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drawings/drawing1.xml" ContentType="application/vnd.openxmlformats-officedocument.drawing+xml"/>
  <Override PartName="/xl/worksheets/sheet32.xml" ContentType="application/vnd.openxmlformats-officedocument.spreadsheetml.worksheet+xml"/>
  <Override PartName="/xl/charts/chart1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RESULTADOS_18" sheetId="1" state="visible" r:id="rId1"/>
    <sheet xmlns:r="http://schemas.openxmlformats.org/officeDocument/2006/relationships" name="RESULTADOS_26" sheetId="2" state="visible" r:id="rId2"/>
    <sheet xmlns:r="http://schemas.openxmlformats.org/officeDocument/2006/relationships" name="RESULTADOS_6" sheetId="3" state="visible" r:id="rId3"/>
    <sheet xmlns:r="http://schemas.openxmlformats.org/officeDocument/2006/relationships" name="RESULTADOS_23" sheetId="4" state="visible" r:id="rId4"/>
    <sheet xmlns:r="http://schemas.openxmlformats.org/officeDocument/2006/relationships" name="RESULTADOS_4" sheetId="5" state="visible" r:id="rId5"/>
    <sheet xmlns:r="http://schemas.openxmlformats.org/officeDocument/2006/relationships" name="RESULTADOS_1" sheetId="6" state="visible" r:id="rId6"/>
    <sheet xmlns:r="http://schemas.openxmlformats.org/officeDocument/2006/relationships" name="RESULTADOS_12" sheetId="7" state="visible" r:id="rId7"/>
    <sheet xmlns:r="http://schemas.openxmlformats.org/officeDocument/2006/relationships" name="RESULTADOS_16" sheetId="8" state="visible" r:id="rId8"/>
    <sheet xmlns:r="http://schemas.openxmlformats.org/officeDocument/2006/relationships" name="RESULTADOS_20" sheetId="9" state="visible" r:id="rId9"/>
    <sheet xmlns:r="http://schemas.openxmlformats.org/officeDocument/2006/relationships" name="RESULTADOS_28" sheetId="10" state="visible" r:id="rId10"/>
    <sheet xmlns:r="http://schemas.openxmlformats.org/officeDocument/2006/relationships" name="RESULTADOS_0" sheetId="11" state="visible" r:id="rId11"/>
    <sheet xmlns:r="http://schemas.openxmlformats.org/officeDocument/2006/relationships" name="RESULTADOS_7" sheetId="12" state="visible" r:id="rId12"/>
    <sheet xmlns:r="http://schemas.openxmlformats.org/officeDocument/2006/relationships" name="RESULTADOS_19" sheetId="13" state="visible" r:id="rId13"/>
    <sheet xmlns:r="http://schemas.openxmlformats.org/officeDocument/2006/relationships" name="RESULTADOS_10" sheetId="14" state="visible" r:id="rId14"/>
    <sheet xmlns:r="http://schemas.openxmlformats.org/officeDocument/2006/relationships" name="RESULTADOS_25" sheetId="15" state="visible" r:id="rId15"/>
    <sheet xmlns:r="http://schemas.openxmlformats.org/officeDocument/2006/relationships" name="RESULTADOS_14" sheetId="16" state="visible" r:id="rId16"/>
    <sheet xmlns:r="http://schemas.openxmlformats.org/officeDocument/2006/relationships" name="RESULTADOS_21" sheetId="17" state="visible" r:id="rId17"/>
    <sheet xmlns:r="http://schemas.openxmlformats.org/officeDocument/2006/relationships" name="RESULTADOS_5" sheetId="18" state="visible" r:id="rId18"/>
    <sheet xmlns:r="http://schemas.openxmlformats.org/officeDocument/2006/relationships" name="RESULTADOS_8" sheetId="19" state="visible" r:id="rId19"/>
    <sheet xmlns:r="http://schemas.openxmlformats.org/officeDocument/2006/relationships" name="RESULTADOS_3" sheetId="20" state="visible" r:id="rId20"/>
    <sheet xmlns:r="http://schemas.openxmlformats.org/officeDocument/2006/relationships" name="RESULTADOS_15" sheetId="21" state="visible" r:id="rId21"/>
    <sheet xmlns:r="http://schemas.openxmlformats.org/officeDocument/2006/relationships" name="RESULTADOS_2" sheetId="22" state="visible" r:id="rId22"/>
    <sheet xmlns:r="http://schemas.openxmlformats.org/officeDocument/2006/relationships" name="RESULTADOS_22" sheetId="23" state="visible" r:id="rId23"/>
    <sheet xmlns:r="http://schemas.openxmlformats.org/officeDocument/2006/relationships" name="RESULTADOS_27" sheetId="24" state="visible" r:id="rId24"/>
    <sheet xmlns:r="http://schemas.openxmlformats.org/officeDocument/2006/relationships" name="RESULTADOS_11" sheetId="25" state="visible" r:id="rId25"/>
    <sheet xmlns:r="http://schemas.openxmlformats.org/officeDocument/2006/relationships" name="RESULTADOS_24" sheetId="26" state="visible" r:id="rId26"/>
    <sheet xmlns:r="http://schemas.openxmlformats.org/officeDocument/2006/relationships" name="RESULTADOS_13" sheetId="27" state="visible" r:id="rId27"/>
    <sheet xmlns:r="http://schemas.openxmlformats.org/officeDocument/2006/relationships" name="RESULTADOS_17" sheetId="28" state="visible" r:id="rId28"/>
    <sheet xmlns:r="http://schemas.openxmlformats.org/officeDocument/2006/relationships" name="RESULTADOS_9" sheetId="29" state="visible" r:id="rId29"/>
    <sheet xmlns:r="http://schemas.openxmlformats.org/officeDocument/2006/relationships" name="resultados" sheetId="30" state="visible" r:id="rId30"/>
    <sheet xmlns:r="http://schemas.openxmlformats.org/officeDocument/2006/relationships" name="gráficos" sheetId="31" state="visible" r:id="rId31"/>
    <sheet xmlns:r="http://schemas.openxmlformats.org/officeDocument/2006/relationships" name="hidden" sheetId="32" state="hidden" r:id="rId3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" fillId="0" borderId="2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styles" Target="styles.xml" Id="rId33"/><Relationship Type="http://schemas.openxmlformats.org/officeDocument/2006/relationships/theme" Target="theme/theme1.xml" Id="rId34"/></Relationships>
</file>

<file path=xl/charts/chart1.xml><?xml version="1.0" encoding="utf-8"?>
<chartSpace xmlns="http://schemas.openxmlformats.org/drawingml/2006/chart">
  <chart>
    <title>
      <tx>
        <rich>
          <a:bodyPr xmlns:a="http://schemas.openxmlformats.org/drawingml/2006/main"/>
          <a:lstStyle xmlns:a="http://schemas.openxmlformats.org/drawingml/2006/main"/>
          <a:p xmlns:a="http://schemas.openxmlformats.org/drawingml/2006/main">
            <a:pPr>
              <a:defRPr/>
            </a:pPr>
            <a:r>
              <a:rPr lang="en-US"/>
              <a:t>Gráfico 2D com 3 Eixos</a:t>
            </a:r>
          </a:p>
        </rich>
      </tx>
      <layout/>
    </title>
    <plotArea>
      <layout/>
      <scatterChart>
        <scatterStyle val="lineMarker"/>
        <ser>
          <idx val="0"/>
          <order val="0"/>
          <tx>
            <v>Dados Selecionados</v>
          </tx>
          <spPr>
            <a:ln xmlns:a="http://schemas.openxmlformats.org/drawingml/2006/main" w="28575">
              <a:noFill/>
              <a:prstDash val="solid"/>
            </a:ln>
          </spPr>
          <marker>
            <symbol val="circle"/>
            <size val="5"/>
            <spPr>
              <a:solidFill xmlns:a="http://schemas.openxmlformats.org/drawingml/2006/main">
                <a:srgbClr val="FF9900"/>
              </a:solidFill>
              <a:ln xmlns:a="http://schemas.openxmlformats.org/drawingml/2006/main">
                <a:solidFill>
                  <a:srgbClr val="000000"/>
                </a:solidFill>
                <a:prstDash val="solid"/>
              </a:ln>
            </spPr>
          </marker>
          <dPt>
            <idx val="0"/>
            <marker>
              <symbol val="none"/>
              <spPr>
                <a:solidFill xmlns:a="http://schemas.openxmlformats.org/drawingml/2006/main">
                  <a:srgbClr val="F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7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8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9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0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1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2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3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4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5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6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7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8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9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0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1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2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3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4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5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6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7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8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9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0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1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2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3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4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5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6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7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8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9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0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1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2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3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4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5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6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7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8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9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0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1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2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3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4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5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6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7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8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9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0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1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2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3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4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5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6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7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8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9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0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1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2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3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4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5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6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7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8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9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0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1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2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3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4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5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6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7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8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9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0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1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2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3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4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5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6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7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8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9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0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1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2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3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4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5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6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7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8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9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0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1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2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3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4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5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6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7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8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9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0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1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2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3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4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5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6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7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8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9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0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1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2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3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4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5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6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7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8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9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0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1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2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3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4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5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6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7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8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9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0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1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2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3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4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5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6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7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8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9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0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1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2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3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4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5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6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7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8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9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0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1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2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3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4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5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6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7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8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9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0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1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2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3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4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5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6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7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8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9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0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1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2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3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4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5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6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7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8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9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0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1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2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3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4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5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6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7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8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9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0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1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2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3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4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5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6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7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8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9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0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1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2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3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4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5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6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7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8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9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0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1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2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3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4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5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6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7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8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9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0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1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2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3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4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5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6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7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8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9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0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1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2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3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4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5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6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7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8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9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0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1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2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3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4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5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6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7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8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9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0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1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2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3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4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5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6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7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8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9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0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1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2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3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4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5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6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7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8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9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0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1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2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3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4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5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6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7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8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9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0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1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2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3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4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5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6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7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8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9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0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1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2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3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4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5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6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7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8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9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0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1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2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3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4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5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6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7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8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9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0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1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2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3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4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5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6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7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8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9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0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1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2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3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4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5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6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7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8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9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0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1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2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3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4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5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6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7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8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9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0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1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2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3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4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5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6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7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8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9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0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1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2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3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4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5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6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7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8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9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0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1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2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3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4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5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6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7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8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9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0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1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2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3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4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5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6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7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8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9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0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1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2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3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4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5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6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7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8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9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0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1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2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3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4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5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6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7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8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9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0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1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2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3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4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5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6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7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8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9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0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1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2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3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4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5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6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7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8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9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0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1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2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3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4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5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6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7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8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9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0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1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2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3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4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5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6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7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8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9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0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1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2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3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4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5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6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7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8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9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0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1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2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3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4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5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6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7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8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9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0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1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2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3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4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5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6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7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8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9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0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1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2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3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4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5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6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7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8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9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0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1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2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3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4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5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6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7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8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9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0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1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2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3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4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5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6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7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8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9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0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1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2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3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4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5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6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7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8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9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0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1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2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3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4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5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6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7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8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9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0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1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2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3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4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5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6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7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8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9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0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1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2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3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4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5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6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7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8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9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0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1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2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3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4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5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6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7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8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9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0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1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2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3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4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5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6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7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8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9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0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1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2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3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4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5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6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7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8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9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0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1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2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3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4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5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6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7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8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9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0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1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2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3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4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5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6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7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8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9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0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1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2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3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4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5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6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7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8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9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0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1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2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3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4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5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6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7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8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9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0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1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2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3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4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5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6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7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8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9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0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1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2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3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4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5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6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7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8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9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0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1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2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3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4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5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6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7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8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9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0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1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2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3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4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5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6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7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8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9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0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1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2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3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4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5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6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7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8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9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0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1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2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3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4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5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6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7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8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9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0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1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2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3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4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5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6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7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8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9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0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1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2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3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4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5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6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7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8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9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0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1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2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3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4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5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6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7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8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9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0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1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2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3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4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5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6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7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8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9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0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1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2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3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4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5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6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7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8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9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0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1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2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3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4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5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6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7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8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9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0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1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2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3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4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5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6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7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8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9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0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1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2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3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4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5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6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7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8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9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0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1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2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3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4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5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6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7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8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9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0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1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2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3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4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5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6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7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8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9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0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1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2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3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4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5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6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7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8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9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0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1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2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3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4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5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6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7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8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9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0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1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2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3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4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5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6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7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8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9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0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1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2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3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4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5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6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7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8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9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0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1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2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3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4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5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6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7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8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9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0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1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2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3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4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5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6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7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8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9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0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1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2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3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4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5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6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7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8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9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0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1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2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3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4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5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6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7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8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9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0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1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2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3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4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5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6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7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8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9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0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1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2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3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4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5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6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7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8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9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0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1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2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3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4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5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6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7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8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9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0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1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2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3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4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5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6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7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8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9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0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1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2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3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4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5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6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7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8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9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0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1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2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3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4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5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6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7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8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9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0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1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2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3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4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5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6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7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8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9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0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1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2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3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4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5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6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7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8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9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0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1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2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3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4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5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6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7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8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9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0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1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2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3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4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5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6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7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8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9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0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1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2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3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4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5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6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7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8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9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0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1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2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3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4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5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6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7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8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9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0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1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2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3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4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5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6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7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8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9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0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1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2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3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4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5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6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7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8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9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0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1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2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3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4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5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6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7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8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9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0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1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2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3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4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5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6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7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8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9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0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1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2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3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4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5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6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7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8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9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0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1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2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3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4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5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6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7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8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9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0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1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2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3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4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5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6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7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8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9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0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1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2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3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4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5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6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7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8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9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0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1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2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3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4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5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6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7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8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9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0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1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2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3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4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5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6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7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8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9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0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1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2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3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4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5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6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7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8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9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0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1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2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3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4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5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6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7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8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9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0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1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2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3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4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5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6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7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8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9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0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1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2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3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4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5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6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7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8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9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0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1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2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3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4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5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6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7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8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9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0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1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2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3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4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5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6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7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8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9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0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1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2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3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4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5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6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7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8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9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0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1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2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3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4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5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6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7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8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9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0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1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2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3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4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5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6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7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8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9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0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1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2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3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4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5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6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7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8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9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0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1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2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3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4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5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6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7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8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9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0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1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2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3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4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5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6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7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8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9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0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1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2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3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4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5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6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7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8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9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0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1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2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3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4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5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6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7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8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9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0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1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2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3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4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5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6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7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8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9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0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1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2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3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4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5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6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7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8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9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0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1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2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3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4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5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6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7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8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9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0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1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2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3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4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5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6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7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8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9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0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1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2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3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4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5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6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7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8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9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0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1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2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3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4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5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6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7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8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9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0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1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2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3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4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5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6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7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8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9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0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1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2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3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4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5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6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7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8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9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0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1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2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3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4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5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6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7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8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9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0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1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2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3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4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5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6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7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8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9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0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1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2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3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4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5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6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7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8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9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0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1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2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3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4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5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6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7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8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9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0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1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2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3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4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5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6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7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8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9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0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1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2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3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4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5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6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7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8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9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0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1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2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3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4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5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6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7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8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9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0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1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2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3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4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5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6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7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8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9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0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1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2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3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4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5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6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7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8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9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0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1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2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3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4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5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6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7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8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9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0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1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2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3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4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5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6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7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8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9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0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1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2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3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4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5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6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7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8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9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0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1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2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3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4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5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6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7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8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9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0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1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2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3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4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5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6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7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8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9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0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1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2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3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4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5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6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7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8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9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0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1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2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3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4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5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6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7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8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9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0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1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2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3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4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5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6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7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8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9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0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1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2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3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4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5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6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7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8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9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0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1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2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3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4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5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6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7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8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9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0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1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2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3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4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5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6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7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8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9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0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1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2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3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4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5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6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7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8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9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0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1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2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3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4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5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6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7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8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9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0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1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2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3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4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5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6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7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8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9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0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1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2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3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4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5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6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7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8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9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0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1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2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3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4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5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6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7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8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9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0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1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2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3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4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5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6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7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8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9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0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1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2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3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4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5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6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7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8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9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0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1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2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3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4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5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6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7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8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9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0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1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2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3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4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5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6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7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8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9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0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1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2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3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4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5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6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7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8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9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0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1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2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3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4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5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6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7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8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9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0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1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2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3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4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5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6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7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8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9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0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1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2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3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4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5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6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7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8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9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0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1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2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3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4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5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6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7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8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9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0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1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2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3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4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5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6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7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8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9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0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1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2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3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4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5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6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7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8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9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0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1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2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3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4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5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6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7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8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9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0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1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2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3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4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5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6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7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8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9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0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1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2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3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4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5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6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7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8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9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0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1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2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3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4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5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6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7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8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9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0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1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2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3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4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5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6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7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8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9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0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1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2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3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4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5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6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7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8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9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0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1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2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3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4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5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6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7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8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9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0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1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2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3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4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5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6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7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8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9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0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1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2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3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4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5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6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7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8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9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0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1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2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3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4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5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6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7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8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9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0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1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2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3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4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5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6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7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8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9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0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1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2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3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4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5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6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7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8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9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0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1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2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3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4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5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6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7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8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9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0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1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2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3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4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5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6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7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8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9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0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1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2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3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4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5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6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7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8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9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0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1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2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3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4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5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6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7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8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9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0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1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2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3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4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5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6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7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8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9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0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1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2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3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4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5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6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7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8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9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0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1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2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3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4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5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6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7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8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9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0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1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2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3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4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5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6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7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8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9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0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1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2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3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4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5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6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7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8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9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0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1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2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3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4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5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6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7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8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9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0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1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2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3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4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5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6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7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8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9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0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1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2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3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4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5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6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7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8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9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0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1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2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3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4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5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6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7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8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9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0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1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2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3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4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5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6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7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8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9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0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1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2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3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4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5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6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7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8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9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0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1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2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3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4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5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6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7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8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9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0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1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2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3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4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5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6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7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8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9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0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1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2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3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4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5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6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7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8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9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0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1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2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3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4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5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6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7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8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9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0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1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2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3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4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5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6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7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8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9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0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1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2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3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4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5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6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7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8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9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0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1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2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3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4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5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6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7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8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9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0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1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2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3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4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5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6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7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8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9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0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1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2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3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4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5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6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7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8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9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0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1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2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3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4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5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6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7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8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9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0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1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2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3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4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5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6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7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8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9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0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1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2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3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4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5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6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7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8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9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0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1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2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3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4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5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6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7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8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9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0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1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2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3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4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5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6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7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8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9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0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1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2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3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4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5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6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7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8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9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0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1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2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3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4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5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6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7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8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9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0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1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2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3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4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5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6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7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8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9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0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1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2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3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4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5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6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7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8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9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0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1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2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3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4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5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6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7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8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9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0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1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2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3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4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5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6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7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8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9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0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1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2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3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4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5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6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7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8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9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0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1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2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3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4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5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6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7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8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9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0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1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2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3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4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5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6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7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8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9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0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1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2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3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4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5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6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7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8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9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0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1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2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3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4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5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6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7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8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9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0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1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2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3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4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5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6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7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8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9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0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1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2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3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4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5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6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7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8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9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0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1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2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3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4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5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6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7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8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9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0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1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2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3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4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5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6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7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8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9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0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1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2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3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4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5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6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7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8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9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0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1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2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3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4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5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6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7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8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9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0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1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2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3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4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5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6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7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8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9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0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1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2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3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4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5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6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7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8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9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0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1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2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3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4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5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6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7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8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9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0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1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2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3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4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5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6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7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8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9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0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1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2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3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4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5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6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7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8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9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0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1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2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3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4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5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6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7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8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9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0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1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2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3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4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5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6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7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8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9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0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1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2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3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4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5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6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7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8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9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0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1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2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3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4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5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6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7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8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9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0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1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2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3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4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5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6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7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8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9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0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1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2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3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4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5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6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7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8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9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0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1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2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3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4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5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6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7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8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9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0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1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2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3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4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5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6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7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8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9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0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1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2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3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4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5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6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7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8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9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0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1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2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3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4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5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6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7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8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9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0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1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2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3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4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5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6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7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8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9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70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71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72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73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74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75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76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77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78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79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80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81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82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83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84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85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86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87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88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89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90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91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92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93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94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95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96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97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98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99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00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01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02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03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04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05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06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07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08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09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10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11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12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13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14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15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16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17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18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19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20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21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22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23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24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25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26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27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28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29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30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31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32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33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34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35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36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37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38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39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40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41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42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43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44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45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46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47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48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49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50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51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52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53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54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55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56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57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58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59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60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61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62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63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64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65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66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67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68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69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70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71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72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73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74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75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76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77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78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79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80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81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82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83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84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85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86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87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88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89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90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91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92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93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94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95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96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97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98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99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00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01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02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03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04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05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06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07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08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09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10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11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12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13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14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15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16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17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18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19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20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21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22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23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24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25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26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27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28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29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30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31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32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33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34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35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36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37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38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39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40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41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42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43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44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45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46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47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48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49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50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51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52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53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54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55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56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57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58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59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60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61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62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63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64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65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66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67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68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69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70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71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72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73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74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75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76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77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78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79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80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81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82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83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84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85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86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87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88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89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90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91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92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93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94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95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96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97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98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99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00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01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02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03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04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05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06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07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08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09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10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11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12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13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14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15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16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17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18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19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20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21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22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23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24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25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26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27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28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29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30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31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32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33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34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35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36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37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38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39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40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41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42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43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44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45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46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47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48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49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50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51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52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53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54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55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56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57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58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59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60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61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62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63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64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65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66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67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68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69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70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71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72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73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74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75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76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77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78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79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80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81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82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83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84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85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86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87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88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89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90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91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92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93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94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95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96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97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98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99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00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01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02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03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04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05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06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07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08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09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10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11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12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13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14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15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16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17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18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19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20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21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22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23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24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25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26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27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28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29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30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31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32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33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34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xVal>
            <numRef>
              <f>gráficos!$A$7:$A$3041</f>
              <numCache>
                <formatCode>General</formatCode>
                <ptCount val="3035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  <pt idx="43">
                  <v>0</v>
                </pt>
                <pt idx="44">
                  <v>0</v>
                </pt>
                <pt idx="45">
                  <v>0</v>
                </pt>
                <pt idx="46">
                  <v>0</v>
                </pt>
                <pt idx="47">
                  <v>0</v>
                </pt>
                <pt idx="48">
                  <v>0</v>
                </pt>
                <pt idx="49">
                  <v>0</v>
                </pt>
                <pt idx="50">
                  <v>0</v>
                </pt>
                <pt idx="51">
                  <v>0</v>
                </pt>
                <pt idx="52">
                  <v>0</v>
                </pt>
                <pt idx="53">
                  <v>0</v>
                </pt>
                <pt idx="54">
                  <v>0</v>
                </pt>
                <pt idx="55">
                  <v>0</v>
                </pt>
                <pt idx="56">
                  <v>0</v>
                </pt>
                <pt idx="57">
                  <v>0</v>
                </pt>
                <pt idx="58">
                  <v>0</v>
                </pt>
                <pt idx="59">
                  <v>0</v>
                </pt>
                <pt idx="60">
                  <v>0</v>
                </pt>
                <pt idx="61">
                  <v>0</v>
                </pt>
                <pt idx="62">
                  <v>0</v>
                </pt>
                <pt idx="63">
                  <v>0</v>
                </pt>
                <pt idx="64">
                  <v>0</v>
                </pt>
                <pt idx="65">
                  <v>0</v>
                </pt>
                <pt idx="66">
                  <v>0</v>
                </pt>
                <pt idx="67">
                  <v>0</v>
                </pt>
                <pt idx="68">
                  <v>0</v>
                </pt>
                <pt idx="69">
                  <v>0</v>
                </pt>
                <pt idx="70">
                  <v>0</v>
                </pt>
                <pt idx="71">
                  <v>0</v>
                </pt>
                <pt idx="72">
                  <v>0</v>
                </pt>
                <pt idx="73">
                  <v>0</v>
                </pt>
                <pt idx="74">
                  <v>0</v>
                </pt>
                <pt idx="75">
                  <v>0</v>
                </pt>
                <pt idx="76">
                  <v>0</v>
                </pt>
                <pt idx="77">
                  <v>0</v>
                </pt>
                <pt idx="78">
                  <v>0</v>
                </pt>
                <pt idx="79">
                  <v>0</v>
                </pt>
                <pt idx="80">
                  <v>0</v>
                </pt>
                <pt idx="81">
                  <v>0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</v>
                </pt>
                <pt idx="87">
                  <v>0</v>
                </pt>
                <pt idx="88">
                  <v>0</v>
                </pt>
                <pt idx="89">
                  <v>0</v>
                </pt>
                <pt idx="90">
                  <v>0</v>
                </pt>
                <pt idx="91">
                  <v>0</v>
                </pt>
                <pt idx="92">
                  <v>0</v>
                </pt>
                <pt idx="93">
                  <v>0</v>
                </pt>
                <pt idx="94">
                  <v>0</v>
                </pt>
                <pt idx="95">
                  <v>0</v>
                </pt>
                <pt idx="96">
                  <v>0</v>
                </pt>
                <pt idx="97">
                  <v>0</v>
                </pt>
                <pt idx="98">
                  <v>0</v>
                </pt>
                <pt idx="99">
                  <v>0</v>
                </pt>
                <pt idx="100">
                  <v>0</v>
                </pt>
                <pt idx="101">
                  <v>0</v>
                </pt>
                <pt idx="102">
                  <v>0</v>
                </pt>
                <pt idx="103">
                  <v>0</v>
                </pt>
                <pt idx="104">
                  <v>0</v>
                </pt>
                <pt idx="105">
                  <v>0</v>
                </pt>
                <pt idx="106">
                  <v>0</v>
                </pt>
                <pt idx="107">
                  <v>0</v>
                </pt>
                <pt idx="108">
                  <v>0</v>
                </pt>
                <pt idx="109">
                  <v>0</v>
                </pt>
                <pt idx="110">
                  <v>0</v>
                </pt>
                <pt idx="111">
                  <v>0</v>
                </pt>
                <pt idx="112">
                  <v>0</v>
                </pt>
                <pt idx="113">
                  <v>0</v>
                </pt>
                <pt idx="114">
                  <v>0</v>
                </pt>
                <pt idx="115">
                  <v>0</v>
                </pt>
                <pt idx="116">
                  <v>0</v>
                </pt>
                <pt idx="117">
                  <v>0</v>
                </pt>
                <pt idx="118">
                  <v>0</v>
                </pt>
                <pt idx="119">
                  <v>0</v>
                </pt>
                <pt idx="120">
                  <v>0</v>
                </pt>
                <pt idx="121">
                  <v>0</v>
                </pt>
                <pt idx="122">
                  <v>0</v>
                </pt>
                <pt idx="123">
                  <v>0</v>
                </pt>
                <pt idx="124">
                  <v>0</v>
                </pt>
                <pt idx="125">
                  <v>0</v>
                </pt>
                <pt idx="126">
                  <v>0</v>
                </pt>
                <pt idx="127">
                  <v>0</v>
                </pt>
                <pt idx="128">
                  <v>0</v>
                </pt>
                <pt idx="129">
                  <v>0</v>
                </pt>
                <pt idx="130">
                  <v>0</v>
                </pt>
                <pt idx="131">
                  <v>0</v>
                </pt>
                <pt idx="132">
                  <v>0</v>
                </pt>
                <pt idx="133">
                  <v>0</v>
                </pt>
                <pt idx="134">
                  <v>0</v>
                </pt>
                <pt idx="135">
                  <v>0</v>
                </pt>
                <pt idx="136">
                  <v>0</v>
                </pt>
                <pt idx="137">
                  <v>0</v>
                </pt>
                <pt idx="138">
                  <v>0</v>
                </pt>
                <pt idx="139">
                  <v>0</v>
                </pt>
                <pt idx="140">
                  <v>0</v>
                </pt>
                <pt idx="141">
                  <v>0</v>
                </pt>
                <pt idx="142">
                  <v>0</v>
                </pt>
                <pt idx="143">
                  <v>0</v>
                </pt>
                <pt idx="144">
                  <v>0</v>
                </pt>
                <pt idx="145">
                  <v>0</v>
                </pt>
                <pt idx="146">
                  <v>0</v>
                </pt>
                <pt idx="147">
                  <v>0</v>
                </pt>
                <pt idx="148">
                  <v>0</v>
                </pt>
                <pt idx="149">
                  <v>0</v>
                </pt>
                <pt idx="150">
                  <v>0</v>
                </pt>
                <pt idx="151">
                  <v>0</v>
                </pt>
                <pt idx="152">
                  <v>0</v>
                </pt>
                <pt idx="153">
                  <v>0</v>
                </pt>
                <pt idx="154">
                  <v>0</v>
                </pt>
                <pt idx="155">
                  <v>0</v>
                </pt>
                <pt idx="156">
                  <v>0</v>
                </pt>
                <pt idx="157">
                  <v>0</v>
                </pt>
                <pt idx="158">
                  <v>0</v>
                </pt>
                <pt idx="159">
                  <v>0</v>
                </pt>
                <pt idx="160">
                  <v>0</v>
                </pt>
                <pt idx="161">
                  <v>0</v>
                </pt>
                <pt idx="162">
                  <v>0</v>
                </pt>
                <pt idx="163">
                  <v>0</v>
                </pt>
                <pt idx="164">
                  <v>0</v>
                </pt>
                <pt idx="165">
                  <v>0</v>
                </pt>
                <pt idx="166">
                  <v>0</v>
                </pt>
                <pt idx="167">
                  <v>0</v>
                </pt>
                <pt idx="168">
                  <v>0</v>
                </pt>
                <pt idx="169">
                  <v>0</v>
                </pt>
                <pt idx="170">
                  <v>0</v>
                </pt>
                <pt idx="171">
                  <v>0</v>
                </pt>
                <pt idx="172">
                  <v>0</v>
                </pt>
                <pt idx="173">
                  <v>0</v>
                </pt>
                <pt idx="174">
                  <v>0</v>
                </pt>
                <pt idx="175">
                  <v>0</v>
                </pt>
                <pt idx="176">
                  <v>0</v>
                </pt>
                <pt idx="177">
                  <v>0</v>
                </pt>
                <pt idx="178">
                  <v>0</v>
                </pt>
                <pt idx="179">
                  <v>0</v>
                </pt>
                <pt idx="180">
                  <v>0</v>
                </pt>
                <pt idx="181">
                  <v>0</v>
                </pt>
                <pt idx="182">
                  <v>0</v>
                </pt>
                <pt idx="183">
                  <v>0</v>
                </pt>
                <pt idx="184">
                  <v>0</v>
                </pt>
                <pt idx="185">
                  <v>0</v>
                </pt>
                <pt idx="186">
                  <v>0</v>
                </pt>
                <pt idx="187">
                  <v>0</v>
                </pt>
                <pt idx="188">
                  <v>0</v>
                </pt>
                <pt idx="189">
                  <v>0</v>
                </pt>
                <pt idx="190">
                  <v>0</v>
                </pt>
                <pt idx="191">
                  <v>0</v>
                </pt>
                <pt idx="192">
                  <v>0</v>
                </pt>
                <pt idx="193">
                  <v>0</v>
                </pt>
                <pt idx="194">
                  <v>0</v>
                </pt>
                <pt idx="195">
                  <v>0</v>
                </pt>
                <pt idx="196">
                  <v>0</v>
                </pt>
                <pt idx="197">
                  <v>0</v>
                </pt>
                <pt idx="198">
                  <v>0</v>
                </pt>
                <pt idx="199">
                  <v>0</v>
                </pt>
                <pt idx="200">
                  <v>0</v>
                </pt>
                <pt idx="201">
                  <v>0</v>
                </pt>
                <pt idx="202">
                  <v>0</v>
                </pt>
                <pt idx="203">
                  <v>0</v>
                </pt>
                <pt idx="204">
                  <v>0</v>
                </pt>
                <pt idx="205">
                  <v>0</v>
                </pt>
                <pt idx="206">
                  <v>0</v>
                </pt>
                <pt idx="207">
                  <v>0</v>
                </pt>
                <pt idx="208">
                  <v>0</v>
                </pt>
                <pt idx="209">
                  <v>0</v>
                </pt>
                <pt idx="210">
                  <v>0</v>
                </pt>
                <pt idx="211">
                  <v>0</v>
                </pt>
                <pt idx="212">
                  <v>0</v>
                </pt>
                <pt idx="213">
                  <v>0</v>
                </pt>
                <pt idx="214">
                  <v>0</v>
                </pt>
                <pt idx="215">
                  <v>0</v>
                </pt>
                <pt idx="216">
                  <v>0</v>
                </pt>
                <pt idx="217">
                  <v>0</v>
                </pt>
                <pt idx="218">
                  <v>0</v>
                </pt>
                <pt idx="219">
                  <v>0</v>
                </pt>
                <pt idx="220">
                  <v>0</v>
                </pt>
                <pt idx="221">
                  <v>0</v>
                </pt>
                <pt idx="222">
                  <v>0</v>
                </pt>
                <pt idx="223">
                  <v>0</v>
                </pt>
                <pt idx="224">
                  <v>0</v>
                </pt>
                <pt idx="225">
                  <v>0</v>
                </pt>
                <pt idx="226">
                  <v>0</v>
                </pt>
                <pt idx="227">
                  <v>0</v>
                </pt>
                <pt idx="228">
                  <v>0</v>
                </pt>
                <pt idx="229">
                  <v>0</v>
                </pt>
                <pt idx="230">
                  <v>0</v>
                </pt>
                <pt idx="231">
                  <v>0</v>
                </pt>
                <pt idx="232">
                  <v>0</v>
                </pt>
                <pt idx="233">
                  <v>0</v>
                </pt>
                <pt idx="234">
                  <v>0</v>
                </pt>
                <pt idx="235">
                  <v>0</v>
                </pt>
                <pt idx="236">
                  <v>0</v>
                </pt>
                <pt idx="237">
                  <v>0</v>
                </pt>
                <pt idx="238">
                  <v>0</v>
                </pt>
                <pt idx="239">
                  <v>0</v>
                </pt>
                <pt idx="240">
                  <v>0</v>
                </pt>
                <pt idx="241">
                  <v>0</v>
                </pt>
                <pt idx="242">
                  <v>0</v>
                </pt>
                <pt idx="243">
                  <v>0</v>
                </pt>
                <pt idx="244">
                  <v>0</v>
                </pt>
                <pt idx="245">
                  <v>0</v>
                </pt>
                <pt idx="246">
                  <v>0</v>
                </pt>
                <pt idx="247">
                  <v>0</v>
                </pt>
                <pt idx="248">
                  <v>0</v>
                </pt>
                <pt idx="249">
                  <v>0</v>
                </pt>
                <pt idx="250">
                  <v>0</v>
                </pt>
                <pt idx="251">
                  <v>0</v>
                </pt>
                <pt idx="252">
                  <v>0</v>
                </pt>
                <pt idx="253">
                  <v>0</v>
                </pt>
                <pt idx="254">
                  <v>0</v>
                </pt>
                <pt idx="255">
                  <v>0</v>
                </pt>
                <pt idx="256">
                  <v>0</v>
                </pt>
                <pt idx="257">
                  <v>0</v>
                </pt>
                <pt idx="258">
                  <v>0</v>
                </pt>
                <pt idx="259">
                  <v>0</v>
                </pt>
                <pt idx="260">
                  <v>0</v>
                </pt>
                <pt idx="261">
                  <v>0</v>
                </pt>
                <pt idx="262">
                  <v>0</v>
                </pt>
                <pt idx="263">
                  <v>0</v>
                </pt>
                <pt idx="264">
                  <v>0</v>
                </pt>
                <pt idx="265">
                  <v>0</v>
                </pt>
                <pt idx="266">
                  <v>0</v>
                </pt>
                <pt idx="267">
                  <v>0</v>
                </pt>
                <pt idx="268">
                  <v>0</v>
                </pt>
                <pt idx="269">
                  <v>0</v>
                </pt>
                <pt idx="270">
                  <v>0</v>
                </pt>
                <pt idx="271">
                  <v>0</v>
                </pt>
                <pt idx="272">
                  <v>0</v>
                </pt>
                <pt idx="273">
                  <v>0</v>
                </pt>
                <pt idx="274">
                  <v>0</v>
                </pt>
                <pt idx="275">
                  <v>0</v>
                </pt>
                <pt idx="276">
                  <v>0</v>
                </pt>
                <pt idx="277">
                  <v>0</v>
                </pt>
                <pt idx="278">
                  <v>0</v>
                </pt>
                <pt idx="279">
                  <v>0</v>
                </pt>
                <pt idx="280">
                  <v>0</v>
                </pt>
                <pt idx="281">
                  <v>0</v>
                </pt>
                <pt idx="282">
                  <v>0</v>
                </pt>
                <pt idx="283">
                  <v>0</v>
                </pt>
                <pt idx="284">
                  <v>0</v>
                </pt>
                <pt idx="285">
                  <v>0</v>
                </pt>
                <pt idx="286">
                  <v>0</v>
                </pt>
                <pt idx="287">
                  <v>0</v>
                </pt>
                <pt idx="288">
                  <v>0</v>
                </pt>
                <pt idx="289">
                  <v>0</v>
                </pt>
                <pt idx="290">
                  <v>0</v>
                </pt>
                <pt idx="291">
                  <v>0</v>
                </pt>
                <pt idx="292">
                  <v>0</v>
                </pt>
                <pt idx="293">
                  <v>0</v>
                </pt>
                <pt idx="294">
                  <v>0</v>
                </pt>
                <pt idx="295">
                  <v>0</v>
                </pt>
                <pt idx="296">
                  <v>0</v>
                </pt>
                <pt idx="297">
                  <v>0</v>
                </pt>
                <pt idx="298">
                  <v>0</v>
                </pt>
                <pt idx="299">
                  <v>0</v>
                </pt>
                <pt idx="300">
                  <v>0</v>
                </pt>
                <pt idx="301">
                  <v>0</v>
                </pt>
                <pt idx="302">
                  <v>0</v>
                </pt>
                <pt idx="303">
                  <v>0</v>
                </pt>
                <pt idx="304">
                  <v>0</v>
                </pt>
                <pt idx="305">
                  <v>0</v>
                </pt>
                <pt idx="306">
                  <v>0</v>
                </pt>
                <pt idx="307">
                  <v>0</v>
                </pt>
                <pt idx="308">
                  <v>0</v>
                </pt>
                <pt idx="309">
                  <v>0</v>
                </pt>
                <pt idx="310">
                  <v>0</v>
                </pt>
                <pt idx="311">
                  <v>0</v>
                </pt>
                <pt idx="312">
                  <v>0</v>
                </pt>
                <pt idx="313">
                  <v>0</v>
                </pt>
                <pt idx="314">
                  <v>0</v>
                </pt>
                <pt idx="315">
                  <v>0</v>
                </pt>
                <pt idx="316">
                  <v>0</v>
                </pt>
                <pt idx="317">
                  <v>0</v>
                </pt>
                <pt idx="318">
                  <v>0</v>
                </pt>
                <pt idx="319">
                  <v>0</v>
                </pt>
                <pt idx="320">
                  <v>0</v>
                </pt>
                <pt idx="321">
                  <v>0</v>
                </pt>
                <pt idx="322">
                  <v>0</v>
                </pt>
                <pt idx="323">
                  <v>0</v>
                </pt>
                <pt idx="324">
                  <v>0</v>
                </pt>
                <pt idx="325">
                  <v>0</v>
                </pt>
                <pt idx="326">
                  <v>0</v>
                </pt>
                <pt idx="327">
                  <v>0</v>
                </pt>
                <pt idx="328">
                  <v>0</v>
                </pt>
                <pt idx="329">
                  <v>0</v>
                </pt>
                <pt idx="330">
                  <v>0</v>
                </pt>
                <pt idx="331">
                  <v>0</v>
                </pt>
                <pt idx="332">
                  <v>0</v>
                </pt>
                <pt idx="333">
                  <v>0</v>
                </pt>
                <pt idx="334">
                  <v>0</v>
                </pt>
                <pt idx="335">
                  <v>0</v>
                </pt>
                <pt idx="336">
                  <v>0</v>
                </pt>
                <pt idx="337">
                  <v>0</v>
                </pt>
                <pt idx="338">
                  <v>0</v>
                </pt>
                <pt idx="339">
                  <v>0</v>
                </pt>
                <pt idx="340">
                  <v>0</v>
                </pt>
                <pt idx="341">
                  <v>0</v>
                </pt>
                <pt idx="342">
                  <v>0</v>
                </pt>
                <pt idx="343">
                  <v>0</v>
                </pt>
                <pt idx="344">
                  <v>0</v>
                </pt>
                <pt idx="345">
                  <v>0</v>
                </pt>
                <pt idx="346">
                  <v>0</v>
                </pt>
                <pt idx="347">
                  <v>0</v>
                </pt>
                <pt idx="348">
                  <v>0</v>
                </pt>
                <pt idx="349">
                  <v>0</v>
                </pt>
                <pt idx="350">
                  <v>0</v>
                </pt>
                <pt idx="351">
                  <v>0</v>
                </pt>
                <pt idx="352">
                  <v>0</v>
                </pt>
                <pt idx="353">
                  <v>0</v>
                </pt>
                <pt idx="354">
                  <v>0</v>
                </pt>
                <pt idx="355">
                  <v>0</v>
                </pt>
                <pt idx="356">
                  <v>0</v>
                </pt>
                <pt idx="357">
                  <v>0</v>
                </pt>
                <pt idx="358">
                  <v>0</v>
                </pt>
                <pt idx="359">
                  <v>0</v>
                </pt>
                <pt idx="360">
                  <v>0</v>
                </pt>
                <pt idx="361">
                  <v>0</v>
                </pt>
                <pt idx="362">
                  <v>0</v>
                </pt>
                <pt idx="363">
                  <v>0</v>
                </pt>
                <pt idx="364">
                  <v>0</v>
                </pt>
                <pt idx="365">
                  <v>0</v>
                </pt>
                <pt idx="366">
                  <v>0</v>
                </pt>
                <pt idx="367">
                  <v>0</v>
                </pt>
                <pt idx="368">
                  <v>0</v>
                </pt>
                <pt idx="369">
                  <v>0</v>
                </pt>
                <pt idx="370">
                  <v>0</v>
                </pt>
                <pt idx="371">
                  <v>0</v>
                </pt>
                <pt idx="372">
                  <v>0</v>
                </pt>
                <pt idx="373">
                  <v>0</v>
                </pt>
                <pt idx="374">
                  <v>0</v>
                </pt>
                <pt idx="375">
                  <v>0</v>
                </pt>
                <pt idx="376">
                  <v>0</v>
                </pt>
                <pt idx="377">
                  <v>0</v>
                </pt>
                <pt idx="378">
                  <v>0</v>
                </pt>
                <pt idx="379">
                  <v>0</v>
                </pt>
                <pt idx="380">
                  <v>0</v>
                </pt>
                <pt idx="381">
                  <v>0</v>
                </pt>
                <pt idx="382">
                  <v>0</v>
                </pt>
                <pt idx="383">
                  <v>0</v>
                </pt>
                <pt idx="384">
                  <v>0</v>
                </pt>
                <pt idx="385">
                  <v>0</v>
                </pt>
                <pt idx="386">
                  <v>0</v>
                </pt>
                <pt idx="387">
                  <v>0</v>
                </pt>
                <pt idx="388">
                  <v>0</v>
                </pt>
                <pt idx="389">
                  <v>0</v>
                </pt>
                <pt idx="390">
                  <v>0</v>
                </pt>
                <pt idx="391">
                  <v>0</v>
                </pt>
                <pt idx="392">
                  <v>0</v>
                </pt>
                <pt idx="393">
                  <v>0</v>
                </pt>
                <pt idx="394">
                  <v>0</v>
                </pt>
                <pt idx="395">
                  <v>0</v>
                </pt>
                <pt idx="396">
                  <v>0</v>
                </pt>
                <pt idx="397">
                  <v>0</v>
                </pt>
                <pt idx="398">
                  <v>0</v>
                </pt>
                <pt idx="399">
                  <v>0</v>
                </pt>
                <pt idx="400">
                  <v>0</v>
                </pt>
                <pt idx="401">
                  <v>0</v>
                </pt>
                <pt idx="402">
                  <v>0</v>
                </pt>
                <pt idx="403">
                  <v>0</v>
                </pt>
                <pt idx="404">
                  <v>0</v>
                </pt>
                <pt idx="405">
                  <v>0</v>
                </pt>
                <pt idx="406">
                  <v>0</v>
                </pt>
                <pt idx="407">
                  <v>0</v>
                </pt>
                <pt idx="408">
                  <v>0</v>
                </pt>
                <pt idx="409">
                  <v>0</v>
                </pt>
                <pt idx="410">
                  <v>0</v>
                </pt>
                <pt idx="411">
                  <v>0</v>
                </pt>
                <pt idx="412">
                  <v>0</v>
                </pt>
                <pt idx="413">
                  <v>0</v>
                </pt>
                <pt idx="414">
                  <v>0</v>
                </pt>
                <pt idx="415">
                  <v>0</v>
                </pt>
                <pt idx="416">
                  <v>0</v>
                </pt>
                <pt idx="417">
                  <v>0</v>
                </pt>
                <pt idx="418">
                  <v>0</v>
                </pt>
                <pt idx="419">
                  <v>0</v>
                </pt>
                <pt idx="420">
                  <v>0</v>
                </pt>
                <pt idx="421">
                  <v>0</v>
                </pt>
                <pt idx="422">
                  <v>0</v>
                </pt>
                <pt idx="423">
                  <v>0</v>
                </pt>
                <pt idx="424">
                  <v>0</v>
                </pt>
                <pt idx="425">
                  <v>0</v>
                </pt>
                <pt idx="426">
                  <v>0</v>
                </pt>
                <pt idx="427">
                  <v>0</v>
                </pt>
                <pt idx="428">
                  <v>0</v>
                </pt>
                <pt idx="429">
                  <v>0</v>
                </pt>
                <pt idx="430">
                  <v>0</v>
                </pt>
                <pt idx="431">
                  <v>0</v>
                </pt>
                <pt idx="432">
                  <v>0</v>
                </pt>
                <pt idx="433">
                  <v>0</v>
                </pt>
                <pt idx="434">
                  <v>0</v>
                </pt>
                <pt idx="435">
                  <v>0</v>
                </pt>
                <pt idx="436">
                  <v>0</v>
                </pt>
                <pt idx="437">
                  <v>0</v>
                </pt>
                <pt idx="438">
                  <v>0</v>
                </pt>
                <pt idx="439">
                  <v>0</v>
                </pt>
                <pt idx="440">
                  <v>0</v>
                </pt>
                <pt idx="441">
                  <v>0</v>
                </pt>
                <pt idx="442">
                  <v>0</v>
                </pt>
                <pt idx="443">
                  <v>0</v>
                </pt>
                <pt idx="444">
                  <v>0</v>
                </pt>
                <pt idx="445">
                  <v>0</v>
                </pt>
                <pt idx="446">
                  <v>0</v>
                </pt>
                <pt idx="447">
                  <v>0</v>
                </pt>
                <pt idx="448">
                  <v>0</v>
                </pt>
                <pt idx="449">
                  <v>0</v>
                </pt>
                <pt idx="450">
                  <v>0</v>
                </pt>
                <pt idx="451">
                  <v>0</v>
                </pt>
                <pt idx="452">
                  <v>0</v>
                </pt>
                <pt idx="453">
                  <v>0</v>
                </pt>
                <pt idx="454">
                  <v>0</v>
                </pt>
                <pt idx="455">
                  <v>0</v>
                </pt>
                <pt idx="456">
                  <v>0</v>
                </pt>
                <pt idx="457">
                  <v>0</v>
                </pt>
                <pt idx="458">
                  <v>0</v>
                </pt>
                <pt idx="459">
                  <v>0</v>
                </pt>
                <pt idx="460">
                  <v>0</v>
                </pt>
                <pt idx="461">
                  <v>0</v>
                </pt>
                <pt idx="462">
                  <v>0</v>
                </pt>
                <pt idx="463">
                  <v>0</v>
                </pt>
                <pt idx="464">
                  <v>0</v>
                </pt>
                <pt idx="465">
                  <v>0</v>
                </pt>
                <pt idx="466">
                  <v>0</v>
                </pt>
                <pt idx="467">
                  <v>0</v>
                </pt>
                <pt idx="468">
                  <v>0</v>
                </pt>
                <pt idx="469">
                  <v>0</v>
                </pt>
                <pt idx="470">
                  <v>0</v>
                </pt>
                <pt idx="471">
                  <v>0</v>
                </pt>
                <pt idx="472">
                  <v>0</v>
                </pt>
                <pt idx="473">
                  <v>0</v>
                </pt>
                <pt idx="474">
                  <v>0</v>
                </pt>
                <pt idx="475">
                  <v>0</v>
                </pt>
                <pt idx="476">
                  <v>0</v>
                </pt>
                <pt idx="477">
                  <v>0</v>
                </pt>
                <pt idx="478">
                  <v>0</v>
                </pt>
                <pt idx="479">
                  <v>0</v>
                </pt>
                <pt idx="480">
                  <v>0</v>
                </pt>
                <pt idx="481">
                  <v>0</v>
                </pt>
                <pt idx="482">
                  <v>0</v>
                </pt>
                <pt idx="483">
                  <v>0</v>
                </pt>
                <pt idx="484">
                  <v>0</v>
                </pt>
                <pt idx="485">
                  <v>0</v>
                </pt>
                <pt idx="486">
                  <v>0</v>
                </pt>
                <pt idx="487">
                  <v>0</v>
                </pt>
                <pt idx="488">
                  <v>0</v>
                </pt>
                <pt idx="489">
                  <v>0</v>
                </pt>
                <pt idx="490">
                  <v>0</v>
                </pt>
                <pt idx="491">
                  <v>0</v>
                </pt>
                <pt idx="492">
                  <v>0</v>
                </pt>
                <pt idx="493">
                  <v>0</v>
                </pt>
                <pt idx="494">
                  <v>0</v>
                </pt>
                <pt idx="495">
                  <v>0</v>
                </pt>
                <pt idx="496">
                  <v>0</v>
                </pt>
                <pt idx="497">
                  <v>0</v>
                </pt>
                <pt idx="498">
                  <v>0</v>
                </pt>
                <pt idx="499">
                  <v>0</v>
                </pt>
                <pt idx="500">
                  <v>0</v>
                </pt>
                <pt idx="501">
                  <v>0</v>
                </pt>
                <pt idx="502">
                  <v>0</v>
                </pt>
                <pt idx="503">
                  <v>0</v>
                </pt>
                <pt idx="504">
                  <v>0</v>
                </pt>
                <pt idx="505">
                  <v>0</v>
                </pt>
                <pt idx="506">
                  <v>0</v>
                </pt>
                <pt idx="507">
                  <v>0</v>
                </pt>
                <pt idx="508">
                  <v>0</v>
                </pt>
                <pt idx="509">
                  <v>0</v>
                </pt>
                <pt idx="510">
                  <v>0</v>
                </pt>
                <pt idx="511">
                  <v>0</v>
                </pt>
                <pt idx="512">
                  <v>0</v>
                </pt>
                <pt idx="513">
                  <v>0</v>
                </pt>
                <pt idx="514">
                  <v>0</v>
                </pt>
                <pt idx="515">
                  <v>0</v>
                </pt>
                <pt idx="516">
                  <v>0</v>
                </pt>
                <pt idx="517">
                  <v>0</v>
                </pt>
                <pt idx="518">
                  <v>0</v>
                </pt>
                <pt idx="519">
                  <v>0</v>
                </pt>
                <pt idx="520">
                  <v>0</v>
                </pt>
                <pt idx="521">
                  <v>0</v>
                </pt>
                <pt idx="522">
                  <v>0</v>
                </pt>
                <pt idx="523">
                  <v>0</v>
                </pt>
                <pt idx="524">
                  <v>0</v>
                </pt>
                <pt idx="525">
                  <v>0</v>
                </pt>
                <pt idx="526">
                  <v>0</v>
                </pt>
                <pt idx="527">
                  <v>0</v>
                </pt>
                <pt idx="528">
                  <v>0</v>
                </pt>
                <pt idx="529">
                  <v>0</v>
                </pt>
                <pt idx="530">
                  <v>0</v>
                </pt>
                <pt idx="531">
                  <v>0</v>
                </pt>
                <pt idx="532">
                  <v>0</v>
                </pt>
                <pt idx="533">
                  <v>0</v>
                </pt>
                <pt idx="534">
                  <v>0</v>
                </pt>
                <pt idx="535">
                  <v>0</v>
                </pt>
                <pt idx="536">
                  <v>0</v>
                </pt>
                <pt idx="537">
                  <v>0</v>
                </pt>
                <pt idx="538">
                  <v>0</v>
                </pt>
                <pt idx="539">
                  <v>0</v>
                </pt>
                <pt idx="540">
                  <v>0</v>
                </pt>
                <pt idx="541">
                  <v>0</v>
                </pt>
                <pt idx="542">
                  <v>0</v>
                </pt>
                <pt idx="543">
                  <v>0</v>
                </pt>
                <pt idx="544">
                  <v>0</v>
                </pt>
                <pt idx="545">
                  <v>0</v>
                </pt>
                <pt idx="546">
                  <v>0</v>
                </pt>
                <pt idx="547">
                  <v>0</v>
                </pt>
                <pt idx="548">
                  <v>0</v>
                </pt>
                <pt idx="549">
                  <v>0</v>
                </pt>
                <pt idx="550">
                  <v>0</v>
                </pt>
                <pt idx="551">
                  <v>0</v>
                </pt>
                <pt idx="552">
                  <v>0</v>
                </pt>
                <pt idx="553">
                  <v>0</v>
                </pt>
                <pt idx="554">
                  <v>0</v>
                </pt>
                <pt idx="555">
                  <v>0</v>
                </pt>
                <pt idx="556">
                  <v>0</v>
                </pt>
                <pt idx="557">
                  <v>0</v>
                </pt>
                <pt idx="558">
                  <v>0</v>
                </pt>
                <pt idx="559">
                  <v>0</v>
                </pt>
                <pt idx="560">
                  <v>0</v>
                </pt>
                <pt idx="561">
                  <v>0</v>
                </pt>
                <pt idx="562">
                  <v>0</v>
                </pt>
                <pt idx="563">
                  <v>0</v>
                </pt>
                <pt idx="564">
                  <v>0</v>
                </pt>
                <pt idx="565">
                  <v>0</v>
                </pt>
                <pt idx="566">
                  <v>0</v>
                </pt>
                <pt idx="567">
                  <v>0</v>
                </pt>
                <pt idx="568">
                  <v>0</v>
                </pt>
                <pt idx="569">
                  <v>0</v>
                </pt>
                <pt idx="570">
                  <v>0</v>
                </pt>
                <pt idx="571">
                  <v>0</v>
                </pt>
                <pt idx="572">
                  <v>0</v>
                </pt>
                <pt idx="573">
                  <v>0</v>
                </pt>
                <pt idx="574">
                  <v>0</v>
                </pt>
                <pt idx="575">
                  <v>0</v>
                </pt>
                <pt idx="576">
                  <v>0</v>
                </pt>
                <pt idx="577">
                  <v>0</v>
                </pt>
                <pt idx="578">
                  <v>0</v>
                </pt>
                <pt idx="579">
                  <v>0</v>
                </pt>
                <pt idx="580">
                  <v>0</v>
                </pt>
                <pt idx="581">
                  <v>0</v>
                </pt>
                <pt idx="582">
                  <v>0</v>
                </pt>
                <pt idx="583">
                  <v>0</v>
                </pt>
                <pt idx="584">
                  <v>0</v>
                </pt>
                <pt idx="585">
                  <v>0</v>
                </pt>
                <pt idx="586">
                  <v>0</v>
                </pt>
                <pt idx="587">
                  <v>0</v>
                </pt>
                <pt idx="588">
                  <v>0</v>
                </pt>
                <pt idx="589">
                  <v>0</v>
                </pt>
                <pt idx="590">
                  <v>0</v>
                </pt>
                <pt idx="591">
                  <v>0</v>
                </pt>
                <pt idx="592">
                  <v>0</v>
                </pt>
                <pt idx="593">
                  <v>0</v>
                </pt>
                <pt idx="594">
                  <v>0</v>
                </pt>
                <pt idx="595">
                  <v>0</v>
                </pt>
                <pt idx="596">
                  <v>0</v>
                </pt>
                <pt idx="597">
                  <v>0</v>
                </pt>
                <pt idx="598">
                  <v>0</v>
                </pt>
                <pt idx="599">
                  <v>0</v>
                </pt>
                <pt idx="600">
                  <v>0</v>
                </pt>
                <pt idx="601">
                  <v>0</v>
                </pt>
                <pt idx="602">
                  <v>0</v>
                </pt>
                <pt idx="603">
                  <v>0</v>
                </pt>
                <pt idx="604">
                  <v>0</v>
                </pt>
                <pt idx="605">
                  <v>0</v>
                </pt>
                <pt idx="606">
                  <v>0</v>
                </pt>
                <pt idx="607">
                  <v>0</v>
                </pt>
                <pt idx="608">
                  <v>0</v>
                </pt>
                <pt idx="609">
                  <v>0</v>
                </pt>
                <pt idx="610">
                  <v>0</v>
                </pt>
                <pt idx="611">
                  <v>0</v>
                </pt>
                <pt idx="612">
                  <v>0</v>
                </pt>
                <pt idx="613">
                  <v>0</v>
                </pt>
                <pt idx="614">
                  <v>0</v>
                </pt>
                <pt idx="615">
                  <v>0</v>
                </pt>
                <pt idx="616">
                  <v>0</v>
                </pt>
                <pt idx="617">
                  <v>0</v>
                </pt>
                <pt idx="618">
                  <v>0</v>
                </pt>
                <pt idx="619">
                  <v>0</v>
                </pt>
                <pt idx="620">
                  <v>0</v>
                </pt>
                <pt idx="621">
                  <v>0</v>
                </pt>
                <pt idx="622">
                  <v>0</v>
                </pt>
                <pt idx="623">
                  <v>0</v>
                </pt>
                <pt idx="624">
                  <v>0</v>
                </pt>
                <pt idx="625">
                  <v>0</v>
                </pt>
                <pt idx="626">
                  <v>0</v>
                </pt>
                <pt idx="627">
                  <v>0</v>
                </pt>
                <pt idx="628">
                  <v>0</v>
                </pt>
                <pt idx="629">
                  <v>0</v>
                </pt>
                <pt idx="630">
                  <v>0</v>
                </pt>
                <pt idx="631">
                  <v>0</v>
                </pt>
                <pt idx="632">
                  <v>0</v>
                </pt>
                <pt idx="633">
                  <v>0</v>
                </pt>
                <pt idx="634">
                  <v>0</v>
                </pt>
                <pt idx="635">
                  <v>0</v>
                </pt>
                <pt idx="636">
                  <v>0</v>
                </pt>
                <pt idx="637">
                  <v>0</v>
                </pt>
                <pt idx="638">
                  <v>0</v>
                </pt>
                <pt idx="639">
                  <v>0</v>
                </pt>
                <pt idx="640">
                  <v>0</v>
                </pt>
                <pt idx="641">
                  <v>0</v>
                </pt>
                <pt idx="642">
                  <v>0</v>
                </pt>
                <pt idx="643">
                  <v>0</v>
                </pt>
                <pt idx="644">
                  <v>0</v>
                </pt>
                <pt idx="645">
                  <v>0</v>
                </pt>
                <pt idx="646">
                  <v>0</v>
                </pt>
                <pt idx="647">
                  <v>0</v>
                </pt>
                <pt idx="648">
                  <v>0</v>
                </pt>
                <pt idx="649">
                  <v>0</v>
                </pt>
                <pt idx="650">
                  <v>0</v>
                </pt>
                <pt idx="651">
                  <v>0</v>
                </pt>
                <pt idx="652">
                  <v>0</v>
                </pt>
                <pt idx="653">
                  <v>0</v>
                </pt>
                <pt idx="654">
                  <v>0</v>
                </pt>
                <pt idx="655">
                  <v>0</v>
                </pt>
                <pt idx="656">
                  <v>0</v>
                </pt>
                <pt idx="657">
                  <v>0</v>
                </pt>
                <pt idx="658">
                  <v>0</v>
                </pt>
                <pt idx="659">
                  <v>0</v>
                </pt>
                <pt idx="660">
                  <v>0</v>
                </pt>
                <pt idx="661">
                  <v>0</v>
                </pt>
                <pt idx="662">
                  <v>0</v>
                </pt>
                <pt idx="663">
                  <v>0</v>
                </pt>
                <pt idx="664">
                  <v>0</v>
                </pt>
                <pt idx="665">
                  <v>0</v>
                </pt>
                <pt idx="666">
                  <v>0</v>
                </pt>
                <pt idx="667">
                  <v>0</v>
                </pt>
                <pt idx="668">
                  <v>0</v>
                </pt>
                <pt idx="669">
                  <v>0</v>
                </pt>
                <pt idx="670">
                  <v>0</v>
                </pt>
                <pt idx="671">
                  <v>0</v>
                </pt>
                <pt idx="672">
                  <v>0</v>
                </pt>
                <pt idx="673">
                  <v>0</v>
                </pt>
                <pt idx="674">
                  <v>0</v>
                </pt>
                <pt idx="675">
                  <v>0</v>
                </pt>
                <pt idx="676">
                  <v>0</v>
                </pt>
                <pt idx="677">
                  <v>0</v>
                </pt>
                <pt idx="678">
                  <v>0</v>
                </pt>
                <pt idx="679">
                  <v>0</v>
                </pt>
                <pt idx="680">
                  <v>0</v>
                </pt>
                <pt idx="681">
                  <v>0</v>
                </pt>
                <pt idx="682">
                  <v>0</v>
                </pt>
                <pt idx="683">
                  <v>0</v>
                </pt>
                <pt idx="684">
                  <v>0</v>
                </pt>
                <pt idx="685">
                  <v>0</v>
                </pt>
                <pt idx="686">
                  <v>0</v>
                </pt>
                <pt idx="687">
                  <v>0</v>
                </pt>
                <pt idx="688">
                  <v>0</v>
                </pt>
                <pt idx="689">
                  <v>0</v>
                </pt>
                <pt idx="690">
                  <v>0</v>
                </pt>
                <pt idx="691">
                  <v>0</v>
                </pt>
                <pt idx="692">
                  <v>0</v>
                </pt>
                <pt idx="693">
                  <v>0</v>
                </pt>
                <pt idx="694">
                  <v>0</v>
                </pt>
                <pt idx="695">
                  <v>0</v>
                </pt>
                <pt idx="696">
                  <v>0</v>
                </pt>
                <pt idx="697">
                  <v>0</v>
                </pt>
                <pt idx="698">
                  <v>0</v>
                </pt>
                <pt idx="699">
                  <v>0</v>
                </pt>
                <pt idx="700">
                  <v>0</v>
                </pt>
                <pt idx="701">
                  <v>0</v>
                </pt>
                <pt idx="702">
                  <v>0</v>
                </pt>
                <pt idx="703">
                  <v>0</v>
                </pt>
                <pt idx="704">
                  <v>0</v>
                </pt>
                <pt idx="705">
                  <v>0</v>
                </pt>
                <pt idx="706">
                  <v>0</v>
                </pt>
                <pt idx="707">
                  <v>0</v>
                </pt>
                <pt idx="708">
                  <v>0</v>
                </pt>
                <pt idx="709">
                  <v>0</v>
                </pt>
                <pt idx="710">
                  <v>0</v>
                </pt>
                <pt idx="711">
                  <v>0</v>
                </pt>
                <pt idx="712">
                  <v>0</v>
                </pt>
                <pt idx="713">
                  <v>0</v>
                </pt>
                <pt idx="714">
                  <v>0</v>
                </pt>
                <pt idx="715">
                  <v>0</v>
                </pt>
                <pt idx="716">
                  <v>0</v>
                </pt>
                <pt idx="717">
                  <v>0</v>
                </pt>
                <pt idx="718">
                  <v>0</v>
                </pt>
                <pt idx="719">
                  <v>0</v>
                </pt>
                <pt idx="720">
                  <v>0</v>
                </pt>
                <pt idx="721">
                  <v>0</v>
                </pt>
                <pt idx="722">
                  <v>0</v>
                </pt>
                <pt idx="723">
                  <v>0</v>
                </pt>
                <pt idx="724">
                  <v>0</v>
                </pt>
                <pt idx="725">
                  <v>0</v>
                </pt>
                <pt idx="726">
                  <v>0</v>
                </pt>
                <pt idx="727">
                  <v>0</v>
                </pt>
                <pt idx="728">
                  <v>0</v>
                </pt>
                <pt idx="729">
                  <v>0</v>
                </pt>
                <pt idx="730">
                  <v>0</v>
                </pt>
                <pt idx="731">
                  <v>0</v>
                </pt>
                <pt idx="732">
                  <v>0</v>
                </pt>
                <pt idx="733">
                  <v>0</v>
                </pt>
                <pt idx="734">
                  <v>0</v>
                </pt>
                <pt idx="735">
                  <v>0</v>
                </pt>
                <pt idx="736">
                  <v>0</v>
                </pt>
                <pt idx="737">
                  <v>0</v>
                </pt>
                <pt idx="738">
                  <v>0</v>
                </pt>
                <pt idx="739">
                  <v>0</v>
                </pt>
                <pt idx="740">
                  <v>0</v>
                </pt>
                <pt idx="741">
                  <v>0</v>
                </pt>
                <pt idx="742">
                  <v>0</v>
                </pt>
                <pt idx="743">
                  <v>0</v>
                </pt>
                <pt idx="744">
                  <v>0</v>
                </pt>
                <pt idx="745">
                  <v>0</v>
                </pt>
                <pt idx="746">
                  <v>0</v>
                </pt>
                <pt idx="747">
                  <v>0</v>
                </pt>
                <pt idx="748">
                  <v>0</v>
                </pt>
                <pt idx="749">
                  <v>0</v>
                </pt>
                <pt idx="750">
                  <v>0</v>
                </pt>
                <pt idx="751">
                  <v>0</v>
                </pt>
                <pt idx="752">
                  <v>0</v>
                </pt>
                <pt idx="753">
                  <v>0</v>
                </pt>
                <pt idx="754">
                  <v>0</v>
                </pt>
                <pt idx="755">
                  <v>0</v>
                </pt>
                <pt idx="756">
                  <v>0</v>
                </pt>
                <pt idx="757">
                  <v>0</v>
                </pt>
                <pt idx="758">
                  <v>0</v>
                </pt>
                <pt idx="759">
                  <v>0</v>
                </pt>
                <pt idx="760">
                  <v>0</v>
                </pt>
                <pt idx="761">
                  <v>0</v>
                </pt>
                <pt idx="762">
                  <v>0</v>
                </pt>
                <pt idx="763">
                  <v>0</v>
                </pt>
                <pt idx="764">
                  <v>0</v>
                </pt>
                <pt idx="765">
                  <v>0</v>
                </pt>
                <pt idx="766">
                  <v>0</v>
                </pt>
                <pt idx="767">
                  <v>0</v>
                </pt>
                <pt idx="768">
                  <v>0</v>
                </pt>
                <pt idx="769">
                  <v>0</v>
                </pt>
                <pt idx="770">
                  <v>0</v>
                </pt>
                <pt idx="771">
                  <v>0</v>
                </pt>
                <pt idx="772">
                  <v>0</v>
                </pt>
                <pt idx="773">
                  <v>0</v>
                </pt>
                <pt idx="774">
                  <v>0</v>
                </pt>
                <pt idx="775">
                  <v>0</v>
                </pt>
                <pt idx="776">
                  <v>0</v>
                </pt>
                <pt idx="777">
                  <v>0</v>
                </pt>
                <pt idx="778">
                  <v>0</v>
                </pt>
                <pt idx="779">
                  <v>0</v>
                </pt>
                <pt idx="780">
                  <v>0</v>
                </pt>
                <pt idx="781">
                  <v>0</v>
                </pt>
                <pt idx="782">
                  <v>0</v>
                </pt>
                <pt idx="783">
                  <v>0</v>
                </pt>
                <pt idx="784">
                  <v>0</v>
                </pt>
                <pt idx="785">
                  <v>0</v>
                </pt>
                <pt idx="786">
                  <v>0</v>
                </pt>
                <pt idx="787">
                  <v>0</v>
                </pt>
                <pt idx="788">
                  <v>0</v>
                </pt>
                <pt idx="789">
                  <v>0</v>
                </pt>
                <pt idx="790">
                  <v>0</v>
                </pt>
                <pt idx="791">
                  <v>0</v>
                </pt>
                <pt idx="792">
                  <v>0</v>
                </pt>
                <pt idx="793">
                  <v>0</v>
                </pt>
                <pt idx="794">
                  <v>0</v>
                </pt>
                <pt idx="795">
                  <v>0</v>
                </pt>
                <pt idx="796">
                  <v>0</v>
                </pt>
                <pt idx="797">
                  <v>0</v>
                </pt>
                <pt idx="798">
                  <v>0</v>
                </pt>
                <pt idx="799">
                  <v>0</v>
                </pt>
                <pt idx="800">
                  <v>0</v>
                </pt>
                <pt idx="801">
                  <v>0</v>
                </pt>
                <pt idx="802">
                  <v>0</v>
                </pt>
                <pt idx="803">
                  <v>0</v>
                </pt>
                <pt idx="804">
                  <v>0</v>
                </pt>
                <pt idx="805">
                  <v>0</v>
                </pt>
                <pt idx="806">
                  <v>0</v>
                </pt>
                <pt idx="807">
                  <v>0</v>
                </pt>
                <pt idx="808">
                  <v>0</v>
                </pt>
                <pt idx="809">
                  <v>0</v>
                </pt>
                <pt idx="810">
                  <v>0</v>
                </pt>
                <pt idx="811">
                  <v>0</v>
                </pt>
                <pt idx="812">
                  <v>0</v>
                </pt>
                <pt idx="813">
                  <v>0</v>
                </pt>
                <pt idx="814">
                  <v>0</v>
                </pt>
                <pt idx="815">
                  <v>0</v>
                </pt>
                <pt idx="816">
                  <v>0</v>
                </pt>
                <pt idx="817">
                  <v>0</v>
                </pt>
                <pt idx="818">
                  <v>0</v>
                </pt>
                <pt idx="819">
                  <v>0</v>
                </pt>
                <pt idx="820">
                  <v>0</v>
                </pt>
                <pt idx="821">
                  <v>0</v>
                </pt>
                <pt idx="822">
                  <v>0</v>
                </pt>
                <pt idx="823">
                  <v>0</v>
                </pt>
                <pt idx="824">
                  <v>0</v>
                </pt>
                <pt idx="825">
                  <v>0</v>
                </pt>
                <pt idx="826">
                  <v>0</v>
                </pt>
                <pt idx="827">
                  <v>0</v>
                </pt>
                <pt idx="828">
                  <v>0</v>
                </pt>
                <pt idx="829">
                  <v>0</v>
                </pt>
                <pt idx="830">
                  <v>0</v>
                </pt>
                <pt idx="831">
                  <v>0</v>
                </pt>
                <pt idx="832">
                  <v>0</v>
                </pt>
                <pt idx="833">
                  <v>0</v>
                </pt>
                <pt idx="834">
                  <v>0</v>
                </pt>
                <pt idx="835">
                  <v>0</v>
                </pt>
                <pt idx="836">
                  <v>0</v>
                </pt>
                <pt idx="837">
                  <v>0</v>
                </pt>
                <pt idx="838">
                  <v>0</v>
                </pt>
                <pt idx="839">
                  <v>0</v>
                </pt>
                <pt idx="840">
                  <v>0</v>
                </pt>
                <pt idx="841">
                  <v>0</v>
                </pt>
                <pt idx="842">
                  <v>0</v>
                </pt>
                <pt idx="843">
                  <v>0</v>
                </pt>
                <pt idx="844">
                  <v>0</v>
                </pt>
                <pt idx="845">
                  <v>0</v>
                </pt>
                <pt idx="846">
                  <v>0</v>
                </pt>
                <pt idx="847">
                  <v>0</v>
                </pt>
                <pt idx="848">
                  <v>0</v>
                </pt>
                <pt idx="849">
                  <v>0</v>
                </pt>
                <pt idx="850">
                  <v>0</v>
                </pt>
                <pt idx="851">
                  <v>0</v>
                </pt>
                <pt idx="852">
                  <v>0</v>
                </pt>
                <pt idx="853">
                  <v>0</v>
                </pt>
                <pt idx="854">
                  <v>0</v>
                </pt>
                <pt idx="855">
                  <v>0</v>
                </pt>
                <pt idx="856">
                  <v>0</v>
                </pt>
                <pt idx="857">
                  <v>0</v>
                </pt>
                <pt idx="858">
                  <v>0</v>
                </pt>
                <pt idx="859">
                  <v>0</v>
                </pt>
                <pt idx="860">
                  <v>0</v>
                </pt>
                <pt idx="861">
                  <v>0</v>
                </pt>
                <pt idx="862">
                  <v>0</v>
                </pt>
                <pt idx="863">
                  <v>0</v>
                </pt>
                <pt idx="864">
                  <v>0</v>
                </pt>
                <pt idx="865">
                  <v>0</v>
                </pt>
                <pt idx="866">
                  <v>0</v>
                </pt>
                <pt idx="867">
                  <v>0</v>
                </pt>
                <pt idx="868">
                  <v>0</v>
                </pt>
                <pt idx="869">
                  <v>0</v>
                </pt>
                <pt idx="870">
                  <v>0</v>
                </pt>
                <pt idx="871">
                  <v>0</v>
                </pt>
                <pt idx="872">
                  <v>0</v>
                </pt>
                <pt idx="873">
                  <v>0</v>
                </pt>
                <pt idx="874">
                  <v>0</v>
                </pt>
                <pt idx="875">
                  <v>0</v>
                </pt>
                <pt idx="876">
                  <v>0</v>
                </pt>
                <pt idx="877">
                  <v>0</v>
                </pt>
                <pt idx="878">
                  <v>0</v>
                </pt>
                <pt idx="879">
                  <v>0</v>
                </pt>
                <pt idx="880">
                  <v>0</v>
                </pt>
                <pt idx="881">
                  <v>0</v>
                </pt>
                <pt idx="882">
                  <v>0</v>
                </pt>
                <pt idx="883">
                  <v>0</v>
                </pt>
                <pt idx="884">
                  <v>0</v>
                </pt>
                <pt idx="885">
                  <v>0</v>
                </pt>
                <pt idx="886">
                  <v>0</v>
                </pt>
                <pt idx="887">
                  <v>0</v>
                </pt>
                <pt idx="888">
                  <v>0</v>
                </pt>
                <pt idx="889">
                  <v>0</v>
                </pt>
                <pt idx="890">
                  <v>0</v>
                </pt>
                <pt idx="891">
                  <v>0</v>
                </pt>
                <pt idx="892">
                  <v>0</v>
                </pt>
                <pt idx="893">
                  <v>0</v>
                </pt>
                <pt idx="894">
                  <v>0</v>
                </pt>
                <pt idx="895">
                  <v>0</v>
                </pt>
                <pt idx="896">
                  <v>0</v>
                </pt>
                <pt idx="897">
                  <v>0</v>
                </pt>
                <pt idx="898">
                  <v>0</v>
                </pt>
                <pt idx="899">
                  <v>0</v>
                </pt>
                <pt idx="900">
                  <v>0</v>
                </pt>
                <pt idx="901">
                  <v>0</v>
                </pt>
                <pt idx="902">
                  <v>0</v>
                </pt>
                <pt idx="903">
                  <v>0</v>
                </pt>
                <pt idx="904">
                  <v>0</v>
                </pt>
                <pt idx="905">
                  <v>0</v>
                </pt>
                <pt idx="906">
                  <v>0</v>
                </pt>
                <pt idx="907">
                  <v>0</v>
                </pt>
                <pt idx="908">
                  <v>0</v>
                </pt>
                <pt idx="909">
                  <v>0</v>
                </pt>
                <pt idx="910">
                  <v>0</v>
                </pt>
                <pt idx="911">
                  <v>0</v>
                </pt>
                <pt idx="912">
                  <v>0</v>
                </pt>
                <pt idx="913">
                  <v>0</v>
                </pt>
                <pt idx="914">
                  <v>0</v>
                </pt>
                <pt idx="915">
                  <v>0</v>
                </pt>
                <pt idx="916">
                  <v>0</v>
                </pt>
                <pt idx="917">
                  <v>0</v>
                </pt>
                <pt idx="918">
                  <v>0</v>
                </pt>
                <pt idx="919">
                  <v>0</v>
                </pt>
                <pt idx="920">
                  <v>0</v>
                </pt>
                <pt idx="921">
                  <v>0</v>
                </pt>
                <pt idx="922">
                  <v>0</v>
                </pt>
                <pt idx="923">
                  <v>0</v>
                </pt>
                <pt idx="924">
                  <v>0</v>
                </pt>
                <pt idx="925">
                  <v>0</v>
                </pt>
                <pt idx="926">
                  <v>0</v>
                </pt>
                <pt idx="927">
                  <v>0</v>
                </pt>
                <pt idx="928">
                  <v>0</v>
                </pt>
                <pt idx="929">
                  <v>0</v>
                </pt>
                <pt idx="930">
                  <v>0</v>
                </pt>
                <pt idx="931">
                  <v>0</v>
                </pt>
                <pt idx="932">
                  <v>0</v>
                </pt>
                <pt idx="933">
                  <v>0</v>
                </pt>
                <pt idx="934">
                  <v>0</v>
                </pt>
                <pt idx="935">
                  <v>0</v>
                </pt>
                <pt idx="936">
                  <v>0</v>
                </pt>
                <pt idx="937">
                  <v>0</v>
                </pt>
                <pt idx="938">
                  <v>0</v>
                </pt>
                <pt idx="939">
                  <v>0</v>
                </pt>
                <pt idx="940">
                  <v>0</v>
                </pt>
                <pt idx="941">
                  <v>0</v>
                </pt>
                <pt idx="942">
                  <v>0</v>
                </pt>
                <pt idx="943">
                  <v>0</v>
                </pt>
                <pt idx="944">
                  <v>0</v>
                </pt>
                <pt idx="945">
                  <v>0</v>
                </pt>
                <pt idx="946">
                  <v>0</v>
                </pt>
                <pt idx="947">
                  <v>0</v>
                </pt>
                <pt idx="948">
                  <v>0</v>
                </pt>
                <pt idx="949">
                  <v>0</v>
                </pt>
                <pt idx="950">
                  <v>0</v>
                </pt>
                <pt idx="951">
                  <v>0</v>
                </pt>
                <pt idx="952">
                  <v>0</v>
                </pt>
                <pt idx="953">
                  <v>0</v>
                </pt>
                <pt idx="954">
                  <v>0</v>
                </pt>
                <pt idx="955">
                  <v>0</v>
                </pt>
                <pt idx="956">
                  <v>0</v>
                </pt>
                <pt idx="957">
                  <v>0</v>
                </pt>
                <pt idx="958">
                  <v>0</v>
                </pt>
                <pt idx="959">
                  <v>0</v>
                </pt>
                <pt idx="960">
                  <v>0</v>
                </pt>
                <pt idx="961">
                  <v>0</v>
                </pt>
                <pt idx="962">
                  <v>0</v>
                </pt>
                <pt idx="963">
                  <v>0</v>
                </pt>
                <pt idx="964">
                  <v>0</v>
                </pt>
                <pt idx="965">
                  <v>0</v>
                </pt>
                <pt idx="966">
                  <v>0</v>
                </pt>
                <pt idx="967">
                  <v>0</v>
                </pt>
                <pt idx="968">
                  <v>0</v>
                </pt>
                <pt idx="969">
                  <v>0</v>
                </pt>
                <pt idx="970">
                  <v>0</v>
                </pt>
                <pt idx="971">
                  <v>0</v>
                </pt>
                <pt idx="972">
                  <v>0</v>
                </pt>
                <pt idx="973">
                  <v>0</v>
                </pt>
                <pt idx="974">
                  <v>0</v>
                </pt>
                <pt idx="975">
                  <v>0</v>
                </pt>
                <pt idx="976">
                  <v>0</v>
                </pt>
                <pt idx="977">
                  <v>0</v>
                </pt>
                <pt idx="978">
                  <v>0</v>
                </pt>
                <pt idx="979">
                  <v>0</v>
                </pt>
                <pt idx="980">
                  <v>0</v>
                </pt>
                <pt idx="981">
                  <v>0</v>
                </pt>
                <pt idx="982">
                  <v>0</v>
                </pt>
                <pt idx="983">
                  <v>0</v>
                </pt>
                <pt idx="984">
                  <v>0</v>
                </pt>
                <pt idx="985">
                  <v>0</v>
                </pt>
                <pt idx="986">
                  <v>0</v>
                </pt>
                <pt idx="987">
                  <v>0</v>
                </pt>
                <pt idx="988">
                  <v>0</v>
                </pt>
                <pt idx="989">
                  <v>0</v>
                </pt>
                <pt idx="990">
                  <v>0</v>
                </pt>
                <pt idx="991">
                  <v>0</v>
                </pt>
                <pt idx="992">
                  <v>0</v>
                </pt>
                <pt idx="993">
                  <v>0</v>
                </pt>
                <pt idx="994">
                  <v>0</v>
                </pt>
                <pt idx="995">
                  <v>0</v>
                </pt>
                <pt idx="996">
                  <v>0</v>
                </pt>
                <pt idx="997">
                  <v>0</v>
                </pt>
                <pt idx="998">
                  <v>0</v>
                </pt>
                <pt idx="999">
                  <v>0</v>
                </pt>
                <pt idx="1000">
                  <v>0</v>
                </pt>
                <pt idx="1001">
                  <v>0</v>
                </pt>
                <pt idx="1002">
                  <v>0</v>
                </pt>
                <pt idx="1003">
                  <v>0</v>
                </pt>
                <pt idx="1004">
                  <v>0</v>
                </pt>
                <pt idx="1005">
                  <v>0</v>
                </pt>
                <pt idx="1006">
                  <v>0</v>
                </pt>
                <pt idx="1007">
                  <v>0</v>
                </pt>
                <pt idx="1008">
                  <v>0</v>
                </pt>
                <pt idx="1009">
                  <v>0</v>
                </pt>
                <pt idx="1010">
                  <v>0</v>
                </pt>
                <pt idx="1011">
                  <v>0</v>
                </pt>
                <pt idx="1012">
                  <v>0</v>
                </pt>
                <pt idx="1013">
                  <v>0</v>
                </pt>
                <pt idx="1014">
                  <v>0</v>
                </pt>
                <pt idx="1015">
                  <v>0</v>
                </pt>
                <pt idx="1016">
                  <v>0</v>
                </pt>
                <pt idx="1017">
                  <v>0</v>
                </pt>
                <pt idx="1018">
                  <v>0</v>
                </pt>
                <pt idx="1019">
                  <v>0</v>
                </pt>
                <pt idx="1020">
                  <v>0</v>
                </pt>
                <pt idx="1021">
                  <v>0</v>
                </pt>
                <pt idx="1022">
                  <v>0</v>
                </pt>
                <pt idx="1023">
                  <v>0</v>
                </pt>
                <pt idx="1024">
                  <v>0</v>
                </pt>
                <pt idx="1025">
                  <v>0</v>
                </pt>
                <pt idx="1026">
                  <v>0</v>
                </pt>
                <pt idx="1027">
                  <v>0</v>
                </pt>
                <pt idx="1028">
                  <v>0</v>
                </pt>
                <pt idx="1029">
                  <v>0</v>
                </pt>
                <pt idx="1030">
                  <v>0</v>
                </pt>
                <pt idx="1031">
                  <v>0</v>
                </pt>
                <pt idx="1032">
                  <v>0</v>
                </pt>
                <pt idx="1033">
                  <v>0</v>
                </pt>
                <pt idx="1034">
                  <v>0</v>
                </pt>
                <pt idx="1035">
                  <v>0</v>
                </pt>
                <pt idx="1036">
                  <v>0</v>
                </pt>
                <pt idx="1037">
                  <v>0</v>
                </pt>
                <pt idx="1038">
                  <v>0</v>
                </pt>
                <pt idx="1039">
                  <v>0</v>
                </pt>
                <pt idx="1040">
                  <v>0</v>
                </pt>
                <pt idx="1041">
                  <v>0</v>
                </pt>
                <pt idx="1042">
                  <v>0</v>
                </pt>
                <pt idx="1043">
                  <v>0</v>
                </pt>
                <pt idx="1044">
                  <v>0</v>
                </pt>
                <pt idx="1045">
                  <v>0</v>
                </pt>
                <pt idx="1046">
                  <v>0</v>
                </pt>
                <pt idx="1047">
                  <v>0</v>
                </pt>
                <pt idx="1048">
                  <v>0</v>
                </pt>
                <pt idx="1049">
                  <v>0</v>
                </pt>
                <pt idx="1050">
                  <v>0</v>
                </pt>
                <pt idx="1051">
                  <v>0</v>
                </pt>
                <pt idx="1052">
                  <v>0</v>
                </pt>
                <pt idx="1053">
                  <v>0</v>
                </pt>
                <pt idx="1054">
                  <v>0</v>
                </pt>
                <pt idx="1055">
                  <v>0</v>
                </pt>
                <pt idx="1056">
                  <v>0</v>
                </pt>
                <pt idx="1057">
                  <v>0</v>
                </pt>
                <pt idx="1058">
                  <v>0</v>
                </pt>
                <pt idx="1059">
                  <v>0</v>
                </pt>
                <pt idx="1060">
                  <v>0</v>
                </pt>
                <pt idx="1061">
                  <v>0</v>
                </pt>
                <pt idx="1062">
                  <v>0</v>
                </pt>
                <pt idx="1063">
                  <v>0</v>
                </pt>
                <pt idx="1064">
                  <v>0</v>
                </pt>
                <pt idx="1065">
                  <v>0</v>
                </pt>
                <pt idx="1066">
                  <v>0</v>
                </pt>
                <pt idx="1067">
                  <v>0</v>
                </pt>
                <pt idx="1068">
                  <v>0</v>
                </pt>
                <pt idx="1069">
                  <v>0</v>
                </pt>
                <pt idx="1070">
                  <v>0</v>
                </pt>
                <pt idx="1071">
                  <v>0</v>
                </pt>
                <pt idx="1072">
                  <v>0</v>
                </pt>
                <pt idx="1073">
                  <v>0</v>
                </pt>
                <pt idx="1074">
                  <v>0</v>
                </pt>
                <pt idx="1075">
                  <v>0</v>
                </pt>
                <pt idx="1076">
                  <v>0</v>
                </pt>
                <pt idx="1077">
                  <v>0</v>
                </pt>
                <pt idx="1078">
                  <v>0</v>
                </pt>
                <pt idx="1079">
                  <v>0</v>
                </pt>
                <pt idx="1080">
                  <v>0</v>
                </pt>
                <pt idx="1081">
                  <v>0</v>
                </pt>
                <pt idx="1082">
                  <v>0</v>
                </pt>
                <pt idx="1083">
                  <v>0</v>
                </pt>
                <pt idx="1084">
                  <v>0</v>
                </pt>
                <pt idx="1085">
                  <v>0</v>
                </pt>
                <pt idx="1086">
                  <v>0</v>
                </pt>
                <pt idx="1087">
                  <v>0</v>
                </pt>
                <pt idx="1088">
                  <v>0</v>
                </pt>
                <pt idx="1089">
                  <v>0</v>
                </pt>
                <pt idx="1090">
                  <v>0</v>
                </pt>
                <pt idx="1091">
                  <v>0</v>
                </pt>
                <pt idx="1092">
                  <v>0</v>
                </pt>
                <pt idx="1093">
                  <v>0</v>
                </pt>
                <pt idx="1094">
                  <v>0</v>
                </pt>
                <pt idx="1095">
                  <v>0</v>
                </pt>
                <pt idx="1096">
                  <v>0</v>
                </pt>
                <pt idx="1097">
                  <v>0</v>
                </pt>
                <pt idx="1098">
                  <v>0</v>
                </pt>
                <pt idx="1099">
                  <v>0</v>
                </pt>
                <pt idx="1100">
                  <v>0</v>
                </pt>
                <pt idx="1101">
                  <v>0</v>
                </pt>
                <pt idx="1102">
                  <v>0</v>
                </pt>
                <pt idx="1103">
                  <v>0</v>
                </pt>
                <pt idx="1104">
                  <v>0</v>
                </pt>
                <pt idx="1105">
                  <v>0</v>
                </pt>
                <pt idx="1106">
                  <v>0</v>
                </pt>
                <pt idx="1107">
                  <v>0</v>
                </pt>
                <pt idx="1108">
                  <v>0</v>
                </pt>
                <pt idx="1109">
                  <v>0</v>
                </pt>
                <pt idx="1110">
                  <v>0</v>
                </pt>
                <pt idx="1111">
                  <v>0</v>
                </pt>
                <pt idx="1112">
                  <v>0</v>
                </pt>
                <pt idx="1113">
                  <v>0</v>
                </pt>
                <pt idx="1114">
                  <v>0</v>
                </pt>
                <pt idx="1115">
                  <v>0</v>
                </pt>
                <pt idx="1116">
                  <v>0</v>
                </pt>
                <pt idx="1117">
                  <v>0</v>
                </pt>
                <pt idx="1118">
                  <v>0</v>
                </pt>
                <pt idx="1119">
                  <v>0</v>
                </pt>
                <pt idx="1120">
                  <v>0</v>
                </pt>
                <pt idx="1121">
                  <v>0</v>
                </pt>
                <pt idx="1122">
                  <v>0</v>
                </pt>
                <pt idx="1123">
                  <v>0</v>
                </pt>
                <pt idx="1124">
                  <v>0</v>
                </pt>
                <pt idx="1125">
                  <v>0</v>
                </pt>
                <pt idx="1126">
                  <v>0</v>
                </pt>
                <pt idx="1127">
                  <v>0</v>
                </pt>
                <pt idx="1128">
                  <v>0</v>
                </pt>
                <pt idx="1129">
                  <v>0</v>
                </pt>
                <pt idx="1130">
                  <v>0</v>
                </pt>
                <pt idx="1131">
                  <v>0</v>
                </pt>
                <pt idx="1132">
                  <v>0</v>
                </pt>
                <pt idx="1133">
                  <v>0</v>
                </pt>
                <pt idx="1134">
                  <v>0</v>
                </pt>
                <pt idx="1135">
                  <v>0</v>
                </pt>
                <pt idx="1136">
                  <v>0</v>
                </pt>
                <pt idx="1137">
                  <v>0</v>
                </pt>
                <pt idx="1138">
                  <v>0</v>
                </pt>
                <pt idx="1139">
                  <v>0</v>
                </pt>
                <pt idx="1140">
                  <v>0</v>
                </pt>
                <pt idx="1141">
                  <v>0</v>
                </pt>
                <pt idx="1142">
                  <v>0</v>
                </pt>
                <pt idx="1143">
                  <v>0</v>
                </pt>
                <pt idx="1144">
                  <v>0</v>
                </pt>
                <pt idx="1145">
                  <v>0</v>
                </pt>
                <pt idx="1146">
                  <v>0</v>
                </pt>
                <pt idx="1147">
                  <v>0</v>
                </pt>
                <pt idx="1148">
                  <v>0</v>
                </pt>
                <pt idx="1149">
                  <v>0</v>
                </pt>
                <pt idx="1150">
                  <v>0</v>
                </pt>
                <pt idx="1151">
                  <v>0</v>
                </pt>
                <pt idx="1152">
                  <v>0</v>
                </pt>
                <pt idx="1153">
                  <v>0</v>
                </pt>
                <pt idx="1154">
                  <v>0</v>
                </pt>
                <pt idx="1155">
                  <v>0</v>
                </pt>
                <pt idx="1156">
                  <v>0</v>
                </pt>
                <pt idx="1157">
                  <v>0</v>
                </pt>
                <pt idx="1158">
                  <v>0</v>
                </pt>
                <pt idx="1159">
                  <v>0</v>
                </pt>
                <pt idx="1160">
                  <v>0</v>
                </pt>
                <pt idx="1161">
                  <v>0</v>
                </pt>
                <pt idx="1162">
                  <v>0</v>
                </pt>
                <pt idx="1163">
                  <v>0</v>
                </pt>
                <pt idx="1164">
                  <v>0</v>
                </pt>
                <pt idx="1165">
                  <v>0</v>
                </pt>
                <pt idx="1166">
                  <v>0</v>
                </pt>
                <pt idx="1167">
                  <v>0</v>
                </pt>
                <pt idx="1168">
                  <v>0</v>
                </pt>
                <pt idx="1169">
                  <v>0</v>
                </pt>
                <pt idx="1170">
                  <v>0</v>
                </pt>
                <pt idx="1171">
                  <v>0</v>
                </pt>
                <pt idx="1172">
                  <v>0</v>
                </pt>
                <pt idx="1173">
                  <v>0</v>
                </pt>
                <pt idx="1174">
                  <v>0</v>
                </pt>
                <pt idx="1175">
                  <v>0</v>
                </pt>
                <pt idx="1176">
                  <v>0</v>
                </pt>
                <pt idx="1177">
                  <v>0</v>
                </pt>
                <pt idx="1178">
                  <v>0</v>
                </pt>
                <pt idx="1179">
                  <v>0</v>
                </pt>
                <pt idx="1180">
                  <v>0</v>
                </pt>
                <pt idx="1181">
                  <v>0</v>
                </pt>
                <pt idx="1182">
                  <v>0</v>
                </pt>
                <pt idx="1183">
                  <v>0</v>
                </pt>
                <pt idx="1184">
                  <v>0</v>
                </pt>
                <pt idx="1185">
                  <v>0</v>
                </pt>
                <pt idx="1186">
                  <v>0</v>
                </pt>
                <pt idx="1187">
                  <v>0</v>
                </pt>
                <pt idx="1188">
                  <v>0</v>
                </pt>
                <pt idx="1189">
                  <v>0</v>
                </pt>
                <pt idx="1190">
                  <v>0</v>
                </pt>
                <pt idx="1191">
                  <v>0</v>
                </pt>
                <pt idx="1192">
                  <v>0</v>
                </pt>
                <pt idx="1193">
                  <v>0</v>
                </pt>
                <pt idx="1194">
                  <v>0</v>
                </pt>
                <pt idx="1195">
                  <v>0</v>
                </pt>
                <pt idx="1196">
                  <v>0</v>
                </pt>
                <pt idx="1197">
                  <v>0</v>
                </pt>
                <pt idx="1198">
                  <v>0</v>
                </pt>
                <pt idx="1199">
                  <v>0</v>
                </pt>
                <pt idx="1200">
                  <v>0</v>
                </pt>
                <pt idx="1201">
                  <v>0</v>
                </pt>
                <pt idx="1202">
                  <v>0</v>
                </pt>
                <pt idx="1203">
                  <v>0</v>
                </pt>
                <pt idx="1204">
                  <v>0</v>
                </pt>
                <pt idx="1205">
                  <v>0</v>
                </pt>
                <pt idx="1206">
                  <v>0</v>
                </pt>
                <pt idx="1207">
                  <v>0</v>
                </pt>
                <pt idx="1208">
                  <v>0</v>
                </pt>
                <pt idx="1209">
                  <v>0</v>
                </pt>
                <pt idx="1210">
                  <v>0</v>
                </pt>
                <pt idx="1211">
                  <v>0</v>
                </pt>
                <pt idx="1212">
                  <v>0</v>
                </pt>
                <pt idx="1213">
                  <v>0</v>
                </pt>
                <pt idx="1214">
                  <v>0</v>
                </pt>
                <pt idx="1215">
                  <v>0</v>
                </pt>
                <pt idx="1216">
                  <v>0</v>
                </pt>
                <pt idx="1217">
                  <v>0</v>
                </pt>
                <pt idx="1218">
                  <v>0</v>
                </pt>
                <pt idx="1219">
                  <v>0</v>
                </pt>
                <pt idx="1220">
                  <v>0</v>
                </pt>
                <pt idx="1221">
                  <v>0</v>
                </pt>
                <pt idx="1222">
                  <v>0</v>
                </pt>
                <pt idx="1223">
                  <v>0</v>
                </pt>
                <pt idx="1224">
                  <v>0</v>
                </pt>
                <pt idx="1225">
                  <v>0</v>
                </pt>
                <pt idx="1226">
                  <v>0</v>
                </pt>
                <pt idx="1227">
                  <v>0</v>
                </pt>
                <pt idx="1228">
                  <v>0</v>
                </pt>
                <pt idx="1229">
                  <v>0</v>
                </pt>
                <pt idx="1230">
                  <v>0</v>
                </pt>
                <pt idx="1231">
                  <v>0</v>
                </pt>
                <pt idx="1232">
                  <v>0</v>
                </pt>
                <pt idx="1233">
                  <v>0</v>
                </pt>
                <pt idx="1234">
                  <v>0</v>
                </pt>
                <pt idx="1235">
                  <v>0</v>
                </pt>
                <pt idx="1236">
                  <v>0</v>
                </pt>
                <pt idx="1237">
                  <v>0</v>
                </pt>
                <pt idx="1238">
                  <v>0</v>
                </pt>
                <pt idx="1239">
                  <v>0</v>
                </pt>
                <pt idx="1240">
                  <v>0</v>
                </pt>
                <pt idx="1241">
                  <v>0</v>
                </pt>
                <pt idx="1242">
                  <v>0</v>
                </pt>
                <pt idx="1243">
                  <v>0</v>
                </pt>
                <pt idx="1244">
                  <v>0</v>
                </pt>
                <pt idx="1245">
                  <v>0</v>
                </pt>
                <pt idx="1246">
                  <v>0</v>
                </pt>
                <pt idx="1247">
                  <v>0</v>
                </pt>
                <pt idx="1248">
                  <v>0</v>
                </pt>
                <pt idx="1249">
                  <v>0</v>
                </pt>
                <pt idx="1250">
                  <v>0</v>
                </pt>
                <pt idx="1251">
                  <v>0</v>
                </pt>
                <pt idx="1252">
                  <v>0</v>
                </pt>
                <pt idx="1253">
                  <v>0</v>
                </pt>
                <pt idx="1254">
                  <v>0</v>
                </pt>
                <pt idx="1255">
                  <v>0</v>
                </pt>
                <pt idx="1256">
                  <v>0</v>
                </pt>
                <pt idx="1257">
                  <v>0</v>
                </pt>
                <pt idx="1258">
                  <v>0</v>
                </pt>
                <pt idx="1259">
                  <v>0</v>
                </pt>
                <pt idx="1260">
                  <v>0</v>
                </pt>
                <pt idx="1261">
                  <v>0</v>
                </pt>
                <pt idx="1262">
                  <v>0</v>
                </pt>
                <pt idx="1263">
                  <v>0</v>
                </pt>
                <pt idx="1264">
                  <v>0</v>
                </pt>
                <pt idx="1265">
                  <v>0</v>
                </pt>
                <pt idx="1266">
                  <v>0</v>
                </pt>
                <pt idx="1267">
                  <v>0</v>
                </pt>
                <pt idx="1268">
                  <v>0</v>
                </pt>
                <pt idx="1269">
                  <v>0</v>
                </pt>
                <pt idx="1270">
                  <v>0</v>
                </pt>
                <pt idx="1271">
                  <v>0</v>
                </pt>
                <pt idx="1272">
                  <v>0</v>
                </pt>
                <pt idx="1273">
                  <v>0</v>
                </pt>
                <pt idx="1274">
                  <v>0</v>
                </pt>
                <pt idx="1275">
                  <v>0</v>
                </pt>
                <pt idx="1276">
                  <v>0</v>
                </pt>
                <pt idx="1277">
                  <v>0</v>
                </pt>
                <pt idx="1278">
                  <v>0</v>
                </pt>
                <pt idx="1279">
                  <v>0</v>
                </pt>
                <pt idx="1280">
                  <v>0</v>
                </pt>
                <pt idx="1281">
                  <v>0</v>
                </pt>
                <pt idx="1282">
                  <v>0</v>
                </pt>
                <pt idx="1283">
                  <v>0</v>
                </pt>
                <pt idx="1284">
                  <v>0</v>
                </pt>
                <pt idx="1285">
                  <v>0</v>
                </pt>
                <pt idx="1286">
                  <v>0</v>
                </pt>
                <pt idx="1287">
                  <v>0</v>
                </pt>
                <pt idx="1288">
                  <v>0</v>
                </pt>
                <pt idx="1289">
                  <v>0</v>
                </pt>
                <pt idx="1290">
                  <v>0</v>
                </pt>
                <pt idx="1291">
                  <v>0</v>
                </pt>
                <pt idx="1292">
                  <v>0</v>
                </pt>
                <pt idx="1293">
                  <v>0</v>
                </pt>
                <pt idx="1294">
                  <v>0</v>
                </pt>
                <pt idx="1295">
                  <v>0</v>
                </pt>
                <pt idx="1296">
                  <v>0</v>
                </pt>
                <pt idx="1297">
                  <v>0</v>
                </pt>
                <pt idx="1298">
                  <v>0</v>
                </pt>
                <pt idx="1299">
                  <v>0</v>
                </pt>
                <pt idx="1300">
                  <v>0</v>
                </pt>
                <pt idx="1301">
                  <v>0</v>
                </pt>
                <pt idx="1302">
                  <v>0</v>
                </pt>
                <pt idx="1303">
                  <v>0</v>
                </pt>
                <pt idx="1304">
                  <v>0</v>
                </pt>
                <pt idx="1305">
                  <v>0</v>
                </pt>
                <pt idx="1306">
                  <v>0</v>
                </pt>
                <pt idx="1307">
                  <v>0</v>
                </pt>
                <pt idx="1308">
                  <v>0</v>
                </pt>
                <pt idx="1309">
                  <v>0</v>
                </pt>
                <pt idx="1310">
                  <v>0</v>
                </pt>
                <pt idx="1311">
                  <v>0</v>
                </pt>
                <pt idx="1312">
                  <v>0</v>
                </pt>
                <pt idx="1313">
                  <v>0</v>
                </pt>
                <pt idx="1314">
                  <v>0</v>
                </pt>
                <pt idx="1315">
                  <v>0</v>
                </pt>
                <pt idx="1316">
                  <v>0</v>
                </pt>
                <pt idx="1317">
                  <v>0</v>
                </pt>
                <pt idx="1318">
                  <v>0</v>
                </pt>
                <pt idx="1319">
                  <v>0</v>
                </pt>
                <pt idx="1320">
                  <v>0</v>
                </pt>
                <pt idx="1321">
                  <v>0</v>
                </pt>
                <pt idx="1322">
                  <v>0</v>
                </pt>
                <pt idx="1323">
                  <v>0</v>
                </pt>
                <pt idx="1324">
                  <v>0</v>
                </pt>
                <pt idx="1325">
                  <v>0</v>
                </pt>
                <pt idx="1326">
                  <v>0</v>
                </pt>
                <pt idx="1327">
                  <v>0</v>
                </pt>
                <pt idx="1328">
                  <v>0</v>
                </pt>
                <pt idx="1329">
                  <v>0</v>
                </pt>
                <pt idx="1330">
                  <v>0</v>
                </pt>
                <pt idx="1331">
                  <v>0</v>
                </pt>
                <pt idx="1332">
                  <v>0</v>
                </pt>
                <pt idx="1333">
                  <v>0</v>
                </pt>
                <pt idx="1334">
                  <v>0</v>
                </pt>
                <pt idx="1335">
                  <v>0</v>
                </pt>
                <pt idx="1336">
                  <v>0</v>
                </pt>
                <pt idx="1337">
                  <v>0</v>
                </pt>
                <pt idx="1338">
                  <v>0</v>
                </pt>
                <pt idx="1339">
                  <v>0</v>
                </pt>
                <pt idx="1340">
                  <v>0</v>
                </pt>
                <pt idx="1341">
                  <v>0</v>
                </pt>
                <pt idx="1342">
                  <v>0</v>
                </pt>
                <pt idx="1343">
                  <v>0</v>
                </pt>
                <pt idx="1344">
                  <v>0</v>
                </pt>
                <pt idx="1345">
                  <v>0</v>
                </pt>
                <pt idx="1346">
                  <v>0</v>
                </pt>
                <pt idx="1347">
                  <v>0</v>
                </pt>
                <pt idx="1348">
                  <v>0</v>
                </pt>
                <pt idx="1349">
                  <v>0</v>
                </pt>
                <pt idx="1350">
                  <v>0</v>
                </pt>
                <pt idx="1351">
                  <v>0</v>
                </pt>
                <pt idx="1352">
                  <v>0</v>
                </pt>
                <pt idx="1353">
                  <v>0</v>
                </pt>
                <pt idx="1354">
                  <v>0</v>
                </pt>
                <pt idx="1355">
                  <v>0</v>
                </pt>
                <pt idx="1356">
                  <v>0</v>
                </pt>
                <pt idx="1357">
                  <v>0</v>
                </pt>
                <pt idx="1358">
                  <v>0</v>
                </pt>
                <pt idx="1359">
                  <v>0</v>
                </pt>
                <pt idx="1360">
                  <v>0</v>
                </pt>
                <pt idx="1361">
                  <v>0</v>
                </pt>
                <pt idx="1362">
                  <v>0</v>
                </pt>
                <pt idx="1363">
                  <v>0</v>
                </pt>
                <pt idx="1364">
                  <v>0</v>
                </pt>
                <pt idx="1365">
                  <v>0</v>
                </pt>
                <pt idx="1366">
                  <v>0</v>
                </pt>
                <pt idx="1367">
                  <v>0</v>
                </pt>
                <pt idx="1368">
                  <v>0</v>
                </pt>
                <pt idx="1369">
                  <v>0</v>
                </pt>
                <pt idx="1370">
                  <v>0</v>
                </pt>
                <pt idx="1371">
                  <v>0</v>
                </pt>
                <pt idx="1372">
                  <v>0</v>
                </pt>
                <pt idx="1373">
                  <v>0</v>
                </pt>
                <pt idx="1374">
                  <v>0</v>
                </pt>
                <pt idx="1375">
                  <v>0</v>
                </pt>
                <pt idx="1376">
                  <v>0</v>
                </pt>
                <pt idx="1377">
                  <v>0</v>
                </pt>
                <pt idx="1378">
                  <v>0</v>
                </pt>
                <pt idx="1379">
                  <v>0</v>
                </pt>
                <pt idx="1380">
                  <v>0</v>
                </pt>
                <pt idx="1381">
                  <v>0</v>
                </pt>
                <pt idx="1382">
                  <v>0</v>
                </pt>
                <pt idx="1383">
                  <v>0</v>
                </pt>
                <pt idx="1384">
                  <v>0</v>
                </pt>
                <pt idx="1385">
                  <v>0</v>
                </pt>
                <pt idx="1386">
                  <v>0</v>
                </pt>
                <pt idx="1387">
                  <v>0</v>
                </pt>
                <pt idx="1388">
                  <v>0</v>
                </pt>
                <pt idx="1389">
                  <v>0</v>
                </pt>
                <pt idx="1390">
                  <v>0</v>
                </pt>
                <pt idx="1391">
                  <v>0</v>
                </pt>
                <pt idx="1392">
                  <v>0</v>
                </pt>
                <pt idx="1393">
                  <v>0</v>
                </pt>
                <pt idx="1394">
                  <v>0</v>
                </pt>
                <pt idx="1395">
                  <v>0</v>
                </pt>
                <pt idx="1396">
                  <v>0</v>
                </pt>
                <pt idx="1397">
                  <v>0</v>
                </pt>
                <pt idx="1398">
                  <v>0</v>
                </pt>
                <pt idx="1399">
                  <v>0</v>
                </pt>
                <pt idx="1400">
                  <v>0</v>
                </pt>
                <pt idx="1401">
                  <v>0</v>
                </pt>
                <pt idx="1402">
                  <v>0</v>
                </pt>
                <pt idx="1403">
                  <v>0</v>
                </pt>
                <pt idx="1404">
                  <v>0</v>
                </pt>
                <pt idx="1405">
                  <v>0</v>
                </pt>
                <pt idx="1406">
                  <v>0</v>
                </pt>
                <pt idx="1407">
                  <v>0</v>
                </pt>
                <pt idx="1408">
                  <v>0</v>
                </pt>
                <pt idx="1409">
                  <v>0</v>
                </pt>
                <pt idx="1410">
                  <v>0</v>
                </pt>
                <pt idx="1411">
                  <v>0</v>
                </pt>
                <pt idx="1412">
                  <v>0</v>
                </pt>
                <pt idx="1413">
                  <v>0</v>
                </pt>
                <pt idx="1414">
                  <v>0</v>
                </pt>
                <pt idx="1415">
                  <v>0</v>
                </pt>
                <pt idx="1416">
                  <v>0</v>
                </pt>
                <pt idx="1417">
                  <v>0</v>
                </pt>
                <pt idx="1418">
                  <v>0</v>
                </pt>
                <pt idx="1419">
                  <v>0</v>
                </pt>
                <pt idx="1420">
                  <v>0</v>
                </pt>
                <pt idx="1421">
                  <v>0</v>
                </pt>
                <pt idx="1422">
                  <v>0</v>
                </pt>
                <pt idx="1423">
                  <v>0</v>
                </pt>
                <pt idx="1424">
                  <v>0</v>
                </pt>
                <pt idx="1425">
                  <v>0</v>
                </pt>
                <pt idx="1426">
                  <v>0</v>
                </pt>
                <pt idx="1427">
                  <v>0</v>
                </pt>
                <pt idx="1428">
                  <v>0</v>
                </pt>
                <pt idx="1429">
                  <v>0</v>
                </pt>
                <pt idx="1430">
                  <v>0</v>
                </pt>
                <pt idx="1431">
                  <v>0</v>
                </pt>
                <pt idx="1432">
                  <v>0</v>
                </pt>
                <pt idx="1433">
                  <v>0</v>
                </pt>
                <pt idx="1434">
                  <v>0</v>
                </pt>
                <pt idx="1435">
                  <v>0</v>
                </pt>
                <pt idx="1436">
                  <v>0</v>
                </pt>
                <pt idx="1437">
                  <v>0</v>
                </pt>
                <pt idx="1438">
                  <v>0</v>
                </pt>
                <pt idx="1439">
                  <v>0</v>
                </pt>
                <pt idx="1440">
                  <v>0</v>
                </pt>
                <pt idx="1441">
                  <v>0</v>
                </pt>
                <pt idx="1442">
                  <v>0</v>
                </pt>
                <pt idx="1443">
                  <v>0</v>
                </pt>
                <pt idx="1444">
                  <v>0</v>
                </pt>
                <pt idx="1445">
                  <v>0</v>
                </pt>
                <pt idx="1446">
                  <v>0</v>
                </pt>
                <pt idx="1447">
                  <v>0</v>
                </pt>
                <pt idx="1448">
                  <v>0</v>
                </pt>
                <pt idx="1449">
                  <v>0</v>
                </pt>
                <pt idx="1450">
                  <v>0</v>
                </pt>
                <pt idx="1451">
                  <v>0</v>
                </pt>
                <pt idx="1452">
                  <v>0</v>
                </pt>
                <pt idx="1453">
                  <v>0</v>
                </pt>
                <pt idx="1454">
                  <v>0</v>
                </pt>
                <pt idx="1455">
                  <v>0</v>
                </pt>
                <pt idx="1456">
                  <v>0</v>
                </pt>
                <pt idx="1457">
                  <v>0</v>
                </pt>
                <pt idx="1458">
                  <v>0</v>
                </pt>
                <pt idx="1459">
                  <v>0</v>
                </pt>
                <pt idx="1460">
                  <v>0</v>
                </pt>
                <pt idx="1461">
                  <v>0</v>
                </pt>
                <pt idx="1462">
                  <v>0</v>
                </pt>
                <pt idx="1463">
                  <v>0</v>
                </pt>
                <pt idx="1464">
                  <v>0</v>
                </pt>
                <pt idx="1465">
                  <v>0</v>
                </pt>
                <pt idx="1466">
                  <v>0</v>
                </pt>
                <pt idx="1467">
                  <v>0</v>
                </pt>
                <pt idx="1468">
                  <v>0</v>
                </pt>
                <pt idx="1469">
                  <v>0</v>
                </pt>
                <pt idx="1470">
                  <v>0</v>
                </pt>
                <pt idx="1471">
                  <v>0</v>
                </pt>
                <pt idx="1472">
                  <v>0</v>
                </pt>
                <pt idx="1473">
                  <v>0</v>
                </pt>
                <pt idx="1474">
                  <v>0</v>
                </pt>
                <pt idx="1475">
                  <v>0</v>
                </pt>
                <pt idx="1476">
                  <v>0</v>
                </pt>
                <pt idx="1477">
                  <v>0</v>
                </pt>
                <pt idx="1478">
                  <v>0</v>
                </pt>
                <pt idx="1479">
                  <v>0</v>
                </pt>
                <pt idx="1480">
                  <v>0</v>
                </pt>
                <pt idx="1481">
                  <v>0</v>
                </pt>
                <pt idx="1482">
                  <v>0</v>
                </pt>
                <pt idx="1483">
                  <v>0</v>
                </pt>
                <pt idx="1484">
                  <v>0</v>
                </pt>
                <pt idx="1485">
                  <v>0</v>
                </pt>
                <pt idx="1486">
                  <v>0</v>
                </pt>
                <pt idx="1487">
                  <v>0</v>
                </pt>
                <pt idx="1488">
                  <v>0</v>
                </pt>
                <pt idx="1489">
                  <v>0</v>
                </pt>
                <pt idx="1490">
                  <v>0</v>
                </pt>
                <pt idx="1491">
                  <v>0</v>
                </pt>
                <pt idx="1492">
                  <v>0</v>
                </pt>
                <pt idx="1493">
                  <v>0</v>
                </pt>
                <pt idx="1494">
                  <v>0</v>
                </pt>
                <pt idx="1495">
                  <v>0</v>
                </pt>
                <pt idx="1496">
                  <v>0</v>
                </pt>
                <pt idx="1497">
                  <v>0</v>
                </pt>
                <pt idx="1498">
                  <v>0</v>
                </pt>
                <pt idx="1499">
                  <v>0</v>
                </pt>
                <pt idx="1500">
                  <v>0</v>
                </pt>
                <pt idx="1501">
                  <v>0</v>
                </pt>
                <pt idx="1502">
                  <v>0</v>
                </pt>
                <pt idx="1503">
                  <v>0</v>
                </pt>
                <pt idx="1504">
                  <v>0</v>
                </pt>
                <pt idx="1505">
                  <v>0</v>
                </pt>
                <pt idx="1506">
                  <v>0</v>
                </pt>
                <pt idx="1507">
                  <v>0</v>
                </pt>
                <pt idx="1508">
                  <v>0</v>
                </pt>
                <pt idx="1509">
                  <v>0</v>
                </pt>
                <pt idx="1510">
                  <v>0</v>
                </pt>
                <pt idx="1511">
                  <v>0</v>
                </pt>
                <pt idx="1512">
                  <v>0</v>
                </pt>
                <pt idx="1513">
                  <v>0</v>
                </pt>
                <pt idx="1514">
                  <v>0</v>
                </pt>
                <pt idx="1515">
                  <v>0</v>
                </pt>
                <pt idx="1516">
                  <v>0</v>
                </pt>
                <pt idx="1517">
                  <v>0</v>
                </pt>
                <pt idx="1518">
                  <v>0</v>
                </pt>
                <pt idx="1519">
                  <v>0</v>
                </pt>
                <pt idx="1520">
                  <v>0</v>
                </pt>
                <pt idx="1521">
                  <v>0</v>
                </pt>
                <pt idx="1522">
                  <v>0</v>
                </pt>
                <pt idx="1523">
                  <v>0</v>
                </pt>
                <pt idx="1524">
                  <v>0</v>
                </pt>
                <pt idx="1525">
                  <v>0</v>
                </pt>
                <pt idx="1526">
                  <v>0</v>
                </pt>
                <pt idx="1527">
                  <v>0</v>
                </pt>
                <pt idx="1528">
                  <v>0</v>
                </pt>
                <pt idx="1529">
                  <v>0</v>
                </pt>
                <pt idx="1530">
                  <v>0</v>
                </pt>
                <pt idx="1531">
                  <v>0</v>
                </pt>
                <pt idx="1532">
                  <v>0</v>
                </pt>
                <pt idx="1533">
                  <v>0</v>
                </pt>
                <pt idx="1534">
                  <v>0</v>
                </pt>
                <pt idx="1535">
                  <v>0</v>
                </pt>
                <pt idx="1536">
                  <v>0</v>
                </pt>
                <pt idx="1537">
                  <v>0</v>
                </pt>
                <pt idx="1538">
                  <v>0</v>
                </pt>
                <pt idx="1539">
                  <v>0</v>
                </pt>
                <pt idx="1540">
                  <v>0</v>
                </pt>
                <pt idx="1541">
                  <v>0</v>
                </pt>
                <pt idx="1542">
                  <v>0</v>
                </pt>
                <pt idx="1543">
                  <v>0</v>
                </pt>
                <pt idx="1544">
                  <v>0</v>
                </pt>
                <pt idx="1545">
                  <v>0</v>
                </pt>
                <pt idx="1546">
                  <v>0</v>
                </pt>
                <pt idx="1547">
                  <v>0</v>
                </pt>
                <pt idx="1548">
                  <v>0</v>
                </pt>
                <pt idx="1549">
                  <v>0</v>
                </pt>
                <pt idx="1550">
                  <v>0</v>
                </pt>
                <pt idx="1551">
                  <v>0</v>
                </pt>
                <pt idx="1552">
                  <v>0</v>
                </pt>
                <pt idx="1553">
                  <v>0</v>
                </pt>
                <pt idx="1554">
                  <v>0</v>
                </pt>
                <pt idx="1555">
                  <v>0</v>
                </pt>
                <pt idx="1556">
                  <v>0</v>
                </pt>
                <pt idx="1557">
                  <v>0</v>
                </pt>
                <pt idx="1558">
                  <v>0</v>
                </pt>
                <pt idx="1559">
                  <v>0</v>
                </pt>
                <pt idx="1560">
                  <v>0</v>
                </pt>
                <pt idx="1561">
                  <v>0</v>
                </pt>
                <pt idx="1562">
                  <v>0</v>
                </pt>
                <pt idx="1563">
                  <v>0</v>
                </pt>
                <pt idx="1564">
                  <v>0</v>
                </pt>
                <pt idx="1565">
                  <v>0</v>
                </pt>
                <pt idx="1566">
                  <v>0</v>
                </pt>
                <pt idx="1567">
                  <v>0</v>
                </pt>
                <pt idx="1568">
                  <v>0</v>
                </pt>
                <pt idx="1569">
                  <v>0</v>
                </pt>
                <pt idx="1570">
                  <v>0</v>
                </pt>
                <pt idx="1571">
                  <v>0</v>
                </pt>
                <pt idx="1572">
                  <v>0</v>
                </pt>
                <pt idx="1573">
                  <v>0</v>
                </pt>
                <pt idx="1574">
                  <v>0</v>
                </pt>
                <pt idx="1575">
                  <v>0</v>
                </pt>
                <pt idx="1576">
                  <v>0</v>
                </pt>
                <pt idx="1577">
                  <v>0</v>
                </pt>
                <pt idx="1578">
                  <v>0</v>
                </pt>
                <pt idx="1579">
                  <v>0</v>
                </pt>
                <pt idx="1580">
                  <v>0</v>
                </pt>
                <pt idx="1581">
                  <v>0</v>
                </pt>
                <pt idx="1582">
                  <v>0</v>
                </pt>
                <pt idx="1583">
                  <v>0</v>
                </pt>
                <pt idx="1584">
                  <v>0</v>
                </pt>
                <pt idx="1585">
                  <v>0</v>
                </pt>
                <pt idx="1586">
                  <v>0</v>
                </pt>
                <pt idx="1587">
                  <v>0</v>
                </pt>
                <pt idx="1588">
                  <v>0</v>
                </pt>
                <pt idx="1589">
                  <v>0</v>
                </pt>
                <pt idx="1590">
                  <v>0</v>
                </pt>
                <pt idx="1591">
                  <v>0</v>
                </pt>
                <pt idx="1592">
                  <v>0</v>
                </pt>
                <pt idx="1593">
                  <v>0</v>
                </pt>
                <pt idx="1594">
                  <v>0</v>
                </pt>
                <pt idx="1595">
                  <v>0</v>
                </pt>
                <pt idx="1596">
                  <v>0</v>
                </pt>
                <pt idx="1597">
                  <v>0</v>
                </pt>
                <pt idx="1598">
                  <v>0</v>
                </pt>
                <pt idx="1599">
                  <v>0</v>
                </pt>
                <pt idx="1600">
                  <v>0</v>
                </pt>
                <pt idx="1601">
                  <v>0</v>
                </pt>
                <pt idx="1602">
                  <v>0</v>
                </pt>
                <pt idx="1603">
                  <v>0</v>
                </pt>
                <pt idx="1604">
                  <v>0</v>
                </pt>
                <pt idx="1605">
                  <v>0</v>
                </pt>
                <pt idx="1606">
                  <v>0</v>
                </pt>
                <pt idx="1607">
                  <v>0</v>
                </pt>
                <pt idx="1608">
                  <v>0</v>
                </pt>
                <pt idx="1609">
                  <v>0</v>
                </pt>
                <pt idx="1610">
                  <v>0</v>
                </pt>
                <pt idx="1611">
                  <v>0</v>
                </pt>
                <pt idx="1612">
                  <v>0</v>
                </pt>
                <pt idx="1613">
                  <v>0</v>
                </pt>
                <pt idx="1614">
                  <v>0</v>
                </pt>
                <pt idx="1615">
                  <v>0</v>
                </pt>
                <pt idx="1616">
                  <v>0</v>
                </pt>
                <pt idx="1617">
                  <v>0</v>
                </pt>
                <pt idx="1618">
                  <v>0</v>
                </pt>
                <pt idx="1619">
                  <v>0</v>
                </pt>
                <pt idx="1620">
                  <v>0</v>
                </pt>
                <pt idx="1621">
                  <v>0</v>
                </pt>
                <pt idx="1622">
                  <v>0</v>
                </pt>
                <pt idx="1623">
                  <v>0</v>
                </pt>
                <pt idx="1624">
                  <v>0</v>
                </pt>
                <pt idx="1625">
                  <v>0</v>
                </pt>
                <pt idx="1626">
                  <v>0</v>
                </pt>
                <pt idx="1627">
                  <v>0</v>
                </pt>
                <pt idx="1628">
                  <v>0</v>
                </pt>
                <pt idx="1629">
                  <v>0</v>
                </pt>
                <pt idx="1630">
                  <v>0</v>
                </pt>
                <pt idx="1631">
                  <v>0</v>
                </pt>
                <pt idx="1632">
                  <v>0</v>
                </pt>
                <pt idx="1633">
                  <v>0</v>
                </pt>
                <pt idx="1634">
                  <v>0</v>
                </pt>
                <pt idx="1635">
                  <v>0</v>
                </pt>
                <pt idx="1636">
                  <v>0</v>
                </pt>
                <pt idx="1637">
                  <v>0</v>
                </pt>
                <pt idx="1638">
                  <v>0</v>
                </pt>
                <pt idx="1639">
                  <v>0</v>
                </pt>
                <pt idx="1640">
                  <v>0</v>
                </pt>
                <pt idx="1641">
                  <v>0</v>
                </pt>
                <pt idx="1642">
                  <v>0</v>
                </pt>
                <pt idx="1643">
                  <v>0</v>
                </pt>
                <pt idx="1644">
                  <v>0</v>
                </pt>
                <pt idx="1645">
                  <v>0</v>
                </pt>
                <pt idx="1646">
                  <v>0</v>
                </pt>
                <pt idx="1647">
                  <v>0</v>
                </pt>
                <pt idx="1648">
                  <v>0</v>
                </pt>
                <pt idx="1649">
                  <v>0</v>
                </pt>
                <pt idx="1650">
                  <v>0</v>
                </pt>
                <pt idx="1651">
                  <v>0</v>
                </pt>
                <pt idx="1652">
                  <v>0</v>
                </pt>
                <pt idx="1653">
                  <v>0</v>
                </pt>
                <pt idx="1654">
                  <v>0</v>
                </pt>
                <pt idx="1655">
                  <v>0</v>
                </pt>
                <pt idx="1656">
                  <v>0</v>
                </pt>
                <pt idx="1657">
                  <v>0</v>
                </pt>
                <pt idx="1658">
                  <v>0</v>
                </pt>
                <pt idx="1659">
                  <v>0</v>
                </pt>
                <pt idx="1660">
                  <v>0</v>
                </pt>
                <pt idx="1661">
                  <v>0</v>
                </pt>
                <pt idx="1662">
                  <v>0</v>
                </pt>
                <pt idx="1663">
                  <v>0</v>
                </pt>
                <pt idx="1664">
                  <v>0</v>
                </pt>
                <pt idx="1665">
                  <v>0</v>
                </pt>
                <pt idx="1666">
                  <v>0</v>
                </pt>
                <pt idx="1667">
                  <v>0</v>
                </pt>
                <pt idx="1668">
                  <v>0</v>
                </pt>
                <pt idx="1669">
                  <v>0</v>
                </pt>
                <pt idx="1670">
                  <v>0</v>
                </pt>
                <pt idx="1671">
                  <v>0</v>
                </pt>
                <pt idx="1672">
                  <v>0</v>
                </pt>
                <pt idx="1673">
                  <v>0</v>
                </pt>
                <pt idx="1674">
                  <v>0</v>
                </pt>
                <pt idx="1675">
                  <v>0</v>
                </pt>
                <pt idx="1676">
                  <v>0</v>
                </pt>
                <pt idx="1677">
                  <v>0</v>
                </pt>
                <pt idx="1678">
                  <v>0</v>
                </pt>
                <pt idx="1679">
                  <v>0</v>
                </pt>
                <pt idx="1680">
                  <v>0</v>
                </pt>
                <pt idx="1681">
                  <v>0</v>
                </pt>
                <pt idx="1682">
                  <v>0</v>
                </pt>
                <pt idx="1683">
                  <v>0</v>
                </pt>
                <pt idx="1684">
                  <v>0</v>
                </pt>
                <pt idx="1685">
                  <v>0</v>
                </pt>
                <pt idx="1686">
                  <v>0</v>
                </pt>
                <pt idx="1687">
                  <v>0</v>
                </pt>
                <pt idx="1688">
                  <v>0</v>
                </pt>
                <pt idx="1689">
                  <v>0</v>
                </pt>
                <pt idx="1690">
                  <v>0</v>
                </pt>
                <pt idx="1691">
                  <v>0</v>
                </pt>
                <pt idx="1692">
                  <v>0</v>
                </pt>
                <pt idx="1693">
                  <v>0</v>
                </pt>
                <pt idx="1694">
                  <v>0</v>
                </pt>
                <pt idx="1695">
                  <v>0</v>
                </pt>
                <pt idx="1696">
                  <v>0</v>
                </pt>
                <pt idx="1697">
                  <v>0</v>
                </pt>
                <pt idx="1698">
                  <v>0</v>
                </pt>
                <pt idx="1699">
                  <v>0</v>
                </pt>
                <pt idx="1700">
                  <v>0</v>
                </pt>
                <pt idx="1701">
                  <v>0</v>
                </pt>
                <pt idx="1702">
                  <v>0</v>
                </pt>
                <pt idx="1703">
                  <v>0</v>
                </pt>
                <pt idx="1704">
                  <v>0</v>
                </pt>
                <pt idx="1705">
                  <v>0</v>
                </pt>
                <pt idx="1706">
                  <v>0</v>
                </pt>
                <pt idx="1707">
                  <v>0</v>
                </pt>
                <pt idx="1708">
                  <v>0</v>
                </pt>
                <pt idx="1709">
                  <v>0</v>
                </pt>
                <pt idx="1710">
                  <v>0</v>
                </pt>
                <pt idx="1711">
                  <v>0</v>
                </pt>
                <pt idx="1712">
                  <v>0</v>
                </pt>
                <pt idx="1713">
                  <v>0</v>
                </pt>
                <pt idx="1714">
                  <v>0</v>
                </pt>
                <pt idx="1715">
                  <v>0</v>
                </pt>
                <pt idx="1716">
                  <v>0</v>
                </pt>
                <pt idx="1717">
                  <v>0</v>
                </pt>
                <pt idx="1718">
                  <v>0</v>
                </pt>
                <pt idx="1719">
                  <v>0</v>
                </pt>
                <pt idx="1720">
                  <v>0</v>
                </pt>
                <pt idx="1721">
                  <v>0</v>
                </pt>
                <pt idx="1722">
                  <v>0</v>
                </pt>
                <pt idx="1723">
                  <v>0</v>
                </pt>
                <pt idx="1724">
                  <v>0</v>
                </pt>
                <pt idx="1725">
                  <v>0</v>
                </pt>
                <pt idx="1726">
                  <v>0</v>
                </pt>
                <pt idx="1727">
                  <v>0</v>
                </pt>
                <pt idx="1728">
                  <v>0</v>
                </pt>
                <pt idx="1729">
                  <v>0</v>
                </pt>
                <pt idx="1730">
                  <v>0</v>
                </pt>
                <pt idx="1731">
                  <v>0</v>
                </pt>
                <pt idx="1732">
                  <v>0</v>
                </pt>
                <pt idx="1733">
                  <v>0</v>
                </pt>
                <pt idx="1734">
                  <v>0</v>
                </pt>
                <pt idx="1735">
                  <v>0</v>
                </pt>
                <pt idx="1736">
                  <v>0</v>
                </pt>
                <pt idx="1737">
                  <v>0</v>
                </pt>
                <pt idx="1738">
                  <v>0</v>
                </pt>
                <pt idx="1739">
                  <v>0</v>
                </pt>
                <pt idx="1740">
                  <v>0</v>
                </pt>
                <pt idx="1741">
                  <v>0</v>
                </pt>
                <pt idx="1742">
                  <v>0</v>
                </pt>
                <pt idx="1743">
                  <v>0</v>
                </pt>
                <pt idx="1744">
                  <v>0</v>
                </pt>
                <pt idx="1745">
                  <v>0</v>
                </pt>
                <pt idx="1746">
                  <v>0</v>
                </pt>
                <pt idx="1747">
                  <v>0</v>
                </pt>
                <pt idx="1748">
                  <v>0</v>
                </pt>
                <pt idx="1749">
                  <v>0</v>
                </pt>
                <pt idx="1750">
                  <v>0</v>
                </pt>
                <pt idx="1751">
                  <v>0</v>
                </pt>
                <pt idx="1752">
                  <v>0</v>
                </pt>
                <pt idx="1753">
                  <v>0</v>
                </pt>
                <pt idx="1754">
                  <v>0</v>
                </pt>
                <pt idx="1755">
                  <v>0</v>
                </pt>
                <pt idx="1756">
                  <v>0</v>
                </pt>
                <pt idx="1757">
                  <v>0</v>
                </pt>
                <pt idx="1758">
                  <v>0</v>
                </pt>
                <pt idx="1759">
                  <v>0</v>
                </pt>
                <pt idx="1760">
                  <v>0</v>
                </pt>
                <pt idx="1761">
                  <v>0</v>
                </pt>
                <pt idx="1762">
                  <v>0</v>
                </pt>
                <pt idx="1763">
                  <v>0</v>
                </pt>
                <pt idx="1764">
                  <v>0</v>
                </pt>
                <pt idx="1765">
                  <v>0</v>
                </pt>
                <pt idx="1766">
                  <v>0</v>
                </pt>
                <pt idx="1767">
                  <v>0</v>
                </pt>
                <pt idx="1768">
                  <v>0</v>
                </pt>
                <pt idx="1769">
                  <v>0</v>
                </pt>
                <pt idx="1770">
                  <v>0</v>
                </pt>
                <pt idx="1771">
                  <v>0</v>
                </pt>
                <pt idx="1772">
                  <v>0</v>
                </pt>
                <pt idx="1773">
                  <v>0</v>
                </pt>
                <pt idx="1774">
                  <v>0</v>
                </pt>
                <pt idx="1775">
                  <v>0</v>
                </pt>
                <pt idx="1776">
                  <v>0</v>
                </pt>
                <pt idx="1777">
                  <v>0</v>
                </pt>
                <pt idx="1778">
                  <v>0</v>
                </pt>
                <pt idx="1779">
                  <v>0</v>
                </pt>
                <pt idx="1780">
                  <v>0</v>
                </pt>
                <pt idx="1781">
                  <v>0</v>
                </pt>
                <pt idx="1782">
                  <v>0</v>
                </pt>
                <pt idx="1783">
                  <v>0</v>
                </pt>
                <pt idx="1784">
                  <v>0</v>
                </pt>
                <pt idx="1785">
                  <v>0</v>
                </pt>
                <pt idx="1786">
                  <v>0</v>
                </pt>
                <pt idx="1787">
                  <v>0</v>
                </pt>
                <pt idx="1788">
                  <v>0</v>
                </pt>
                <pt idx="1789">
                  <v>0</v>
                </pt>
                <pt idx="1790">
                  <v>0</v>
                </pt>
                <pt idx="1791">
                  <v>0</v>
                </pt>
                <pt idx="1792">
                  <v>0</v>
                </pt>
                <pt idx="1793">
                  <v>0</v>
                </pt>
                <pt idx="1794">
                  <v>0</v>
                </pt>
                <pt idx="1795">
                  <v>0</v>
                </pt>
                <pt idx="1796">
                  <v>0</v>
                </pt>
                <pt idx="1797">
                  <v>0</v>
                </pt>
                <pt idx="1798">
                  <v>0</v>
                </pt>
                <pt idx="1799">
                  <v>0</v>
                </pt>
                <pt idx="1800">
                  <v>0</v>
                </pt>
                <pt idx="1801">
                  <v>0</v>
                </pt>
                <pt idx="1802">
                  <v>0</v>
                </pt>
                <pt idx="1803">
                  <v>0</v>
                </pt>
                <pt idx="1804">
                  <v>0</v>
                </pt>
                <pt idx="1805">
                  <v>0</v>
                </pt>
                <pt idx="1806">
                  <v>0</v>
                </pt>
                <pt idx="1807">
                  <v>0</v>
                </pt>
                <pt idx="1808">
                  <v>0</v>
                </pt>
                <pt idx="1809">
                  <v>0</v>
                </pt>
                <pt idx="1810">
                  <v>0</v>
                </pt>
                <pt idx="1811">
                  <v>0</v>
                </pt>
                <pt idx="1812">
                  <v>0</v>
                </pt>
                <pt idx="1813">
                  <v>0</v>
                </pt>
                <pt idx="1814">
                  <v>0</v>
                </pt>
                <pt idx="1815">
                  <v>0</v>
                </pt>
                <pt idx="1816">
                  <v>0</v>
                </pt>
                <pt idx="1817">
                  <v>0</v>
                </pt>
                <pt idx="1818">
                  <v>0</v>
                </pt>
                <pt idx="1819">
                  <v>0</v>
                </pt>
                <pt idx="1820">
                  <v>0</v>
                </pt>
                <pt idx="1821">
                  <v>0</v>
                </pt>
                <pt idx="1822">
                  <v>0</v>
                </pt>
                <pt idx="1823">
                  <v>0</v>
                </pt>
                <pt idx="1824">
                  <v>0</v>
                </pt>
                <pt idx="1825">
                  <v>0</v>
                </pt>
                <pt idx="1826">
                  <v>0</v>
                </pt>
                <pt idx="1827">
                  <v>0</v>
                </pt>
                <pt idx="1828">
                  <v>0</v>
                </pt>
                <pt idx="1829">
                  <v>0</v>
                </pt>
                <pt idx="1830">
                  <v>0</v>
                </pt>
                <pt idx="1831">
                  <v>0</v>
                </pt>
                <pt idx="1832">
                  <v>0</v>
                </pt>
                <pt idx="1833">
                  <v>0</v>
                </pt>
                <pt idx="1834">
                  <v>0</v>
                </pt>
                <pt idx="1835">
                  <v>0</v>
                </pt>
                <pt idx="1836">
                  <v>0</v>
                </pt>
                <pt idx="1837">
                  <v>0</v>
                </pt>
                <pt idx="1838">
                  <v>0</v>
                </pt>
                <pt idx="1839">
                  <v>0</v>
                </pt>
                <pt idx="1840">
                  <v>0</v>
                </pt>
                <pt idx="1841">
                  <v>0</v>
                </pt>
                <pt idx="1842">
                  <v>0</v>
                </pt>
                <pt idx="1843">
                  <v>0</v>
                </pt>
                <pt idx="1844">
                  <v>0</v>
                </pt>
                <pt idx="1845">
                  <v>0</v>
                </pt>
                <pt idx="1846">
                  <v>0</v>
                </pt>
                <pt idx="1847">
                  <v>0</v>
                </pt>
                <pt idx="1848">
                  <v>0</v>
                </pt>
                <pt idx="1849">
                  <v>0</v>
                </pt>
                <pt idx="1850">
                  <v>0</v>
                </pt>
                <pt idx="1851">
                  <v>0</v>
                </pt>
                <pt idx="1852">
                  <v>0</v>
                </pt>
                <pt idx="1853">
                  <v>0</v>
                </pt>
                <pt idx="1854">
                  <v>0</v>
                </pt>
                <pt idx="1855">
                  <v>0</v>
                </pt>
                <pt idx="1856">
                  <v>0</v>
                </pt>
                <pt idx="1857">
                  <v>0</v>
                </pt>
                <pt idx="1858">
                  <v>0</v>
                </pt>
                <pt idx="1859">
                  <v>0</v>
                </pt>
                <pt idx="1860">
                  <v>0</v>
                </pt>
                <pt idx="1861">
                  <v>0</v>
                </pt>
                <pt idx="1862">
                  <v>0</v>
                </pt>
                <pt idx="1863">
                  <v>0</v>
                </pt>
                <pt idx="1864">
                  <v>0</v>
                </pt>
                <pt idx="1865">
                  <v>0</v>
                </pt>
                <pt idx="1866">
                  <v>0</v>
                </pt>
                <pt idx="1867">
                  <v>0</v>
                </pt>
                <pt idx="1868">
                  <v>0</v>
                </pt>
                <pt idx="1869">
                  <v>0</v>
                </pt>
                <pt idx="1870">
                  <v>0</v>
                </pt>
                <pt idx="1871">
                  <v>0</v>
                </pt>
                <pt idx="1872">
                  <v>0</v>
                </pt>
                <pt idx="1873">
                  <v>0</v>
                </pt>
                <pt idx="1874">
                  <v>0</v>
                </pt>
                <pt idx="1875">
                  <v>0</v>
                </pt>
                <pt idx="1876">
                  <v>0</v>
                </pt>
                <pt idx="1877">
                  <v>0</v>
                </pt>
                <pt idx="1878">
                  <v>0</v>
                </pt>
                <pt idx="1879">
                  <v>0</v>
                </pt>
                <pt idx="1880">
                  <v>0</v>
                </pt>
                <pt idx="1881">
                  <v>0</v>
                </pt>
                <pt idx="1882">
                  <v>0</v>
                </pt>
                <pt idx="1883">
                  <v>0</v>
                </pt>
                <pt idx="1884">
                  <v>0</v>
                </pt>
                <pt idx="1885">
                  <v>0</v>
                </pt>
                <pt idx="1886">
                  <v>0</v>
                </pt>
                <pt idx="1887">
                  <v>0</v>
                </pt>
                <pt idx="1888">
                  <v>0</v>
                </pt>
                <pt idx="1889">
                  <v>0</v>
                </pt>
                <pt idx="1890">
                  <v>0</v>
                </pt>
                <pt idx="1891">
                  <v>0</v>
                </pt>
                <pt idx="1892">
                  <v>0</v>
                </pt>
                <pt idx="1893">
                  <v>0</v>
                </pt>
                <pt idx="1894">
                  <v>0</v>
                </pt>
                <pt idx="1895">
                  <v>0</v>
                </pt>
                <pt idx="1896">
                  <v>0</v>
                </pt>
                <pt idx="1897">
                  <v>0</v>
                </pt>
                <pt idx="1898">
                  <v>0</v>
                </pt>
                <pt idx="1899">
                  <v>0</v>
                </pt>
                <pt idx="1900">
                  <v>0</v>
                </pt>
                <pt idx="1901">
                  <v>0</v>
                </pt>
                <pt idx="1902">
                  <v>0</v>
                </pt>
                <pt idx="1903">
                  <v>0</v>
                </pt>
                <pt idx="1904">
                  <v>0</v>
                </pt>
                <pt idx="1905">
                  <v>0</v>
                </pt>
                <pt idx="1906">
                  <v>0</v>
                </pt>
                <pt idx="1907">
                  <v>0</v>
                </pt>
                <pt idx="1908">
                  <v>0</v>
                </pt>
                <pt idx="1909">
                  <v>0</v>
                </pt>
                <pt idx="1910">
                  <v>0</v>
                </pt>
                <pt idx="1911">
                  <v>0</v>
                </pt>
                <pt idx="1912">
                  <v>0</v>
                </pt>
                <pt idx="1913">
                  <v>0</v>
                </pt>
                <pt idx="1914">
                  <v>0</v>
                </pt>
                <pt idx="1915">
                  <v>0</v>
                </pt>
                <pt idx="1916">
                  <v>0</v>
                </pt>
                <pt idx="1917">
                  <v>0</v>
                </pt>
                <pt idx="1918">
                  <v>0</v>
                </pt>
                <pt idx="1919">
                  <v>0</v>
                </pt>
                <pt idx="1920">
                  <v>0</v>
                </pt>
                <pt idx="1921">
                  <v>0</v>
                </pt>
                <pt idx="1922">
                  <v>0</v>
                </pt>
                <pt idx="1923">
                  <v>0</v>
                </pt>
                <pt idx="1924">
                  <v>0</v>
                </pt>
                <pt idx="1925">
                  <v>0</v>
                </pt>
                <pt idx="1926">
                  <v>0</v>
                </pt>
                <pt idx="1927">
                  <v>0</v>
                </pt>
                <pt idx="1928">
                  <v>0</v>
                </pt>
                <pt idx="1929">
                  <v>0</v>
                </pt>
                <pt idx="1930">
                  <v>0</v>
                </pt>
                <pt idx="1931">
                  <v>0</v>
                </pt>
                <pt idx="1932">
                  <v>0</v>
                </pt>
                <pt idx="1933">
                  <v>0</v>
                </pt>
                <pt idx="1934">
                  <v>0</v>
                </pt>
                <pt idx="1935">
                  <v>0</v>
                </pt>
                <pt idx="1936">
                  <v>0</v>
                </pt>
                <pt idx="1937">
                  <v>0</v>
                </pt>
                <pt idx="1938">
                  <v>0</v>
                </pt>
                <pt idx="1939">
                  <v>0</v>
                </pt>
                <pt idx="1940">
                  <v>0</v>
                </pt>
                <pt idx="1941">
                  <v>0</v>
                </pt>
                <pt idx="1942">
                  <v>0</v>
                </pt>
                <pt idx="1943">
                  <v>0</v>
                </pt>
                <pt idx="1944">
                  <v>0</v>
                </pt>
                <pt idx="1945">
                  <v>0</v>
                </pt>
                <pt idx="1946">
                  <v>0</v>
                </pt>
                <pt idx="1947">
                  <v>0</v>
                </pt>
                <pt idx="1948">
                  <v>0</v>
                </pt>
                <pt idx="1949">
                  <v>0</v>
                </pt>
                <pt idx="1950">
                  <v>0</v>
                </pt>
                <pt idx="1951">
                  <v>0</v>
                </pt>
                <pt idx="1952">
                  <v>0</v>
                </pt>
                <pt idx="1953">
                  <v>0</v>
                </pt>
                <pt idx="1954">
                  <v>0</v>
                </pt>
                <pt idx="1955">
                  <v>0</v>
                </pt>
                <pt idx="1956">
                  <v>0</v>
                </pt>
                <pt idx="1957">
                  <v>0</v>
                </pt>
                <pt idx="1958">
                  <v>0</v>
                </pt>
                <pt idx="1959">
                  <v>0</v>
                </pt>
                <pt idx="1960">
                  <v>0</v>
                </pt>
                <pt idx="1961">
                  <v>0</v>
                </pt>
                <pt idx="1962">
                  <v>0</v>
                </pt>
                <pt idx="1963">
                  <v>0</v>
                </pt>
                <pt idx="1964">
                  <v>0</v>
                </pt>
                <pt idx="1965">
                  <v>0</v>
                </pt>
                <pt idx="1966">
                  <v>0</v>
                </pt>
                <pt idx="1967">
                  <v>0</v>
                </pt>
                <pt idx="1968">
                  <v>0</v>
                </pt>
                <pt idx="1969">
                  <v>0</v>
                </pt>
                <pt idx="1970">
                  <v>0</v>
                </pt>
                <pt idx="1971">
                  <v>0</v>
                </pt>
                <pt idx="1972">
                  <v>0</v>
                </pt>
                <pt idx="1973">
                  <v>0</v>
                </pt>
                <pt idx="1974">
                  <v>0</v>
                </pt>
                <pt idx="1975">
                  <v>0</v>
                </pt>
                <pt idx="1976">
                  <v>0</v>
                </pt>
                <pt idx="1977">
                  <v>0</v>
                </pt>
                <pt idx="1978">
                  <v>0</v>
                </pt>
                <pt idx="1979">
                  <v>0</v>
                </pt>
                <pt idx="1980">
                  <v>0</v>
                </pt>
                <pt idx="1981">
                  <v>0</v>
                </pt>
                <pt idx="1982">
                  <v>0</v>
                </pt>
                <pt idx="1983">
                  <v>0</v>
                </pt>
                <pt idx="1984">
                  <v>0</v>
                </pt>
                <pt idx="1985">
                  <v>0</v>
                </pt>
                <pt idx="1986">
                  <v>0</v>
                </pt>
                <pt idx="1987">
                  <v>0</v>
                </pt>
                <pt idx="1988">
                  <v>0</v>
                </pt>
                <pt idx="1989">
                  <v>0</v>
                </pt>
                <pt idx="1990">
                  <v>0</v>
                </pt>
                <pt idx="1991">
                  <v>0</v>
                </pt>
                <pt idx="1992">
                  <v>0</v>
                </pt>
                <pt idx="1993">
                  <v>0</v>
                </pt>
                <pt idx="1994">
                  <v>0</v>
                </pt>
                <pt idx="1995">
                  <v>0</v>
                </pt>
                <pt idx="1996">
                  <v>0</v>
                </pt>
                <pt idx="1997">
                  <v>0</v>
                </pt>
                <pt idx="1998">
                  <v>0</v>
                </pt>
                <pt idx="1999">
                  <v>0</v>
                </pt>
                <pt idx="2000">
                  <v>0</v>
                </pt>
                <pt idx="2001">
                  <v>0</v>
                </pt>
                <pt idx="2002">
                  <v>0</v>
                </pt>
                <pt idx="2003">
                  <v>0</v>
                </pt>
                <pt idx="2004">
                  <v>0</v>
                </pt>
                <pt idx="2005">
                  <v>0</v>
                </pt>
                <pt idx="2006">
                  <v>0</v>
                </pt>
                <pt idx="2007">
                  <v>0</v>
                </pt>
                <pt idx="2008">
                  <v>0</v>
                </pt>
                <pt idx="2009">
                  <v>0</v>
                </pt>
                <pt idx="2010">
                  <v>0</v>
                </pt>
                <pt idx="2011">
                  <v>0</v>
                </pt>
                <pt idx="2012">
                  <v>0</v>
                </pt>
                <pt idx="2013">
                  <v>0</v>
                </pt>
                <pt idx="2014">
                  <v>0</v>
                </pt>
                <pt idx="2015">
                  <v>0</v>
                </pt>
                <pt idx="2016">
                  <v>0</v>
                </pt>
                <pt idx="2017">
                  <v>0</v>
                </pt>
                <pt idx="2018">
                  <v>0</v>
                </pt>
                <pt idx="2019">
                  <v>0</v>
                </pt>
                <pt idx="2020">
                  <v>0</v>
                </pt>
                <pt idx="2021">
                  <v>0</v>
                </pt>
                <pt idx="2022">
                  <v>0</v>
                </pt>
                <pt idx="2023">
                  <v>0</v>
                </pt>
                <pt idx="2024">
                  <v>0</v>
                </pt>
                <pt idx="2025">
                  <v>0</v>
                </pt>
                <pt idx="2026">
                  <v>0</v>
                </pt>
                <pt idx="2027">
                  <v>0</v>
                </pt>
                <pt idx="2028">
                  <v>0</v>
                </pt>
                <pt idx="2029">
                  <v>0</v>
                </pt>
                <pt idx="2030">
                  <v>0</v>
                </pt>
                <pt idx="2031">
                  <v>0</v>
                </pt>
                <pt idx="2032">
                  <v>0</v>
                </pt>
                <pt idx="2033">
                  <v>0</v>
                </pt>
                <pt idx="2034">
                  <v>0</v>
                </pt>
                <pt idx="2035">
                  <v>0</v>
                </pt>
                <pt idx="2036">
                  <v>0</v>
                </pt>
                <pt idx="2037">
                  <v>0</v>
                </pt>
                <pt idx="2038">
                  <v>0</v>
                </pt>
                <pt idx="2039">
                  <v>0</v>
                </pt>
                <pt idx="2040">
                  <v>0</v>
                </pt>
                <pt idx="2041">
                  <v>0</v>
                </pt>
                <pt idx="2042">
                  <v>0</v>
                </pt>
                <pt idx="2043">
                  <v>0</v>
                </pt>
                <pt idx="2044">
                  <v>0</v>
                </pt>
                <pt idx="2045">
                  <v>0</v>
                </pt>
                <pt idx="2046">
                  <v>0</v>
                </pt>
                <pt idx="2047">
                  <v>0</v>
                </pt>
                <pt idx="2048">
                  <v>0</v>
                </pt>
                <pt idx="2049">
                  <v>0</v>
                </pt>
                <pt idx="2050">
                  <v>0</v>
                </pt>
                <pt idx="2051">
                  <v>0</v>
                </pt>
                <pt idx="2052">
                  <v>0</v>
                </pt>
                <pt idx="2053">
                  <v>0</v>
                </pt>
                <pt idx="2054">
                  <v>0</v>
                </pt>
                <pt idx="2055">
                  <v>0</v>
                </pt>
                <pt idx="2056">
                  <v>0</v>
                </pt>
                <pt idx="2057">
                  <v>0</v>
                </pt>
                <pt idx="2058">
                  <v>0</v>
                </pt>
                <pt idx="2059">
                  <v>0</v>
                </pt>
                <pt idx="2060">
                  <v>0</v>
                </pt>
                <pt idx="2061">
                  <v>0</v>
                </pt>
                <pt idx="2062">
                  <v>0</v>
                </pt>
                <pt idx="2063">
                  <v>0</v>
                </pt>
                <pt idx="2064">
                  <v>0</v>
                </pt>
                <pt idx="2065">
                  <v>0</v>
                </pt>
                <pt idx="2066">
                  <v>0</v>
                </pt>
                <pt idx="2067">
                  <v>0</v>
                </pt>
                <pt idx="2068">
                  <v>0</v>
                </pt>
                <pt idx="2069">
                  <v>0</v>
                </pt>
                <pt idx="2070">
                  <v>0</v>
                </pt>
                <pt idx="2071">
                  <v>0</v>
                </pt>
                <pt idx="2072">
                  <v>0</v>
                </pt>
                <pt idx="2073">
                  <v>0</v>
                </pt>
                <pt idx="2074">
                  <v>0</v>
                </pt>
                <pt idx="2075">
                  <v>0</v>
                </pt>
                <pt idx="2076">
                  <v>0</v>
                </pt>
                <pt idx="2077">
                  <v>0</v>
                </pt>
                <pt idx="2078">
                  <v>0</v>
                </pt>
                <pt idx="2079">
                  <v>0</v>
                </pt>
                <pt idx="2080">
                  <v>0</v>
                </pt>
                <pt idx="2081">
                  <v>0</v>
                </pt>
                <pt idx="2082">
                  <v>0</v>
                </pt>
                <pt idx="2083">
                  <v>0</v>
                </pt>
                <pt idx="2084">
                  <v>0</v>
                </pt>
                <pt idx="2085">
                  <v>0</v>
                </pt>
                <pt idx="2086">
                  <v>0</v>
                </pt>
                <pt idx="2087">
                  <v>0</v>
                </pt>
                <pt idx="2088">
                  <v>0</v>
                </pt>
                <pt idx="2089">
                  <v>0</v>
                </pt>
                <pt idx="2090">
                  <v>0</v>
                </pt>
                <pt idx="2091">
                  <v>0</v>
                </pt>
                <pt idx="2092">
                  <v>0</v>
                </pt>
                <pt idx="2093">
                  <v>0</v>
                </pt>
                <pt idx="2094">
                  <v>0</v>
                </pt>
                <pt idx="2095">
                  <v>0</v>
                </pt>
                <pt idx="2096">
                  <v>0</v>
                </pt>
                <pt idx="2097">
                  <v>0</v>
                </pt>
                <pt idx="2098">
                  <v>0</v>
                </pt>
                <pt idx="2099">
                  <v>0</v>
                </pt>
                <pt idx="2100">
                  <v>0</v>
                </pt>
                <pt idx="2101">
                  <v>0</v>
                </pt>
                <pt idx="2102">
                  <v>0</v>
                </pt>
                <pt idx="2103">
                  <v>0</v>
                </pt>
                <pt idx="2104">
                  <v>0</v>
                </pt>
                <pt idx="2105">
                  <v>0</v>
                </pt>
                <pt idx="2106">
                  <v>0</v>
                </pt>
                <pt idx="2107">
                  <v>0</v>
                </pt>
                <pt idx="2108">
                  <v>0</v>
                </pt>
                <pt idx="2109">
                  <v>0</v>
                </pt>
                <pt idx="2110">
                  <v>0</v>
                </pt>
                <pt idx="2111">
                  <v>0</v>
                </pt>
                <pt idx="2112">
                  <v>0</v>
                </pt>
                <pt idx="2113">
                  <v>0</v>
                </pt>
                <pt idx="2114">
                  <v>0</v>
                </pt>
                <pt idx="2115">
                  <v>0</v>
                </pt>
                <pt idx="2116">
                  <v>0</v>
                </pt>
                <pt idx="2117">
                  <v>0</v>
                </pt>
                <pt idx="2118">
                  <v>0</v>
                </pt>
                <pt idx="2119">
                  <v>0</v>
                </pt>
                <pt idx="2120">
                  <v>0</v>
                </pt>
                <pt idx="2121">
                  <v>0</v>
                </pt>
                <pt idx="2122">
                  <v>0</v>
                </pt>
                <pt idx="2123">
                  <v>0</v>
                </pt>
                <pt idx="2124">
                  <v>0</v>
                </pt>
                <pt idx="2125">
                  <v>0</v>
                </pt>
                <pt idx="2126">
                  <v>0</v>
                </pt>
                <pt idx="2127">
                  <v>0</v>
                </pt>
                <pt idx="2128">
                  <v>0</v>
                </pt>
                <pt idx="2129">
                  <v>0</v>
                </pt>
                <pt idx="2130">
                  <v>0</v>
                </pt>
                <pt idx="2131">
                  <v>0</v>
                </pt>
                <pt idx="2132">
                  <v>0</v>
                </pt>
                <pt idx="2133">
                  <v>0</v>
                </pt>
                <pt idx="2134">
                  <v>0</v>
                </pt>
                <pt idx="2135">
                  <v>0</v>
                </pt>
                <pt idx="2136">
                  <v>0</v>
                </pt>
                <pt idx="2137">
                  <v>0</v>
                </pt>
                <pt idx="2138">
                  <v>0</v>
                </pt>
                <pt idx="2139">
                  <v>0</v>
                </pt>
                <pt idx="2140">
                  <v>0</v>
                </pt>
                <pt idx="2141">
                  <v>0</v>
                </pt>
                <pt idx="2142">
                  <v>0</v>
                </pt>
                <pt idx="2143">
                  <v>0</v>
                </pt>
                <pt idx="2144">
                  <v>0</v>
                </pt>
                <pt idx="2145">
                  <v>0</v>
                </pt>
                <pt idx="2146">
                  <v>0</v>
                </pt>
                <pt idx="2147">
                  <v>0</v>
                </pt>
                <pt idx="2148">
                  <v>0</v>
                </pt>
                <pt idx="2149">
                  <v>0</v>
                </pt>
                <pt idx="2150">
                  <v>0</v>
                </pt>
                <pt idx="2151">
                  <v>0</v>
                </pt>
                <pt idx="2152">
                  <v>0</v>
                </pt>
                <pt idx="2153">
                  <v>0</v>
                </pt>
                <pt idx="2154">
                  <v>0</v>
                </pt>
                <pt idx="2155">
                  <v>0</v>
                </pt>
                <pt idx="2156">
                  <v>0</v>
                </pt>
                <pt idx="2157">
                  <v>0</v>
                </pt>
                <pt idx="2158">
                  <v>0</v>
                </pt>
                <pt idx="2159">
                  <v>0</v>
                </pt>
                <pt idx="2160">
                  <v>0</v>
                </pt>
                <pt idx="2161">
                  <v>0</v>
                </pt>
                <pt idx="2162">
                  <v>0</v>
                </pt>
                <pt idx="2163">
                  <v>0</v>
                </pt>
                <pt idx="2164">
                  <v>0</v>
                </pt>
                <pt idx="2165">
                  <v>0</v>
                </pt>
                <pt idx="2166">
                  <v>0</v>
                </pt>
                <pt idx="2167">
                  <v>0</v>
                </pt>
                <pt idx="2168">
                  <v>0</v>
                </pt>
                <pt idx="2169">
                  <v>0</v>
                </pt>
                <pt idx="2170">
                  <v>0</v>
                </pt>
                <pt idx="2171">
                  <v>0</v>
                </pt>
                <pt idx="2172">
                  <v>0</v>
                </pt>
                <pt idx="2173">
                  <v>0</v>
                </pt>
                <pt idx="2174">
                  <v>0</v>
                </pt>
                <pt idx="2175">
                  <v>0</v>
                </pt>
                <pt idx="2176">
                  <v>0</v>
                </pt>
                <pt idx="2177">
                  <v>0</v>
                </pt>
                <pt idx="2178">
                  <v>0</v>
                </pt>
                <pt idx="2179">
                  <v>0</v>
                </pt>
                <pt idx="2180">
                  <v>0</v>
                </pt>
                <pt idx="2181">
                  <v>0</v>
                </pt>
                <pt idx="2182">
                  <v>0</v>
                </pt>
                <pt idx="2183">
                  <v>0</v>
                </pt>
                <pt idx="2184">
                  <v>0</v>
                </pt>
                <pt idx="2185">
                  <v>0</v>
                </pt>
                <pt idx="2186">
                  <v>0</v>
                </pt>
                <pt idx="2187">
                  <v>0</v>
                </pt>
                <pt idx="2188">
                  <v>0</v>
                </pt>
                <pt idx="2189">
                  <v>0</v>
                </pt>
                <pt idx="2190">
                  <v>0</v>
                </pt>
                <pt idx="2191">
                  <v>0</v>
                </pt>
                <pt idx="2192">
                  <v>0</v>
                </pt>
                <pt idx="2193">
                  <v>0</v>
                </pt>
                <pt idx="2194">
                  <v>0</v>
                </pt>
                <pt idx="2195">
                  <v>0</v>
                </pt>
                <pt idx="2196">
                  <v>0</v>
                </pt>
                <pt idx="2197">
                  <v>0</v>
                </pt>
                <pt idx="2198">
                  <v>0</v>
                </pt>
                <pt idx="2199">
                  <v>0</v>
                </pt>
                <pt idx="2200">
                  <v>0</v>
                </pt>
                <pt idx="2201">
                  <v>0</v>
                </pt>
                <pt idx="2202">
                  <v>0</v>
                </pt>
                <pt idx="2203">
                  <v>0</v>
                </pt>
                <pt idx="2204">
                  <v>0</v>
                </pt>
                <pt idx="2205">
                  <v>0</v>
                </pt>
                <pt idx="2206">
                  <v>0</v>
                </pt>
                <pt idx="2207">
                  <v>0</v>
                </pt>
                <pt idx="2208">
                  <v>0</v>
                </pt>
                <pt idx="2209">
                  <v>0</v>
                </pt>
                <pt idx="2210">
                  <v>0</v>
                </pt>
                <pt idx="2211">
                  <v>0</v>
                </pt>
                <pt idx="2212">
                  <v>0</v>
                </pt>
                <pt idx="2213">
                  <v>0</v>
                </pt>
                <pt idx="2214">
                  <v>0</v>
                </pt>
                <pt idx="2215">
                  <v>0</v>
                </pt>
                <pt idx="2216">
                  <v>0</v>
                </pt>
                <pt idx="2217">
                  <v>0</v>
                </pt>
                <pt idx="2218">
                  <v>0</v>
                </pt>
                <pt idx="2219">
                  <v>0</v>
                </pt>
                <pt idx="2220">
                  <v>0</v>
                </pt>
                <pt idx="2221">
                  <v>0</v>
                </pt>
                <pt idx="2222">
                  <v>0</v>
                </pt>
                <pt idx="2223">
                  <v>0</v>
                </pt>
                <pt idx="2224">
                  <v>0</v>
                </pt>
                <pt idx="2225">
                  <v>0</v>
                </pt>
                <pt idx="2226">
                  <v>0</v>
                </pt>
                <pt idx="2227">
                  <v>0</v>
                </pt>
                <pt idx="2228">
                  <v>0</v>
                </pt>
                <pt idx="2229">
                  <v>0</v>
                </pt>
                <pt idx="2230">
                  <v>0</v>
                </pt>
                <pt idx="2231">
                  <v>0</v>
                </pt>
                <pt idx="2232">
                  <v>0</v>
                </pt>
                <pt idx="2233">
                  <v>0</v>
                </pt>
                <pt idx="2234">
                  <v>0</v>
                </pt>
                <pt idx="2235">
                  <v>0</v>
                </pt>
                <pt idx="2236">
                  <v>0</v>
                </pt>
                <pt idx="2237">
                  <v>0</v>
                </pt>
                <pt idx="2238">
                  <v>0</v>
                </pt>
                <pt idx="2239">
                  <v>0</v>
                </pt>
                <pt idx="2240">
                  <v>0</v>
                </pt>
                <pt idx="2241">
                  <v>0</v>
                </pt>
                <pt idx="2242">
                  <v>0</v>
                </pt>
                <pt idx="2243">
                  <v>0</v>
                </pt>
                <pt idx="2244">
                  <v>0</v>
                </pt>
                <pt idx="2245">
                  <v>0</v>
                </pt>
                <pt idx="2246">
                  <v>0</v>
                </pt>
                <pt idx="2247">
                  <v>0</v>
                </pt>
                <pt idx="2248">
                  <v>0</v>
                </pt>
                <pt idx="2249">
                  <v>0</v>
                </pt>
                <pt idx="2250">
                  <v>0</v>
                </pt>
                <pt idx="2251">
                  <v>0</v>
                </pt>
                <pt idx="2252">
                  <v>0</v>
                </pt>
                <pt idx="2253">
                  <v>0</v>
                </pt>
                <pt idx="2254">
                  <v>0</v>
                </pt>
                <pt idx="2255">
                  <v>0</v>
                </pt>
                <pt idx="2256">
                  <v>0</v>
                </pt>
                <pt idx="2257">
                  <v>0</v>
                </pt>
                <pt idx="2258">
                  <v>0</v>
                </pt>
                <pt idx="2259">
                  <v>0</v>
                </pt>
                <pt idx="2260">
                  <v>0</v>
                </pt>
                <pt idx="2261">
                  <v>0</v>
                </pt>
                <pt idx="2262">
                  <v>0</v>
                </pt>
                <pt idx="2263">
                  <v>0</v>
                </pt>
                <pt idx="2264">
                  <v>0</v>
                </pt>
                <pt idx="2265">
                  <v>0</v>
                </pt>
                <pt idx="2266">
                  <v>0</v>
                </pt>
                <pt idx="2267">
                  <v>0</v>
                </pt>
                <pt idx="2268">
                  <v>0</v>
                </pt>
                <pt idx="2269">
                  <v>0</v>
                </pt>
                <pt idx="2270">
                  <v>0</v>
                </pt>
                <pt idx="2271">
                  <v>0</v>
                </pt>
                <pt idx="2272">
                  <v>0</v>
                </pt>
                <pt idx="2273">
                  <v>0</v>
                </pt>
                <pt idx="2274">
                  <v>0</v>
                </pt>
                <pt idx="2275">
                  <v>0</v>
                </pt>
                <pt idx="2276">
                  <v>0</v>
                </pt>
                <pt idx="2277">
                  <v>0</v>
                </pt>
                <pt idx="2278">
                  <v>0</v>
                </pt>
                <pt idx="2279">
                  <v>0</v>
                </pt>
                <pt idx="2280">
                  <v>0</v>
                </pt>
                <pt idx="2281">
                  <v>0</v>
                </pt>
                <pt idx="2282">
                  <v>0</v>
                </pt>
                <pt idx="2283">
                  <v>0</v>
                </pt>
                <pt idx="2284">
                  <v>0</v>
                </pt>
                <pt idx="2285">
                  <v>0</v>
                </pt>
                <pt idx="2286">
                  <v>0</v>
                </pt>
                <pt idx="2287">
                  <v>0</v>
                </pt>
                <pt idx="2288">
                  <v>0</v>
                </pt>
                <pt idx="2289">
                  <v>0</v>
                </pt>
                <pt idx="2290">
                  <v>0</v>
                </pt>
                <pt idx="2291">
                  <v>0</v>
                </pt>
                <pt idx="2292">
                  <v>0</v>
                </pt>
                <pt idx="2293">
                  <v>0</v>
                </pt>
                <pt idx="2294">
                  <v>0</v>
                </pt>
                <pt idx="2295">
                  <v>0</v>
                </pt>
                <pt idx="2296">
                  <v>0</v>
                </pt>
                <pt idx="2297">
                  <v>0</v>
                </pt>
                <pt idx="2298">
                  <v>0</v>
                </pt>
                <pt idx="2299">
                  <v>0</v>
                </pt>
                <pt idx="2300">
                  <v>0</v>
                </pt>
                <pt idx="2301">
                  <v>0</v>
                </pt>
                <pt idx="2302">
                  <v>0</v>
                </pt>
                <pt idx="2303">
                  <v>0</v>
                </pt>
                <pt idx="2304">
                  <v>0</v>
                </pt>
                <pt idx="2305">
                  <v>0</v>
                </pt>
                <pt idx="2306">
                  <v>0</v>
                </pt>
                <pt idx="2307">
                  <v>0</v>
                </pt>
                <pt idx="2308">
                  <v>0</v>
                </pt>
                <pt idx="2309">
                  <v>0</v>
                </pt>
                <pt idx="2310">
                  <v>0</v>
                </pt>
                <pt idx="2311">
                  <v>0</v>
                </pt>
                <pt idx="2312">
                  <v>0</v>
                </pt>
                <pt idx="2313">
                  <v>0</v>
                </pt>
                <pt idx="2314">
                  <v>0</v>
                </pt>
                <pt idx="2315">
                  <v>0</v>
                </pt>
                <pt idx="2316">
                  <v>0</v>
                </pt>
                <pt idx="2317">
                  <v>0</v>
                </pt>
                <pt idx="2318">
                  <v>0</v>
                </pt>
                <pt idx="2319">
                  <v>0</v>
                </pt>
                <pt idx="2320">
                  <v>0</v>
                </pt>
                <pt idx="2321">
                  <v>0</v>
                </pt>
                <pt idx="2322">
                  <v>0</v>
                </pt>
                <pt idx="2323">
                  <v>0</v>
                </pt>
                <pt idx="2324">
                  <v>0</v>
                </pt>
                <pt idx="2325">
                  <v>0</v>
                </pt>
                <pt idx="2326">
                  <v>0</v>
                </pt>
                <pt idx="2327">
                  <v>0</v>
                </pt>
                <pt idx="2328">
                  <v>0</v>
                </pt>
                <pt idx="2329">
                  <v>0</v>
                </pt>
                <pt idx="2330">
                  <v>0</v>
                </pt>
                <pt idx="2331">
                  <v>0</v>
                </pt>
                <pt idx="2332">
                  <v>0</v>
                </pt>
                <pt idx="2333">
                  <v>0</v>
                </pt>
                <pt idx="2334">
                  <v>0</v>
                </pt>
                <pt idx="2335">
                  <v>0</v>
                </pt>
                <pt idx="2336">
                  <v>0</v>
                </pt>
                <pt idx="2337">
                  <v>0</v>
                </pt>
                <pt idx="2338">
                  <v>0</v>
                </pt>
                <pt idx="2339">
                  <v>0</v>
                </pt>
                <pt idx="2340">
                  <v>0</v>
                </pt>
                <pt idx="2341">
                  <v>0</v>
                </pt>
                <pt idx="2342">
                  <v>0</v>
                </pt>
                <pt idx="2343">
                  <v>0</v>
                </pt>
                <pt idx="2344">
                  <v>0</v>
                </pt>
                <pt idx="2345">
                  <v>0</v>
                </pt>
                <pt idx="2346">
                  <v>0</v>
                </pt>
                <pt idx="2347">
                  <v>0</v>
                </pt>
                <pt idx="2348">
                  <v>0</v>
                </pt>
                <pt idx="2349">
                  <v>0</v>
                </pt>
                <pt idx="2350">
                  <v>0</v>
                </pt>
                <pt idx="2351">
                  <v>0</v>
                </pt>
                <pt idx="2352">
                  <v>0</v>
                </pt>
                <pt idx="2353">
                  <v>0</v>
                </pt>
                <pt idx="2354">
                  <v>0</v>
                </pt>
                <pt idx="2355">
                  <v>0</v>
                </pt>
                <pt idx="2356">
                  <v>0</v>
                </pt>
                <pt idx="2357">
                  <v>0</v>
                </pt>
                <pt idx="2358">
                  <v>0</v>
                </pt>
                <pt idx="2359">
                  <v>0</v>
                </pt>
                <pt idx="2360">
                  <v>0</v>
                </pt>
                <pt idx="2361">
                  <v>0</v>
                </pt>
                <pt idx="2362">
                  <v>0</v>
                </pt>
                <pt idx="2363">
                  <v>0</v>
                </pt>
                <pt idx="2364">
                  <v>0</v>
                </pt>
                <pt idx="2365">
                  <v>0</v>
                </pt>
                <pt idx="2366">
                  <v>0</v>
                </pt>
                <pt idx="2367">
                  <v>0</v>
                </pt>
                <pt idx="2368">
                  <v>0</v>
                </pt>
                <pt idx="2369">
                  <v>0</v>
                </pt>
                <pt idx="2370">
                  <v>0</v>
                </pt>
                <pt idx="2371">
                  <v>0</v>
                </pt>
                <pt idx="2372">
                  <v>0</v>
                </pt>
                <pt idx="2373">
                  <v>0</v>
                </pt>
                <pt idx="2374">
                  <v>0</v>
                </pt>
                <pt idx="2375">
                  <v>0</v>
                </pt>
                <pt idx="2376">
                  <v>0</v>
                </pt>
                <pt idx="2377">
                  <v>0</v>
                </pt>
                <pt idx="2378">
                  <v>0</v>
                </pt>
                <pt idx="2379">
                  <v>0</v>
                </pt>
                <pt idx="2380">
                  <v>0</v>
                </pt>
                <pt idx="2381">
                  <v>0</v>
                </pt>
                <pt idx="2382">
                  <v>0</v>
                </pt>
                <pt idx="2383">
                  <v>0</v>
                </pt>
                <pt idx="2384">
                  <v>0</v>
                </pt>
                <pt idx="2385">
                  <v>0</v>
                </pt>
                <pt idx="2386">
                  <v>0</v>
                </pt>
                <pt idx="2387">
                  <v>0</v>
                </pt>
                <pt idx="2388">
                  <v>0</v>
                </pt>
                <pt idx="2389">
                  <v>0</v>
                </pt>
                <pt idx="2390">
                  <v>0</v>
                </pt>
                <pt idx="2391">
                  <v>0</v>
                </pt>
                <pt idx="2392">
                  <v>0</v>
                </pt>
                <pt idx="2393">
                  <v>0</v>
                </pt>
                <pt idx="2394">
                  <v>0</v>
                </pt>
                <pt idx="2395">
                  <v>0</v>
                </pt>
                <pt idx="2396">
                  <v>0</v>
                </pt>
                <pt idx="2397">
                  <v>0</v>
                </pt>
                <pt idx="2398">
                  <v>0</v>
                </pt>
                <pt idx="2399">
                  <v>0</v>
                </pt>
                <pt idx="2400">
                  <v>0</v>
                </pt>
                <pt idx="2401">
                  <v>0</v>
                </pt>
                <pt idx="2402">
                  <v>0</v>
                </pt>
                <pt idx="2403">
                  <v>0</v>
                </pt>
                <pt idx="2404">
                  <v>0</v>
                </pt>
                <pt idx="2405">
                  <v>0</v>
                </pt>
                <pt idx="2406">
                  <v>0</v>
                </pt>
                <pt idx="2407">
                  <v>0</v>
                </pt>
                <pt idx="2408">
                  <v>0</v>
                </pt>
                <pt idx="2409">
                  <v>0</v>
                </pt>
                <pt idx="2410">
                  <v>0</v>
                </pt>
                <pt idx="2411">
                  <v>0</v>
                </pt>
                <pt idx="2412">
                  <v>0</v>
                </pt>
                <pt idx="2413">
                  <v>0</v>
                </pt>
                <pt idx="2414">
                  <v>0</v>
                </pt>
                <pt idx="2415">
                  <v>0</v>
                </pt>
                <pt idx="2416">
                  <v>0</v>
                </pt>
                <pt idx="2417">
                  <v>0</v>
                </pt>
                <pt idx="2418">
                  <v>0</v>
                </pt>
                <pt idx="2419">
                  <v>0</v>
                </pt>
                <pt idx="2420">
                  <v>0</v>
                </pt>
                <pt idx="2421">
                  <v>0</v>
                </pt>
                <pt idx="2422">
                  <v>0</v>
                </pt>
                <pt idx="2423">
                  <v>0</v>
                </pt>
                <pt idx="2424">
                  <v>0</v>
                </pt>
                <pt idx="2425">
                  <v>0</v>
                </pt>
                <pt idx="2426">
                  <v>0</v>
                </pt>
                <pt idx="2427">
                  <v>0</v>
                </pt>
                <pt idx="2428">
                  <v>0</v>
                </pt>
                <pt idx="2429">
                  <v>0</v>
                </pt>
                <pt idx="2430">
                  <v>0</v>
                </pt>
                <pt idx="2431">
                  <v>0</v>
                </pt>
                <pt idx="2432">
                  <v>0</v>
                </pt>
                <pt idx="2433">
                  <v>0</v>
                </pt>
                <pt idx="2434">
                  <v>0</v>
                </pt>
                <pt idx="2435">
                  <v>0</v>
                </pt>
                <pt idx="2436">
                  <v>0</v>
                </pt>
                <pt idx="2437">
                  <v>0</v>
                </pt>
                <pt idx="2438">
                  <v>0</v>
                </pt>
                <pt idx="2439">
                  <v>0</v>
                </pt>
                <pt idx="2440">
                  <v>0</v>
                </pt>
                <pt idx="2441">
                  <v>0</v>
                </pt>
                <pt idx="2442">
                  <v>0</v>
                </pt>
                <pt idx="2443">
                  <v>0</v>
                </pt>
                <pt idx="2444">
                  <v>0</v>
                </pt>
                <pt idx="2445">
                  <v>0</v>
                </pt>
                <pt idx="2446">
                  <v>0</v>
                </pt>
                <pt idx="2447">
                  <v>0</v>
                </pt>
                <pt idx="2448">
                  <v>0</v>
                </pt>
                <pt idx="2449">
                  <v>0</v>
                </pt>
                <pt idx="2450">
                  <v>0</v>
                </pt>
                <pt idx="2451">
                  <v>0</v>
                </pt>
                <pt idx="2452">
                  <v>0</v>
                </pt>
                <pt idx="2453">
                  <v>0</v>
                </pt>
                <pt idx="2454">
                  <v>0</v>
                </pt>
                <pt idx="2455">
                  <v>0</v>
                </pt>
                <pt idx="2456">
                  <v>0</v>
                </pt>
                <pt idx="2457">
                  <v>0</v>
                </pt>
                <pt idx="2458">
                  <v>0</v>
                </pt>
                <pt idx="2459">
                  <v>0</v>
                </pt>
                <pt idx="2460">
                  <v>0</v>
                </pt>
                <pt idx="2461">
                  <v>0</v>
                </pt>
                <pt idx="2462">
                  <v>0</v>
                </pt>
                <pt idx="2463">
                  <v>0</v>
                </pt>
                <pt idx="2464">
                  <v>0</v>
                </pt>
                <pt idx="2465">
                  <v>0</v>
                </pt>
                <pt idx="2466">
                  <v>0</v>
                </pt>
                <pt idx="2467">
                  <v>0</v>
                </pt>
                <pt idx="2468">
                  <v>0</v>
                </pt>
                <pt idx="2469">
                  <v>0</v>
                </pt>
                <pt idx="2470">
                  <v>0</v>
                </pt>
                <pt idx="2471">
                  <v>0</v>
                </pt>
                <pt idx="2472">
                  <v>0</v>
                </pt>
                <pt idx="2473">
                  <v>0</v>
                </pt>
                <pt idx="2474">
                  <v>0</v>
                </pt>
                <pt idx="2475">
                  <v>0</v>
                </pt>
                <pt idx="2476">
                  <v>0</v>
                </pt>
                <pt idx="2477">
                  <v>0</v>
                </pt>
                <pt idx="2478">
                  <v>0</v>
                </pt>
                <pt idx="2479">
                  <v>0</v>
                </pt>
                <pt idx="2480">
                  <v>0</v>
                </pt>
                <pt idx="2481">
                  <v>0</v>
                </pt>
                <pt idx="2482">
                  <v>0</v>
                </pt>
                <pt idx="2483">
                  <v>0</v>
                </pt>
                <pt idx="2484">
                  <v>0</v>
                </pt>
                <pt idx="2485">
                  <v>0</v>
                </pt>
                <pt idx="2486">
                  <v>0</v>
                </pt>
                <pt idx="2487">
                  <v>0</v>
                </pt>
                <pt idx="2488">
                  <v>0</v>
                </pt>
                <pt idx="2489">
                  <v>0</v>
                </pt>
                <pt idx="2490">
                  <v>0</v>
                </pt>
                <pt idx="2491">
                  <v>0</v>
                </pt>
                <pt idx="2492">
                  <v>0</v>
                </pt>
                <pt idx="2493">
                  <v>0</v>
                </pt>
                <pt idx="2494">
                  <v>0</v>
                </pt>
                <pt idx="2495">
                  <v>0</v>
                </pt>
                <pt idx="2496">
                  <v>0</v>
                </pt>
                <pt idx="2497">
                  <v>0</v>
                </pt>
                <pt idx="2498">
                  <v>0</v>
                </pt>
                <pt idx="2499">
                  <v>0</v>
                </pt>
                <pt idx="2500">
                  <v>0</v>
                </pt>
                <pt idx="2501">
                  <v>0</v>
                </pt>
                <pt idx="2502">
                  <v>0</v>
                </pt>
                <pt idx="2503">
                  <v>0</v>
                </pt>
                <pt idx="2504">
                  <v>0</v>
                </pt>
                <pt idx="2505">
                  <v>0</v>
                </pt>
                <pt idx="2506">
                  <v>0</v>
                </pt>
                <pt idx="2507">
                  <v>0</v>
                </pt>
                <pt idx="2508">
                  <v>0</v>
                </pt>
                <pt idx="2509">
                  <v>0</v>
                </pt>
                <pt idx="2510">
                  <v>0</v>
                </pt>
                <pt idx="2511">
                  <v>0</v>
                </pt>
                <pt idx="2512">
                  <v>0</v>
                </pt>
                <pt idx="2513">
                  <v>0</v>
                </pt>
                <pt idx="2514">
                  <v>0</v>
                </pt>
                <pt idx="2515">
                  <v>0</v>
                </pt>
                <pt idx="2516">
                  <v>0</v>
                </pt>
                <pt idx="2517">
                  <v>0</v>
                </pt>
                <pt idx="2518">
                  <v>0</v>
                </pt>
                <pt idx="2519">
                  <v>0</v>
                </pt>
                <pt idx="2520">
                  <v>0</v>
                </pt>
                <pt idx="2521">
                  <v>0</v>
                </pt>
                <pt idx="2522">
                  <v>0</v>
                </pt>
                <pt idx="2523">
                  <v>0</v>
                </pt>
                <pt idx="2524">
                  <v>0</v>
                </pt>
                <pt idx="2525">
                  <v>0</v>
                </pt>
                <pt idx="2526">
                  <v>0</v>
                </pt>
                <pt idx="2527">
                  <v>0</v>
                </pt>
                <pt idx="2528">
                  <v>0</v>
                </pt>
                <pt idx="2529">
                  <v>0</v>
                </pt>
                <pt idx="2530">
                  <v>0</v>
                </pt>
                <pt idx="2531">
                  <v>0</v>
                </pt>
                <pt idx="2532">
                  <v>0</v>
                </pt>
                <pt idx="2533">
                  <v>0</v>
                </pt>
                <pt idx="2534">
                  <v>0</v>
                </pt>
                <pt idx="2535">
                  <v>0</v>
                </pt>
                <pt idx="2536">
                  <v>0</v>
                </pt>
                <pt idx="2537">
                  <v>0</v>
                </pt>
                <pt idx="2538">
                  <v>0</v>
                </pt>
                <pt idx="2539">
                  <v>0</v>
                </pt>
                <pt idx="2540">
                  <v>0</v>
                </pt>
                <pt idx="2541">
                  <v>0</v>
                </pt>
                <pt idx="2542">
                  <v>0</v>
                </pt>
                <pt idx="2543">
                  <v>0</v>
                </pt>
                <pt idx="2544">
                  <v>0</v>
                </pt>
                <pt idx="2545">
                  <v>0</v>
                </pt>
                <pt idx="2546">
                  <v>0</v>
                </pt>
                <pt idx="2547">
                  <v>0</v>
                </pt>
                <pt idx="2548">
                  <v>0</v>
                </pt>
                <pt idx="2549">
                  <v>0</v>
                </pt>
                <pt idx="2550">
                  <v>0</v>
                </pt>
                <pt idx="2551">
                  <v>0</v>
                </pt>
                <pt idx="2552">
                  <v>0</v>
                </pt>
                <pt idx="2553">
                  <v>0</v>
                </pt>
                <pt idx="2554">
                  <v>0</v>
                </pt>
                <pt idx="2555">
                  <v>0</v>
                </pt>
                <pt idx="2556">
                  <v>0</v>
                </pt>
                <pt idx="2557">
                  <v>0</v>
                </pt>
                <pt idx="2558">
                  <v>0</v>
                </pt>
                <pt idx="2559">
                  <v>0</v>
                </pt>
                <pt idx="2560">
                  <v>0</v>
                </pt>
                <pt idx="2561">
                  <v>0</v>
                </pt>
                <pt idx="2562">
                  <v>0</v>
                </pt>
                <pt idx="2563">
                  <v>0</v>
                </pt>
                <pt idx="2564">
                  <v>0</v>
                </pt>
                <pt idx="2565">
                  <v>0</v>
                </pt>
                <pt idx="2566">
                  <v>0</v>
                </pt>
                <pt idx="2567">
                  <v>0</v>
                </pt>
                <pt idx="2568">
                  <v>0</v>
                </pt>
                <pt idx="2569">
                  <v>0</v>
                </pt>
                <pt idx="2570">
                  <v>0</v>
                </pt>
                <pt idx="2571">
                  <v>0</v>
                </pt>
                <pt idx="2572">
                  <v>0</v>
                </pt>
                <pt idx="2573">
                  <v>0</v>
                </pt>
                <pt idx="2574">
                  <v>0</v>
                </pt>
                <pt idx="2575">
                  <v>0</v>
                </pt>
                <pt idx="2576">
                  <v>0</v>
                </pt>
                <pt idx="2577">
                  <v>0</v>
                </pt>
                <pt idx="2578">
                  <v>0</v>
                </pt>
                <pt idx="2579">
                  <v>0</v>
                </pt>
                <pt idx="2580">
                  <v>0</v>
                </pt>
                <pt idx="2581">
                  <v>0</v>
                </pt>
                <pt idx="2582">
                  <v>0</v>
                </pt>
                <pt idx="2583">
                  <v>0</v>
                </pt>
                <pt idx="2584">
                  <v>0</v>
                </pt>
                <pt idx="2585">
                  <v>0</v>
                </pt>
                <pt idx="2586">
                  <v>0</v>
                </pt>
                <pt idx="2587">
                  <v>0</v>
                </pt>
                <pt idx="2588">
                  <v>0</v>
                </pt>
                <pt idx="2589">
                  <v>0</v>
                </pt>
                <pt idx="2590">
                  <v>0</v>
                </pt>
                <pt idx="2591">
                  <v>0</v>
                </pt>
                <pt idx="2592">
                  <v>0</v>
                </pt>
                <pt idx="2593">
                  <v>0</v>
                </pt>
                <pt idx="2594">
                  <v>0</v>
                </pt>
                <pt idx="2595">
                  <v>0</v>
                </pt>
                <pt idx="2596">
                  <v>0</v>
                </pt>
                <pt idx="2597">
                  <v>0</v>
                </pt>
                <pt idx="2598">
                  <v>0</v>
                </pt>
                <pt idx="2599">
                  <v>0</v>
                </pt>
                <pt idx="2600">
                  <v>0</v>
                </pt>
                <pt idx="2601">
                  <v>0</v>
                </pt>
                <pt idx="2602">
                  <v>0</v>
                </pt>
                <pt idx="2603">
                  <v>0</v>
                </pt>
                <pt idx="2604">
                  <v>0</v>
                </pt>
                <pt idx="2605">
                  <v>0</v>
                </pt>
                <pt idx="2606">
                  <v>0</v>
                </pt>
                <pt idx="2607">
                  <v>0</v>
                </pt>
                <pt idx="2608">
                  <v>0</v>
                </pt>
                <pt idx="2609">
                  <v>0</v>
                </pt>
                <pt idx="2610">
                  <v>0</v>
                </pt>
                <pt idx="2611">
                  <v>0</v>
                </pt>
                <pt idx="2612">
                  <v>0</v>
                </pt>
                <pt idx="2613">
                  <v>0</v>
                </pt>
                <pt idx="2614">
                  <v>0</v>
                </pt>
                <pt idx="2615">
                  <v>0</v>
                </pt>
                <pt idx="2616">
                  <v>0</v>
                </pt>
                <pt idx="2617">
                  <v>0</v>
                </pt>
                <pt idx="2618">
                  <v>0</v>
                </pt>
                <pt idx="2619">
                  <v>0</v>
                </pt>
                <pt idx="2620">
                  <v>0</v>
                </pt>
                <pt idx="2621">
                  <v>0</v>
                </pt>
                <pt idx="2622">
                  <v>0</v>
                </pt>
                <pt idx="2623">
                  <v>0</v>
                </pt>
                <pt idx="2624">
                  <v>0</v>
                </pt>
                <pt idx="2625">
                  <v>0</v>
                </pt>
                <pt idx="2626">
                  <v>0</v>
                </pt>
                <pt idx="2627">
                  <v>0</v>
                </pt>
                <pt idx="2628">
                  <v>0</v>
                </pt>
                <pt idx="2629">
                  <v>0</v>
                </pt>
                <pt idx="2630">
                  <v>0</v>
                </pt>
                <pt idx="2631">
                  <v>0</v>
                </pt>
                <pt idx="2632">
                  <v>0</v>
                </pt>
                <pt idx="2633">
                  <v>0</v>
                </pt>
                <pt idx="2634">
                  <v>0</v>
                </pt>
                <pt idx="2635">
                  <v>0</v>
                </pt>
                <pt idx="2636">
                  <v>0</v>
                </pt>
                <pt idx="2637">
                  <v>0</v>
                </pt>
                <pt idx="2638">
                  <v>0</v>
                </pt>
                <pt idx="2639">
                  <v>0</v>
                </pt>
                <pt idx="2640">
                  <v>0</v>
                </pt>
                <pt idx="2641">
                  <v>0</v>
                </pt>
                <pt idx="2642">
                  <v>0</v>
                </pt>
                <pt idx="2643">
                  <v>0</v>
                </pt>
                <pt idx="2644">
                  <v>0</v>
                </pt>
                <pt idx="2645">
                  <v>0</v>
                </pt>
                <pt idx="2646">
                  <v>0</v>
                </pt>
                <pt idx="2647">
                  <v>0</v>
                </pt>
                <pt idx="2648">
                  <v>0</v>
                </pt>
                <pt idx="2649">
                  <v>0</v>
                </pt>
                <pt idx="2650">
                  <v>0</v>
                </pt>
                <pt idx="2651">
                  <v>0</v>
                </pt>
                <pt idx="2652">
                  <v>0</v>
                </pt>
                <pt idx="2653">
                  <v>0</v>
                </pt>
                <pt idx="2654">
                  <v>0</v>
                </pt>
                <pt idx="2655">
                  <v>0</v>
                </pt>
                <pt idx="2656">
                  <v>0</v>
                </pt>
                <pt idx="2657">
                  <v>0</v>
                </pt>
                <pt idx="2658">
                  <v>0</v>
                </pt>
                <pt idx="2659">
                  <v>0</v>
                </pt>
                <pt idx="2660">
                  <v>0</v>
                </pt>
                <pt idx="2661">
                  <v>0</v>
                </pt>
                <pt idx="2662">
                  <v>0</v>
                </pt>
                <pt idx="2663">
                  <v>0</v>
                </pt>
                <pt idx="2664">
                  <v>0</v>
                </pt>
                <pt idx="2665">
                  <v>0</v>
                </pt>
                <pt idx="2666">
                  <v>0</v>
                </pt>
                <pt idx="2667">
                  <v>0</v>
                </pt>
                <pt idx="2668">
                  <v>0</v>
                </pt>
                <pt idx="2669">
                  <v>0</v>
                </pt>
                <pt idx="2670">
                  <v>0</v>
                </pt>
                <pt idx="2671">
                  <v>0</v>
                </pt>
                <pt idx="2672">
                  <v>0</v>
                </pt>
                <pt idx="2673">
                  <v>0</v>
                </pt>
                <pt idx="2674">
                  <v>0</v>
                </pt>
                <pt idx="2675">
                  <v>0</v>
                </pt>
                <pt idx="2676">
                  <v>0</v>
                </pt>
                <pt idx="2677">
                  <v>0</v>
                </pt>
                <pt idx="2678">
                  <v>0</v>
                </pt>
                <pt idx="2679">
                  <v>0</v>
                </pt>
                <pt idx="2680">
                  <v>0</v>
                </pt>
                <pt idx="2681">
                  <v>0</v>
                </pt>
                <pt idx="2682">
                  <v>0</v>
                </pt>
                <pt idx="2683">
                  <v>0</v>
                </pt>
                <pt idx="2684">
                  <v>0</v>
                </pt>
                <pt idx="2685">
                  <v>0</v>
                </pt>
                <pt idx="2686">
                  <v>0</v>
                </pt>
                <pt idx="2687">
                  <v>0</v>
                </pt>
                <pt idx="2688">
                  <v>0</v>
                </pt>
                <pt idx="2689">
                  <v>0</v>
                </pt>
                <pt idx="2690">
                  <v>0</v>
                </pt>
                <pt idx="2691">
                  <v>0</v>
                </pt>
                <pt idx="2692">
                  <v>0</v>
                </pt>
                <pt idx="2693">
                  <v>0</v>
                </pt>
                <pt idx="2694">
                  <v>0</v>
                </pt>
                <pt idx="2695">
                  <v>0</v>
                </pt>
                <pt idx="2696">
                  <v>0</v>
                </pt>
                <pt idx="2697">
                  <v>0</v>
                </pt>
                <pt idx="2698">
                  <v>0</v>
                </pt>
                <pt idx="2699">
                  <v>0</v>
                </pt>
                <pt idx="2700">
                  <v>0</v>
                </pt>
                <pt idx="2701">
                  <v>0</v>
                </pt>
                <pt idx="2702">
                  <v>0</v>
                </pt>
                <pt idx="2703">
                  <v>0</v>
                </pt>
                <pt idx="2704">
                  <v>0</v>
                </pt>
                <pt idx="2705">
                  <v>0</v>
                </pt>
                <pt idx="2706">
                  <v>0</v>
                </pt>
                <pt idx="2707">
                  <v>0</v>
                </pt>
                <pt idx="2708">
                  <v>0</v>
                </pt>
                <pt idx="2709">
                  <v>0</v>
                </pt>
                <pt idx="2710">
                  <v>0</v>
                </pt>
                <pt idx="2711">
                  <v>0</v>
                </pt>
                <pt idx="2712">
                  <v>0</v>
                </pt>
                <pt idx="2713">
                  <v>0</v>
                </pt>
                <pt idx="2714">
                  <v>0</v>
                </pt>
                <pt idx="2715">
                  <v>0</v>
                </pt>
                <pt idx="2716">
                  <v>0</v>
                </pt>
                <pt idx="2717">
                  <v>0</v>
                </pt>
                <pt idx="2718">
                  <v>0</v>
                </pt>
                <pt idx="2719">
                  <v>0</v>
                </pt>
                <pt idx="2720">
                  <v>0</v>
                </pt>
                <pt idx="2721">
                  <v>0</v>
                </pt>
                <pt idx="2722">
                  <v>0</v>
                </pt>
                <pt idx="2723">
                  <v>0</v>
                </pt>
                <pt idx="2724">
                  <v>0</v>
                </pt>
                <pt idx="2725">
                  <v>0</v>
                </pt>
                <pt idx="2726">
                  <v>0</v>
                </pt>
                <pt idx="2727">
                  <v>0</v>
                </pt>
                <pt idx="2728">
                  <v>0</v>
                </pt>
                <pt idx="2729">
                  <v>0</v>
                </pt>
                <pt idx="2730">
                  <v>0</v>
                </pt>
                <pt idx="2731">
                  <v>0</v>
                </pt>
                <pt idx="2732">
                  <v>0</v>
                </pt>
                <pt idx="2733">
                  <v>0</v>
                </pt>
                <pt idx="2734">
                  <v>0</v>
                </pt>
                <pt idx="2735">
                  <v>0</v>
                </pt>
                <pt idx="2736">
                  <v>0</v>
                </pt>
                <pt idx="2737">
                  <v>0</v>
                </pt>
                <pt idx="2738">
                  <v>0</v>
                </pt>
                <pt idx="2739">
                  <v>0</v>
                </pt>
                <pt idx="2740">
                  <v>0</v>
                </pt>
                <pt idx="2741">
                  <v>0</v>
                </pt>
                <pt idx="2742">
                  <v>0</v>
                </pt>
                <pt idx="2743">
                  <v>0</v>
                </pt>
                <pt idx="2744">
                  <v>0</v>
                </pt>
                <pt idx="2745">
                  <v>0</v>
                </pt>
                <pt idx="2746">
                  <v>0</v>
                </pt>
                <pt idx="2747">
                  <v>0</v>
                </pt>
                <pt idx="2748">
                  <v>0</v>
                </pt>
                <pt idx="2749">
                  <v>0</v>
                </pt>
                <pt idx="2750">
                  <v>0</v>
                </pt>
                <pt idx="2751">
                  <v>0</v>
                </pt>
                <pt idx="2752">
                  <v>0</v>
                </pt>
                <pt idx="2753">
                  <v>0</v>
                </pt>
                <pt idx="2754">
                  <v>0</v>
                </pt>
                <pt idx="2755">
                  <v>0</v>
                </pt>
                <pt idx="2756">
                  <v>0</v>
                </pt>
                <pt idx="2757">
                  <v>0</v>
                </pt>
                <pt idx="2758">
                  <v>0</v>
                </pt>
                <pt idx="2759">
                  <v>0</v>
                </pt>
                <pt idx="2760">
                  <v>0</v>
                </pt>
                <pt idx="2761">
                  <v>0</v>
                </pt>
                <pt idx="2762">
                  <v>0</v>
                </pt>
                <pt idx="2763">
                  <v>0</v>
                </pt>
                <pt idx="2764">
                  <v>0</v>
                </pt>
                <pt idx="2765">
                  <v>0</v>
                </pt>
                <pt idx="2766">
                  <v>0</v>
                </pt>
                <pt idx="2767">
                  <v>0</v>
                </pt>
                <pt idx="2768">
                  <v>0</v>
                </pt>
                <pt idx="2769">
                  <v>0</v>
                </pt>
                <pt idx="2770">
                  <v>0</v>
                </pt>
                <pt idx="2771">
                  <v>0</v>
                </pt>
                <pt idx="2772">
                  <v>0</v>
                </pt>
                <pt idx="2773">
                  <v>0</v>
                </pt>
                <pt idx="2774">
                  <v>0</v>
                </pt>
                <pt idx="2775">
                  <v>0</v>
                </pt>
                <pt idx="2776">
                  <v>0</v>
                </pt>
                <pt idx="2777">
                  <v>0</v>
                </pt>
                <pt idx="2778">
                  <v>0</v>
                </pt>
                <pt idx="2779">
                  <v>0</v>
                </pt>
                <pt idx="2780">
                  <v>0</v>
                </pt>
                <pt idx="2781">
                  <v>0</v>
                </pt>
                <pt idx="2782">
                  <v>0</v>
                </pt>
                <pt idx="2783">
                  <v>0</v>
                </pt>
                <pt idx="2784">
                  <v>0</v>
                </pt>
                <pt idx="2785">
                  <v>0</v>
                </pt>
                <pt idx="2786">
                  <v>0</v>
                </pt>
                <pt idx="2787">
                  <v>0</v>
                </pt>
                <pt idx="2788">
                  <v>0</v>
                </pt>
                <pt idx="2789">
                  <v>0</v>
                </pt>
                <pt idx="2790">
                  <v>0</v>
                </pt>
                <pt idx="2791">
                  <v>0</v>
                </pt>
                <pt idx="2792">
                  <v>0</v>
                </pt>
                <pt idx="2793">
                  <v>0</v>
                </pt>
                <pt idx="2794">
                  <v>0</v>
                </pt>
                <pt idx="2795">
                  <v>0</v>
                </pt>
                <pt idx="2796">
                  <v>0</v>
                </pt>
                <pt idx="2797">
                  <v>0</v>
                </pt>
                <pt idx="2798">
                  <v>0</v>
                </pt>
                <pt idx="2799">
                  <v>0</v>
                </pt>
                <pt idx="2800">
                  <v>0</v>
                </pt>
                <pt idx="2801">
                  <v>0</v>
                </pt>
                <pt idx="2802">
                  <v>0</v>
                </pt>
                <pt idx="2803">
                  <v>0</v>
                </pt>
                <pt idx="2804">
                  <v>0</v>
                </pt>
                <pt idx="2805">
                  <v>0</v>
                </pt>
                <pt idx="2806">
                  <v>0</v>
                </pt>
                <pt idx="2807">
                  <v>0</v>
                </pt>
                <pt idx="2808">
                  <v>0</v>
                </pt>
                <pt idx="2809">
                  <v>0</v>
                </pt>
                <pt idx="2810">
                  <v>0</v>
                </pt>
                <pt idx="2811">
                  <v>0</v>
                </pt>
                <pt idx="2812">
                  <v>0</v>
                </pt>
                <pt idx="2813">
                  <v>0</v>
                </pt>
                <pt idx="2814">
                  <v>0</v>
                </pt>
                <pt idx="2815">
                  <v>0</v>
                </pt>
                <pt idx="2816">
                  <v>0</v>
                </pt>
                <pt idx="2817">
                  <v>0</v>
                </pt>
                <pt idx="2818">
                  <v>0</v>
                </pt>
                <pt idx="2819">
                  <v>0</v>
                </pt>
                <pt idx="2820">
                  <v>0</v>
                </pt>
                <pt idx="2821">
                  <v>0</v>
                </pt>
                <pt idx="2822">
                  <v>0</v>
                </pt>
                <pt idx="2823">
                  <v>0</v>
                </pt>
                <pt idx="2824">
                  <v>0</v>
                </pt>
                <pt idx="2825">
                  <v>0</v>
                </pt>
                <pt idx="2826">
                  <v>0</v>
                </pt>
                <pt idx="2827">
                  <v>0</v>
                </pt>
                <pt idx="2828">
                  <v>0</v>
                </pt>
                <pt idx="2829">
                  <v>0</v>
                </pt>
                <pt idx="2830">
                  <v>0</v>
                </pt>
                <pt idx="2831">
                  <v>0</v>
                </pt>
                <pt idx="2832">
                  <v>0</v>
                </pt>
                <pt idx="2833">
                  <v>0</v>
                </pt>
                <pt idx="2834">
                  <v>0</v>
                </pt>
                <pt idx="2835">
                  <v>0</v>
                </pt>
                <pt idx="2836">
                  <v>0</v>
                </pt>
                <pt idx="2837">
                  <v>0</v>
                </pt>
                <pt idx="2838">
                  <v>0</v>
                </pt>
                <pt idx="2839">
                  <v>0</v>
                </pt>
                <pt idx="2840">
                  <v>0</v>
                </pt>
                <pt idx="2841">
                  <v>0</v>
                </pt>
                <pt idx="2842">
                  <v>0</v>
                </pt>
                <pt idx="2843">
                  <v>0</v>
                </pt>
                <pt idx="2844">
                  <v>0</v>
                </pt>
                <pt idx="2845">
                  <v>0</v>
                </pt>
                <pt idx="2846">
                  <v>0</v>
                </pt>
                <pt idx="2847">
                  <v>0</v>
                </pt>
                <pt idx="2848">
                  <v>0</v>
                </pt>
                <pt idx="2849">
                  <v>0</v>
                </pt>
                <pt idx="2850">
                  <v>0</v>
                </pt>
                <pt idx="2851">
                  <v>0</v>
                </pt>
                <pt idx="2852">
                  <v>0</v>
                </pt>
                <pt idx="2853">
                  <v>0</v>
                </pt>
                <pt idx="2854">
                  <v>0</v>
                </pt>
                <pt idx="2855">
                  <v>0</v>
                </pt>
                <pt idx="2856">
                  <v>0</v>
                </pt>
                <pt idx="2857">
                  <v>0</v>
                </pt>
                <pt idx="2858">
                  <v>0</v>
                </pt>
                <pt idx="2859">
                  <v>0</v>
                </pt>
                <pt idx="2860">
                  <v>0</v>
                </pt>
                <pt idx="2861">
                  <v>0</v>
                </pt>
                <pt idx="2862">
                  <v>0</v>
                </pt>
                <pt idx="2863">
                  <v>0</v>
                </pt>
                <pt idx="2864">
                  <v>0</v>
                </pt>
                <pt idx="2865">
                  <v>0</v>
                </pt>
                <pt idx="2866">
                  <v>0</v>
                </pt>
                <pt idx="2867">
                  <v>0</v>
                </pt>
                <pt idx="2868">
                  <v>0</v>
                </pt>
                <pt idx="2869">
                  <v>0</v>
                </pt>
                <pt idx="2870">
                  <v>0</v>
                </pt>
                <pt idx="2871">
                  <v>0</v>
                </pt>
                <pt idx="2872">
                  <v>0</v>
                </pt>
                <pt idx="2873">
                  <v>0</v>
                </pt>
                <pt idx="2874">
                  <v>0</v>
                </pt>
                <pt idx="2875">
                  <v>0</v>
                </pt>
                <pt idx="2876">
                  <v>0</v>
                </pt>
                <pt idx="2877">
                  <v>0</v>
                </pt>
                <pt idx="2878">
                  <v>0</v>
                </pt>
                <pt idx="2879">
                  <v>0</v>
                </pt>
                <pt idx="2880">
                  <v>0</v>
                </pt>
                <pt idx="2881">
                  <v>0</v>
                </pt>
                <pt idx="2882">
                  <v>0</v>
                </pt>
                <pt idx="2883">
                  <v>0</v>
                </pt>
                <pt idx="2884">
                  <v>0</v>
                </pt>
                <pt idx="2885">
                  <v>0</v>
                </pt>
                <pt idx="2886">
                  <v>0</v>
                </pt>
                <pt idx="2887">
                  <v>0</v>
                </pt>
                <pt idx="2888">
                  <v>0</v>
                </pt>
                <pt idx="2889">
                  <v>0</v>
                </pt>
                <pt idx="2890">
                  <v>0</v>
                </pt>
                <pt idx="2891">
                  <v>0</v>
                </pt>
                <pt idx="2892">
                  <v>0</v>
                </pt>
                <pt idx="2893">
                  <v>0</v>
                </pt>
                <pt idx="2894">
                  <v>0</v>
                </pt>
                <pt idx="2895">
                  <v>0</v>
                </pt>
                <pt idx="2896">
                  <v>0</v>
                </pt>
                <pt idx="2897">
                  <v>0</v>
                </pt>
                <pt idx="2898">
                  <v>0</v>
                </pt>
                <pt idx="2899">
                  <v>0</v>
                </pt>
                <pt idx="2900">
                  <v>0</v>
                </pt>
                <pt idx="2901">
                  <v>0</v>
                </pt>
                <pt idx="2902">
                  <v>0</v>
                </pt>
                <pt idx="2903">
                  <v>0</v>
                </pt>
                <pt idx="2904">
                  <v>0</v>
                </pt>
                <pt idx="2905">
                  <v>0</v>
                </pt>
                <pt idx="2906">
                  <v>0</v>
                </pt>
                <pt idx="2907">
                  <v>0</v>
                </pt>
                <pt idx="2908">
                  <v>0</v>
                </pt>
                <pt idx="2909">
                  <v>0</v>
                </pt>
                <pt idx="2910">
                  <v>0</v>
                </pt>
                <pt idx="2911">
                  <v>0</v>
                </pt>
                <pt idx="2912">
                  <v>0</v>
                </pt>
                <pt idx="2913">
                  <v>0</v>
                </pt>
                <pt idx="2914">
                  <v>0</v>
                </pt>
                <pt idx="2915">
                  <v>0</v>
                </pt>
                <pt idx="2916">
                  <v>0</v>
                </pt>
                <pt idx="2917">
                  <v>0</v>
                </pt>
                <pt idx="2918">
                  <v>0</v>
                </pt>
                <pt idx="2919">
                  <v>0</v>
                </pt>
                <pt idx="2920">
                  <v>0</v>
                </pt>
                <pt idx="2921">
                  <v>0</v>
                </pt>
                <pt idx="2922">
                  <v>0</v>
                </pt>
                <pt idx="2923">
                  <v>0</v>
                </pt>
                <pt idx="2924">
                  <v>0</v>
                </pt>
                <pt idx="2925">
                  <v>0</v>
                </pt>
                <pt idx="2926">
                  <v>0</v>
                </pt>
                <pt idx="2927">
                  <v>0</v>
                </pt>
                <pt idx="2928">
                  <v>0</v>
                </pt>
                <pt idx="2929">
                  <v>0</v>
                </pt>
                <pt idx="2930">
                  <v>0</v>
                </pt>
                <pt idx="2931">
                  <v>0</v>
                </pt>
                <pt idx="2932">
                  <v>0</v>
                </pt>
                <pt idx="2933">
                  <v>0</v>
                </pt>
                <pt idx="2934">
                  <v>0</v>
                </pt>
                <pt idx="2935">
                  <v>0</v>
                </pt>
                <pt idx="2936">
                  <v>0</v>
                </pt>
                <pt idx="2937">
                  <v>0</v>
                </pt>
                <pt idx="2938">
                  <v>0</v>
                </pt>
                <pt idx="2939">
                  <v>0</v>
                </pt>
                <pt idx="2940">
                  <v>0</v>
                </pt>
                <pt idx="2941">
                  <v>0</v>
                </pt>
                <pt idx="2942">
                  <v>0</v>
                </pt>
                <pt idx="2943">
                  <v>0</v>
                </pt>
                <pt idx="2944">
                  <v>0</v>
                </pt>
                <pt idx="2945">
                  <v>0</v>
                </pt>
                <pt idx="2946">
                  <v>0</v>
                </pt>
                <pt idx="2947">
                  <v>0</v>
                </pt>
                <pt idx="2948">
                  <v>0</v>
                </pt>
                <pt idx="2949">
                  <v>0</v>
                </pt>
                <pt idx="2950">
                  <v>0</v>
                </pt>
                <pt idx="2951">
                  <v>0</v>
                </pt>
                <pt idx="2952">
                  <v>0</v>
                </pt>
                <pt idx="2953">
                  <v>0</v>
                </pt>
                <pt idx="2954">
                  <v>0</v>
                </pt>
                <pt idx="2955">
                  <v>0</v>
                </pt>
                <pt idx="2956">
                  <v>0</v>
                </pt>
                <pt idx="2957">
                  <v>0</v>
                </pt>
                <pt idx="2958">
                  <v>0</v>
                </pt>
                <pt idx="2959">
                  <v>0</v>
                </pt>
                <pt idx="2960">
                  <v>0</v>
                </pt>
                <pt idx="2961">
                  <v>0</v>
                </pt>
                <pt idx="2962">
                  <v>0</v>
                </pt>
                <pt idx="2963">
                  <v>0</v>
                </pt>
                <pt idx="2964">
                  <v>0</v>
                </pt>
                <pt idx="2965">
                  <v>0</v>
                </pt>
                <pt idx="2966">
                  <v>0</v>
                </pt>
                <pt idx="2967">
                  <v>0</v>
                </pt>
                <pt idx="2968">
                  <v>0</v>
                </pt>
                <pt idx="2969">
                  <v>0</v>
                </pt>
                <pt idx="2970">
                  <v>0</v>
                </pt>
                <pt idx="2971">
                  <v>0</v>
                </pt>
                <pt idx="2972">
                  <v>0</v>
                </pt>
                <pt idx="2973">
                  <v>0</v>
                </pt>
                <pt idx="2974">
                  <v>0</v>
                </pt>
                <pt idx="2975">
                  <v>0</v>
                </pt>
                <pt idx="2976">
                  <v>0</v>
                </pt>
                <pt idx="2977">
                  <v>0</v>
                </pt>
                <pt idx="2978">
                  <v>0</v>
                </pt>
                <pt idx="2979">
                  <v>0</v>
                </pt>
                <pt idx="2980">
                  <v>0</v>
                </pt>
                <pt idx="2981">
                  <v>0</v>
                </pt>
                <pt idx="2982">
                  <v>0</v>
                </pt>
                <pt idx="2983">
                  <v>0</v>
                </pt>
                <pt idx="2984">
                  <v>0</v>
                </pt>
                <pt idx="2985">
                  <v>0</v>
                </pt>
                <pt idx="2986">
                  <v>0</v>
                </pt>
                <pt idx="2987">
                  <v>0</v>
                </pt>
                <pt idx="2988">
                  <v>0</v>
                </pt>
                <pt idx="2989">
                  <v>0</v>
                </pt>
                <pt idx="2990">
                  <v>0</v>
                </pt>
                <pt idx="2991">
                  <v>0</v>
                </pt>
                <pt idx="2992">
                  <v>0</v>
                </pt>
                <pt idx="2993">
                  <v>0</v>
                </pt>
                <pt idx="2994">
                  <v>0</v>
                </pt>
                <pt idx="2995">
                  <v>0</v>
                </pt>
                <pt idx="2996">
                  <v>0</v>
                </pt>
                <pt idx="2997">
                  <v>0</v>
                </pt>
                <pt idx="2998">
                  <v>0</v>
                </pt>
                <pt idx="2999">
                  <v>0</v>
                </pt>
                <pt idx="3000">
                  <v>0</v>
                </pt>
                <pt idx="3001">
                  <v>0</v>
                </pt>
                <pt idx="3002">
                  <v>0</v>
                </pt>
                <pt idx="3003">
                  <v>0</v>
                </pt>
                <pt idx="3004">
                  <v>0</v>
                </pt>
                <pt idx="3005">
                  <v>0</v>
                </pt>
                <pt idx="3006">
                  <v>0</v>
                </pt>
                <pt idx="3007">
                  <v>0</v>
                </pt>
                <pt idx="3008">
                  <v>0</v>
                </pt>
                <pt idx="3009">
                  <v>0</v>
                </pt>
                <pt idx="3010">
                  <v>0</v>
                </pt>
                <pt idx="3011">
                  <v>0</v>
                </pt>
                <pt idx="3012">
                  <v>0</v>
                </pt>
                <pt idx="3013">
                  <v>0</v>
                </pt>
                <pt idx="3014">
                  <v>0</v>
                </pt>
                <pt idx="3015">
                  <v>0</v>
                </pt>
                <pt idx="3016">
                  <v>0</v>
                </pt>
                <pt idx="3017">
                  <v>0</v>
                </pt>
                <pt idx="3018">
                  <v>0</v>
                </pt>
                <pt idx="3019">
                  <v>0</v>
                </pt>
                <pt idx="3020">
                  <v>0</v>
                </pt>
                <pt idx="3021">
                  <v>0</v>
                </pt>
                <pt idx="3022">
                  <v>0</v>
                </pt>
                <pt idx="3023">
                  <v>0</v>
                </pt>
                <pt idx="3024">
                  <v>0</v>
                </pt>
                <pt idx="3025">
                  <v>0</v>
                </pt>
                <pt idx="3026">
                  <v>0</v>
                </pt>
                <pt idx="3027">
                  <v>0</v>
                </pt>
                <pt idx="3028">
                  <v>0</v>
                </pt>
                <pt idx="3029">
                  <v>0</v>
                </pt>
                <pt idx="3030">
                  <v>0</v>
                </pt>
                <pt idx="3031">
                  <v>0</v>
                </pt>
                <pt idx="3032">
                  <v>0</v>
                </pt>
                <pt idx="3033">
                  <v>0</v>
                </pt>
                <pt idx="3034">
                  <v>0</v>
                </pt>
              </numCache>
            </numRef>
          </xVal>
          <yVal>
            <numRef>
              <f>gráficos!$B$7:$B$3041</f>
              <numCache>
                <formatCode>General</formatCode>
                <ptCount val="3035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  <pt idx="43">
                  <v>0</v>
                </pt>
                <pt idx="44">
                  <v>0</v>
                </pt>
                <pt idx="45">
                  <v>0</v>
                </pt>
                <pt idx="46">
                  <v>0</v>
                </pt>
                <pt idx="47">
                  <v>0</v>
                </pt>
                <pt idx="48">
                  <v>0</v>
                </pt>
                <pt idx="49">
                  <v>0</v>
                </pt>
                <pt idx="50">
                  <v>0</v>
                </pt>
                <pt idx="51">
                  <v>0</v>
                </pt>
                <pt idx="52">
                  <v>0</v>
                </pt>
                <pt idx="53">
                  <v>0</v>
                </pt>
                <pt idx="54">
                  <v>0</v>
                </pt>
                <pt idx="55">
                  <v>0</v>
                </pt>
                <pt idx="56">
                  <v>0</v>
                </pt>
                <pt idx="57">
                  <v>0</v>
                </pt>
                <pt idx="58">
                  <v>0</v>
                </pt>
                <pt idx="59">
                  <v>0</v>
                </pt>
                <pt idx="60">
                  <v>0</v>
                </pt>
                <pt idx="61">
                  <v>0</v>
                </pt>
                <pt idx="62">
                  <v>0</v>
                </pt>
                <pt idx="63">
                  <v>0</v>
                </pt>
                <pt idx="64">
                  <v>0</v>
                </pt>
                <pt idx="65">
                  <v>0</v>
                </pt>
                <pt idx="66">
                  <v>0</v>
                </pt>
                <pt idx="67">
                  <v>0</v>
                </pt>
                <pt idx="68">
                  <v>0</v>
                </pt>
                <pt idx="69">
                  <v>0</v>
                </pt>
                <pt idx="70">
                  <v>0</v>
                </pt>
                <pt idx="71">
                  <v>0</v>
                </pt>
                <pt idx="72">
                  <v>0</v>
                </pt>
                <pt idx="73">
                  <v>0</v>
                </pt>
                <pt idx="74">
                  <v>0</v>
                </pt>
                <pt idx="75">
                  <v>0</v>
                </pt>
                <pt idx="76">
                  <v>0</v>
                </pt>
                <pt idx="77">
                  <v>0</v>
                </pt>
                <pt idx="78">
                  <v>0</v>
                </pt>
                <pt idx="79">
                  <v>0</v>
                </pt>
                <pt idx="80">
                  <v>0</v>
                </pt>
                <pt idx="81">
                  <v>0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</v>
                </pt>
                <pt idx="87">
                  <v>0</v>
                </pt>
                <pt idx="88">
                  <v>0</v>
                </pt>
                <pt idx="89">
                  <v>0</v>
                </pt>
                <pt idx="90">
                  <v>0</v>
                </pt>
                <pt idx="91">
                  <v>0</v>
                </pt>
                <pt idx="92">
                  <v>0</v>
                </pt>
                <pt idx="93">
                  <v>0</v>
                </pt>
                <pt idx="94">
                  <v>0</v>
                </pt>
                <pt idx="95">
                  <v>0</v>
                </pt>
                <pt idx="96">
                  <v>0</v>
                </pt>
                <pt idx="97">
                  <v>0</v>
                </pt>
                <pt idx="98">
                  <v>0</v>
                </pt>
                <pt idx="99">
                  <v>0</v>
                </pt>
                <pt idx="100">
                  <v>0</v>
                </pt>
                <pt idx="101">
                  <v>0</v>
                </pt>
                <pt idx="102">
                  <v>0</v>
                </pt>
                <pt idx="103">
                  <v>0</v>
                </pt>
                <pt idx="104">
                  <v>0</v>
                </pt>
                <pt idx="105">
                  <v>0</v>
                </pt>
                <pt idx="106">
                  <v>0</v>
                </pt>
                <pt idx="107">
                  <v>0</v>
                </pt>
                <pt idx="108">
                  <v>0</v>
                </pt>
                <pt idx="109">
                  <v>0</v>
                </pt>
                <pt idx="110">
                  <v>0</v>
                </pt>
                <pt idx="111">
                  <v>0</v>
                </pt>
                <pt idx="112">
                  <v>0</v>
                </pt>
                <pt idx="113">
                  <v>0</v>
                </pt>
                <pt idx="114">
                  <v>0</v>
                </pt>
                <pt idx="115">
                  <v>0</v>
                </pt>
                <pt idx="116">
                  <v>0</v>
                </pt>
                <pt idx="117">
                  <v>0</v>
                </pt>
                <pt idx="118">
                  <v>0</v>
                </pt>
                <pt idx="119">
                  <v>0</v>
                </pt>
                <pt idx="120">
                  <v>0</v>
                </pt>
                <pt idx="121">
                  <v>0</v>
                </pt>
                <pt idx="122">
                  <v>0</v>
                </pt>
                <pt idx="123">
                  <v>0</v>
                </pt>
                <pt idx="124">
                  <v>0</v>
                </pt>
                <pt idx="125">
                  <v>0</v>
                </pt>
                <pt idx="126">
                  <v>0</v>
                </pt>
                <pt idx="127">
                  <v>0</v>
                </pt>
                <pt idx="128">
                  <v>0</v>
                </pt>
                <pt idx="129">
                  <v>0</v>
                </pt>
                <pt idx="130">
                  <v>0</v>
                </pt>
                <pt idx="131">
                  <v>0</v>
                </pt>
                <pt idx="132">
                  <v>0</v>
                </pt>
                <pt idx="133">
                  <v>0</v>
                </pt>
                <pt idx="134">
                  <v>0</v>
                </pt>
                <pt idx="135">
                  <v>0</v>
                </pt>
                <pt idx="136">
                  <v>0</v>
                </pt>
                <pt idx="137">
                  <v>0</v>
                </pt>
                <pt idx="138">
                  <v>0</v>
                </pt>
                <pt idx="139">
                  <v>0</v>
                </pt>
                <pt idx="140">
                  <v>0</v>
                </pt>
                <pt idx="141">
                  <v>0</v>
                </pt>
                <pt idx="142">
                  <v>0</v>
                </pt>
                <pt idx="143">
                  <v>0</v>
                </pt>
                <pt idx="144">
                  <v>0</v>
                </pt>
                <pt idx="145">
                  <v>0</v>
                </pt>
                <pt idx="146">
                  <v>0</v>
                </pt>
                <pt idx="147">
                  <v>0</v>
                </pt>
                <pt idx="148">
                  <v>0</v>
                </pt>
                <pt idx="149">
                  <v>0</v>
                </pt>
                <pt idx="150">
                  <v>0</v>
                </pt>
                <pt idx="151">
                  <v>0</v>
                </pt>
                <pt idx="152">
                  <v>0</v>
                </pt>
                <pt idx="153">
                  <v>0</v>
                </pt>
                <pt idx="154">
                  <v>0</v>
                </pt>
                <pt idx="155">
                  <v>0</v>
                </pt>
                <pt idx="156">
                  <v>0</v>
                </pt>
                <pt idx="157">
                  <v>0</v>
                </pt>
                <pt idx="158">
                  <v>0</v>
                </pt>
                <pt idx="159">
                  <v>0</v>
                </pt>
                <pt idx="160">
                  <v>0</v>
                </pt>
                <pt idx="161">
                  <v>0</v>
                </pt>
                <pt idx="162">
                  <v>0</v>
                </pt>
                <pt idx="163">
                  <v>0</v>
                </pt>
                <pt idx="164">
                  <v>0</v>
                </pt>
                <pt idx="165">
                  <v>0</v>
                </pt>
                <pt idx="166">
                  <v>0</v>
                </pt>
                <pt idx="167">
                  <v>0</v>
                </pt>
                <pt idx="168">
                  <v>0</v>
                </pt>
                <pt idx="169">
                  <v>0</v>
                </pt>
                <pt idx="170">
                  <v>0</v>
                </pt>
                <pt idx="171">
                  <v>0</v>
                </pt>
                <pt idx="172">
                  <v>0</v>
                </pt>
                <pt idx="173">
                  <v>0</v>
                </pt>
                <pt idx="174">
                  <v>0</v>
                </pt>
                <pt idx="175">
                  <v>0</v>
                </pt>
                <pt idx="176">
                  <v>0</v>
                </pt>
                <pt idx="177">
                  <v>0</v>
                </pt>
                <pt idx="178">
                  <v>0</v>
                </pt>
                <pt idx="179">
                  <v>0</v>
                </pt>
                <pt idx="180">
                  <v>0</v>
                </pt>
                <pt idx="181">
                  <v>0</v>
                </pt>
                <pt idx="182">
                  <v>0</v>
                </pt>
                <pt idx="183">
                  <v>0</v>
                </pt>
                <pt idx="184">
                  <v>0</v>
                </pt>
                <pt idx="185">
                  <v>0</v>
                </pt>
                <pt idx="186">
                  <v>0</v>
                </pt>
                <pt idx="187">
                  <v>0</v>
                </pt>
                <pt idx="188">
                  <v>0</v>
                </pt>
                <pt idx="189">
                  <v>0</v>
                </pt>
                <pt idx="190">
                  <v>0</v>
                </pt>
                <pt idx="191">
                  <v>0</v>
                </pt>
                <pt idx="192">
                  <v>0</v>
                </pt>
                <pt idx="193">
                  <v>0</v>
                </pt>
                <pt idx="194">
                  <v>0</v>
                </pt>
                <pt idx="195">
                  <v>0</v>
                </pt>
                <pt idx="196">
                  <v>0</v>
                </pt>
                <pt idx="197">
                  <v>0</v>
                </pt>
                <pt idx="198">
                  <v>0</v>
                </pt>
                <pt idx="199">
                  <v>0</v>
                </pt>
                <pt idx="200">
                  <v>0</v>
                </pt>
                <pt idx="201">
                  <v>0</v>
                </pt>
                <pt idx="202">
                  <v>0</v>
                </pt>
                <pt idx="203">
                  <v>0</v>
                </pt>
                <pt idx="204">
                  <v>0</v>
                </pt>
                <pt idx="205">
                  <v>0</v>
                </pt>
                <pt idx="206">
                  <v>0</v>
                </pt>
                <pt idx="207">
                  <v>0</v>
                </pt>
                <pt idx="208">
                  <v>0</v>
                </pt>
                <pt idx="209">
                  <v>0</v>
                </pt>
                <pt idx="210">
                  <v>0</v>
                </pt>
                <pt idx="211">
                  <v>0</v>
                </pt>
                <pt idx="212">
                  <v>0</v>
                </pt>
                <pt idx="213">
                  <v>0</v>
                </pt>
                <pt idx="214">
                  <v>0</v>
                </pt>
                <pt idx="215">
                  <v>0</v>
                </pt>
                <pt idx="216">
                  <v>0</v>
                </pt>
                <pt idx="217">
                  <v>0</v>
                </pt>
                <pt idx="218">
                  <v>0</v>
                </pt>
                <pt idx="219">
                  <v>0</v>
                </pt>
                <pt idx="220">
                  <v>0</v>
                </pt>
                <pt idx="221">
                  <v>0</v>
                </pt>
                <pt idx="222">
                  <v>0</v>
                </pt>
                <pt idx="223">
                  <v>0</v>
                </pt>
                <pt idx="224">
                  <v>0</v>
                </pt>
                <pt idx="225">
                  <v>0</v>
                </pt>
                <pt idx="226">
                  <v>0</v>
                </pt>
                <pt idx="227">
                  <v>0</v>
                </pt>
                <pt idx="228">
                  <v>0</v>
                </pt>
                <pt idx="229">
                  <v>0</v>
                </pt>
                <pt idx="230">
                  <v>0</v>
                </pt>
                <pt idx="231">
                  <v>0</v>
                </pt>
                <pt idx="232">
                  <v>0</v>
                </pt>
                <pt idx="233">
                  <v>0</v>
                </pt>
                <pt idx="234">
                  <v>0</v>
                </pt>
                <pt idx="235">
                  <v>0</v>
                </pt>
                <pt idx="236">
                  <v>0</v>
                </pt>
                <pt idx="237">
                  <v>0</v>
                </pt>
                <pt idx="238">
                  <v>0</v>
                </pt>
                <pt idx="239">
                  <v>0</v>
                </pt>
                <pt idx="240">
                  <v>0</v>
                </pt>
                <pt idx="241">
                  <v>0</v>
                </pt>
                <pt idx="242">
                  <v>0</v>
                </pt>
                <pt idx="243">
                  <v>0</v>
                </pt>
                <pt idx="244">
                  <v>0</v>
                </pt>
                <pt idx="245">
                  <v>0</v>
                </pt>
                <pt idx="246">
                  <v>0</v>
                </pt>
                <pt idx="247">
                  <v>0</v>
                </pt>
                <pt idx="248">
                  <v>0</v>
                </pt>
                <pt idx="249">
                  <v>0</v>
                </pt>
                <pt idx="250">
                  <v>0</v>
                </pt>
                <pt idx="251">
                  <v>0</v>
                </pt>
                <pt idx="252">
                  <v>0</v>
                </pt>
                <pt idx="253">
                  <v>0</v>
                </pt>
                <pt idx="254">
                  <v>0</v>
                </pt>
                <pt idx="255">
                  <v>0</v>
                </pt>
                <pt idx="256">
                  <v>0</v>
                </pt>
                <pt idx="257">
                  <v>0</v>
                </pt>
                <pt idx="258">
                  <v>0</v>
                </pt>
                <pt idx="259">
                  <v>0</v>
                </pt>
                <pt idx="260">
                  <v>0</v>
                </pt>
                <pt idx="261">
                  <v>0</v>
                </pt>
                <pt idx="262">
                  <v>0</v>
                </pt>
                <pt idx="263">
                  <v>0</v>
                </pt>
                <pt idx="264">
                  <v>0</v>
                </pt>
                <pt idx="265">
                  <v>0</v>
                </pt>
                <pt idx="266">
                  <v>0</v>
                </pt>
                <pt idx="267">
                  <v>0</v>
                </pt>
                <pt idx="268">
                  <v>0</v>
                </pt>
                <pt idx="269">
                  <v>0</v>
                </pt>
                <pt idx="270">
                  <v>0</v>
                </pt>
                <pt idx="271">
                  <v>0</v>
                </pt>
                <pt idx="272">
                  <v>0</v>
                </pt>
                <pt idx="273">
                  <v>0</v>
                </pt>
                <pt idx="274">
                  <v>0</v>
                </pt>
                <pt idx="275">
                  <v>0</v>
                </pt>
                <pt idx="276">
                  <v>0</v>
                </pt>
                <pt idx="277">
                  <v>0</v>
                </pt>
                <pt idx="278">
                  <v>0</v>
                </pt>
                <pt idx="279">
                  <v>0</v>
                </pt>
                <pt idx="280">
                  <v>0</v>
                </pt>
                <pt idx="281">
                  <v>0</v>
                </pt>
                <pt idx="282">
                  <v>0</v>
                </pt>
                <pt idx="283">
                  <v>0</v>
                </pt>
                <pt idx="284">
                  <v>0</v>
                </pt>
                <pt idx="285">
                  <v>0</v>
                </pt>
                <pt idx="286">
                  <v>0</v>
                </pt>
                <pt idx="287">
                  <v>0</v>
                </pt>
                <pt idx="288">
                  <v>0</v>
                </pt>
                <pt idx="289">
                  <v>0</v>
                </pt>
                <pt idx="290">
                  <v>0</v>
                </pt>
                <pt idx="291">
                  <v>0</v>
                </pt>
                <pt idx="292">
                  <v>0</v>
                </pt>
                <pt idx="293">
                  <v>0</v>
                </pt>
                <pt idx="294">
                  <v>0</v>
                </pt>
                <pt idx="295">
                  <v>0</v>
                </pt>
                <pt idx="296">
                  <v>0</v>
                </pt>
                <pt idx="297">
                  <v>0</v>
                </pt>
                <pt idx="298">
                  <v>0</v>
                </pt>
                <pt idx="299">
                  <v>0</v>
                </pt>
                <pt idx="300">
                  <v>0</v>
                </pt>
                <pt idx="301">
                  <v>0</v>
                </pt>
                <pt idx="302">
                  <v>0</v>
                </pt>
                <pt idx="303">
                  <v>0</v>
                </pt>
                <pt idx="304">
                  <v>0</v>
                </pt>
                <pt idx="305">
                  <v>0</v>
                </pt>
                <pt idx="306">
                  <v>0</v>
                </pt>
                <pt idx="307">
                  <v>0</v>
                </pt>
                <pt idx="308">
                  <v>0</v>
                </pt>
                <pt idx="309">
                  <v>0</v>
                </pt>
                <pt idx="310">
                  <v>0</v>
                </pt>
                <pt idx="311">
                  <v>0</v>
                </pt>
                <pt idx="312">
                  <v>0</v>
                </pt>
                <pt idx="313">
                  <v>0</v>
                </pt>
                <pt idx="314">
                  <v>0</v>
                </pt>
                <pt idx="315">
                  <v>0</v>
                </pt>
                <pt idx="316">
                  <v>0</v>
                </pt>
                <pt idx="317">
                  <v>0</v>
                </pt>
                <pt idx="318">
                  <v>0</v>
                </pt>
                <pt idx="319">
                  <v>0</v>
                </pt>
                <pt idx="320">
                  <v>0</v>
                </pt>
                <pt idx="321">
                  <v>0</v>
                </pt>
                <pt idx="322">
                  <v>0</v>
                </pt>
                <pt idx="323">
                  <v>0</v>
                </pt>
                <pt idx="324">
                  <v>0</v>
                </pt>
                <pt idx="325">
                  <v>0</v>
                </pt>
                <pt idx="326">
                  <v>0</v>
                </pt>
                <pt idx="327">
                  <v>0</v>
                </pt>
                <pt idx="328">
                  <v>0</v>
                </pt>
                <pt idx="329">
                  <v>0</v>
                </pt>
                <pt idx="330">
                  <v>0</v>
                </pt>
                <pt idx="331">
                  <v>0</v>
                </pt>
                <pt idx="332">
                  <v>0</v>
                </pt>
                <pt idx="333">
                  <v>0</v>
                </pt>
                <pt idx="334">
                  <v>0</v>
                </pt>
                <pt idx="335">
                  <v>0</v>
                </pt>
                <pt idx="336">
                  <v>0</v>
                </pt>
                <pt idx="337">
                  <v>0</v>
                </pt>
                <pt idx="338">
                  <v>0</v>
                </pt>
                <pt idx="339">
                  <v>0</v>
                </pt>
                <pt idx="340">
                  <v>0</v>
                </pt>
                <pt idx="341">
                  <v>0</v>
                </pt>
                <pt idx="342">
                  <v>0</v>
                </pt>
                <pt idx="343">
                  <v>0</v>
                </pt>
                <pt idx="344">
                  <v>0</v>
                </pt>
                <pt idx="345">
                  <v>0</v>
                </pt>
                <pt idx="346">
                  <v>0</v>
                </pt>
                <pt idx="347">
                  <v>0</v>
                </pt>
                <pt idx="348">
                  <v>0</v>
                </pt>
                <pt idx="349">
                  <v>0</v>
                </pt>
                <pt idx="350">
                  <v>0</v>
                </pt>
                <pt idx="351">
                  <v>0</v>
                </pt>
                <pt idx="352">
                  <v>0</v>
                </pt>
                <pt idx="353">
                  <v>0</v>
                </pt>
                <pt idx="354">
                  <v>0</v>
                </pt>
                <pt idx="355">
                  <v>0</v>
                </pt>
                <pt idx="356">
                  <v>0</v>
                </pt>
                <pt idx="357">
                  <v>0</v>
                </pt>
                <pt idx="358">
                  <v>0</v>
                </pt>
                <pt idx="359">
                  <v>0</v>
                </pt>
                <pt idx="360">
                  <v>0</v>
                </pt>
                <pt idx="361">
                  <v>0</v>
                </pt>
                <pt idx="362">
                  <v>0</v>
                </pt>
                <pt idx="363">
                  <v>0</v>
                </pt>
                <pt idx="364">
                  <v>0</v>
                </pt>
                <pt idx="365">
                  <v>0</v>
                </pt>
                <pt idx="366">
                  <v>0</v>
                </pt>
                <pt idx="367">
                  <v>0</v>
                </pt>
                <pt idx="368">
                  <v>0</v>
                </pt>
                <pt idx="369">
                  <v>0</v>
                </pt>
                <pt idx="370">
                  <v>0</v>
                </pt>
                <pt idx="371">
                  <v>0</v>
                </pt>
                <pt idx="372">
                  <v>0</v>
                </pt>
                <pt idx="373">
                  <v>0</v>
                </pt>
                <pt idx="374">
                  <v>0</v>
                </pt>
                <pt idx="375">
                  <v>0</v>
                </pt>
                <pt idx="376">
                  <v>0</v>
                </pt>
                <pt idx="377">
                  <v>0</v>
                </pt>
                <pt idx="378">
                  <v>0</v>
                </pt>
                <pt idx="379">
                  <v>0</v>
                </pt>
                <pt idx="380">
                  <v>0</v>
                </pt>
                <pt idx="381">
                  <v>0</v>
                </pt>
                <pt idx="382">
                  <v>0</v>
                </pt>
                <pt idx="383">
                  <v>0</v>
                </pt>
                <pt idx="384">
                  <v>0</v>
                </pt>
                <pt idx="385">
                  <v>0</v>
                </pt>
                <pt idx="386">
                  <v>0</v>
                </pt>
                <pt idx="387">
                  <v>0</v>
                </pt>
                <pt idx="388">
                  <v>0</v>
                </pt>
                <pt idx="389">
                  <v>0</v>
                </pt>
                <pt idx="390">
                  <v>0</v>
                </pt>
                <pt idx="391">
                  <v>0</v>
                </pt>
                <pt idx="392">
                  <v>0</v>
                </pt>
                <pt idx="393">
                  <v>0</v>
                </pt>
                <pt idx="394">
                  <v>0</v>
                </pt>
                <pt idx="395">
                  <v>0</v>
                </pt>
                <pt idx="396">
                  <v>0</v>
                </pt>
                <pt idx="397">
                  <v>0</v>
                </pt>
                <pt idx="398">
                  <v>0</v>
                </pt>
                <pt idx="399">
                  <v>0</v>
                </pt>
                <pt idx="400">
                  <v>0</v>
                </pt>
                <pt idx="401">
                  <v>0</v>
                </pt>
                <pt idx="402">
                  <v>0</v>
                </pt>
                <pt idx="403">
                  <v>0</v>
                </pt>
                <pt idx="404">
                  <v>0</v>
                </pt>
                <pt idx="405">
                  <v>0</v>
                </pt>
                <pt idx="406">
                  <v>0</v>
                </pt>
                <pt idx="407">
                  <v>0</v>
                </pt>
                <pt idx="408">
                  <v>0</v>
                </pt>
                <pt idx="409">
                  <v>0</v>
                </pt>
                <pt idx="410">
                  <v>0</v>
                </pt>
                <pt idx="411">
                  <v>0</v>
                </pt>
                <pt idx="412">
                  <v>0</v>
                </pt>
                <pt idx="413">
                  <v>0</v>
                </pt>
                <pt idx="414">
                  <v>0</v>
                </pt>
                <pt idx="415">
                  <v>0</v>
                </pt>
                <pt idx="416">
                  <v>0</v>
                </pt>
                <pt idx="417">
                  <v>0</v>
                </pt>
                <pt idx="418">
                  <v>0</v>
                </pt>
                <pt idx="419">
                  <v>0</v>
                </pt>
                <pt idx="420">
                  <v>0</v>
                </pt>
                <pt idx="421">
                  <v>0</v>
                </pt>
                <pt idx="422">
                  <v>0</v>
                </pt>
                <pt idx="423">
                  <v>0</v>
                </pt>
                <pt idx="424">
                  <v>0</v>
                </pt>
                <pt idx="425">
                  <v>0</v>
                </pt>
                <pt idx="426">
                  <v>0</v>
                </pt>
                <pt idx="427">
                  <v>0</v>
                </pt>
                <pt idx="428">
                  <v>0</v>
                </pt>
                <pt idx="429">
                  <v>0</v>
                </pt>
                <pt idx="430">
                  <v>0</v>
                </pt>
                <pt idx="431">
                  <v>0</v>
                </pt>
                <pt idx="432">
                  <v>0</v>
                </pt>
                <pt idx="433">
                  <v>0</v>
                </pt>
                <pt idx="434">
                  <v>0</v>
                </pt>
                <pt idx="435">
                  <v>0</v>
                </pt>
                <pt idx="436">
                  <v>0</v>
                </pt>
                <pt idx="437">
                  <v>0</v>
                </pt>
                <pt idx="438">
                  <v>0</v>
                </pt>
                <pt idx="439">
                  <v>0</v>
                </pt>
                <pt idx="440">
                  <v>0</v>
                </pt>
                <pt idx="441">
                  <v>0</v>
                </pt>
                <pt idx="442">
                  <v>0</v>
                </pt>
                <pt idx="443">
                  <v>0</v>
                </pt>
                <pt idx="444">
                  <v>0</v>
                </pt>
                <pt idx="445">
                  <v>0</v>
                </pt>
                <pt idx="446">
                  <v>0</v>
                </pt>
                <pt idx="447">
                  <v>0</v>
                </pt>
                <pt idx="448">
                  <v>0</v>
                </pt>
                <pt idx="449">
                  <v>0</v>
                </pt>
                <pt idx="450">
                  <v>0</v>
                </pt>
                <pt idx="451">
                  <v>0</v>
                </pt>
                <pt idx="452">
                  <v>0</v>
                </pt>
                <pt idx="453">
                  <v>0</v>
                </pt>
                <pt idx="454">
                  <v>0</v>
                </pt>
                <pt idx="455">
                  <v>0</v>
                </pt>
                <pt idx="456">
                  <v>0</v>
                </pt>
                <pt idx="457">
                  <v>0</v>
                </pt>
                <pt idx="458">
                  <v>0</v>
                </pt>
                <pt idx="459">
                  <v>0</v>
                </pt>
                <pt idx="460">
                  <v>0</v>
                </pt>
                <pt idx="461">
                  <v>0</v>
                </pt>
                <pt idx="462">
                  <v>0</v>
                </pt>
                <pt idx="463">
                  <v>0</v>
                </pt>
                <pt idx="464">
                  <v>0</v>
                </pt>
                <pt idx="465">
                  <v>0</v>
                </pt>
                <pt idx="466">
                  <v>0</v>
                </pt>
                <pt idx="467">
                  <v>0</v>
                </pt>
                <pt idx="468">
                  <v>0</v>
                </pt>
                <pt idx="469">
                  <v>0</v>
                </pt>
                <pt idx="470">
                  <v>0</v>
                </pt>
                <pt idx="471">
                  <v>0</v>
                </pt>
                <pt idx="472">
                  <v>0</v>
                </pt>
                <pt idx="473">
                  <v>0</v>
                </pt>
                <pt idx="474">
                  <v>0</v>
                </pt>
                <pt idx="475">
                  <v>0</v>
                </pt>
                <pt idx="476">
                  <v>0</v>
                </pt>
                <pt idx="477">
                  <v>0</v>
                </pt>
                <pt idx="478">
                  <v>0</v>
                </pt>
                <pt idx="479">
                  <v>0</v>
                </pt>
                <pt idx="480">
                  <v>0</v>
                </pt>
                <pt idx="481">
                  <v>0</v>
                </pt>
                <pt idx="482">
                  <v>0</v>
                </pt>
                <pt idx="483">
                  <v>0</v>
                </pt>
                <pt idx="484">
                  <v>0</v>
                </pt>
                <pt idx="485">
                  <v>0</v>
                </pt>
                <pt idx="486">
                  <v>0</v>
                </pt>
                <pt idx="487">
                  <v>0</v>
                </pt>
                <pt idx="488">
                  <v>0</v>
                </pt>
                <pt idx="489">
                  <v>0</v>
                </pt>
                <pt idx="490">
                  <v>0</v>
                </pt>
                <pt idx="491">
                  <v>0</v>
                </pt>
                <pt idx="492">
                  <v>0</v>
                </pt>
                <pt idx="493">
                  <v>0</v>
                </pt>
                <pt idx="494">
                  <v>0</v>
                </pt>
                <pt idx="495">
                  <v>0</v>
                </pt>
                <pt idx="496">
                  <v>0</v>
                </pt>
                <pt idx="497">
                  <v>0</v>
                </pt>
                <pt idx="498">
                  <v>0</v>
                </pt>
                <pt idx="499">
                  <v>0</v>
                </pt>
                <pt idx="500">
                  <v>0</v>
                </pt>
                <pt idx="501">
                  <v>0</v>
                </pt>
                <pt idx="502">
                  <v>0</v>
                </pt>
                <pt idx="503">
                  <v>0</v>
                </pt>
                <pt idx="504">
                  <v>0</v>
                </pt>
                <pt idx="505">
                  <v>0</v>
                </pt>
                <pt idx="506">
                  <v>0</v>
                </pt>
                <pt idx="507">
                  <v>0</v>
                </pt>
                <pt idx="508">
                  <v>0</v>
                </pt>
                <pt idx="509">
                  <v>0</v>
                </pt>
                <pt idx="510">
                  <v>0</v>
                </pt>
                <pt idx="511">
                  <v>0</v>
                </pt>
                <pt idx="512">
                  <v>0</v>
                </pt>
                <pt idx="513">
                  <v>0</v>
                </pt>
                <pt idx="514">
                  <v>0</v>
                </pt>
                <pt idx="515">
                  <v>0</v>
                </pt>
                <pt idx="516">
                  <v>0</v>
                </pt>
                <pt idx="517">
                  <v>0</v>
                </pt>
                <pt idx="518">
                  <v>0</v>
                </pt>
                <pt idx="519">
                  <v>0</v>
                </pt>
                <pt idx="520">
                  <v>0</v>
                </pt>
                <pt idx="521">
                  <v>0</v>
                </pt>
                <pt idx="522">
                  <v>0</v>
                </pt>
                <pt idx="523">
                  <v>0</v>
                </pt>
                <pt idx="524">
                  <v>0</v>
                </pt>
                <pt idx="525">
                  <v>0</v>
                </pt>
                <pt idx="526">
                  <v>0</v>
                </pt>
                <pt idx="527">
                  <v>0</v>
                </pt>
                <pt idx="528">
                  <v>0</v>
                </pt>
                <pt idx="529">
                  <v>0</v>
                </pt>
                <pt idx="530">
                  <v>0</v>
                </pt>
                <pt idx="531">
                  <v>0</v>
                </pt>
                <pt idx="532">
                  <v>0</v>
                </pt>
                <pt idx="533">
                  <v>0</v>
                </pt>
                <pt idx="534">
                  <v>0</v>
                </pt>
                <pt idx="535">
                  <v>0</v>
                </pt>
                <pt idx="536">
                  <v>0</v>
                </pt>
                <pt idx="537">
                  <v>0</v>
                </pt>
                <pt idx="538">
                  <v>0</v>
                </pt>
                <pt idx="539">
                  <v>0</v>
                </pt>
                <pt idx="540">
                  <v>0</v>
                </pt>
                <pt idx="541">
                  <v>0</v>
                </pt>
                <pt idx="542">
                  <v>0</v>
                </pt>
                <pt idx="543">
                  <v>0</v>
                </pt>
                <pt idx="544">
                  <v>0</v>
                </pt>
                <pt idx="545">
                  <v>0</v>
                </pt>
                <pt idx="546">
                  <v>0</v>
                </pt>
                <pt idx="547">
                  <v>0</v>
                </pt>
                <pt idx="548">
                  <v>0</v>
                </pt>
                <pt idx="549">
                  <v>0</v>
                </pt>
                <pt idx="550">
                  <v>0</v>
                </pt>
                <pt idx="551">
                  <v>0</v>
                </pt>
                <pt idx="552">
                  <v>0</v>
                </pt>
                <pt idx="553">
                  <v>0</v>
                </pt>
                <pt idx="554">
                  <v>0</v>
                </pt>
                <pt idx="555">
                  <v>0</v>
                </pt>
                <pt idx="556">
                  <v>0</v>
                </pt>
                <pt idx="557">
                  <v>0</v>
                </pt>
                <pt idx="558">
                  <v>0</v>
                </pt>
                <pt idx="559">
                  <v>0</v>
                </pt>
                <pt idx="560">
                  <v>0</v>
                </pt>
                <pt idx="561">
                  <v>0</v>
                </pt>
                <pt idx="562">
                  <v>0</v>
                </pt>
                <pt idx="563">
                  <v>0</v>
                </pt>
                <pt idx="564">
                  <v>0</v>
                </pt>
                <pt idx="565">
                  <v>0</v>
                </pt>
                <pt idx="566">
                  <v>0</v>
                </pt>
                <pt idx="567">
                  <v>0</v>
                </pt>
                <pt idx="568">
                  <v>0</v>
                </pt>
                <pt idx="569">
                  <v>0</v>
                </pt>
                <pt idx="570">
                  <v>0</v>
                </pt>
                <pt idx="571">
                  <v>0</v>
                </pt>
                <pt idx="572">
                  <v>0</v>
                </pt>
                <pt idx="573">
                  <v>0</v>
                </pt>
                <pt idx="574">
                  <v>0</v>
                </pt>
                <pt idx="575">
                  <v>0</v>
                </pt>
                <pt idx="576">
                  <v>0</v>
                </pt>
                <pt idx="577">
                  <v>0</v>
                </pt>
                <pt idx="578">
                  <v>0</v>
                </pt>
                <pt idx="579">
                  <v>0</v>
                </pt>
                <pt idx="580">
                  <v>0</v>
                </pt>
                <pt idx="581">
                  <v>0</v>
                </pt>
                <pt idx="582">
                  <v>0</v>
                </pt>
                <pt idx="583">
                  <v>0</v>
                </pt>
                <pt idx="584">
                  <v>0</v>
                </pt>
                <pt idx="585">
                  <v>0</v>
                </pt>
                <pt idx="586">
                  <v>0</v>
                </pt>
                <pt idx="587">
                  <v>0</v>
                </pt>
                <pt idx="588">
                  <v>0</v>
                </pt>
                <pt idx="589">
                  <v>0</v>
                </pt>
                <pt idx="590">
                  <v>0</v>
                </pt>
                <pt idx="591">
                  <v>0</v>
                </pt>
                <pt idx="592">
                  <v>0</v>
                </pt>
                <pt idx="593">
                  <v>0</v>
                </pt>
                <pt idx="594">
                  <v>0</v>
                </pt>
                <pt idx="595">
                  <v>0</v>
                </pt>
                <pt idx="596">
                  <v>0</v>
                </pt>
                <pt idx="597">
                  <v>0</v>
                </pt>
                <pt idx="598">
                  <v>0</v>
                </pt>
                <pt idx="599">
                  <v>0</v>
                </pt>
                <pt idx="600">
                  <v>0</v>
                </pt>
                <pt idx="601">
                  <v>0</v>
                </pt>
                <pt idx="602">
                  <v>0</v>
                </pt>
                <pt idx="603">
                  <v>0</v>
                </pt>
                <pt idx="604">
                  <v>0</v>
                </pt>
                <pt idx="605">
                  <v>0</v>
                </pt>
                <pt idx="606">
                  <v>0</v>
                </pt>
                <pt idx="607">
                  <v>0</v>
                </pt>
                <pt idx="608">
                  <v>0</v>
                </pt>
                <pt idx="609">
                  <v>0</v>
                </pt>
                <pt idx="610">
                  <v>0</v>
                </pt>
                <pt idx="611">
                  <v>0</v>
                </pt>
                <pt idx="612">
                  <v>0</v>
                </pt>
                <pt idx="613">
                  <v>0</v>
                </pt>
                <pt idx="614">
                  <v>0</v>
                </pt>
                <pt idx="615">
                  <v>0</v>
                </pt>
                <pt idx="616">
                  <v>0</v>
                </pt>
                <pt idx="617">
                  <v>0</v>
                </pt>
                <pt idx="618">
                  <v>0</v>
                </pt>
                <pt idx="619">
                  <v>0</v>
                </pt>
                <pt idx="620">
                  <v>0</v>
                </pt>
                <pt idx="621">
                  <v>0</v>
                </pt>
                <pt idx="622">
                  <v>0</v>
                </pt>
                <pt idx="623">
                  <v>0</v>
                </pt>
                <pt idx="624">
                  <v>0</v>
                </pt>
                <pt idx="625">
                  <v>0</v>
                </pt>
                <pt idx="626">
                  <v>0</v>
                </pt>
                <pt idx="627">
                  <v>0</v>
                </pt>
                <pt idx="628">
                  <v>0</v>
                </pt>
                <pt idx="629">
                  <v>0</v>
                </pt>
                <pt idx="630">
                  <v>0</v>
                </pt>
                <pt idx="631">
                  <v>0</v>
                </pt>
                <pt idx="632">
                  <v>0</v>
                </pt>
                <pt idx="633">
                  <v>0</v>
                </pt>
                <pt idx="634">
                  <v>0</v>
                </pt>
                <pt idx="635">
                  <v>0</v>
                </pt>
                <pt idx="636">
                  <v>0</v>
                </pt>
                <pt idx="637">
                  <v>0</v>
                </pt>
                <pt idx="638">
                  <v>0</v>
                </pt>
                <pt idx="639">
                  <v>0</v>
                </pt>
                <pt idx="640">
                  <v>0</v>
                </pt>
                <pt idx="641">
                  <v>0</v>
                </pt>
                <pt idx="642">
                  <v>0</v>
                </pt>
                <pt idx="643">
                  <v>0</v>
                </pt>
                <pt idx="644">
                  <v>0</v>
                </pt>
                <pt idx="645">
                  <v>0</v>
                </pt>
                <pt idx="646">
                  <v>0</v>
                </pt>
                <pt idx="647">
                  <v>0</v>
                </pt>
                <pt idx="648">
                  <v>0</v>
                </pt>
                <pt idx="649">
                  <v>0</v>
                </pt>
                <pt idx="650">
                  <v>0</v>
                </pt>
                <pt idx="651">
                  <v>0</v>
                </pt>
                <pt idx="652">
                  <v>0</v>
                </pt>
                <pt idx="653">
                  <v>0</v>
                </pt>
                <pt idx="654">
                  <v>0</v>
                </pt>
                <pt idx="655">
                  <v>0</v>
                </pt>
                <pt idx="656">
                  <v>0</v>
                </pt>
                <pt idx="657">
                  <v>0</v>
                </pt>
                <pt idx="658">
                  <v>0</v>
                </pt>
                <pt idx="659">
                  <v>0</v>
                </pt>
                <pt idx="660">
                  <v>0</v>
                </pt>
                <pt idx="661">
                  <v>0</v>
                </pt>
                <pt idx="662">
                  <v>0</v>
                </pt>
                <pt idx="663">
                  <v>0</v>
                </pt>
                <pt idx="664">
                  <v>0</v>
                </pt>
                <pt idx="665">
                  <v>0</v>
                </pt>
                <pt idx="666">
                  <v>0</v>
                </pt>
                <pt idx="667">
                  <v>0</v>
                </pt>
                <pt idx="668">
                  <v>0</v>
                </pt>
                <pt idx="669">
                  <v>0</v>
                </pt>
                <pt idx="670">
                  <v>0</v>
                </pt>
                <pt idx="671">
                  <v>0</v>
                </pt>
                <pt idx="672">
                  <v>0</v>
                </pt>
                <pt idx="673">
                  <v>0</v>
                </pt>
                <pt idx="674">
                  <v>0</v>
                </pt>
                <pt idx="675">
                  <v>0</v>
                </pt>
                <pt idx="676">
                  <v>0</v>
                </pt>
                <pt idx="677">
                  <v>0</v>
                </pt>
                <pt idx="678">
                  <v>0</v>
                </pt>
                <pt idx="679">
                  <v>0</v>
                </pt>
                <pt idx="680">
                  <v>0</v>
                </pt>
                <pt idx="681">
                  <v>0</v>
                </pt>
                <pt idx="682">
                  <v>0</v>
                </pt>
                <pt idx="683">
                  <v>0</v>
                </pt>
                <pt idx="684">
                  <v>0</v>
                </pt>
                <pt idx="685">
                  <v>0</v>
                </pt>
                <pt idx="686">
                  <v>0</v>
                </pt>
                <pt idx="687">
                  <v>0</v>
                </pt>
                <pt idx="688">
                  <v>0</v>
                </pt>
                <pt idx="689">
                  <v>0</v>
                </pt>
                <pt idx="690">
                  <v>0</v>
                </pt>
                <pt idx="691">
                  <v>0</v>
                </pt>
                <pt idx="692">
                  <v>0</v>
                </pt>
                <pt idx="693">
                  <v>0</v>
                </pt>
                <pt idx="694">
                  <v>0</v>
                </pt>
                <pt idx="695">
                  <v>0</v>
                </pt>
                <pt idx="696">
                  <v>0</v>
                </pt>
                <pt idx="697">
                  <v>0</v>
                </pt>
                <pt idx="698">
                  <v>0</v>
                </pt>
                <pt idx="699">
                  <v>0</v>
                </pt>
                <pt idx="700">
                  <v>0</v>
                </pt>
                <pt idx="701">
                  <v>0</v>
                </pt>
                <pt idx="702">
                  <v>0</v>
                </pt>
                <pt idx="703">
                  <v>0</v>
                </pt>
                <pt idx="704">
                  <v>0</v>
                </pt>
                <pt idx="705">
                  <v>0</v>
                </pt>
                <pt idx="706">
                  <v>0</v>
                </pt>
                <pt idx="707">
                  <v>0</v>
                </pt>
                <pt idx="708">
                  <v>0</v>
                </pt>
                <pt idx="709">
                  <v>0</v>
                </pt>
                <pt idx="710">
                  <v>0</v>
                </pt>
                <pt idx="711">
                  <v>0</v>
                </pt>
                <pt idx="712">
                  <v>0</v>
                </pt>
                <pt idx="713">
                  <v>0</v>
                </pt>
                <pt idx="714">
                  <v>0</v>
                </pt>
                <pt idx="715">
                  <v>0</v>
                </pt>
                <pt idx="716">
                  <v>0</v>
                </pt>
                <pt idx="717">
                  <v>0</v>
                </pt>
                <pt idx="718">
                  <v>0</v>
                </pt>
                <pt idx="719">
                  <v>0</v>
                </pt>
                <pt idx="720">
                  <v>0</v>
                </pt>
                <pt idx="721">
                  <v>0</v>
                </pt>
                <pt idx="722">
                  <v>0</v>
                </pt>
                <pt idx="723">
                  <v>0</v>
                </pt>
                <pt idx="724">
                  <v>0</v>
                </pt>
                <pt idx="725">
                  <v>0</v>
                </pt>
                <pt idx="726">
                  <v>0</v>
                </pt>
                <pt idx="727">
                  <v>0</v>
                </pt>
                <pt idx="728">
                  <v>0</v>
                </pt>
                <pt idx="729">
                  <v>0</v>
                </pt>
                <pt idx="730">
                  <v>0</v>
                </pt>
                <pt idx="731">
                  <v>0</v>
                </pt>
                <pt idx="732">
                  <v>0</v>
                </pt>
                <pt idx="733">
                  <v>0</v>
                </pt>
                <pt idx="734">
                  <v>0</v>
                </pt>
                <pt idx="735">
                  <v>0</v>
                </pt>
                <pt idx="736">
                  <v>0</v>
                </pt>
                <pt idx="737">
                  <v>0</v>
                </pt>
                <pt idx="738">
                  <v>0</v>
                </pt>
                <pt idx="739">
                  <v>0</v>
                </pt>
                <pt idx="740">
                  <v>0</v>
                </pt>
                <pt idx="741">
                  <v>0</v>
                </pt>
                <pt idx="742">
                  <v>0</v>
                </pt>
                <pt idx="743">
                  <v>0</v>
                </pt>
                <pt idx="744">
                  <v>0</v>
                </pt>
                <pt idx="745">
                  <v>0</v>
                </pt>
                <pt idx="746">
                  <v>0</v>
                </pt>
                <pt idx="747">
                  <v>0</v>
                </pt>
                <pt idx="748">
                  <v>0</v>
                </pt>
                <pt idx="749">
                  <v>0</v>
                </pt>
                <pt idx="750">
                  <v>0</v>
                </pt>
                <pt idx="751">
                  <v>0</v>
                </pt>
                <pt idx="752">
                  <v>0</v>
                </pt>
                <pt idx="753">
                  <v>0</v>
                </pt>
                <pt idx="754">
                  <v>0</v>
                </pt>
                <pt idx="755">
                  <v>0</v>
                </pt>
                <pt idx="756">
                  <v>0</v>
                </pt>
                <pt idx="757">
                  <v>0</v>
                </pt>
                <pt idx="758">
                  <v>0</v>
                </pt>
                <pt idx="759">
                  <v>0</v>
                </pt>
                <pt idx="760">
                  <v>0</v>
                </pt>
                <pt idx="761">
                  <v>0</v>
                </pt>
                <pt idx="762">
                  <v>0</v>
                </pt>
                <pt idx="763">
                  <v>0</v>
                </pt>
                <pt idx="764">
                  <v>0</v>
                </pt>
                <pt idx="765">
                  <v>0</v>
                </pt>
                <pt idx="766">
                  <v>0</v>
                </pt>
                <pt idx="767">
                  <v>0</v>
                </pt>
                <pt idx="768">
                  <v>0</v>
                </pt>
                <pt idx="769">
                  <v>0</v>
                </pt>
                <pt idx="770">
                  <v>0</v>
                </pt>
                <pt idx="771">
                  <v>0</v>
                </pt>
                <pt idx="772">
                  <v>0</v>
                </pt>
                <pt idx="773">
                  <v>0</v>
                </pt>
                <pt idx="774">
                  <v>0</v>
                </pt>
                <pt idx="775">
                  <v>0</v>
                </pt>
                <pt idx="776">
                  <v>0</v>
                </pt>
                <pt idx="777">
                  <v>0</v>
                </pt>
                <pt idx="778">
                  <v>0</v>
                </pt>
                <pt idx="779">
                  <v>0</v>
                </pt>
                <pt idx="780">
                  <v>0</v>
                </pt>
                <pt idx="781">
                  <v>0</v>
                </pt>
                <pt idx="782">
                  <v>0</v>
                </pt>
                <pt idx="783">
                  <v>0</v>
                </pt>
                <pt idx="784">
                  <v>0</v>
                </pt>
                <pt idx="785">
                  <v>0</v>
                </pt>
                <pt idx="786">
                  <v>0</v>
                </pt>
                <pt idx="787">
                  <v>0</v>
                </pt>
                <pt idx="788">
                  <v>0</v>
                </pt>
                <pt idx="789">
                  <v>0</v>
                </pt>
                <pt idx="790">
                  <v>0</v>
                </pt>
                <pt idx="791">
                  <v>0</v>
                </pt>
                <pt idx="792">
                  <v>0</v>
                </pt>
                <pt idx="793">
                  <v>0</v>
                </pt>
                <pt idx="794">
                  <v>0</v>
                </pt>
                <pt idx="795">
                  <v>0</v>
                </pt>
                <pt idx="796">
                  <v>0</v>
                </pt>
                <pt idx="797">
                  <v>0</v>
                </pt>
                <pt idx="798">
                  <v>0</v>
                </pt>
                <pt idx="799">
                  <v>0</v>
                </pt>
                <pt idx="800">
                  <v>0</v>
                </pt>
                <pt idx="801">
                  <v>0</v>
                </pt>
                <pt idx="802">
                  <v>0</v>
                </pt>
                <pt idx="803">
                  <v>0</v>
                </pt>
                <pt idx="804">
                  <v>0</v>
                </pt>
                <pt idx="805">
                  <v>0</v>
                </pt>
                <pt idx="806">
                  <v>0</v>
                </pt>
                <pt idx="807">
                  <v>0</v>
                </pt>
                <pt idx="808">
                  <v>0</v>
                </pt>
                <pt idx="809">
                  <v>0</v>
                </pt>
                <pt idx="810">
                  <v>0</v>
                </pt>
                <pt idx="811">
                  <v>0</v>
                </pt>
                <pt idx="812">
                  <v>0</v>
                </pt>
                <pt idx="813">
                  <v>0</v>
                </pt>
                <pt idx="814">
                  <v>0</v>
                </pt>
                <pt idx="815">
                  <v>0</v>
                </pt>
                <pt idx="816">
                  <v>0</v>
                </pt>
                <pt idx="817">
                  <v>0</v>
                </pt>
                <pt idx="818">
                  <v>0</v>
                </pt>
                <pt idx="819">
                  <v>0</v>
                </pt>
                <pt idx="820">
                  <v>0</v>
                </pt>
                <pt idx="821">
                  <v>0</v>
                </pt>
                <pt idx="822">
                  <v>0</v>
                </pt>
                <pt idx="823">
                  <v>0</v>
                </pt>
                <pt idx="824">
                  <v>0</v>
                </pt>
                <pt idx="825">
                  <v>0</v>
                </pt>
                <pt idx="826">
                  <v>0</v>
                </pt>
                <pt idx="827">
                  <v>0</v>
                </pt>
                <pt idx="828">
                  <v>0</v>
                </pt>
                <pt idx="829">
                  <v>0</v>
                </pt>
                <pt idx="830">
                  <v>0</v>
                </pt>
                <pt idx="831">
                  <v>0</v>
                </pt>
                <pt idx="832">
                  <v>0</v>
                </pt>
                <pt idx="833">
                  <v>0</v>
                </pt>
                <pt idx="834">
                  <v>0</v>
                </pt>
                <pt idx="835">
                  <v>0</v>
                </pt>
                <pt idx="836">
                  <v>0</v>
                </pt>
                <pt idx="837">
                  <v>0</v>
                </pt>
                <pt idx="838">
                  <v>0</v>
                </pt>
                <pt idx="839">
                  <v>0</v>
                </pt>
                <pt idx="840">
                  <v>0</v>
                </pt>
                <pt idx="841">
                  <v>0</v>
                </pt>
                <pt idx="842">
                  <v>0</v>
                </pt>
                <pt idx="843">
                  <v>0</v>
                </pt>
                <pt idx="844">
                  <v>0</v>
                </pt>
                <pt idx="845">
                  <v>0</v>
                </pt>
                <pt idx="846">
                  <v>0</v>
                </pt>
                <pt idx="847">
                  <v>0</v>
                </pt>
                <pt idx="848">
                  <v>0</v>
                </pt>
                <pt idx="849">
                  <v>0</v>
                </pt>
                <pt idx="850">
                  <v>0</v>
                </pt>
                <pt idx="851">
                  <v>0</v>
                </pt>
                <pt idx="852">
                  <v>0</v>
                </pt>
                <pt idx="853">
                  <v>0</v>
                </pt>
                <pt idx="854">
                  <v>0</v>
                </pt>
                <pt idx="855">
                  <v>0</v>
                </pt>
                <pt idx="856">
                  <v>0</v>
                </pt>
                <pt idx="857">
                  <v>0</v>
                </pt>
                <pt idx="858">
                  <v>0</v>
                </pt>
                <pt idx="859">
                  <v>0</v>
                </pt>
                <pt idx="860">
                  <v>0</v>
                </pt>
                <pt idx="861">
                  <v>0</v>
                </pt>
                <pt idx="862">
                  <v>0</v>
                </pt>
                <pt idx="863">
                  <v>0</v>
                </pt>
                <pt idx="864">
                  <v>0</v>
                </pt>
                <pt idx="865">
                  <v>0</v>
                </pt>
                <pt idx="866">
                  <v>0</v>
                </pt>
                <pt idx="867">
                  <v>0</v>
                </pt>
                <pt idx="868">
                  <v>0</v>
                </pt>
                <pt idx="869">
                  <v>0</v>
                </pt>
                <pt idx="870">
                  <v>0</v>
                </pt>
                <pt idx="871">
                  <v>0</v>
                </pt>
                <pt idx="872">
                  <v>0</v>
                </pt>
                <pt idx="873">
                  <v>0</v>
                </pt>
                <pt idx="874">
                  <v>0</v>
                </pt>
                <pt idx="875">
                  <v>0</v>
                </pt>
                <pt idx="876">
                  <v>0</v>
                </pt>
                <pt idx="877">
                  <v>0</v>
                </pt>
                <pt idx="878">
                  <v>0</v>
                </pt>
                <pt idx="879">
                  <v>0</v>
                </pt>
                <pt idx="880">
                  <v>0</v>
                </pt>
                <pt idx="881">
                  <v>0</v>
                </pt>
                <pt idx="882">
                  <v>0</v>
                </pt>
                <pt idx="883">
                  <v>0</v>
                </pt>
                <pt idx="884">
                  <v>0</v>
                </pt>
                <pt idx="885">
                  <v>0</v>
                </pt>
                <pt idx="886">
                  <v>0</v>
                </pt>
                <pt idx="887">
                  <v>0</v>
                </pt>
                <pt idx="888">
                  <v>0</v>
                </pt>
                <pt idx="889">
                  <v>0</v>
                </pt>
                <pt idx="890">
                  <v>0</v>
                </pt>
                <pt idx="891">
                  <v>0</v>
                </pt>
                <pt idx="892">
                  <v>0</v>
                </pt>
                <pt idx="893">
                  <v>0</v>
                </pt>
                <pt idx="894">
                  <v>0</v>
                </pt>
                <pt idx="895">
                  <v>0</v>
                </pt>
                <pt idx="896">
                  <v>0</v>
                </pt>
                <pt idx="897">
                  <v>0</v>
                </pt>
                <pt idx="898">
                  <v>0</v>
                </pt>
                <pt idx="899">
                  <v>0</v>
                </pt>
                <pt idx="900">
                  <v>0</v>
                </pt>
                <pt idx="901">
                  <v>0</v>
                </pt>
                <pt idx="902">
                  <v>0</v>
                </pt>
                <pt idx="903">
                  <v>0</v>
                </pt>
                <pt idx="904">
                  <v>0</v>
                </pt>
                <pt idx="905">
                  <v>0</v>
                </pt>
                <pt idx="906">
                  <v>0</v>
                </pt>
                <pt idx="907">
                  <v>0</v>
                </pt>
                <pt idx="908">
                  <v>0</v>
                </pt>
                <pt idx="909">
                  <v>0</v>
                </pt>
                <pt idx="910">
                  <v>0</v>
                </pt>
                <pt idx="911">
                  <v>0</v>
                </pt>
                <pt idx="912">
                  <v>0</v>
                </pt>
                <pt idx="913">
                  <v>0</v>
                </pt>
                <pt idx="914">
                  <v>0</v>
                </pt>
                <pt idx="915">
                  <v>0</v>
                </pt>
                <pt idx="916">
                  <v>0</v>
                </pt>
                <pt idx="917">
                  <v>0</v>
                </pt>
                <pt idx="918">
                  <v>0</v>
                </pt>
                <pt idx="919">
                  <v>0</v>
                </pt>
                <pt idx="920">
                  <v>0</v>
                </pt>
                <pt idx="921">
                  <v>0</v>
                </pt>
                <pt idx="922">
                  <v>0</v>
                </pt>
                <pt idx="923">
                  <v>0</v>
                </pt>
                <pt idx="924">
                  <v>0</v>
                </pt>
                <pt idx="925">
                  <v>0</v>
                </pt>
                <pt idx="926">
                  <v>0</v>
                </pt>
                <pt idx="927">
                  <v>0</v>
                </pt>
                <pt idx="928">
                  <v>0</v>
                </pt>
                <pt idx="929">
                  <v>0</v>
                </pt>
                <pt idx="930">
                  <v>0</v>
                </pt>
                <pt idx="931">
                  <v>0</v>
                </pt>
                <pt idx="932">
                  <v>0</v>
                </pt>
                <pt idx="933">
                  <v>0</v>
                </pt>
                <pt idx="934">
                  <v>0</v>
                </pt>
                <pt idx="935">
                  <v>0</v>
                </pt>
                <pt idx="936">
                  <v>0</v>
                </pt>
                <pt idx="937">
                  <v>0</v>
                </pt>
                <pt idx="938">
                  <v>0</v>
                </pt>
                <pt idx="939">
                  <v>0</v>
                </pt>
                <pt idx="940">
                  <v>0</v>
                </pt>
                <pt idx="941">
                  <v>0</v>
                </pt>
                <pt idx="942">
                  <v>0</v>
                </pt>
                <pt idx="943">
                  <v>0</v>
                </pt>
                <pt idx="944">
                  <v>0</v>
                </pt>
                <pt idx="945">
                  <v>0</v>
                </pt>
                <pt idx="946">
                  <v>0</v>
                </pt>
                <pt idx="947">
                  <v>0</v>
                </pt>
                <pt idx="948">
                  <v>0</v>
                </pt>
                <pt idx="949">
                  <v>0</v>
                </pt>
                <pt idx="950">
                  <v>0</v>
                </pt>
                <pt idx="951">
                  <v>0</v>
                </pt>
                <pt idx="952">
                  <v>0</v>
                </pt>
                <pt idx="953">
                  <v>0</v>
                </pt>
                <pt idx="954">
                  <v>0</v>
                </pt>
                <pt idx="955">
                  <v>0</v>
                </pt>
                <pt idx="956">
                  <v>0</v>
                </pt>
                <pt idx="957">
                  <v>0</v>
                </pt>
                <pt idx="958">
                  <v>0</v>
                </pt>
                <pt idx="959">
                  <v>0</v>
                </pt>
                <pt idx="960">
                  <v>0</v>
                </pt>
                <pt idx="961">
                  <v>0</v>
                </pt>
                <pt idx="962">
                  <v>0</v>
                </pt>
                <pt idx="963">
                  <v>0</v>
                </pt>
                <pt idx="964">
                  <v>0</v>
                </pt>
                <pt idx="965">
                  <v>0</v>
                </pt>
                <pt idx="966">
                  <v>0</v>
                </pt>
                <pt idx="967">
                  <v>0</v>
                </pt>
                <pt idx="968">
                  <v>0</v>
                </pt>
                <pt idx="969">
                  <v>0</v>
                </pt>
                <pt idx="970">
                  <v>0</v>
                </pt>
                <pt idx="971">
                  <v>0</v>
                </pt>
                <pt idx="972">
                  <v>0</v>
                </pt>
                <pt idx="973">
                  <v>0</v>
                </pt>
                <pt idx="974">
                  <v>0</v>
                </pt>
                <pt idx="975">
                  <v>0</v>
                </pt>
                <pt idx="976">
                  <v>0</v>
                </pt>
                <pt idx="977">
                  <v>0</v>
                </pt>
                <pt idx="978">
                  <v>0</v>
                </pt>
                <pt idx="979">
                  <v>0</v>
                </pt>
                <pt idx="980">
                  <v>0</v>
                </pt>
                <pt idx="981">
                  <v>0</v>
                </pt>
                <pt idx="982">
                  <v>0</v>
                </pt>
                <pt idx="983">
                  <v>0</v>
                </pt>
                <pt idx="984">
                  <v>0</v>
                </pt>
                <pt idx="985">
                  <v>0</v>
                </pt>
                <pt idx="986">
                  <v>0</v>
                </pt>
                <pt idx="987">
                  <v>0</v>
                </pt>
                <pt idx="988">
                  <v>0</v>
                </pt>
                <pt idx="989">
                  <v>0</v>
                </pt>
                <pt idx="990">
                  <v>0</v>
                </pt>
                <pt idx="991">
                  <v>0</v>
                </pt>
                <pt idx="992">
                  <v>0</v>
                </pt>
                <pt idx="993">
                  <v>0</v>
                </pt>
                <pt idx="994">
                  <v>0</v>
                </pt>
                <pt idx="995">
                  <v>0</v>
                </pt>
                <pt idx="996">
                  <v>0</v>
                </pt>
                <pt idx="997">
                  <v>0</v>
                </pt>
                <pt idx="998">
                  <v>0</v>
                </pt>
                <pt idx="999">
                  <v>0</v>
                </pt>
                <pt idx="1000">
                  <v>0</v>
                </pt>
                <pt idx="1001">
                  <v>0</v>
                </pt>
                <pt idx="1002">
                  <v>0</v>
                </pt>
                <pt idx="1003">
                  <v>0</v>
                </pt>
                <pt idx="1004">
                  <v>0</v>
                </pt>
                <pt idx="1005">
                  <v>0</v>
                </pt>
                <pt idx="1006">
                  <v>0</v>
                </pt>
                <pt idx="1007">
                  <v>0</v>
                </pt>
                <pt idx="1008">
                  <v>0</v>
                </pt>
                <pt idx="1009">
                  <v>0</v>
                </pt>
                <pt idx="1010">
                  <v>0</v>
                </pt>
                <pt idx="1011">
                  <v>0</v>
                </pt>
                <pt idx="1012">
                  <v>0</v>
                </pt>
                <pt idx="1013">
                  <v>0</v>
                </pt>
                <pt idx="1014">
                  <v>0</v>
                </pt>
                <pt idx="1015">
                  <v>0</v>
                </pt>
                <pt idx="1016">
                  <v>0</v>
                </pt>
                <pt idx="1017">
                  <v>0</v>
                </pt>
                <pt idx="1018">
                  <v>0</v>
                </pt>
                <pt idx="1019">
                  <v>0</v>
                </pt>
                <pt idx="1020">
                  <v>0</v>
                </pt>
                <pt idx="1021">
                  <v>0</v>
                </pt>
                <pt idx="1022">
                  <v>0</v>
                </pt>
                <pt idx="1023">
                  <v>0</v>
                </pt>
                <pt idx="1024">
                  <v>0</v>
                </pt>
                <pt idx="1025">
                  <v>0</v>
                </pt>
                <pt idx="1026">
                  <v>0</v>
                </pt>
                <pt idx="1027">
                  <v>0</v>
                </pt>
                <pt idx="1028">
                  <v>0</v>
                </pt>
                <pt idx="1029">
                  <v>0</v>
                </pt>
                <pt idx="1030">
                  <v>0</v>
                </pt>
                <pt idx="1031">
                  <v>0</v>
                </pt>
                <pt idx="1032">
                  <v>0</v>
                </pt>
                <pt idx="1033">
                  <v>0</v>
                </pt>
                <pt idx="1034">
                  <v>0</v>
                </pt>
                <pt idx="1035">
                  <v>0</v>
                </pt>
                <pt idx="1036">
                  <v>0</v>
                </pt>
                <pt idx="1037">
                  <v>0</v>
                </pt>
                <pt idx="1038">
                  <v>0</v>
                </pt>
                <pt idx="1039">
                  <v>0</v>
                </pt>
                <pt idx="1040">
                  <v>0</v>
                </pt>
                <pt idx="1041">
                  <v>0</v>
                </pt>
                <pt idx="1042">
                  <v>0</v>
                </pt>
                <pt idx="1043">
                  <v>0</v>
                </pt>
                <pt idx="1044">
                  <v>0</v>
                </pt>
                <pt idx="1045">
                  <v>0</v>
                </pt>
                <pt idx="1046">
                  <v>0</v>
                </pt>
                <pt idx="1047">
                  <v>0</v>
                </pt>
                <pt idx="1048">
                  <v>0</v>
                </pt>
                <pt idx="1049">
                  <v>0</v>
                </pt>
                <pt idx="1050">
                  <v>0</v>
                </pt>
                <pt idx="1051">
                  <v>0</v>
                </pt>
                <pt idx="1052">
                  <v>0</v>
                </pt>
                <pt idx="1053">
                  <v>0</v>
                </pt>
                <pt idx="1054">
                  <v>0</v>
                </pt>
                <pt idx="1055">
                  <v>0</v>
                </pt>
                <pt idx="1056">
                  <v>0</v>
                </pt>
                <pt idx="1057">
                  <v>0</v>
                </pt>
                <pt idx="1058">
                  <v>0</v>
                </pt>
                <pt idx="1059">
                  <v>0</v>
                </pt>
                <pt idx="1060">
                  <v>0</v>
                </pt>
                <pt idx="1061">
                  <v>0</v>
                </pt>
                <pt idx="1062">
                  <v>0</v>
                </pt>
                <pt idx="1063">
                  <v>0</v>
                </pt>
                <pt idx="1064">
                  <v>0</v>
                </pt>
                <pt idx="1065">
                  <v>0</v>
                </pt>
                <pt idx="1066">
                  <v>0</v>
                </pt>
                <pt idx="1067">
                  <v>0</v>
                </pt>
                <pt idx="1068">
                  <v>0</v>
                </pt>
                <pt idx="1069">
                  <v>0</v>
                </pt>
                <pt idx="1070">
                  <v>0</v>
                </pt>
                <pt idx="1071">
                  <v>0</v>
                </pt>
                <pt idx="1072">
                  <v>0</v>
                </pt>
                <pt idx="1073">
                  <v>0</v>
                </pt>
                <pt idx="1074">
                  <v>0</v>
                </pt>
                <pt idx="1075">
                  <v>0</v>
                </pt>
                <pt idx="1076">
                  <v>0</v>
                </pt>
                <pt idx="1077">
                  <v>0</v>
                </pt>
                <pt idx="1078">
                  <v>0</v>
                </pt>
                <pt idx="1079">
                  <v>0</v>
                </pt>
                <pt idx="1080">
                  <v>0</v>
                </pt>
                <pt idx="1081">
                  <v>0</v>
                </pt>
                <pt idx="1082">
                  <v>0</v>
                </pt>
                <pt idx="1083">
                  <v>0</v>
                </pt>
                <pt idx="1084">
                  <v>0</v>
                </pt>
                <pt idx="1085">
                  <v>0</v>
                </pt>
                <pt idx="1086">
                  <v>0</v>
                </pt>
                <pt idx="1087">
                  <v>0</v>
                </pt>
                <pt idx="1088">
                  <v>0</v>
                </pt>
                <pt idx="1089">
                  <v>0</v>
                </pt>
                <pt idx="1090">
                  <v>0</v>
                </pt>
                <pt idx="1091">
                  <v>0</v>
                </pt>
                <pt idx="1092">
                  <v>0</v>
                </pt>
                <pt idx="1093">
                  <v>0</v>
                </pt>
                <pt idx="1094">
                  <v>0</v>
                </pt>
                <pt idx="1095">
                  <v>0</v>
                </pt>
                <pt idx="1096">
                  <v>0</v>
                </pt>
                <pt idx="1097">
                  <v>0</v>
                </pt>
                <pt idx="1098">
                  <v>0</v>
                </pt>
                <pt idx="1099">
                  <v>0</v>
                </pt>
                <pt idx="1100">
                  <v>0</v>
                </pt>
                <pt idx="1101">
                  <v>0</v>
                </pt>
                <pt idx="1102">
                  <v>0</v>
                </pt>
                <pt idx="1103">
                  <v>0</v>
                </pt>
                <pt idx="1104">
                  <v>0</v>
                </pt>
                <pt idx="1105">
                  <v>0</v>
                </pt>
                <pt idx="1106">
                  <v>0</v>
                </pt>
                <pt idx="1107">
                  <v>0</v>
                </pt>
                <pt idx="1108">
                  <v>0</v>
                </pt>
                <pt idx="1109">
                  <v>0</v>
                </pt>
                <pt idx="1110">
                  <v>0</v>
                </pt>
                <pt idx="1111">
                  <v>0</v>
                </pt>
                <pt idx="1112">
                  <v>0</v>
                </pt>
                <pt idx="1113">
                  <v>0</v>
                </pt>
                <pt idx="1114">
                  <v>0</v>
                </pt>
                <pt idx="1115">
                  <v>0</v>
                </pt>
                <pt idx="1116">
                  <v>0</v>
                </pt>
                <pt idx="1117">
                  <v>0</v>
                </pt>
                <pt idx="1118">
                  <v>0</v>
                </pt>
                <pt idx="1119">
                  <v>0</v>
                </pt>
                <pt idx="1120">
                  <v>0</v>
                </pt>
                <pt idx="1121">
                  <v>0</v>
                </pt>
                <pt idx="1122">
                  <v>0</v>
                </pt>
                <pt idx="1123">
                  <v>0</v>
                </pt>
                <pt idx="1124">
                  <v>0</v>
                </pt>
                <pt idx="1125">
                  <v>0</v>
                </pt>
                <pt idx="1126">
                  <v>0</v>
                </pt>
                <pt idx="1127">
                  <v>0</v>
                </pt>
                <pt idx="1128">
                  <v>0</v>
                </pt>
                <pt idx="1129">
                  <v>0</v>
                </pt>
                <pt idx="1130">
                  <v>0</v>
                </pt>
                <pt idx="1131">
                  <v>0</v>
                </pt>
                <pt idx="1132">
                  <v>0</v>
                </pt>
                <pt idx="1133">
                  <v>0</v>
                </pt>
                <pt idx="1134">
                  <v>0</v>
                </pt>
                <pt idx="1135">
                  <v>0</v>
                </pt>
                <pt idx="1136">
                  <v>0</v>
                </pt>
                <pt idx="1137">
                  <v>0</v>
                </pt>
                <pt idx="1138">
                  <v>0</v>
                </pt>
                <pt idx="1139">
                  <v>0</v>
                </pt>
                <pt idx="1140">
                  <v>0</v>
                </pt>
                <pt idx="1141">
                  <v>0</v>
                </pt>
                <pt idx="1142">
                  <v>0</v>
                </pt>
                <pt idx="1143">
                  <v>0</v>
                </pt>
                <pt idx="1144">
                  <v>0</v>
                </pt>
                <pt idx="1145">
                  <v>0</v>
                </pt>
                <pt idx="1146">
                  <v>0</v>
                </pt>
                <pt idx="1147">
                  <v>0</v>
                </pt>
                <pt idx="1148">
                  <v>0</v>
                </pt>
                <pt idx="1149">
                  <v>0</v>
                </pt>
                <pt idx="1150">
                  <v>0</v>
                </pt>
                <pt idx="1151">
                  <v>0</v>
                </pt>
                <pt idx="1152">
                  <v>0</v>
                </pt>
                <pt idx="1153">
                  <v>0</v>
                </pt>
                <pt idx="1154">
                  <v>0</v>
                </pt>
                <pt idx="1155">
                  <v>0</v>
                </pt>
                <pt idx="1156">
                  <v>0</v>
                </pt>
                <pt idx="1157">
                  <v>0</v>
                </pt>
                <pt idx="1158">
                  <v>0</v>
                </pt>
                <pt idx="1159">
                  <v>0</v>
                </pt>
                <pt idx="1160">
                  <v>0</v>
                </pt>
                <pt idx="1161">
                  <v>0</v>
                </pt>
                <pt idx="1162">
                  <v>0</v>
                </pt>
                <pt idx="1163">
                  <v>0</v>
                </pt>
                <pt idx="1164">
                  <v>0</v>
                </pt>
                <pt idx="1165">
                  <v>0</v>
                </pt>
                <pt idx="1166">
                  <v>0</v>
                </pt>
                <pt idx="1167">
                  <v>0</v>
                </pt>
                <pt idx="1168">
                  <v>0</v>
                </pt>
                <pt idx="1169">
                  <v>0</v>
                </pt>
                <pt idx="1170">
                  <v>0</v>
                </pt>
                <pt idx="1171">
                  <v>0</v>
                </pt>
                <pt idx="1172">
                  <v>0</v>
                </pt>
                <pt idx="1173">
                  <v>0</v>
                </pt>
                <pt idx="1174">
                  <v>0</v>
                </pt>
                <pt idx="1175">
                  <v>0</v>
                </pt>
                <pt idx="1176">
                  <v>0</v>
                </pt>
                <pt idx="1177">
                  <v>0</v>
                </pt>
                <pt idx="1178">
                  <v>0</v>
                </pt>
                <pt idx="1179">
                  <v>0</v>
                </pt>
                <pt idx="1180">
                  <v>0</v>
                </pt>
                <pt idx="1181">
                  <v>0</v>
                </pt>
                <pt idx="1182">
                  <v>0</v>
                </pt>
                <pt idx="1183">
                  <v>0</v>
                </pt>
                <pt idx="1184">
                  <v>0</v>
                </pt>
                <pt idx="1185">
                  <v>0</v>
                </pt>
                <pt idx="1186">
                  <v>0</v>
                </pt>
                <pt idx="1187">
                  <v>0</v>
                </pt>
                <pt idx="1188">
                  <v>0</v>
                </pt>
                <pt idx="1189">
                  <v>0</v>
                </pt>
                <pt idx="1190">
                  <v>0</v>
                </pt>
                <pt idx="1191">
                  <v>0</v>
                </pt>
                <pt idx="1192">
                  <v>0</v>
                </pt>
                <pt idx="1193">
                  <v>0</v>
                </pt>
                <pt idx="1194">
                  <v>0</v>
                </pt>
                <pt idx="1195">
                  <v>0</v>
                </pt>
                <pt idx="1196">
                  <v>0</v>
                </pt>
                <pt idx="1197">
                  <v>0</v>
                </pt>
                <pt idx="1198">
                  <v>0</v>
                </pt>
                <pt idx="1199">
                  <v>0</v>
                </pt>
                <pt idx="1200">
                  <v>0</v>
                </pt>
                <pt idx="1201">
                  <v>0</v>
                </pt>
                <pt idx="1202">
                  <v>0</v>
                </pt>
                <pt idx="1203">
                  <v>0</v>
                </pt>
                <pt idx="1204">
                  <v>0</v>
                </pt>
                <pt idx="1205">
                  <v>0</v>
                </pt>
                <pt idx="1206">
                  <v>0</v>
                </pt>
                <pt idx="1207">
                  <v>0</v>
                </pt>
                <pt idx="1208">
                  <v>0</v>
                </pt>
                <pt idx="1209">
                  <v>0</v>
                </pt>
                <pt idx="1210">
                  <v>0</v>
                </pt>
                <pt idx="1211">
                  <v>0</v>
                </pt>
                <pt idx="1212">
                  <v>0</v>
                </pt>
                <pt idx="1213">
                  <v>0</v>
                </pt>
                <pt idx="1214">
                  <v>0</v>
                </pt>
                <pt idx="1215">
                  <v>0</v>
                </pt>
                <pt idx="1216">
                  <v>0</v>
                </pt>
                <pt idx="1217">
                  <v>0</v>
                </pt>
                <pt idx="1218">
                  <v>0</v>
                </pt>
                <pt idx="1219">
                  <v>0</v>
                </pt>
                <pt idx="1220">
                  <v>0</v>
                </pt>
                <pt idx="1221">
                  <v>0</v>
                </pt>
                <pt idx="1222">
                  <v>0</v>
                </pt>
                <pt idx="1223">
                  <v>0</v>
                </pt>
                <pt idx="1224">
                  <v>0</v>
                </pt>
                <pt idx="1225">
                  <v>0</v>
                </pt>
                <pt idx="1226">
                  <v>0</v>
                </pt>
                <pt idx="1227">
                  <v>0</v>
                </pt>
                <pt idx="1228">
                  <v>0</v>
                </pt>
                <pt idx="1229">
                  <v>0</v>
                </pt>
                <pt idx="1230">
                  <v>0</v>
                </pt>
                <pt idx="1231">
                  <v>0</v>
                </pt>
                <pt idx="1232">
                  <v>0</v>
                </pt>
                <pt idx="1233">
                  <v>0</v>
                </pt>
                <pt idx="1234">
                  <v>0</v>
                </pt>
                <pt idx="1235">
                  <v>0</v>
                </pt>
                <pt idx="1236">
                  <v>0</v>
                </pt>
                <pt idx="1237">
                  <v>0</v>
                </pt>
                <pt idx="1238">
                  <v>0</v>
                </pt>
                <pt idx="1239">
                  <v>0</v>
                </pt>
                <pt idx="1240">
                  <v>0</v>
                </pt>
                <pt idx="1241">
                  <v>0</v>
                </pt>
                <pt idx="1242">
                  <v>0</v>
                </pt>
                <pt idx="1243">
                  <v>0</v>
                </pt>
                <pt idx="1244">
                  <v>0</v>
                </pt>
                <pt idx="1245">
                  <v>0</v>
                </pt>
                <pt idx="1246">
                  <v>0</v>
                </pt>
                <pt idx="1247">
                  <v>0</v>
                </pt>
                <pt idx="1248">
                  <v>0</v>
                </pt>
                <pt idx="1249">
                  <v>0</v>
                </pt>
                <pt idx="1250">
                  <v>0</v>
                </pt>
                <pt idx="1251">
                  <v>0</v>
                </pt>
                <pt idx="1252">
                  <v>0</v>
                </pt>
                <pt idx="1253">
                  <v>0</v>
                </pt>
                <pt idx="1254">
                  <v>0</v>
                </pt>
                <pt idx="1255">
                  <v>0</v>
                </pt>
                <pt idx="1256">
                  <v>0</v>
                </pt>
                <pt idx="1257">
                  <v>0</v>
                </pt>
                <pt idx="1258">
                  <v>0</v>
                </pt>
                <pt idx="1259">
                  <v>0</v>
                </pt>
                <pt idx="1260">
                  <v>0</v>
                </pt>
                <pt idx="1261">
                  <v>0</v>
                </pt>
                <pt idx="1262">
                  <v>0</v>
                </pt>
                <pt idx="1263">
                  <v>0</v>
                </pt>
                <pt idx="1264">
                  <v>0</v>
                </pt>
                <pt idx="1265">
                  <v>0</v>
                </pt>
                <pt idx="1266">
                  <v>0</v>
                </pt>
                <pt idx="1267">
                  <v>0</v>
                </pt>
                <pt idx="1268">
                  <v>0</v>
                </pt>
                <pt idx="1269">
                  <v>0</v>
                </pt>
                <pt idx="1270">
                  <v>0</v>
                </pt>
                <pt idx="1271">
                  <v>0</v>
                </pt>
                <pt idx="1272">
                  <v>0</v>
                </pt>
                <pt idx="1273">
                  <v>0</v>
                </pt>
                <pt idx="1274">
                  <v>0</v>
                </pt>
                <pt idx="1275">
                  <v>0</v>
                </pt>
                <pt idx="1276">
                  <v>0</v>
                </pt>
                <pt idx="1277">
                  <v>0</v>
                </pt>
                <pt idx="1278">
                  <v>0</v>
                </pt>
                <pt idx="1279">
                  <v>0</v>
                </pt>
                <pt idx="1280">
                  <v>0</v>
                </pt>
                <pt idx="1281">
                  <v>0</v>
                </pt>
                <pt idx="1282">
                  <v>0</v>
                </pt>
                <pt idx="1283">
                  <v>0</v>
                </pt>
                <pt idx="1284">
                  <v>0</v>
                </pt>
                <pt idx="1285">
                  <v>0</v>
                </pt>
                <pt idx="1286">
                  <v>0</v>
                </pt>
                <pt idx="1287">
                  <v>0</v>
                </pt>
                <pt idx="1288">
                  <v>0</v>
                </pt>
                <pt idx="1289">
                  <v>0</v>
                </pt>
                <pt idx="1290">
                  <v>0</v>
                </pt>
                <pt idx="1291">
                  <v>0</v>
                </pt>
                <pt idx="1292">
                  <v>0</v>
                </pt>
                <pt idx="1293">
                  <v>0</v>
                </pt>
                <pt idx="1294">
                  <v>0</v>
                </pt>
                <pt idx="1295">
                  <v>0</v>
                </pt>
                <pt idx="1296">
                  <v>0</v>
                </pt>
                <pt idx="1297">
                  <v>0</v>
                </pt>
                <pt idx="1298">
                  <v>0</v>
                </pt>
                <pt idx="1299">
                  <v>0</v>
                </pt>
                <pt idx="1300">
                  <v>0</v>
                </pt>
                <pt idx="1301">
                  <v>0</v>
                </pt>
                <pt idx="1302">
                  <v>0</v>
                </pt>
                <pt idx="1303">
                  <v>0</v>
                </pt>
                <pt idx="1304">
                  <v>0</v>
                </pt>
                <pt idx="1305">
                  <v>0</v>
                </pt>
                <pt idx="1306">
                  <v>0</v>
                </pt>
                <pt idx="1307">
                  <v>0</v>
                </pt>
                <pt idx="1308">
                  <v>0</v>
                </pt>
                <pt idx="1309">
                  <v>0</v>
                </pt>
                <pt idx="1310">
                  <v>0</v>
                </pt>
                <pt idx="1311">
                  <v>0</v>
                </pt>
                <pt idx="1312">
                  <v>0</v>
                </pt>
                <pt idx="1313">
                  <v>0</v>
                </pt>
                <pt idx="1314">
                  <v>0</v>
                </pt>
                <pt idx="1315">
                  <v>0</v>
                </pt>
                <pt idx="1316">
                  <v>0</v>
                </pt>
                <pt idx="1317">
                  <v>0</v>
                </pt>
                <pt idx="1318">
                  <v>0</v>
                </pt>
                <pt idx="1319">
                  <v>0</v>
                </pt>
                <pt idx="1320">
                  <v>0</v>
                </pt>
                <pt idx="1321">
                  <v>0</v>
                </pt>
                <pt idx="1322">
                  <v>0</v>
                </pt>
                <pt idx="1323">
                  <v>0</v>
                </pt>
                <pt idx="1324">
                  <v>0</v>
                </pt>
                <pt idx="1325">
                  <v>0</v>
                </pt>
                <pt idx="1326">
                  <v>0</v>
                </pt>
                <pt idx="1327">
                  <v>0</v>
                </pt>
                <pt idx="1328">
                  <v>0</v>
                </pt>
                <pt idx="1329">
                  <v>0</v>
                </pt>
                <pt idx="1330">
                  <v>0</v>
                </pt>
                <pt idx="1331">
                  <v>0</v>
                </pt>
                <pt idx="1332">
                  <v>0</v>
                </pt>
                <pt idx="1333">
                  <v>0</v>
                </pt>
                <pt idx="1334">
                  <v>0</v>
                </pt>
                <pt idx="1335">
                  <v>0</v>
                </pt>
                <pt idx="1336">
                  <v>0</v>
                </pt>
                <pt idx="1337">
                  <v>0</v>
                </pt>
                <pt idx="1338">
                  <v>0</v>
                </pt>
                <pt idx="1339">
                  <v>0</v>
                </pt>
                <pt idx="1340">
                  <v>0</v>
                </pt>
                <pt idx="1341">
                  <v>0</v>
                </pt>
                <pt idx="1342">
                  <v>0</v>
                </pt>
                <pt idx="1343">
                  <v>0</v>
                </pt>
                <pt idx="1344">
                  <v>0</v>
                </pt>
                <pt idx="1345">
                  <v>0</v>
                </pt>
                <pt idx="1346">
                  <v>0</v>
                </pt>
                <pt idx="1347">
                  <v>0</v>
                </pt>
                <pt idx="1348">
                  <v>0</v>
                </pt>
                <pt idx="1349">
                  <v>0</v>
                </pt>
                <pt idx="1350">
                  <v>0</v>
                </pt>
                <pt idx="1351">
                  <v>0</v>
                </pt>
                <pt idx="1352">
                  <v>0</v>
                </pt>
                <pt idx="1353">
                  <v>0</v>
                </pt>
                <pt idx="1354">
                  <v>0</v>
                </pt>
                <pt idx="1355">
                  <v>0</v>
                </pt>
                <pt idx="1356">
                  <v>0</v>
                </pt>
                <pt idx="1357">
                  <v>0</v>
                </pt>
                <pt idx="1358">
                  <v>0</v>
                </pt>
                <pt idx="1359">
                  <v>0</v>
                </pt>
                <pt idx="1360">
                  <v>0</v>
                </pt>
                <pt idx="1361">
                  <v>0</v>
                </pt>
                <pt idx="1362">
                  <v>0</v>
                </pt>
                <pt idx="1363">
                  <v>0</v>
                </pt>
                <pt idx="1364">
                  <v>0</v>
                </pt>
                <pt idx="1365">
                  <v>0</v>
                </pt>
                <pt idx="1366">
                  <v>0</v>
                </pt>
                <pt idx="1367">
                  <v>0</v>
                </pt>
                <pt idx="1368">
                  <v>0</v>
                </pt>
                <pt idx="1369">
                  <v>0</v>
                </pt>
                <pt idx="1370">
                  <v>0</v>
                </pt>
                <pt idx="1371">
                  <v>0</v>
                </pt>
                <pt idx="1372">
                  <v>0</v>
                </pt>
                <pt idx="1373">
                  <v>0</v>
                </pt>
                <pt idx="1374">
                  <v>0</v>
                </pt>
                <pt idx="1375">
                  <v>0</v>
                </pt>
                <pt idx="1376">
                  <v>0</v>
                </pt>
                <pt idx="1377">
                  <v>0</v>
                </pt>
                <pt idx="1378">
                  <v>0</v>
                </pt>
                <pt idx="1379">
                  <v>0</v>
                </pt>
                <pt idx="1380">
                  <v>0</v>
                </pt>
                <pt idx="1381">
                  <v>0</v>
                </pt>
                <pt idx="1382">
                  <v>0</v>
                </pt>
                <pt idx="1383">
                  <v>0</v>
                </pt>
                <pt idx="1384">
                  <v>0</v>
                </pt>
                <pt idx="1385">
                  <v>0</v>
                </pt>
                <pt idx="1386">
                  <v>0</v>
                </pt>
                <pt idx="1387">
                  <v>0</v>
                </pt>
                <pt idx="1388">
                  <v>0</v>
                </pt>
                <pt idx="1389">
                  <v>0</v>
                </pt>
                <pt idx="1390">
                  <v>0</v>
                </pt>
                <pt idx="1391">
                  <v>0</v>
                </pt>
                <pt idx="1392">
                  <v>0</v>
                </pt>
                <pt idx="1393">
                  <v>0</v>
                </pt>
                <pt idx="1394">
                  <v>0</v>
                </pt>
                <pt idx="1395">
                  <v>0</v>
                </pt>
                <pt idx="1396">
                  <v>0</v>
                </pt>
                <pt idx="1397">
                  <v>0</v>
                </pt>
                <pt idx="1398">
                  <v>0</v>
                </pt>
                <pt idx="1399">
                  <v>0</v>
                </pt>
                <pt idx="1400">
                  <v>0</v>
                </pt>
                <pt idx="1401">
                  <v>0</v>
                </pt>
                <pt idx="1402">
                  <v>0</v>
                </pt>
                <pt idx="1403">
                  <v>0</v>
                </pt>
                <pt idx="1404">
                  <v>0</v>
                </pt>
                <pt idx="1405">
                  <v>0</v>
                </pt>
                <pt idx="1406">
                  <v>0</v>
                </pt>
                <pt idx="1407">
                  <v>0</v>
                </pt>
                <pt idx="1408">
                  <v>0</v>
                </pt>
                <pt idx="1409">
                  <v>0</v>
                </pt>
                <pt idx="1410">
                  <v>0</v>
                </pt>
                <pt idx="1411">
                  <v>0</v>
                </pt>
                <pt idx="1412">
                  <v>0</v>
                </pt>
                <pt idx="1413">
                  <v>0</v>
                </pt>
                <pt idx="1414">
                  <v>0</v>
                </pt>
                <pt idx="1415">
                  <v>0</v>
                </pt>
                <pt idx="1416">
                  <v>0</v>
                </pt>
                <pt idx="1417">
                  <v>0</v>
                </pt>
                <pt idx="1418">
                  <v>0</v>
                </pt>
                <pt idx="1419">
                  <v>0</v>
                </pt>
                <pt idx="1420">
                  <v>0</v>
                </pt>
                <pt idx="1421">
                  <v>0</v>
                </pt>
                <pt idx="1422">
                  <v>0</v>
                </pt>
                <pt idx="1423">
                  <v>0</v>
                </pt>
                <pt idx="1424">
                  <v>0</v>
                </pt>
                <pt idx="1425">
                  <v>0</v>
                </pt>
                <pt idx="1426">
                  <v>0</v>
                </pt>
                <pt idx="1427">
                  <v>0</v>
                </pt>
                <pt idx="1428">
                  <v>0</v>
                </pt>
                <pt idx="1429">
                  <v>0</v>
                </pt>
                <pt idx="1430">
                  <v>0</v>
                </pt>
                <pt idx="1431">
                  <v>0</v>
                </pt>
                <pt idx="1432">
                  <v>0</v>
                </pt>
                <pt idx="1433">
                  <v>0</v>
                </pt>
                <pt idx="1434">
                  <v>0</v>
                </pt>
                <pt idx="1435">
                  <v>0</v>
                </pt>
                <pt idx="1436">
                  <v>0</v>
                </pt>
                <pt idx="1437">
                  <v>0</v>
                </pt>
                <pt idx="1438">
                  <v>0</v>
                </pt>
                <pt idx="1439">
                  <v>0</v>
                </pt>
                <pt idx="1440">
                  <v>0</v>
                </pt>
                <pt idx="1441">
                  <v>0</v>
                </pt>
                <pt idx="1442">
                  <v>0</v>
                </pt>
                <pt idx="1443">
                  <v>0</v>
                </pt>
                <pt idx="1444">
                  <v>0</v>
                </pt>
                <pt idx="1445">
                  <v>0</v>
                </pt>
                <pt idx="1446">
                  <v>0</v>
                </pt>
                <pt idx="1447">
                  <v>0</v>
                </pt>
                <pt idx="1448">
                  <v>0</v>
                </pt>
                <pt idx="1449">
                  <v>0</v>
                </pt>
                <pt idx="1450">
                  <v>0</v>
                </pt>
                <pt idx="1451">
                  <v>0</v>
                </pt>
                <pt idx="1452">
                  <v>0</v>
                </pt>
                <pt idx="1453">
                  <v>0</v>
                </pt>
                <pt idx="1454">
                  <v>0</v>
                </pt>
                <pt idx="1455">
                  <v>0</v>
                </pt>
                <pt idx="1456">
                  <v>0</v>
                </pt>
                <pt idx="1457">
                  <v>0</v>
                </pt>
                <pt idx="1458">
                  <v>0</v>
                </pt>
                <pt idx="1459">
                  <v>0</v>
                </pt>
                <pt idx="1460">
                  <v>0</v>
                </pt>
                <pt idx="1461">
                  <v>0</v>
                </pt>
                <pt idx="1462">
                  <v>0</v>
                </pt>
                <pt idx="1463">
                  <v>0</v>
                </pt>
                <pt idx="1464">
                  <v>0</v>
                </pt>
                <pt idx="1465">
                  <v>0</v>
                </pt>
                <pt idx="1466">
                  <v>0</v>
                </pt>
                <pt idx="1467">
                  <v>0</v>
                </pt>
                <pt idx="1468">
                  <v>0</v>
                </pt>
                <pt idx="1469">
                  <v>0</v>
                </pt>
                <pt idx="1470">
                  <v>0</v>
                </pt>
                <pt idx="1471">
                  <v>0</v>
                </pt>
                <pt idx="1472">
                  <v>0</v>
                </pt>
                <pt idx="1473">
                  <v>0</v>
                </pt>
                <pt idx="1474">
                  <v>0</v>
                </pt>
                <pt idx="1475">
                  <v>0</v>
                </pt>
                <pt idx="1476">
                  <v>0</v>
                </pt>
                <pt idx="1477">
                  <v>0</v>
                </pt>
                <pt idx="1478">
                  <v>0</v>
                </pt>
                <pt idx="1479">
                  <v>0</v>
                </pt>
                <pt idx="1480">
                  <v>0</v>
                </pt>
                <pt idx="1481">
                  <v>0</v>
                </pt>
                <pt idx="1482">
                  <v>0</v>
                </pt>
                <pt idx="1483">
                  <v>0</v>
                </pt>
                <pt idx="1484">
                  <v>0</v>
                </pt>
                <pt idx="1485">
                  <v>0</v>
                </pt>
                <pt idx="1486">
                  <v>0</v>
                </pt>
                <pt idx="1487">
                  <v>0</v>
                </pt>
                <pt idx="1488">
                  <v>0</v>
                </pt>
                <pt idx="1489">
                  <v>0</v>
                </pt>
                <pt idx="1490">
                  <v>0</v>
                </pt>
                <pt idx="1491">
                  <v>0</v>
                </pt>
                <pt idx="1492">
                  <v>0</v>
                </pt>
                <pt idx="1493">
                  <v>0</v>
                </pt>
                <pt idx="1494">
                  <v>0</v>
                </pt>
                <pt idx="1495">
                  <v>0</v>
                </pt>
                <pt idx="1496">
                  <v>0</v>
                </pt>
                <pt idx="1497">
                  <v>0</v>
                </pt>
                <pt idx="1498">
                  <v>0</v>
                </pt>
                <pt idx="1499">
                  <v>0</v>
                </pt>
                <pt idx="1500">
                  <v>0</v>
                </pt>
                <pt idx="1501">
                  <v>0</v>
                </pt>
                <pt idx="1502">
                  <v>0</v>
                </pt>
                <pt idx="1503">
                  <v>0</v>
                </pt>
                <pt idx="1504">
                  <v>0</v>
                </pt>
                <pt idx="1505">
                  <v>0</v>
                </pt>
                <pt idx="1506">
                  <v>0</v>
                </pt>
                <pt idx="1507">
                  <v>0</v>
                </pt>
                <pt idx="1508">
                  <v>0</v>
                </pt>
                <pt idx="1509">
                  <v>0</v>
                </pt>
                <pt idx="1510">
                  <v>0</v>
                </pt>
                <pt idx="1511">
                  <v>0</v>
                </pt>
                <pt idx="1512">
                  <v>0</v>
                </pt>
                <pt idx="1513">
                  <v>0</v>
                </pt>
                <pt idx="1514">
                  <v>0</v>
                </pt>
                <pt idx="1515">
                  <v>0</v>
                </pt>
                <pt idx="1516">
                  <v>0</v>
                </pt>
                <pt idx="1517">
                  <v>0</v>
                </pt>
                <pt idx="1518">
                  <v>0</v>
                </pt>
                <pt idx="1519">
                  <v>0</v>
                </pt>
                <pt idx="1520">
                  <v>0</v>
                </pt>
                <pt idx="1521">
                  <v>0</v>
                </pt>
                <pt idx="1522">
                  <v>0</v>
                </pt>
                <pt idx="1523">
                  <v>0</v>
                </pt>
                <pt idx="1524">
                  <v>0</v>
                </pt>
                <pt idx="1525">
                  <v>0</v>
                </pt>
                <pt idx="1526">
                  <v>0</v>
                </pt>
                <pt idx="1527">
                  <v>0</v>
                </pt>
                <pt idx="1528">
                  <v>0</v>
                </pt>
                <pt idx="1529">
                  <v>0</v>
                </pt>
                <pt idx="1530">
                  <v>0</v>
                </pt>
                <pt idx="1531">
                  <v>0</v>
                </pt>
                <pt idx="1532">
                  <v>0</v>
                </pt>
                <pt idx="1533">
                  <v>0</v>
                </pt>
                <pt idx="1534">
                  <v>0</v>
                </pt>
                <pt idx="1535">
                  <v>0</v>
                </pt>
                <pt idx="1536">
                  <v>0</v>
                </pt>
                <pt idx="1537">
                  <v>0</v>
                </pt>
                <pt idx="1538">
                  <v>0</v>
                </pt>
                <pt idx="1539">
                  <v>0</v>
                </pt>
                <pt idx="1540">
                  <v>0</v>
                </pt>
                <pt idx="1541">
                  <v>0</v>
                </pt>
                <pt idx="1542">
                  <v>0</v>
                </pt>
                <pt idx="1543">
                  <v>0</v>
                </pt>
                <pt idx="1544">
                  <v>0</v>
                </pt>
                <pt idx="1545">
                  <v>0</v>
                </pt>
                <pt idx="1546">
                  <v>0</v>
                </pt>
                <pt idx="1547">
                  <v>0</v>
                </pt>
                <pt idx="1548">
                  <v>0</v>
                </pt>
                <pt idx="1549">
                  <v>0</v>
                </pt>
                <pt idx="1550">
                  <v>0</v>
                </pt>
                <pt idx="1551">
                  <v>0</v>
                </pt>
                <pt idx="1552">
                  <v>0</v>
                </pt>
                <pt idx="1553">
                  <v>0</v>
                </pt>
                <pt idx="1554">
                  <v>0</v>
                </pt>
                <pt idx="1555">
                  <v>0</v>
                </pt>
                <pt idx="1556">
                  <v>0</v>
                </pt>
                <pt idx="1557">
                  <v>0</v>
                </pt>
                <pt idx="1558">
                  <v>0</v>
                </pt>
                <pt idx="1559">
                  <v>0</v>
                </pt>
                <pt idx="1560">
                  <v>0</v>
                </pt>
                <pt idx="1561">
                  <v>0</v>
                </pt>
                <pt idx="1562">
                  <v>0</v>
                </pt>
                <pt idx="1563">
                  <v>0</v>
                </pt>
                <pt idx="1564">
                  <v>0</v>
                </pt>
                <pt idx="1565">
                  <v>0</v>
                </pt>
                <pt idx="1566">
                  <v>0</v>
                </pt>
                <pt idx="1567">
                  <v>0</v>
                </pt>
                <pt idx="1568">
                  <v>0</v>
                </pt>
                <pt idx="1569">
                  <v>0</v>
                </pt>
                <pt idx="1570">
                  <v>0</v>
                </pt>
                <pt idx="1571">
                  <v>0</v>
                </pt>
                <pt idx="1572">
                  <v>0</v>
                </pt>
                <pt idx="1573">
                  <v>0</v>
                </pt>
                <pt idx="1574">
                  <v>0</v>
                </pt>
                <pt idx="1575">
                  <v>0</v>
                </pt>
                <pt idx="1576">
                  <v>0</v>
                </pt>
                <pt idx="1577">
                  <v>0</v>
                </pt>
                <pt idx="1578">
                  <v>0</v>
                </pt>
                <pt idx="1579">
                  <v>0</v>
                </pt>
                <pt idx="1580">
                  <v>0</v>
                </pt>
                <pt idx="1581">
                  <v>0</v>
                </pt>
                <pt idx="1582">
                  <v>0</v>
                </pt>
                <pt idx="1583">
                  <v>0</v>
                </pt>
                <pt idx="1584">
                  <v>0</v>
                </pt>
                <pt idx="1585">
                  <v>0</v>
                </pt>
                <pt idx="1586">
                  <v>0</v>
                </pt>
                <pt idx="1587">
                  <v>0</v>
                </pt>
                <pt idx="1588">
                  <v>0</v>
                </pt>
                <pt idx="1589">
                  <v>0</v>
                </pt>
                <pt idx="1590">
                  <v>0</v>
                </pt>
                <pt idx="1591">
                  <v>0</v>
                </pt>
                <pt idx="1592">
                  <v>0</v>
                </pt>
                <pt idx="1593">
                  <v>0</v>
                </pt>
                <pt idx="1594">
                  <v>0</v>
                </pt>
                <pt idx="1595">
                  <v>0</v>
                </pt>
                <pt idx="1596">
                  <v>0</v>
                </pt>
                <pt idx="1597">
                  <v>0</v>
                </pt>
                <pt idx="1598">
                  <v>0</v>
                </pt>
                <pt idx="1599">
                  <v>0</v>
                </pt>
                <pt idx="1600">
                  <v>0</v>
                </pt>
                <pt idx="1601">
                  <v>0</v>
                </pt>
                <pt idx="1602">
                  <v>0</v>
                </pt>
                <pt idx="1603">
                  <v>0</v>
                </pt>
                <pt idx="1604">
                  <v>0</v>
                </pt>
                <pt idx="1605">
                  <v>0</v>
                </pt>
                <pt idx="1606">
                  <v>0</v>
                </pt>
                <pt idx="1607">
                  <v>0</v>
                </pt>
                <pt idx="1608">
                  <v>0</v>
                </pt>
                <pt idx="1609">
                  <v>0</v>
                </pt>
                <pt idx="1610">
                  <v>0</v>
                </pt>
                <pt idx="1611">
                  <v>0</v>
                </pt>
                <pt idx="1612">
                  <v>0</v>
                </pt>
                <pt idx="1613">
                  <v>0</v>
                </pt>
                <pt idx="1614">
                  <v>0</v>
                </pt>
                <pt idx="1615">
                  <v>0</v>
                </pt>
                <pt idx="1616">
                  <v>0</v>
                </pt>
                <pt idx="1617">
                  <v>0</v>
                </pt>
                <pt idx="1618">
                  <v>0</v>
                </pt>
                <pt idx="1619">
                  <v>0</v>
                </pt>
                <pt idx="1620">
                  <v>0</v>
                </pt>
                <pt idx="1621">
                  <v>0</v>
                </pt>
                <pt idx="1622">
                  <v>0</v>
                </pt>
                <pt idx="1623">
                  <v>0</v>
                </pt>
                <pt idx="1624">
                  <v>0</v>
                </pt>
                <pt idx="1625">
                  <v>0</v>
                </pt>
                <pt idx="1626">
                  <v>0</v>
                </pt>
                <pt idx="1627">
                  <v>0</v>
                </pt>
                <pt idx="1628">
                  <v>0</v>
                </pt>
                <pt idx="1629">
                  <v>0</v>
                </pt>
                <pt idx="1630">
                  <v>0</v>
                </pt>
                <pt idx="1631">
                  <v>0</v>
                </pt>
                <pt idx="1632">
                  <v>0</v>
                </pt>
                <pt idx="1633">
                  <v>0</v>
                </pt>
                <pt idx="1634">
                  <v>0</v>
                </pt>
                <pt idx="1635">
                  <v>0</v>
                </pt>
                <pt idx="1636">
                  <v>0</v>
                </pt>
                <pt idx="1637">
                  <v>0</v>
                </pt>
                <pt idx="1638">
                  <v>0</v>
                </pt>
                <pt idx="1639">
                  <v>0</v>
                </pt>
                <pt idx="1640">
                  <v>0</v>
                </pt>
                <pt idx="1641">
                  <v>0</v>
                </pt>
                <pt idx="1642">
                  <v>0</v>
                </pt>
                <pt idx="1643">
                  <v>0</v>
                </pt>
                <pt idx="1644">
                  <v>0</v>
                </pt>
                <pt idx="1645">
                  <v>0</v>
                </pt>
                <pt idx="1646">
                  <v>0</v>
                </pt>
                <pt idx="1647">
                  <v>0</v>
                </pt>
                <pt idx="1648">
                  <v>0</v>
                </pt>
                <pt idx="1649">
                  <v>0</v>
                </pt>
                <pt idx="1650">
                  <v>0</v>
                </pt>
                <pt idx="1651">
                  <v>0</v>
                </pt>
                <pt idx="1652">
                  <v>0</v>
                </pt>
                <pt idx="1653">
                  <v>0</v>
                </pt>
                <pt idx="1654">
                  <v>0</v>
                </pt>
                <pt idx="1655">
                  <v>0</v>
                </pt>
                <pt idx="1656">
                  <v>0</v>
                </pt>
                <pt idx="1657">
                  <v>0</v>
                </pt>
                <pt idx="1658">
                  <v>0</v>
                </pt>
                <pt idx="1659">
                  <v>0</v>
                </pt>
                <pt idx="1660">
                  <v>0</v>
                </pt>
                <pt idx="1661">
                  <v>0</v>
                </pt>
                <pt idx="1662">
                  <v>0</v>
                </pt>
                <pt idx="1663">
                  <v>0</v>
                </pt>
                <pt idx="1664">
                  <v>0</v>
                </pt>
                <pt idx="1665">
                  <v>0</v>
                </pt>
                <pt idx="1666">
                  <v>0</v>
                </pt>
                <pt idx="1667">
                  <v>0</v>
                </pt>
                <pt idx="1668">
                  <v>0</v>
                </pt>
                <pt idx="1669">
                  <v>0</v>
                </pt>
                <pt idx="1670">
                  <v>0</v>
                </pt>
                <pt idx="1671">
                  <v>0</v>
                </pt>
                <pt idx="1672">
                  <v>0</v>
                </pt>
                <pt idx="1673">
                  <v>0</v>
                </pt>
                <pt idx="1674">
                  <v>0</v>
                </pt>
                <pt idx="1675">
                  <v>0</v>
                </pt>
                <pt idx="1676">
                  <v>0</v>
                </pt>
                <pt idx="1677">
                  <v>0</v>
                </pt>
                <pt idx="1678">
                  <v>0</v>
                </pt>
                <pt idx="1679">
                  <v>0</v>
                </pt>
                <pt idx="1680">
                  <v>0</v>
                </pt>
                <pt idx="1681">
                  <v>0</v>
                </pt>
                <pt idx="1682">
                  <v>0</v>
                </pt>
                <pt idx="1683">
                  <v>0</v>
                </pt>
                <pt idx="1684">
                  <v>0</v>
                </pt>
                <pt idx="1685">
                  <v>0</v>
                </pt>
                <pt idx="1686">
                  <v>0</v>
                </pt>
                <pt idx="1687">
                  <v>0</v>
                </pt>
                <pt idx="1688">
                  <v>0</v>
                </pt>
                <pt idx="1689">
                  <v>0</v>
                </pt>
                <pt idx="1690">
                  <v>0</v>
                </pt>
                <pt idx="1691">
                  <v>0</v>
                </pt>
                <pt idx="1692">
                  <v>0</v>
                </pt>
                <pt idx="1693">
                  <v>0</v>
                </pt>
                <pt idx="1694">
                  <v>0</v>
                </pt>
                <pt idx="1695">
                  <v>0</v>
                </pt>
                <pt idx="1696">
                  <v>0</v>
                </pt>
                <pt idx="1697">
                  <v>0</v>
                </pt>
                <pt idx="1698">
                  <v>0</v>
                </pt>
                <pt idx="1699">
                  <v>0</v>
                </pt>
                <pt idx="1700">
                  <v>0</v>
                </pt>
                <pt idx="1701">
                  <v>0</v>
                </pt>
                <pt idx="1702">
                  <v>0</v>
                </pt>
                <pt idx="1703">
                  <v>0</v>
                </pt>
                <pt idx="1704">
                  <v>0</v>
                </pt>
                <pt idx="1705">
                  <v>0</v>
                </pt>
                <pt idx="1706">
                  <v>0</v>
                </pt>
                <pt idx="1707">
                  <v>0</v>
                </pt>
                <pt idx="1708">
                  <v>0</v>
                </pt>
                <pt idx="1709">
                  <v>0</v>
                </pt>
                <pt idx="1710">
                  <v>0</v>
                </pt>
                <pt idx="1711">
                  <v>0</v>
                </pt>
                <pt idx="1712">
                  <v>0</v>
                </pt>
                <pt idx="1713">
                  <v>0</v>
                </pt>
                <pt idx="1714">
                  <v>0</v>
                </pt>
                <pt idx="1715">
                  <v>0</v>
                </pt>
                <pt idx="1716">
                  <v>0</v>
                </pt>
                <pt idx="1717">
                  <v>0</v>
                </pt>
                <pt idx="1718">
                  <v>0</v>
                </pt>
                <pt idx="1719">
                  <v>0</v>
                </pt>
                <pt idx="1720">
                  <v>0</v>
                </pt>
                <pt idx="1721">
                  <v>0</v>
                </pt>
                <pt idx="1722">
                  <v>0</v>
                </pt>
                <pt idx="1723">
                  <v>0</v>
                </pt>
                <pt idx="1724">
                  <v>0</v>
                </pt>
                <pt idx="1725">
                  <v>0</v>
                </pt>
                <pt idx="1726">
                  <v>0</v>
                </pt>
                <pt idx="1727">
                  <v>0</v>
                </pt>
                <pt idx="1728">
                  <v>0</v>
                </pt>
                <pt idx="1729">
                  <v>0</v>
                </pt>
                <pt idx="1730">
                  <v>0</v>
                </pt>
                <pt idx="1731">
                  <v>0</v>
                </pt>
                <pt idx="1732">
                  <v>0</v>
                </pt>
                <pt idx="1733">
                  <v>0</v>
                </pt>
                <pt idx="1734">
                  <v>0</v>
                </pt>
                <pt idx="1735">
                  <v>0</v>
                </pt>
                <pt idx="1736">
                  <v>0</v>
                </pt>
                <pt idx="1737">
                  <v>0</v>
                </pt>
                <pt idx="1738">
                  <v>0</v>
                </pt>
                <pt idx="1739">
                  <v>0</v>
                </pt>
                <pt idx="1740">
                  <v>0</v>
                </pt>
                <pt idx="1741">
                  <v>0</v>
                </pt>
                <pt idx="1742">
                  <v>0</v>
                </pt>
                <pt idx="1743">
                  <v>0</v>
                </pt>
                <pt idx="1744">
                  <v>0</v>
                </pt>
                <pt idx="1745">
                  <v>0</v>
                </pt>
                <pt idx="1746">
                  <v>0</v>
                </pt>
                <pt idx="1747">
                  <v>0</v>
                </pt>
                <pt idx="1748">
                  <v>0</v>
                </pt>
                <pt idx="1749">
                  <v>0</v>
                </pt>
                <pt idx="1750">
                  <v>0</v>
                </pt>
                <pt idx="1751">
                  <v>0</v>
                </pt>
                <pt idx="1752">
                  <v>0</v>
                </pt>
                <pt idx="1753">
                  <v>0</v>
                </pt>
                <pt idx="1754">
                  <v>0</v>
                </pt>
                <pt idx="1755">
                  <v>0</v>
                </pt>
                <pt idx="1756">
                  <v>0</v>
                </pt>
                <pt idx="1757">
                  <v>0</v>
                </pt>
                <pt idx="1758">
                  <v>0</v>
                </pt>
                <pt idx="1759">
                  <v>0</v>
                </pt>
                <pt idx="1760">
                  <v>0</v>
                </pt>
                <pt idx="1761">
                  <v>0</v>
                </pt>
                <pt idx="1762">
                  <v>0</v>
                </pt>
                <pt idx="1763">
                  <v>0</v>
                </pt>
                <pt idx="1764">
                  <v>0</v>
                </pt>
                <pt idx="1765">
                  <v>0</v>
                </pt>
                <pt idx="1766">
                  <v>0</v>
                </pt>
                <pt idx="1767">
                  <v>0</v>
                </pt>
                <pt idx="1768">
                  <v>0</v>
                </pt>
                <pt idx="1769">
                  <v>0</v>
                </pt>
                <pt idx="1770">
                  <v>0</v>
                </pt>
                <pt idx="1771">
                  <v>0</v>
                </pt>
                <pt idx="1772">
                  <v>0</v>
                </pt>
                <pt idx="1773">
                  <v>0</v>
                </pt>
                <pt idx="1774">
                  <v>0</v>
                </pt>
                <pt idx="1775">
                  <v>0</v>
                </pt>
                <pt idx="1776">
                  <v>0</v>
                </pt>
                <pt idx="1777">
                  <v>0</v>
                </pt>
                <pt idx="1778">
                  <v>0</v>
                </pt>
                <pt idx="1779">
                  <v>0</v>
                </pt>
                <pt idx="1780">
                  <v>0</v>
                </pt>
                <pt idx="1781">
                  <v>0</v>
                </pt>
                <pt idx="1782">
                  <v>0</v>
                </pt>
                <pt idx="1783">
                  <v>0</v>
                </pt>
                <pt idx="1784">
                  <v>0</v>
                </pt>
                <pt idx="1785">
                  <v>0</v>
                </pt>
                <pt idx="1786">
                  <v>0</v>
                </pt>
                <pt idx="1787">
                  <v>0</v>
                </pt>
                <pt idx="1788">
                  <v>0</v>
                </pt>
                <pt idx="1789">
                  <v>0</v>
                </pt>
                <pt idx="1790">
                  <v>0</v>
                </pt>
                <pt idx="1791">
                  <v>0</v>
                </pt>
                <pt idx="1792">
                  <v>0</v>
                </pt>
                <pt idx="1793">
                  <v>0</v>
                </pt>
                <pt idx="1794">
                  <v>0</v>
                </pt>
                <pt idx="1795">
                  <v>0</v>
                </pt>
                <pt idx="1796">
                  <v>0</v>
                </pt>
                <pt idx="1797">
                  <v>0</v>
                </pt>
                <pt idx="1798">
                  <v>0</v>
                </pt>
                <pt idx="1799">
                  <v>0</v>
                </pt>
                <pt idx="1800">
                  <v>0</v>
                </pt>
                <pt idx="1801">
                  <v>0</v>
                </pt>
                <pt idx="1802">
                  <v>0</v>
                </pt>
                <pt idx="1803">
                  <v>0</v>
                </pt>
                <pt idx="1804">
                  <v>0</v>
                </pt>
                <pt idx="1805">
                  <v>0</v>
                </pt>
                <pt idx="1806">
                  <v>0</v>
                </pt>
                <pt idx="1807">
                  <v>0</v>
                </pt>
                <pt idx="1808">
                  <v>0</v>
                </pt>
                <pt idx="1809">
                  <v>0</v>
                </pt>
                <pt idx="1810">
                  <v>0</v>
                </pt>
                <pt idx="1811">
                  <v>0</v>
                </pt>
                <pt idx="1812">
                  <v>0</v>
                </pt>
                <pt idx="1813">
                  <v>0</v>
                </pt>
                <pt idx="1814">
                  <v>0</v>
                </pt>
                <pt idx="1815">
                  <v>0</v>
                </pt>
                <pt idx="1816">
                  <v>0</v>
                </pt>
                <pt idx="1817">
                  <v>0</v>
                </pt>
                <pt idx="1818">
                  <v>0</v>
                </pt>
                <pt idx="1819">
                  <v>0</v>
                </pt>
                <pt idx="1820">
                  <v>0</v>
                </pt>
                <pt idx="1821">
                  <v>0</v>
                </pt>
                <pt idx="1822">
                  <v>0</v>
                </pt>
                <pt idx="1823">
                  <v>0</v>
                </pt>
                <pt idx="1824">
                  <v>0</v>
                </pt>
                <pt idx="1825">
                  <v>0</v>
                </pt>
                <pt idx="1826">
                  <v>0</v>
                </pt>
                <pt idx="1827">
                  <v>0</v>
                </pt>
                <pt idx="1828">
                  <v>0</v>
                </pt>
                <pt idx="1829">
                  <v>0</v>
                </pt>
                <pt idx="1830">
                  <v>0</v>
                </pt>
                <pt idx="1831">
                  <v>0</v>
                </pt>
                <pt idx="1832">
                  <v>0</v>
                </pt>
                <pt idx="1833">
                  <v>0</v>
                </pt>
                <pt idx="1834">
                  <v>0</v>
                </pt>
                <pt idx="1835">
                  <v>0</v>
                </pt>
                <pt idx="1836">
                  <v>0</v>
                </pt>
                <pt idx="1837">
                  <v>0</v>
                </pt>
                <pt idx="1838">
                  <v>0</v>
                </pt>
                <pt idx="1839">
                  <v>0</v>
                </pt>
                <pt idx="1840">
                  <v>0</v>
                </pt>
                <pt idx="1841">
                  <v>0</v>
                </pt>
                <pt idx="1842">
                  <v>0</v>
                </pt>
                <pt idx="1843">
                  <v>0</v>
                </pt>
                <pt idx="1844">
                  <v>0</v>
                </pt>
                <pt idx="1845">
                  <v>0</v>
                </pt>
                <pt idx="1846">
                  <v>0</v>
                </pt>
                <pt idx="1847">
                  <v>0</v>
                </pt>
                <pt idx="1848">
                  <v>0</v>
                </pt>
                <pt idx="1849">
                  <v>0</v>
                </pt>
                <pt idx="1850">
                  <v>0</v>
                </pt>
                <pt idx="1851">
                  <v>0</v>
                </pt>
                <pt idx="1852">
                  <v>0</v>
                </pt>
                <pt idx="1853">
                  <v>0</v>
                </pt>
                <pt idx="1854">
                  <v>0</v>
                </pt>
                <pt idx="1855">
                  <v>0</v>
                </pt>
                <pt idx="1856">
                  <v>0</v>
                </pt>
                <pt idx="1857">
                  <v>0</v>
                </pt>
                <pt idx="1858">
                  <v>0</v>
                </pt>
                <pt idx="1859">
                  <v>0</v>
                </pt>
                <pt idx="1860">
                  <v>0</v>
                </pt>
                <pt idx="1861">
                  <v>0</v>
                </pt>
                <pt idx="1862">
                  <v>0</v>
                </pt>
                <pt idx="1863">
                  <v>0</v>
                </pt>
                <pt idx="1864">
                  <v>0</v>
                </pt>
                <pt idx="1865">
                  <v>0</v>
                </pt>
                <pt idx="1866">
                  <v>0</v>
                </pt>
                <pt idx="1867">
                  <v>0</v>
                </pt>
                <pt idx="1868">
                  <v>0</v>
                </pt>
                <pt idx="1869">
                  <v>0</v>
                </pt>
                <pt idx="1870">
                  <v>0</v>
                </pt>
                <pt idx="1871">
                  <v>0</v>
                </pt>
                <pt idx="1872">
                  <v>0</v>
                </pt>
                <pt idx="1873">
                  <v>0</v>
                </pt>
                <pt idx="1874">
                  <v>0</v>
                </pt>
                <pt idx="1875">
                  <v>0</v>
                </pt>
                <pt idx="1876">
                  <v>0</v>
                </pt>
                <pt idx="1877">
                  <v>0</v>
                </pt>
                <pt idx="1878">
                  <v>0</v>
                </pt>
                <pt idx="1879">
                  <v>0</v>
                </pt>
                <pt idx="1880">
                  <v>0</v>
                </pt>
                <pt idx="1881">
                  <v>0</v>
                </pt>
                <pt idx="1882">
                  <v>0</v>
                </pt>
                <pt idx="1883">
                  <v>0</v>
                </pt>
                <pt idx="1884">
                  <v>0</v>
                </pt>
                <pt idx="1885">
                  <v>0</v>
                </pt>
                <pt idx="1886">
                  <v>0</v>
                </pt>
                <pt idx="1887">
                  <v>0</v>
                </pt>
                <pt idx="1888">
                  <v>0</v>
                </pt>
                <pt idx="1889">
                  <v>0</v>
                </pt>
                <pt idx="1890">
                  <v>0</v>
                </pt>
                <pt idx="1891">
                  <v>0</v>
                </pt>
                <pt idx="1892">
                  <v>0</v>
                </pt>
                <pt idx="1893">
                  <v>0</v>
                </pt>
                <pt idx="1894">
                  <v>0</v>
                </pt>
                <pt idx="1895">
                  <v>0</v>
                </pt>
                <pt idx="1896">
                  <v>0</v>
                </pt>
                <pt idx="1897">
                  <v>0</v>
                </pt>
                <pt idx="1898">
                  <v>0</v>
                </pt>
                <pt idx="1899">
                  <v>0</v>
                </pt>
                <pt idx="1900">
                  <v>0</v>
                </pt>
                <pt idx="1901">
                  <v>0</v>
                </pt>
                <pt idx="1902">
                  <v>0</v>
                </pt>
                <pt idx="1903">
                  <v>0</v>
                </pt>
                <pt idx="1904">
                  <v>0</v>
                </pt>
                <pt idx="1905">
                  <v>0</v>
                </pt>
                <pt idx="1906">
                  <v>0</v>
                </pt>
                <pt idx="1907">
                  <v>0</v>
                </pt>
                <pt idx="1908">
                  <v>0</v>
                </pt>
                <pt idx="1909">
                  <v>0</v>
                </pt>
                <pt idx="1910">
                  <v>0</v>
                </pt>
                <pt idx="1911">
                  <v>0</v>
                </pt>
                <pt idx="1912">
                  <v>0</v>
                </pt>
                <pt idx="1913">
                  <v>0</v>
                </pt>
                <pt idx="1914">
                  <v>0</v>
                </pt>
                <pt idx="1915">
                  <v>0</v>
                </pt>
                <pt idx="1916">
                  <v>0</v>
                </pt>
                <pt idx="1917">
                  <v>0</v>
                </pt>
                <pt idx="1918">
                  <v>0</v>
                </pt>
                <pt idx="1919">
                  <v>0</v>
                </pt>
                <pt idx="1920">
                  <v>0</v>
                </pt>
                <pt idx="1921">
                  <v>0</v>
                </pt>
                <pt idx="1922">
                  <v>0</v>
                </pt>
                <pt idx="1923">
                  <v>0</v>
                </pt>
                <pt idx="1924">
                  <v>0</v>
                </pt>
                <pt idx="1925">
                  <v>0</v>
                </pt>
                <pt idx="1926">
                  <v>0</v>
                </pt>
                <pt idx="1927">
                  <v>0</v>
                </pt>
                <pt idx="1928">
                  <v>0</v>
                </pt>
                <pt idx="1929">
                  <v>0</v>
                </pt>
                <pt idx="1930">
                  <v>0</v>
                </pt>
                <pt idx="1931">
                  <v>0</v>
                </pt>
                <pt idx="1932">
                  <v>0</v>
                </pt>
                <pt idx="1933">
                  <v>0</v>
                </pt>
                <pt idx="1934">
                  <v>0</v>
                </pt>
                <pt idx="1935">
                  <v>0</v>
                </pt>
                <pt idx="1936">
                  <v>0</v>
                </pt>
                <pt idx="1937">
                  <v>0</v>
                </pt>
                <pt idx="1938">
                  <v>0</v>
                </pt>
                <pt idx="1939">
                  <v>0</v>
                </pt>
                <pt idx="1940">
                  <v>0</v>
                </pt>
                <pt idx="1941">
                  <v>0</v>
                </pt>
                <pt idx="1942">
                  <v>0</v>
                </pt>
                <pt idx="1943">
                  <v>0</v>
                </pt>
                <pt idx="1944">
                  <v>0</v>
                </pt>
                <pt idx="1945">
                  <v>0</v>
                </pt>
                <pt idx="1946">
                  <v>0</v>
                </pt>
                <pt idx="1947">
                  <v>0</v>
                </pt>
                <pt idx="1948">
                  <v>0</v>
                </pt>
                <pt idx="1949">
                  <v>0</v>
                </pt>
                <pt idx="1950">
                  <v>0</v>
                </pt>
                <pt idx="1951">
                  <v>0</v>
                </pt>
                <pt idx="1952">
                  <v>0</v>
                </pt>
                <pt idx="1953">
                  <v>0</v>
                </pt>
                <pt idx="1954">
                  <v>0</v>
                </pt>
                <pt idx="1955">
                  <v>0</v>
                </pt>
                <pt idx="1956">
                  <v>0</v>
                </pt>
                <pt idx="1957">
                  <v>0</v>
                </pt>
                <pt idx="1958">
                  <v>0</v>
                </pt>
                <pt idx="1959">
                  <v>0</v>
                </pt>
                <pt idx="1960">
                  <v>0</v>
                </pt>
                <pt idx="1961">
                  <v>0</v>
                </pt>
                <pt idx="1962">
                  <v>0</v>
                </pt>
                <pt idx="1963">
                  <v>0</v>
                </pt>
                <pt idx="1964">
                  <v>0</v>
                </pt>
                <pt idx="1965">
                  <v>0</v>
                </pt>
                <pt idx="1966">
                  <v>0</v>
                </pt>
                <pt idx="1967">
                  <v>0</v>
                </pt>
                <pt idx="1968">
                  <v>0</v>
                </pt>
                <pt idx="1969">
                  <v>0</v>
                </pt>
                <pt idx="1970">
                  <v>0</v>
                </pt>
                <pt idx="1971">
                  <v>0</v>
                </pt>
                <pt idx="1972">
                  <v>0</v>
                </pt>
                <pt idx="1973">
                  <v>0</v>
                </pt>
                <pt idx="1974">
                  <v>0</v>
                </pt>
                <pt idx="1975">
                  <v>0</v>
                </pt>
                <pt idx="1976">
                  <v>0</v>
                </pt>
                <pt idx="1977">
                  <v>0</v>
                </pt>
                <pt idx="1978">
                  <v>0</v>
                </pt>
                <pt idx="1979">
                  <v>0</v>
                </pt>
                <pt idx="1980">
                  <v>0</v>
                </pt>
                <pt idx="1981">
                  <v>0</v>
                </pt>
                <pt idx="1982">
                  <v>0</v>
                </pt>
                <pt idx="1983">
                  <v>0</v>
                </pt>
                <pt idx="1984">
                  <v>0</v>
                </pt>
                <pt idx="1985">
                  <v>0</v>
                </pt>
                <pt idx="1986">
                  <v>0</v>
                </pt>
                <pt idx="1987">
                  <v>0</v>
                </pt>
                <pt idx="1988">
                  <v>0</v>
                </pt>
                <pt idx="1989">
                  <v>0</v>
                </pt>
                <pt idx="1990">
                  <v>0</v>
                </pt>
                <pt idx="1991">
                  <v>0</v>
                </pt>
                <pt idx="1992">
                  <v>0</v>
                </pt>
                <pt idx="1993">
                  <v>0</v>
                </pt>
                <pt idx="1994">
                  <v>0</v>
                </pt>
                <pt idx="1995">
                  <v>0</v>
                </pt>
                <pt idx="1996">
                  <v>0</v>
                </pt>
                <pt idx="1997">
                  <v>0</v>
                </pt>
                <pt idx="1998">
                  <v>0</v>
                </pt>
                <pt idx="1999">
                  <v>0</v>
                </pt>
                <pt idx="2000">
                  <v>0</v>
                </pt>
                <pt idx="2001">
                  <v>0</v>
                </pt>
                <pt idx="2002">
                  <v>0</v>
                </pt>
                <pt idx="2003">
                  <v>0</v>
                </pt>
                <pt idx="2004">
                  <v>0</v>
                </pt>
                <pt idx="2005">
                  <v>0</v>
                </pt>
                <pt idx="2006">
                  <v>0</v>
                </pt>
                <pt idx="2007">
                  <v>0</v>
                </pt>
                <pt idx="2008">
                  <v>0</v>
                </pt>
                <pt idx="2009">
                  <v>0</v>
                </pt>
                <pt idx="2010">
                  <v>0</v>
                </pt>
                <pt idx="2011">
                  <v>0</v>
                </pt>
                <pt idx="2012">
                  <v>0</v>
                </pt>
                <pt idx="2013">
                  <v>0</v>
                </pt>
                <pt idx="2014">
                  <v>0</v>
                </pt>
                <pt idx="2015">
                  <v>0</v>
                </pt>
                <pt idx="2016">
                  <v>0</v>
                </pt>
                <pt idx="2017">
                  <v>0</v>
                </pt>
                <pt idx="2018">
                  <v>0</v>
                </pt>
                <pt idx="2019">
                  <v>0</v>
                </pt>
                <pt idx="2020">
                  <v>0</v>
                </pt>
                <pt idx="2021">
                  <v>0</v>
                </pt>
                <pt idx="2022">
                  <v>0</v>
                </pt>
                <pt idx="2023">
                  <v>0</v>
                </pt>
                <pt idx="2024">
                  <v>0</v>
                </pt>
                <pt idx="2025">
                  <v>0</v>
                </pt>
                <pt idx="2026">
                  <v>0</v>
                </pt>
                <pt idx="2027">
                  <v>0</v>
                </pt>
                <pt idx="2028">
                  <v>0</v>
                </pt>
                <pt idx="2029">
                  <v>0</v>
                </pt>
                <pt idx="2030">
                  <v>0</v>
                </pt>
                <pt idx="2031">
                  <v>0</v>
                </pt>
                <pt idx="2032">
                  <v>0</v>
                </pt>
                <pt idx="2033">
                  <v>0</v>
                </pt>
                <pt idx="2034">
                  <v>0</v>
                </pt>
                <pt idx="2035">
                  <v>0</v>
                </pt>
                <pt idx="2036">
                  <v>0</v>
                </pt>
                <pt idx="2037">
                  <v>0</v>
                </pt>
                <pt idx="2038">
                  <v>0</v>
                </pt>
                <pt idx="2039">
                  <v>0</v>
                </pt>
                <pt idx="2040">
                  <v>0</v>
                </pt>
                <pt idx="2041">
                  <v>0</v>
                </pt>
                <pt idx="2042">
                  <v>0</v>
                </pt>
                <pt idx="2043">
                  <v>0</v>
                </pt>
                <pt idx="2044">
                  <v>0</v>
                </pt>
                <pt idx="2045">
                  <v>0</v>
                </pt>
                <pt idx="2046">
                  <v>0</v>
                </pt>
                <pt idx="2047">
                  <v>0</v>
                </pt>
                <pt idx="2048">
                  <v>0</v>
                </pt>
                <pt idx="2049">
                  <v>0</v>
                </pt>
                <pt idx="2050">
                  <v>0</v>
                </pt>
                <pt idx="2051">
                  <v>0</v>
                </pt>
                <pt idx="2052">
                  <v>0</v>
                </pt>
                <pt idx="2053">
                  <v>0</v>
                </pt>
                <pt idx="2054">
                  <v>0</v>
                </pt>
                <pt idx="2055">
                  <v>0</v>
                </pt>
                <pt idx="2056">
                  <v>0</v>
                </pt>
                <pt idx="2057">
                  <v>0</v>
                </pt>
                <pt idx="2058">
                  <v>0</v>
                </pt>
                <pt idx="2059">
                  <v>0</v>
                </pt>
                <pt idx="2060">
                  <v>0</v>
                </pt>
                <pt idx="2061">
                  <v>0</v>
                </pt>
                <pt idx="2062">
                  <v>0</v>
                </pt>
                <pt idx="2063">
                  <v>0</v>
                </pt>
                <pt idx="2064">
                  <v>0</v>
                </pt>
                <pt idx="2065">
                  <v>0</v>
                </pt>
                <pt idx="2066">
                  <v>0</v>
                </pt>
                <pt idx="2067">
                  <v>0</v>
                </pt>
                <pt idx="2068">
                  <v>0</v>
                </pt>
                <pt idx="2069">
                  <v>0</v>
                </pt>
                <pt idx="2070">
                  <v>0</v>
                </pt>
                <pt idx="2071">
                  <v>0</v>
                </pt>
                <pt idx="2072">
                  <v>0</v>
                </pt>
                <pt idx="2073">
                  <v>0</v>
                </pt>
                <pt idx="2074">
                  <v>0</v>
                </pt>
                <pt idx="2075">
                  <v>0</v>
                </pt>
                <pt idx="2076">
                  <v>0</v>
                </pt>
                <pt idx="2077">
                  <v>0</v>
                </pt>
                <pt idx="2078">
                  <v>0</v>
                </pt>
                <pt idx="2079">
                  <v>0</v>
                </pt>
                <pt idx="2080">
                  <v>0</v>
                </pt>
                <pt idx="2081">
                  <v>0</v>
                </pt>
                <pt idx="2082">
                  <v>0</v>
                </pt>
                <pt idx="2083">
                  <v>0</v>
                </pt>
                <pt idx="2084">
                  <v>0</v>
                </pt>
                <pt idx="2085">
                  <v>0</v>
                </pt>
                <pt idx="2086">
                  <v>0</v>
                </pt>
                <pt idx="2087">
                  <v>0</v>
                </pt>
                <pt idx="2088">
                  <v>0</v>
                </pt>
                <pt idx="2089">
                  <v>0</v>
                </pt>
                <pt idx="2090">
                  <v>0</v>
                </pt>
                <pt idx="2091">
                  <v>0</v>
                </pt>
                <pt idx="2092">
                  <v>0</v>
                </pt>
                <pt idx="2093">
                  <v>0</v>
                </pt>
                <pt idx="2094">
                  <v>0</v>
                </pt>
                <pt idx="2095">
                  <v>0</v>
                </pt>
                <pt idx="2096">
                  <v>0</v>
                </pt>
                <pt idx="2097">
                  <v>0</v>
                </pt>
                <pt idx="2098">
                  <v>0</v>
                </pt>
                <pt idx="2099">
                  <v>0</v>
                </pt>
                <pt idx="2100">
                  <v>0</v>
                </pt>
                <pt idx="2101">
                  <v>0</v>
                </pt>
                <pt idx="2102">
                  <v>0</v>
                </pt>
                <pt idx="2103">
                  <v>0</v>
                </pt>
                <pt idx="2104">
                  <v>0</v>
                </pt>
                <pt idx="2105">
                  <v>0</v>
                </pt>
                <pt idx="2106">
                  <v>0</v>
                </pt>
                <pt idx="2107">
                  <v>0</v>
                </pt>
                <pt idx="2108">
                  <v>0</v>
                </pt>
                <pt idx="2109">
                  <v>0</v>
                </pt>
                <pt idx="2110">
                  <v>0</v>
                </pt>
                <pt idx="2111">
                  <v>0</v>
                </pt>
                <pt idx="2112">
                  <v>0</v>
                </pt>
                <pt idx="2113">
                  <v>0</v>
                </pt>
                <pt idx="2114">
                  <v>0</v>
                </pt>
                <pt idx="2115">
                  <v>0</v>
                </pt>
                <pt idx="2116">
                  <v>0</v>
                </pt>
                <pt idx="2117">
                  <v>0</v>
                </pt>
                <pt idx="2118">
                  <v>0</v>
                </pt>
                <pt idx="2119">
                  <v>0</v>
                </pt>
                <pt idx="2120">
                  <v>0</v>
                </pt>
                <pt idx="2121">
                  <v>0</v>
                </pt>
                <pt idx="2122">
                  <v>0</v>
                </pt>
                <pt idx="2123">
                  <v>0</v>
                </pt>
                <pt idx="2124">
                  <v>0</v>
                </pt>
                <pt idx="2125">
                  <v>0</v>
                </pt>
                <pt idx="2126">
                  <v>0</v>
                </pt>
                <pt idx="2127">
                  <v>0</v>
                </pt>
                <pt idx="2128">
                  <v>0</v>
                </pt>
                <pt idx="2129">
                  <v>0</v>
                </pt>
                <pt idx="2130">
                  <v>0</v>
                </pt>
                <pt idx="2131">
                  <v>0</v>
                </pt>
                <pt idx="2132">
                  <v>0</v>
                </pt>
                <pt idx="2133">
                  <v>0</v>
                </pt>
                <pt idx="2134">
                  <v>0</v>
                </pt>
                <pt idx="2135">
                  <v>0</v>
                </pt>
                <pt idx="2136">
                  <v>0</v>
                </pt>
                <pt idx="2137">
                  <v>0</v>
                </pt>
                <pt idx="2138">
                  <v>0</v>
                </pt>
                <pt idx="2139">
                  <v>0</v>
                </pt>
                <pt idx="2140">
                  <v>0</v>
                </pt>
                <pt idx="2141">
                  <v>0</v>
                </pt>
                <pt idx="2142">
                  <v>0</v>
                </pt>
                <pt idx="2143">
                  <v>0</v>
                </pt>
                <pt idx="2144">
                  <v>0</v>
                </pt>
                <pt idx="2145">
                  <v>0</v>
                </pt>
                <pt idx="2146">
                  <v>0</v>
                </pt>
                <pt idx="2147">
                  <v>0</v>
                </pt>
                <pt idx="2148">
                  <v>0</v>
                </pt>
                <pt idx="2149">
                  <v>0</v>
                </pt>
                <pt idx="2150">
                  <v>0</v>
                </pt>
                <pt idx="2151">
                  <v>0</v>
                </pt>
                <pt idx="2152">
                  <v>0</v>
                </pt>
                <pt idx="2153">
                  <v>0</v>
                </pt>
                <pt idx="2154">
                  <v>0</v>
                </pt>
                <pt idx="2155">
                  <v>0</v>
                </pt>
                <pt idx="2156">
                  <v>0</v>
                </pt>
                <pt idx="2157">
                  <v>0</v>
                </pt>
                <pt idx="2158">
                  <v>0</v>
                </pt>
                <pt idx="2159">
                  <v>0</v>
                </pt>
                <pt idx="2160">
                  <v>0</v>
                </pt>
                <pt idx="2161">
                  <v>0</v>
                </pt>
                <pt idx="2162">
                  <v>0</v>
                </pt>
                <pt idx="2163">
                  <v>0</v>
                </pt>
                <pt idx="2164">
                  <v>0</v>
                </pt>
                <pt idx="2165">
                  <v>0</v>
                </pt>
                <pt idx="2166">
                  <v>0</v>
                </pt>
                <pt idx="2167">
                  <v>0</v>
                </pt>
                <pt idx="2168">
                  <v>0</v>
                </pt>
                <pt idx="2169">
                  <v>0</v>
                </pt>
                <pt idx="2170">
                  <v>0</v>
                </pt>
                <pt idx="2171">
                  <v>0</v>
                </pt>
                <pt idx="2172">
                  <v>0</v>
                </pt>
                <pt idx="2173">
                  <v>0</v>
                </pt>
                <pt idx="2174">
                  <v>0</v>
                </pt>
                <pt idx="2175">
                  <v>0</v>
                </pt>
                <pt idx="2176">
                  <v>0</v>
                </pt>
                <pt idx="2177">
                  <v>0</v>
                </pt>
                <pt idx="2178">
                  <v>0</v>
                </pt>
                <pt idx="2179">
                  <v>0</v>
                </pt>
                <pt idx="2180">
                  <v>0</v>
                </pt>
                <pt idx="2181">
                  <v>0</v>
                </pt>
                <pt idx="2182">
                  <v>0</v>
                </pt>
                <pt idx="2183">
                  <v>0</v>
                </pt>
                <pt idx="2184">
                  <v>0</v>
                </pt>
                <pt idx="2185">
                  <v>0</v>
                </pt>
                <pt idx="2186">
                  <v>0</v>
                </pt>
                <pt idx="2187">
                  <v>0</v>
                </pt>
                <pt idx="2188">
                  <v>0</v>
                </pt>
                <pt idx="2189">
                  <v>0</v>
                </pt>
                <pt idx="2190">
                  <v>0</v>
                </pt>
                <pt idx="2191">
                  <v>0</v>
                </pt>
                <pt idx="2192">
                  <v>0</v>
                </pt>
                <pt idx="2193">
                  <v>0</v>
                </pt>
                <pt idx="2194">
                  <v>0</v>
                </pt>
                <pt idx="2195">
                  <v>0</v>
                </pt>
                <pt idx="2196">
                  <v>0</v>
                </pt>
                <pt idx="2197">
                  <v>0</v>
                </pt>
                <pt idx="2198">
                  <v>0</v>
                </pt>
                <pt idx="2199">
                  <v>0</v>
                </pt>
                <pt idx="2200">
                  <v>0</v>
                </pt>
                <pt idx="2201">
                  <v>0</v>
                </pt>
                <pt idx="2202">
                  <v>0</v>
                </pt>
                <pt idx="2203">
                  <v>0</v>
                </pt>
                <pt idx="2204">
                  <v>0</v>
                </pt>
                <pt idx="2205">
                  <v>0</v>
                </pt>
                <pt idx="2206">
                  <v>0</v>
                </pt>
                <pt idx="2207">
                  <v>0</v>
                </pt>
                <pt idx="2208">
                  <v>0</v>
                </pt>
                <pt idx="2209">
                  <v>0</v>
                </pt>
                <pt idx="2210">
                  <v>0</v>
                </pt>
                <pt idx="2211">
                  <v>0</v>
                </pt>
                <pt idx="2212">
                  <v>0</v>
                </pt>
                <pt idx="2213">
                  <v>0</v>
                </pt>
                <pt idx="2214">
                  <v>0</v>
                </pt>
                <pt idx="2215">
                  <v>0</v>
                </pt>
                <pt idx="2216">
                  <v>0</v>
                </pt>
                <pt idx="2217">
                  <v>0</v>
                </pt>
                <pt idx="2218">
                  <v>0</v>
                </pt>
                <pt idx="2219">
                  <v>0</v>
                </pt>
                <pt idx="2220">
                  <v>0</v>
                </pt>
                <pt idx="2221">
                  <v>0</v>
                </pt>
                <pt idx="2222">
                  <v>0</v>
                </pt>
                <pt idx="2223">
                  <v>0</v>
                </pt>
                <pt idx="2224">
                  <v>0</v>
                </pt>
                <pt idx="2225">
                  <v>0</v>
                </pt>
                <pt idx="2226">
                  <v>0</v>
                </pt>
                <pt idx="2227">
                  <v>0</v>
                </pt>
                <pt idx="2228">
                  <v>0</v>
                </pt>
                <pt idx="2229">
                  <v>0</v>
                </pt>
                <pt idx="2230">
                  <v>0</v>
                </pt>
                <pt idx="2231">
                  <v>0</v>
                </pt>
                <pt idx="2232">
                  <v>0</v>
                </pt>
                <pt idx="2233">
                  <v>0</v>
                </pt>
                <pt idx="2234">
                  <v>0</v>
                </pt>
                <pt idx="2235">
                  <v>0</v>
                </pt>
                <pt idx="2236">
                  <v>0</v>
                </pt>
                <pt idx="2237">
                  <v>0</v>
                </pt>
                <pt idx="2238">
                  <v>0</v>
                </pt>
                <pt idx="2239">
                  <v>0</v>
                </pt>
                <pt idx="2240">
                  <v>0</v>
                </pt>
                <pt idx="2241">
                  <v>0</v>
                </pt>
                <pt idx="2242">
                  <v>0</v>
                </pt>
                <pt idx="2243">
                  <v>0</v>
                </pt>
                <pt idx="2244">
                  <v>0</v>
                </pt>
                <pt idx="2245">
                  <v>0</v>
                </pt>
                <pt idx="2246">
                  <v>0</v>
                </pt>
                <pt idx="2247">
                  <v>0</v>
                </pt>
                <pt idx="2248">
                  <v>0</v>
                </pt>
                <pt idx="2249">
                  <v>0</v>
                </pt>
                <pt idx="2250">
                  <v>0</v>
                </pt>
                <pt idx="2251">
                  <v>0</v>
                </pt>
                <pt idx="2252">
                  <v>0</v>
                </pt>
                <pt idx="2253">
                  <v>0</v>
                </pt>
                <pt idx="2254">
                  <v>0</v>
                </pt>
                <pt idx="2255">
                  <v>0</v>
                </pt>
                <pt idx="2256">
                  <v>0</v>
                </pt>
                <pt idx="2257">
                  <v>0</v>
                </pt>
                <pt idx="2258">
                  <v>0</v>
                </pt>
                <pt idx="2259">
                  <v>0</v>
                </pt>
                <pt idx="2260">
                  <v>0</v>
                </pt>
                <pt idx="2261">
                  <v>0</v>
                </pt>
                <pt idx="2262">
                  <v>0</v>
                </pt>
                <pt idx="2263">
                  <v>0</v>
                </pt>
                <pt idx="2264">
                  <v>0</v>
                </pt>
                <pt idx="2265">
                  <v>0</v>
                </pt>
                <pt idx="2266">
                  <v>0</v>
                </pt>
                <pt idx="2267">
                  <v>0</v>
                </pt>
                <pt idx="2268">
                  <v>0</v>
                </pt>
                <pt idx="2269">
                  <v>0</v>
                </pt>
                <pt idx="2270">
                  <v>0</v>
                </pt>
                <pt idx="2271">
                  <v>0</v>
                </pt>
                <pt idx="2272">
                  <v>0</v>
                </pt>
                <pt idx="2273">
                  <v>0</v>
                </pt>
                <pt idx="2274">
                  <v>0</v>
                </pt>
                <pt idx="2275">
                  <v>0</v>
                </pt>
                <pt idx="2276">
                  <v>0</v>
                </pt>
                <pt idx="2277">
                  <v>0</v>
                </pt>
                <pt idx="2278">
                  <v>0</v>
                </pt>
                <pt idx="2279">
                  <v>0</v>
                </pt>
                <pt idx="2280">
                  <v>0</v>
                </pt>
                <pt idx="2281">
                  <v>0</v>
                </pt>
                <pt idx="2282">
                  <v>0</v>
                </pt>
                <pt idx="2283">
                  <v>0</v>
                </pt>
                <pt idx="2284">
                  <v>0</v>
                </pt>
                <pt idx="2285">
                  <v>0</v>
                </pt>
                <pt idx="2286">
                  <v>0</v>
                </pt>
                <pt idx="2287">
                  <v>0</v>
                </pt>
                <pt idx="2288">
                  <v>0</v>
                </pt>
                <pt idx="2289">
                  <v>0</v>
                </pt>
                <pt idx="2290">
                  <v>0</v>
                </pt>
                <pt idx="2291">
                  <v>0</v>
                </pt>
                <pt idx="2292">
                  <v>0</v>
                </pt>
                <pt idx="2293">
                  <v>0</v>
                </pt>
                <pt idx="2294">
                  <v>0</v>
                </pt>
                <pt idx="2295">
                  <v>0</v>
                </pt>
                <pt idx="2296">
                  <v>0</v>
                </pt>
                <pt idx="2297">
                  <v>0</v>
                </pt>
                <pt idx="2298">
                  <v>0</v>
                </pt>
                <pt idx="2299">
                  <v>0</v>
                </pt>
                <pt idx="2300">
                  <v>0</v>
                </pt>
                <pt idx="2301">
                  <v>0</v>
                </pt>
                <pt idx="2302">
                  <v>0</v>
                </pt>
                <pt idx="2303">
                  <v>0</v>
                </pt>
                <pt idx="2304">
                  <v>0</v>
                </pt>
                <pt idx="2305">
                  <v>0</v>
                </pt>
                <pt idx="2306">
                  <v>0</v>
                </pt>
                <pt idx="2307">
                  <v>0</v>
                </pt>
                <pt idx="2308">
                  <v>0</v>
                </pt>
                <pt idx="2309">
                  <v>0</v>
                </pt>
                <pt idx="2310">
                  <v>0</v>
                </pt>
                <pt idx="2311">
                  <v>0</v>
                </pt>
                <pt idx="2312">
                  <v>0</v>
                </pt>
                <pt idx="2313">
                  <v>0</v>
                </pt>
                <pt idx="2314">
                  <v>0</v>
                </pt>
                <pt idx="2315">
                  <v>0</v>
                </pt>
                <pt idx="2316">
                  <v>0</v>
                </pt>
                <pt idx="2317">
                  <v>0</v>
                </pt>
                <pt idx="2318">
                  <v>0</v>
                </pt>
                <pt idx="2319">
                  <v>0</v>
                </pt>
                <pt idx="2320">
                  <v>0</v>
                </pt>
                <pt idx="2321">
                  <v>0</v>
                </pt>
                <pt idx="2322">
                  <v>0</v>
                </pt>
                <pt idx="2323">
                  <v>0</v>
                </pt>
                <pt idx="2324">
                  <v>0</v>
                </pt>
                <pt idx="2325">
                  <v>0</v>
                </pt>
                <pt idx="2326">
                  <v>0</v>
                </pt>
                <pt idx="2327">
                  <v>0</v>
                </pt>
                <pt idx="2328">
                  <v>0</v>
                </pt>
                <pt idx="2329">
                  <v>0</v>
                </pt>
                <pt idx="2330">
                  <v>0</v>
                </pt>
                <pt idx="2331">
                  <v>0</v>
                </pt>
                <pt idx="2332">
                  <v>0</v>
                </pt>
                <pt idx="2333">
                  <v>0</v>
                </pt>
                <pt idx="2334">
                  <v>0</v>
                </pt>
                <pt idx="2335">
                  <v>0</v>
                </pt>
                <pt idx="2336">
                  <v>0</v>
                </pt>
                <pt idx="2337">
                  <v>0</v>
                </pt>
                <pt idx="2338">
                  <v>0</v>
                </pt>
                <pt idx="2339">
                  <v>0</v>
                </pt>
                <pt idx="2340">
                  <v>0</v>
                </pt>
                <pt idx="2341">
                  <v>0</v>
                </pt>
                <pt idx="2342">
                  <v>0</v>
                </pt>
                <pt idx="2343">
                  <v>0</v>
                </pt>
                <pt idx="2344">
                  <v>0</v>
                </pt>
                <pt idx="2345">
                  <v>0</v>
                </pt>
                <pt idx="2346">
                  <v>0</v>
                </pt>
                <pt idx="2347">
                  <v>0</v>
                </pt>
                <pt idx="2348">
                  <v>0</v>
                </pt>
                <pt idx="2349">
                  <v>0</v>
                </pt>
                <pt idx="2350">
                  <v>0</v>
                </pt>
                <pt idx="2351">
                  <v>0</v>
                </pt>
                <pt idx="2352">
                  <v>0</v>
                </pt>
                <pt idx="2353">
                  <v>0</v>
                </pt>
                <pt idx="2354">
                  <v>0</v>
                </pt>
                <pt idx="2355">
                  <v>0</v>
                </pt>
                <pt idx="2356">
                  <v>0</v>
                </pt>
                <pt idx="2357">
                  <v>0</v>
                </pt>
                <pt idx="2358">
                  <v>0</v>
                </pt>
                <pt idx="2359">
                  <v>0</v>
                </pt>
                <pt idx="2360">
                  <v>0</v>
                </pt>
                <pt idx="2361">
                  <v>0</v>
                </pt>
                <pt idx="2362">
                  <v>0</v>
                </pt>
                <pt idx="2363">
                  <v>0</v>
                </pt>
                <pt idx="2364">
                  <v>0</v>
                </pt>
                <pt idx="2365">
                  <v>0</v>
                </pt>
                <pt idx="2366">
                  <v>0</v>
                </pt>
                <pt idx="2367">
                  <v>0</v>
                </pt>
                <pt idx="2368">
                  <v>0</v>
                </pt>
                <pt idx="2369">
                  <v>0</v>
                </pt>
                <pt idx="2370">
                  <v>0</v>
                </pt>
                <pt idx="2371">
                  <v>0</v>
                </pt>
                <pt idx="2372">
                  <v>0</v>
                </pt>
                <pt idx="2373">
                  <v>0</v>
                </pt>
                <pt idx="2374">
                  <v>0</v>
                </pt>
                <pt idx="2375">
                  <v>0</v>
                </pt>
                <pt idx="2376">
                  <v>0</v>
                </pt>
                <pt idx="2377">
                  <v>0</v>
                </pt>
                <pt idx="2378">
                  <v>0</v>
                </pt>
                <pt idx="2379">
                  <v>0</v>
                </pt>
                <pt idx="2380">
                  <v>0</v>
                </pt>
                <pt idx="2381">
                  <v>0</v>
                </pt>
                <pt idx="2382">
                  <v>0</v>
                </pt>
                <pt idx="2383">
                  <v>0</v>
                </pt>
                <pt idx="2384">
                  <v>0</v>
                </pt>
                <pt idx="2385">
                  <v>0</v>
                </pt>
                <pt idx="2386">
                  <v>0</v>
                </pt>
                <pt idx="2387">
                  <v>0</v>
                </pt>
                <pt idx="2388">
                  <v>0</v>
                </pt>
                <pt idx="2389">
                  <v>0</v>
                </pt>
                <pt idx="2390">
                  <v>0</v>
                </pt>
                <pt idx="2391">
                  <v>0</v>
                </pt>
                <pt idx="2392">
                  <v>0</v>
                </pt>
                <pt idx="2393">
                  <v>0</v>
                </pt>
                <pt idx="2394">
                  <v>0</v>
                </pt>
                <pt idx="2395">
                  <v>0</v>
                </pt>
                <pt idx="2396">
                  <v>0</v>
                </pt>
                <pt idx="2397">
                  <v>0</v>
                </pt>
                <pt idx="2398">
                  <v>0</v>
                </pt>
                <pt idx="2399">
                  <v>0</v>
                </pt>
                <pt idx="2400">
                  <v>0</v>
                </pt>
                <pt idx="2401">
                  <v>0</v>
                </pt>
                <pt idx="2402">
                  <v>0</v>
                </pt>
                <pt idx="2403">
                  <v>0</v>
                </pt>
                <pt idx="2404">
                  <v>0</v>
                </pt>
                <pt idx="2405">
                  <v>0</v>
                </pt>
                <pt idx="2406">
                  <v>0</v>
                </pt>
                <pt idx="2407">
                  <v>0</v>
                </pt>
                <pt idx="2408">
                  <v>0</v>
                </pt>
                <pt idx="2409">
                  <v>0</v>
                </pt>
                <pt idx="2410">
                  <v>0</v>
                </pt>
                <pt idx="2411">
                  <v>0</v>
                </pt>
                <pt idx="2412">
                  <v>0</v>
                </pt>
                <pt idx="2413">
                  <v>0</v>
                </pt>
                <pt idx="2414">
                  <v>0</v>
                </pt>
                <pt idx="2415">
                  <v>0</v>
                </pt>
                <pt idx="2416">
                  <v>0</v>
                </pt>
                <pt idx="2417">
                  <v>0</v>
                </pt>
                <pt idx="2418">
                  <v>0</v>
                </pt>
                <pt idx="2419">
                  <v>0</v>
                </pt>
                <pt idx="2420">
                  <v>0</v>
                </pt>
                <pt idx="2421">
                  <v>0</v>
                </pt>
                <pt idx="2422">
                  <v>0</v>
                </pt>
                <pt idx="2423">
                  <v>0</v>
                </pt>
                <pt idx="2424">
                  <v>0</v>
                </pt>
                <pt idx="2425">
                  <v>0</v>
                </pt>
                <pt idx="2426">
                  <v>0</v>
                </pt>
                <pt idx="2427">
                  <v>0</v>
                </pt>
                <pt idx="2428">
                  <v>0</v>
                </pt>
                <pt idx="2429">
                  <v>0</v>
                </pt>
                <pt idx="2430">
                  <v>0</v>
                </pt>
                <pt idx="2431">
                  <v>0</v>
                </pt>
                <pt idx="2432">
                  <v>0</v>
                </pt>
                <pt idx="2433">
                  <v>0</v>
                </pt>
                <pt idx="2434">
                  <v>0</v>
                </pt>
                <pt idx="2435">
                  <v>0</v>
                </pt>
                <pt idx="2436">
                  <v>0</v>
                </pt>
                <pt idx="2437">
                  <v>0</v>
                </pt>
                <pt idx="2438">
                  <v>0</v>
                </pt>
                <pt idx="2439">
                  <v>0</v>
                </pt>
                <pt idx="2440">
                  <v>0</v>
                </pt>
                <pt idx="2441">
                  <v>0</v>
                </pt>
                <pt idx="2442">
                  <v>0</v>
                </pt>
                <pt idx="2443">
                  <v>0</v>
                </pt>
                <pt idx="2444">
                  <v>0</v>
                </pt>
                <pt idx="2445">
                  <v>0</v>
                </pt>
                <pt idx="2446">
                  <v>0</v>
                </pt>
                <pt idx="2447">
                  <v>0</v>
                </pt>
                <pt idx="2448">
                  <v>0</v>
                </pt>
                <pt idx="2449">
                  <v>0</v>
                </pt>
                <pt idx="2450">
                  <v>0</v>
                </pt>
                <pt idx="2451">
                  <v>0</v>
                </pt>
                <pt idx="2452">
                  <v>0</v>
                </pt>
                <pt idx="2453">
                  <v>0</v>
                </pt>
                <pt idx="2454">
                  <v>0</v>
                </pt>
                <pt idx="2455">
                  <v>0</v>
                </pt>
                <pt idx="2456">
                  <v>0</v>
                </pt>
                <pt idx="2457">
                  <v>0</v>
                </pt>
                <pt idx="2458">
                  <v>0</v>
                </pt>
                <pt idx="2459">
                  <v>0</v>
                </pt>
                <pt idx="2460">
                  <v>0</v>
                </pt>
                <pt idx="2461">
                  <v>0</v>
                </pt>
                <pt idx="2462">
                  <v>0</v>
                </pt>
                <pt idx="2463">
                  <v>0</v>
                </pt>
                <pt idx="2464">
                  <v>0</v>
                </pt>
                <pt idx="2465">
                  <v>0</v>
                </pt>
                <pt idx="2466">
                  <v>0</v>
                </pt>
                <pt idx="2467">
                  <v>0</v>
                </pt>
                <pt idx="2468">
                  <v>0</v>
                </pt>
                <pt idx="2469">
                  <v>0</v>
                </pt>
                <pt idx="2470">
                  <v>0</v>
                </pt>
                <pt idx="2471">
                  <v>0</v>
                </pt>
                <pt idx="2472">
                  <v>0</v>
                </pt>
                <pt idx="2473">
                  <v>0</v>
                </pt>
                <pt idx="2474">
                  <v>0</v>
                </pt>
                <pt idx="2475">
                  <v>0</v>
                </pt>
                <pt idx="2476">
                  <v>0</v>
                </pt>
                <pt idx="2477">
                  <v>0</v>
                </pt>
                <pt idx="2478">
                  <v>0</v>
                </pt>
                <pt idx="2479">
                  <v>0</v>
                </pt>
                <pt idx="2480">
                  <v>0</v>
                </pt>
                <pt idx="2481">
                  <v>0</v>
                </pt>
                <pt idx="2482">
                  <v>0</v>
                </pt>
                <pt idx="2483">
                  <v>0</v>
                </pt>
                <pt idx="2484">
                  <v>0</v>
                </pt>
                <pt idx="2485">
                  <v>0</v>
                </pt>
                <pt idx="2486">
                  <v>0</v>
                </pt>
                <pt idx="2487">
                  <v>0</v>
                </pt>
                <pt idx="2488">
                  <v>0</v>
                </pt>
                <pt idx="2489">
                  <v>0</v>
                </pt>
                <pt idx="2490">
                  <v>0</v>
                </pt>
                <pt idx="2491">
                  <v>0</v>
                </pt>
                <pt idx="2492">
                  <v>0</v>
                </pt>
                <pt idx="2493">
                  <v>0</v>
                </pt>
                <pt idx="2494">
                  <v>0</v>
                </pt>
                <pt idx="2495">
                  <v>0</v>
                </pt>
                <pt idx="2496">
                  <v>0</v>
                </pt>
                <pt idx="2497">
                  <v>0</v>
                </pt>
                <pt idx="2498">
                  <v>0</v>
                </pt>
                <pt idx="2499">
                  <v>0</v>
                </pt>
                <pt idx="2500">
                  <v>0</v>
                </pt>
                <pt idx="2501">
                  <v>0</v>
                </pt>
                <pt idx="2502">
                  <v>0</v>
                </pt>
                <pt idx="2503">
                  <v>0</v>
                </pt>
                <pt idx="2504">
                  <v>0</v>
                </pt>
                <pt idx="2505">
                  <v>0</v>
                </pt>
                <pt idx="2506">
                  <v>0</v>
                </pt>
                <pt idx="2507">
                  <v>0</v>
                </pt>
                <pt idx="2508">
                  <v>0</v>
                </pt>
                <pt idx="2509">
                  <v>0</v>
                </pt>
                <pt idx="2510">
                  <v>0</v>
                </pt>
                <pt idx="2511">
                  <v>0</v>
                </pt>
                <pt idx="2512">
                  <v>0</v>
                </pt>
                <pt idx="2513">
                  <v>0</v>
                </pt>
                <pt idx="2514">
                  <v>0</v>
                </pt>
                <pt idx="2515">
                  <v>0</v>
                </pt>
                <pt idx="2516">
                  <v>0</v>
                </pt>
                <pt idx="2517">
                  <v>0</v>
                </pt>
                <pt idx="2518">
                  <v>0</v>
                </pt>
                <pt idx="2519">
                  <v>0</v>
                </pt>
                <pt idx="2520">
                  <v>0</v>
                </pt>
                <pt idx="2521">
                  <v>0</v>
                </pt>
                <pt idx="2522">
                  <v>0</v>
                </pt>
                <pt idx="2523">
                  <v>0</v>
                </pt>
                <pt idx="2524">
                  <v>0</v>
                </pt>
                <pt idx="2525">
                  <v>0</v>
                </pt>
                <pt idx="2526">
                  <v>0</v>
                </pt>
                <pt idx="2527">
                  <v>0</v>
                </pt>
                <pt idx="2528">
                  <v>0</v>
                </pt>
                <pt idx="2529">
                  <v>0</v>
                </pt>
                <pt idx="2530">
                  <v>0</v>
                </pt>
                <pt idx="2531">
                  <v>0</v>
                </pt>
                <pt idx="2532">
                  <v>0</v>
                </pt>
                <pt idx="2533">
                  <v>0</v>
                </pt>
                <pt idx="2534">
                  <v>0</v>
                </pt>
                <pt idx="2535">
                  <v>0</v>
                </pt>
                <pt idx="2536">
                  <v>0</v>
                </pt>
                <pt idx="2537">
                  <v>0</v>
                </pt>
                <pt idx="2538">
                  <v>0</v>
                </pt>
                <pt idx="2539">
                  <v>0</v>
                </pt>
                <pt idx="2540">
                  <v>0</v>
                </pt>
                <pt idx="2541">
                  <v>0</v>
                </pt>
                <pt idx="2542">
                  <v>0</v>
                </pt>
                <pt idx="2543">
                  <v>0</v>
                </pt>
                <pt idx="2544">
                  <v>0</v>
                </pt>
                <pt idx="2545">
                  <v>0</v>
                </pt>
                <pt idx="2546">
                  <v>0</v>
                </pt>
                <pt idx="2547">
                  <v>0</v>
                </pt>
                <pt idx="2548">
                  <v>0</v>
                </pt>
                <pt idx="2549">
                  <v>0</v>
                </pt>
                <pt idx="2550">
                  <v>0</v>
                </pt>
                <pt idx="2551">
                  <v>0</v>
                </pt>
                <pt idx="2552">
                  <v>0</v>
                </pt>
                <pt idx="2553">
                  <v>0</v>
                </pt>
                <pt idx="2554">
                  <v>0</v>
                </pt>
                <pt idx="2555">
                  <v>0</v>
                </pt>
                <pt idx="2556">
                  <v>0</v>
                </pt>
                <pt idx="2557">
                  <v>0</v>
                </pt>
                <pt idx="2558">
                  <v>0</v>
                </pt>
                <pt idx="2559">
                  <v>0</v>
                </pt>
                <pt idx="2560">
                  <v>0</v>
                </pt>
                <pt idx="2561">
                  <v>0</v>
                </pt>
                <pt idx="2562">
                  <v>0</v>
                </pt>
                <pt idx="2563">
                  <v>0</v>
                </pt>
                <pt idx="2564">
                  <v>0</v>
                </pt>
                <pt idx="2565">
                  <v>0</v>
                </pt>
                <pt idx="2566">
                  <v>0</v>
                </pt>
                <pt idx="2567">
                  <v>0</v>
                </pt>
                <pt idx="2568">
                  <v>0</v>
                </pt>
                <pt idx="2569">
                  <v>0</v>
                </pt>
                <pt idx="2570">
                  <v>0</v>
                </pt>
                <pt idx="2571">
                  <v>0</v>
                </pt>
                <pt idx="2572">
                  <v>0</v>
                </pt>
                <pt idx="2573">
                  <v>0</v>
                </pt>
                <pt idx="2574">
                  <v>0</v>
                </pt>
                <pt idx="2575">
                  <v>0</v>
                </pt>
                <pt idx="2576">
                  <v>0</v>
                </pt>
                <pt idx="2577">
                  <v>0</v>
                </pt>
                <pt idx="2578">
                  <v>0</v>
                </pt>
                <pt idx="2579">
                  <v>0</v>
                </pt>
                <pt idx="2580">
                  <v>0</v>
                </pt>
                <pt idx="2581">
                  <v>0</v>
                </pt>
                <pt idx="2582">
                  <v>0</v>
                </pt>
                <pt idx="2583">
                  <v>0</v>
                </pt>
                <pt idx="2584">
                  <v>0</v>
                </pt>
                <pt idx="2585">
                  <v>0</v>
                </pt>
                <pt idx="2586">
                  <v>0</v>
                </pt>
                <pt idx="2587">
                  <v>0</v>
                </pt>
                <pt idx="2588">
                  <v>0</v>
                </pt>
                <pt idx="2589">
                  <v>0</v>
                </pt>
                <pt idx="2590">
                  <v>0</v>
                </pt>
                <pt idx="2591">
                  <v>0</v>
                </pt>
                <pt idx="2592">
                  <v>0</v>
                </pt>
                <pt idx="2593">
                  <v>0</v>
                </pt>
                <pt idx="2594">
                  <v>0</v>
                </pt>
                <pt idx="2595">
                  <v>0</v>
                </pt>
                <pt idx="2596">
                  <v>0</v>
                </pt>
                <pt idx="2597">
                  <v>0</v>
                </pt>
                <pt idx="2598">
                  <v>0</v>
                </pt>
                <pt idx="2599">
                  <v>0</v>
                </pt>
                <pt idx="2600">
                  <v>0</v>
                </pt>
                <pt idx="2601">
                  <v>0</v>
                </pt>
                <pt idx="2602">
                  <v>0</v>
                </pt>
                <pt idx="2603">
                  <v>0</v>
                </pt>
                <pt idx="2604">
                  <v>0</v>
                </pt>
                <pt idx="2605">
                  <v>0</v>
                </pt>
                <pt idx="2606">
                  <v>0</v>
                </pt>
                <pt idx="2607">
                  <v>0</v>
                </pt>
                <pt idx="2608">
                  <v>0</v>
                </pt>
                <pt idx="2609">
                  <v>0</v>
                </pt>
                <pt idx="2610">
                  <v>0</v>
                </pt>
                <pt idx="2611">
                  <v>0</v>
                </pt>
                <pt idx="2612">
                  <v>0</v>
                </pt>
                <pt idx="2613">
                  <v>0</v>
                </pt>
                <pt idx="2614">
                  <v>0</v>
                </pt>
                <pt idx="2615">
                  <v>0</v>
                </pt>
                <pt idx="2616">
                  <v>0</v>
                </pt>
                <pt idx="2617">
                  <v>0</v>
                </pt>
                <pt idx="2618">
                  <v>0</v>
                </pt>
                <pt idx="2619">
                  <v>0</v>
                </pt>
                <pt idx="2620">
                  <v>0</v>
                </pt>
                <pt idx="2621">
                  <v>0</v>
                </pt>
                <pt idx="2622">
                  <v>0</v>
                </pt>
                <pt idx="2623">
                  <v>0</v>
                </pt>
                <pt idx="2624">
                  <v>0</v>
                </pt>
                <pt idx="2625">
                  <v>0</v>
                </pt>
                <pt idx="2626">
                  <v>0</v>
                </pt>
                <pt idx="2627">
                  <v>0</v>
                </pt>
                <pt idx="2628">
                  <v>0</v>
                </pt>
                <pt idx="2629">
                  <v>0</v>
                </pt>
                <pt idx="2630">
                  <v>0</v>
                </pt>
                <pt idx="2631">
                  <v>0</v>
                </pt>
                <pt idx="2632">
                  <v>0</v>
                </pt>
                <pt idx="2633">
                  <v>0</v>
                </pt>
                <pt idx="2634">
                  <v>0</v>
                </pt>
                <pt idx="2635">
                  <v>0</v>
                </pt>
                <pt idx="2636">
                  <v>0</v>
                </pt>
                <pt idx="2637">
                  <v>0</v>
                </pt>
                <pt idx="2638">
                  <v>0</v>
                </pt>
                <pt idx="2639">
                  <v>0</v>
                </pt>
                <pt idx="2640">
                  <v>0</v>
                </pt>
                <pt idx="2641">
                  <v>0</v>
                </pt>
                <pt idx="2642">
                  <v>0</v>
                </pt>
                <pt idx="2643">
                  <v>0</v>
                </pt>
                <pt idx="2644">
                  <v>0</v>
                </pt>
                <pt idx="2645">
                  <v>0</v>
                </pt>
                <pt idx="2646">
                  <v>0</v>
                </pt>
                <pt idx="2647">
                  <v>0</v>
                </pt>
                <pt idx="2648">
                  <v>0</v>
                </pt>
                <pt idx="2649">
                  <v>0</v>
                </pt>
                <pt idx="2650">
                  <v>0</v>
                </pt>
                <pt idx="2651">
                  <v>0</v>
                </pt>
                <pt idx="2652">
                  <v>0</v>
                </pt>
                <pt idx="2653">
                  <v>0</v>
                </pt>
                <pt idx="2654">
                  <v>0</v>
                </pt>
                <pt idx="2655">
                  <v>0</v>
                </pt>
                <pt idx="2656">
                  <v>0</v>
                </pt>
                <pt idx="2657">
                  <v>0</v>
                </pt>
                <pt idx="2658">
                  <v>0</v>
                </pt>
                <pt idx="2659">
                  <v>0</v>
                </pt>
                <pt idx="2660">
                  <v>0</v>
                </pt>
                <pt idx="2661">
                  <v>0</v>
                </pt>
                <pt idx="2662">
                  <v>0</v>
                </pt>
                <pt idx="2663">
                  <v>0</v>
                </pt>
                <pt idx="2664">
                  <v>0</v>
                </pt>
                <pt idx="2665">
                  <v>0</v>
                </pt>
                <pt idx="2666">
                  <v>0</v>
                </pt>
                <pt idx="2667">
                  <v>0</v>
                </pt>
                <pt idx="2668">
                  <v>0</v>
                </pt>
                <pt idx="2669">
                  <v>0</v>
                </pt>
                <pt idx="2670">
                  <v>0</v>
                </pt>
                <pt idx="2671">
                  <v>0</v>
                </pt>
                <pt idx="2672">
                  <v>0</v>
                </pt>
                <pt idx="2673">
                  <v>0</v>
                </pt>
                <pt idx="2674">
                  <v>0</v>
                </pt>
                <pt idx="2675">
                  <v>0</v>
                </pt>
                <pt idx="2676">
                  <v>0</v>
                </pt>
                <pt idx="2677">
                  <v>0</v>
                </pt>
                <pt idx="2678">
                  <v>0</v>
                </pt>
                <pt idx="2679">
                  <v>0</v>
                </pt>
                <pt idx="2680">
                  <v>0</v>
                </pt>
                <pt idx="2681">
                  <v>0</v>
                </pt>
                <pt idx="2682">
                  <v>0</v>
                </pt>
                <pt idx="2683">
                  <v>0</v>
                </pt>
                <pt idx="2684">
                  <v>0</v>
                </pt>
                <pt idx="2685">
                  <v>0</v>
                </pt>
                <pt idx="2686">
                  <v>0</v>
                </pt>
                <pt idx="2687">
                  <v>0</v>
                </pt>
                <pt idx="2688">
                  <v>0</v>
                </pt>
                <pt idx="2689">
                  <v>0</v>
                </pt>
                <pt idx="2690">
                  <v>0</v>
                </pt>
                <pt idx="2691">
                  <v>0</v>
                </pt>
                <pt idx="2692">
                  <v>0</v>
                </pt>
                <pt idx="2693">
                  <v>0</v>
                </pt>
                <pt idx="2694">
                  <v>0</v>
                </pt>
                <pt idx="2695">
                  <v>0</v>
                </pt>
                <pt idx="2696">
                  <v>0</v>
                </pt>
                <pt idx="2697">
                  <v>0</v>
                </pt>
                <pt idx="2698">
                  <v>0</v>
                </pt>
                <pt idx="2699">
                  <v>0</v>
                </pt>
                <pt idx="2700">
                  <v>0</v>
                </pt>
                <pt idx="2701">
                  <v>0</v>
                </pt>
                <pt idx="2702">
                  <v>0</v>
                </pt>
                <pt idx="2703">
                  <v>0</v>
                </pt>
                <pt idx="2704">
                  <v>0</v>
                </pt>
                <pt idx="2705">
                  <v>0</v>
                </pt>
                <pt idx="2706">
                  <v>0</v>
                </pt>
                <pt idx="2707">
                  <v>0</v>
                </pt>
                <pt idx="2708">
                  <v>0</v>
                </pt>
                <pt idx="2709">
                  <v>0</v>
                </pt>
                <pt idx="2710">
                  <v>0</v>
                </pt>
                <pt idx="2711">
                  <v>0</v>
                </pt>
                <pt idx="2712">
                  <v>0</v>
                </pt>
                <pt idx="2713">
                  <v>0</v>
                </pt>
                <pt idx="2714">
                  <v>0</v>
                </pt>
                <pt idx="2715">
                  <v>0</v>
                </pt>
                <pt idx="2716">
                  <v>0</v>
                </pt>
                <pt idx="2717">
                  <v>0</v>
                </pt>
                <pt idx="2718">
                  <v>0</v>
                </pt>
                <pt idx="2719">
                  <v>0</v>
                </pt>
                <pt idx="2720">
                  <v>0</v>
                </pt>
                <pt idx="2721">
                  <v>0</v>
                </pt>
                <pt idx="2722">
                  <v>0</v>
                </pt>
                <pt idx="2723">
                  <v>0</v>
                </pt>
                <pt idx="2724">
                  <v>0</v>
                </pt>
                <pt idx="2725">
                  <v>0</v>
                </pt>
                <pt idx="2726">
                  <v>0</v>
                </pt>
                <pt idx="2727">
                  <v>0</v>
                </pt>
                <pt idx="2728">
                  <v>0</v>
                </pt>
                <pt idx="2729">
                  <v>0</v>
                </pt>
                <pt idx="2730">
                  <v>0</v>
                </pt>
                <pt idx="2731">
                  <v>0</v>
                </pt>
                <pt idx="2732">
                  <v>0</v>
                </pt>
                <pt idx="2733">
                  <v>0</v>
                </pt>
                <pt idx="2734">
                  <v>0</v>
                </pt>
                <pt idx="2735">
                  <v>0</v>
                </pt>
                <pt idx="2736">
                  <v>0</v>
                </pt>
                <pt idx="2737">
                  <v>0</v>
                </pt>
                <pt idx="2738">
                  <v>0</v>
                </pt>
                <pt idx="2739">
                  <v>0</v>
                </pt>
                <pt idx="2740">
                  <v>0</v>
                </pt>
                <pt idx="2741">
                  <v>0</v>
                </pt>
                <pt idx="2742">
                  <v>0</v>
                </pt>
                <pt idx="2743">
                  <v>0</v>
                </pt>
                <pt idx="2744">
                  <v>0</v>
                </pt>
                <pt idx="2745">
                  <v>0</v>
                </pt>
                <pt idx="2746">
                  <v>0</v>
                </pt>
                <pt idx="2747">
                  <v>0</v>
                </pt>
                <pt idx="2748">
                  <v>0</v>
                </pt>
                <pt idx="2749">
                  <v>0</v>
                </pt>
                <pt idx="2750">
                  <v>0</v>
                </pt>
                <pt idx="2751">
                  <v>0</v>
                </pt>
                <pt idx="2752">
                  <v>0</v>
                </pt>
                <pt idx="2753">
                  <v>0</v>
                </pt>
                <pt idx="2754">
                  <v>0</v>
                </pt>
                <pt idx="2755">
                  <v>0</v>
                </pt>
                <pt idx="2756">
                  <v>0</v>
                </pt>
                <pt idx="2757">
                  <v>0</v>
                </pt>
                <pt idx="2758">
                  <v>0</v>
                </pt>
                <pt idx="2759">
                  <v>0</v>
                </pt>
                <pt idx="2760">
                  <v>0</v>
                </pt>
                <pt idx="2761">
                  <v>0</v>
                </pt>
                <pt idx="2762">
                  <v>0</v>
                </pt>
                <pt idx="2763">
                  <v>0</v>
                </pt>
                <pt idx="2764">
                  <v>0</v>
                </pt>
                <pt idx="2765">
                  <v>0</v>
                </pt>
                <pt idx="2766">
                  <v>0</v>
                </pt>
                <pt idx="2767">
                  <v>0</v>
                </pt>
                <pt idx="2768">
                  <v>0</v>
                </pt>
                <pt idx="2769">
                  <v>0</v>
                </pt>
                <pt idx="2770">
                  <v>0</v>
                </pt>
                <pt idx="2771">
                  <v>0</v>
                </pt>
                <pt idx="2772">
                  <v>0</v>
                </pt>
                <pt idx="2773">
                  <v>0</v>
                </pt>
                <pt idx="2774">
                  <v>0</v>
                </pt>
                <pt idx="2775">
                  <v>0</v>
                </pt>
                <pt idx="2776">
                  <v>0</v>
                </pt>
                <pt idx="2777">
                  <v>0</v>
                </pt>
                <pt idx="2778">
                  <v>0</v>
                </pt>
                <pt idx="2779">
                  <v>0</v>
                </pt>
                <pt idx="2780">
                  <v>0</v>
                </pt>
                <pt idx="2781">
                  <v>0</v>
                </pt>
                <pt idx="2782">
                  <v>0</v>
                </pt>
                <pt idx="2783">
                  <v>0</v>
                </pt>
                <pt idx="2784">
                  <v>0</v>
                </pt>
                <pt idx="2785">
                  <v>0</v>
                </pt>
                <pt idx="2786">
                  <v>0</v>
                </pt>
                <pt idx="2787">
                  <v>0</v>
                </pt>
                <pt idx="2788">
                  <v>0</v>
                </pt>
                <pt idx="2789">
                  <v>0</v>
                </pt>
                <pt idx="2790">
                  <v>0</v>
                </pt>
                <pt idx="2791">
                  <v>0</v>
                </pt>
                <pt idx="2792">
                  <v>0</v>
                </pt>
                <pt idx="2793">
                  <v>0</v>
                </pt>
                <pt idx="2794">
                  <v>0</v>
                </pt>
                <pt idx="2795">
                  <v>0</v>
                </pt>
                <pt idx="2796">
                  <v>0</v>
                </pt>
                <pt idx="2797">
                  <v>0</v>
                </pt>
                <pt idx="2798">
                  <v>0</v>
                </pt>
                <pt idx="2799">
                  <v>0</v>
                </pt>
                <pt idx="2800">
                  <v>0</v>
                </pt>
                <pt idx="2801">
                  <v>0</v>
                </pt>
                <pt idx="2802">
                  <v>0</v>
                </pt>
                <pt idx="2803">
                  <v>0</v>
                </pt>
                <pt idx="2804">
                  <v>0</v>
                </pt>
                <pt idx="2805">
                  <v>0</v>
                </pt>
                <pt idx="2806">
                  <v>0</v>
                </pt>
                <pt idx="2807">
                  <v>0</v>
                </pt>
                <pt idx="2808">
                  <v>0</v>
                </pt>
                <pt idx="2809">
                  <v>0</v>
                </pt>
                <pt idx="2810">
                  <v>0</v>
                </pt>
                <pt idx="2811">
                  <v>0</v>
                </pt>
                <pt idx="2812">
                  <v>0</v>
                </pt>
                <pt idx="2813">
                  <v>0</v>
                </pt>
                <pt idx="2814">
                  <v>0</v>
                </pt>
                <pt idx="2815">
                  <v>0</v>
                </pt>
                <pt idx="2816">
                  <v>0</v>
                </pt>
                <pt idx="2817">
                  <v>0</v>
                </pt>
                <pt idx="2818">
                  <v>0</v>
                </pt>
                <pt idx="2819">
                  <v>0</v>
                </pt>
                <pt idx="2820">
                  <v>0</v>
                </pt>
                <pt idx="2821">
                  <v>0</v>
                </pt>
                <pt idx="2822">
                  <v>0</v>
                </pt>
                <pt idx="2823">
                  <v>0</v>
                </pt>
                <pt idx="2824">
                  <v>0</v>
                </pt>
                <pt idx="2825">
                  <v>0</v>
                </pt>
                <pt idx="2826">
                  <v>0</v>
                </pt>
                <pt idx="2827">
                  <v>0</v>
                </pt>
                <pt idx="2828">
                  <v>0</v>
                </pt>
                <pt idx="2829">
                  <v>0</v>
                </pt>
                <pt idx="2830">
                  <v>0</v>
                </pt>
                <pt idx="2831">
                  <v>0</v>
                </pt>
                <pt idx="2832">
                  <v>0</v>
                </pt>
                <pt idx="2833">
                  <v>0</v>
                </pt>
                <pt idx="2834">
                  <v>0</v>
                </pt>
                <pt idx="2835">
                  <v>0</v>
                </pt>
                <pt idx="2836">
                  <v>0</v>
                </pt>
                <pt idx="2837">
                  <v>0</v>
                </pt>
                <pt idx="2838">
                  <v>0</v>
                </pt>
                <pt idx="2839">
                  <v>0</v>
                </pt>
                <pt idx="2840">
                  <v>0</v>
                </pt>
                <pt idx="2841">
                  <v>0</v>
                </pt>
                <pt idx="2842">
                  <v>0</v>
                </pt>
                <pt idx="2843">
                  <v>0</v>
                </pt>
                <pt idx="2844">
                  <v>0</v>
                </pt>
                <pt idx="2845">
                  <v>0</v>
                </pt>
                <pt idx="2846">
                  <v>0</v>
                </pt>
                <pt idx="2847">
                  <v>0</v>
                </pt>
                <pt idx="2848">
                  <v>0</v>
                </pt>
                <pt idx="2849">
                  <v>0</v>
                </pt>
                <pt idx="2850">
                  <v>0</v>
                </pt>
                <pt idx="2851">
                  <v>0</v>
                </pt>
                <pt idx="2852">
                  <v>0</v>
                </pt>
                <pt idx="2853">
                  <v>0</v>
                </pt>
                <pt idx="2854">
                  <v>0</v>
                </pt>
                <pt idx="2855">
                  <v>0</v>
                </pt>
                <pt idx="2856">
                  <v>0</v>
                </pt>
                <pt idx="2857">
                  <v>0</v>
                </pt>
                <pt idx="2858">
                  <v>0</v>
                </pt>
                <pt idx="2859">
                  <v>0</v>
                </pt>
                <pt idx="2860">
                  <v>0</v>
                </pt>
                <pt idx="2861">
                  <v>0</v>
                </pt>
                <pt idx="2862">
                  <v>0</v>
                </pt>
                <pt idx="2863">
                  <v>0</v>
                </pt>
                <pt idx="2864">
                  <v>0</v>
                </pt>
                <pt idx="2865">
                  <v>0</v>
                </pt>
                <pt idx="2866">
                  <v>0</v>
                </pt>
                <pt idx="2867">
                  <v>0</v>
                </pt>
                <pt idx="2868">
                  <v>0</v>
                </pt>
                <pt idx="2869">
                  <v>0</v>
                </pt>
                <pt idx="2870">
                  <v>0</v>
                </pt>
                <pt idx="2871">
                  <v>0</v>
                </pt>
                <pt idx="2872">
                  <v>0</v>
                </pt>
                <pt idx="2873">
                  <v>0</v>
                </pt>
                <pt idx="2874">
                  <v>0</v>
                </pt>
                <pt idx="2875">
                  <v>0</v>
                </pt>
                <pt idx="2876">
                  <v>0</v>
                </pt>
                <pt idx="2877">
                  <v>0</v>
                </pt>
                <pt idx="2878">
                  <v>0</v>
                </pt>
                <pt idx="2879">
                  <v>0</v>
                </pt>
                <pt idx="2880">
                  <v>0</v>
                </pt>
                <pt idx="2881">
                  <v>0</v>
                </pt>
                <pt idx="2882">
                  <v>0</v>
                </pt>
                <pt idx="2883">
                  <v>0</v>
                </pt>
                <pt idx="2884">
                  <v>0</v>
                </pt>
                <pt idx="2885">
                  <v>0</v>
                </pt>
                <pt idx="2886">
                  <v>0</v>
                </pt>
                <pt idx="2887">
                  <v>0</v>
                </pt>
                <pt idx="2888">
                  <v>0</v>
                </pt>
                <pt idx="2889">
                  <v>0</v>
                </pt>
                <pt idx="2890">
                  <v>0</v>
                </pt>
                <pt idx="2891">
                  <v>0</v>
                </pt>
                <pt idx="2892">
                  <v>0</v>
                </pt>
                <pt idx="2893">
                  <v>0</v>
                </pt>
                <pt idx="2894">
                  <v>0</v>
                </pt>
                <pt idx="2895">
                  <v>0</v>
                </pt>
                <pt idx="2896">
                  <v>0</v>
                </pt>
                <pt idx="2897">
                  <v>0</v>
                </pt>
                <pt idx="2898">
                  <v>0</v>
                </pt>
                <pt idx="2899">
                  <v>0</v>
                </pt>
                <pt idx="2900">
                  <v>0</v>
                </pt>
                <pt idx="2901">
                  <v>0</v>
                </pt>
                <pt idx="2902">
                  <v>0</v>
                </pt>
                <pt idx="2903">
                  <v>0</v>
                </pt>
                <pt idx="2904">
                  <v>0</v>
                </pt>
                <pt idx="2905">
                  <v>0</v>
                </pt>
                <pt idx="2906">
                  <v>0</v>
                </pt>
                <pt idx="2907">
                  <v>0</v>
                </pt>
                <pt idx="2908">
                  <v>0</v>
                </pt>
                <pt idx="2909">
                  <v>0</v>
                </pt>
                <pt idx="2910">
                  <v>0</v>
                </pt>
                <pt idx="2911">
                  <v>0</v>
                </pt>
                <pt idx="2912">
                  <v>0</v>
                </pt>
                <pt idx="2913">
                  <v>0</v>
                </pt>
                <pt idx="2914">
                  <v>0</v>
                </pt>
                <pt idx="2915">
                  <v>0</v>
                </pt>
                <pt idx="2916">
                  <v>0</v>
                </pt>
                <pt idx="2917">
                  <v>0</v>
                </pt>
                <pt idx="2918">
                  <v>0</v>
                </pt>
                <pt idx="2919">
                  <v>0</v>
                </pt>
                <pt idx="2920">
                  <v>0</v>
                </pt>
                <pt idx="2921">
                  <v>0</v>
                </pt>
                <pt idx="2922">
                  <v>0</v>
                </pt>
                <pt idx="2923">
                  <v>0</v>
                </pt>
                <pt idx="2924">
                  <v>0</v>
                </pt>
                <pt idx="2925">
                  <v>0</v>
                </pt>
                <pt idx="2926">
                  <v>0</v>
                </pt>
                <pt idx="2927">
                  <v>0</v>
                </pt>
                <pt idx="2928">
                  <v>0</v>
                </pt>
                <pt idx="2929">
                  <v>0</v>
                </pt>
                <pt idx="2930">
                  <v>0</v>
                </pt>
                <pt idx="2931">
                  <v>0</v>
                </pt>
                <pt idx="2932">
                  <v>0</v>
                </pt>
                <pt idx="2933">
                  <v>0</v>
                </pt>
                <pt idx="2934">
                  <v>0</v>
                </pt>
                <pt idx="2935">
                  <v>0</v>
                </pt>
                <pt idx="2936">
                  <v>0</v>
                </pt>
                <pt idx="2937">
                  <v>0</v>
                </pt>
                <pt idx="2938">
                  <v>0</v>
                </pt>
                <pt idx="2939">
                  <v>0</v>
                </pt>
                <pt idx="2940">
                  <v>0</v>
                </pt>
                <pt idx="2941">
                  <v>0</v>
                </pt>
                <pt idx="2942">
                  <v>0</v>
                </pt>
                <pt idx="2943">
                  <v>0</v>
                </pt>
                <pt idx="2944">
                  <v>0</v>
                </pt>
                <pt idx="2945">
                  <v>0</v>
                </pt>
                <pt idx="2946">
                  <v>0</v>
                </pt>
                <pt idx="2947">
                  <v>0</v>
                </pt>
                <pt idx="2948">
                  <v>0</v>
                </pt>
                <pt idx="2949">
                  <v>0</v>
                </pt>
                <pt idx="2950">
                  <v>0</v>
                </pt>
                <pt idx="2951">
                  <v>0</v>
                </pt>
                <pt idx="2952">
                  <v>0</v>
                </pt>
                <pt idx="2953">
                  <v>0</v>
                </pt>
                <pt idx="2954">
                  <v>0</v>
                </pt>
                <pt idx="2955">
                  <v>0</v>
                </pt>
                <pt idx="2956">
                  <v>0</v>
                </pt>
                <pt idx="2957">
                  <v>0</v>
                </pt>
                <pt idx="2958">
                  <v>0</v>
                </pt>
                <pt idx="2959">
                  <v>0</v>
                </pt>
                <pt idx="2960">
                  <v>0</v>
                </pt>
                <pt idx="2961">
                  <v>0</v>
                </pt>
                <pt idx="2962">
                  <v>0</v>
                </pt>
                <pt idx="2963">
                  <v>0</v>
                </pt>
                <pt idx="2964">
                  <v>0</v>
                </pt>
                <pt idx="2965">
                  <v>0</v>
                </pt>
                <pt idx="2966">
                  <v>0</v>
                </pt>
                <pt idx="2967">
                  <v>0</v>
                </pt>
                <pt idx="2968">
                  <v>0</v>
                </pt>
                <pt idx="2969">
                  <v>0</v>
                </pt>
                <pt idx="2970">
                  <v>0</v>
                </pt>
                <pt idx="2971">
                  <v>0</v>
                </pt>
                <pt idx="2972">
                  <v>0</v>
                </pt>
                <pt idx="2973">
                  <v>0</v>
                </pt>
                <pt idx="2974">
                  <v>0</v>
                </pt>
                <pt idx="2975">
                  <v>0</v>
                </pt>
                <pt idx="2976">
                  <v>0</v>
                </pt>
                <pt idx="2977">
                  <v>0</v>
                </pt>
                <pt idx="2978">
                  <v>0</v>
                </pt>
                <pt idx="2979">
                  <v>0</v>
                </pt>
                <pt idx="2980">
                  <v>0</v>
                </pt>
                <pt idx="2981">
                  <v>0</v>
                </pt>
                <pt idx="2982">
                  <v>0</v>
                </pt>
                <pt idx="2983">
                  <v>0</v>
                </pt>
                <pt idx="2984">
                  <v>0</v>
                </pt>
                <pt idx="2985">
                  <v>0</v>
                </pt>
                <pt idx="2986">
                  <v>0</v>
                </pt>
                <pt idx="2987">
                  <v>0</v>
                </pt>
                <pt idx="2988">
                  <v>0</v>
                </pt>
                <pt idx="2989">
                  <v>0</v>
                </pt>
                <pt idx="2990">
                  <v>0</v>
                </pt>
                <pt idx="2991">
                  <v>0</v>
                </pt>
                <pt idx="2992">
                  <v>0</v>
                </pt>
                <pt idx="2993">
                  <v>0</v>
                </pt>
                <pt idx="2994">
                  <v>0</v>
                </pt>
                <pt idx="2995">
                  <v>0</v>
                </pt>
                <pt idx="2996">
                  <v>0</v>
                </pt>
                <pt idx="2997">
                  <v>0</v>
                </pt>
                <pt idx="2998">
                  <v>0</v>
                </pt>
                <pt idx="2999">
                  <v>0</v>
                </pt>
                <pt idx="3000">
                  <v>0</v>
                </pt>
                <pt idx="3001">
                  <v>0</v>
                </pt>
                <pt idx="3002">
                  <v>0</v>
                </pt>
                <pt idx="3003">
                  <v>0</v>
                </pt>
                <pt idx="3004">
                  <v>0</v>
                </pt>
                <pt idx="3005">
                  <v>0</v>
                </pt>
                <pt idx="3006">
                  <v>0</v>
                </pt>
                <pt idx="3007">
                  <v>0</v>
                </pt>
                <pt idx="3008">
                  <v>0</v>
                </pt>
                <pt idx="3009">
                  <v>0</v>
                </pt>
                <pt idx="3010">
                  <v>0</v>
                </pt>
                <pt idx="3011">
                  <v>0</v>
                </pt>
                <pt idx="3012">
                  <v>0</v>
                </pt>
                <pt idx="3013">
                  <v>0</v>
                </pt>
                <pt idx="3014">
                  <v>0</v>
                </pt>
                <pt idx="3015">
                  <v>0</v>
                </pt>
                <pt idx="3016">
                  <v>0</v>
                </pt>
                <pt idx="3017">
                  <v>0</v>
                </pt>
                <pt idx="3018">
                  <v>0</v>
                </pt>
                <pt idx="3019">
                  <v>0</v>
                </pt>
                <pt idx="3020">
                  <v>0</v>
                </pt>
                <pt idx="3021">
                  <v>0</v>
                </pt>
                <pt idx="3022">
                  <v>0</v>
                </pt>
                <pt idx="3023">
                  <v>0</v>
                </pt>
                <pt idx="3024">
                  <v>0</v>
                </pt>
                <pt idx="3025">
                  <v>0</v>
                </pt>
                <pt idx="3026">
                  <v>0</v>
                </pt>
                <pt idx="3027">
                  <v>0</v>
                </pt>
                <pt idx="3028">
                  <v>0</v>
                </pt>
                <pt idx="3029">
                  <v>0</v>
                </pt>
                <pt idx="3030">
                  <v>0</v>
                </pt>
                <pt idx="3031">
                  <v>0</v>
                </pt>
                <pt idx="3032">
                  <v>0</v>
                </pt>
                <pt idx="3033">
                  <v>0</v>
                </pt>
                <pt idx="3034">
                  <v>0</v>
                </pt>
              </numCache>
            </numRef>
          </yVal>
        </ser>
        <axId val="50010001"/>
        <axId val="50010002"/>
      </scatterChart>
      <valAx>
        <axId val="50010001"/>
        <scaling>
          <orientation val="minMax"/>
        </scaling>
        <axPos val="b"/>
        <title>
          <tx>
            <strRef>
              <f>gráficos!$B$1</f>
              <strCache>
                <ptCount val="1"/>
              </strCache>
            </strRef>
          </tx>
          <layout/>
          <txPr>
            <a:bodyPr xmlns:a="http://schemas.openxmlformats.org/drawingml/2006/main"/>
            <a:lstStyle xmlns:a="http://schemas.openxmlformats.org/drawingml/2006/main"/>
            <a:p xmlns:a="http://schemas.openxmlformats.org/drawingml/2006/main">
              <a:pPr>
                <a:defRPr/>
              </a:pPr>
              <a:r>
                <a:t/>
              </a:r>
              <a:endParaRPr lang="en-US"/>
            </a:p>
          </txPr>
        </title>
        <numFmt formatCode="General" sourceLinked="1"/>
        <majorTickMark val="none"/>
        <minorTickMark val="none"/>
        <tickLblPos val="nextTo"/>
        <crossAx val="50010002"/>
        <crosses val="autoZero"/>
        <crossBetween val="midCat"/>
      </valAx>
      <valAx>
        <axId val="50010002"/>
        <scaling>
          <orientation val="minMax"/>
        </scaling>
        <axPos val="l"/>
        <majorGridlines/>
        <title>
          <tx>
            <strRef>
              <f>gráficos!$B$2</f>
              <strCache>
                <ptCount val="1"/>
              </strCache>
            </strRef>
          </tx>
          <layout/>
          <txPr>
            <a:bodyPr xmlns:a="http://schemas.openxmlformats.org/drawingml/2006/main" rot="-5400000" vert="horz"/>
            <a:lstStyle xmlns:a="http://schemas.openxmlformats.org/drawingml/2006/main"/>
            <a:p xmlns:a="http://schemas.openxmlformats.org/drawingml/2006/main">
              <a:pPr>
                <a:defRPr/>
              </a:pPr>
              <a:r>
                <a:t/>
              </a:r>
              <a:endParaRPr lang="en-US"/>
            </a:p>
          </txPr>
        </title>
        <numFmt formatCode="General" sourceLinked="1"/>
        <majorTickMark val="none"/>
        <minorTickMark val="none"/>
        <tickLblPos val="nextTo"/>
        <crossAx val="50010001"/>
        <crosses val="autoZero"/>
        <crossBetween val="midCat"/>
      </valAx>
    </plotArea>
    <legend>
      <legendPos val="r"/>
      <layout/>
    </legend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drawing1.xml><?xml version="1.0" encoding="utf-8"?>
<wsDr xmlns="http://schemas.openxmlformats.org/drawingml/2006/spreadsheetDrawing">
  <twoCellAnchor>
    <from>
      <col>5</col>
      <colOff>0</colOff>
      <row>4</row>
      <rowOff>0</rowOff>
    </from>
    <to>
      <col>12</col>
      <colOff>304800</colOff>
      <row>18</row>
      <rowOff>76200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100</v>
      </c>
      <c r="C2" t="inlineStr">
        <is>
          <t xml:space="preserve">CONCLUIDO	</t>
        </is>
      </c>
      <c r="D2" t="n">
        <v>1.989</v>
      </c>
      <c r="E2" t="n">
        <v>50.28</v>
      </c>
      <c r="F2" t="n">
        <v>34.19</v>
      </c>
      <c r="G2" t="n">
        <v>5.88</v>
      </c>
      <c r="H2" t="n">
        <v>0.09</v>
      </c>
      <c r="I2" t="n">
        <v>349</v>
      </c>
      <c r="J2" t="n">
        <v>194.77</v>
      </c>
      <c r="K2" t="n">
        <v>54.38</v>
      </c>
      <c r="L2" t="n">
        <v>1</v>
      </c>
      <c r="M2" t="n">
        <v>347</v>
      </c>
      <c r="N2" t="n">
        <v>39.4</v>
      </c>
      <c r="O2" t="n">
        <v>24256.19</v>
      </c>
      <c r="P2" t="n">
        <v>481.61</v>
      </c>
      <c r="Q2" t="n">
        <v>453.46</v>
      </c>
      <c r="R2" t="n">
        <v>403.58</v>
      </c>
      <c r="S2" t="n">
        <v>57.64</v>
      </c>
      <c r="T2" t="n">
        <v>169181.7</v>
      </c>
      <c r="U2" t="n">
        <v>0.14</v>
      </c>
      <c r="V2" t="n">
        <v>0.62</v>
      </c>
      <c r="W2" t="n">
        <v>7.38</v>
      </c>
      <c r="X2" t="n">
        <v>10.44</v>
      </c>
      <c r="Y2" t="n">
        <v>1</v>
      </c>
      <c r="Z2" t="n">
        <v>10</v>
      </c>
      <c r="AA2" t="n">
        <v>1066.134029463988</v>
      </c>
      <c r="AB2" t="n">
        <v>1458.73161362648</v>
      </c>
      <c r="AC2" t="n">
        <v>1319.512315764646</v>
      </c>
      <c r="AD2" t="n">
        <v>1066134.029463988</v>
      </c>
      <c r="AE2" t="n">
        <v>1458731.61362648</v>
      </c>
      <c r="AF2" t="n">
        <v>1.932766570171268e-06</v>
      </c>
      <c r="AG2" t="n">
        <v>14.54861111111111</v>
      </c>
      <c r="AH2" t="n">
        <v>1319512.315764646</v>
      </c>
    </row>
    <row r="3">
      <c r="A3" t="n">
        <v>1</v>
      </c>
      <c r="B3" t="n">
        <v>100</v>
      </c>
      <c r="C3" t="inlineStr">
        <is>
          <t xml:space="preserve">CONCLUIDO	</t>
        </is>
      </c>
      <c r="D3" t="n">
        <v>2.2882</v>
      </c>
      <c r="E3" t="n">
        <v>43.7</v>
      </c>
      <c r="F3" t="n">
        <v>31.27</v>
      </c>
      <c r="G3" t="n">
        <v>7.36</v>
      </c>
      <c r="H3" t="n">
        <v>0.11</v>
      </c>
      <c r="I3" t="n">
        <v>255</v>
      </c>
      <c r="J3" t="n">
        <v>195.16</v>
      </c>
      <c r="K3" t="n">
        <v>54.38</v>
      </c>
      <c r="L3" t="n">
        <v>1.25</v>
      </c>
      <c r="M3" t="n">
        <v>253</v>
      </c>
      <c r="N3" t="n">
        <v>39.53</v>
      </c>
      <c r="O3" t="n">
        <v>24303.87</v>
      </c>
      <c r="P3" t="n">
        <v>440.47</v>
      </c>
      <c r="Q3" t="n">
        <v>453.46</v>
      </c>
      <c r="R3" t="n">
        <v>308.01</v>
      </c>
      <c r="S3" t="n">
        <v>57.64</v>
      </c>
      <c r="T3" t="n">
        <v>121869.72</v>
      </c>
      <c r="U3" t="n">
        <v>0.19</v>
      </c>
      <c r="V3" t="n">
        <v>0.68</v>
      </c>
      <c r="W3" t="n">
        <v>7.22</v>
      </c>
      <c r="X3" t="n">
        <v>7.53</v>
      </c>
      <c r="Y3" t="n">
        <v>1</v>
      </c>
      <c r="Z3" t="n">
        <v>10</v>
      </c>
      <c r="AA3" t="n">
        <v>868.8608200472161</v>
      </c>
      <c r="AB3" t="n">
        <v>1188.813705422685</v>
      </c>
      <c r="AC3" t="n">
        <v>1075.354993887658</v>
      </c>
      <c r="AD3" t="n">
        <v>868860.820047216</v>
      </c>
      <c r="AE3" t="n">
        <v>1188813.705422685</v>
      </c>
      <c r="AF3" t="n">
        <v>2.223507524316689e-06</v>
      </c>
      <c r="AG3" t="n">
        <v>12.64467592592593</v>
      </c>
      <c r="AH3" t="n">
        <v>1075354.993887658</v>
      </c>
    </row>
    <row r="4">
      <c r="A4" t="n">
        <v>2</v>
      </c>
      <c r="B4" t="n">
        <v>100</v>
      </c>
      <c r="C4" t="inlineStr">
        <is>
          <t xml:space="preserve">CONCLUIDO	</t>
        </is>
      </c>
      <c r="D4" t="n">
        <v>2.4977</v>
      </c>
      <c r="E4" t="n">
        <v>40.04</v>
      </c>
      <c r="F4" t="n">
        <v>29.66</v>
      </c>
      <c r="G4" t="n">
        <v>8.81</v>
      </c>
      <c r="H4" t="n">
        <v>0.14</v>
      </c>
      <c r="I4" t="n">
        <v>202</v>
      </c>
      <c r="J4" t="n">
        <v>195.55</v>
      </c>
      <c r="K4" t="n">
        <v>54.38</v>
      </c>
      <c r="L4" t="n">
        <v>1.5</v>
      </c>
      <c r="M4" t="n">
        <v>200</v>
      </c>
      <c r="N4" t="n">
        <v>39.67</v>
      </c>
      <c r="O4" t="n">
        <v>24351.61</v>
      </c>
      <c r="P4" t="n">
        <v>417.73</v>
      </c>
      <c r="Q4" t="n">
        <v>453.17</v>
      </c>
      <c r="R4" t="n">
        <v>255.69</v>
      </c>
      <c r="S4" t="n">
        <v>57.64</v>
      </c>
      <c r="T4" t="n">
        <v>95974.92999999999</v>
      </c>
      <c r="U4" t="n">
        <v>0.23</v>
      </c>
      <c r="V4" t="n">
        <v>0.72</v>
      </c>
      <c r="W4" t="n">
        <v>7.13</v>
      </c>
      <c r="X4" t="n">
        <v>5.93</v>
      </c>
      <c r="Y4" t="n">
        <v>1</v>
      </c>
      <c r="Z4" t="n">
        <v>10</v>
      </c>
      <c r="AA4" t="n">
        <v>762.8389507295478</v>
      </c>
      <c r="AB4" t="n">
        <v>1043.749906467489</v>
      </c>
      <c r="AC4" t="n">
        <v>944.1358803064251</v>
      </c>
      <c r="AD4" t="n">
        <v>762838.9507295479</v>
      </c>
      <c r="AE4" t="n">
        <v>1043749.906467489</v>
      </c>
      <c r="AF4" t="n">
        <v>2.42708449588576e-06</v>
      </c>
      <c r="AG4" t="n">
        <v>11.58564814814815</v>
      </c>
      <c r="AH4" t="n">
        <v>944135.880306425</v>
      </c>
    </row>
    <row r="5">
      <c r="A5" t="n">
        <v>3</v>
      </c>
      <c r="B5" t="n">
        <v>100</v>
      </c>
      <c r="C5" t="inlineStr">
        <is>
          <t xml:space="preserve">CONCLUIDO	</t>
        </is>
      </c>
      <c r="D5" t="n">
        <v>2.6589</v>
      </c>
      <c r="E5" t="n">
        <v>37.61</v>
      </c>
      <c r="F5" t="n">
        <v>28.6</v>
      </c>
      <c r="G5" t="n">
        <v>10.28</v>
      </c>
      <c r="H5" t="n">
        <v>0.16</v>
      </c>
      <c r="I5" t="n">
        <v>167</v>
      </c>
      <c r="J5" t="n">
        <v>195.93</v>
      </c>
      <c r="K5" t="n">
        <v>54.38</v>
      </c>
      <c r="L5" t="n">
        <v>1.75</v>
      </c>
      <c r="M5" t="n">
        <v>165</v>
      </c>
      <c r="N5" t="n">
        <v>39.81</v>
      </c>
      <c r="O5" t="n">
        <v>24399.39</v>
      </c>
      <c r="P5" t="n">
        <v>402.51</v>
      </c>
      <c r="Q5" t="n">
        <v>453.17</v>
      </c>
      <c r="R5" t="n">
        <v>220.86</v>
      </c>
      <c r="S5" t="n">
        <v>57.64</v>
      </c>
      <c r="T5" t="n">
        <v>78731.45</v>
      </c>
      <c r="U5" t="n">
        <v>0.26</v>
      </c>
      <c r="V5" t="n">
        <v>0.74</v>
      </c>
      <c r="W5" t="n">
        <v>7.07</v>
      </c>
      <c r="X5" t="n">
        <v>4.86</v>
      </c>
      <c r="Y5" t="n">
        <v>1</v>
      </c>
      <c r="Z5" t="n">
        <v>10</v>
      </c>
      <c r="AA5" t="n">
        <v>699.2625176731808</v>
      </c>
      <c r="AB5" t="n">
        <v>956.7618259654932</v>
      </c>
      <c r="AC5" t="n">
        <v>865.4498201190021</v>
      </c>
      <c r="AD5" t="n">
        <v>699262.5176731808</v>
      </c>
      <c r="AE5" t="n">
        <v>956761.8259654932</v>
      </c>
      <c r="AF5" t="n">
        <v>2.583727015298333e-06</v>
      </c>
      <c r="AG5" t="n">
        <v>10.88252314814815</v>
      </c>
      <c r="AH5" t="n">
        <v>865449.8201190021</v>
      </c>
    </row>
    <row r="6">
      <c r="A6" t="n">
        <v>4</v>
      </c>
      <c r="B6" t="n">
        <v>100</v>
      </c>
      <c r="C6" t="inlineStr">
        <is>
          <t xml:space="preserve">CONCLUIDO	</t>
        </is>
      </c>
      <c r="D6" t="n">
        <v>2.7853</v>
      </c>
      <c r="E6" t="n">
        <v>35.9</v>
      </c>
      <c r="F6" t="n">
        <v>27.86</v>
      </c>
      <c r="G6" t="n">
        <v>11.77</v>
      </c>
      <c r="H6" t="n">
        <v>0.18</v>
      </c>
      <c r="I6" t="n">
        <v>142</v>
      </c>
      <c r="J6" t="n">
        <v>196.32</v>
      </c>
      <c r="K6" t="n">
        <v>54.38</v>
      </c>
      <c r="L6" t="n">
        <v>2</v>
      </c>
      <c r="M6" t="n">
        <v>140</v>
      </c>
      <c r="N6" t="n">
        <v>39.95</v>
      </c>
      <c r="O6" t="n">
        <v>24447.22</v>
      </c>
      <c r="P6" t="n">
        <v>392</v>
      </c>
      <c r="Q6" t="n">
        <v>453.03</v>
      </c>
      <c r="R6" t="n">
        <v>196.7</v>
      </c>
      <c r="S6" t="n">
        <v>57.64</v>
      </c>
      <c r="T6" t="n">
        <v>66778.67</v>
      </c>
      <c r="U6" t="n">
        <v>0.29</v>
      </c>
      <c r="V6" t="n">
        <v>0.76</v>
      </c>
      <c r="W6" t="n">
        <v>7.04</v>
      </c>
      <c r="X6" t="n">
        <v>4.13</v>
      </c>
      <c r="Y6" t="n">
        <v>1</v>
      </c>
      <c r="Z6" t="n">
        <v>10</v>
      </c>
      <c r="AA6" t="n">
        <v>652.6708267632019</v>
      </c>
      <c r="AB6" t="n">
        <v>893.0130189821257</v>
      </c>
      <c r="AC6" t="n">
        <v>807.7851098021148</v>
      </c>
      <c r="AD6" t="n">
        <v>652670.826763202</v>
      </c>
      <c r="AE6" t="n">
        <v>893013.0189821257</v>
      </c>
      <c r="AF6" t="n">
        <v>2.706553407691318e-06</v>
      </c>
      <c r="AG6" t="n">
        <v>10.38773148148148</v>
      </c>
      <c r="AH6" t="n">
        <v>807785.1098021148</v>
      </c>
    </row>
    <row r="7">
      <c r="A7" t="n">
        <v>5</v>
      </c>
      <c r="B7" t="n">
        <v>100</v>
      </c>
      <c r="C7" t="inlineStr">
        <is>
          <t xml:space="preserve">CONCLUIDO	</t>
        </is>
      </c>
      <c r="D7" t="n">
        <v>2.8865</v>
      </c>
      <c r="E7" t="n">
        <v>34.64</v>
      </c>
      <c r="F7" t="n">
        <v>27.31</v>
      </c>
      <c r="G7" t="n">
        <v>13.21</v>
      </c>
      <c r="H7" t="n">
        <v>0.2</v>
      </c>
      <c r="I7" t="n">
        <v>124</v>
      </c>
      <c r="J7" t="n">
        <v>196.71</v>
      </c>
      <c r="K7" t="n">
        <v>54.38</v>
      </c>
      <c r="L7" t="n">
        <v>2.25</v>
      </c>
      <c r="M7" t="n">
        <v>122</v>
      </c>
      <c r="N7" t="n">
        <v>40.08</v>
      </c>
      <c r="O7" t="n">
        <v>24495.09</v>
      </c>
      <c r="P7" t="n">
        <v>383.92</v>
      </c>
      <c r="Q7" t="n">
        <v>452.9</v>
      </c>
      <c r="R7" t="n">
        <v>178.44</v>
      </c>
      <c r="S7" t="n">
        <v>57.64</v>
      </c>
      <c r="T7" t="n">
        <v>57738.83</v>
      </c>
      <c r="U7" t="n">
        <v>0.32</v>
      </c>
      <c r="V7" t="n">
        <v>0.78</v>
      </c>
      <c r="W7" t="n">
        <v>7.01</v>
      </c>
      <c r="X7" t="n">
        <v>3.57</v>
      </c>
      <c r="Y7" t="n">
        <v>1</v>
      </c>
      <c r="Z7" t="n">
        <v>10</v>
      </c>
      <c r="AA7" t="n">
        <v>627.7528498678988</v>
      </c>
      <c r="AB7" t="n">
        <v>858.9191436904163</v>
      </c>
      <c r="AC7" t="n">
        <v>776.9451061171916</v>
      </c>
      <c r="AD7" t="n">
        <v>627752.8498678989</v>
      </c>
      <c r="AE7" t="n">
        <v>858919.1436904162</v>
      </c>
      <c r="AF7" t="n">
        <v>2.80489225982874e-06</v>
      </c>
      <c r="AG7" t="n">
        <v>10.02314814814815</v>
      </c>
      <c r="AH7" t="n">
        <v>776945.1061171916</v>
      </c>
    </row>
    <row r="8">
      <c r="A8" t="n">
        <v>6</v>
      </c>
      <c r="B8" t="n">
        <v>100</v>
      </c>
      <c r="C8" t="inlineStr">
        <is>
          <t xml:space="preserve">CONCLUIDO	</t>
        </is>
      </c>
      <c r="D8" t="n">
        <v>2.9681</v>
      </c>
      <c r="E8" t="n">
        <v>33.69</v>
      </c>
      <c r="F8" t="n">
        <v>26.9</v>
      </c>
      <c r="G8" t="n">
        <v>14.67</v>
      </c>
      <c r="H8" t="n">
        <v>0.23</v>
      </c>
      <c r="I8" t="n">
        <v>110</v>
      </c>
      <c r="J8" t="n">
        <v>197.1</v>
      </c>
      <c r="K8" t="n">
        <v>54.38</v>
      </c>
      <c r="L8" t="n">
        <v>2.5</v>
      </c>
      <c r="M8" t="n">
        <v>108</v>
      </c>
      <c r="N8" t="n">
        <v>40.22</v>
      </c>
      <c r="O8" t="n">
        <v>24543.01</v>
      </c>
      <c r="P8" t="n">
        <v>377.92</v>
      </c>
      <c r="Q8" t="n">
        <v>452.78</v>
      </c>
      <c r="R8" t="n">
        <v>165.67</v>
      </c>
      <c r="S8" t="n">
        <v>57.64</v>
      </c>
      <c r="T8" t="n">
        <v>51422.67</v>
      </c>
      <c r="U8" t="n">
        <v>0.35</v>
      </c>
      <c r="V8" t="n">
        <v>0.79</v>
      </c>
      <c r="W8" t="n">
        <v>6.97</v>
      </c>
      <c r="X8" t="n">
        <v>3.17</v>
      </c>
      <c r="Y8" t="n">
        <v>1</v>
      </c>
      <c r="Z8" t="n">
        <v>10</v>
      </c>
      <c r="AA8" t="n">
        <v>597.2520337519645</v>
      </c>
      <c r="AB8" t="n">
        <v>817.1865814795559</v>
      </c>
      <c r="AC8" t="n">
        <v>739.1954410717168</v>
      </c>
      <c r="AD8" t="n">
        <v>597252.0337519646</v>
      </c>
      <c r="AE8" t="n">
        <v>817186.5814795559</v>
      </c>
      <c r="AF8" t="n">
        <v>2.884185247322946e-06</v>
      </c>
      <c r="AG8" t="n">
        <v>9.748263888888888</v>
      </c>
      <c r="AH8" t="n">
        <v>739195.4410717168</v>
      </c>
    </row>
    <row r="9">
      <c r="A9" t="n">
        <v>7</v>
      </c>
      <c r="B9" t="n">
        <v>100</v>
      </c>
      <c r="C9" t="inlineStr">
        <is>
          <t xml:space="preserve">CONCLUIDO	</t>
        </is>
      </c>
      <c r="D9" t="n">
        <v>3.0348</v>
      </c>
      <c r="E9" t="n">
        <v>32.95</v>
      </c>
      <c r="F9" t="n">
        <v>26.58</v>
      </c>
      <c r="G9" t="n">
        <v>16.11</v>
      </c>
      <c r="H9" t="n">
        <v>0.25</v>
      </c>
      <c r="I9" t="n">
        <v>99</v>
      </c>
      <c r="J9" t="n">
        <v>197.49</v>
      </c>
      <c r="K9" t="n">
        <v>54.38</v>
      </c>
      <c r="L9" t="n">
        <v>2.75</v>
      </c>
      <c r="M9" t="n">
        <v>97</v>
      </c>
      <c r="N9" t="n">
        <v>40.36</v>
      </c>
      <c r="O9" t="n">
        <v>24590.98</v>
      </c>
      <c r="P9" t="n">
        <v>373.34</v>
      </c>
      <c r="Q9" t="n">
        <v>452.95</v>
      </c>
      <c r="R9" t="n">
        <v>155.48</v>
      </c>
      <c r="S9" t="n">
        <v>57.64</v>
      </c>
      <c r="T9" t="n">
        <v>46382.1</v>
      </c>
      <c r="U9" t="n">
        <v>0.37</v>
      </c>
      <c r="V9" t="n">
        <v>0.8</v>
      </c>
      <c r="W9" t="n">
        <v>6.95</v>
      </c>
      <c r="X9" t="n">
        <v>2.85</v>
      </c>
      <c r="Y9" t="n">
        <v>1</v>
      </c>
      <c r="Z9" t="n">
        <v>10</v>
      </c>
      <c r="AA9" t="n">
        <v>583.336219516224</v>
      </c>
      <c r="AB9" t="n">
        <v>798.1463505198201</v>
      </c>
      <c r="AC9" t="n">
        <v>721.9723830316462</v>
      </c>
      <c r="AD9" t="n">
        <v>583336.219516224</v>
      </c>
      <c r="AE9" t="n">
        <v>798146.3505198201</v>
      </c>
      <c r="AF9" t="n">
        <v>2.948999490777156e-06</v>
      </c>
      <c r="AG9" t="n">
        <v>9.534143518518519</v>
      </c>
      <c r="AH9" t="n">
        <v>721972.3830316463</v>
      </c>
    </row>
    <row r="10">
      <c r="A10" t="n">
        <v>8</v>
      </c>
      <c r="B10" t="n">
        <v>100</v>
      </c>
      <c r="C10" t="inlineStr">
        <is>
          <t xml:space="preserve">CONCLUIDO	</t>
        </is>
      </c>
      <c r="D10" t="n">
        <v>3.0934</v>
      </c>
      <c r="E10" t="n">
        <v>32.33</v>
      </c>
      <c r="F10" t="n">
        <v>26.31</v>
      </c>
      <c r="G10" t="n">
        <v>17.54</v>
      </c>
      <c r="H10" t="n">
        <v>0.27</v>
      </c>
      <c r="I10" t="n">
        <v>90</v>
      </c>
      <c r="J10" t="n">
        <v>197.88</v>
      </c>
      <c r="K10" t="n">
        <v>54.38</v>
      </c>
      <c r="L10" t="n">
        <v>3</v>
      </c>
      <c r="M10" t="n">
        <v>88</v>
      </c>
      <c r="N10" t="n">
        <v>40.5</v>
      </c>
      <c r="O10" t="n">
        <v>24639</v>
      </c>
      <c r="P10" t="n">
        <v>369.28</v>
      </c>
      <c r="Q10" t="n">
        <v>452.78</v>
      </c>
      <c r="R10" t="n">
        <v>146.73</v>
      </c>
      <c r="S10" t="n">
        <v>57.64</v>
      </c>
      <c r="T10" t="n">
        <v>42054.94</v>
      </c>
      <c r="U10" t="n">
        <v>0.39</v>
      </c>
      <c r="V10" t="n">
        <v>0.8100000000000001</v>
      </c>
      <c r="W10" t="n">
        <v>6.93</v>
      </c>
      <c r="X10" t="n">
        <v>2.58</v>
      </c>
      <c r="Y10" t="n">
        <v>1</v>
      </c>
      <c r="Z10" t="n">
        <v>10</v>
      </c>
      <c r="AA10" t="n">
        <v>571.4479989933313</v>
      </c>
      <c r="AB10" t="n">
        <v>781.880362729124</v>
      </c>
      <c r="AC10" t="n">
        <v>707.2587982862369</v>
      </c>
      <c r="AD10" t="n">
        <v>571447.9989933313</v>
      </c>
      <c r="AE10" t="n">
        <v>781880.362729124</v>
      </c>
      <c r="AF10" t="n">
        <v>3.005942739149221e-06</v>
      </c>
      <c r="AG10" t="n">
        <v>9.35474537037037</v>
      </c>
      <c r="AH10" t="n">
        <v>707258.7982862369</v>
      </c>
    </row>
    <row r="11">
      <c r="A11" t="n">
        <v>9</v>
      </c>
      <c r="B11" t="n">
        <v>100</v>
      </c>
      <c r="C11" t="inlineStr">
        <is>
          <t xml:space="preserve">CONCLUIDO	</t>
        </is>
      </c>
      <c r="D11" t="n">
        <v>3.1469</v>
      </c>
      <c r="E11" t="n">
        <v>31.78</v>
      </c>
      <c r="F11" t="n">
        <v>26.07</v>
      </c>
      <c r="G11" t="n">
        <v>19.08</v>
      </c>
      <c r="H11" t="n">
        <v>0.29</v>
      </c>
      <c r="I11" t="n">
        <v>82</v>
      </c>
      <c r="J11" t="n">
        <v>198.27</v>
      </c>
      <c r="K11" t="n">
        <v>54.38</v>
      </c>
      <c r="L11" t="n">
        <v>3.25</v>
      </c>
      <c r="M11" t="n">
        <v>80</v>
      </c>
      <c r="N11" t="n">
        <v>40.64</v>
      </c>
      <c r="O11" t="n">
        <v>24687.06</v>
      </c>
      <c r="P11" t="n">
        <v>365.63</v>
      </c>
      <c r="Q11" t="n">
        <v>452.74</v>
      </c>
      <c r="R11" t="n">
        <v>138.78</v>
      </c>
      <c r="S11" t="n">
        <v>57.64</v>
      </c>
      <c r="T11" t="n">
        <v>38118.73</v>
      </c>
      <c r="U11" t="n">
        <v>0.42</v>
      </c>
      <c r="V11" t="n">
        <v>0.8100000000000001</v>
      </c>
      <c r="W11" t="n">
        <v>6.92</v>
      </c>
      <c r="X11" t="n">
        <v>2.34</v>
      </c>
      <c r="Y11" t="n">
        <v>1</v>
      </c>
      <c r="Z11" t="n">
        <v>10</v>
      </c>
      <c r="AA11" t="n">
        <v>549.1735902638284</v>
      </c>
      <c r="AB11" t="n">
        <v>751.403534027859</v>
      </c>
      <c r="AC11" t="n">
        <v>679.6906353417229</v>
      </c>
      <c r="AD11" t="n">
        <v>549173.5902638284</v>
      </c>
      <c r="AE11" t="n">
        <v>751403.534027859</v>
      </c>
      <c r="AF11" t="n">
        <v>3.057930175802897e-06</v>
      </c>
      <c r="AG11" t="n">
        <v>9.195601851851853</v>
      </c>
      <c r="AH11" t="n">
        <v>679690.6353417229</v>
      </c>
    </row>
    <row r="12">
      <c r="A12" t="n">
        <v>10</v>
      </c>
      <c r="B12" t="n">
        <v>100</v>
      </c>
      <c r="C12" t="inlineStr">
        <is>
          <t xml:space="preserve">CONCLUIDO	</t>
        </is>
      </c>
      <c r="D12" t="n">
        <v>3.1888</v>
      </c>
      <c r="E12" t="n">
        <v>31.36</v>
      </c>
      <c r="F12" t="n">
        <v>25.89</v>
      </c>
      <c r="G12" t="n">
        <v>20.44</v>
      </c>
      <c r="H12" t="n">
        <v>0.31</v>
      </c>
      <c r="I12" t="n">
        <v>76</v>
      </c>
      <c r="J12" t="n">
        <v>198.66</v>
      </c>
      <c r="K12" t="n">
        <v>54.38</v>
      </c>
      <c r="L12" t="n">
        <v>3.5</v>
      </c>
      <c r="M12" t="n">
        <v>74</v>
      </c>
      <c r="N12" t="n">
        <v>40.78</v>
      </c>
      <c r="O12" t="n">
        <v>24735.17</v>
      </c>
      <c r="P12" t="n">
        <v>362.73</v>
      </c>
      <c r="Q12" t="n">
        <v>452.79</v>
      </c>
      <c r="R12" t="n">
        <v>132.95</v>
      </c>
      <c r="S12" t="n">
        <v>57.64</v>
      </c>
      <c r="T12" t="n">
        <v>35233.42</v>
      </c>
      <c r="U12" t="n">
        <v>0.43</v>
      </c>
      <c r="V12" t="n">
        <v>0.82</v>
      </c>
      <c r="W12" t="n">
        <v>6.91</v>
      </c>
      <c r="X12" t="n">
        <v>2.16</v>
      </c>
      <c r="Y12" t="n">
        <v>1</v>
      </c>
      <c r="Z12" t="n">
        <v>10</v>
      </c>
      <c r="AA12" t="n">
        <v>541.3838341057568</v>
      </c>
      <c r="AB12" t="n">
        <v>740.745245992598</v>
      </c>
      <c r="AC12" t="n">
        <v>670.0495593575461</v>
      </c>
      <c r="AD12" t="n">
        <v>541383.8341057568</v>
      </c>
      <c r="AE12" t="n">
        <v>740745.245992598</v>
      </c>
      <c r="AF12" t="n">
        <v>3.098645570116711e-06</v>
      </c>
      <c r="AG12" t="n">
        <v>9.074074074074074</v>
      </c>
      <c r="AH12" t="n">
        <v>670049.559357546</v>
      </c>
    </row>
    <row r="13">
      <c r="A13" t="n">
        <v>11</v>
      </c>
      <c r="B13" t="n">
        <v>100</v>
      </c>
      <c r="C13" t="inlineStr">
        <is>
          <t xml:space="preserve">CONCLUIDO	</t>
        </is>
      </c>
      <c r="D13" t="n">
        <v>3.2301</v>
      </c>
      <c r="E13" t="n">
        <v>30.96</v>
      </c>
      <c r="F13" t="n">
        <v>25.72</v>
      </c>
      <c r="G13" t="n">
        <v>22.05</v>
      </c>
      <c r="H13" t="n">
        <v>0.33</v>
      </c>
      <c r="I13" t="n">
        <v>70</v>
      </c>
      <c r="J13" t="n">
        <v>199.05</v>
      </c>
      <c r="K13" t="n">
        <v>54.38</v>
      </c>
      <c r="L13" t="n">
        <v>3.75</v>
      </c>
      <c r="M13" t="n">
        <v>68</v>
      </c>
      <c r="N13" t="n">
        <v>40.92</v>
      </c>
      <c r="O13" t="n">
        <v>24783.33</v>
      </c>
      <c r="P13" t="n">
        <v>360.34</v>
      </c>
      <c r="Q13" t="n">
        <v>452.75</v>
      </c>
      <c r="R13" t="n">
        <v>126.83</v>
      </c>
      <c r="S13" t="n">
        <v>57.64</v>
      </c>
      <c r="T13" t="n">
        <v>32205.29</v>
      </c>
      <c r="U13" t="n">
        <v>0.45</v>
      </c>
      <c r="V13" t="n">
        <v>0.82</v>
      </c>
      <c r="W13" t="n">
        <v>6.92</v>
      </c>
      <c r="X13" t="n">
        <v>1.99</v>
      </c>
      <c r="Y13" t="n">
        <v>1</v>
      </c>
      <c r="Z13" t="n">
        <v>10</v>
      </c>
      <c r="AA13" t="n">
        <v>534.1099716124581</v>
      </c>
      <c r="AB13" t="n">
        <v>730.7928264291015</v>
      </c>
      <c r="AC13" t="n">
        <v>661.0469847488811</v>
      </c>
      <c r="AD13" t="n">
        <v>534109.9716124581</v>
      </c>
      <c r="AE13" t="n">
        <v>730792.8264291015</v>
      </c>
      <c r="AF13" t="n">
        <v>3.138777927757774e-06</v>
      </c>
      <c r="AG13" t="n">
        <v>8.958333333333334</v>
      </c>
      <c r="AH13" t="n">
        <v>661046.9847488811</v>
      </c>
    </row>
    <row r="14">
      <c r="A14" t="n">
        <v>12</v>
      </c>
      <c r="B14" t="n">
        <v>100</v>
      </c>
      <c r="C14" t="inlineStr">
        <is>
          <t xml:space="preserve">CONCLUIDO	</t>
        </is>
      </c>
      <c r="D14" t="n">
        <v>3.2609</v>
      </c>
      <c r="E14" t="n">
        <v>30.67</v>
      </c>
      <c r="F14" t="n">
        <v>25.58</v>
      </c>
      <c r="G14" t="n">
        <v>23.26</v>
      </c>
      <c r="H14" t="n">
        <v>0.36</v>
      </c>
      <c r="I14" t="n">
        <v>66</v>
      </c>
      <c r="J14" t="n">
        <v>199.44</v>
      </c>
      <c r="K14" t="n">
        <v>54.38</v>
      </c>
      <c r="L14" t="n">
        <v>4</v>
      </c>
      <c r="M14" t="n">
        <v>64</v>
      </c>
      <c r="N14" t="n">
        <v>41.06</v>
      </c>
      <c r="O14" t="n">
        <v>24831.54</v>
      </c>
      <c r="P14" t="n">
        <v>358.13</v>
      </c>
      <c r="Q14" t="n">
        <v>452.76</v>
      </c>
      <c r="R14" t="n">
        <v>122.66</v>
      </c>
      <c r="S14" t="n">
        <v>57.64</v>
      </c>
      <c r="T14" t="n">
        <v>30139.38</v>
      </c>
      <c r="U14" t="n">
        <v>0.47</v>
      </c>
      <c r="V14" t="n">
        <v>0.83</v>
      </c>
      <c r="W14" t="n">
        <v>6.9</v>
      </c>
      <c r="X14" t="n">
        <v>1.86</v>
      </c>
      <c r="Y14" t="n">
        <v>1</v>
      </c>
      <c r="Z14" t="n">
        <v>10</v>
      </c>
      <c r="AA14" t="n">
        <v>528.5660257986501</v>
      </c>
      <c r="AB14" t="n">
        <v>723.2073551850218</v>
      </c>
      <c r="AC14" t="n">
        <v>654.1854602340605</v>
      </c>
      <c r="AD14" t="n">
        <v>528566.0257986501</v>
      </c>
      <c r="AE14" t="n">
        <v>723207.3551850218</v>
      </c>
      <c r="AF14" t="n">
        <v>3.168707143625685e-06</v>
      </c>
      <c r="AG14" t="n">
        <v>8.874421296296298</v>
      </c>
      <c r="AH14" t="n">
        <v>654185.4602340605</v>
      </c>
    </row>
    <row r="15">
      <c r="A15" t="n">
        <v>13</v>
      </c>
      <c r="B15" t="n">
        <v>100</v>
      </c>
      <c r="C15" t="inlineStr">
        <is>
          <t xml:space="preserve">CONCLUIDO	</t>
        </is>
      </c>
      <c r="D15" t="n">
        <v>3.2873</v>
      </c>
      <c r="E15" t="n">
        <v>30.42</v>
      </c>
      <c r="F15" t="n">
        <v>25.49</v>
      </c>
      <c r="G15" t="n">
        <v>24.67</v>
      </c>
      <c r="H15" t="n">
        <v>0.38</v>
      </c>
      <c r="I15" t="n">
        <v>62</v>
      </c>
      <c r="J15" t="n">
        <v>199.83</v>
      </c>
      <c r="K15" t="n">
        <v>54.38</v>
      </c>
      <c r="L15" t="n">
        <v>4.25</v>
      </c>
      <c r="M15" t="n">
        <v>60</v>
      </c>
      <c r="N15" t="n">
        <v>41.2</v>
      </c>
      <c r="O15" t="n">
        <v>24879.79</v>
      </c>
      <c r="P15" t="n">
        <v>356.59</v>
      </c>
      <c r="Q15" t="n">
        <v>452.71</v>
      </c>
      <c r="R15" t="n">
        <v>119.59</v>
      </c>
      <c r="S15" t="n">
        <v>57.64</v>
      </c>
      <c r="T15" t="n">
        <v>28623.77</v>
      </c>
      <c r="U15" t="n">
        <v>0.48</v>
      </c>
      <c r="V15" t="n">
        <v>0.83</v>
      </c>
      <c r="W15" t="n">
        <v>6.9</v>
      </c>
      <c r="X15" t="n">
        <v>1.76</v>
      </c>
      <c r="Y15" t="n">
        <v>1</v>
      </c>
      <c r="Z15" t="n">
        <v>10</v>
      </c>
      <c r="AA15" t="n">
        <v>524.2621927646483</v>
      </c>
      <c r="AB15" t="n">
        <v>717.3186609561875</v>
      </c>
      <c r="AC15" t="n">
        <v>648.858774717592</v>
      </c>
      <c r="AD15" t="n">
        <v>524262.1927646483</v>
      </c>
      <c r="AE15" t="n">
        <v>717318.6609561875</v>
      </c>
      <c r="AF15" t="n">
        <v>3.194360757226751e-06</v>
      </c>
      <c r="AG15" t="n">
        <v>8.802083333333334</v>
      </c>
      <c r="AH15" t="n">
        <v>648858.7747175921</v>
      </c>
    </row>
    <row r="16">
      <c r="A16" t="n">
        <v>14</v>
      </c>
      <c r="B16" t="n">
        <v>100</v>
      </c>
      <c r="C16" t="inlineStr">
        <is>
          <t xml:space="preserve">CONCLUIDO	</t>
        </is>
      </c>
      <c r="D16" t="n">
        <v>3.32</v>
      </c>
      <c r="E16" t="n">
        <v>30.12</v>
      </c>
      <c r="F16" t="n">
        <v>25.35</v>
      </c>
      <c r="G16" t="n">
        <v>26.22</v>
      </c>
      <c r="H16" t="n">
        <v>0.4</v>
      </c>
      <c r="I16" t="n">
        <v>58</v>
      </c>
      <c r="J16" t="n">
        <v>200.22</v>
      </c>
      <c r="K16" t="n">
        <v>54.38</v>
      </c>
      <c r="L16" t="n">
        <v>4.5</v>
      </c>
      <c r="M16" t="n">
        <v>56</v>
      </c>
      <c r="N16" t="n">
        <v>41.35</v>
      </c>
      <c r="O16" t="n">
        <v>24928.09</v>
      </c>
      <c r="P16" t="n">
        <v>354.34</v>
      </c>
      <c r="Q16" t="n">
        <v>452.67</v>
      </c>
      <c r="R16" t="n">
        <v>115.31</v>
      </c>
      <c r="S16" t="n">
        <v>57.64</v>
      </c>
      <c r="T16" t="n">
        <v>26501.94</v>
      </c>
      <c r="U16" t="n">
        <v>0.5</v>
      </c>
      <c r="V16" t="n">
        <v>0.84</v>
      </c>
      <c r="W16" t="n">
        <v>6.88</v>
      </c>
      <c r="X16" t="n">
        <v>1.62</v>
      </c>
      <c r="Y16" t="n">
        <v>1</v>
      </c>
      <c r="Z16" t="n">
        <v>10</v>
      </c>
      <c r="AA16" t="n">
        <v>518.6780632164231</v>
      </c>
      <c r="AB16" t="n">
        <v>709.678208553897</v>
      </c>
      <c r="AC16" t="n">
        <v>641.9475163691337</v>
      </c>
      <c r="AD16" t="n">
        <v>518678.0632164231</v>
      </c>
      <c r="AE16" t="n">
        <v>709678.208553897</v>
      </c>
      <c r="AF16" t="n">
        <v>3.226136255891709e-06</v>
      </c>
      <c r="AG16" t="n">
        <v>8.715277777777779</v>
      </c>
      <c r="AH16" t="n">
        <v>641947.5163691337</v>
      </c>
    </row>
    <row r="17">
      <c r="A17" t="n">
        <v>15</v>
      </c>
      <c r="B17" t="n">
        <v>100</v>
      </c>
      <c r="C17" t="inlineStr">
        <is>
          <t xml:space="preserve">CONCLUIDO	</t>
        </is>
      </c>
      <c r="D17" t="n">
        <v>3.3403</v>
      </c>
      <c r="E17" t="n">
        <v>29.94</v>
      </c>
      <c r="F17" t="n">
        <v>25.28</v>
      </c>
      <c r="G17" t="n">
        <v>27.58</v>
      </c>
      <c r="H17" t="n">
        <v>0.42</v>
      </c>
      <c r="I17" t="n">
        <v>55</v>
      </c>
      <c r="J17" t="n">
        <v>200.61</v>
      </c>
      <c r="K17" t="n">
        <v>54.38</v>
      </c>
      <c r="L17" t="n">
        <v>4.75</v>
      </c>
      <c r="M17" t="n">
        <v>53</v>
      </c>
      <c r="N17" t="n">
        <v>41.49</v>
      </c>
      <c r="O17" t="n">
        <v>24976.45</v>
      </c>
      <c r="P17" t="n">
        <v>353.18</v>
      </c>
      <c r="Q17" t="n">
        <v>452.76</v>
      </c>
      <c r="R17" t="n">
        <v>112.69</v>
      </c>
      <c r="S17" t="n">
        <v>57.64</v>
      </c>
      <c r="T17" t="n">
        <v>25208.86</v>
      </c>
      <c r="U17" t="n">
        <v>0.51</v>
      </c>
      <c r="V17" t="n">
        <v>0.84</v>
      </c>
      <c r="W17" t="n">
        <v>6.89</v>
      </c>
      <c r="X17" t="n">
        <v>1.55</v>
      </c>
      <c r="Y17" t="n">
        <v>1</v>
      </c>
      <c r="Z17" t="n">
        <v>10</v>
      </c>
      <c r="AA17" t="n">
        <v>515.4960428335007</v>
      </c>
      <c r="AB17" t="n">
        <v>705.3244278851508</v>
      </c>
      <c r="AC17" t="n">
        <v>638.0092544168432</v>
      </c>
      <c r="AD17" t="n">
        <v>515496.0428335008</v>
      </c>
      <c r="AE17" t="n">
        <v>705324.4278851509</v>
      </c>
      <c r="AF17" t="n">
        <v>3.245862329986468e-06</v>
      </c>
      <c r="AG17" t="n">
        <v>8.663194444444445</v>
      </c>
      <c r="AH17" t="n">
        <v>638009.2544168432</v>
      </c>
    </row>
    <row r="18">
      <c r="A18" t="n">
        <v>16</v>
      </c>
      <c r="B18" t="n">
        <v>100</v>
      </c>
      <c r="C18" t="inlineStr">
        <is>
          <t xml:space="preserve">CONCLUIDO	</t>
        </is>
      </c>
      <c r="D18" t="n">
        <v>3.3635</v>
      </c>
      <c r="E18" t="n">
        <v>29.73</v>
      </c>
      <c r="F18" t="n">
        <v>25.19</v>
      </c>
      <c r="G18" t="n">
        <v>29.07</v>
      </c>
      <c r="H18" t="n">
        <v>0.44</v>
      </c>
      <c r="I18" t="n">
        <v>52</v>
      </c>
      <c r="J18" t="n">
        <v>201.01</v>
      </c>
      <c r="K18" t="n">
        <v>54.38</v>
      </c>
      <c r="L18" t="n">
        <v>5</v>
      </c>
      <c r="M18" t="n">
        <v>50</v>
      </c>
      <c r="N18" t="n">
        <v>41.63</v>
      </c>
      <c r="O18" t="n">
        <v>25024.84</v>
      </c>
      <c r="P18" t="n">
        <v>351.75</v>
      </c>
      <c r="Q18" t="n">
        <v>452.66</v>
      </c>
      <c r="R18" t="n">
        <v>109.99</v>
      </c>
      <c r="S18" t="n">
        <v>57.64</v>
      </c>
      <c r="T18" t="n">
        <v>23872.68</v>
      </c>
      <c r="U18" t="n">
        <v>0.52</v>
      </c>
      <c r="V18" t="n">
        <v>0.84</v>
      </c>
      <c r="W18" t="n">
        <v>6.88</v>
      </c>
      <c r="X18" t="n">
        <v>1.47</v>
      </c>
      <c r="Y18" t="n">
        <v>1</v>
      </c>
      <c r="Z18" t="n">
        <v>10</v>
      </c>
      <c r="AA18" t="n">
        <v>511.797358214608</v>
      </c>
      <c r="AB18" t="n">
        <v>700.2637244151326</v>
      </c>
      <c r="AC18" t="n">
        <v>633.4315373832617</v>
      </c>
      <c r="AD18" t="n">
        <v>511797.358214608</v>
      </c>
      <c r="AE18" t="n">
        <v>700263.7244151327</v>
      </c>
      <c r="AF18" t="n">
        <v>3.268406414666194e-06</v>
      </c>
      <c r="AG18" t="n">
        <v>8.602430555555555</v>
      </c>
      <c r="AH18" t="n">
        <v>633431.5373832617</v>
      </c>
    </row>
    <row r="19">
      <c r="A19" t="n">
        <v>17</v>
      </c>
      <c r="B19" t="n">
        <v>100</v>
      </c>
      <c r="C19" t="inlineStr">
        <is>
          <t xml:space="preserve">CONCLUIDO	</t>
        </is>
      </c>
      <c r="D19" t="n">
        <v>3.385</v>
      </c>
      <c r="E19" t="n">
        <v>29.54</v>
      </c>
      <c r="F19" t="n">
        <v>25.12</v>
      </c>
      <c r="G19" t="n">
        <v>30.76</v>
      </c>
      <c r="H19" t="n">
        <v>0.46</v>
      </c>
      <c r="I19" t="n">
        <v>49</v>
      </c>
      <c r="J19" t="n">
        <v>201.4</v>
      </c>
      <c r="K19" t="n">
        <v>54.38</v>
      </c>
      <c r="L19" t="n">
        <v>5.25</v>
      </c>
      <c r="M19" t="n">
        <v>47</v>
      </c>
      <c r="N19" t="n">
        <v>41.77</v>
      </c>
      <c r="O19" t="n">
        <v>25073.29</v>
      </c>
      <c r="P19" t="n">
        <v>350.52</v>
      </c>
      <c r="Q19" t="n">
        <v>452.64</v>
      </c>
      <c r="R19" t="n">
        <v>107.46</v>
      </c>
      <c r="S19" t="n">
        <v>57.64</v>
      </c>
      <c r="T19" t="n">
        <v>22621.99</v>
      </c>
      <c r="U19" t="n">
        <v>0.54</v>
      </c>
      <c r="V19" t="n">
        <v>0.84</v>
      </c>
      <c r="W19" t="n">
        <v>6.88</v>
      </c>
      <c r="X19" t="n">
        <v>1.39</v>
      </c>
      <c r="Y19" t="n">
        <v>1</v>
      </c>
      <c r="Z19" t="n">
        <v>10</v>
      </c>
      <c r="AA19" t="n">
        <v>496.5035387224005</v>
      </c>
      <c r="AB19" t="n">
        <v>679.3380458701976</v>
      </c>
      <c r="AC19" t="n">
        <v>614.5029762292808</v>
      </c>
      <c r="AD19" t="n">
        <v>496503.5387224006</v>
      </c>
      <c r="AE19" t="n">
        <v>679338.0458701976</v>
      </c>
      <c r="AF19" t="n">
        <v>3.289298562106456e-06</v>
      </c>
      <c r="AG19" t="n">
        <v>8.547453703703704</v>
      </c>
      <c r="AH19" t="n">
        <v>614502.9762292808</v>
      </c>
    </row>
    <row r="20">
      <c r="A20" t="n">
        <v>18</v>
      </c>
      <c r="B20" t="n">
        <v>100</v>
      </c>
      <c r="C20" t="inlineStr">
        <is>
          <t xml:space="preserve">CONCLUIDO	</t>
        </is>
      </c>
      <c r="D20" t="n">
        <v>3.4017</v>
      </c>
      <c r="E20" t="n">
        <v>29.4</v>
      </c>
      <c r="F20" t="n">
        <v>25.05</v>
      </c>
      <c r="G20" t="n">
        <v>31.98</v>
      </c>
      <c r="H20" t="n">
        <v>0.48</v>
      </c>
      <c r="I20" t="n">
        <v>47</v>
      </c>
      <c r="J20" t="n">
        <v>201.79</v>
      </c>
      <c r="K20" t="n">
        <v>54.38</v>
      </c>
      <c r="L20" t="n">
        <v>5.5</v>
      </c>
      <c r="M20" t="n">
        <v>45</v>
      </c>
      <c r="N20" t="n">
        <v>41.92</v>
      </c>
      <c r="O20" t="n">
        <v>25121.79</v>
      </c>
      <c r="P20" t="n">
        <v>349.38</v>
      </c>
      <c r="Q20" t="n">
        <v>452.65</v>
      </c>
      <c r="R20" t="n">
        <v>105.58</v>
      </c>
      <c r="S20" t="n">
        <v>57.64</v>
      </c>
      <c r="T20" t="n">
        <v>21690.91</v>
      </c>
      <c r="U20" t="n">
        <v>0.55</v>
      </c>
      <c r="V20" t="n">
        <v>0.85</v>
      </c>
      <c r="W20" t="n">
        <v>6.87</v>
      </c>
      <c r="X20" t="n">
        <v>1.33</v>
      </c>
      <c r="Y20" t="n">
        <v>1</v>
      </c>
      <c r="Z20" t="n">
        <v>10</v>
      </c>
      <c r="AA20" t="n">
        <v>493.8089552628351</v>
      </c>
      <c r="AB20" t="n">
        <v>675.6511979041879</v>
      </c>
      <c r="AC20" t="n">
        <v>611.1679958586235</v>
      </c>
      <c r="AD20" t="n">
        <v>493808.9552628351</v>
      </c>
      <c r="AE20" t="n">
        <v>675651.197904188</v>
      </c>
      <c r="AF20" t="n">
        <v>3.305526416164707e-06</v>
      </c>
      <c r="AG20" t="n">
        <v>8.506944444444445</v>
      </c>
      <c r="AH20" t="n">
        <v>611167.9958586235</v>
      </c>
    </row>
    <row r="21">
      <c r="A21" t="n">
        <v>19</v>
      </c>
      <c r="B21" t="n">
        <v>100</v>
      </c>
      <c r="C21" t="inlineStr">
        <is>
          <t xml:space="preserve">CONCLUIDO	</t>
        </is>
      </c>
      <c r="D21" t="n">
        <v>3.4172</v>
      </c>
      <c r="E21" t="n">
        <v>29.26</v>
      </c>
      <c r="F21" t="n">
        <v>25</v>
      </c>
      <c r="G21" t="n">
        <v>33.33</v>
      </c>
      <c r="H21" t="n">
        <v>0.51</v>
      </c>
      <c r="I21" t="n">
        <v>45</v>
      </c>
      <c r="J21" t="n">
        <v>202.19</v>
      </c>
      <c r="K21" t="n">
        <v>54.38</v>
      </c>
      <c r="L21" t="n">
        <v>5.75</v>
      </c>
      <c r="M21" t="n">
        <v>43</v>
      </c>
      <c r="N21" t="n">
        <v>42.06</v>
      </c>
      <c r="O21" t="n">
        <v>25170.34</v>
      </c>
      <c r="P21" t="n">
        <v>348.22</v>
      </c>
      <c r="Q21" t="n">
        <v>452.71</v>
      </c>
      <c r="R21" t="n">
        <v>103.55</v>
      </c>
      <c r="S21" t="n">
        <v>57.64</v>
      </c>
      <c r="T21" t="n">
        <v>20686.4</v>
      </c>
      <c r="U21" t="n">
        <v>0.5600000000000001</v>
      </c>
      <c r="V21" t="n">
        <v>0.85</v>
      </c>
      <c r="W21" t="n">
        <v>6.87</v>
      </c>
      <c r="X21" t="n">
        <v>1.27</v>
      </c>
      <c r="Y21" t="n">
        <v>1</v>
      </c>
      <c r="Z21" t="n">
        <v>10</v>
      </c>
      <c r="AA21" t="n">
        <v>491.1391257125868</v>
      </c>
      <c r="AB21" t="n">
        <v>671.9982193289712</v>
      </c>
      <c r="AC21" t="n">
        <v>607.8636524316378</v>
      </c>
      <c r="AD21" t="n">
        <v>491139.1257125868</v>
      </c>
      <c r="AE21" t="n">
        <v>671998.2193289712</v>
      </c>
      <c r="AF21" t="n">
        <v>3.320588196877454e-06</v>
      </c>
      <c r="AG21" t="n">
        <v>8.466435185185185</v>
      </c>
      <c r="AH21" t="n">
        <v>607863.6524316377</v>
      </c>
    </row>
    <row r="22">
      <c r="A22" t="n">
        <v>20</v>
      </c>
      <c r="B22" t="n">
        <v>100</v>
      </c>
      <c r="C22" t="inlineStr">
        <is>
          <t xml:space="preserve">CONCLUIDO	</t>
        </is>
      </c>
      <c r="D22" t="n">
        <v>3.4366</v>
      </c>
      <c r="E22" t="n">
        <v>29.1</v>
      </c>
      <c r="F22" t="n">
        <v>24.91</v>
      </c>
      <c r="G22" t="n">
        <v>34.76</v>
      </c>
      <c r="H22" t="n">
        <v>0.53</v>
      </c>
      <c r="I22" t="n">
        <v>43</v>
      </c>
      <c r="J22" t="n">
        <v>202.58</v>
      </c>
      <c r="K22" t="n">
        <v>54.38</v>
      </c>
      <c r="L22" t="n">
        <v>6</v>
      </c>
      <c r="M22" t="n">
        <v>41</v>
      </c>
      <c r="N22" t="n">
        <v>42.2</v>
      </c>
      <c r="O22" t="n">
        <v>25218.93</v>
      </c>
      <c r="P22" t="n">
        <v>346.9</v>
      </c>
      <c r="Q22" t="n">
        <v>452.68</v>
      </c>
      <c r="R22" t="n">
        <v>100.96</v>
      </c>
      <c r="S22" t="n">
        <v>57.64</v>
      </c>
      <c r="T22" t="n">
        <v>19405.13</v>
      </c>
      <c r="U22" t="n">
        <v>0.57</v>
      </c>
      <c r="V22" t="n">
        <v>0.85</v>
      </c>
      <c r="W22" t="n">
        <v>6.86</v>
      </c>
      <c r="X22" t="n">
        <v>1.18</v>
      </c>
      <c r="Y22" t="n">
        <v>1</v>
      </c>
      <c r="Z22" t="n">
        <v>10</v>
      </c>
      <c r="AA22" t="n">
        <v>488.0440291658918</v>
      </c>
      <c r="AB22" t="n">
        <v>667.7633716877604</v>
      </c>
      <c r="AC22" t="n">
        <v>604.0329727056582</v>
      </c>
      <c r="AD22" t="n">
        <v>488044.0291658918</v>
      </c>
      <c r="AE22" t="n">
        <v>667763.3716877603</v>
      </c>
      <c r="AF22" t="n">
        <v>3.339439715963086e-06</v>
      </c>
      <c r="AG22" t="n">
        <v>8.420138888888889</v>
      </c>
      <c r="AH22" t="n">
        <v>604032.9727056582</v>
      </c>
    </row>
    <row r="23">
      <c r="A23" t="n">
        <v>21</v>
      </c>
      <c r="B23" t="n">
        <v>100</v>
      </c>
      <c r="C23" t="inlineStr">
        <is>
          <t xml:space="preserve">CONCLUIDO	</t>
        </is>
      </c>
      <c r="D23" t="n">
        <v>3.4506</v>
      </c>
      <c r="E23" t="n">
        <v>28.98</v>
      </c>
      <c r="F23" t="n">
        <v>24.87</v>
      </c>
      <c r="G23" t="n">
        <v>36.39</v>
      </c>
      <c r="H23" t="n">
        <v>0.55</v>
      </c>
      <c r="I23" t="n">
        <v>41</v>
      </c>
      <c r="J23" t="n">
        <v>202.98</v>
      </c>
      <c r="K23" t="n">
        <v>54.38</v>
      </c>
      <c r="L23" t="n">
        <v>6.25</v>
      </c>
      <c r="M23" t="n">
        <v>39</v>
      </c>
      <c r="N23" t="n">
        <v>42.35</v>
      </c>
      <c r="O23" t="n">
        <v>25267.7</v>
      </c>
      <c r="P23" t="n">
        <v>346.08</v>
      </c>
      <c r="Q23" t="n">
        <v>452.66</v>
      </c>
      <c r="R23" t="n">
        <v>99.56</v>
      </c>
      <c r="S23" t="n">
        <v>57.64</v>
      </c>
      <c r="T23" t="n">
        <v>18711.63</v>
      </c>
      <c r="U23" t="n">
        <v>0.58</v>
      </c>
      <c r="V23" t="n">
        <v>0.85</v>
      </c>
      <c r="W23" t="n">
        <v>6.86</v>
      </c>
      <c r="X23" t="n">
        <v>1.14</v>
      </c>
      <c r="Y23" t="n">
        <v>1</v>
      </c>
      <c r="Z23" t="n">
        <v>10</v>
      </c>
      <c r="AA23" t="n">
        <v>486.008005337896</v>
      </c>
      <c r="AB23" t="n">
        <v>664.9775940632645</v>
      </c>
      <c r="AC23" t="n">
        <v>601.5130657877808</v>
      </c>
      <c r="AD23" t="n">
        <v>486008.0053378959</v>
      </c>
      <c r="AE23" t="n">
        <v>664977.5940632646</v>
      </c>
      <c r="AF23" t="n">
        <v>3.353043904993955e-06</v>
      </c>
      <c r="AG23" t="n">
        <v>8.385416666666666</v>
      </c>
      <c r="AH23" t="n">
        <v>601513.0657877808</v>
      </c>
    </row>
    <row r="24">
      <c r="A24" t="n">
        <v>22</v>
      </c>
      <c r="B24" t="n">
        <v>100</v>
      </c>
      <c r="C24" t="inlineStr">
        <is>
          <t xml:space="preserve">CONCLUIDO	</t>
        </is>
      </c>
      <c r="D24" t="n">
        <v>3.4653</v>
      </c>
      <c r="E24" t="n">
        <v>28.86</v>
      </c>
      <c r="F24" t="n">
        <v>24.82</v>
      </c>
      <c r="G24" t="n">
        <v>38.19</v>
      </c>
      <c r="H24" t="n">
        <v>0.57</v>
      </c>
      <c r="I24" t="n">
        <v>39</v>
      </c>
      <c r="J24" t="n">
        <v>203.37</v>
      </c>
      <c r="K24" t="n">
        <v>54.38</v>
      </c>
      <c r="L24" t="n">
        <v>6.5</v>
      </c>
      <c r="M24" t="n">
        <v>37</v>
      </c>
      <c r="N24" t="n">
        <v>42.49</v>
      </c>
      <c r="O24" t="n">
        <v>25316.39</v>
      </c>
      <c r="P24" t="n">
        <v>345.01</v>
      </c>
      <c r="Q24" t="n">
        <v>452.6</v>
      </c>
      <c r="R24" t="n">
        <v>97.55</v>
      </c>
      <c r="S24" t="n">
        <v>57.64</v>
      </c>
      <c r="T24" t="n">
        <v>17715.62</v>
      </c>
      <c r="U24" t="n">
        <v>0.59</v>
      </c>
      <c r="V24" t="n">
        <v>0.85</v>
      </c>
      <c r="W24" t="n">
        <v>6.87</v>
      </c>
      <c r="X24" t="n">
        <v>1.1</v>
      </c>
      <c r="Y24" t="n">
        <v>1</v>
      </c>
      <c r="Z24" t="n">
        <v>10</v>
      </c>
      <c r="AA24" t="n">
        <v>483.7155089984176</v>
      </c>
      <c r="AB24" t="n">
        <v>661.8408994337897</v>
      </c>
      <c r="AC24" t="n">
        <v>598.6757328913645</v>
      </c>
      <c r="AD24" t="n">
        <v>483715.5089984176</v>
      </c>
      <c r="AE24" t="n">
        <v>661840.8994337897</v>
      </c>
      <c r="AF24" t="n">
        <v>3.367328303476367e-06</v>
      </c>
      <c r="AG24" t="n">
        <v>8.350694444444445</v>
      </c>
      <c r="AH24" t="n">
        <v>598675.7328913645</v>
      </c>
    </row>
    <row r="25">
      <c r="A25" t="n">
        <v>23</v>
      </c>
      <c r="B25" t="n">
        <v>100</v>
      </c>
      <c r="C25" t="inlineStr">
        <is>
          <t xml:space="preserve">CONCLUIDO	</t>
        </is>
      </c>
      <c r="D25" t="n">
        <v>3.4768</v>
      </c>
      <c r="E25" t="n">
        <v>28.76</v>
      </c>
      <c r="F25" t="n">
        <v>24.77</v>
      </c>
      <c r="G25" t="n">
        <v>39.11</v>
      </c>
      <c r="H25" t="n">
        <v>0.59</v>
      </c>
      <c r="I25" t="n">
        <v>38</v>
      </c>
      <c r="J25" t="n">
        <v>203.77</v>
      </c>
      <c r="K25" t="n">
        <v>54.38</v>
      </c>
      <c r="L25" t="n">
        <v>6.75</v>
      </c>
      <c r="M25" t="n">
        <v>36</v>
      </c>
      <c r="N25" t="n">
        <v>42.64</v>
      </c>
      <c r="O25" t="n">
        <v>25365.14</v>
      </c>
      <c r="P25" t="n">
        <v>344.02</v>
      </c>
      <c r="Q25" t="n">
        <v>452.66</v>
      </c>
      <c r="R25" t="n">
        <v>96.28</v>
      </c>
      <c r="S25" t="n">
        <v>57.64</v>
      </c>
      <c r="T25" t="n">
        <v>17087.93</v>
      </c>
      <c r="U25" t="n">
        <v>0.6</v>
      </c>
      <c r="V25" t="n">
        <v>0.86</v>
      </c>
      <c r="W25" t="n">
        <v>6.85</v>
      </c>
      <c r="X25" t="n">
        <v>1.04</v>
      </c>
      <c r="Y25" t="n">
        <v>1</v>
      </c>
      <c r="Z25" t="n">
        <v>10</v>
      </c>
      <c r="AA25" t="n">
        <v>481.793252232843</v>
      </c>
      <c r="AB25" t="n">
        <v>659.2107829231473</v>
      </c>
      <c r="AC25" t="n">
        <v>596.296631009106</v>
      </c>
      <c r="AD25" t="n">
        <v>481793.252232843</v>
      </c>
      <c r="AE25" t="n">
        <v>659210.7829231473</v>
      </c>
      <c r="AF25" t="n">
        <v>3.378503173037437e-06</v>
      </c>
      <c r="AG25" t="n">
        <v>8.32175925925926</v>
      </c>
      <c r="AH25" t="n">
        <v>596296.6310091061</v>
      </c>
    </row>
    <row r="26">
      <c r="A26" t="n">
        <v>24</v>
      </c>
      <c r="B26" t="n">
        <v>100</v>
      </c>
      <c r="C26" t="inlineStr">
        <is>
          <t xml:space="preserve">CONCLUIDO	</t>
        </is>
      </c>
      <c r="D26" t="n">
        <v>3.4824</v>
      </c>
      <c r="E26" t="n">
        <v>28.72</v>
      </c>
      <c r="F26" t="n">
        <v>24.76</v>
      </c>
      <c r="G26" t="n">
        <v>40.15</v>
      </c>
      <c r="H26" t="n">
        <v>0.61</v>
      </c>
      <c r="I26" t="n">
        <v>37</v>
      </c>
      <c r="J26" t="n">
        <v>204.16</v>
      </c>
      <c r="K26" t="n">
        <v>54.38</v>
      </c>
      <c r="L26" t="n">
        <v>7</v>
      </c>
      <c r="M26" t="n">
        <v>35</v>
      </c>
      <c r="N26" t="n">
        <v>42.78</v>
      </c>
      <c r="O26" t="n">
        <v>25413.94</v>
      </c>
      <c r="P26" t="n">
        <v>344.01</v>
      </c>
      <c r="Q26" t="n">
        <v>452.6</v>
      </c>
      <c r="R26" t="n">
        <v>95.93000000000001</v>
      </c>
      <c r="S26" t="n">
        <v>57.64</v>
      </c>
      <c r="T26" t="n">
        <v>16917.69</v>
      </c>
      <c r="U26" t="n">
        <v>0.6</v>
      </c>
      <c r="V26" t="n">
        <v>0.86</v>
      </c>
      <c r="W26" t="n">
        <v>6.86</v>
      </c>
      <c r="X26" t="n">
        <v>1.03</v>
      </c>
      <c r="Y26" t="n">
        <v>1</v>
      </c>
      <c r="Z26" t="n">
        <v>10</v>
      </c>
      <c r="AA26" t="n">
        <v>481.2369730663941</v>
      </c>
      <c r="AB26" t="n">
        <v>658.449657226307</v>
      </c>
      <c r="AC26" t="n">
        <v>595.6081460805256</v>
      </c>
      <c r="AD26" t="n">
        <v>481236.973066394</v>
      </c>
      <c r="AE26" t="n">
        <v>658449.657226307</v>
      </c>
      <c r="AF26" t="n">
        <v>3.383944848649786e-06</v>
      </c>
      <c r="AG26" t="n">
        <v>8.310185185185185</v>
      </c>
      <c r="AH26" t="n">
        <v>595608.1460805256</v>
      </c>
    </row>
    <row r="27">
      <c r="A27" t="n">
        <v>25</v>
      </c>
      <c r="B27" t="n">
        <v>100</v>
      </c>
      <c r="C27" t="inlineStr">
        <is>
          <t xml:space="preserve">CONCLUIDO	</t>
        </is>
      </c>
      <c r="D27" t="n">
        <v>3.5017</v>
      </c>
      <c r="E27" t="n">
        <v>28.56</v>
      </c>
      <c r="F27" t="n">
        <v>24.68</v>
      </c>
      <c r="G27" t="n">
        <v>42.31</v>
      </c>
      <c r="H27" t="n">
        <v>0.63</v>
      </c>
      <c r="I27" t="n">
        <v>35</v>
      </c>
      <c r="J27" t="n">
        <v>204.56</v>
      </c>
      <c r="K27" t="n">
        <v>54.38</v>
      </c>
      <c r="L27" t="n">
        <v>7.25</v>
      </c>
      <c r="M27" t="n">
        <v>33</v>
      </c>
      <c r="N27" t="n">
        <v>42.93</v>
      </c>
      <c r="O27" t="n">
        <v>25462.78</v>
      </c>
      <c r="P27" t="n">
        <v>342.58</v>
      </c>
      <c r="Q27" t="n">
        <v>452.6</v>
      </c>
      <c r="R27" t="n">
        <v>93.59</v>
      </c>
      <c r="S27" t="n">
        <v>57.64</v>
      </c>
      <c r="T27" t="n">
        <v>15757.55</v>
      </c>
      <c r="U27" t="n">
        <v>0.62</v>
      </c>
      <c r="V27" t="n">
        <v>0.86</v>
      </c>
      <c r="W27" t="n">
        <v>6.84</v>
      </c>
      <c r="X27" t="n">
        <v>0.95</v>
      </c>
      <c r="Y27" t="n">
        <v>1</v>
      </c>
      <c r="Z27" t="n">
        <v>10</v>
      </c>
      <c r="AA27" t="n">
        <v>478.2202376261629</v>
      </c>
      <c r="AB27" t="n">
        <v>654.322026708008</v>
      </c>
      <c r="AC27" t="n">
        <v>591.8744508257273</v>
      </c>
      <c r="AD27" t="n">
        <v>478220.2376261629</v>
      </c>
      <c r="AE27" t="n">
        <v>654322.026708008</v>
      </c>
      <c r="AF27" t="n">
        <v>3.402699194956626e-06</v>
      </c>
      <c r="AG27" t="n">
        <v>8.263888888888889</v>
      </c>
      <c r="AH27" t="n">
        <v>591874.4508257273</v>
      </c>
    </row>
    <row r="28">
      <c r="A28" t="n">
        <v>26</v>
      </c>
      <c r="B28" t="n">
        <v>100</v>
      </c>
      <c r="C28" t="inlineStr">
        <is>
          <t xml:space="preserve">CONCLUIDO	</t>
        </is>
      </c>
      <c r="D28" t="n">
        <v>3.5094</v>
      </c>
      <c r="E28" t="n">
        <v>28.5</v>
      </c>
      <c r="F28" t="n">
        <v>24.66</v>
      </c>
      <c r="G28" t="n">
        <v>43.51</v>
      </c>
      <c r="H28" t="n">
        <v>0.65</v>
      </c>
      <c r="I28" t="n">
        <v>34</v>
      </c>
      <c r="J28" t="n">
        <v>204.95</v>
      </c>
      <c r="K28" t="n">
        <v>54.38</v>
      </c>
      <c r="L28" t="n">
        <v>7.5</v>
      </c>
      <c r="M28" t="n">
        <v>32</v>
      </c>
      <c r="N28" t="n">
        <v>43.08</v>
      </c>
      <c r="O28" t="n">
        <v>25511.67</v>
      </c>
      <c r="P28" t="n">
        <v>341.94</v>
      </c>
      <c r="Q28" t="n">
        <v>452.58</v>
      </c>
      <c r="R28" t="n">
        <v>92.53</v>
      </c>
      <c r="S28" t="n">
        <v>57.64</v>
      </c>
      <c r="T28" t="n">
        <v>15234.45</v>
      </c>
      <c r="U28" t="n">
        <v>0.62</v>
      </c>
      <c r="V28" t="n">
        <v>0.86</v>
      </c>
      <c r="W28" t="n">
        <v>6.85</v>
      </c>
      <c r="X28" t="n">
        <v>0.93</v>
      </c>
      <c r="Y28" t="n">
        <v>1</v>
      </c>
      <c r="Z28" t="n">
        <v>10</v>
      </c>
      <c r="AA28" t="n">
        <v>477.0170267435234</v>
      </c>
      <c r="AB28" t="n">
        <v>652.6757404964628</v>
      </c>
      <c r="AC28" t="n">
        <v>590.3852838596348</v>
      </c>
      <c r="AD28" t="n">
        <v>477017.0267435234</v>
      </c>
      <c r="AE28" t="n">
        <v>652675.7404964628</v>
      </c>
      <c r="AF28" t="n">
        <v>3.410181498923603e-06</v>
      </c>
      <c r="AG28" t="n">
        <v>8.246527777777779</v>
      </c>
      <c r="AH28" t="n">
        <v>590385.2838596348</v>
      </c>
    </row>
    <row r="29">
      <c r="A29" t="n">
        <v>27</v>
      </c>
      <c r="B29" t="n">
        <v>100</v>
      </c>
      <c r="C29" t="inlineStr">
        <is>
          <t xml:space="preserve">CONCLUIDO	</t>
        </is>
      </c>
      <c r="D29" t="n">
        <v>3.5156</v>
      </c>
      <c r="E29" t="n">
        <v>28.44</v>
      </c>
      <c r="F29" t="n">
        <v>24.64</v>
      </c>
      <c r="G29" t="n">
        <v>44.81</v>
      </c>
      <c r="H29" t="n">
        <v>0.67</v>
      </c>
      <c r="I29" t="n">
        <v>33</v>
      </c>
      <c r="J29" t="n">
        <v>205.35</v>
      </c>
      <c r="K29" t="n">
        <v>54.38</v>
      </c>
      <c r="L29" t="n">
        <v>7.75</v>
      </c>
      <c r="M29" t="n">
        <v>31</v>
      </c>
      <c r="N29" t="n">
        <v>43.22</v>
      </c>
      <c r="O29" t="n">
        <v>25560.62</v>
      </c>
      <c r="P29" t="n">
        <v>341.65</v>
      </c>
      <c r="Q29" t="n">
        <v>452.64</v>
      </c>
      <c r="R29" t="n">
        <v>92.27</v>
      </c>
      <c r="S29" t="n">
        <v>57.64</v>
      </c>
      <c r="T29" t="n">
        <v>15108</v>
      </c>
      <c r="U29" t="n">
        <v>0.62</v>
      </c>
      <c r="V29" t="n">
        <v>0.86</v>
      </c>
      <c r="W29" t="n">
        <v>6.85</v>
      </c>
      <c r="X29" t="n">
        <v>0.92</v>
      </c>
      <c r="Y29" t="n">
        <v>1</v>
      </c>
      <c r="Z29" t="n">
        <v>10</v>
      </c>
      <c r="AA29" t="n">
        <v>476.1943334713998</v>
      </c>
      <c r="AB29" t="n">
        <v>651.5500952668777</v>
      </c>
      <c r="AC29" t="n">
        <v>589.3670686309083</v>
      </c>
      <c r="AD29" t="n">
        <v>476194.3334713998</v>
      </c>
      <c r="AE29" t="n">
        <v>651550.0952668778</v>
      </c>
      <c r="AF29" t="n">
        <v>3.416206211208703e-06</v>
      </c>
      <c r="AG29" t="n">
        <v>8.229166666666668</v>
      </c>
      <c r="AH29" t="n">
        <v>589367.0686309083</v>
      </c>
    </row>
    <row r="30">
      <c r="A30" t="n">
        <v>28</v>
      </c>
      <c r="B30" t="n">
        <v>100</v>
      </c>
      <c r="C30" t="inlineStr">
        <is>
          <t xml:space="preserve">CONCLUIDO	</t>
        </is>
      </c>
      <c r="D30" t="n">
        <v>3.5215</v>
      </c>
      <c r="E30" t="n">
        <v>28.4</v>
      </c>
      <c r="F30" t="n">
        <v>24.64</v>
      </c>
      <c r="G30" t="n">
        <v>46.19</v>
      </c>
      <c r="H30" t="n">
        <v>0.6899999999999999</v>
      </c>
      <c r="I30" t="n">
        <v>32</v>
      </c>
      <c r="J30" t="n">
        <v>205.75</v>
      </c>
      <c r="K30" t="n">
        <v>54.38</v>
      </c>
      <c r="L30" t="n">
        <v>8</v>
      </c>
      <c r="M30" t="n">
        <v>30</v>
      </c>
      <c r="N30" t="n">
        <v>43.37</v>
      </c>
      <c r="O30" t="n">
        <v>25609.61</v>
      </c>
      <c r="P30" t="n">
        <v>341.23</v>
      </c>
      <c r="Q30" t="n">
        <v>452.7</v>
      </c>
      <c r="R30" t="n">
        <v>91.97</v>
      </c>
      <c r="S30" t="n">
        <v>57.64</v>
      </c>
      <c r="T30" t="n">
        <v>14964.46</v>
      </c>
      <c r="U30" t="n">
        <v>0.63</v>
      </c>
      <c r="V30" t="n">
        <v>0.86</v>
      </c>
      <c r="W30" t="n">
        <v>6.85</v>
      </c>
      <c r="X30" t="n">
        <v>0.91</v>
      </c>
      <c r="Y30" t="n">
        <v>1</v>
      </c>
      <c r="Z30" t="n">
        <v>10</v>
      </c>
      <c r="AA30" t="n">
        <v>475.377258343094</v>
      </c>
      <c r="AB30" t="n">
        <v>650.432137029519</v>
      </c>
      <c r="AC30" t="n">
        <v>588.3558067586587</v>
      </c>
      <c r="AD30" t="n">
        <v>475377.258343094</v>
      </c>
      <c r="AE30" t="n">
        <v>650432.1370295191</v>
      </c>
      <c r="AF30" t="n">
        <v>3.421939405157426e-06</v>
      </c>
      <c r="AG30" t="n">
        <v>8.217592592592593</v>
      </c>
      <c r="AH30" t="n">
        <v>588355.8067586587</v>
      </c>
    </row>
    <row r="31">
      <c r="A31" t="n">
        <v>29</v>
      </c>
      <c r="B31" t="n">
        <v>100</v>
      </c>
      <c r="C31" t="inlineStr">
        <is>
          <t xml:space="preserve">CONCLUIDO	</t>
        </is>
      </c>
      <c r="D31" t="n">
        <v>3.5321</v>
      </c>
      <c r="E31" t="n">
        <v>28.31</v>
      </c>
      <c r="F31" t="n">
        <v>24.59</v>
      </c>
      <c r="G31" t="n">
        <v>47.59</v>
      </c>
      <c r="H31" t="n">
        <v>0.71</v>
      </c>
      <c r="I31" t="n">
        <v>31</v>
      </c>
      <c r="J31" t="n">
        <v>206.15</v>
      </c>
      <c r="K31" t="n">
        <v>54.38</v>
      </c>
      <c r="L31" t="n">
        <v>8.25</v>
      </c>
      <c r="M31" t="n">
        <v>29</v>
      </c>
      <c r="N31" t="n">
        <v>43.52</v>
      </c>
      <c r="O31" t="n">
        <v>25658.66</v>
      </c>
      <c r="P31" t="n">
        <v>340.37</v>
      </c>
      <c r="Q31" t="n">
        <v>452.62</v>
      </c>
      <c r="R31" t="n">
        <v>90.33</v>
      </c>
      <c r="S31" t="n">
        <v>57.64</v>
      </c>
      <c r="T31" t="n">
        <v>14146.61</v>
      </c>
      <c r="U31" t="n">
        <v>0.64</v>
      </c>
      <c r="V31" t="n">
        <v>0.86</v>
      </c>
      <c r="W31" t="n">
        <v>6.85</v>
      </c>
      <c r="X31" t="n">
        <v>0.86</v>
      </c>
      <c r="Y31" t="n">
        <v>1</v>
      </c>
      <c r="Z31" t="n">
        <v>10</v>
      </c>
      <c r="AA31" t="n">
        <v>473.6814495484462</v>
      </c>
      <c r="AB31" t="n">
        <v>648.1118566228781</v>
      </c>
      <c r="AC31" t="n">
        <v>586.2569706574936</v>
      </c>
      <c r="AD31" t="n">
        <v>473681.4495484462</v>
      </c>
      <c r="AE31" t="n">
        <v>648111.8566228781</v>
      </c>
      <c r="AF31" t="n">
        <v>3.432239719709369e-06</v>
      </c>
      <c r="AG31" t="n">
        <v>8.191550925925926</v>
      </c>
      <c r="AH31" t="n">
        <v>586256.9706574937</v>
      </c>
    </row>
    <row r="32">
      <c r="A32" t="n">
        <v>30</v>
      </c>
      <c r="B32" t="n">
        <v>100</v>
      </c>
      <c r="C32" t="inlineStr">
        <is>
          <t xml:space="preserve">CONCLUIDO	</t>
        </is>
      </c>
      <c r="D32" t="n">
        <v>3.541</v>
      </c>
      <c r="E32" t="n">
        <v>28.24</v>
      </c>
      <c r="F32" t="n">
        <v>24.56</v>
      </c>
      <c r="G32" t="n">
        <v>49.11</v>
      </c>
      <c r="H32" t="n">
        <v>0.73</v>
      </c>
      <c r="I32" t="n">
        <v>30</v>
      </c>
      <c r="J32" t="n">
        <v>206.54</v>
      </c>
      <c r="K32" t="n">
        <v>54.38</v>
      </c>
      <c r="L32" t="n">
        <v>8.5</v>
      </c>
      <c r="M32" t="n">
        <v>28</v>
      </c>
      <c r="N32" t="n">
        <v>43.67</v>
      </c>
      <c r="O32" t="n">
        <v>25707.76</v>
      </c>
      <c r="P32" t="n">
        <v>339.74</v>
      </c>
      <c r="Q32" t="n">
        <v>452.63</v>
      </c>
      <c r="R32" t="n">
        <v>89.29000000000001</v>
      </c>
      <c r="S32" t="n">
        <v>57.64</v>
      </c>
      <c r="T32" t="n">
        <v>13634.09</v>
      </c>
      <c r="U32" t="n">
        <v>0.65</v>
      </c>
      <c r="V32" t="n">
        <v>0.86</v>
      </c>
      <c r="W32" t="n">
        <v>6.85</v>
      </c>
      <c r="X32" t="n">
        <v>0.83</v>
      </c>
      <c r="Y32" t="n">
        <v>1</v>
      </c>
      <c r="Z32" t="n">
        <v>10</v>
      </c>
      <c r="AA32" t="n">
        <v>472.3671857372541</v>
      </c>
      <c r="AB32" t="n">
        <v>646.3136228951778</v>
      </c>
      <c r="AC32" t="n">
        <v>584.6303578329282</v>
      </c>
      <c r="AD32" t="n">
        <v>472367.1857372542</v>
      </c>
      <c r="AE32" t="n">
        <v>646313.6228951778</v>
      </c>
      <c r="AF32" t="n">
        <v>3.44088809702185e-06</v>
      </c>
      <c r="AG32" t="n">
        <v>8.171296296296296</v>
      </c>
      <c r="AH32" t="n">
        <v>584630.3578329282</v>
      </c>
    </row>
    <row r="33">
      <c r="A33" t="n">
        <v>31</v>
      </c>
      <c r="B33" t="n">
        <v>100</v>
      </c>
      <c r="C33" t="inlineStr">
        <is>
          <t xml:space="preserve">CONCLUIDO	</t>
        </is>
      </c>
      <c r="D33" t="n">
        <v>3.549</v>
      </c>
      <c r="E33" t="n">
        <v>28.18</v>
      </c>
      <c r="F33" t="n">
        <v>24.53</v>
      </c>
      <c r="G33" t="n">
        <v>50.76</v>
      </c>
      <c r="H33" t="n">
        <v>0.75</v>
      </c>
      <c r="I33" t="n">
        <v>29</v>
      </c>
      <c r="J33" t="n">
        <v>206.94</v>
      </c>
      <c r="K33" t="n">
        <v>54.38</v>
      </c>
      <c r="L33" t="n">
        <v>8.75</v>
      </c>
      <c r="M33" t="n">
        <v>27</v>
      </c>
      <c r="N33" t="n">
        <v>43.81</v>
      </c>
      <c r="O33" t="n">
        <v>25756.9</v>
      </c>
      <c r="P33" t="n">
        <v>339</v>
      </c>
      <c r="Q33" t="n">
        <v>452.57</v>
      </c>
      <c r="R33" t="n">
        <v>88.48</v>
      </c>
      <c r="S33" t="n">
        <v>57.64</v>
      </c>
      <c r="T33" t="n">
        <v>13234.73</v>
      </c>
      <c r="U33" t="n">
        <v>0.65</v>
      </c>
      <c r="V33" t="n">
        <v>0.86</v>
      </c>
      <c r="W33" t="n">
        <v>6.84</v>
      </c>
      <c r="X33" t="n">
        <v>0.8100000000000001</v>
      </c>
      <c r="Y33" t="n">
        <v>1</v>
      </c>
      <c r="Z33" t="n">
        <v>10</v>
      </c>
      <c r="AA33" t="n">
        <v>471.0632551492311</v>
      </c>
      <c r="AB33" t="n">
        <v>644.5295275392871</v>
      </c>
      <c r="AC33" t="n">
        <v>583.0165340338102</v>
      </c>
      <c r="AD33" t="n">
        <v>471063.2551492311</v>
      </c>
      <c r="AE33" t="n">
        <v>644529.5275392871</v>
      </c>
      <c r="AF33" t="n">
        <v>3.448661919325203e-06</v>
      </c>
      <c r="AG33" t="n">
        <v>8.153935185185185</v>
      </c>
      <c r="AH33" t="n">
        <v>583016.5340338103</v>
      </c>
    </row>
    <row r="34">
      <c r="A34" t="n">
        <v>32</v>
      </c>
      <c r="B34" t="n">
        <v>100</v>
      </c>
      <c r="C34" t="inlineStr">
        <is>
          <t xml:space="preserve">CONCLUIDO	</t>
        </is>
      </c>
      <c r="D34" t="n">
        <v>3.5578</v>
      </c>
      <c r="E34" t="n">
        <v>28.11</v>
      </c>
      <c r="F34" t="n">
        <v>24.5</v>
      </c>
      <c r="G34" t="n">
        <v>52.5</v>
      </c>
      <c r="H34" t="n">
        <v>0.77</v>
      </c>
      <c r="I34" t="n">
        <v>28</v>
      </c>
      <c r="J34" t="n">
        <v>207.34</v>
      </c>
      <c r="K34" t="n">
        <v>54.38</v>
      </c>
      <c r="L34" t="n">
        <v>9</v>
      </c>
      <c r="M34" t="n">
        <v>26</v>
      </c>
      <c r="N34" t="n">
        <v>43.96</v>
      </c>
      <c r="O34" t="n">
        <v>25806.1</v>
      </c>
      <c r="P34" t="n">
        <v>338.53</v>
      </c>
      <c r="Q34" t="n">
        <v>452.69</v>
      </c>
      <c r="R34" t="n">
        <v>87.53</v>
      </c>
      <c r="S34" t="n">
        <v>57.64</v>
      </c>
      <c r="T34" t="n">
        <v>12764.84</v>
      </c>
      <c r="U34" t="n">
        <v>0.66</v>
      </c>
      <c r="V34" t="n">
        <v>0.87</v>
      </c>
      <c r="W34" t="n">
        <v>6.84</v>
      </c>
      <c r="X34" t="n">
        <v>0.78</v>
      </c>
      <c r="Y34" t="n">
        <v>1</v>
      </c>
      <c r="Z34" t="n">
        <v>10</v>
      </c>
      <c r="AA34" t="n">
        <v>469.8792412072868</v>
      </c>
      <c r="AB34" t="n">
        <v>642.9095074289105</v>
      </c>
      <c r="AC34" t="n">
        <v>581.5511263690554</v>
      </c>
      <c r="AD34" t="n">
        <v>469879.2412072868</v>
      </c>
      <c r="AE34" t="n">
        <v>642909.5074289105</v>
      </c>
      <c r="AF34" t="n">
        <v>3.457213123858892e-06</v>
      </c>
      <c r="AG34" t="n">
        <v>8.133680555555555</v>
      </c>
      <c r="AH34" t="n">
        <v>581551.1263690554</v>
      </c>
    </row>
    <row r="35">
      <c r="A35" t="n">
        <v>33</v>
      </c>
      <c r="B35" t="n">
        <v>100</v>
      </c>
      <c r="C35" t="inlineStr">
        <is>
          <t xml:space="preserve">CONCLUIDO	</t>
        </is>
      </c>
      <c r="D35" t="n">
        <v>3.5581</v>
      </c>
      <c r="E35" t="n">
        <v>28.1</v>
      </c>
      <c r="F35" t="n">
        <v>24.5</v>
      </c>
      <c r="G35" t="n">
        <v>52.5</v>
      </c>
      <c r="H35" t="n">
        <v>0.79</v>
      </c>
      <c r="I35" t="n">
        <v>28</v>
      </c>
      <c r="J35" t="n">
        <v>207.74</v>
      </c>
      <c r="K35" t="n">
        <v>54.38</v>
      </c>
      <c r="L35" t="n">
        <v>9.25</v>
      </c>
      <c r="M35" t="n">
        <v>26</v>
      </c>
      <c r="N35" t="n">
        <v>44.11</v>
      </c>
      <c r="O35" t="n">
        <v>25855.35</v>
      </c>
      <c r="P35" t="n">
        <v>338.16</v>
      </c>
      <c r="Q35" t="n">
        <v>452.69</v>
      </c>
      <c r="R35" t="n">
        <v>87.51000000000001</v>
      </c>
      <c r="S35" t="n">
        <v>57.64</v>
      </c>
      <c r="T35" t="n">
        <v>12752.82</v>
      </c>
      <c r="U35" t="n">
        <v>0.66</v>
      </c>
      <c r="V35" t="n">
        <v>0.87</v>
      </c>
      <c r="W35" t="n">
        <v>6.84</v>
      </c>
      <c r="X35" t="n">
        <v>0.77</v>
      </c>
      <c r="Y35" t="n">
        <v>1</v>
      </c>
      <c r="Z35" t="n">
        <v>10</v>
      </c>
      <c r="AA35" t="n">
        <v>469.6016611066753</v>
      </c>
      <c r="AB35" t="n">
        <v>642.529710089284</v>
      </c>
      <c r="AC35" t="n">
        <v>581.207576354474</v>
      </c>
      <c r="AD35" t="n">
        <v>469601.6611066753</v>
      </c>
      <c r="AE35" t="n">
        <v>642529.710089284</v>
      </c>
      <c r="AF35" t="n">
        <v>3.457504642195268e-06</v>
      </c>
      <c r="AG35" t="n">
        <v>8.130787037037038</v>
      </c>
      <c r="AH35" t="n">
        <v>581207.5763544739</v>
      </c>
    </row>
    <row r="36">
      <c r="A36" t="n">
        <v>34</v>
      </c>
      <c r="B36" t="n">
        <v>100</v>
      </c>
      <c r="C36" t="inlineStr">
        <is>
          <t xml:space="preserve">CONCLUIDO	</t>
        </is>
      </c>
      <c r="D36" t="n">
        <v>3.5673</v>
      </c>
      <c r="E36" t="n">
        <v>28.03</v>
      </c>
      <c r="F36" t="n">
        <v>24.47</v>
      </c>
      <c r="G36" t="n">
        <v>54.37</v>
      </c>
      <c r="H36" t="n">
        <v>0.8100000000000001</v>
      </c>
      <c r="I36" t="n">
        <v>27</v>
      </c>
      <c r="J36" t="n">
        <v>208.14</v>
      </c>
      <c r="K36" t="n">
        <v>54.38</v>
      </c>
      <c r="L36" t="n">
        <v>9.5</v>
      </c>
      <c r="M36" t="n">
        <v>25</v>
      </c>
      <c r="N36" t="n">
        <v>44.26</v>
      </c>
      <c r="O36" t="n">
        <v>25904.65</v>
      </c>
      <c r="P36" t="n">
        <v>337.41</v>
      </c>
      <c r="Q36" t="n">
        <v>452.65</v>
      </c>
      <c r="R36" t="n">
        <v>86.34999999999999</v>
      </c>
      <c r="S36" t="n">
        <v>57.64</v>
      </c>
      <c r="T36" t="n">
        <v>12178.76</v>
      </c>
      <c r="U36" t="n">
        <v>0.67</v>
      </c>
      <c r="V36" t="n">
        <v>0.87</v>
      </c>
      <c r="W36" t="n">
        <v>6.84</v>
      </c>
      <c r="X36" t="n">
        <v>0.74</v>
      </c>
      <c r="Y36" t="n">
        <v>1</v>
      </c>
      <c r="Z36" t="n">
        <v>10</v>
      </c>
      <c r="AA36" t="n">
        <v>468.1999257725964</v>
      </c>
      <c r="AB36" t="n">
        <v>640.6117939649988</v>
      </c>
      <c r="AC36" t="n">
        <v>579.4727034532783</v>
      </c>
      <c r="AD36" t="n">
        <v>468199.9257725964</v>
      </c>
      <c r="AE36" t="n">
        <v>640611.7939649988</v>
      </c>
      <c r="AF36" t="n">
        <v>3.466444537844124e-06</v>
      </c>
      <c r="AG36" t="n">
        <v>8.110532407407408</v>
      </c>
      <c r="AH36" t="n">
        <v>579472.7034532783</v>
      </c>
    </row>
    <row r="37">
      <c r="A37" t="n">
        <v>35</v>
      </c>
      <c r="B37" t="n">
        <v>100</v>
      </c>
      <c r="C37" t="inlineStr">
        <is>
          <t xml:space="preserve">CONCLUIDO	</t>
        </is>
      </c>
      <c r="D37" t="n">
        <v>3.5768</v>
      </c>
      <c r="E37" t="n">
        <v>27.96</v>
      </c>
      <c r="F37" t="n">
        <v>24.43</v>
      </c>
      <c r="G37" t="n">
        <v>56.38</v>
      </c>
      <c r="H37" t="n">
        <v>0.83</v>
      </c>
      <c r="I37" t="n">
        <v>26</v>
      </c>
      <c r="J37" t="n">
        <v>208.54</v>
      </c>
      <c r="K37" t="n">
        <v>54.38</v>
      </c>
      <c r="L37" t="n">
        <v>9.75</v>
      </c>
      <c r="M37" t="n">
        <v>24</v>
      </c>
      <c r="N37" t="n">
        <v>44.41</v>
      </c>
      <c r="O37" t="n">
        <v>25954</v>
      </c>
      <c r="P37" t="n">
        <v>336.69</v>
      </c>
      <c r="Q37" t="n">
        <v>452.57</v>
      </c>
      <c r="R37" t="n">
        <v>85.19</v>
      </c>
      <c r="S37" t="n">
        <v>57.64</v>
      </c>
      <c r="T37" t="n">
        <v>11600.95</v>
      </c>
      <c r="U37" t="n">
        <v>0.68</v>
      </c>
      <c r="V37" t="n">
        <v>0.87</v>
      </c>
      <c r="W37" t="n">
        <v>6.84</v>
      </c>
      <c r="X37" t="n">
        <v>0.71</v>
      </c>
      <c r="Y37" t="n">
        <v>1</v>
      </c>
      <c r="Z37" t="n">
        <v>10</v>
      </c>
      <c r="AA37" t="n">
        <v>466.7679167348134</v>
      </c>
      <c r="AB37" t="n">
        <v>638.6524560237241</v>
      </c>
      <c r="AC37" t="n">
        <v>577.7003619751707</v>
      </c>
      <c r="AD37" t="n">
        <v>466767.9167348134</v>
      </c>
      <c r="AE37" t="n">
        <v>638652.4560237241</v>
      </c>
      <c r="AF37" t="n">
        <v>3.475675951829357e-06</v>
      </c>
      <c r="AG37" t="n">
        <v>8.090277777777779</v>
      </c>
      <c r="AH37" t="n">
        <v>577700.3619751707</v>
      </c>
    </row>
    <row r="38">
      <c r="A38" t="n">
        <v>36</v>
      </c>
      <c r="B38" t="n">
        <v>100</v>
      </c>
      <c r="C38" t="inlineStr">
        <is>
          <t xml:space="preserve">CONCLUIDO	</t>
        </is>
      </c>
      <c r="D38" t="n">
        <v>3.5743</v>
      </c>
      <c r="E38" t="n">
        <v>27.98</v>
      </c>
      <c r="F38" t="n">
        <v>24.45</v>
      </c>
      <c r="G38" t="n">
        <v>56.42</v>
      </c>
      <c r="H38" t="n">
        <v>0.85</v>
      </c>
      <c r="I38" t="n">
        <v>26</v>
      </c>
      <c r="J38" t="n">
        <v>208.94</v>
      </c>
      <c r="K38" t="n">
        <v>54.38</v>
      </c>
      <c r="L38" t="n">
        <v>10</v>
      </c>
      <c r="M38" t="n">
        <v>24</v>
      </c>
      <c r="N38" t="n">
        <v>44.56</v>
      </c>
      <c r="O38" t="n">
        <v>26003.41</v>
      </c>
      <c r="P38" t="n">
        <v>336.56</v>
      </c>
      <c r="Q38" t="n">
        <v>452.62</v>
      </c>
      <c r="R38" t="n">
        <v>86.04000000000001</v>
      </c>
      <c r="S38" t="n">
        <v>57.64</v>
      </c>
      <c r="T38" t="n">
        <v>12025.74</v>
      </c>
      <c r="U38" t="n">
        <v>0.67</v>
      </c>
      <c r="V38" t="n">
        <v>0.87</v>
      </c>
      <c r="W38" t="n">
        <v>6.84</v>
      </c>
      <c r="X38" t="n">
        <v>0.72</v>
      </c>
      <c r="Y38" t="n">
        <v>1</v>
      </c>
      <c r="Z38" t="n">
        <v>10</v>
      </c>
      <c r="AA38" t="n">
        <v>466.9582705065135</v>
      </c>
      <c r="AB38" t="n">
        <v>638.9129064519798</v>
      </c>
      <c r="AC38" t="n">
        <v>577.9359553800983</v>
      </c>
      <c r="AD38" t="n">
        <v>466958.2705065135</v>
      </c>
      <c r="AE38" t="n">
        <v>638912.9064519798</v>
      </c>
      <c r="AF38" t="n">
        <v>3.473246632359559e-06</v>
      </c>
      <c r="AG38" t="n">
        <v>8.096064814814815</v>
      </c>
      <c r="AH38" t="n">
        <v>577935.9553800983</v>
      </c>
    </row>
    <row r="39">
      <c r="A39" t="n">
        <v>37</v>
      </c>
      <c r="B39" t="n">
        <v>100</v>
      </c>
      <c r="C39" t="inlineStr">
        <is>
          <t xml:space="preserve">CONCLUIDO	</t>
        </is>
      </c>
      <c r="D39" t="n">
        <v>3.5819</v>
      </c>
      <c r="E39" t="n">
        <v>27.92</v>
      </c>
      <c r="F39" t="n">
        <v>24.43</v>
      </c>
      <c r="G39" t="n">
        <v>58.63</v>
      </c>
      <c r="H39" t="n">
        <v>0.87</v>
      </c>
      <c r="I39" t="n">
        <v>25</v>
      </c>
      <c r="J39" t="n">
        <v>209.34</v>
      </c>
      <c r="K39" t="n">
        <v>54.38</v>
      </c>
      <c r="L39" t="n">
        <v>10.25</v>
      </c>
      <c r="M39" t="n">
        <v>23</v>
      </c>
      <c r="N39" t="n">
        <v>44.71</v>
      </c>
      <c r="O39" t="n">
        <v>26052.86</v>
      </c>
      <c r="P39" t="n">
        <v>336.1</v>
      </c>
      <c r="Q39" t="n">
        <v>452.57</v>
      </c>
      <c r="R39" t="n">
        <v>85.43000000000001</v>
      </c>
      <c r="S39" t="n">
        <v>57.64</v>
      </c>
      <c r="T39" t="n">
        <v>11729.39</v>
      </c>
      <c r="U39" t="n">
        <v>0.67</v>
      </c>
      <c r="V39" t="n">
        <v>0.87</v>
      </c>
      <c r="W39" t="n">
        <v>6.83</v>
      </c>
      <c r="X39" t="n">
        <v>0.7</v>
      </c>
      <c r="Y39" t="n">
        <v>1</v>
      </c>
      <c r="Z39" t="n">
        <v>10</v>
      </c>
      <c r="AA39" t="n">
        <v>465.9337172706582</v>
      </c>
      <c r="AB39" t="n">
        <v>637.5110675145838</v>
      </c>
      <c r="AC39" t="n">
        <v>576.6679059833941</v>
      </c>
      <c r="AD39" t="n">
        <v>465933.7172706582</v>
      </c>
      <c r="AE39" t="n">
        <v>637511.0675145838</v>
      </c>
      <c r="AF39" t="n">
        <v>3.480631763547745e-06</v>
      </c>
      <c r="AG39" t="n">
        <v>8.078703703703704</v>
      </c>
      <c r="AH39" t="n">
        <v>576667.9059833941</v>
      </c>
    </row>
    <row r="40">
      <c r="A40" t="n">
        <v>38</v>
      </c>
      <c r="B40" t="n">
        <v>100</v>
      </c>
      <c r="C40" t="inlineStr">
        <is>
          <t xml:space="preserve">CONCLUIDO	</t>
        </is>
      </c>
      <c r="D40" t="n">
        <v>3.5944</v>
      </c>
      <c r="E40" t="n">
        <v>27.82</v>
      </c>
      <c r="F40" t="n">
        <v>24.37</v>
      </c>
      <c r="G40" t="n">
        <v>60.93</v>
      </c>
      <c r="H40" t="n">
        <v>0.89</v>
      </c>
      <c r="I40" t="n">
        <v>24</v>
      </c>
      <c r="J40" t="n">
        <v>209.74</v>
      </c>
      <c r="K40" t="n">
        <v>54.38</v>
      </c>
      <c r="L40" t="n">
        <v>10.5</v>
      </c>
      <c r="M40" t="n">
        <v>22</v>
      </c>
      <c r="N40" t="n">
        <v>44.87</v>
      </c>
      <c r="O40" t="n">
        <v>26102.37</v>
      </c>
      <c r="P40" t="n">
        <v>335.32</v>
      </c>
      <c r="Q40" t="n">
        <v>452.55</v>
      </c>
      <c r="R40" t="n">
        <v>83.41</v>
      </c>
      <c r="S40" t="n">
        <v>57.64</v>
      </c>
      <c r="T40" t="n">
        <v>10722.94</v>
      </c>
      <c r="U40" t="n">
        <v>0.6899999999999999</v>
      </c>
      <c r="V40" t="n">
        <v>0.87</v>
      </c>
      <c r="W40" t="n">
        <v>6.83</v>
      </c>
      <c r="X40" t="n">
        <v>0.65</v>
      </c>
      <c r="Y40" t="n">
        <v>1</v>
      </c>
      <c r="Z40" t="n">
        <v>10</v>
      </c>
      <c r="AA40" t="n">
        <v>464.1556892705478</v>
      </c>
      <c r="AB40" t="n">
        <v>635.0782911637737</v>
      </c>
      <c r="AC40" t="n">
        <v>574.467310393082</v>
      </c>
      <c r="AD40" t="n">
        <v>464155.6892705478</v>
      </c>
      <c r="AE40" t="n">
        <v>635078.2911637736</v>
      </c>
      <c r="AF40" t="n">
        <v>3.492778360896734e-06</v>
      </c>
      <c r="AG40" t="n">
        <v>8.049768518518519</v>
      </c>
      <c r="AH40" t="n">
        <v>574467.310393082</v>
      </c>
    </row>
    <row r="41">
      <c r="A41" t="n">
        <v>39</v>
      </c>
      <c r="B41" t="n">
        <v>100</v>
      </c>
      <c r="C41" t="inlineStr">
        <is>
          <t xml:space="preserve">CONCLUIDO	</t>
        </is>
      </c>
      <c r="D41" t="n">
        <v>3.5912</v>
      </c>
      <c r="E41" t="n">
        <v>27.85</v>
      </c>
      <c r="F41" t="n">
        <v>24.4</v>
      </c>
      <c r="G41" t="n">
        <v>60.99</v>
      </c>
      <c r="H41" t="n">
        <v>0.91</v>
      </c>
      <c r="I41" t="n">
        <v>24</v>
      </c>
      <c r="J41" t="n">
        <v>210.14</v>
      </c>
      <c r="K41" t="n">
        <v>54.38</v>
      </c>
      <c r="L41" t="n">
        <v>10.75</v>
      </c>
      <c r="M41" t="n">
        <v>22</v>
      </c>
      <c r="N41" t="n">
        <v>45.02</v>
      </c>
      <c r="O41" t="n">
        <v>26151.93</v>
      </c>
      <c r="P41" t="n">
        <v>335.48</v>
      </c>
      <c r="Q41" t="n">
        <v>452.61</v>
      </c>
      <c r="R41" t="n">
        <v>84.2</v>
      </c>
      <c r="S41" t="n">
        <v>57.64</v>
      </c>
      <c r="T41" t="n">
        <v>11116.72</v>
      </c>
      <c r="U41" t="n">
        <v>0.68</v>
      </c>
      <c r="V41" t="n">
        <v>0.87</v>
      </c>
      <c r="W41" t="n">
        <v>6.83</v>
      </c>
      <c r="X41" t="n">
        <v>0.67</v>
      </c>
      <c r="Y41" t="n">
        <v>1</v>
      </c>
      <c r="Z41" t="n">
        <v>10</v>
      </c>
      <c r="AA41" t="n">
        <v>464.6297615317034</v>
      </c>
      <c r="AB41" t="n">
        <v>635.7269377460788</v>
      </c>
      <c r="AC41" t="n">
        <v>575.0540510559532</v>
      </c>
      <c r="AD41" t="n">
        <v>464629.7615317034</v>
      </c>
      <c r="AE41" t="n">
        <v>635726.9377460787</v>
      </c>
      <c r="AF41" t="n">
        <v>3.489668831975393e-06</v>
      </c>
      <c r="AG41" t="n">
        <v>8.058449074074074</v>
      </c>
      <c r="AH41" t="n">
        <v>575054.0510559533</v>
      </c>
    </row>
    <row r="42">
      <c r="A42" t="n">
        <v>40</v>
      </c>
      <c r="B42" t="n">
        <v>100</v>
      </c>
      <c r="C42" t="inlineStr">
        <is>
          <t xml:space="preserve">CONCLUIDO	</t>
        </is>
      </c>
      <c r="D42" t="n">
        <v>3.6022</v>
      </c>
      <c r="E42" t="n">
        <v>27.76</v>
      </c>
      <c r="F42" t="n">
        <v>24.35</v>
      </c>
      <c r="G42" t="n">
        <v>63.52</v>
      </c>
      <c r="H42" t="n">
        <v>0.93</v>
      </c>
      <c r="I42" t="n">
        <v>23</v>
      </c>
      <c r="J42" t="n">
        <v>210.55</v>
      </c>
      <c r="K42" t="n">
        <v>54.38</v>
      </c>
      <c r="L42" t="n">
        <v>11</v>
      </c>
      <c r="M42" t="n">
        <v>21</v>
      </c>
      <c r="N42" t="n">
        <v>45.17</v>
      </c>
      <c r="O42" t="n">
        <v>26201.54</v>
      </c>
      <c r="P42" t="n">
        <v>334.5</v>
      </c>
      <c r="Q42" t="n">
        <v>452.62</v>
      </c>
      <c r="R42" t="n">
        <v>82.73</v>
      </c>
      <c r="S42" t="n">
        <v>57.64</v>
      </c>
      <c r="T42" t="n">
        <v>10386.02</v>
      </c>
      <c r="U42" t="n">
        <v>0.7</v>
      </c>
      <c r="V42" t="n">
        <v>0.87</v>
      </c>
      <c r="W42" t="n">
        <v>6.83</v>
      </c>
      <c r="X42" t="n">
        <v>0.62</v>
      </c>
      <c r="Y42" t="n">
        <v>1</v>
      </c>
      <c r="Z42" t="n">
        <v>10</v>
      </c>
      <c r="AA42" t="n">
        <v>462.8842565682331</v>
      </c>
      <c r="AB42" t="n">
        <v>633.3386608488146</v>
      </c>
      <c r="AC42" t="n">
        <v>572.8937079537963</v>
      </c>
      <c r="AD42" t="n">
        <v>462884.2565682331</v>
      </c>
      <c r="AE42" t="n">
        <v>633338.6608488145</v>
      </c>
      <c r="AF42" t="n">
        <v>3.500357837642504e-06</v>
      </c>
      <c r="AG42" t="n">
        <v>8.032407407407408</v>
      </c>
      <c r="AH42" t="n">
        <v>572893.7079537963</v>
      </c>
    </row>
    <row r="43">
      <c r="A43" t="n">
        <v>41</v>
      </c>
      <c r="B43" t="n">
        <v>100</v>
      </c>
      <c r="C43" t="inlineStr">
        <is>
          <t xml:space="preserve">CONCLUIDO	</t>
        </is>
      </c>
      <c r="D43" t="n">
        <v>3.603</v>
      </c>
      <c r="E43" t="n">
        <v>27.75</v>
      </c>
      <c r="F43" t="n">
        <v>24.34</v>
      </c>
      <c r="G43" t="n">
        <v>63.51</v>
      </c>
      <c r="H43" t="n">
        <v>0.95</v>
      </c>
      <c r="I43" t="n">
        <v>23</v>
      </c>
      <c r="J43" t="n">
        <v>210.95</v>
      </c>
      <c r="K43" t="n">
        <v>54.38</v>
      </c>
      <c r="L43" t="n">
        <v>11.25</v>
      </c>
      <c r="M43" t="n">
        <v>21</v>
      </c>
      <c r="N43" t="n">
        <v>45.32</v>
      </c>
      <c r="O43" t="n">
        <v>26251.2</v>
      </c>
      <c r="P43" t="n">
        <v>334.11</v>
      </c>
      <c r="Q43" t="n">
        <v>452.61</v>
      </c>
      <c r="R43" t="n">
        <v>82.37</v>
      </c>
      <c r="S43" t="n">
        <v>57.64</v>
      </c>
      <c r="T43" t="n">
        <v>10209.28</v>
      </c>
      <c r="U43" t="n">
        <v>0.7</v>
      </c>
      <c r="V43" t="n">
        <v>0.87</v>
      </c>
      <c r="W43" t="n">
        <v>6.84</v>
      </c>
      <c r="X43" t="n">
        <v>0.62</v>
      </c>
      <c r="Y43" t="n">
        <v>1</v>
      </c>
      <c r="Z43" t="n">
        <v>10</v>
      </c>
      <c r="AA43" t="n">
        <v>462.5234927571047</v>
      </c>
      <c r="AB43" t="n">
        <v>632.8450478866527</v>
      </c>
      <c r="AC43" t="n">
        <v>572.4472047199529</v>
      </c>
      <c r="AD43" t="n">
        <v>462523.4927571047</v>
      </c>
      <c r="AE43" t="n">
        <v>632845.0478866526</v>
      </c>
      <c r="AF43" t="n">
        <v>3.50113521987284e-06</v>
      </c>
      <c r="AG43" t="n">
        <v>8.029513888888889</v>
      </c>
      <c r="AH43" t="n">
        <v>572447.2047199529</v>
      </c>
    </row>
    <row r="44">
      <c r="A44" t="n">
        <v>42</v>
      </c>
      <c r="B44" t="n">
        <v>100</v>
      </c>
      <c r="C44" t="inlineStr">
        <is>
          <t xml:space="preserve">CONCLUIDO	</t>
        </is>
      </c>
      <c r="D44" t="n">
        <v>3.6116</v>
      </c>
      <c r="E44" t="n">
        <v>27.69</v>
      </c>
      <c r="F44" t="n">
        <v>24.32</v>
      </c>
      <c r="G44" t="n">
        <v>66.31999999999999</v>
      </c>
      <c r="H44" t="n">
        <v>0.97</v>
      </c>
      <c r="I44" t="n">
        <v>22</v>
      </c>
      <c r="J44" t="n">
        <v>211.35</v>
      </c>
      <c r="K44" t="n">
        <v>54.38</v>
      </c>
      <c r="L44" t="n">
        <v>11.5</v>
      </c>
      <c r="M44" t="n">
        <v>20</v>
      </c>
      <c r="N44" t="n">
        <v>45.48</v>
      </c>
      <c r="O44" t="n">
        <v>26300.92</v>
      </c>
      <c r="P44" t="n">
        <v>333.71</v>
      </c>
      <c r="Q44" t="n">
        <v>452.6</v>
      </c>
      <c r="R44" t="n">
        <v>81.59999999999999</v>
      </c>
      <c r="S44" t="n">
        <v>57.64</v>
      </c>
      <c r="T44" t="n">
        <v>9826.75</v>
      </c>
      <c r="U44" t="n">
        <v>0.71</v>
      </c>
      <c r="V44" t="n">
        <v>0.87</v>
      </c>
      <c r="W44" t="n">
        <v>6.83</v>
      </c>
      <c r="X44" t="n">
        <v>0.59</v>
      </c>
      <c r="Y44" t="n">
        <v>1</v>
      </c>
      <c r="Z44" t="n">
        <v>10</v>
      </c>
      <c r="AA44" t="n">
        <v>461.4733041176592</v>
      </c>
      <c r="AB44" t="n">
        <v>631.4081334591103</v>
      </c>
      <c r="AC44" t="n">
        <v>571.1474273886531</v>
      </c>
      <c r="AD44" t="n">
        <v>461473.3041176592</v>
      </c>
      <c r="AE44" t="n">
        <v>631408.1334591103</v>
      </c>
      <c r="AF44" t="n">
        <v>3.509492078848945e-06</v>
      </c>
      <c r="AG44" t="n">
        <v>8.012152777777779</v>
      </c>
      <c r="AH44" t="n">
        <v>571147.4273886532</v>
      </c>
    </row>
    <row r="45">
      <c r="A45" t="n">
        <v>43</v>
      </c>
      <c r="B45" t="n">
        <v>100</v>
      </c>
      <c r="C45" t="inlineStr">
        <is>
          <t xml:space="preserve">CONCLUIDO	</t>
        </is>
      </c>
      <c r="D45" t="n">
        <v>3.6115</v>
      </c>
      <c r="E45" t="n">
        <v>27.69</v>
      </c>
      <c r="F45" t="n">
        <v>24.32</v>
      </c>
      <c r="G45" t="n">
        <v>66.31999999999999</v>
      </c>
      <c r="H45" t="n">
        <v>0.99</v>
      </c>
      <c r="I45" t="n">
        <v>22</v>
      </c>
      <c r="J45" t="n">
        <v>211.76</v>
      </c>
      <c r="K45" t="n">
        <v>54.38</v>
      </c>
      <c r="L45" t="n">
        <v>11.75</v>
      </c>
      <c r="M45" t="n">
        <v>20</v>
      </c>
      <c r="N45" t="n">
        <v>45.63</v>
      </c>
      <c r="O45" t="n">
        <v>26350.68</v>
      </c>
      <c r="P45" t="n">
        <v>333.41</v>
      </c>
      <c r="Q45" t="n">
        <v>452.63</v>
      </c>
      <c r="R45" t="n">
        <v>81.5</v>
      </c>
      <c r="S45" t="n">
        <v>57.64</v>
      </c>
      <c r="T45" t="n">
        <v>9777.68</v>
      </c>
      <c r="U45" t="n">
        <v>0.71</v>
      </c>
      <c r="V45" t="n">
        <v>0.87</v>
      </c>
      <c r="W45" t="n">
        <v>6.83</v>
      </c>
      <c r="X45" t="n">
        <v>0.59</v>
      </c>
      <c r="Y45" t="n">
        <v>1</v>
      </c>
      <c r="Z45" t="n">
        <v>10</v>
      </c>
      <c r="AA45" t="n">
        <v>461.2807204908045</v>
      </c>
      <c r="AB45" t="n">
        <v>631.1446320446577</v>
      </c>
      <c r="AC45" t="n">
        <v>570.9090741793693</v>
      </c>
      <c r="AD45" t="n">
        <v>461280.7204908045</v>
      </c>
      <c r="AE45" t="n">
        <v>631144.6320446577</v>
      </c>
      <c r="AF45" t="n">
        <v>3.509394906070152e-06</v>
      </c>
      <c r="AG45" t="n">
        <v>8.012152777777779</v>
      </c>
      <c r="AH45" t="n">
        <v>570909.0741793694</v>
      </c>
    </row>
    <row r="46">
      <c r="A46" t="n">
        <v>44</v>
      </c>
      <c r="B46" t="n">
        <v>100</v>
      </c>
      <c r="C46" t="inlineStr">
        <is>
          <t xml:space="preserve">CONCLUIDO	</t>
        </is>
      </c>
      <c r="D46" t="n">
        <v>3.6207</v>
      </c>
      <c r="E46" t="n">
        <v>27.62</v>
      </c>
      <c r="F46" t="n">
        <v>24.29</v>
      </c>
      <c r="G46" t="n">
        <v>69.39</v>
      </c>
      <c r="H46" t="n">
        <v>1</v>
      </c>
      <c r="I46" t="n">
        <v>21</v>
      </c>
      <c r="J46" t="n">
        <v>212.16</v>
      </c>
      <c r="K46" t="n">
        <v>54.38</v>
      </c>
      <c r="L46" t="n">
        <v>12</v>
      </c>
      <c r="M46" t="n">
        <v>19</v>
      </c>
      <c r="N46" t="n">
        <v>45.78</v>
      </c>
      <c r="O46" t="n">
        <v>26400.51</v>
      </c>
      <c r="P46" t="n">
        <v>332.84</v>
      </c>
      <c r="Q46" t="n">
        <v>452.56</v>
      </c>
      <c r="R46" t="n">
        <v>80.55</v>
      </c>
      <c r="S46" t="n">
        <v>57.64</v>
      </c>
      <c r="T46" t="n">
        <v>9309.129999999999</v>
      </c>
      <c r="U46" t="n">
        <v>0.72</v>
      </c>
      <c r="V46" t="n">
        <v>0.87</v>
      </c>
      <c r="W46" t="n">
        <v>6.83</v>
      </c>
      <c r="X46" t="n">
        <v>0.5600000000000001</v>
      </c>
      <c r="Y46" t="n">
        <v>1</v>
      </c>
      <c r="Z46" t="n">
        <v>10</v>
      </c>
      <c r="AA46" t="n">
        <v>459.8704505709213</v>
      </c>
      <c r="AB46" t="n">
        <v>629.2150385235557</v>
      </c>
      <c r="AC46" t="n">
        <v>569.1636383557199</v>
      </c>
      <c r="AD46" t="n">
        <v>459870.4505709213</v>
      </c>
      <c r="AE46" t="n">
        <v>629215.0385235557</v>
      </c>
      <c r="AF46" t="n">
        <v>3.518334801719009e-06</v>
      </c>
      <c r="AG46" t="n">
        <v>7.991898148148149</v>
      </c>
      <c r="AH46" t="n">
        <v>569163.6383557199</v>
      </c>
    </row>
    <row r="47">
      <c r="A47" t="n">
        <v>45</v>
      </c>
      <c r="B47" t="n">
        <v>100</v>
      </c>
      <c r="C47" t="inlineStr">
        <is>
          <t xml:space="preserve">CONCLUIDO	</t>
        </is>
      </c>
      <c r="D47" t="n">
        <v>3.6194</v>
      </c>
      <c r="E47" t="n">
        <v>27.63</v>
      </c>
      <c r="F47" t="n">
        <v>24.3</v>
      </c>
      <c r="G47" t="n">
        <v>69.42</v>
      </c>
      <c r="H47" t="n">
        <v>1.02</v>
      </c>
      <c r="I47" t="n">
        <v>21</v>
      </c>
      <c r="J47" t="n">
        <v>212.56</v>
      </c>
      <c r="K47" t="n">
        <v>54.38</v>
      </c>
      <c r="L47" t="n">
        <v>12.25</v>
      </c>
      <c r="M47" t="n">
        <v>19</v>
      </c>
      <c r="N47" t="n">
        <v>45.94</v>
      </c>
      <c r="O47" t="n">
        <v>26450.38</v>
      </c>
      <c r="P47" t="n">
        <v>332.72</v>
      </c>
      <c r="Q47" t="n">
        <v>452.63</v>
      </c>
      <c r="R47" t="n">
        <v>81</v>
      </c>
      <c r="S47" t="n">
        <v>57.64</v>
      </c>
      <c r="T47" t="n">
        <v>9533.049999999999</v>
      </c>
      <c r="U47" t="n">
        <v>0.71</v>
      </c>
      <c r="V47" t="n">
        <v>0.87</v>
      </c>
      <c r="W47" t="n">
        <v>6.83</v>
      </c>
      <c r="X47" t="n">
        <v>0.57</v>
      </c>
      <c r="Y47" t="n">
        <v>1</v>
      </c>
      <c r="Z47" t="n">
        <v>10</v>
      </c>
      <c r="AA47" t="n">
        <v>459.929500202716</v>
      </c>
      <c r="AB47" t="n">
        <v>629.2958328348631</v>
      </c>
      <c r="AC47" t="n">
        <v>569.2367217713515</v>
      </c>
      <c r="AD47" t="n">
        <v>459929.500202716</v>
      </c>
      <c r="AE47" t="n">
        <v>629295.8328348631</v>
      </c>
      <c r="AF47" t="n">
        <v>3.517071555594714e-06</v>
      </c>
      <c r="AG47" t="n">
        <v>7.994791666666667</v>
      </c>
      <c r="AH47" t="n">
        <v>569236.7217713515</v>
      </c>
    </row>
    <row r="48">
      <c r="A48" t="n">
        <v>46</v>
      </c>
      <c r="B48" t="n">
        <v>100</v>
      </c>
      <c r="C48" t="inlineStr">
        <is>
          <t xml:space="preserve">CONCLUIDO	</t>
        </is>
      </c>
      <c r="D48" t="n">
        <v>3.6285</v>
      </c>
      <c r="E48" t="n">
        <v>27.56</v>
      </c>
      <c r="F48" t="n">
        <v>24.27</v>
      </c>
      <c r="G48" t="n">
        <v>72.8</v>
      </c>
      <c r="H48" t="n">
        <v>1.04</v>
      </c>
      <c r="I48" t="n">
        <v>20</v>
      </c>
      <c r="J48" t="n">
        <v>212.97</v>
      </c>
      <c r="K48" t="n">
        <v>54.38</v>
      </c>
      <c r="L48" t="n">
        <v>12.5</v>
      </c>
      <c r="M48" t="n">
        <v>18</v>
      </c>
      <c r="N48" t="n">
        <v>46.09</v>
      </c>
      <c r="O48" t="n">
        <v>26500.31</v>
      </c>
      <c r="P48" t="n">
        <v>331.52</v>
      </c>
      <c r="Q48" t="n">
        <v>452.6</v>
      </c>
      <c r="R48" t="n">
        <v>79.84</v>
      </c>
      <c r="S48" t="n">
        <v>57.64</v>
      </c>
      <c r="T48" t="n">
        <v>8958.08</v>
      </c>
      <c r="U48" t="n">
        <v>0.72</v>
      </c>
      <c r="V48" t="n">
        <v>0.87</v>
      </c>
      <c r="W48" t="n">
        <v>6.83</v>
      </c>
      <c r="X48" t="n">
        <v>0.54</v>
      </c>
      <c r="Y48" t="n">
        <v>1</v>
      </c>
      <c r="Z48" t="n">
        <v>10</v>
      </c>
      <c r="AA48" t="n">
        <v>458.2837936152712</v>
      </c>
      <c r="AB48" t="n">
        <v>627.0441044784708</v>
      </c>
      <c r="AC48" t="n">
        <v>567.1998952089727</v>
      </c>
      <c r="AD48" t="n">
        <v>458283.7936152712</v>
      </c>
      <c r="AE48" t="n">
        <v>627044.1044784707</v>
      </c>
      <c r="AF48" t="n">
        <v>3.525914278464779e-06</v>
      </c>
      <c r="AG48" t="n">
        <v>7.974537037037037</v>
      </c>
      <c r="AH48" t="n">
        <v>567199.8952089727</v>
      </c>
    </row>
    <row r="49">
      <c r="A49" t="n">
        <v>47</v>
      </c>
      <c r="B49" t="n">
        <v>100</v>
      </c>
      <c r="C49" t="inlineStr">
        <is>
          <t xml:space="preserve">CONCLUIDO	</t>
        </is>
      </c>
      <c r="D49" t="n">
        <v>3.6282</v>
      </c>
      <c r="E49" t="n">
        <v>27.56</v>
      </c>
      <c r="F49" t="n">
        <v>24.27</v>
      </c>
      <c r="G49" t="n">
        <v>72.8</v>
      </c>
      <c r="H49" t="n">
        <v>1.06</v>
      </c>
      <c r="I49" t="n">
        <v>20</v>
      </c>
      <c r="J49" t="n">
        <v>213.37</v>
      </c>
      <c r="K49" t="n">
        <v>54.38</v>
      </c>
      <c r="L49" t="n">
        <v>12.75</v>
      </c>
      <c r="M49" t="n">
        <v>18</v>
      </c>
      <c r="N49" t="n">
        <v>46.25</v>
      </c>
      <c r="O49" t="n">
        <v>26550.29</v>
      </c>
      <c r="P49" t="n">
        <v>332.13</v>
      </c>
      <c r="Q49" t="n">
        <v>452.62</v>
      </c>
      <c r="R49" t="n">
        <v>80.29000000000001</v>
      </c>
      <c r="S49" t="n">
        <v>57.64</v>
      </c>
      <c r="T49" t="n">
        <v>9184.83</v>
      </c>
      <c r="U49" t="n">
        <v>0.72</v>
      </c>
      <c r="V49" t="n">
        <v>0.87</v>
      </c>
      <c r="W49" t="n">
        <v>6.82</v>
      </c>
      <c r="X49" t="n">
        <v>0.54</v>
      </c>
      <c r="Y49" t="n">
        <v>1</v>
      </c>
      <c r="Z49" t="n">
        <v>10</v>
      </c>
      <c r="AA49" t="n">
        <v>458.7150559160937</v>
      </c>
      <c r="AB49" t="n">
        <v>627.634176584406</v>
      </c>
      <c r="AC49" t="n">
        <v>567.7336516612889</v>
      </c>
      <c r="AD49" t="n">
        <v>458715.0559160936</v>
      </c>
      <c r="AE49" t="n">
        <v>627634.1765844059</v>
      </c>
      <c r="AF49" t="n">
        <v>3.525622760128403e-06</v>
      </c>
      <c r="AG49" t="n">
        <v>7.974537037037037</v>
      </c>
      <c r="AH49" t="n">
        <v>567733.6516612889</v>
      </c>
    </row>
    <row r="50">
      <c r="A50" t="n">
        <v>48</v>
      </c>
      <c r="B50" t="n">
        <v>100</v>
      </c>
      <c r="C50" t="inlineStr">
        <is>
          <t xml:space="preserve">CONCLUIDO	</t>
        </is>
      </c>
      <c r="D50" t="n">
        <v>3.6303</v>
      </c>
      <c r="E50" t="n">
        <v>27.55</v>
      </c>
      <c r="F50" t="n">
        <v>24.25</v>
      </c>
      <c r="G50" t="n">
        <v>72.76000000000001</v>
      </c>
      <c r="H50" t="n">
        <v>1.08</v>
      </c>
      <c r="I50" t="n">
        <v>20</v>
      </c>
      <c r="J50" t="n">
        <v>213.78</v>
      </c>
      <c r="K50" t="n">
        <v>54.38</v>
      </c>
      <c r="L50" t="n">
        <v>13</v>
      </c>
      <c r="M50" t="n">
        <v>18</v>
      </c>
      <c r="N50" t="n">
        <v>46.4</v>
      </c>
      <c r="O50" t="n">
        <v>26600.32</v>
      </c>
      <c r="P50" t="n">
        <v>331.14</v>
      </c>
      <c r="Q50" t="n">
        <v>452.58</v>
      </c>
      <c r="R50" t="n">
        <v>79.58</v>
      </c>
      <c r="S50" t="n">
        <v>57.64</v>
      </c>
      <c r="T50" t="n">
        <v>8827.549999999999</v>
      </c>
      <c r="U50" t="n">
        <v>0.72</v>
      </c>
      <c r="V50" t="n">
        <v>0.87</v>
      </c>
      <c r="W50" t="n">
        <v>6.82</v>
      </c>
      <c r="X50" t="n">
        <v>0.53</v>
      </c>
      <c r="Y50" t="n">
        <v>1</v>
      </c>
      <c r="Z50" t="n">
        <v>10</v>
      </c>
      <c r="AA50" t="n">
        <v>457.8197353942559</v>
      </c>
      <c r="AB50" t="n">
        <v>626.4091595476738</v>
      </c>
      <c r="AC50" t="n">
        <v>566.6255485312203</v>
      </c>
      <c r="AD50" t="n">
        <v>457819.735394256</v>
      </c>
      <c r="AE50" t="n">
        <v>626409.1595476738</v>
      </c>
      <c r="AF50" t="n">
        <v>3.527663388483034e-06</v>
      </c>
      <c r="AG50" t="n">
        <v>7.971643518518519</v>
      </c>
      <c r="AH50" t="n">
        <v>566625.5485312203</v>
      </c>
    </row>
    <row r="51">
      <c r="A51" t="n">
        <v>49</v>
      </c>
      <c r="B51" t="n">
        <v>100</v>
      </c>
      <c r="C51" t="inlineStr">
        <is>
          <t xml:space="preserve">CONCLUIDO	</t>
        </is>
      </c>
      <c r="D51" t="n">
        <v>3.6357</v>
      </c>
      <c r="E51" t="n">
        <v>27.5</v>
      </c>
      <c r="F51" t="n">
        <v>24.25</v>
      </c>
      <c r="G51" t="n">
        <v>76.58</v>
      </c>
      <c r="H51" t="n">
        <v>1.1</v>
      </c>
      <c r="I51" t="n">
        <v>19</v>
      </c>
      <c r="J51" t="n">
        <v>214.19</v>
      </c>
      <c r="K51" t="n">
        <v>54.38</v>
      </c>
      <c r="L51" t="n">
        <v>13.25</v>
      </c>
      <c r="M51" t="n">
        <v>17</v>
      </c>
      <c r="N51" t="n">
        <v>46.56</v>
      </c>
      <c r="O51" t="n">
        <v>26650.41</v>
      </c>
      <c r="P51" t="n">
        <v>330.75</v>
      </c>
      <c r="Q51" t="n">
        <v>452.6</v>
      </c>
      <c r="R51" t="n">
        <v>79.54000000000001</v>
      </c>
      <c r="S51" t="n">
        <v>57.64</v>
      </c>
      <c r="T51" t="n">
        <v>8811.6</v>
      </c>
      <c r="U51" t="n">
        <v>0.72</v>
      </c>
      <c r="V51" t="n">
        <v>0.87</v>
      </c>
      <c r="W51" t="n">
        <v>6.82</v>
      </c>
      <c r="X51" t="n">
        <v>0.52</v>
      </c>
      <c r="Y51" t="n">
        <v>1</v>
      </c>
      <c r="Z51" t="n">
        <v>10</v>
      </c>
      <c r="AA51" t="n">
        <v>457.1187108503398</v>
      </c>
      <c r="AB51" t="n">
        <v>625.4499868396674</v>
      </c>
      <c r="AC51" t="n">
        <v>565.7579179202587</v>
      </c>
      <c r="AD51" t="n">
        <v>457118.7108503398</v>
      </c>
      <c r="AE51" t="n">
        <v>625449.9868396674</v>
      </c>
      <c r="AF51" t="n">
        <v>3.532910718537797e-06</v>
      </c>
      <c r="AG51" t="n">
        <v>7.957175925925926</v>
      </c>
      <c r="AH51" t="n">
        <v>565757.9179202587</v>
      </c>
    </row>
    <row r="52">
      <c r="A52" t="n">
        <v>50</v>
      </c>
      <c r="B52" t="n">
        <v>100</v>
      </c>
      <c r="C52" t="inlineStr">
        <is>
          <t xml:space="preserve">CONCLUIDO	</t>
        </is>
      </c>
      <c r="D52" t="n">
        <v>3.6375</v>
      </c>
      <c r="E52" t="n">
        <v>27.49</v>
      </c>
      <c r="F52" t="n">
        <v>24.24</v>
      </c>
      <c r="G52" t="n">
        <v>76.53</v>
      </c>
      <c r="H52" t="n">
        <v>1.12</v>
      </c>
      <c r="I52" t="n">
        <v>19</v>
      </c>
      <c r="J52" t="n">
        <v>214.59</v>
      </c>
      <c r="K52" t="n">
        <v>54.38</v>
      </c>
      <c r="L52" t="n">
        <v>13.5</v>
      </c>
      <c r="M52" t="n">
        <v>17</v>
      </c>
      <c r="N52" t="n">
        <v>46.72</v>
      </c>
      <c r="O52" t="n">
        <v>26700.55</v>
      </c>
      <c r="P52" t="n">
        <v>330.71</v>
      </c>
      <c r="Q52" t="n">
        <v>452.6</v>
      </c>
      <c r="R52" t="n">
        <v>78.98</v>
      </c>
      <c r="S52" t="n">
        <v>57.64</v>
      </c>
      <c r="T52" t="n">
        <v>8532.809999999999</v>
      </c>
      <c r="U52" t="n">
        <v>0.73</v>
      </c>
      <c r="V52" t="n">
        <v>0.87</v>
      </c>
      <c r="W52" t="n">
        <v>6.83</v>
      </c>
      <c r="X52" t="n">
        <v>0.51</v>
      </c>
      <c r="Y52" t="n">
        <v>1</v>
      </c>
      <c r="Z52" t="n">
        <v>10</v>
      </c>
      <c r="AA52" t="n">
        <v>456.9137810272447</v>
      </c>
      <c r="AB52" t="n">
        <v>625.1695928148431</v>
      </c>
      <c r="AC52" t="n">
        <v>565.504284307628</v>
      </c>
      <c r="AD52" t="n">
        <v>456913.7810272448</v>
      </c>
      <c r="AE52" t="n">
        <v>625169.5928148431</v>
      </c>
      <c r="AF52" t="n">
        <v>3.534659828556052e-06</v>
      </c>
      <c r="AG52" t="n">
        <v>7.954282407407407</v>
      </c>
      <c r="AH52" t="n">
        <v>565504.2843076281</v>
      </c>
    </row>
    <row r="53">
      <c r="A53" t="n">
        <v>51</v>
      </c>
      <c r="B53" t="n">
        <v>100</v>
      </c>
      <c r="C53" t="inlineStr">
        <is>
          <t xml:space="preserve">CONCLUIDO	</t>
        </is>
      </c>
      <c r="D53" t="n">
        <v>3.6358</v>
      </c>
      <c r="E53" t="n">
        <v>27.5</v>
      </c>
      <c r="F53" t="n">
        <v>24.25</v>
      </c>
      <c r="G53" t="n">
        <v>76.58</v>
      </c>
      <c r="H53" t="n">
        <v>1.14</v>
      </c>
      <c r="I53" t="n">
        <v>19</v>
      </c>
      <c r="J53" t="n">
        <v>215</v>
      </c>
      <c r="K53" t="n">
        <v>54.38</v>
      </c>
      <c r="L53" t="n">
        <v>13.75</v>
      </c>
      <c r="M53" t="n">
        <v>17</v>
      </c>
      <c r="N53" t="n">
        <v>46.87</v>
      </c>
      <c r="O53" t="n">
        <v>26750.75</v>
      </c>
      <c r="P53" t="n">
        <v>330.54</v>
      </c>
      <c r="Q53" t="n">
        <v>452.56</v>
      </c>
      <c r="R53" t="n">
        <v>79.52</v>
      </c>
      <c r="S53" t="n">
        <v>57.64</v>
      </c>
      <c r="T53" t="n">
        <v>8804.76</v>
      </c>
      <c r="U53" t="n">
        <v>0.72</v>
      </c>
      <c r="V53" t="n">
        <v>0.87</v>
      </c>
      <c r="W53" t="n">
        <v>6.82</v>
      </c>
      <c r="X53" t="n">
        <v>0.52</v>
      </c>
      <c r="Y53" t="n">
        <v>1</v>
      </c>
      <c r="Z53" t="n">
        <v>10</v>
      </c>
      <c r="AA53" t="n">
        <v>456.9708544115866</v>
      </c>
      <c r="AB53" t="n">
        <v>625.2476831371998</v>
      </c>
      <c r="AC53" t="n">
        <v>565.5749217992194</v>
      </c>
      <c r="AD53" t="n">
        <v>456970.8544115867</v>
      </c>
      <c r="AE53" t="n">
        <v>625247.6831371998</v>
      </c>
      <c r="AF53" t="n">
        <v>3.533007891316589e-06</v>
      </c>
      <c r="AG53" t="n">
        <v>7.957175925925926</v>
      </c>
      <c r="AH53" t="n">
        <v>565574.9217992194</v>
      </c>
    </row>
    <row r="54">
      <c r="A54" t="n">
        <v>52</v>
      </c>
      <c r="B54" t="n">
        <v>100</v>
      </c>
      <c r="C54" t="inlineStr">
        <is>
          <t xml:space="preserve">CONCLUIDO	</t>
        </is>
      </c>
      <c r="D54" t="n">
        <v>3.6479</v>
      </c>
      <c r="E54" t="n">
        <v>27.41</v>
      </c>
      <c r="F54" t="n">
        <v>24.2</v>
      </c>
      <c r="G54" t="n">
        <v>80.65000000000001</v>
      </c>
      <c r="H54" t="n">
        <v>1.15</v>
      </c>
      <c r="I54" t="n">
        <v>18</v>
      </c>
      <c r="J54" t="n">
        <v>215.41</v>
      </c>
      <c r="K54" t="n">
        <v>54.38</v>
      </c>
      <c r="L54" t="n">
        <v>14</v>
      </c>
      <c r="M54" t="n">
        <v>16</v>
      </c>
      <c r="N54" t="n">
        <v>47.03</v>
      </c>
      <c r="O54" t="n">
        <v>26801</v>
      </c>
      <c r="P54" t="n">
        <v>329.71</v>
      </c>
      <c r="Q54" t="n">
        <v>452.61</v>
      </c>
      <c r="R54" t="n">
        <v>77.73999999999999</v>
      </c>
      <c r="S54" t="n">
        <v>57.64</v>
      </c>
      <c r="T54" t="n">
        <v>7915.57</v>
      </c>
      <c r="U54" t="n">
        <v>0.74</v>
      </c>
      <c r="V54" t="n">
        <v>0.88</v>
      </c>
      <c r="W54" t="n">
        <v>6.82</v>
      </c>
      <c r="X54" t="n">
        <v>0.47</v>
      </c>
      <c r="Y54" t="n">
        <v>1</v>
      </c>
      <c r="Z54" t="n">
        <v>10</v>
      </c>
      <c r="AA54" t="n">
        <v>455.279856847635</v>
      </c>
      <c r="AB54" t="n">
        <v>622.9339856686536</v>
      </c>
      <c r="AC54" t="n">
        <v>563.4820403697765</v>
      </c>
      <c r="AD54" t="n">
        <v>455279.856847635</v>
      </c>
      <c r="AE54" t="n">
        <v>622933.9856686536</v>
      </c>
      <c r="AF54" t="n">
        <v>3.544765797550411e-06</v>
      </c>
      <c r="AG54" t="n">
        <v>7.93113425925926</v>
      </c>
      <c r="AH54" t="n">
        <v>563482.0403697765</v>
      </c>
    </row>
    <row r="55">
      <c r="A55" t="n">
        <v>53</v>
      </c>
      <c r="B55" t="n">
        <v>100</v>
      </c>
      <c r="C55" t="inlineStr">
        <is>
          <t xml:space="preserve">CONCLUIDO	</t>
        </is>
      </c>
      <c r="D55" t="n">
        <v>3.6446</v>
      </c>
      <c r="E55" t="n">
        <v>27.44</v>
      </c>
      <c r="F55" t="n">
        <v>24.22</v>
      </c>
      <c r="G55" t="n">
        <v>80.73999999999999</v>
      </c>
      <c r="H55" t="n">
        <v>1.17</v>
      </c>
      <c r="I55" t="n">
        <v>18</v>
      </c>
      <c r="J55" t="n">
        <v>215.82</v>
      </c>
      <c r="K55" t="n">
        <v>54.38</v>
      </c>
      <c r="L55" t="n">
        <v>14.25</v>
      </c>
      <c r="M55" t="n">
        <v>16</v>
      </c>
      <c r="N55" t="n">
        <v>47.19</v>
      </c>
      <c r="O55" t="n">
        <v>26851.31</v>
      </c>
      <c r="P55" t="n">
        <v>330.24</v>
      </c>
      <c r="Q55" t="n">
        <v>452.56</v>
      </c>
      <c r="R55" t="n">
        <v>78.65000000000001</v>
      </c>
      <c r="S55" t="n">
        <v>57.64</v>
      </c>
      <c r="T55" t="n">
        <v>8374.280000000001</v>
      </c>
      <c r="U55" t="n">
        <v>0.73</v>
      </c>
      <c r="V55" t="n">
        <v>0.88</v>
      </c>
      <c r="W55" t="n">
        <v>6.82</v>
      </c>
      <c r="X55" t="n">
        <v>0.5</v>
      </c>
      <c r="Y55" t="n">
        <v>1</v>
      </c>
      <c r="Z55" t="n">
        <v>10</v>
      </c>
      <c r="AA55" t="n">
        <v>455.9614699291509</v>
      </c>
      <c r="AB55" t="n">
        <v>623.8665987574306</v>
      </c>
      <c r="AC55" t="n">
        <v>564.3256461742914</v>
      </c>
      <c r="AD55" t="n">
        <v>455961.4699291509</v>
      </c>
      <c r="AE55" t="n">
        <v>623866.5987574306</v>
      </c>
      <c r="AF55" t="n">
        <v>3.541559095850278e-06</v>
      </c>
      <c r="AG55" t="n">
        <v>7.939814814814816</v>
      </c>
      <c r="AH55" t="n">
        <v>564325.6461742914</v>
      </c>
    </row>
    <row r="56">
      <c r="A56" t="n">
        <v>54</v>
      </c>
      <c r="B56" t="n">
        <v>100</v>
      </c>
      <c r="C56" t="inlineStr">
        <is>
          <t xml:space="preserve">CONCLUIDO	</t>
        </is>
      </c>
      <c r="D56" t="n">
        <v>3.647</v>
      </c>
      <c r="E56" t="n">
        <v>27.42</v>
      </c>
      <c r="F56" t="n">
        <v>24.2</v>
      </c>
      <c r="G56" t="n">
        <v>80.68000000000001</v>
      </c>
      <c r="H56" t="n">
        <v>1.19</v>
      </c>
      <c r="I56" t="n">
        <v>18</v>
      </c>
      <c r="J56" t="n">
        <v>216.22</v>
      </c>
      <c r="K56" t="n">
        <v>54.38</v>
      </c>
      <c r="L56" t="n">
        <v>14.5</v>
      </c>
      <c r="M56" t="n">
        <v>16</v>
      </c>
      <c r="N56" t="n">
        <v>47.35</v>
      </c>
      <c r="O56" t="n">
        <v>26901.66</v>
      </c>
      <c r="P56" t="n">
        <v>329.39</v>
      </c>
      <c r="Q56" t="n">
        <v>452.62</v>
      </c>
      <c r="R56" t="n">
        <v>77.77</v>
      </c>
      <c r="S56" t="n">
        <v>57.64</v>
      </c>
      <c r="T56" t="n">
        <v>7932.52</v>
      </c>
      <c r="U56" t="n">
        <v>0.74</v>
      </c>
      <c r="V56" t="n">
        <v>0.88</v>
      </c>
      <c r="W56" t="n">
        <v>6.83</v>
      </c>
      <c r="X56" t="n">
        <v>0.48</v>
      </c>
      <c r="Y56" t="n">
        <v>1</v>
      </c>
      <c r="Z56" t="n">
        <v>10</v>
      </c>
      <c r="AA56" t="n">
        <v>455.1403779210327</v>
      </c>
      <c r="AB56" t="n">
        <v>622.7431444479005</v>
      </c>
      <c r="AC56" t="n">
        <v>563.3094127672848</v>
      </c>
      <c r="AD56" t="n">
        <v>455140.3779210327</v>
      </c>
      <c r="AE56" t="n">
        <v>622743.1444479005</v>
      </c>
      <c r="AF56" t="n">
        <v>3.543891242541284e-06</v>
      </c>
      <c r="AG56" t="n">
        <v>7.934027777777779</v>
      </c>
      <c r="AH56" t="n">
        <v>563309.4127672848</v>
      </c>
    </row>
    <row r="57">
      <c r="A57" t="n">
        <v>55</v>
      </c>
      <c r="B57" t="n">
        <v>100</v>
      </c>
      <c r="C57" t="inlineStr">
        <is>
          <t xml:space="preserve">CONCLUIDO	</t>
        </is>
      </c>
      <c r="D57" t="n">
        <v>3.6553</v>
      </c>
      <c r="E57" t="n">
        <v>27.36</v>
      </c>
      <c r="F57" t="n">
        <v>24.18</v>
      </c>
      <c r="G57" t="n">
        <v>85.34</v>
      </c>
      <c r="H57" t="n">
        <v>1.21</v>
      </c>
      <c r="I57" t="n">
        <v>17</v>
      </c>
      <c r="J57" t="n">
        <v>216.63</v>
      </c>
      <c r="K57" t="n">
        <v>54.38</v>
      </c>
      <c r="L57" t="n">
        <v>14.75</v>
      </c>
      <c r="M57" t="n">
        <v>15</v>
      </c>
      <c r="N57" t="n">
        <v>47.51</v>
      </c>
      <c r="O57" t="n">
        <v>26952.08</v>
      </c>
      <c r="P57" t="n">
        <v>328.35</v>
      </c>
      <c r="Q57" t="n">
        <v>452.6</v>
      </c>
      <c r="R57" t="n">
        <v>77.04000000000001</v>
      </c>
      <c r="S57" t="n">
        <v>57.64</v>
      </c>
      <c r="T57" t="n">
        <v>7574.04</v>
      </c>
      <c r="U57" t="n">
        <v>0.75</v>
      </c>
      <c r="V57" t="n">
        <v>0.88</v>
      </c>
      <c r="W57" t="n">
        <v>6.82</v>
      </c>
      <c r="X57" t="n">
        <v>0.45</v>
      </c>
      <c r="Y57" t="n">
        <v>1</v>
      </c>
      <c r="Z57" t="n">
        <v>10</v>
      </c>
      <c r="AA57" t="n">
        <v>441.6954986697691</v>
      </c>
      <c r="AB57" t="n">
        <v>604.3472675101111</v>
      </c>
      <c r="AC57" t="n">
        <v>546.6692125056626</v>
      </c>
      <c r="AD57" t="n">
        <v>441695.498669769</v>
      </c>
      <c r="AE57" t="n">
        <v>604347.2675101111</v>
      </c>
      <c r="AF57" t="n">
        <v>3.551956583181013e-06</v>
      </c>
      <c r="AG57" t="n">
        <v>7.916666666666667</v>
      </c>
      <c r="AH57" t="n">
        <v>546669.2125056626</v>
      </c>
    </row>
    <row r="58">
      <c r="A58" t="n">
        <v>56</v>
      </c>
      <c r="B58" t="n">
        <v>100</v>
      </c>
      <c r="C58" t="inlineStr">
        <is>
          <t xml:space="preserve">CONCLUIDO	</t>
        </is>
      </c>
      <c r="D58" t="n">
        <v>3.656</v>
      </c>
      <c r="E58" t="n">
        <v>27.35</v>
      </c>
      <c r="F58" t="n">
        <v>24.17</v>
      </c>
      <c r="G58" t="n">
        <v>85.31999999999999</v>
      </c>
      <c r="H58" t="n">
        <v>1.23</v>
      </c>
      <c r="I58" t="n">
        <v>17</v>
      </c>
      <c r="J58" t="n">
        <v>217.04</v>
      </c>
      <c r="K58" t="n">
        <v>54.38</v>
      </c>
      <c r="L58" t="n">
        <v>15</v>
      </c>
      <c r="M58" t="n">
        <v>15</v>
      </c>
      <c r="N58" t="n">
        <v>47.66</v>
      </c>
      <c r="O58" t="n">
        <v>27002.55</v>
      </c>
      <c r="P58" t="n">
        <v>328.66</v>
      </c>
      <c r="Q58" t="n">
        <v>452.57</v>
      </c>
      <c r="R58" t="n">
        <v>77.08</v>
      </c>
      <c r="S58" t="n">
        <v>57.64</v>
      </c>
      <c r="T58" t="n">
        <v>7594.13</v>
      </c>
      <c r="U58" t="n">
        <v>0.75</v>
      </c>
      <c r="V58" t="n">
        <v>0.88</v>
      </c>
      <c r="W58" t="n">
        <v>6.82</v>
      </c>
      <c r="X58" t="n">
        <v>0.45</v>
      </c>
      <c r="Y58" t="n">
        <v>1</v>
      </c>
      <c r="Z58" t="n">
        <v>10</v>
      </c>
      <c r="AA58" t="n">
        <v>441.8130415691402</v>
      </c>
      <c r="AB58" t="n">
        <v>604.5080948906574</v>
      </c>
      <c r="AC58" t="n">
        <v>546.8146907467323</v>
      </c>
      <c r="AD58" t="n">
        <v>441813.0415691402</v>
      </c>
      <c r="AE58" t="n">
        <v>604508.0948906573</v>
      </c>
      <c r="AF58" t="n">
        <v>3.552636792632557e-06</v>
      </c>
      <c r="AG58" t="n">
        <v>7.913773148148149</v>
      </c>
      <c r="AH58" t="n">
        <v>546814.6907467323</v>
      </c>
    </row>
    <row r="59">
      <c r="A59" t="n">
        <v>57</v>
      </c>
      <c r="B59" t="n">
        <v>100</v>
      </c>
      <c r="C59" t="inlineStr">
        <is>
          <t xml:space="preserve">CONCLUIDO	</t>
        </is>
      </c>
      <c r="D59" t="n">
        <v>3.6569</v>
      </c>
      <c r="E59" t="n">
        <v>27.35</v>
      </c>
      <c r="F59" t="n">
        <v>24.17</v>
      </c>
      <c r="G59" t="n">
        <v>85.3</v>
      </c>
      <c r="H59" t="n">
        <v>1.25</v>
      </c>
      <c r="I59" t="n">
        <v>17</v>
      </c>
      <c r="J59" t="n">
        <v>217.45</v>
      </c>
      <c r="K59" t="n">
        <v>54.38</v>
      </c>
      <c r="L59" t="n">
        <v>15.25</v>
      </c>
      <c r="M59" t="n">
        <v>15</v>
      </c>
      <c r="N59" t="n">
        <v>47.82</v>
      </c>
      <c r="O59" t="n">
        <v>27053.07</v>
      </c>
      <c r="P59" t="n">
        <v>328.67</v>
      </c>
      <c r="Q59" t="n">
        <v>452.6</v>
      </c>
      <c r="R59" t="n">
        <v>76.79000000000001</v>
      </c>
      <c r="S59" t="n">
        <v>57.64</v>
      </c>
      <c r="T59" t="n">
        <v>7448.36</v>
      </c>
      <c r="U59" t="n">
        <v>0.75</v>
      </c>
      <c r="V59" t="n">
        <v>0.88</v>
      </c>
      <c r="W59" t="n">
        <v>6.82</v>
      </c>
      <c r="X59" t="n">
        <v>0.44</v>
      </c>
      <c r="Y59" t="n">
        <v>1</v>
      </c>
      <c r="Z59" t="n">
        <v>10</v>
      </c>
      <c r="AA59" t="n">
        <v>441.7474659159752</v>
      </c>
      <c r="AB59" t="n">
        <v>604.4183713890034</v>
      </c>
      <c r="AC59" t="n">
        <v>546.7335303301483</v>
      </c>
      <c r="AD59" t="n">
        <v>441747.4659159752</v>
      </c>
      <c r="AE59" t="n">
        <v>604418.3713890034</v>
      </c>
      <c r="AF59" t="n">
        <v>3.553511347641684e-06</v>
      </c>
      <c r="AG59" t="n">
        <v>7.913773148148149</v>
      </c>
      <c r="AH59" t="n">
        <v>546733.5303301483</v>
      </c>
    </row>
    <row r="60">
      <c r="A60" t="n">
        <v>58</v>
      </c>
      <c r="B60" t="n">
        <v>100</v>
      </c>
      <c r="C60" t="inlineStr">
        <is>
          <t xml:space="preserve">CONCLUIDO	</t>
        </is>
      </c>
      <c r="D60" t="n">
        <v>3.6533</v>
      </c>
      <c r="E60" t="n">
        <v>27.37</v>
      </c>
      <c r="F60" t="n">
        <v>24.19</v>
      </c>
      <c r="G60" t="n">
        <v>85.39</v>
      </c>
      <c r="H60" t="n">
        <v>1.26</v>
      </c>
      <c r="I60" t="n">
        <v>17</v>
      </c>
      <c r="J60" t="n">
        <v>217.86</v>
      </c>
      <c r="K60" t="n">
        <v>54.38</v>
      </c>
      <c r="L60" t="n">
        <v>15.5</v>
      </c>
      <c r="M60" t="n">
        <v>15</v>
      </c>
      <c r="N60" t="n">
        <v>47.98</v>
      </c>
      <c r="O60" t="n">
        <v>27103.65</v>
      </c>
      <c r="P60" t="n">
        <v>328.62</v>
      </c>
      <c r="Q60" t="n">
        <v>452.59</v>
      </c>
      <c r="R60" t="n">
        <v>77.52</v>
      </c>
      <c r="S60" t="n">
        <v>57.64</v>
      </c>
      <c r="T60" t="n">
        <v>7811.23</v>
      </c>
      <c r="U60" t="n">
        <v>0.74</v>
      </c>
      <c r="V60" t="n">
        <v>0.88</v>
      </c>
      <c r="W60" t="n">
        <v>6.83</v>
      </c>
      <c r="X60" t="n">
        <v>0.47</v>
      </c>
      <c r="Y60" t="n">
        <v>1</v>
      </c>
      <c r="Z60" t="n">
        <v>10</v>
      </c>
      <c r="AA60" t="n">
        <v>442.0661896497365</v>
      </c>
      <c r="AB60" t="n">
        <v>604.8544632626346</v>
      </c>
      <c r="AC60" t="n">
        <v>547.1280022074189</v>
      </c>
      <c r="AD60" t="n">
        <v>442066.1896497365</v>
      </c>
      <c r="AE60" t="n">
        <v>604854.4632626346</v>
      </c>
      <c r="AF60" t="n">
        <v>3.550013127605175e-06</v>
      </c>
      <c r="AG60" t="n">
        <v>7.919560185185186</v>
      </c>
      <c r="AH60" t="n">
        <v>547128.0022074189</v>
      </c>
    </row>
    <row r="61">
      <c r="A61" t="n">
        <v>59</v>
      </c>
      <c r="B61" t="n">
        <v>100</v>
      </c>
      <c r="C61" t="inlineStr">
        <is>
          <t xml:space="preserve">CONCLUIDO	</t>
        </is>
      </c>
      <c r="D61" t="n">
        <v>3.6634</v>
      </c>
      <c r="E61" t="n">
        <v>27.3</v>
      </c>
      <c r="F61" t="n">
        <v>24.16</v>
      </c>
      <c r="G61" t="n">
        <v>90.59</v>
      </c>
      <c r="H61" t="n">
        <v>1.28</v>
      </c>
      <c r="I61" t="n">
        <v>16</v>
      </c>
      <c r="J61" t="n">
        <v>218.27</v>
      </c>
      <c r="K61" t="n">
        <v>54.38</v>
      </c>
      <c r="L61" t="n">
        <v>15.75</v>
      </c>
      <c r="M61" t="n">
        <v>14</v>
      </c>
      <c r="N61" t="n">
        <v>48.15</v>
      </c>
      <c r="O61" t="n">
        <v>27154.29</v>
      </c>
      <c r="P61" t="n">
        <v>327.85</v>
      </c>
      <c r="Q61" t="n">
        <v>452.61</v>
      </c>
      <c r="R61" t="n">
        <v>76.48999999999999</v>
      </c>
      <c r="S61" t="n">
        <v>57.64</v>
      </c>
      <c r="T61" t="n">
        <v>7303.97</v>
      </c>
      <c r="U61" t="n">
        <v>0.75</v>
      </c>
      <c r="V61" t="n">
        <v>0.88</v>
      </c>
      <c r="W61" t="n">
        <v>6.82</v>
      </c>
      <c r="X61" t="n">
        <v>0.43</v>
      </c>
      <c r="Y61" t="n">
        <v>1</v>
      </c>
      <c r="Z61" t="n">
        <v>10</v>
      </c>
      <c r="AA61" t="n">
        <v>440.6544208805839</v>
      </c>
      <c r="AB61" t="n">
        <v>602.9228189498375</v>
      </c>
      <c r="AC61" t="n">
        <v>545.3807113167554</v>
      </c>
      <c r="AD61" t="n">
        <v>440654.4208805839</v>
      </c>
      <c r="AE61" t="n">
        <v>602922.8189498375</v>
      </c>
      <c r="AF61" t="n">
        <v>3.559827578263159e-06</v>
      </c>
      <c r="AG61" t="n">
        <v>7.899305555555556</v>
      </c>
      <c r="AH61" t="n">
        <v>545380.7113167554</v>
      </c>
    </row>
    <row r="62">
      <c r="A62" t="n">
        <v>60</v>
      </c>
      <c r="B62" t="n">
        <v>100</v>
      </c>
      <c r="C62" t="inlineStr">
        <is>
          <t xml:space="preserve">CONCLUIDO	</t>
        </is>
      </c>
      <c r="D62" t="n">
        <v>3.6647</v>
      </c>
      <c r="E62" t="n">
        <v>27.29</v>
      </c>
      <c r="F62" t="n">
        <v>24.15</v>
      </c>
      <c r="G62" t="n">
        <v>90.56</v>
      </c>
      <c r="H62" t="n">
        <v>1.3</v>
      </c>
      <c r="I62" t="n">
        <v>16</v>
      </c>
      <c r="J62" t="n">
        <v>218.68</v>
      </c>
      <c r="K62" t="n">
        <v>54.38</v>
      </c>
      <c r="L62" t="n">
        <v>16</v>
      </c>
      <c r="M62" t="n">
        <v>14</v>
      </c>
      <c r="N62" t="n">
        <v>48.31</v>
      </c>
      <c r="O62" t="n">
        <v>27204.98</v>
      </c>
      <c r="P62" t="n">
        <v>327.65</v>
      </c>
      <c r="Q62" t="n">
        <v>452.64</v>
      </c>
      <c r="R62" t="n">
        <v>76.17</v>
      </c>
      <c r="S62" t="n">
        <v>57.64</v>
      </c>
      <c r="T62" t="n">
        <v>7143</v>
      </c>
      <c r="U62" t="n">
        <v>0.76</v>
      </c>
      <c r="V62" t="n">
        <v>0.88</v>
      </c>
      <c r="W62" t="n">
        <v>6.82</v>
      </c>
      <c r="X62" t="n">
        <v>0.42</v>
      </c>
      <c r="Y62" t="n">
        <v>1</v>
      </c>
      <c r="Z62" t="n">
        <v>10</v>
      </c>
      <c r="AA62" t="n">
        <v>440.3874568087826</v>
      </c>
      <c r="AB62" t="n">
        <v>602.5575469291753</v>
      </c>
      <c r="AC62" t="n">
        <v>545.0503003450827</v>
      </c>
      <c r="AD62" t="n">
        <v>440387.4568087826</v>
      </c>
      <c r="AE62" t="n">
        <v>602557.5469291753</v>
      </c>
      <c r="AF62" t="n">
        <v>3.561090824387453e-06</v>
      </c>
      <c r="AG62" t="n">
        <v>7.896412037037037</v>
      </c>
      <c r="AH62" t="n">
        <v>545050.3003450828</v>
      </c>
    </row>
    <row r="63">
      <c r="A63" t="n">
        <v>61</v>
      </c>
      <c r="B63" t="n">
        <v>100</v>
      </c>
      <c r="C63" t="inlineStr">
        <is>
          <t xml:space="preserve">CONCLUIDO	</t>
        </is>
      </c>
      <c r="D63" t="n">
        <v>3.6644</v>
      </c>
      <c r="E63" t="n">
        <v>27.29</v>
      </c>
      <c r="F63" t="n">
        <v>24.15</v>
      </c>
      <c r="G63" t="n">
        <v>90.56999999999999</v>
      </c>
      <c r="H63" t="n">
        <v>1.32</v>
      </c>
      <c r="I63" t="n">
        <v>16</v>
      </c>
      <c r="J63" t="n">
        <v>219.09</v>
      </c>
      <c r="K63" t="n">
        <v>54.38</v>
      </c>
      <c r="L63" t="n">
        <v>16.25</v>
      </c>
      <c r="M63" t="n">
        <v>14</v>
      </c>
      <c r="N63" t="n">
        <v>48.47</v>
      </c>
      <c r="O63" t="n">
        <v>27255.72</v>
      </c>
      <c r="P63" t="n">
        <v>327.55</v>
      </c>
      <c r="Q63" t="n">
        <v>452.58</v>
      </c>
      <c r="R63" t="n">
        <v>76.23</v>
      </c>
      <c r="S63" t="n">
        <v>57.64</v>
      </c>
      <c r="T63" t="n">
        <v>7171.71</v>
      </c>
      <c r="U63" t="n">
        <v>0.76</v>
      </c>
      <c r="V63" t="n">
        <v>0.88</v>
      </c>
      <c r="W63" t="n">
        <v>6.82</v>
      </c>
      <c r="X63" t="n">
        <v>0.43</v>
      </c>
      <c r="Y63" t="n">
        <v>1</v>
      </c>
      <c r="Z63" t="n">
        <v>10</v>
      </c>
      <c r="AA63" t="n">
        <v>440.3453501052477</v>
      </c>
      <c r="AB63" t="n">
        <v>602.4999346797821</v>
      </c>
      <c r="AC63" t="n">
        <v>544.9981865279123</v>
      </c>
      <c r="AD63" t="n">
        <v>440345.3501052477</v>
      </c>
      <c r="AE63" t="n">
        <v>602499.9346797821</v>
      </c>
      <c r="AF63" t="n">
        <v>3.560799306051078e-06</v>
      </c>
      <c r="AG63" t="n">
        <v>7.896412037037037</v>
      </c>
      <c r="AH63" t="n">
        <v>544998.1865279123</v>
      </c>
    </row>
    <row r="64">
      <c r="A64" t="n">
        <v>62</v>
      </c>
      <c r="B64" t="n">
        <v>100</v>
      </c>
      <c r="C64" t="inlineStr">
        <is>
          <t xml:space="preserve">CONCLUIDO	</t>
        </is>
      </c>
      <c r="D64" t="n">
        <v>3.6641</v>
      </c>
      <c r="E64" t="n">
        <v>27.29</v>
      </c>
      <c r="F64" t="n">
        <v>24.15</v>
      </c>
      <c r="G64" t="n">
        <v>90.56999999999999</v>
      </c>
      <c r="H64" t="n">
        <v>1.34</v>
      </c>
      <c r="I64" t="n">
        <v>16</v>
      </c>
      <c r="J64" t="n">
        <v>219.51</v>
      </c>
      <c r="K64" t="n">
        <v>54.38</v>
      </c>
      <c r="L64" t="n">
        <v>16.5</v>
      </c>
      <c r="M64" t="n">
        <v>14</v>
      </c>
      <c r="N64" t="n">
        <v>48.63</v>
      </c>
      <c r="O64" t="n">
        <v>27306.53</v>
      </c>
      <c r="P64" t="n">
        <v>327.25</v>
      </c>
      <c r="Q64" t="n">
        <v>452.63</v>
      </c>
      <c r="R64" t="n">
        <v>76.48999999999999</v>
      </c>
      <c r="S64" t="n">
        <v>57.64</v>
      </c>
      <c r="T64" t="n">
        <v>7300.6</v>
      </c>
      <c r="U64" t="n">
        <v>0.75</v>
      </c>
      <c r="V64" t="n">
        <v>0.88</v>
      </c>
      <c r="W64" t="n">
        <v>6.81</v>
      </c>
      <c r="X64" t="n">
        <v>0.43</v>
      </c>
      <c r="Y64" t="n">
        <v>1</v>
      </c>
      <c r="Z64" t="n">
        <v>10</v>
      </c>
      <c r="AA64" t="n">
        <v>440.1712178253316</v>
      </c>
      <c r="AB64" t="n">
        <v>602.261679212227</v>
      </c>
      <c r="AC64" t="n">
        <v>544.782669827787</v>
      </c>
      <c r="AD64" t="n">
        <v>440171.2178253316</v>
      </c>
      <c r="AE64" t="n">
        <v>602261.679212227</v>
      </c>
      <c r="AF64" t="n">
        <v>3.560507787714702e-06</v>
      </c>
      <c r="AG64" t="n">
        <v>7.896412037037037</v>
      </c>
      <c r="AH64" t="n">
        <v>544782.669827787</v>
      </c>
    </row>
    <row r="65">
      <c r="A65" t="n">
        <v>63</v>
      </c>
      <c r="B65" t="n">
        <v>100</v>
      </c>
      <c r="C65" t="inlineStr">
        <is>
          <t xml:space="preserve">CONCLUIDO	</t>
        </is>
      </c>
      <c r="D65" t="n">
        <v>3.6725</v>
      </c>
      <c r="E65" t="n">
        <v>27.23</v>
      </c>
      <c r="F65" t="n">
        <v>24.13</v>
      </c>
      <c r="G65" t="n">
        <v>96.52</v>
      </c>
      <c r="H65" t="n">
        <v>1.35</v>
      </c>
      <c r="I65" t="n">
        <v>15</v>
      </c>
      <c r="J65" t="n">
        <v>219.92</v>
      </c>
      <c r="K65" t="n">
        <v>54.38</v>
      </c>
      <c r="L65" t="n">
        <v>16.75</v>
      </c>
      <c r="M65" t="n">
        <v>13</v>
      </c>
      <c r="N65" t="n">
        <v>48.79</v>
      </c>
      <c r="O65" t="n">
        <v>27357.38</v>
      </c>
      <c r="P65" t="n">
        <v>326.41</v>
      </c>
      <c r="Q65" t="n">
        <v>452.57</v>
      </c>
      <c r="R65" t="n">
        <v>75.66</v>
      </c>
      <c r="S65" t="n">
        <v>57.64</v>
      </c>
      <c r="T65" t="n">
        <v>6891.62</v>
      </c>
      <c r="U65" t="n">
        <v>0.76</v>
      </c>
      <c r="V65" t="n">
        <v>0.88</v>
      </c>
      <c r="W65" t="n">
        <v>6.82</v>
      </c>
      <c r="X65" t="n">
        <v>0.41</v>
      </c>
      <c r="Y65" t="n">
        <v>1</v>
      </c>
      <c r="Z65" t="n">
        <v>10</v>
      </c>
      <c r="AA65" t="n">
        <v>438.8883363405653</v>
      </c>
      <c r="AB65" t="n">
        <v>600.506384168033</v>
      </c>
      <c r="AC65" t="n">
        <v>543.1948976790388</v>
      </c>
      <c r="AD65" t="n">
        <v>438888.3363405654</v>
      </c>
      <c r="AE65" t="n">
        <v>600506.384168033</v>
      </c>
      <c r="AF65" t="n">
        <v>3.568670301133223e-06</v>
      </c>
      <c r="AG65" t="n">
        <v>7.879050925925926</v>
      </c>
      <c r="AH65" t="n">
        <v>543194.8976790388</v>
      </c>
    </row>
    <row r="66">
      <c r="A66" t="n">
        <v>64</v>
      </c>
      <c r="B66" t="n">
        <v>100</v>
      </c>
      <c r="C66" t="inlineStr">
        <is>
          <t xml:space="preserve">CONCLUIDO	</t>
        </is>
      </c>
      <c r="D66" t="n">
        <v>3.6731</v>
      </c>
      <c r="E66" t="n">
        <v>27.22</v>
      </c>
      <c r="F66" t="n">
        <v>24.12</v>
      </c>
      <c r="G66" t="n">
        <v>96.5</v>
      </c>
      <c r="H66" t="n">
        <v>1.37</v>
      </c>
      <c r="I66" t="n">
        <v>15</v>
      </c>
      <c r="J66" t="n">
        <v>220.33</v>
      </c>
      <c r="K66" t="n">
        <v>54.38</v>
      </c>
      <c r="L66" t="n">
        <v>17</v>
      </c>
      <c r="M66" t="n">
        <v>13</v>
      </c>
      <c r="N66" t="n">
        <v>48.95</v>
      </c>
      <c r="O66" t="n">
        <v>27408.3</v>
      </c>
      <c r="P66" t="n">
        <v>326.26</v>
      </c>
      <c r="Q66" t="n">
        <v>452.62</v>
      </c>
      <c r="R66" t="n">
        <v>75.09999999999999</v>
      </c>
      <c r="S66" t="n">
        <v>57.64</v>
      </c>
      <c r="T66" t="n">
        <v>6614.71</v>
      </c>
      <c r="U66" t="n">
        <v>0.77</v>
      </c>
      <c r="V66" t="n">
        <v>0.88</v>
      </c>
      <c r="W66" t="n">
        <v>6.83</v>
      </c>
      <c r="X66" t="n">
        <v>0.4</v>
      </c>
      <c r="Y66" t="n">
        <v>1</v>
      </c>
      <c r="Z66" t="n">
        <v>10</v>
      </c>
      <c r="AA66" t="n">
        <v>438.7108740932431</v>
      </c>
      <c r="AB66" t="n">
        <v>600.2635724921649</v>
      </c>
      <c r="AC66" t="n">
        <v>542.9752596087272</v>
      </c>
      <c r="AD66" t="n">
        <v>438710.8740932432</v>
      </c>
      <c r="AE66" t="n">
        <v>600263.5724921649</v>
      </c>
      <c r="AF66" t="n">
        <v>3.569253337805974e-06</v>
      </c>
      <c r="AG66" t="n">
        <v>7.876157407407407</v>
      </c>
      <c r="AH66" t="n">
        <v>542975.2596087273</v>
      </c>
    </row>
    <row r="67">
      <c r="A67" t="n">
        <v>65</v>
      </c>
      <c r="B67" t="n">
        <v>100</v>
      </c>
      <c r="C67" t="inlineStr">
        <is>
          <t xml:space="preserve">CONCLUIDO	</t>
        </is>
      </c>
      <c r="D67" t="n">
        <v>3.6732</v>
      </c>
      <c r="E67" t="n">
        <v>27.22</v>
      </c>
      <c r="F67" t="n">
        <v>24.12</v>
      </c>
      <c r="G67" t="n">
        <v>96.5</v>
      </c>
      <c r="H67" t="n">
        <v>1.39</v>
      </c>
      <c r="I67" t="n">
        <v>15</v>
      </c>
      <c r="J67" t="n">
        <v>220.74</v>
      </c>
      <c r="K67" t="n">
        <v>54.38</v>
      </c>
      <c r="L67" t="n">
        <v>17.25</v>
      </c>
      <c r="M67" t="n">
        <v>13</v>
      </c>
      <c r="N67" t="n">
        <v>49.12</v>
      </c>
      <c r="O67" t="n">
        <v>27459.27</v>
      </c>
      <c r="P67" t="n">
        <v>326.17</v>
      </c>
      <c r="Q67" t="n">
        <v>452.57</v>
      </c>
      <c r="R67" t="n">
        <v>75.09999999999999</v>
      </c>
      <c r="S67" t="n">
        <v>57.64</v>
      </c>
      <c r="T67" t="n">
        <v>6611.43</v>
      </c>
      <c r="U67" t="n">
        <v>0.77</v>
      </c>
      <c r="V67" t="n">
        <v>0.88</v>
      </c>
      <c r="W67" t="n">
        <v>6.83</v>
      </c>
      <c r="X67" t="n">
        <v>0.4</v>
      </c>
      <c r="Y67" t="n">
        <v>1</v>
      </c>
      <c r="Z67" t="n">
        <v>10</v>
      </c>
      <c r="AA67" t="n">
        <v>438.6437118483353</v>
      </c>
      <c r="AB67" t="n">
        <v>600.1716781456931</v>
      </c>
      <c r="AC67" t="n">
        <v>542.8921355297081</v>
      </c>
      <c r="AD67" t="n">
        <v>438643.7118483353</v>
      </c>
      <c r="AE67" t="n">
        <v>600171.6781456931</v>
      </c>
      <c r="AF67" t="n">
        <v>3.569350510584767e-06</v>
      </c>
      <c r="AG67" t="n">
        <v>7.876157407407407</v>
      </c>
      <c r="AH67" t="n">
        <v>542892.1355297081</v>
      </c>
    </row>
    <row r="68">
      <c r="A68" t="n">
        <v>66</v>
      </c>
      <c r="B68" t="n">
        <v>100</v>
      </c>
      <c r="C68" t="inlineStr">
        <is>
          <t xml:space="preserve">CONCLUIDO	</t>
        </is>
      </c>
      <c r="D68" t="n">
        <v>3.6725</v>
      </c>
      <c r="E68" t="n">
        <v>27.23</v>
      </c>
      <c r="F68" t="n">
        <v>24.13</v>
      </c>
      <c r="G68" t="n">
        <v>96.52</v>
      </c>
      <c r="H68" t="n">
        <v>1.41</v>
      </c>
      <c r="I68" t="n">
        <v>15</v>
      </c>
      <c r="J68" t="n">
        <v>221.16</v>
      </c>
      <c r="K68" t="n">
        <v>54.38</v>
      </c>
      <c r="L68" t="n">
        <v>17.5</v>
      </c>
      <c r="M68" t="n">
        <v>13</v>
      </c>
      <c r="N68" t="n">
        <v>49.28</v>
      </c>
      <c r="O68" t="n">
        <v>27510.3</v>
      </c>
      <c r="P68" t="n">
        <v>325.97</v>
      </c>
      <c r="Q68" t="n">
        <v>452.6</v>
      </c>
      <c r="R68" t="n">
        <v>75.51000000000001</v>
      </c>
      <c r="S68" t="n">
        <v>57.64</v>
      </c>
      <c r="T68" t="n">
        <v>6820.27</v>
      </c>
      <c r="U68" t="n">
        <v>0.76</v>
      </c>
      <c r="V68" t="n">
        <v>0.88</v>
      </c>
      <c r="W68" t="n">
        <v>6.82</v>
      </c>
      <c r="X68" t="n">
        <v>0.4</v>
      </c>
      <c r="Y68" t="n">
        <v>1</v>
      </c>
      <c r="Z68" t="n">
        <v>10</v>
      </c>
      <c r="AA68" t="n">
        <v>438.5985595588438</v>
      </c>
      <c r="AB68" t="n">
        <v>600.1098987912324</v>
      </c>
      <c r="AC68" t="n">
        <v>542.8362523101293</v>
      </c>
      <c r="AD68" t="n">
        <v>438598.5595588438</v>
      </c>
      <c r="AE68" t="n">
        <v>600109.8987912324</v>
      </c>
      <c r="AF68" t="n">
        <v>3.568670301133223e-06</v>
      </c>
      <c r="AG68" t="n">
        <v>7.879050925925926</v>
      </c>
      <c r="AH68" t="n">
        <v>542836.2523101293</v>
      </c>
    </row>
    <row r="69">
      <c r="A69" t="n">
        <v>67</v>
      </c>
      <c r="B69" t="n">
        <v>100</v>
      </c>
      <c r="C69" t="inlineStr">
        <is>
          <t xml:space="preserve">CONCLUIDO	</t>
        </is>
      </c>
      <c r="D69" t="n">
        <v>3.6744</v>
      </c>
      <c r="E69" t="n">
        <v>27.22</v>
      </c>
      <c r="F69" t="n">
        <v>24.12</v>
      </c>
      <c r="G69" t="n">
        <v>96.45999999999999</v>
      </c>
      <c r="H69" t="n">
        <v>1.42</v>
      </c>
      <c r="I69" t="n">
        <v>15</v>
      </c>
      <c r="J69" t="n">
        <v>221.57</v>
      </c>
      <c r="K69" t="n">
        <v>54.38</v>
      </c>
      <c r="L69" t="n">
        <v>17.75</v>
      </c>
      <c r="M69" t="n">
        <v>13</v>
      </c>
      <c r="N69" t="n">
        <v>49.45</v>
      </c>
      <c r="O69" t="n">
        <v>27561.39</v>
      </c>
      <c r="P69" t="n">
        <v>325.15</v>
      </c>
      <c r="Q69" t="n">
        <v>452.58</v>
      </c>
      <c r="R69" t="n">
        <v>75.05</v>
      </c>
      <c r="S69" t="n">
        <v>57.64</v>
      </c>
      <c r="T69" t="n">
        <v>6588.55</v>
      </c>
      <c r="U69" t="n">
        <v>0.77</v>
      </c>
      <c r="V69" t="n">
        <v>0.88</v>
      </c>
      <c r="W69" t="n">
        <v>6.82</v>
      </c>
      <c r="X69" t="n">
        <v>0.39</v>
      </c>
      <c r="Y69" t="n">
        <v>1</v>
      </c>
      <c r="Z69" t="n">
        <v>10</v>
      </c>
      <c r="AA69" t="n">
        <v>437.8775446356944</v>
      </c>
      <c r="AB69" t="n">
        <v>599.1233743644459</v>
      </c>
      <c r="AC69" t="n">
        <v>541.9438803900396</v>
      </c>
      <c r="AD69" t="n">
        <v>437877.5446356945</v>
      </c>
      <c r="AE69" t="n">
        <v>599123.3743644459</v>
      </c>
      <c r="AF69" t="n">
        <v>3.57051658393027e-06</v>
      </c>
      <c r="AG69" t="n">
        <v>7.876157407407407</v>
      </c>
      <c r="AH69" t="n">
        <v>541943.8803900395</v>
      </c>
    </row>
    <row r="70">
      <c r="A70" t="n">
        <v>68</v>
      </c>
      <c r="B70" t="n">
        <v>100</v>
      </c>
      <c r="C70" t="inlineStr">
        <is>
          <t xml:space="preserve">CONCLUIDO	</t>
        </is>
      </c>
      <c r="D70" t="n">
        <v>3.6807</v>
      </c>
      <c r="E70" t="n">
        <v>27.17</v>
      </c>
      <c r="F70" t="n">
        <v>24.11</v>
      </c>
      <c r="G70" t="n">
        <v>103.32</v>
      </c>
      <c r="H70" t="n">
        <v>1.44</v>
      </c>
      <c r="I70" t="n">
        <v>14</v>
      </c>
      <c r="J70" t="n">
        <v>221.99</v>
      </c>
      <c r="K70" t="n">
        <v>54.38</v>
      </c>
      <c r="L70" t="n">
        <v>18</v>
      </c>
      <c r="M70" t="n">
        <v>12</v>
      </c>
      <c r="N70" t="n">
        <v>49.61</v>
      </c>
      <c r="O70" t="n">
        <v>27612.53</v>
      </c>
      <c r="P70" t="n">
        <v>325.2</v>
      </c>
      <c r="Q70" t="n">
        <v>452.57</v>
      </c>
      <c r="R70" t="n">
        <v>74.81</v>
      </c>
      <c r="S70" t="n">
        <v>57.64</v>
      </c>
      <c r="T70" t="n">
        <v>6473.52</v>
      </c>
      <c r="U70" t="n">
        <v>0.77</v>
      </c>
      <c r="V70" t="n">
        <v>0.88</v>
      </c>
      <c r="W70" t="n">
        <v>6.82</v>
      </c>
      <c r="X70" t="n">
        <v>0.38</v>
      </c>
      <c r="Y70" t="n">
        <v>1</v>
      </c>
      <c r="Z70" t="n">
        <v>10</v>
      </c>
      <c r="AA70" t="n">
        <v>437.3838870840428</v>
      </c>
      <c r="AB70" t="n">
        <v>598.447930323642</v>
      </c>
      <c r="AC70" t="n">
        <v>541.3328997804982</v>
      </c>
      <c r="AD70" t="n">
        <v>437383.8870840428</v>
      </c>
      <c r="AE70" t="n">
        <v>598447.930323642</v>
      </c>
      <c r="AF70" t="n">
        <v>3.57663846899416e-06</v>
      </c>
      <c r="AG70" t="n">
        <v>7.861689814814816</v>
      </c>
      <c r="AH70" t="n">
        <v>541332.8997804982</v>
      </c>
    </row>
    <row r="71">
      <c r="A71" t="n">
        <v>69</v>
      </c>
      <c r="B71" t="n">
        <v>100</v>
      </c>
      <c r="C71" t="inlineStr">
        <is>
          <t xml:space="preserve">CONCLUIDO	</t>
        </is>
      </c>
      <c r="D71" t="n">
        <v>3.6833</v>
      </c>
      <c r="E71" t="n">
        <v>27.15</v>
      </c>
      <c r="F71" t="n">
        <v>24.09</v>
      </c>
      <c r="G71" t="n">
        <v>103.24</v>
      </c>
      <c r="H71" t="n">
        <v>1.46</v>
      </c>
      <c r="I71" t="n">
        <v>14</v>
      </c>
      <c r="J71" t="n">
        <v>222.4</v>
      </c>
      <c r="K71" t="n">
        <v>54.38</v>
      </c>
      <c r="L71" t="n">
        <v>18.25</v>
      </c>
      <c r="M71" t="n">
        <v>12</v>
      </c>
      <c r="N71" t="n">
        <v>49.78</v>
      </c>
      <c r="O71" t="n">
        <v>27663.85</v>
      </c>
      <c r="P71" t="n">
        <v>325.14</v>
      </c>
      <c r="Q71" t="n">
        <v>452.61</v>
      </c>
      <c r="R71" t="n">
        <v>74.13</v>
      </c>
      <c r="S71" t="n">
        <v>57.64</v>
      </c>
      <c r="T71" t="n">
        <v>6132.04</v>
      </c>
      <c r="U71" t="n">
        <v>0.78</v>
      </c>
      <c r="V71" t="n">
        <v>0.88</v>
      </c>
      <c r="W71" t="n">
        <v>6.82</v>
      </c>
      <c r="X71" t="n">
        <v>0.36</v>
      </c>
      <c r="Y71" t="n">
        <v>1</v>
      </c>
      <c r="Z71" t="n">
        <v>10</v>
      </c>
      <c r="AA71" t="n">
        <v>437.0782256732654</v>
      </c>
      <c r="AB71" t="n">
        <v>598.0297108965865</v>
      </c>
      <c r="AC71" t="n">
        <v>540.9545946285864</v>
      </c>
      <c r="AD71" t="n">
        <v>437078.2256732654</v>
      </c>
      <c r="AE71" t="n">
        <v>598029.7108965865</v>
      </c>
      <c r="AF71" t="n">
        <v>3.579164961242751e-06</v>
      </c>
      <c r="AG71" t="n">
        <v>7.855902777777778</v>
      </c>
      <c r="AH71" t="n">
        <v>540954.5946285864</v>
      </c>
    </row>
    <row r="72">
      <c r="A72" t="n">
        <v>70</v>
      </c>
      <c r="B72" t="n">
        <v>100</v>
      </c>
      <c r="C72" t="inlineStr">
        <is>
          <t xml:space="preserve">CONCLUIDO	</t>
        </is>
      </c>
      <c r="D72" t="n">
        <v>3.6821</v>
      </c>
      <c r="E72" t="n">
        <v>27.16</v>
      </c>
      <c r="F72" t="n">
        <v>24.1</v>
      </c>
      <c r="G72" t="n">
        <v>103.27</v>
      </c>
      <c r="H72" t="n">
        <v>1.48</v>
      </c>
      <c r="I72" t="n">
        <v>14</v>
      </c>
      <c r="J72" t="n">
        <v>222.82</v>
      </c>
      <c r="K72" t="n">
        <v>54.38</v>
      </c>
      <c r="L72" t="n">
        <v>18.5</v>
      </c>
      <c r="M72" t="n">
        <v>12</v>
      </c>
      <c r="N72" t="n">
        <v>49.94</v>
      </c>
      <c r="O72" t="n">
        <v>27715.11</v>
      </c>
      <c r="P72" t="n">
        <v>324.98</v>
      </c>
      <c r="Q72" t="n">
        <v>452.57</v>
      </c>
      <c r="R72" t="n">
        <v>74.38</v>
      </c>
      <c r="S72" t="n">
        <v>57.64</v>
      </c>
      <c r="T72" t="n">
        <v>6259.72</v>
      </c>
      <c r="U72" t="n">
        <v>0.77</v>
      </c>
      <c r="V72" t="n">
        <v>0.88</v>
      </c>
      <c r="W72" t="n">
        <v>6.82</v>
      </c>
      <c r="X72" t="n">
        <v>0.37</v>
      </c>
      <c r="Y72" t="n">
        <v>1</v>
      </c>
      <c r="Z72" t="n">
        <v>10</v>
      </c>
      <c r="AA72" t="n">
        <v>437.0983560496737</v>
      </c>
      <c r="AB72" t="n">
        <v>598.057254165678</v>
      </c>
      <c r="AC72" t="n">
        <v>540.9795092067329</v>
      </c>
      <c r="AD72" t="n">
        <v>437098.3560496737</v>
      </c>
      <c r="AE72" t="n">
        <v>598057.2541656781</v>
      </c>
      <c r="AF72" t="n">
        <v>3.577998887897247e-06</v>
      </c>
      <c r="AG72" t="n">
        <v>7.858796296296297</v>
      </c>
      <c r="AH72" t="n">
        <v>540979.509206733</v>
      </c>
    </row>
    <row r="73">
      <c r="A73" t="n">
        <v>71</v>
      </c>
      <c r="B73" t="n">
        <v>100</v>
      </c>
      <c r="C73" t="inlineStr">
        <is>
          <t xml:space="preserve">CONCLUIDO	</t>
        </is>
      </c>
      <c r="D73" t="n">
        <v>3.6824</v>
      </c>
      <c r="E73" t="n">
        <v>27.16</v>
      </c>
      <c r="F73" t="n">
        <v>24.1</v>
      </c>
      <c r="G73" t="n">
        <v>103.27</v>
      </c>
      <c r="H73" t="n">
        <v>1.49</v>
      </c>
      <c r="I73" t="n">
        <v>14</v>
      </c>
      <c r="J73" t="n">
        <v>223.23</v>
      </c>
      <c r="K73" t="n">
        <v>54.38</v>
      </c>
      <c r="L73" t="n">
        <v>18.75</v>
      </c>
      <c r="M73" t="n">
        <v>12</v>
      </c>
      <c r="N73" t="n">
        <v>50.11</v>
      </c>
      <c r="O73" t="n">
        <v>27766.43</v>
      </c>
      <c r="P73" t="n">
        <v>324.42</v>
      </c>
      <c r="Q73" t="n">
        <v>452.57</v>
      </c>
      <c r="R73" t="n">
        <v>74.26000000000001</v>
      </c>
      <c r="S73" t="n">
        <v>57.64</v>
      </c>
      <c r="T73" t="n">
        <v>6198.29</v>
      </c>
      <c r="U73" t="n">
        <v>0.78</v>
      </c>
      <c r="V73" t="n">
        <v>0.88</v>
      </c>
      <c r="W73" t="n">
        <v>6.82</v>
      </c>
      <c r="X73" t="n">
        <v>0.37</v>
      </c>
      <c r="Y73" t="n">
        <v>1</v>
      </c>
      <c r="Z73" t="n">
        <v>10</v>
      </c>
      <c r="AA73" t="n">
        <v>436.7070282983032</v>
      </c>
      <c r="AB73" t="n">
        <v>597.521822272091</v>
      </c>
      <c r="AC73" t="n">
        <v>540.4951781815865</v>
      </c>
      <c r="AD73" t="n">
        <v>436707.0282983031</v>
      </c>
      <c r="AE73" t="n">
        <v>597521.8222720909</v>
      </c>
      <c r="AF73" t="n">
        <v>3.578290406233623e-06</v>
      </c>
      <c r="AG73" t="n">
        <v>7.858796296296297</v>
      </c>
      <c r="AH73" t="n">
        <v>540495.1781815866</v>
      </c>
    </row>
    <row r="74">
      <c r="A74" t="n">
        <v>72</v>
      </c>
      <c r="B74" t="n">
        <v>100</v>
      </c>
      <c r="C74" t="inlineStr">
        <is>
          <t xml:space="preserve">CONCLUIDO	</t>
        </is>
      </c>
      <c r="D74" t="n">
        <v>3.6824</v>
      </c>
      <c r="E74" t="n">
        <v>27.16</v>
      </c>
      <c r="F74" t="n">
        <v>24.1</v>
      </c>
      <c r="G74" t="n">
        <v>103.27</v>
      </c>
      <c r="H74" t="n">
        <v>1.51</v>
      </c>
      <c r="I74" t="n">
        <v>14</v>
      </c>
      <c r="J74" t="n">
        <v>223.65</v>
      </c>
      <c r="K74" t="n">
        <v>54.38</v>
      </c>
      <c r="L74" t="n">
        <v>19</v>
      </c>
      <c r="M74" t="n">
        <v>12</v>
      </c>
      <c r="N74" t="n">
        <v>50.27</v>
      </c>
      <c r="O74" t="n">
        <v>27817.81</v>
      </c>
      <c r="P74" t="n">
        <v>323.59</v>
      </c>
      <c r="Q74" t="n">
        <v>452.56</v>
      </c>
      <c r="R74" t="n">
        <v>74.48999999999999</v>
      </c>
      <c r="S74" t="n">
        <v>57.64</v>
      </c>
      <c r="T74" t="n">
        <v>6315.02</v>
      </c>
      <c r="U74" t="n">
        <v>0.77</v>
      </c>
      <c r="V74" t="n">
        <v>0.88</v>
      </c>
      <c r="W74" t="n">
        <v>6.81</v>
      </c>
      <c r="X74" t="n">
        <v>0.37</v>
      </c>
      <c r="Y74" t="n">
        <v>1</v>
      </c>
      <c r="Z74" t="n">
        <v>10</v>
      </c>
      <c r="AA74" t="n">
        <v>436.1618734946032</v>
      </c>
      <c r="AB74" t="n">
        <v>596.775917419136</v>
      </c>
      <c r="AC74" t="n">
        <v>539.8204614409136</v>
      </c>
      <c r="AD74" t="n">
        <v>436161.8734946032</v>
      </c>
      <c r="AE74" t="n">
        <v>596775.917419136</v>
      </c>
      <c r="AF74" t="n">
        <v>3.578290406233623e-06</v>
      </c>
      <c r="AG74" t="n">
        <v>7.858796296296297</v>
      </c>
      <c r="AH74" t="n">
        <v>539820.4614409136</v>
      </c>
    </row>
    <row r="75">
      <c r="A75" t="n">
        <v>73</v>
      </c>
      <c r="B75" t="n">
        <v>100</v>
      </c>
      <c r="C75" t="inlineStr">
        <is>
          <t xml:space="preserve">CONCLUIDO	</t>
        </is>
      </c>
      <c r="D75" t="n">
        <v>3.6897</v>
      </c>
      <c r="E75" t="n">
        <v>27.1</v>
      </c>
      <c r="F75" t="n">
        <v>24.08</v>
      </c>
      <c r="G75" t="n">
        <v>111.14</v>
      </c>
      <c r="H75" t="n">
        <v>1.53</v>
      </c>
      <c r="I75" t="n">
        <v>13</v>
      </c>
      <c r="J75" t="n">
        <v>224.07</v>
      </c>
      <c r="K75" t="n">
        <v>54.38</v>
      </c>
      <c r="L75" t="n">
        <v>19.25</v>
      </c>
      <c r="M75" t="n">
        <v>11</v>
      </c>
      <c r="N75" t="n">
        <v>50.44</v>
      </c>
      <c r="O75" t="n">
        <v>27869.24</v>
      </c>
      <c r="P75" t="n">
        <v>322.63</v>
      </c>
      <c r="Q75" t="n">
        <v>452.57</v>
      </c>
      <c r="R75" t="n">
        <v>73.77</v>
      </c>
      <c r="S75" t="n">
        <v>57.64</v>
      </c>
      <c r="T75" t="n">
        <v>5959.35</v>
      </c>
      <c r="U75" t="n">
        <v>0.78</v>
      </c>
      <c r="V75" t="n">
        <v>0.88</v>
      </c>
      <c r="W75" t="n">
        <v>6.82</v>
      </c>
      <c r="X75" t="n">
        <v>0.36</v>
      </c>
      <c r="Y75" t="n">
        <v>1</v>
      </c>
      <c r="Z75" t="n">
        <v>10</v>
      </c>
      <c r="AA75" t="n">
        <v>434.9012010055557</v>
      </c>
      <c r="AB75" t="n">
        <v>595.0510097026764</v>
      </c>
      <c r="AC75" t="n">
        <v>538.2601764959895</v>
      </c>
      <c r="AD75" t="n">
        <v>434901.2010055557</v>
      </c>
      <c r="AE75" t="n">
        <v>595051.0097026764</v>
      </c>
      <c r="AF75" t="n">
        <v>3.585384019085434e-06</v>
      </c>
      <c r="AG75" t="n">
        <v>7.841435185185186</v>
      </c>
      <c r="AH75" t="n">
        <v>538260.1764959896</v>
      </c>
    </row>
    <row r="76">
      <c r="A76" t="n">
        <v>74</v>
      </c>
      <c r="B76" t="n">
        <v>100</v>
      </c>
      <c r="C76" t="inlineStr">
        <is>
          <t xml:space="preserve">CONCLUIDO	</t>
        </is>
      </c>
      <c r="D76" t="n">
        <v>3.6889</v>
      </c>
      <c r="E76" t="n">
        <v>27.11</v>
      </c>
      <c r="F76" t="n">
        <v>24.09</v>
      </c>
      <c r="G76" t="n">
        <v>111.17</v>
      </c>
      <c r="H76" t="n">
        <v>1.54</v>
      </c>
      <c r="I76" t="n">
        <v>13</v>
      </c>
      <c r="J76" t="n">
        <v>224.49</v>
      </c>
      <c r="K76" t="n">
        <v>54.38</v>
      </c>
      <c r="L76" t="n">
        <v>19.5</v>
      </c>
      <c r="M76" t="n">
        <v>11</v>
      </c>
      <c r="N76" t="n">
        <v>50.61</v>
      </c>
      <c r="O76" t="n">
        <v>27920.73</v>
      </c>
      <c r="P76" t="n">
        <v>323.5</v>
      </c>
      <c r="Q76" t="n">
        <v>452.6</v>
      </c>
      <c r="R76" t="n">
        <v>74.12</v>
      </c>
      <c r="S76" t="n">
        <v>57.64</v>
      </c>
      <c r="T76" t="n">
        <v>6132.2</v>
      </c>
      <c r="U76" t="n">
        <v>0.78</v>
      </c>
      <c r="V76" t="n">
        <v>0.88</v>
      </c>
      <c r="W76" t="n">
        <v>6.82</v>
      </c>
      <c r="X76" t="n">
        <v>0.36</v>
      </c>
      <c r="Y76" t="n">
        <v>1</v>
      </c>
      <c r="Z76" t="n">
        <v>10</v>
      </c>
      <c r="AA76" t="n">
        <v>435.5648549774392</v>
      </c>
      <c r="AB76" t="n">
        <v>595.9590503453541</v>
      </c>
      <c r="AC76" t="n">
        <v>539.0815550141733</v>
      </c>
      <c r="AD76" t="n">
        <v>435564.8549774392</v>
      </c>
      <c r="AE76" t="n">
        <v>595959.050345354</v>
      </c>
      <c r="AF76" t="n">
        <v>3.584606636855098e-06</v>
      </c>
      <c r="AG76" t="n">
        <v>7.844328703703703</v>
      </c>
      <c r="AH76" t="n">
        <v>539081.5550141733</v>
      </c>
    </row>
    <row r="77">
      <c r="A77" t="n">
        <v>75</v>
      </c>
      <c r="B77" t="n">
        <v>100</v>
      </c>
      <c r="C77" t="inlineStr">
        <is>
          <t xml:space="preserve">CONCLUIDO	</t>
        </is>
      </c>
      <c r="D77" t="n">
        <v>3.6906</v>
      </c>
      <c r="E77" t="n">
        <v>27.1</v>
      </c>
      <c r="F77" t="n">
        <v>24.07</v>
      </c>
      <c r="G77" t="n">
        <v>111.11</v>
      </c>
      <c r="H77" t="n">
        <v>1.56</v>
      </c>
      <c r="I77" t="n">
        <v>13</v>
      </c>
      <c r="J77" t="n">
        <v>224.9</v>
      </c>
      <c r="K77" t="n">
        <v>54.38</v>
      </c>
      <c r="L77" t="n">
        <v>19.75</v>
      </c>
      <c r="M77" t="n">
        <v>11</v>
      </c>
      <c r="N77" t="n">
        <v>50.78</v>
      </c>
      <c r="O77" t="n">
        <v>27972.28</v>
      </c>
      <c r="P77" t="n">
        <v>323.77</v>
      </c>
      <c r="Q77" t="n">
        <v>452.6</v>
      </c>
      <c r="R77" t="n">
        <v>73.81999999999999</v>
      </c>
      <c r="S77" t="n">
        <v>57.64</v>
      </c>
      <c r="T77" t="n">
        <v>5985.13</v>
      </c>
      <c r="U77" t="n">
        <v>0.78</v>
      </c>
      <c r="V77" t="n">
        <v>0.88</v>
      </c>
      <c r="W77" t="n">
        <v>6.81</v>
      </c>
      <c r="X77" t="n">
        <v>0.35</v>
      </c>
      <c r="Y77" t="n">
        <v>1</v>
      </c>
      <c r="Z77" t="n">
        <v>10</v>
      </c>
      <c r="AA77" t="n">
        <v>435.5473530679831</v>
      </c>
      <c r="AB77" t="n">
        <v>595.9351034607065</v>
      </c>
      <c r="AC77" t="n">
        <v>539.0598935865868</v>
      </c>
      <c r="AD77" t="n">
        <v>435547.3530679831</v>
      </c>
      <c r="AE77" t="n">
        <v>595935.1034607065</v>
      </c>
      <c r="AF77" t="n">
        <v>3.58625857409456e-06</v>
      </c>
      <c r="AG77" t="n">
        <v>7.841435185185186</v>
      </c>
      <c r="AH77" t="n">
        <v>539059.8935865868</v>
      </c>
    </row>
    <row r="78">
      <c r="A78" t="n">
        <v>76</v>
      </c>
      <c r="B78" t="n">
        <v>100</v>
      </c>
      <c r="C78" t="inlineStr">
        <is>
          <t xml:space="preserve">CONCLUIDO	</t>
        </is>
      </c>
      <c r="D78" t="n">
        <v>3.6928</v>
      </c>
      <c r="E78" t="n">
        <v>27.08</v>
      </c>
      <c r="F78" t="n">
        <v>24.06</v>
      </c>
      <c r="G78" t="n">
        <v>111.03</v>
      </c>
      <c r="H78" t="n">
        <v>1.58</v>
      </c>
      <c r="I78" t="n">
        <v>13</v>
      </c>
      <c r="J78" t="n">
        <v>225.32</v>
      </c>
      <c r="K78" t="n">
        <v>54.38</v>
      </c>
      <c r="L78" t="n">
        <v>20</v>
      </c>
      <c r="M78" t="n">
        <v>11</v>
      </c>
      <c r="N78" t="n">
        <v>50.95</v>
      </c>
      <c r="O78" t="n">
        <v>28023.89</v>
      </c>
      <c r="P78" t="n">
        <v>323.86</v>
      </c>
      <c r="Q78" t="n">
        <v>452.55</v>
      </c>
      <c r="R78" t="n">
        <v>73.13</v>
      </c>
      <c r="S78" t="n">
        <v>57.64</v>
      </c>
      <c r="T78" t="n">
        <v>5638.63</v>
      </c>
      <c r="U78" t="n">
        <v>0.79</v>
      </c>
      <c r="V78" t="n">
        <v>0.88</v>
      </c>
      <c r="W78" t="n">
        <v>6.82</v>
      </c>
      <c r="X78" t="n">
        <v>0.33</v>
      </c>
      <c r="Y78" t="n">
        <v>1</v>
      </c>
      <c r="Z78" t="n">
        <v>10</v>
      </c>
      <c r="AA78" t="n">
        <v>435.4041969204455</v>
      </c>
      <c r="AB78" t="n">
        <v>595.7392309040421</v>
      </c>
      <c r="AC78" t="n">
        <v>538.8827148318217</v>
      </c>
      <c r="AD78" t="n">
        <v>435404.1969204455</v>
      </c>
      <c r="AE78" t="n">
        <v>595739.230904042</v>
      </c>
      <c r="AF78" t="n">
        <v>3.588396375227983e-06</v>
      </c>
      <c r="AG78" t="n">
        <v>7.835648148148148</v>
      </c>
      <c r="AH78" t="n">
        <v>538882.7148318216</v>
      </c>
    </row>
    <row r="79">
      <c r="A79" t="n">
        <v>77</v>
      </c>
      <c r="B79" t="n">
        <v>100</v>
      </c>
      <c r="C79" t="inlineStr">
        <is>
          <t xml:space="preserve">CONCLUIDO	</t>
        </is>
      </c>
      <c r="D79" t="n">
        <v>3.691</v>
      </c>
      <c r="E79" t="n">
        <v>27.09</v>
      </c>
      <c r="F79" t="n">
        <v>24.07</v>
      </c>
      <c r="G79" t="n">
        <v>111.09</v>
      </c>
      <c r="H79" t="n">
        <v>1.59</v>
      </c>
      <c r="I79" t="n">
        <v>13</v>
      </c>
      <c r="J79" t="n">
        <v>225.74</v>
      </c>
      <c r="K79" t="n">
        <v>54.38</v>
      </c>
      <c r="L79" t="n">
        <v>20.25</v>
      </c>
      <c r="M79" t="n">
        <v>11</v>
      </c>
      <c r="N79" t="n">
        <v>51.11</v>
      </c>
      <c r="O79" t="n">
        <v>28075.56</v>
      </c>
      <c r="P79" t="n">
        <v>323.76</v>
      </c>
      <c r="Q79" t="n">
        <v>452.59</v>
      </c>
      <c r="R79" t="n">
        <v>73.63</v>
      </c>
      <c r="S79" t="n">
        <v>57.64</v>
      </c>
      <c r="T79" t="n">
        <v>5888.37</v>
      </c>
      <c r="U79" t="n">
        <v>0.78</v>
      </c>
      <c r="V79" t="n">
        <v>0.88</v>
      </c>
      <c r="W79" t="n">
        <v>6.82</v>
      </c>
      <c r="X79" t="n">
        <v>0.35</v>
      </c>
      <c r="Y79" t="n">
        <v>1</v>
      </c>
      <c r="Z79" t="n">
        <v>10</v>
      </c>
      <c r="AA79" t="n">
        <v>435.5096914219856</v>
      </c>
      <c r="AB79" t="n">
        <v>595.8835731351382</v>
      </c>
      <c r="AC79" t="n">
        <v>539.0132812429674</v>
      </c>
      <c r="AD79" t="n">
        <v>435509.6914219856</v>
      </c>
      <c r="AE79" t="n">
        <v>595883.5731351383</v>
      </c>
      <c r="AF79" t="n">
        <v>3.586647265209728e-06</v>
      </c>
      <c r="AG79" t="n">
        <v>7.838541666666667</v>
      </c>
      <c r="AH79" t="n">
        <v>539013.2812429675</v>
      </c>
    </row>
    <row r="80">
      <c r="A80" t="n">
        <v>78</v>
      </c>
      <c r="B80" t="n">
        <v>100</v>
      </c>
      <c r="C80" t="inlineStr">
        <is>
          <t xml:space="preserve">CONCLUIDO	</t>
        </is>
      </c>
      <c r="D80" t="n">
        <v>3.6922</v>
      </c>
      <c r="E80" t="n">
        <v>27.08</v>
      </c>
      <c r="F80" t="n">
        <v>24.06</v>
      </c>
      <c r="G80" t="n">
        <v>111.05</v>
      </c>
      <c r="H80" t="n">
        <v>1.61</v>
      </c>
      <c r="I80" t="n">
        <v>13</v>
      </c>
      <c r="J80" t="n">
        <v>226.16</v>
      </c>
      <c r="K80" t="n">
        <v>54.38</v>
      </c>
      <c r="L80" t="n">
        <v>20.5</v>
      </c>
      <c r="M80" t="n">
        <v>11</v>
      </c>
      <c r="N80" t="n">
        <v>51.28</v>
      </c>
      <c r="O80" t="n">
        <v>28127.29</v>
      </c>
      <c r="P80" t="n">
        <v>322.95</v>
      </c>
      <c r="Q80" t="n">
        <v>452.58</v>
      </c>
      <c r="R80" t="n">
        <v>73.22</v>
      </c>
      <c r="S80" t="n">
        <v>57.64</v>
      </c>
      <c r="T80" t="n">
        <v>5682.27</v>
      </c>
      <c r="U80" t="n">
        <v>0.79</v>
      </c>
      <c r="V80" t="n">
        <v>0.88</v>
      </c>
      <c r="W80" t="n">
        <v>6.82</v>
      </c>
      <c r="X80" t="n">
        <v>0.34</v>
      </c>
      <c r="Y80" t="n">
        <v>1</v>
      </c>
      <c r="Z80" t="n">
        <v>10</v>
      </c>
      <c r="AA80" t="n">
        <v>434.8547083164406</v>
      </c>
      <c r="AB80" t="n">
        <v>594.9873963543163</v>
      </c>
      <c r="AC80" t="n">
        <v>538.2026343163152</v>
      </c>
      <c r="AD80" t="n">
        <v>434854.7083164406</v>
      </c>
      <c r="AE80" t="n">
        <v>594987.3963543163</v>
      </c>
      <c r="AF80" t="n">
        <v>3.587813338555231e-06</v>
      </c>
      <c r="AG80" t="n">
        <v>7.835648148148148</v>
      </c>
      <c r="AH80" t="n">
        <v>538202.6343163152</v>
      </c>
    </row>
    <row r="81">
      <c r="A81" t="n">
        <v>79</v>
      </c>
      <c r="B81" t="n">
        <v>100</v>
      </c>
      <c r="C81" t="inlineStr">
        <is>
          <t xml:space="preserve">CONCLUIDO	</t>
        </is>
      </c>
      <c r="D81" t="n">
        <v>3.6899</v>
      </c>
      <c r="E81" t="n">
        <v>27.1</v>
      </c>
      <c r="F81" t="n">
        <v>24.08</v>
      </c>
      <c r="G81" t="n">
        <v>111.13</v>
      </c>
      <c r="H81" t="n">
        <v>1.63</v>
      </c>
      <c r="I81" t="n">
        <v>13</v>
      </c>
      <c r="J81" t="n">
        <v>226.58</v>
      </c>
      <c r="K81" t="n">
        <v>54.38</v>
      </c>
      <c r="L81" t="n">
        <v>20.75</v>
      </c>
      <c r="M81" t="n">
        <v>11</v>
      </c>
      <c r="N81" t="n">
        <v>51.45</v>
      </c>
      <c r="O81" t="n">
        <v>28179.08</v>
      </c>
      <c r="P81" t="n">
        <v>322.31</v>
      </c>
      <c r="Q81" t="n">
        <v>452.57</v>
      </c>
      <c r="R81" t="n">
        <v>73.86</v>
      </c>
      <c r="S81" t="n">
        <v>57.64</v>
      </c>
      <c r="T81" t="n">
        <v>6003.56</v>
      </c>
      <c r="U81" t="n">
        <v>0.78</v>
      </c>
      <c r="V81" t="n">
        <v>0.88</v>
      </c>
      <c r="W81" t="n">
        <v>6.82</v>
      </c>
      <c r="X81" t="n">
        <v>0.35</v>
      </c>
      <c r="Y81" t="n">
        <v>1</v>
      </c>
      <c r="Z81" t="n">
        <v>10</v>
      </c>
      <c r="AA81" t="n">
        <v>434.6759240233475</v>
      </c>
      <c r="AB81" t="n">
        <v>594.7427757971</v>
      </c>
      <c r="AC81" t="n">
        <v>537.9813600017524</v>
      </c>
      <c r="AD81" t="n">
        <v>434675.9240233476</v>
      </c>
      <c r="AE81" t="n">
        <v>594742.7757970999</v>
      </c>
      <c r="AF81" t="n">
        <v>3.585578364643017e-06</v>
      </c>
      <c r="AG81" t="n">
        <v>7.841435185185186</v>
      </c>
      <c r="AH81" t="n">
        <v>537981.3600017524</v>
      </c>
    </row>
    <row r="82">
      <c r="A82" t="n">
        <v>80</v>
      </c>
      <c r="B82" t="n">
        <v>100</v>
      </c>
      <c r="C82" t="inlineStr">
        <is>
          <t xml:space="preserve">CONCLUIDO	</t>
        </is>
      </c>
      <c r="D82" t="n">
        <v>3.7039</v>
      </c>
      <c r="E82" t="n">
        <v>27</v>
      </c>
      <c r="F82" t="n">
        <v>24.02</v>
      </c>
      <c r="G82" t="n">
        <v>120.08</v>
      </c>
      <c r="H82" t="n">
        <v>1.64</v>
      </c>
      <c r="I82" t="n">
        <v>12</v>
      </c>
      <c r="J82" t="n">
        <v>227</v>
      </c>
      <c r="K82" t="n">
        <v>54.38</v>
      </c>
      <c r="L82" t="n">
        <v>21</v>
      </c>
      <c r="M82" t="n">
        <v>10</v>
      </c>
      <c r="N82" t="n">
        <v>51.62</v>
      </c>
      <c r="O82" t="n">
        <v>28230.92</v>
      </c>
      <c r="P82" t="n">
        <v>320.95</v>
      </c>
      <c r="Q82" t="n">
        <v>452.58</v>
      </c>
      <c r="R82" t="n">
        <v>71.86</v>
      </c>
      <c r="S82" t="n">
        <v>57.64</v>
      </c>
      <c r="T82" t="n">
        <v>5009.44</v>
      </c>
      <c r="U82" t="n">
        <v>0.8</v>
      </c>
      <c r="V82" t="n">
        <v>0.88</v>
      </c>
      <c r="W82" t="n">
        <v>6.81</v>
      </c>
      <c r="X82" t="n">
        <v>0.29</v>
      </c>
      <c r="Y82" t="n">
        <v>1</v>
      </c>
      <c r="Z82" t="n">
        <v>10</v>
      </c>
      <c r="AA82" t="n">
        <v>432.5201533201385</v>
      </c>
      <c r="AB82" t="n">
        <v>591.7931552150785</v>
      </c>
      <c r="AC82" t="n">
        <v>535.3132470682606</v>
      </c>
      <c r="AD82" t="n">
        <v>432520.1533201386</v>
      </c>
      <c r="AE82" t="n">
        <v>591793.1552150785</v>
      </c>
      <c r="AF82" t="n">
        <v>3.599182553673886e-06</v>
      </c>
      <c r="AG82" t="n">
        <v>7.8125</v>
      </c>
      <c r="AH82" t="n">
        <v>535313.2470682606</v>
      </c>
    </row>
    <row r="83">
      <c r="A83" t="n">
        <v>81</v>
      </c>
      <c r="B83" t="n">
        <v>100</v>
      </c>
      <c r="C83" t="inlineStr">
        <is>
          <t xml:space="preserve">CONCLUIDO	</t>
        </is>
      </c>
      <c r="D83" t="n">
        <v>3.7019</v>
      </c>
      <c r="E83" t="n">
        <v>27.01</v>
      </c>
      <c r="F83" t="n">
        <v>24.03</v>
      </c>
      <c r="G83" t="n">
        <v>120.15</v>
      </c>
      <c r="H83" t="n">
        <v>1.66</v>
      </c>
      <c r="I83" t="n">
        <v>12</v>
      </c>
      <c r="J83" t="n">
        <v>227.42</v>
      </c>
      <c r="K83" t="n">
        <v>54.38</v>
      </c>
      <c r="L83" t="n">
        <v>21.25</v>
      </c>
      <c r="M83" t="n">
        <v>10</v>
      </c>
      <c r="N83" t="n">
        <v>51.8</v>
      </c>
      <c r="O83" t="n">
        <v>28282.83</v>
      </c>
      <c r="P83" t="n">
        <v>321.25</v>
      </c>
      <c r="Q83" t="n">
        <v>452.59</v>
      </c>
      <c r="R83" t="n">
        <v>72.13</v>
      </c>
      <c r="S83" t="n">
        <v>57.64</v>
      </c>
      <c r="T83" t="n">
        <v>5141.7</v>
      </c>
      <c r="U83" t="n">
        <v>0.8</v>
      </c>
      <c r="V83" t="n">
        <v>0.88</v>
      </c>
      <c r="W83" t="n">
        <v>6.82</v>
      </c>
      <c r="X83" t="n">
        <v>0.31</v>
      </c>
      <c r="Y83" t="n">
        <v>1</v>
      </c>
      <c r="Z83" t="n">
        <v>10</v>
      </c>
      <c r="AA83" t="n">
        <v>432.9006212187788</v>
      </c>
      <c r="AB83" t="n">
        <v>592.3137281790569</v>
      </c>
      <c r="AC83" t="n">
        <v>535.7841372791856</v>
      </c>
      <c r="AD83" t="n">
        <v>432900.6212187788</v>
      </c>
      <c r="AE83" t="n">
        <v>592313.7281790569</v>
      </c>
      <c r="AF83" t="n">
        <v>3.597239098098048e-06</v>
      </c>
      <c r="AG83" t="n">
        <v>7.815393518518519</v>
      </c>
      <c r="AH83" t="n">
        <v>535784.1372791857</v>
      </c>
    </row>
    <row r="84">
      <c r="A84" t="n">
        <v>82</v>
      </c>
      <c r="B84" t="n">
        <v>100</v>
      </c>
      <c r="C84" t="inlineStr">
        <is>
          <t xml:space="preserve">CONCLUIDO	</t>
        </is>
      </c>
      <c r="D84" t="n">
        <v>3.7029</v>
      </c>
      <c r="E84" t="n">
        <v>27.01</v>
      </c>
      <c r="F84" t="n">
        <v>24.02</v>
      </c>
      <c r="G84" t="n">
        <v>120.11</v>
      </c>
      <c r="H84" t="n">
        <v>1.68</v>
      </c>
      <c r="I84" t="n">
        <v>12</v>
      </c>
      <c r="J84" t="n">
        <v>227.84</v>
      </c>
      <c r="K84" t="n">
        <v>54.38</v>
      </c>
      <c r="L84" t="n">
        <v>21.5</v>
      </c>
      <c r="M84" t="n">
        <v>10</v>
      </c>
      <c r="N84" t="n">
        <v>51.97</v>
      </c>
      <c r="O84" t="n">
        <v>28334.8</v>
      </c>
      <c r="P84" t="n">
        <v>321.76</v>
      </c>
      <c r="Q84" t="n">
        <v>452.59</v>
      </c>
      <c r="R84" t="n">
        <v>71.87</v>
      </c>
      <c r="S84" t="n">
        <v>57.64</v>
      </c>
      <c r="T84" t="n">
        <v>5013.87</v>
      </c>
      <c r="U84" t="n">
        <v>0.8</v>
      </c>
      <c r="V84" t="n">
        <v>0.88</v>
      </c>
      <c r="W84" t="n">
        <v>6.82</v>
      </c>
      <c r="X84" t="n">
        <v>0.3</v>
      </c>
      <c r="Y84" t="n">
        <v>1</v>
      </c>
      <c r="Z84" t="n">
        <v>10</v>
      </c>
      <c r="AA84" t="n">
        <v>433.1259310933703</v>
      </c>
      <c r="AB84" t="n">
        <v>592.6220070894432</v>
      </c>
      <c r="AC84" t="n">
        <v>536.0629944830368</v>
      </c>
      <c r="AD84" t="n">
        <v>433125.9310933703</v>
      </c>
      <c r="AE84" t="n">
        <v>592622.0070894432</v>
      </c>
      <c r="AF84" t="n">
        <v>3.598210825885966e-06</v>
      </c>
      <c r="AG84" t="n">
        <v>7.815393518518519</v>
      </c>
      <c r="AH84" t="n">
        <v>536062.9944830368</v>
      </c>
    </row>
    <row r="85">
      <c r="A85" t="n">
        <v>83</v>
      </c>
      <c r="B85" t="n">
        <v>100</v>
      </c>
      <c r="C85" t="inlineStr">
        <is>
          <t xml:space="preserve">CONCLUIDO	</t>
        </is>
      </c>
      <c r="D85" t="n">
        <v>3.7004</v>
      </c>
      <c r="E85" t="n">
        <v>27.02</v>
      </c>
      <c r="F85" t="n">
        <v>24.04</v>
      </c>
      <c r="G85" t="n">
        <v>120.2</v>
      </c>
      <c r="H85" t="n">
        <v>1.69</v>
      </c>
      <c r="I85" t="n">
        <v>12</v>
      </c>
      <c r="J85" t="n">
        <v>228.27</v>
      </c>
      <c r="K85" t="n">
        <v>54.38</v>
      </c>
      <c r="L85" t="n">
        <v>21.75</v>
      </c>
      <c r="M85" t="n">
        <v>10</v>
      </c>
      <c r="N85" t="n">
        <v>52.14</v>
      </c>
      <c r="O85" t="n">
        <v>28386.82</v>
      </c>
      <c r="P85" t="n">
        <v>321.91</v>
      </c>
      <c r="Q85" t="n">
        <v>452.58</v>
      </c>
      <c r="R85" t="n">
        <v>72.40000000000001</v>
      </c>
      <c r="S85" t="n">
        <v>57.64</v>
      </c>
      <c r="T85" t="n">
        <v>5279.04</v>
      </c>
      <c r="U85" t="n">
        <v>0.8</v>
      </c>
      <c r="V85" t="n">
        <v>0.88</v>
      </c>
      <c r="W85" t="n">
        <v>6.82</v>
      </c>
      <c r="X85" t="n">
        <v>0.32</v>
      </c>
      <c r="Y85" t="n">
        <v>1</v>
      </c>
      <c r="Z85" t="n">
        <v>10</v>
      </c>
      <c r="AA85" t="n">
        <v>433.4783218647468</v>
      </c>
      <c r="AB85" t="n">
        <v>593.104163689224</v>
      </c>
      <c r="AC85" t="n">
        <v>536.4991347336457</v>
      </c>
      <c r="AD85" t="n">
        <v>433478.3218647467</v>
      </c>
      <c r="AE85" t="n">
        <v>593104.163689224</v>
      </c>
      <c r="AF85" t="n">
        <v>3.595781506416169e-06</v>
      </c>
      <c r="AG85" t="n">
        <v>7.818287037037037</v>
      </c>
      <c r="AH85" t="n">
        <v>536499.1347336457</v>
      </c>
    </row>
    <row r="86">
      <c r="A86" t="n">
        <v>84</v>
      </c>
      <c r="B86" t="n">
        <v>100</v>
      </c>
      <c r="C86" t="inlineStr">
        <is>
          <t xml:space="preserve">CONCLUIDO	</t>
        </is>
      </c>
      <c r="D86" t="n">
        <v>3.7008</v>
      </c>
      <c r="E86" t="n">
        <v>27.02</v>
      </c>
      <c r="F86" t="n">
        <v>24.04</v>
      </c>
      <c r="G86" t="n">
        <v>120.19</v>
      </c>
      <c r="H86" t="n">
        <v>1.71</v>
      </c>
      <c r="I86" t="n">
        <v>12</v>
      </c>
      <c r="J86" t="n">
        <v>228.69</v>
      </c>
      <c r="K86" t="n">
        <v>54.38</v>
      </c>
      <c r="L86" t="n">
        <v>22</v>
      </c>
      <c r="M86" t="n">
        <v>10</v>
      </c>
      <c r="N86" t="n">
        <v>52.31</v>
      </c>
      <c r="O86" t="n">
        <v>28438.91</v>
      </c>
      <c r="P86" t="n">
        <v>321.61</v>
      </c>
      <c r="Q86" t="n">
        <v>452.63</v>
      </c>
      <c r="R86" t="n">
        <v>72.48</v>
      </c>
      <c r="S86" t="n">
        <v>57.64</v>
      </c>
      <c r="T86" t="n">
        <v>5315.49</v>
      </c>
      <c r="U86" t="n">
        <v>0.8</v>
      </c>
      <c r="V86" t="n">
        <v>0.88</v>
      </c>
      <c r="W86" t="n">
        <v>6.81</v>
      </c>
      <c r="X86" t="n">
        <v>0.31</v>
      </c>
      <c r="Y86" t="n">
        <v>1</v>
      </c>
      <c r="Z86" t="n">
        <v>10</v>
      </c>
      <c r="AA86" t="n">
        <v>433.251454831681</v>
      </c>
      <c r="AB86" t="n">
        <v>592.7937542059163</v>
      </c>
      <c r="AC86" t="n">
        <v>536.2183502957624</v>
      </c>
      <c r="AD86" t="n">
        <v>433251.454831681</v>
      </c>
      <c r="AE86" t="n">
        <v>592793.7542059163</v>
      </c>
      <c r="AF86" t="n">
        <v>3.596170197531336e-06</v>
      </c>
      <c r="AG86" t="n">
        <v>7.818287037037037</v>
      </c>
      <c r="AH86" t="n">
        <v>536218.3502957624</v>
      </c>
    </row>
    <row r="87">
      <c r="A87" t="n">
        <v>85</v>
      </c>
      <c r="B87" t="n">
        <v>100</v>
      </c>
      <c r="C87" t="inlineStr">
        <is>
          <t xml:space="preserve">CONCLUIDO	</t>
        </is>
      </c>
      <c r="D87" t="n">
        <v>3.7009</v>
      </c>
      <c r="E87" t="n">
        <v>27.02</v>
      </c>
      <c r="F87" t="n">
        <v>24.04</v>
      </c>
      <c r="G87" t="n">
        <v>120.19</v>
      </c>
      <c r="H87" t="n">
        <v>1.73</v>
      </c>
      <c r="I87" t="n">
        <v>12</v>
      </c>
      <c r="J87" t="n">
        <v>229.11</v>
      </c>
      <c r="K87" t="n">
        <v>54.38</v>
      </c>
      <c r="L87" t="n">
        <v>22.25</v>
      </c>
      <c r="M87" t="n">
        <v>10</v>
      </c>
      <c r="N87" t="n">
        <v>52.48</v>
      </c>
      <c r="O87" t="n">
        <v>28491.06</v>
      </c>
      <c r="P87" t="n">
        <v>321.37</v>
      </c>
      <c r="Q87" t="n">
        <v>452.56</v>
      </c>
      <c r="R87" t="n">
        <v>72.39</v>
      </c>
      <c r="S87" t="n">
        <v>57.64</v>
      </c>
      <c r="T87" t="n">
        <v>5273.39</v>
      </c>
      <c r="U87" t="n">
        <v>0.8</v>
      </c>
      <c r="V87" t="n">
        <v>0.88</v>
      </c>
      <c r="W87" t="n">
        <v>6.82</v>
      </c>
      <c r="X87" t="n">
        <v>0.31</v>
      </c>
      <c r="Y87" t="n">
        <v>1</v>
      </c>
      <c r="Z87" t="n">
        <v>10</v>
      </c>
      <c r="AA87" t="n">
        <v>433.0869133272183</v>
      </c>
      <c r="AB87" t="n">
        <v>592.5686212604518</v>
      </c>
      <c r="AC87" t="n">
        <v>536.0147037226368</v>
      </c>
      <c r="AD87" t="n">
        <v>433086.9133272183</v>
      </c>
      <c r="AE87" t="n">
        <v>592568.6212604517</v>
      </c>
      <c r="AF87" t="n">
        <v>3.596267370310128e-06</v>
      </c>
      <c r="AG87" t="n">
        <v>7.818287037037037</v>
      </c>
      <c r="AH87" t="n">
        <v>536014.7037226368</v>
      </c>
    </row>
    <row r="88">
      <c r="A88" t="n">
        <v>86</v>
      </c>
      <c r="B88" t="n">
        <v>100</v>
      </c>
      <c r="C88" t="inlineStr">
        <is>
          <t xml:space="preserve">CONCLUIDO	</t>
        </is>
      </c>
      <c r="D88" t="n">
        <v>3.6994</v>
      </c>
      <c r="E88" t="n">
        <v>27.03</v>
      </c>
      <c r="F88" t="n">
        <v>24.05</v>
      </c>
      <c r="G88" t="n">
        <v>120.24</v>
      </c>
      <c r="H88" t="n">
        <v>1.74</v>
      </c>
      <c r="I88" t="n">
        <v>12</v>
      </c>
      <c r="J88" t="n">
        <v>229.53</v>
      </c>
      <c r="K88" t="n">
        <v>54.38</v>
      </c>
      <c r="L88" t="n">
        <v>22.5</v>
      </c>
      <c r="M88" t="n">
        <v>10</v>
      </c>
      <c r="N88" t="n">
        <v>52.66</v>
      </c>
      <c r="O88" t="n">
        <v>28543.27</v>
      </c>
      <c r="P88" t="n">
        <v>320.85</v>
      </c>
      <c r="Q88" t="n">
        <v>452.61</v>
      </c>
      <c r="R88" t="n">
        <v>72.89</v>
      </c>
      <c r="S88" t="n">
        <v>57.64</v>
      </c>
      <c r="T88" t="n">
        <v>5523.47</v>
      </c>
      <c r="U88" t="n">
        <v>0.79</v>
      </c>
      <c r="V88" t="n">
        <v>0.88</v>
      </c>
      <c r="W88" t="n">
        <v>6.81</v>
      </c>
      <c r="X88" t="n">
        <v>0.32</v>
      </c>
      <c r="Y88" t="n">
        <v>1</v>
      </c>
      <c r="Z88" t="n">
        <v>10</v>
      </c>
      <c r="AA88" t="n">
        <v>432.8933678796225</v>
      </c>
      <c r="AB88" t="n">
        <v>592.3038038404286</v>
      </c>
      <c r="AC88" t="n">
        <v>535.7751601055071</v>
      </c>
      <c r="AD88" t="n">
        <v>432893.3678796225</v>
      </c>
      <c r="AE88" t="n">
        <v>592303.8038404286</v>
      </c>
      <c r="AF88" t="n">
        <v>3.594809778628249e-06</v>
      </c>
      <c r="AG88" t="n">
        <v>7.821180555555556</v>
      </c>
      <c r="AH88" t="n">
        <v>535775.1601055071</v>
      </c>
    </row>
    <row r="89">
      <c r="A89" t="n">
        <v>87</v>
      </c>
      <c r="B89" t="n">
        <v>100</v>
      </c>
      <c r="C89" t="inlineStr">
        <is>
          <t xml:space="preserve">CONCLUIDO	</t>
        </is>
      </c>
      <c r="D89" t="n">
        <v>3.7002</v>
      </c>
      <c r="E89" t="n">
        <v>27.03</v>
      </c>
      <c r="F89" t="n">
        <v>24.04</v>
      </c>
      <c r="G89" t="n">
        <v>120.21</v>
      </c>
      <c r="H89" t="n">
        <v>1.76</v>
      </c>
      <c r="I89" t="n">
        <v>12</v>
      </c>
      <c r="J89" t="n">
        <v>229.96</v>
      </c>
      <c r="K89" t="n">
        <v>54.38</v>
      </c>
      <c r="L89" t="n">
        <v>22.75</v>
      </c>
      <c r="M89" t="n">
        <v>10</v>
      </c>
      <c r="N89" t="n">
        <v>52.83</v>
      </c>
      <c r="O89" t="n">
        <v>28595.54</v>
      </c>
      <c r="P89" t="n">
        <v>319.82</v>
      </c>
      <c r="Q89" t="n">
        <v>452.56</v>
      </c>
      <c r="R89" t="n">
        <v>72.70999999999999</v>
      </c>
      <c r="S89" t="n">
        <v>57.64</v>
      </c>
      <c r="T89" t="n">
        <v>5431</v>
      </c>
      <c r="U89" t="n">
        <v>0.79</v>
      </c>
      <c r="V89" t="n">
        <v>0.88</v>
      </c>
      <c r="W89" t="n">
        <v>6.81</v>
      </c>
      <c r="X89" t="n">
        <v>0.32</v>
      </c>
      <c r="Y89" t="n">
        <v>1</v>
      </c>
      <c r="Z89" t="n">
        <v>10</v>
      </c>
      <c r="AA89" t="n">
        <v>432.1275901944442</v>
      </c>
      <c r="AB89" t="n">
        <v>591.2560330278404</v>
      </c>
      <c r="AC89" t="n">
        <v>534.8273870687168</v>
      </c>
      <c r="AD89" t="n">
        <v>432127.5901944442</v>
      </c>
      <c r="AE89" t="n">
        <v>591256.0330278404</v>
      </c>
      <c r="AF89" t="n">
        <v>3.595587160858585e-06</v>
      </c>
      <c r="AG89" t="n">
        <v>7.821180555555556</v>
      </c>
      <c r="AH89" t="n">
        <v>534827.3870687168</v>
      </c>
    </row>
    <row r="90">
      <c r="A90" t="n">
        <v>88</v>
      </c>
      <c r="B90" t="n">
        <v>100</v>
      </c>
      <c r="C90" t="inlineStr">
        <is>
          <t xml:space="preserve">CONCLUIDO	</t>
        </is>
      </c>
      <c r="D90" t="n">
        <v>3.7114</v>
      </c>
      <c r="E90" t="n">
        <v>26.94</v>
      </c>
      <c r="F90" t="n">
        <v>24</v>
      </c>
      <c r="G90" t="n">
        <v>130.91</v>
      </c>
      <c r="H90" t="n">
        <v>1.77</v>
      </c>
      <c r="I90" t="n">
        <v>11</v>
      </c>
      <c r="J90" t="n">
        <v>230.38</v>
      </c>
      <c r="K90" t="n">
        <v>54.38</v>
      </c>
      <c r="L90" t="n">
        <v>23</v>
      </c>
      <c r="M90" t="n">
        <v>9</v>
      </c>
      <c r="N90" t="n">
        <v>53</v>
      </c>
      <c r="O90" t="n">
        <v>28647.87</v>
      </c>
      <c r="P90" t="n">
        <v>319.07</v>
      </c>
      <c r="Q90" t="n">
        <v>452.56</v>
      </c>
      <c r="R90" t="n">
        <v>71.34999999999999</v>
      </c>
      <c r="S90" t="n">
        <v>57.64</v>
      </c>
      <c r="T90" t="n">
        <v>4757.35</v>
      </c>
      <c r="U90" t="n">
        <v>0.8100000000000001</v>
      </c>
      <c r="V90" t="n">
        <v>0.88</v>
      </c>
      <c r="W90" t="n">
        <v>6.81</v>
      </c>
      <c r="X90" t="n">
        <v>0.27</v>
      </c>
      <c r="Y90" t="n">
        <v>1</v>
      </c>
      <c r="Z90" t="n">
        <v>10</v>
      </c>
      <c r="AA90" t="n">
        <v>430.6591625878364</v>
      </c>
      <c r="AB90" t="n">
        <v>589.2468655940257</v>
      </c>
      <c r="AC90" t="n">
        <v>533.0099717549012</v>
      </c>
      <c r="AD90" t="n">
        <v>430659.1625878364</v>
      </c>
      <c r="AE90" t="n">
        <v>589246.8655940257</v>
      </c>
      <c r="AF90" t="n">
        <v>3.60647051208328e-06</v>
      </c>
      <c r="AG90" t="n">
        <v>7.795138888888889</v>
      </c>
      <c r="AH90" t="n">
        <v>533009.9717549012</v>
      </c>
    </row>
    <row r="91">
      <c r="A91" t="n">
        <v>89</v>
      </c>
      <c r="B91" t="n">
        <v>100</v>
      </c>
      <c r="C91" t="inlineStr">
        <is>
          <t xml:space="preserve">CONCLUIDO	</t>
        </is>
      </c>
      <c r="D91" t="n">
        <v>3.7111</v>
      </c>
      <c r="E91" t="n">
        <v>26.95</v>
      </c>
      <c r="F91" t="n">
        <v>24</v>
      </c>
      <c r="G91" t="n">
        <v>130.92</v>
      </c>
      <c r="H91" t="n">
        <v>1.79</v>
      </c>
      <c r="I91" t="n">
        <v>11</v>
      </c>
      <c r="J91" t="n">
        <v>230.81</v>
      </c>
      <c r="K91" t="n">
        <v>54.38</v>
      </c>
      <c r="L91" t="n">
        <v>23.25</v>
      </c>
      <c r="M91" t="n">
        <v>9</v>
      </c>
      <c r="N91" t="n">
        <v>53.18</v>
      </c>
      <c r="O91" t="n">
        <v>28700.26</v>
      </c>
      <c r="P91" t="n">
        <v>319.39</v>
      </c>
      <c r="Q91" t="n">
        <v>452.59</v>
      </c>
      <c r="R91" t="n">
        <v>71.3</v>
      </c>
      <c r="S91" t="n">
        <v>57.64</v>
      </c>
      <c r="T91" t="n">
        <v>4733.1</v>
      </c>
      <c r="U91" t="n">
        <v>0.8100000000000001</v>
      </c>
      <c r="V91" t="n">
        <v>0.88</v>
      </c>
      <c r="W91" t="n">
        <v>6.81</v>
      </c>
      <c r="X91" t="n">
        <v>0.28</v>
      </c>
      <c r="Y91" t="n">
        <v>1</v>
      </c>
      <c r="Z91" t="n">
        <v>10</v>
      </c>
      <c r="AA91" t="n">
        <v>430.8905274050422</v>
      </c>
      <c r="AB91" t="n">
        <v>589.5634291440223</v>
      </c>
      <c r="AC91" t="n">
        <v>533.2963229239858</v>
      </c>
      <c r="AD91" t="n">
        <v>430890.5274050422</v>
      </c>
      <c r="AE91" t="n">
        <v>589563.4291440223</v>
      </c>
      <c r="AF91" t="n">
        <v>3.606178993746904e-06</v>
      </c>
      <c r="AG91" t="n">
        <v>7.798032407407407</v>
      </c>
      <c r="AH91" t="n">
        <v>533296.3229239858</v>
      </c>
    </row>
    <row r="92">
      <c r="A92" t="n">
        <v>90</v>
      </c>
      <c r="B92" t="n">
        <v>100</v>
      </c>
      <c r="C92" t="inlineStr">
        <is>
          <t xml:space="preserve">CONCLUIDO	</t>
        </is>
      </c>
      <c r="D92" t="n">
        <v>3.7102</v>
      </c>
      <c r="E92" t="n">
        <v>26.95</v>
      </c>
      <c r="F92" t="n">
        <v>24.01</v>
      </c>
      <c r="G92" t="n">
        <v>130.96</v>
      </c>
      <c r="H92" t="n">
        <v>1.81</v>
      </c>
      <c r="I92" t="n">
        <v>11</v>
      </c>
      <c r="J92" t="n">
        <v>231.23</v>
      </c>
      <c r="K92" t="n">
        <v>54.38</v>
      </c>
      <c r="L92" t="n">
        <v>23.5</v>
      </c>
      <c r="M92" t="n">
        <v>9</v>
      </c>
      <c r="N92" t="n">
        <v>53.36</v>
      </c>
      <c r="O92" t="n">
        <v>28752.71</v>
      </c>
      <c r="P92" t="n">
        <v>319.53</v>
      </c>
      <c r="Q92" t="n">
        <v>452.56</v>
      </c>
      <c r="R92" t="n">
        <v>71.55</v>
      </c>
      <c r="S92" t="n">
        <v>57.64</v>
      </c>
      <c r="T92" t="n">
        <v>4858.46</v>
      </c>
      <c r="U92" t="n">
        <v>0.8100000000000001</v>
      </c>
      <c r="V92" t="n">
        <v>0.88</v>
      </c>
      <c r="W92" t="n">
        <v>6.81</v>
      </c>
      <c r="X92" t="n">
        <v>0.28</v>
      </c>
      <c r="Y92" t="n">
        <v>1</v>
      </c>
      <c r="Z92" t="n">
        <v>10</v>
      </c>
      <c r="AA92" t="n">
        <v>431.081237165891</v>
      </c>
      <c r="AB92" t="n">
        <v>589.8243666523365</v>
      </c>
      <c r="AC92" t="n">
        <v>533.5323569227345</v>
      </c>
      <c r="AD92" t="n">
        <v>431081.237165891</v>
      </c>
      <c r="AE92" t="n">
        <v>589824.3666523364</v>
      </c>
      <c r="AF92" t="n">
        <v>3.605304438737777e-06</v>
      </c>
      <c r="AG92" t="n">
        <v>7.798032407407407</v>
      </c>
      <c r="AH92" t="n">
        <v>533532.3569227345</v>
      </c>
    </row>
    <row r="93">
      <c r="A93" t="n">
        <v>91</v>
      </c>
      <c r="B93" t="n">
        <v>100</v>
      </c>
      <c r="C93" t="inlineStr">
        <is>
          <t xml:space="preserve">CONCLUIDO	</t>
        </is>
      </c>
      <c r="D93" t="n">
        <v>3.71</v>
      </c>
      <c r="E93" t="n">
        <v>26.95</v>
      </c>
      <c r="F93" t="n">
        <v>24.01</v>
      </c>
      <c r="G93" t="n">
        <v>130.96</v>
      </c>
      <c r="H93" t="n">
        <v>1.82</v>
      </c>
      <c r="I93" t="n">
        <v>11</v>
      </c>
      <c r="J93" t="n">
        <v>231.66</v>
      </c>
      <c r="K93" t="n">
        <v>54.38</v>
      </c>
      <c r="L93" t="n">
        <v>23.75</v>
      </c>
      <c r="M93" t="n">
        <v>9</v>
      </c>
      <c r="N93" t="n">
        <v>53.53</v>
      </c>
      <c r="O93" t="n">
        <v>28805.23</v>
      </c>
      <c r="P93" t="n">
        <v>319.95</v>
      </c>
      <c r="Q93" t="n">
        <v>452.57</v>
      </c>
      <c r="R93" t="n">
        <v>71.52</v>
      </c>
      <c r="S93" t="n">
        <v>57.64</v>
      </c>
      <c r="T93" t="n">
        <v>4841.21</v>
      </c>
      <c r="U93" t="n">
        <v>0.8100000000000001</v>
      </c>
      <c r="V93" t="n">
        <v>0.88</v>
      </c>
      <c r="W93" t="n">
        <v>6.82</v>
      </c>
      <c r="X93" t="n">
        <v>0.29</v>
      </c>
      <c r="Y93" t="n">
        <v>1</v>
      </c>
      <c r="Z93" t="n">
        <v>10</v>
      </c>
      <c r="AA93" t="n">
        <v>431.3702803920583</v>
      </c>
      <c r="AB93" t="n">
        <v>590.2198483460655</v>
      </c>
      <c r="AC93" t="n">
        <v>533.8900943986762</v>
      </c>
      <c r="AD93" t="n">
        <v>431370.2803920583</v>
      </c>
      <c r="AE93" t="n">
        <v>590219.8483460655</v>
      </c>
      <c r="AF93" t="n">
        <v>3.605110093180193e-06</v>
      </c>
      <c r="AG93" t="n">
        <v>7.798032407407407</v>
      </c>
      <c r="AH93" t="n">
        <v>533890.0943986762</v>
      </c>
    </row>
    <row r="94">
      <c r="A94" t="n">
        <v>92</v>
      </c>
      <c r="B94" t="n">
        <v>100</v>
      </c>
      <c r="C94" t="inlineStr">
        <is>
          <t xml:space="preserve">CONCLUIDO	</t>
        </is>
      </c>
      <c r="D94" t="n">
        <v>3.711</v>
      </c>
      <c r="E94" t="n">
        <v>26.95</v>
      </c>
      <c r="F94" t="n">
        <v>24</v>
      </c>
      <c r="G94" t="n">
        <v>130.92</v>
      </c>
      <c r="H94" t="n">
        <v>1.84</v>
      </c>
      <c r="I94" t="n">
        <v>11</v>
      </c>
      <c r="J94" t="n">
        <v>232.08</v>
      </c>
      <c r="K94" t="n">
        <v>54.38</v>
      </c>
      <c r="L94" t="n">
        <v>24</v>
      </c>
      <c r="M94" t="n">
        <v>9</v>
      </c>
      <c r="N94" t="n">
        <v>53.71</v>
      </c>
      <c r="O94" t="n">
        <v>28857.81</v>
      </c>
      <c r="P94" t="n">
        <v>319.55</v>
      </c>
      <c r="Q94" t="n">
        <v>452.58</v>
      </c>
      <c r="R94" t="n">
        <v>71.38</v>
      </c>
      <c r="S94" t="n">
        <v>57.64</v>
      </c>
      <c r="T94" t="n">
        <v>4770.82</v>
      </c>
      <c r="U94" t="n">
        <v>0.8100000000000001</v>
      </c>
      <c r="V94" t="n">
        <v>0.88</v>
      </c>
      <c r="W94" t="n">
        <v>6.81</v>
      </c>
      <c r="X94" t="n">
        <v>0.28</v>
      </c>
      <c r="Y94" t="n">
        <v>1</v>
      </c>
      <c r="Z94" t="n">
        <v>10</v>
      </c>
      <c r="AA94" t="n">
        <v>431.0024173810501</v>
      </c>
      <c r="AB94" t="n">
        <v>589.7165219454334</v>
      </c>
      <c r="AC94" t="n">
        <v>533.4348047632973</v>
      </c>
      <c r="AD94" t="n">
        <v>431002.4173810501</v>
      </c>
      <c r="AE94" t="n">
        <v>589716.5219454335</v>
      </c>
      <c r="AF94" t="n">
        <v>3.606081820968111e-06</v>
      </c>
      <c r="AG94" t="n">
        <v>7.798032407407407</v>
      </c>
      <c r="AH94" t="n">
        <v>533434.8047632973</v>
      </c>
    </row>
    <row r="95">
      <c r="A95" t="n">
        <v>93</v>
      </c>
      <c r="B95" t="n">
        <v>100</v>
      </c>
      <c r="C95" t="inlineStr">
        <is>
          <t xml:space="preserve">CONCLUIDO	</t>
        </is>
      </c>
      <c r="D95" t="n">
        <v>3.7092</v>
      </c>
      <c r="E95" t="n">
        <v>26.96</v>
      </c>
      <c r="F95" t="n">
        <v>24.02</v>
      </c>
      <c r="G95" t="n">
        <v>130.99</v>
      </c>
      <c r="H95" t="n">
        <v>1.85</v>
      </c>
      <c r="I95" t="n">
        <v>11</v>
      </c>
      <c r="J95" t="n">
        <v>232.51</v>
      </c>
      <c r="K95" t="n">
        <v>54.38</v>
      </c>
      <c r="L95" t="n">
        <v>24.25</v>
      </c>
      <c r="M95" t="n">
        <v>9</v>
      </c>
      <c r="N95" t="n">
        <v>53.88</v>
      </c>
      <c r="O95" t="n">
        <v>28910.45</v>
      </c>
      <c r="P95" t="n">
        <v>319.36</v>
      </c>
      <c r="Q95" t="n">
        <v>452.62</v>
      </c>
      <c r="R95" t="n">
        <v>71.94</v>
      </c>
      <c r="S95" t="n">
        <v>57.64</v>
      </c>
      <c r="T95" t="n">
        <v>5055</v>
      </c>
      <c r="U95" t="n">
        <v>0.8</v>
      </c>
      <c r="V95" t="n">
        <v>0.88</v>
      </c>
      <c r="W95" t="n">
        <v>6.81</v>
      </c>
      <c r="X95" t="n">
        <v>0.29</v>
      </c>
      <c r="Y95" t="n">
        <v>1</v>
      </c>
      <c r="Z95" t="n">
        <v>10</v>
      </c>
      <c r="AA95" t="n">
        <v>431.077522372134</v>
      </c>
      <c r="AB95" t="n">
        <v>589.8192839076328</v>
      </c>
      <c r="AC95" t="n">
        <v>533.5277592680518</v>
      </c>
      <c r="AD95" t="n">
        <v>431077.522372134</v>
      </c>
      <c r="AE95" t="n">
        <v>589819.2839076328</v>
      </c>
      <c r="AF95" t="n">
        <v>3.604332710949858e-06</v>
      </c>
      <c r="AG95" t="n">
        <v>7.800925925925926</v>
      </c>
      <c r="AH95" t="n">
        <v>533527.7592680518</v>
      </c>
    </row>
    <row r="96">
      <c r="A96" t="n">
        <v>94</v>
      </c>
      <c r="B96" t="n">
        <v>100</v>
      </c>
      <c r="C96" t="inlineStr">
        <is>
          <t xml:space="preserve">CONCLUIDO	</t>
        </is>
      </c>
      <c r="D96" t="n">
        <v>3.7118</v>
      </c>
      <c r="E96" t="n">
        <v>26.94</v>
      </c>
      <c r="F96" t="n">
        <v>24</v>
      </c>
      <c r="G96" t="n">
        <v>130.89</v>
      </c>
      <c r="H96" t="n">
        <v>1.87</v>
      </c>
      <c r="I96" t="n">
        <v>11</v>
      </c>
      <c r="J96" t="n">
        <v>232.94</v>
      </c>
      <c r="K96" t="n">
        <v>54.38</v>
      </c>
      <c r="L96" t="n">
        <v>24.5</v>
      </c>
      <c r="M96" t="n">
        <v>9</v>
      </c>
      <c r="N96" t="n">
        <v>54.06</v>
      </c>
      <c r="O96" t="n">
        <v>28963.15</v>
      </c>
      <c r="P96" t="n">
        <v>318.95</v>
      </c>
      <c r="Q96" t="n">
        <v>452.56</v>
      </c>
      <c r="R96" t="n">
        <v>71.19</v>
      </c>
      <c r="S96" t="n">
        <v>57.64</v>
      </c>
      <c r="T96" t="n">
        <v>4679.12</v>
      </c>
      <c r="U96" t="n">
        <v>0.8100000000000001</v>
      </c>
      <c r="V96" t="n">
        <v>0.88</v>
      </c>
      <c r="W96" t="n">
        <v>6.81</v>
      </c>
      <c r="X96" t="n">
        <v>0.27</v>
      </c>
      <c r="Y96" t="n">
        <v>1</v>
      </c>
      <c r="Z96" t="n">
        <v>10</v>
      </c>
      <c r="AA96" t="n">
        <v>430.5505615945441</v>
      </c>
      <c r="AB96" t="n">
        <v>589.0982729238656</v>
      </c>
      <c r="AC96" t="n">
        <v>532.87556056063</v>
      </c>
      <c r="AD96" t="n">
        <v>430550.5615945441</v>
      </c>
      <c r="AE96" t="n">
        <v>589098.2729238656</v>
      </c>
      <c r="AF96" t="n">
        <v>3.606859203198448e-06</v>
      </c>
      <c r="AG96" t="n">
        <v>7.795138888888889</v>
      </c>
      <c r="AH96" t="n">
        <v>532875.5605606299</v>
      </c>
    </row>
    <row r="97">
      <c r="A97" t="n">
        <v>95</v>
      </c>
      <c r="B97" t="n">
        <v>100</v>
      </c>
      <c r="C97" t="inlineStr">
        <is>
          <t xml:space="preserve">CONCLUIDO	</t>
        </is>
      </c>
      <c r="D97" t="n">
        <v>3.7097</v>
      </c>
      <c r="E97" t="n">
        <v>26.96</v>
      </c>
      <c r="F97" t="n">
        <v>24.01</v>
      </c>
      <c r="G97" t="n">
        <v>130.97</v>
      </c>
      <c r="H97" t="n">
        <v>1.89</v>
      </c>
      <c r="I97" t="n">
        <v>11</v>
      </c>
      <c r="J97" t="n">
        <v>233.37</v>
      </c>
      <c r="K97" t="n">
        <v>54.38</v>
      </c>
      <c r="L97" t="n">
        <v>24.75</v>
      </c>
      <c r="M97" t="n">
        <v>9</v>
      </c>
      <c r="N97" t="n">
        <v>54.24</v>
      </c>
      <c r="O97" t="n">
        <v>29015.91</v>
      </c>
      <c r="P97" t="n">
        <v>319.04</v>
      </c>
      <c r="Q97" t="n">
        <v>452.55</v>
      </c>
      <c r="R97" t="n">
        <v>71.73</v>
      </c>
      <c r="S97" t="n">
        <v>57.64</v>
      </c>
      <c r="T97" t="n">
        <v>4945.7</v>
      </c>
      <c r="U97" t="n">
        <v>0.8</v>
      </c>
      <c r="V97" t="n">
        <v>0.88</v>
      </c>
      <c r="W97" t="n">
        <v>6.81</v>
      </c>
      <c r="X97" t="n">
        <v>0.29</v>
      </c>
      <c r="Y97" t="n">
        <v>1</v>
      </c>
      <c r="Z97" t="n">
        <v>10</v>
      </c>
      <c r="AA97" t="n">
        <v>430.7998552791211</v>
      </c>
      <c r="AB97" t="n">
        <v>589.4393675411649</v>
      </c>
      <c r="AC97" t="n">
        <v>533.1841015863836</v>
      </c>
      <c r="AD97" t="n">
        <v>430799.8552791211</v>
      </c>
      <c r="AE97" t="n">
        <v>589439.3675411649</v>
      </c>
      <c r="AF97" t="n">
        <v>3.604818574843818e-06</v>
      </c>
      <c r="AG97" t="n">
        <v>7.800925925925926</v>
      </c>
      <c r="AH97" t="n">
        <v>533184.1015863835</v>
      </c>
    </row>
    <row r="98">
      <c r="A98" t="n">
        <v>96</v>
      </c>
      <c r="B98" t="n">
        <v>100</v>
      </c>
      <c r="C98" t="inlineStr">
        <is>
          <t xml:space="preserve">CONCLUIDO	</t>
        </is>
      </c>
      <c r="D98" t="n">
        <v>3.7105</v>
      </c>
      <c r="E98" t="n">
        <v>26.95</v>
      </c>
      <c r="F98" t="n">
        <v>24.01</v>
      </c>
      <c r="G98" t="n">
        <v>130.94</v>
      </c>
      <c r="H98" t="n">
        <v>1.9</v>
      </c>
      <c r="I98" t="n">
        <v>11</v>
      </c>
      <c r="J98" t="n">
        <v>233.79</v>
      </c>
      <c r="K98" t="n">
        <v>54.38</v>
      </c>
      <c r="L98" t="n">
        <v>25</v>
      </c>
      <c r="M98" t="n">
        <v>9</v>
      </c>
      <c r="N98" t="n">
        <v>54.42</v>
      </c>
      <c r="O98" t="n">
        <v>29068.74</v>
      </c>
      <c r="P98" t="n">
        <v>317.84</v>
      </c>
      <c r="Q98" t="n">
        <v>452.55</v>
      </c>
      <c r="R98" t="n">
        <v>71.44</v>
      </c>
      <c r="S98" t="n">
        <v>57.64</v>
      </c>
      <c r="T98" t="n">
        <v>4804.75</v>
      </c>
      <c r="U98" t="n">
        <v>0.8100000000000001</v>
      </c>
      <c r="V98" t="n">
        <v>0.88</v>
      </c>
      <c r="W98" t="n">
        <v>6.81</v>
      </c>
      <c r="X98" t="n">
        <v>0.28</v>
      </c>
      <c r="Y98" t="n">
        <v>1</v>
      </c>
      <c r="Z98" t="n">
        <v>10</v>
      </c>
      <c r="AA98" t="n">
        <v>429.9567815128199</v>
      </c>
      <c r="AB98" t="n">
        <v>588.2858368203221</v>
      </c>
      <c r="AC98" t="n">
        <v>532.1406622185474</v>
      </c>
      <c r="AD98" t="n">
        <v>429956.7815128199</v>
      </c>
      <c r="AE98" t="n">
        <v>588285.8368203221</v>
      </c>
      <c r="AF98" t="n">
        <v>3.605595957074153e-06</v>
      </c>
      <c r="AG98" t="n">
        <v>7.798032407407407</v>
      </c>
      <c r="AH98" t="n">
        <v>532140.6622185474</v>
      </c>
    </row>
    <row r="99">
      <c r="A99" t="n">
        <v>97</v>
      </c>
      <c r="B99" t="n">
        <v>100</v>
      </c>
      <c r="C99" t="inlineStr">
        <is>
          <t xml:space="preserve">CONCLUIDO	</t>
        </is>
      </c>
      <c r="D99" t="n">
        <v>3.7192</v>
      </c>
      <c r="E99" t="n">
        <v>26.89</v>
      </c>
      <c r="F99" t="n">
        <v>23.98</v>
      </c>
      <c r="G99" t="n">
        <v>143.89</v>
      </c>
      <c r="H99" t="n">
        <v>1.92</v>
      </c>
      <c r="I99" t="n">
        <v>10</v>
      </c>
      <c r="J99" t="n">
        <v>234.22</v>
      </c>
      <c r="K99" t="n">
        <v>54.38</v>
      </c>
      <c r="L99" t="n">
        <v>25.25</v>
      </c>
      <c r="M99" t="n">
        <v>8</v>
      </c>
      <c r="N99" t="n">
        <v>54.6</v>
      </c>
      <c r="O99" t="n">
        <v>29121.63</v>
      </c>
      <c r="P99" t="n">
        <v>316.96</v>
      </c>
      <c r="Q99" t="n">
        <v>452.56</v>
      </c>
      <c r="R99" t="n">
        <v>70.59999999999999</v>
      </c>
      <c r="S99" t="n">
        <v>57.64</v>
      </c>
      <c r="T99" t="n">
        <v>4388.54</v>
      </c>
      <c r="U99" t="n">
        <v>0.82</v>
      </c>
      <c r="V99" t="n">
        <v>0.88</v>
      </c>
      <c r="W99" t="n">
        <v>6.81</v>
      </c>
      <c r="X99" t="n">
        <v>0.26</v>
      </c>
      <c r="Y99" t="n">
        <v>1</v>
      </c>
      <c r="Z99" t="n">
        <v>10</v>
      </c>
      <c r="AA99" t="n">
        <v>428.6334949163401</v>
      </c>
      <c r="AB99" t="n">
        <v>586.4752577197341</v>
      </c>
      <c r="AC99" t="n">
        <v>530.5028822461558</v>
      </c>
      <c r="AD99" t="n">
        <v>428633.4949163401</v>
      </c>
      <c r="AE99" t="n">
        <v>586475.2577197341</v>
      </c>
      <c r="AF99" t="n">
        <v>3.614049988829049e-06</v>
      </c>
      <c r="AG99" t="n">
        <v>7.780671296296297</v>
      </c>
      <c r="AH99" t="n">
        <v>530502.8822461558</v>
      </c>
    </row>
    <row r="100">
      <c r="A100" t="n">
        <v>98</v>
      </c>
      <c r="B100" t="n">
        <v>100</v>
      </c>
      <c r="C100" t="inlineStr">
        <is>
          <t xml:space="preserve">CONCLUIDO	</t>
        </is>
      </c>
      <c r="D100" t="n">
        <v>3.7187</v>
      </c>
      <c r="E100" t="n">
        <v>26.89</v>
      </c>
      <c r="F100" t="n">
        <v>23.99</v>
      </c>
      <c r="G100" t="n">
        <v>143.91</v>
      </c>
      <c r="H100" t="n">
        <v>1.93</v>
      </c>
      <c r="I100" t="n">
        <v>10</v>
      </c>
      <c r="J100" t="n">
        <v>234.65</v>
      </c>
      <c r="K100" t="n">
        <v>54.38</v>
      </c>
      <c r="L100" t="n">
        <v>25.5</v>
      </c>
      <c r="M100" t="n">
        <v>8</v>
      </c>
      <c r="N100" t="n">
        <v>54.78</v>
      </c>
      <c r="O100" t="n">
        <v>29174.59</v>
      </c>
      <c r="P100" t="n">
        <v>317.25</v>
      </c>
      <c r="Q100" t="n">
        <v>452.58</v>
      </c>
      <c r="R100" t="n">
        <v>70.91</v>
      </c>
      <c r="S100" t="n">
        <v>57.64</v>
      </c>
      <c r="T100" t="n">
        <v>4543.39</v>
      </c>
      <c r="U100" t="n">
        <v>0.8100000000000001</v>
      </c>
      <c r="V100" t="n">
        <v>0.88</v>
      </c>
      <c r="W100" t="n">
        <v>6.81</v>
      </c>
      <c r="X100" t="n">
        <v>0.26</v>
      </c>
      <c r="Y100" t="n">
        <v>1</v>
      </c>
      <c r="Z100" t="n">
        <v>10</v>
      </c>
      <c r="AA100" t="n">
        <v>428.8906493395694</v>
      </c>
      <c r="AB100" t="n">
        <v>586.8271077464489</v>
      </c>
      <c r="AC100" t="n">
        <v>530.8211522001457</v>
      </c>
      <c r="AD100" t="n">
        <v>428890.6493395694</v>
      </c>
      <c r="AE100" t="n">
        <v>586827.1077464488</v>
      </c>
      <c r="AF100" t="n">
        <v>3.61356412493509e-06</v>
      </c>
      <c r="AG100" t="n">
        <v>7.780671296296297</v>
      </c>
      <c r="AH100" t="n">
        <v>530821.1522001456</v>
      </c>
    </row>
    <row r="101">
      <c r="A101" t="n">
        <v>99</v>
      </c>
      <c r="B101" t="n">
        <v>100</v>
      </c>
      <c r="C101" t="inlineStr">
        <is>
          <t xml:space="preserve">CONCLUIDO	</t>
        </is>
      </c>
      <c r="D101" t="n">
        <v>3.7213</v>
      </c>
      <c r="E101" t="n">
        <v>26.87</v>
      </c>
      <c r="F101" t="n">
        <v>23.97</v>
      </c>
      <c r="G101" t="n">
        <v>143.8</v>
      </c>
      <c r="H101" t="n">
        <v>1.95</v>
      </c>
      <c r="I101" t="n">
        <v>10</v>
      </c>
      <c r="J101" t="n">
        <v>235.08</v>
      </c>
      <c r="K101" t="n">
        <v>54.38</v>
      </c>
      <c r="L101" t="n">
        <v>25.75</v>
      </c>
      <c r="M101" t="n">
        <v>8</v>
      </c>
      <c r="N101" t="n">
        <v>54.96</v>
      </c>
      <c r="O101" t="n">
        <v>29227.61</v>
      </c>
      <c r="P101" t="n">
        <v>317.21</v>
      </c>
      <c r="Q101" t="n">
        <v>452.55</v>
      </c>
      <c r="R101" t="n">
        <v>70.23</v>
      </c>
      <c r="S101" t="n">
        <v>57.64</v>
      </c>
      <c r="T101" t="n">
        <v>4204.22</v>
      </c>
      <c r="U101" t="n">
        <v>0.82</v>
      </c>
      <c r="V101" t="n">
        <v>0.88</v>
      </c>
      <c r="W101" t="n">
        <v>6.81</v>
      </c>
      <c r="X101" t="n">
        <v>0.24</v>
      </c>
      <c r="Y101" t="n">
        <v>1</v>
      </c>
      <c r="Z101" t="n">
        <v>10</v>
      </c>
      <c r="AA101" t="n">
        <v>428.6070421885361</v>
      </c>
      <c r="AB101" t="n">
        <v>586.4390639305406</v>
      </c>
      <c r="AC101" t="n">
        <v>530.4701427414047</v>
      </c>
      <c r="AD101" t="n">
        <v>428607.0421885361</v>
      </c>
      <c r="AE101" t="n">
        <v>586439.0639305406</v>
      </c>
      <c r="AF101" t="n">
        <v>3.616090617183679e-06</v>
      </c>
      <c r="AG101" t="n">
        <v>7.77488425925926</v>
      </c>
      <c r="AH101" t="n">
        <v>530470.1427414047</v>
      </c>
    </row>
    <row r="102">
      <c r="A102" t="n">
        <v>100</v>
      </c>
      <c r="B102" t="n">
        <v>100</v>
      </c>
      <c r="C102" t="inlineStr">
        <is>
          <t xml:space="preserve">CONCLUIDO	</t>
        </is>
      </c>
      <c r="D102" t="n">
        <v>3.7191</v>
      </c>
      <c r="E102" t="n">
        <v>26.89</v>
      </c>
      <c r="F102" t="n">
        <v>23.98</v>
      </c>
      <c r="G102" t="n">
        <v>143.9</v>
      </c>
      <c r="H102" t="n">
        <v>1.96</v>
      </c>
      <c r="I102" t="n">
        <v>10</v>
      </c>
      <c r="J102" t="n">
        <v>235.51</v>
      </c>
      <c r="K102" t="n">
        <v>54.38</v>
      </c>
      <c r="L102" t="n">
        <v>26</v>
      </c>
      <c r="M102" t="n">
        <v>8</v>
      </c>
      <c r="N102" t="n">
        <v>55.14</v>
      </c>
      <c r="O102" t="n">
        <v>29280.69</v>
      </c>
      <c r="P102" t="n">
        <v>317.46</v>
      </c>
      <c r="Q102" t="n">
        <v>452.56</v>
      </c>
      <c r="R102" t="n">
        <v>70.70999999999999</v>
      </c>
      <c r="S102" t="n">
        <v>57.64</v>
      </c>
      <c r="T102" t="n">
        <v>4441.36</v>
      </c>
      <c r="U102" t="n">
        <v>0.82</v>
      </c>
      <c r="V102" t="n">
        <v>0.88</v>
      </c>
      <c r="W102" t="n">
        <v>6.81</v>
      </c>
      <c r="X102" t="n">
        <v>0.26</v>
      </c>
      <c r="Y102" t="n">
        <v>1</v>
      </c>
      <c r="Z102" t="n">
        <v>10</v>
      </c>
      <c r="AA102" t="n">
        <v>428.966193258248</v>
      </c>
      <c r="AB102" t="n">
        <v>586.9304702687475</v>
      </c>
      <c r="AC102" t="n">
        <v>530.9146499483862</v>
      </c>
      <c r="AD102" t="n">
        <v>428966.193258248</v>
      </c>
      <c r="AE102" t="n">
        <v>586930.4702687475</v>
      </c>
      <c r="AF102" t="n">
        <v>3.613952816050257e-06</v>
      </c>
      <c r="AG102" t="n">
        <v>7.780671296296297</v>
      </c>
      <c r="AH102" t="n">
        <v>530914.6499483862</v>
      </c>
    </row>
    <row r="103">
      <c r="A103" t="n">
        <v>101</v>
      </c>
      <c r="B103" t="n">
        <v>100</v>
      </c>
      <c r="C103" t="inlineStr">
        <is>
          <t xml:space="preserve">CONCLUIDO	</t>
        </is>
      </c>
      <c r="D103" t="n">
        <v>3.7197</v>
      </c>
      <c r="E103" t="n">
        <v>26.88</v>
      </c>
      <c r="F103" t="n">
        <v>23.98</v>
      </c>
      <c r="G103" t="n">
        <v>143.87</v>
      </c>
      <c r="H103" t="n">
        <v>1.98</v>
      </c>
      <c r="I103" t="n">
        <v>10</v>
      </c>
      <c r="J103" t="n">
        <v>235.94</v>
      </c>
      <c r="K103" t="n">
        <v>54.38</v>
      </c>
      <c r="L103" t="n">
        <v>26.25</v>
      </c>
      <c r="M103" t="n">
        <v>8</v>
      </c>
      <c r="N103" t="n">
        <v>55.32</v>
      </c>
      <c r="O103" t="n">
        <v>29333.84</v>
      </c>
      <c r="P103" t="n">
        <v>317.47</v>
      </c>
      <c r="Q103" t="n">
        <v>452.6</v>
      </c>
      <c r="R103" t="n">
        <v>70.77</v>
      </c>
      <c r="S103" t="n">
        <v>57.64</v>
      </c>
      <c r="T103" t="n">
        <v>4472.99</v>
      </c>
      <c r="U103" t="n">
        <v>0.8100000000000001</v>
      </c>
      <c r="V103" t="n">
        <v>0.88</v>
      </c>
      <c r="W103" t="n">
        <v>6.81</v>
      </c>
      <c r="X103" t="n">
        <v>0.25</v>
      </c>
      <c r="Y103" t="n">
        <v>1</v>
      </c>
      <c r="Z103" t="n">
        <v>10</v>
      </c>
      <c r="AA103" t="n">
        <v>428.9274538973104</v>
      </c>
      <c r="AB103" t="n">
        <v>586.8774653660527</v>
      </c>
      <c r="AC103" t="n">
        <v>530.8667037592118</v>
      </c>
      <c r="AD103" t="n">
        <v>428927.4538973104</v>
      </c>
      <c r="AE103" t="n">
        <v>586877.4653660527</v>
      </c>
      <c r="AF103" t="n">
        <v>3.614535852723009e-06</v>
      </c>
      <c r="AG103" t="n">
        <v>7.777777777777778</v>
      </c>
      <c r="AH103" t="n">
        <v>530866.7037592118</v>
      </c>
    </row>
    <row r="104">
      <c r="A104" t="n">
        <v>102</v>
      </c>
      <c r="B104" t="n">
        <v>100</v>
      </c>
      <c r="C104" t="inlineStr">
        <is>
          <t xml:space="preserve">CONCLUIDO	</t>
        </is>
      </c>
      <c r="D104" t="n">
        <v>3.7196</v>
      </c>
      <c r="E104" t="n">
        <v>26.88</v>
      </c>
      <c r="F104" t="n">
        <v>23.98</v>
      </c>
      <c r="G104" t="n">
        <v>143.88</v>
      </c>
      <c r="H104" t="n">
        <v>1.99</v>
      </c>
      <c r="I104" t="n">
        <v>10</v>
      </c>
      <c r="J104" t="n">
        <v>236.37</v>
      </c>
      <c r="K104" t="n">
        <v>54.38</v>
      </c>
      <c r="L104" t="n">
        <v>26.5</v>
      </c>
      <c r="M104" t="n">
        <v>8</v>
      </c>
      <c r="N104" t="n">
        <v>55.5</v>
      </c>
      <c r="O104" t="n">
        <v>29387.05</v>
      </c>
      <c r="P104" t="n">
        <v>317.53</v>
      </c>
      <c r="Q104" t="n">
        <v>452.6</v>
      </c>
      <c r="R104" t="n">
        <v>70.59999999999999</v>
      </c>
      <c r="S104" t="n">
        <v>57.64</v>
      </c>
      <c r="T104" t="n">
        <v>4386.54</v>
      </c>
      <c r="U104" t="n">
        <v>0.82</v>
      </c>
      <c r="V104" t="n">
        <v>0.88</v>
      </c>
      <c r="W104" t="n">
        <v>6.81</v>
      </c>
      <c r="X104" t="n">
        <v>0.25</v>
      </c>
      <c r="Y104" t="n">
        <v>1</v>
      </c>
      <c r="Z104" t="n">
        <v>10</v>
      </c>
      <c r="AA104" t="n">
        <v>428.9740079806572</v>
      </c>
      <c r="AB104" t="n">
        <v>586.9411627167088</v>
      </c>
      <c r="AC104" t="n">
        <v>530.924321924121</v>
      </c>
      <c r="AD104" t="n">
        <v>428974.0079806572</v>
      </c>
      <c r="AE104" t="n">
        <v>586941.1627167088</v>
      </c>
      <c r="AF104" t="n">
        <v>3.614438679944217e-06</v>
      </c>
      <c r="AG104" t="n">
        <v>7.777777777777778</v>
      </c>
      <c r="AH104" t="n">
        <v>530924.321924121</v>
      </c>
    </row>
    <row r="105">
      <c r="A105" t="n">
        <v>103</v>
      </c>
      <c r="B105" t="n">
        <v>100</v>
      </c>
      <c r="C105" t="inlineStr">
        <is>
          <t xml:space="preserve">CONCLUIDO	</t>
        </is>
      </c>
      <c r="D105" t="n">
        <v>3.7201</v>
      </c>
      <c r="E105" t="n">
        <v>26.88</v>
      </c>
      <c r="F105" t="n">
        <v>23.98</v>
      </c>
      <c r="G105" t="n">
        <v>143.85</v>
      </c>
      <c r="H105" t="n">
        <v>2.01</v>
      </c>
      <c r="I105" t="n">
        <v>10</v>
      </c>
      <c r="J105" t="n">
        <v>236.81</v>
      </c>
      <c r="K105" t="n">
        <v>54.38</v>
      </c>
      <c r="L105" t="n">
        <v>26.75</v>
      </c>
      <c r="M105" t="n">
        <v>8</v>
      </c>
      <c r="N105" t="n">
        <v>55.68</v>
      </c>
      <c r="O105" t="n">
        <v>29440.33</v>
      </c>
      <c r="P105" t="n">
        <v>317.33</v>
      </c>
      <c r="Q105" t="n">
        <v>452.55</v>
      </c>
      <c r="R105" t="n">
        <v>70.52</v>
      </c>
      <c r="S105" t="n">
        <v>57.64</v>
      </c>
      <c r="T105" t="n">
        <v>4349.99</v>
      </c>
      <c r="U105" t="n">
        <v>0.82</v>
      </c>
      <c r="V105" t="n">
        <v>0.88</v>
      </c>
      <c r="W105" t="n">
        <v>6.81</v>
      </c>
      <c r="X105" t="n">
        <v>0.25</v>
      </c>
      <c r="Y105" t="n">
        <v>1</v>
      </c>
      <c r="Z105" t="n">
        <v>10</v>
      </c>
      <c r="AA105" t="n">
        <v>428.8062782707236</v>
      </c>
      <c r="AB105" t="n">
        <v>586.7116675278652</v>
      </c>
      <c r="AC105" t="n">
        <v>530.7167294340022</v>
      </c>
      <c r="AD105" t="n">
        <v>428806.2782707236</v>
      </c>
      <c r="AE105" t="n">
        <v>586711.6675278652</v>
      </c>
      <c r="AF105" t="n">
        <v>3.614924543838176e-06</v>
      </c>
      <c r="AG105" t="n">
        <v>7.777777777777778</v>
      </c>
      <c r="AH105" t="n">
        <v>530716.7294340022</v>
      </c>
    </row>
    <row r="106">
      <c r="A106" t="n">
        <v>104</v>
      </c>
      <c r="B106" t="n">
        <v>100</v>
      </c>
      <c r="C106" t="inlineStr">
        <is>
          <t xml:space="preserve">CONCLUIDO	</t>
        </is>
      </c>
      <c r="D106" t="n">
        <v>3.719</v>
      </c>
      <c r="E106" t="n">
        <v>26.89</v>
      </c>
      <c r="F106" t="n">
        <v>23.98</v>
      </c>
      <c r="G106" t="n">
        <v>143.9</v>
      </c>
      <c r="H106" t="n">
        <v>2.02</v>
      </c>
      <c r="I106" t="n">
        <v>10</v>
      </c>
      <c r="J106" t="n">
        <v>237.24</v>
      </c>
      <c r="K106" t="n">
        <v>54.38</v>
      </c>
      <c r="L106" t="n">
        <v>27</v>
      </c>
      <c r="M106" t="n">
        <v>8</v>
      </c>
      <c r="N106" t="n">
        <v>55.86</v>
      </c>
      <c r="O106" t="n">
        <v>29493.67</v>
      </c>
      <c r="P106" t="n">
        <v>317.12</v>
      </c>
      <c r="Q106" t="n">
        <v>452.59</v>
      </c>
      <c r="R106" t="n">
        <v>70.92</v>
      </c>
      <c r="S106" t="n">
        <v>57.64</v>
      </c>
      <c r="T106" t="n">
        <v>4547.27</v>
      </c>
      <c r="U106" t="n">
        <v>0.8100000000000001</v>
      </c>
      <c r="V106" t="n">
        <v>0.88</v>
      </c>
      <c r="W106" t="n">
        <v>6.81</v>
      </c>
      <c r="X106" t="n">
        <v>0.26</v>
      </c>
      <c r="Y106" t="n">
        <v>1</v>
      </c>
      <c r="Z106" t="n">
        <v>10</v>
      </c>
      <c r="AA106" t="n">
        <v>428.7526162594741</v>
      </c>
      <c r="AB106" t="n">
        <v>586.6382447966726</v>
      </c>
      <c r="AC106" t="n">
        <v>530.6503140652252</v>
      </c>
      <c r="AD106" t="n">
        <v>428752.6162594741</v>
      </c>
      <c r="AE106" t="n">
        <v>586638.2447966726</v>
      </c>
      <c r="AF106" t="n">
        <v>3.613855643271465e-06</v>
      </c>
      <c r="AG106" t="n">
        <v>7.780671296296297</v>
      </c>
      <c r="AH106" t="n">
        <v>530650.3140652252</v>
      </c>
    </row>
    <row r="107">
      <c r="A107" t="n">
        <v>105</v>
      </c>
      <c r="B107" t="n">
        <v>100</v>
      </c>
      <c r="C107" t="inlineStr">
        <is>
          <t xml:space="preserve">CONCLUIDO	</t>
        </is>
      </c>
      <c r="D107" t="n">
        <v>3.719</v>
      </c>
      <c r="E107" t="n">
        <v>26.89</v>
      </c>
      <c r="F107" t="n">
        <v>23.98</v>
      </c>
      <c r="G107" t="n">
        <v>143.9</v>
      </c>
      <c r="H107" t="n">
        <v>2.04</v>
      </c>
      <c r="I107" t="n">
        <v>10</v>
      </c>
      <c r="J107" t="n">
        <v>237.67</v>
      </c>
      <c r="K107" t="n">
        <v>54.38</v>
      </c>
      <c r="L107" t="n">
        <v>27.25</v>
      </c>
      <c r="M107" t="n">
        <v>8</v>
      </c>
      <c r="N107" t="n">
        <v>56.05</v>
      </c>
      <c r="O107" t="n">
        <v>29547.07</v>
      </c>
      <c r="P107" t="n">
        <v>316.42</v>
      </c>
      <c r="Q107" t="n">
        <v>452.57</v>
      </c>
      <c r="R107" t="n">
        <v>70.75</v>
      </c>
      <c r="S107" t="n">
        <v>57.64</v>
      </c>
      <c r="T107" t="n">
        <v>4460.76</v>
      </c>
      <c r="U107" t="n">
        <v>0.8100000000000001</v>
      </c>
      <c r="V107" t="n">
        <v>0.88</v>
      </c>
      <c r="W107" t="n">
        <v>6.81</v>
      </c>
      <c r="X107" t="n">
        <v>0.26</v>
      </c>
      <c r="Y107" t="n">
        <v>1</v>
      </c>
      <c r="Z107" t="n">
        <v>10</v>
      </c>
      <c r="AA107" t="n">
        <v>428.297371899058</v>
      </c>
      <c r="AB107" t="n">
        <v>586.0153593787879</v>
      </c>
      <c r="AC107" t="n">
        <v>530.0868759573981</v>
      </c>
      <c r="AD107" t="n">
        <v>428297.371899058</v>
      </c>
      <c r="AE107" t="n">
        <v>586015.3593787879</v>
      </c>
      <c r="AF107" t="n">
        <v>3.613855643271465e-06</v>
      </c>
      <c r="AG107" t="n">
        <v>7.780671296296297</v>
      </c>
      <c r="AH107" t="n">
        <v>530086.8759573981</v>
      </c>
    </row>
    <row r="108">
      <c r="A108" t="n">
        <v>106</v>
      </c>
      <c r="B108" t="n">
        <v>100</v>
      </c>
      <c r="C108" t="inlineStr">
        <is>
          <t xml:space="preserve">CONCLUIDO	</t>
        </is>
      </c>
      <c r="D108" t="n">
        <v>3.7184</v>
      </c>
      <c r="E108" t="n">
        <v>26.89</v>
      </c>
      <c r="F108" t="n">
        <v>23.99</v>
      </c>
      <c r="G108" t="n">
        <v>143.93</v>
      </c>
      <c r="H108" t="n">
        <v>2.05</v>
      </c>
      <c r="I108" t="n">
        <v>10</v>
      </c>
      <c r="J108" t="n">
        <v>238.11</v>
      </c>
      <c r="K108" t="n">
        <v>54.38</v>
      </c>
      <c r="L108" t="n">
        <v>27.5</v>
      </c>
      <c r="M108" t="n">
        <v>8</v>
      </c>
      <c r="N108" t="n">
        <v>56.23</v>
      </c>
      <c r="O108" t="n">
        <v>29600.54</v>
      </c>
      <c r="P108" t="n">
        <v>316.11</v>
      </c>
      <c r="Q108" t="n">
        <v>452.57</v>
      </c>
      <c r="R108" t="n">
        <v>70.94</v>
      </c>
      <c r="S108" t="n">
        <v>57.64</v>
      </c>
      <c r="T108" t="n">
        <v>4557.66</v>
      </c>
      <c r="U108" t="n">
        <v>0.8100000000000001</v>
      </c>
      <c r="V108" t="n">
        <v>0.88</v>
      </c>
      <c r="W108" t="n">
        <v>6.81</v>
      </c>
      <c r="X108" t="n">
        <v>0.26</v>
      </c>
      <c r="Y108" t="n">
        <v>1</v>
      </c>
      <c r="Z108" t="n">
        <v>10</v>
      </c>
      <c r="AA108" t="n">
        <v>428.1717543770224</v>
      </c>
      <c r="AB108" t="n">
        <v>585.8434839432846</v>
      </c>
      <c r="AC108" t="n">
        <v>529.9314040722306</v>
      </c>
      <c r="AD108" t="n">
        <v>428171.7543770224</v>
      </c>
      <c r="AE108" t="n">
        <v>585843.4839432846</v>
      </c>
      <c r="AF108" t="n">
        <v>3.613272606598714e-06</v>
      </c>
      <c r="AG108" t="n">
        <v>7.780671296296297</v>
      </c>
      <c r="AH108" t="n">
        <v>529931.4040722307</v>
      </c>
    </row>
    <row r="109">
      <c r="A109" t="n">
        <v>107</v>
      </c>
      <c r="B109" t="n">
        <v>100</v>
      </c>
      <c r="C109" t="inlineStr">
        <is>
          <t xml:space="preserve">CONCLUIDO	</t>
        </is>
      </c>
      <c r="D109" t="n">
        <v>3.7189</v>
      </c>
      <c r="E109" t="n">
        <v>26.89</v>
      </c>
      <c r="F109" t="n">
        <v>23.98</v>
      </c>
      <c r="G109" t="n">
        <v>143.91</v>
      </c>
      <c r="H109" t="n">
        <v>2.07</v>
      </c>
      <c r="I109" t="n">
        <v>10</v>
      </c>
      <c r="J109" t="n">
        <v>238.54</v>
      </c>
      <c r="K109" t="n">
        <v>54.38</v>
      </c>
      <c r="L109" t="n">
        <v>27.75</v>
      </c>
      <c r="M109" t="n">
        <v>8</v>
      </c>
      <c r="N109" t="n">
        <v>56.41</v>
      </c>
      <c r="O109" t="n">
        <v>29654.08</v>
      </c>
      <c r="P109" t="n">
        <v>314.87</v>
      </c>
      <c r="Q109" t="n">
        <v>452.56</v>
      </c>
      <c r="R109" t="n">
        <v>70.76000000000001</v>
      </c>
      <c r="S109" t="n">
        <v>57.64</v>
      </c>
      <c r="T109" t="n">
        <v>4466.73</v>
      </c>
      <c r="U109" t="n">
        <v>0.8100000000000001</v>
      </c>
      <c r="V109" t="n">
        <v>0.88</v>
      </c>
      <c r="W109" t="n">
        <v>6.81</v>
      </c>
      <c r="X109" t="n">
        <v>0.26</v>
      </c>
      <c r="Y109" t="n">
        <v>1</v>
      </c>
      <c r="Z109" t="n">
        <v>10</v>
      </c>
      <c r="AA109" t="n">
        <v>427.2968276183638</v>
      </c>
      <c r="AB109" t="n">
        <v>584.6463705530435</v>
      </c>
      <c r="AC109" t="n">
        <v>528.848541503795</v>
      </c>
      <c r="AD109" t="n">
        <v>427296.8276183638</v>
      </c>
      <c r="AE109" t="n">
        <v>584646.3705530436</v>
      </c>
      <c r="AF109" t="n">
        <v>3.613758470492673e-06</v>
      </c>
      <c r="AG109" t="n">
        <v>7.780671296296297</v>
      </c>
      <c r="AH109" t="n">
        <v>528848.541503795</v>
      </c>
    </row>
    <row r="110">
      <c r="A110" t="n">
        <v>108</v>
      </c>
      <c r="B110" t="n">
        <v>100</v>
      </c>
      <c r="C110" t="inlineStr">
        <is>
          <t xml:space="preserve">CONCLUIDO	</t>
        </is>
      </c>
      <c r="D110" t="n">
        <v>3.7195</v>
      </c>
      <c r="E110" t="n">
        <v>26.88</v>
      </c>
      <c r="F110" t="n">
        <v>23.98</v>
      </c>
      <c r="G110" t="n">
        <v>143.88</v>
      </c>
      <c r="H110" t="n">
        <v>2.08</v>
      </c>
      <c r="I110" t="n">
        <v>10</v>
      </c>
      <c r="J110" t="n">
        <v>238.97</v>
      </c>
      <c r="K110" t="n">
        <v>54.38</v>
      </c>
      <c r="L110" t="n">
        <v>28</v>
      </c>
      <c r="M110" t="n">
        <v>8</v>
      </c>
      <c r="N110" t="n">
        <v>56.6</v>
      </c>
      <c r="O110" t="n">
        <v>29707.68</v>
      </c>
      <c r="P110" t="n">
        <v>313.78</v>
      </c>
      <c r="Q110" t="n">
        <v>452.57</v>
      </c>
      <c r="R110" t="n">
        <v>70.59</v>
      </c>
      <c r="S110" t="n">
        <v>57.64</v>
      </c>
      <c r="T110" t="n">
        <v>4383.33</v>
      </c>
      <c r="U110" t="n">
        <v>0.82</v>
      </c>
      <c r="V110" t="n">
        <v>0.88</v>
      </c>
      <c r="W110" t="n">
        <v>6.81</v>
      </c>
      <c r="X110" t="n">
        <v>0.26</v>
      </c>
      <c r="Y110" t="n">
        <v>1</v>
      </c>
      <c r="Z110" t="n">
        <v>10</v>
      </c>
      <c r="AA110" t="n">
        <v>426.5430676348511</v>
      </c>
      <c r="AB110" t="n">
        <v>583.6150428900579</v>
      </c>
      <c r="AC110" t="n">
        <v>527.9156423054872</v>
      </c>
      <c r="AD110" t="n">
        <v>426543.0676348511</v>
      </c>
      <c r="AE110" t="n">
        <v>583615.0428900579</v>
      </c>
      <c r="AF110" t="n">
        <v>3.614341507165425e-06</v>
      </c>
      <c r="AG110" t="n">
        <v>7.777777777777778</v>
      </c>
      <c r="AH110" t="n">
        <v>527915.6423054872</v>
      </c>
    </row>
    <row r="111">
      <c r="A111" t="n">
        <v>109</v>
      </c>
      <c r="B111" t="n">
        <v>100</v>
      </c>
      <c r="C111" t="inlineStr">
        <is>
          <t xml:space="preserve">CONCLUIDO	</t>
        </is>
      </c>
      <c r="D111" t="n">
        <v>3.729</v>
      </c>
      <c r="E111" t="n">
        <v>26.82</v>
      </c>
      <c r="F111" t="n">
        <v>23.95</v>
      </c>
      <c r="G111" t="n">
        <v>159.67</v>
      </c>
      <c r="H111" t="n">
        <v>2.1</v>
      </c>
      <c r="I111" t="n">
        <v>9</v>
      </c>
      <c r="J111" t="n">
        <v>239.41</v>
      </c>
      <c r="K111" t="n">
        <v>54.38</v>
      </c>
      <c r="L111" t="n">
        <v>28.25</v>
      </c>
      <c r="M111" t="n">
        <v>7</v>
      </c>
      <c r="N111" t="n">
        <v>56.78</v>
      </c>
      <c r="O111" t="n">
        <v>29761.35</v>
      </c>
      <c r="P111" t="n">
        <v>313.75</v>
      </c>
      <c r="Q111" t="n">
        <v>452.57</v>
      </c>
      <c r="R111" t="n">
        <v>69.72</v>
      </c>
      <c r="S111" t="n">
        <v>57.64</v>
      </c>
      <c r="T111" t="n">
        <v>3954.01</v>
      </c>
      <c r="U111" t="n">
        <v>0.83</v>
      </c>
      <c r="V111" t="n">
        <v>0.89</v>
      </c>
      <c r="W111" t="n">
        <v>6.81</v>
      </c>
      <c r="X111" t="n">
        <v>0.23</v>
      </c>
      <c r="Y111" t="n">
        <v>1</v>
      </c>
      <c r="Z111" t="n">
        <v>10</v>
      </c>
      <c r="AA111" t="n">
        <v>425.7228855318552</v>
      </c>
      <c r="AB111" t="n">
        <v>582.4928335528581</v>
      </c>
      <c r="AC111" t="n">
        <v>526.9005350523992</v>
      </c>
      <c r="AD111" t="n">
        <v>425722.8855318552</v>
      </c>
      <c r="AE111" t="n">
        <v>582492.8335528581</v>
      </c>
      <c r="AF111" t="n">
        <v>3.623572921150658e-06</v>
      </c>
      <c r="AG111" t="n">
        <v>7.760416666666667</v>
      </c>
      <c r="AH111" t="n">
        <v>526900.5350523992</v>
      </c>
    </row>
    <row r="112">
      <c r="A112" t="n">
        <v>110</v>
      </c>
      <c r="B112" t="n">
        <v>100</v>
      </c>
      <c r="C112" t="inlineStr">
        <is>
          <t xml:space="preserve">CONCLUIDO	</t>
        </is>
      </c>
      <c r="D112" t="n">
        <v>3.7301</v>
      </c>
      <c r="E112" t="n">
        <v>26.81</v>
      </c>
      <c r="F112" t="n">
        <v>23.94</v>
      </c>
      <c r="G112" t="n">
        <v>159.61</v>
      </c>
      <c r="H112" t="n">
        <v>2.11</v>
      </c>
      <c r="I112" t="n">
        <v>9</v>
      </c>
      <c r="J112" t="n">
        <v>239.85</v>
      </c>
      <c r="K112" t="n">
        <v>54.38</v>
      </c>
      <c r="L112" t="n">
        <v>28.5</v>
      </c>
      <c r="M112" t="n">
        <v>7</v>
      </c>
      <c r="N112" t="n">
        <v>56.97</v>
      </c>
      <c r="O112" t="n">
        <v>29815.09</v>
      </c>
      <c r="P112" t="n">
        <v>313.86</v>
      </c>
      <c r="Q112" t="n">
        <v>452.55</v>
      </c>
      <c r="R112" t="n">
        <v>69.48</v>
      </c>
      <c r="S112" t="n">
        <v>57.64</v>
      </c>
      <c r="T112" t="n">
        <v>3833.47</v>
      </c>
      <c r="U112" t="n">
        <v>0.83</v>
      </c>
      <c r="V112" t="n">
        <v>0.89</v>
      </c>
      <c r="W112" t="n">
        <v>6.81</v>
      </c>
      <c r="X112" t="n">
        <v>0.22</v>
      </c>
      <c r="Y112" t="n">
        <v>1</v>
      </c>
      <c r="Z112" t="n">
        <v>10</v>
      </c>
      <c r="AA112" t="n">
        <v>425.681678902826</v>
      </c>
      <c r="AB112" t="n">
        <v>582.4364528251125</v>
      </c>
      <c r="AC112" t="n">
        <v>526.8495352221788</v>
      </c>
      <c r="AD112" t="n">
        <v>425681.678902826</v>
      </c>
      <c r="AE112" t="n">
        <v>582436.4528251125</v>
      </c>
      <c r="AF112" t="n">
        <v>3.624641821717368e-06</v>
      </c>
      <c r="AG112" t="n">
        <v>7.757523148148148</v>
      </c>
      <c r="AH112" t="n">
        <v>526849.5352221788</v>
      </c>
    </row>
    <row r="113">
      <c r="A113" t="n">
        <v>111</v>
      </c>
      <c r="B113" t="n">
        <v>100</v>
      </c>
      <c r="C113" t="inlineStr">
        <is>
          <t xml:space="preserve">CONCLUIDO	</t>
        </is>
      </c>
      <c r="D113" t="n">
        <v>3.7296</v>
      </c>
      <c r="E113" t="n">
        <v>26.81</v>
      </c>
      <c r="F113" t="n">
        <v>23.95</v>
      </c>
      <c r="G113" t="n">
        <v>159.64</v>
      </c>
      <c r="H113" t="n">
        <v>2.13</v>
      </c>
      <c r="I113" t="n">
        <v>9</v>
      </c>
      <c r="J113" t="n">
        <v>240.28</v>
      </c>
      <c r="K113" t="n">
        <v>54.38</v>
      </c>
      <c r="L113" t="n">
        <v>28.75</v>
      </c>
      <c r="M113" t="n">
        <v>7</v>
      </c>
      <c r="N113" t="n">
        <v>57.16</v>
      </c>
      <c r="O113" t="n">
        <v>29869.01</v>
      </c>
      <c r="P113" t="n">
        <v>314.4</v>
      </c>
      <c r="Q113" t="n">
        <v>452.56</v>
      </c>
      <c r="R113" t="n">
        <v>69.61</v>
      </c>
      <c r="S113" t="n">
        <v>57.64</v>
      </c>
      <c r="T113" t="n">
        <v>3900.14</v>
      </c>
      <c r="U113" t="n">
        <v>0.83</v>
      </c>
      <c r="V113" t="n">
        <v>0.89</v>
      </c>
      <c r="W113" t="n">
        <v>6.81</v>
      </c>
      <c r="X113" t="n">
        <v>0.22</v>
      </c>
      <c r="Y113" t="n">
        <v>1</v>
      </c>
      <c r="Z113" t="n">
        <v>10</v>
      </c>
      <c r="AA113" t="n">
        <v>426.0998112249656</v>
      </c>
      <c r="AB113" t="n">
        <v>583.0085599149598</v>
      </c>
      <c r="AC113" t="n">
        <v>527.3670412143283</v>
      </c>
      <c r="AD113" t="n">
        <v>426099.8112249656</v>
      </c>
      <c r="AE113" t="n">
        <v>583008.5599149598</v>
      </c>
      <c r="AF113" t="n">
        <v>3.624155957823409e-06</v>
      </c>
      <c r="AG113" t="n">
        <v>7.757523148148148</v>
      </c>
      <c r="AH113" t="n">
        <v>527367.0412143283</v>
      </c>
    </row>
    <row r="114">
      <c r="A114" t="n">
        <v>112</v>
      </c>
      <c r="B114" t="n">
        <v>100</v>
      </c>
      <c r="C114" t="inlineStr">
        <is>
          <t xml:space="preserve">CONCLUIDO	</t>
        </is>
      </c>
      <c r="D114" t="n">
        <v>3.7291</v>
      </c>
      <c r="E114" t="n">
        <v>26.82</v>
      </c>
      <c r="F114" t="n">
        <v>23.95</v>
      </c>
      <c r="G114" t="n">
        <v>159.66</v>
      </c>
      <c r="H114" t="n">
        <v>2.14</v>
      </c>
      <c r="I114" t="n">
        <v>9</v>
      </c>
      <c r="J114" t="n">
        <v>240.72</v>
      </c>
      <c r="K114" t="n">
        <v>54.38</v>
      </c>
      <c r="L114" t="n">
        <v>29</v>
      </c>
      <c r="M114" t="n">
        <v>7</v>
      </c>
      <c r="N114" t="n">
        <v>57.34</v>
      </c>
      <c r="O114" t="n">
        <v>29922.88</v>
      </c>
      <c r="P114" t="n">
        <v>314.82</v>
      </c>
      <c r="Q114" t="n">
        <v>452.56</v>
      </c>
      <c r="R114" t="n">
        <v>69.66</v>
      </c>
      <c r="S114" t="n">
        <v>57.64</v>
      </c>
      <c r="T114" t="n">
        <v>3925.01</v>
      </c>
      <c r="U114" t="n">
        <v>0.83</v>
      </c>
      <c r="V114" t="n">
        <v>0.89</v>
      </c>
      <c r="W114" t="n">
        <v>6.81</v>
      </c>
      <c r="X114" t="n">
        <v>0.23</v>
      </c>
      <c r="Y114" t="n">
        <v>1</v>
      </c>
      <c r="Z114" t="n">
        <v>10</v>
      </c>
      <c r="AA114" t="n">
        <v>426.4094400391517</v>
      </c>
      <c r="AB114" t="n">
        <v>583.4322077183886</v>
      </c>
      <c r="AC114" t="n">
        <v>527.7502566659912</v>
      </c>
      <c r="AD114" t="n">
        <v>426409.4400391517</v>
      </c>
      <c r="AE114" t="n">
        <v>583432.2077183885</v>
      </c>
      <c r="AF114" t="n">
        <v>3.62367009392945e-06</v>
      </c>
      <c r="AG114" t="n">
        <v>7.760416666666667</v>
      </c>
      <c r="AH114" t="n">
        <v>527750.2566659912</v>
      </c>
    </row>
    <row r="115">
      <c r="A115" t="n">
        <v>113</v>
      </c>
      <c r="B115" t="n">
        <v>100</v>
      </c>
      <c r="C115" t="inlineStr">
        <is>
          <t xml:space="preserve">CONCLUIDO	</t>
        </is>
      </c>
      <c r="D115" t="n">
        <v>3.7289</v>
      </c>
      <c r="E115" t="n">
        <v>26.82</v>
      </c>
      <c r="F115" t="n">
        <v>23.95</v>
      </c>
      <c r="G115" t="n">
        <v>159.67</v>
      </c>
      <c r="H115" t="n">
        <v>2.16</v>
      </c>
      <c r="I115" t="n">
        <v>9</v>
      </c>
      <c r="J115" t="n">
        <v>241.16</v>
      </c>
      <c r="K115" t="n">
        <v>54.38</v>
      </c>
      <c r="L115" t="n">
        <v>29.25</v>
      </c>
      <c r="M115" t="n">
        <v>7</v>
      </c>
      <c r="N115" t="n">
        <v>57.53</v>
      </c>
      <c r="O115" t="n">
        <v>29976.82</v>
      </c>
      <c r="P115" t="n">
        <v>315.32</v>
      </c>
      <c r="Q115" t="n">
        <v>452.59</v>
      </c>
      <c r="R115" t="n">
        <v>69.65000000000001</v>
      </c>
      <c r="S115" t="n">
        <v>57.64</v>
      </c>
      <c r="T115" t="n">
        <v>3917.33</v>
      </c>
      <c r="U115" t="n">
        <v>0.83</v>
      </c>
      <c r="V115" t="n">
        <v>0.89</v>
      </c>
      <c r="W115" t="n">
        <v>6.81</v>
      </c>
      <c r="X115" t="n">
        <v>0.23</v>
      </c>
      <c r="Y115" t="n">
        <v>1</v>
      </c>
      <c r="Z115" t="n">
        <v>10</v>
      </c>
      <c r="AA115" t="n">
        <v>426.7486574678341</v>
      </c>
      <c r="AB115" t="n">
        <v>583.8963399695284</v>
      </c>
      <c r="AC115" t="n">
        <v>528.1700927864961</v>
      </c>
      <c r="AD115" t="n">
        <v>426748.6574678341</v>
      </c>
      <c r="AE115" t="n">
        <v>583896.3399695284</v>
      </c>
      <c r="AF115" t="n">
        <v>3.623475748371865e-06</v>
      </c>
      <c r="AG115" t="n">
        <v>7.760416666666667</v>
      </c>
      <c r="AH115" t="n">
        <v>528170.092786496</v>
      </c>
    </row>
    <row r="116">
      <c r="A116" t="n">
        <v>114</v>
      </c>
      <c r="B116" t="n">
        <v>100</v>
      </c>
      <c r="C116" t="inlineStr">
        <is>
          <t xml:space="preserve">CONCLUIDO	</t>
        </is>
      </c>
      <c r="D116" t="n">
        <v>3.73</v>
      </c>
      <c r="E116" t="n">
        <v>26.81</v>
      </c>
      <c r="F116" t="n">
        <v>23.94</v>
      </c>
      <c r="G116" t="n">
        <v>159.62</v>
      </c>
      <c r="H116" t="n">
        <v>2.17</v>
      </c>
      <c r="I116" t="n">
        <v>9</v>
      </c>
      <c r="J116" t="n">
        <v>241.59</v>
      </c>
      <c r="K116" t="n">
        <v>54.38</v>
      </c>
      <c r="L116" t="n">
        <v>29.5</v>
      </c>
      <c r="M116" t="n">
        <v>7</v>
      </c>
      <c r="N116" t="n">
        <v>57.72</v>
      </c>
      <c r="O116" t="n">
        <v>30030.83</v>
      </c>
      <c r="P116" t="n">
        <v>315.18</v>
      </c>
      <c r="Q116" t="n">
        <v>452.56</v>
      </c>
      <c r="R116" t="n">
        <v>69.51000000000001</v>
      </c>
      <c r="S116" t="n">
        <v>57.64</v>
      </c>
      <c r="T116" t="n">
        <v>3847.22</v>
      </c>
      <c r="U116" t="n">
        <v>0.83</v>
      </c>
      <c r="V116" t="n">
        <v>0.89</v>
      </c>
      <c r="W116" t="n">
        <v>6.81</v>
      </c>
      <c r="X116" t="n">
        <v>0.22</v>
      </c>
      <c r="Y116" t="n">
        <v>1</v>
      </c>
      <c r="Z116" t="n">
        <v>10</v>
      </c>
      <c r="AA116" t="n">
        <v>426.5450394359127</v>
      </c>
      <c r="AB116" t="n">
        <v>583.6177407952603</v>
      </c>
      <c r="AC116" t="n">
        <v>527.9180827264036</v>
      </c>
      <c r="AD116" t="n">
        <v>426545.0394359127</v>
      </c>
      <c r="AE116" t="n">
        <v>583617.7407952603</v>
      </c>
      <c r="AF116" t="n">
        <v>3.624544648938577e-06</v>
      </c>
      <c r="AG116" t="n">
        <v>7.757523148148148</v>
      </c>
      <c r="AH116" t="n">
        <v>527918.0827264036</v>
      </c>
    </row>
    <row r="117">
      <c r="A117" t="n">
        <v>115</v>
      </c>
      <c r="B117" t="n">
        <v>100</v>
      </c>
      <c r="C117" t="inlineStr">
        <is>
          <t xml:space="preserve">CONCLUIDO	</t>
        </is>
      </c>
      <c r="D117" t="n">
        <v>3.7283</v>
      </c>
      <c r="E117" t="n">
        <v>26.82</v>
      </c>
      <c r="F117" t="n">
        <v>23.95</v>
      </c>
      <c r="G117" t="n">
        <v>159.7</v>
      </c>
      <c r="H117" t="n">
        <v>2.19</v>
      </c>
      <c r="I117" t="n">
        <v>9</v>
      </c>
      <c r="J117" t="n">
        <v>242.03</v>
      </c>
      <c r="K117" t="n">
        <v>54.38</v>
      </c>
      <c r="L117" t="n">
        <v>29.75</v>
      </c>
      <c r="M117" t="n">
        <v>7</v>
      </c>
      <c r="N117" t="n">
        <v>57.91</v>
      </c>
      <c r="O117" t="n">
        <v>30084.9</v>
      </c>
      <c r="P117" t="n">
        <v>315.27</v>
      </c>
      <c r="Q117" t="n">
        <v>452.59</v>
      </c>
      <c r="R117" t="n">
        <v>69.81999999999999</v>
      </c>
      <c r="S117" t="n">
        <v>57.64</v>
      </c>
      <c r="T117" t="n">
        <v>4004.33</v>
      </c>
      <c r="U117" t="n">
        <v>0.83</v>
      </c>
      <c r="V117" t="n">
        <v>0.89</v>
      </c>
      <c r="W117" t="n">
        <v>6.81</v>
      </c>
      <c r="X117" t="n">
        <v>0.23</v>
      </c>
      <c r="Y117" t="n">
        <v>1</v>
      </c>
      <c r="Z117" t="n">
        <v>10</v>
      </c>
      <c r="AA117" t="n">
        <v>426.7610015252666</v>
      </c>
      <c r="AB117" t="n">
        <v>583.9132296534891</v>
      </c>
      <c r="AC117" t="n">
        <v>528.1853705427244</v>
      </c>
      <c r="AD117" t="n">
        <v>426761.0015252666</v>
      </c>
      <c r="AE117" t="n">
        <v>583913.2296534891</v>
      </c>
      <c r="AF117" t="n">
        <v>3.622892711699114e-06</v>
      </c>
      <c r="AG117" t="n">
        <v>7.760416666666667</v>
      </c>
      <c r="AH117" t="n">
        <v>528185.3705427244</v>
      </c>
    </row>
    <row r="118">
      <c r="A118" t="n">
        <v>116</v>
      </c>
      <c r="B118" t="n">
        <v>100</v>
      </c>
      <c r="C118" t="inlineStr">
        <is>
          <t xml:space="preserve">CONCLUIDO	</t>
        </is>
      </c>
      <c r="D118" t="n">
        <v>3.7279</v>
      </c>
      <c r="E118" t="n">
        <v>26.82</v>
      </c>
      <c r="F118" t="n">
        <v>23.96</v>
      </c>
      <c r="G118" t="n">
        <v>159.72</v>
      </c>
      <c r="H118" t="n">
        <v>2.2</v>
      </c>
      <c r="I118" t="n">
        <v>9</v>
      </c>
      <c r="J118" t="n">
        <v>242.47</v>
      </c>
      <c r="K118" t="n">
        <v>54.38</v>
      </c>
      <c r="L118" t="n">
        <v>30</v>
      </c>
      <c r="M118" t="n">
        <v>7</v>
      </c>
      <c r="N118" t="n">
        <v>58.1</v>
      </c>
      <c r="O118" t="n">
        <v>30139.04</v>
      </c>
      <c r="P118" t="n">
        <v>314.97</v>
      </c>
      <c r="Q118" t="n">
        <v>452.59</v>
      </c>
      <c r="R118" t="n">
        <v>70.06999999999999</v>
      </c>
      <c r="S118" t="n">
        <v>57.64</v>
      </c>
      <c r="T118" t="n">
        <v>4127.25</v>
      </c>
      <c r="U118" t="n">
        <v>0.82</v>
      </c>
      <c r="V118" t="n">
        <v>0.89</v>
      </c>
      <c r="W118" t="n">
        <v>6.81</v>
      </c>
      <c r="X118" t="n">
        <v>0.23</v>
      </c>
      <c r="Y118" t="n">
        <v>1</v>
      </c>
      <c r="Z118" t="n">
        <v>10</v>
      </c>
      <c r="AA118" t="n">
        <v>426.6270157451326</v>
      </c>
      <c r="AB118" t="n">
        <v>583.7299043980743</v>
      </c>
      <c r="AC118" t="n">
        <v>528.0195415923877</v>
      </c>
      <c r="AD118" t="n">
        <v>426627.0157451326</v>
      </c>
      <c r="AE118" t="n">
        <v>583729.9043980743</v>
      </c>
      <c r="AF118" t="n">
        <v>3.622504020583946e-06</v>
      </c>
      <c r="AG118" t="n">
        <v>7.760416666666667</v>
      </c>
      <c r="AH118" t="n">
        <v>528019.5415923877</v>
      </c>
    </row>
    <row r="119">
      <c r="A119" t="n">
        <v>117</v>
      </c>
      <c r="B119" t="n">
        <v>100</v>
      </c>
      <c r="C119" t="inlineStr">
        <is>
          <t xml:space="preserve">CONCLUIDO	</t>
        </is>
      </c>
      <c r="D119" t="n">
        <v>3.7283</v>
      </c>
      <c r="E119" t="n">
        <v>26.82</v>
      </c>
      <c r="F119" t="n">
        <v>23.96</v>
      </c>
      <c r="G119" t="n">
        <v>159.7</v>
      </c>
      <c r="H119" t="n">
        <v>2.21</v>
      </c>
      <c r="I119" t="n">
        <v>9</v>
      </c>
      <c r="J119" t="n">
        <v>242.91</v>
      </c>
      <c r="K119" t="n">
        <v>54.38</v>
      </c>
      <c r="L119" t="n">
        <v>30.25</v>
      </c>
      <c r="M119" t="n">
        <v>7</v>
      </c>
      <c r="N119" t="n">
        <v>58.28</v>
      </c>
      <c r="O119" t="n">
        <v>30193.25</v>
      </c>
      <c r="P119" t="n">
        <v>315.08</v>
      </c>
      <c r="Q119" t="n">
        <v>452.55</v>
      </c>
      <c r="R119" t="n">
        <v>69.95999999999999</v>
      </c>
      <c r="S119" t="n">
        <v>57.64</v>
      </c>
      <c r="T119" t="n">
        <v>4071.29</v>
      </c>
      <c r="U119" t="n">
        <v>0.82</v>
      </c>
      <c r="V119" t="n">
        <v>0.89</v>
      </c>
      <c r="W119" t="n">
        <v>6.81</v>
      </c>
      <c r="X119" t="n">
        <v>0.23</v>
      </c>
      <c r="Y119" t="n">
        <v>1</v>
      </c>
      <c r="Z119" t="n">
        <v>10</v>
      </c>
      <c r="AA119" t="n">
        <v>426.6685351480214</v>
      </c>
      <c r="AB119" t="n">
        <v>583.7867130768136</v>
      </c>
      <c r="AC119" t="n">
        <v>528.0709285305595</v>
      </c>
      <c r="AD119" t="n">
        <v>426668.5351480214</v>
      </c>
      <c r="AE119" t="n">
        <v>583786.7130768136</v>
      </c>
      <c r="AF119" t="n">
        <v>3.622892711699114e-06</v>
      </c>
      <c r="AG119" t="n">
        <v>7.760416666666667</v>
      </c>
      <c r="AH119" t="n">
        <v>528070.9285305595</v>
      </c>
    </row>
    <row r="120">
      <c r="A120" t="n">
        <v>118</v>
      </c>
      <c r="B120" t="n">
        <v>100</v>
      </c>
      <c r="C120" t="inlineStr">
        <is>
          <t xml:space="preserve">CONCLUIDO	</t>
        </is>
      </c>
      <c r="D120" t="n">
        <v>3.7288</v>
      </c>
      <c r="E120" t="n">
        <v>26.82</v>
      </c>
      <c r="F120" t="n">
        <v>23.95</v>
      </c>
      <c r="G120" t="n">
        <v>159.68</v>
      </c>
      <c r="H120" t="n">
        <v>2.23</v>
      </c>
      <c r="I120" t="n">
        <v>9</v>
      </c>
      <c r="J120" t="n">
        <v>243.35</v>
      </c>
      <c r="K120" t="n">
        <v>54.38</v>
      </c>
      <c r="L120" t="n">
        <v>30.5</v>
      </c>
      <c r="M120" t="n">
        <v>7</v>
      </c>
      <c r="N120" t="n">
        <v>58.47</v>
      </c>
      <c r="O120" t="n">
        <v>30247.52</v>
      </c>
      <c r="P120" t="n">
        <v>314.58</v>
      </c>
      <c r="Q120" t="n">
        <v>452.58</v>
      </c>
      <c r="R120" t="n">
        <v>69.76000000000001</v>
      </c>
      <c r="S120" t="n">
        <v>57.64</v>
      </c>
      <c r="T120" t="n">
        <v>3971.49</v>
      </c>
      <c r="U120" t="n">
        <v>0.83</v>
      </c>
      <c r="V120" t="n">
        <v>0.89</v>
      </c>
      <c r="W120" t="n">
        <v>6.81</v>
      </c>
      <c r="X120" t="n">
        <v>0.23</v>
      </c>
      <c r="Y120" t="n">
        <v>1</v>
      </c>
      <c r="Z120" t="n">
        <v>10</v>
      </c>
      <c r="AA120" t="n">
        <v>426.2761263820123</v>
      </c>
      <c r="AB120" t="n">
        <v>583.2498020913069</v>
      </c>
      <c r="AC120" t="n">
        <v>527.5852595759503</v>
      </c>
      <c r="AD120" t="n">
        <v>426276.1263820123</v>
      </c>
      <c r="AE120" t="n">
        <v>583249.8020913069</v>
      </c>
      <c r="AF120" t="n">
        <v>3.623378575593074e-06</v>
      </c>
      <c r="AG120" t="n">
        <v>7.760416666666667</v>
      </c>
      <c r="AH120" t="n">
        <v>527585.2595759503</v>
      </c>
    </row>
    <row r="121">
      <c r="A121" t="n">
        <v>119</v>
      </c>
      <c r="B121" t="n">
        <v>100</v>
      </c>
      <c r="C121" t="inlineStr">
        <is>
          <t xml:space="preserve">CONCLUIDO	</t>
        </is>
      </c>
      <c r="D121" t="n">
        <v>3.7295</v>
      </c>
      <c r="E121" t="n">
        <v>26.81</v>
      </c>
      <c r="F121" t="n">
        <v>23.95</v>
      </c>
      <c r="G121" t="n">
        <v>159.64</v>
      </c>
      <c r="H121" t="n">
        <v>2.24</v>
      </c>
      <c r="I121" t="n">
        <v>9</v>
      </c>
      <c r="J121" t="n">
        <v>243.79</v>
      </c>
      <c r="K121" t="n">
        <v>54.38</v>
      </c>
      <c r="L121" t="n">
        <v>30.75</v>
      </c>
      <c r="M121" t="n">
        <v>7</v>
      </c>
      <c r="N121" t="n">
        <v>58.67</v>
      </c>
      <c r="O121" t="n">
        <v>30301.87</v>
      </c>
      <c r="P121" t="n">
        <v>313.59</v>
      </c>
      <c r="Q121" t="n">
        <v>452.55</v>
      </c>
      <c r="R121" t="n">
        <v>69.54000000000001</v>
      </c>
      <c r="S121" t="n">
        <v>57.64</v>
      </c>
      <c r="T121" t="n">
        <v>3864.53</v>
      </c>
      <c r="U121" t="n">
        <v>0.83</v>
      </c>
      <c r="V121" t="n">
        <v>0.89</v>
      </c>
      <c r="W121" t="n">
        <v>6.81</v>
      </c>
      <c r="X121" t="n">
        <v>0.22</v>
      </c>
      <c r="Y121" t="n">
        <v>1</v>
      </c>
      <c r="Z121" t="n">
        <v>10</v>
      </c>
      <c r="AA121" t="n">
        <v>425.5819551651518</v>
      </c>
      <c r="AB121" t="n">
        <v>582.3000064077257</v>
      </c>
      <c r="AC121" t="n">
        <v>526.7261110593636</v>
      </c>
      <c r="AD121" t="n">
        <v>425581.9551651519</v>
      </c>
      <c r="AE121" t="n">
        <v>582300.0064077257</v>
      </c>
      <c r="AF121" t="n">
        <v>3.624058785044617e-06</v>
      </c>
      <c r="AG121" t="n">
        <v>7.757523148148148</v>
      </c>
      <c r="AH121" t="n">
        <v>526726.1110593636</v>
      </c>
    </row>
    <row r="122">
      <c r="A122" t="n">
        <v>120</v>
      </c>
      <c r="B122" t="n">
        <v>100</v>
      </c>
      <c r="C122" t="inlineStr">
        <is>
          <t xml:space="preserve">CONCLUIDO	</t>
        </is>
      </c>
      <c r="D122" t="n">
        <v>3.7281</v>
      </c>
      <c r="E122" t="n">
        <v>26.82</v>
      </c>
      <c r="F122" t="n">
        <v>23.96</v>
      </c>
      <c r="G122" t="n">
        <v>159.71</v>
      </c>
      <c r="H122" t="n">
        <v>2.26</v>
      </c>
      <c r="I122" t="n">
        <v>9</v>
      </c>
      <c r="J122" t="n">
        <v>244.23</v>
      </c>
      <c r="K122" t="n">
        <v>54.38</v>
      </c>
      <c r="L122" t="n">
        <v>31</v>
      </c>
      <c r="M122" t="n">
        <v>7</v>
      </c>
      <c r="N122" t="n">
        <v>58.86</v>
      </c>
      <c r="O122" t="n">
        <v>30356.28</v>
      </c>
      <c r="P122" t="n">
        <v>313.15</v>
      </c>
      <c r="Q122" t="n">
        <v>452.57</v>
      </c>
      <c r="R122" t="n">
        <v>69.84</v>
      </c>
      <c r="S122" t="n">
        <v>57.64</v>
      </c>
      <c r="T122" t="n">
        <v>4014.55</v>
      </c>
      <c r="U122" t="n">
        <v>0.83</v>
      </c>
      <c r="V122" t="n">
        <v>0.89</v>
      </c>
      <c r="W122" t="n">
        <v>6.81</v>
      </c>
      <c r="X122" t="n">
        <v>0.23</v>
      </c>
      <c r="Y122" t="n">
        <v>1</v>
      </c>
      <c r="Z122" t="n">
        <v>10</v>
      </c>
      <c r="AA122" t="n">
        <v>425.4313484943694</v>
      </c>
      <c r="AB122" t="n">
        <v>582.0939397164639</v>
      </c>
      <c r="AC122" t="n">
        <v>526.5397110838993</v>
      </c>
      <c r="AD122" t="n">
        <v>425431.3484943694</v>
      </c>
      <c r="AE122" t="n">
        <v>582093.9397164639</v>
      </c>
      <c r="AF122" t="n">
        <v>3.62269836614153e-06</v>
      </c>
      <c r="AG122" t="n">
        <v>7.760416666666667</v>
      </c>
      <c r="AH122" t="n">
        <v>526539.7110838993</v>
      </c>
    </row>
    <row r="123">
      <c r="A123" t="n">
        <v>121</v>
      </c>
      <c r="B123" t="n">
        <v>100</v>
      </c>
      <c r="C123" t="inlineStr">
        <is>
          <t xml:space="preserve">CONCLUIDO	</t>
        </is>
      </c>
      <c r="D123" t="n">
        <v>3.7278</v>
      </c>
      <c r="E123" t="n">
        <v>26.83</v>
      </c>
      <c r="F123" t="n">
        <v>23.96</v>
      </c>
      <c r="G123" t="n">
        <v>159.73</v>
      </c>
      <c r="H123" t="n">
        <v>2.27</v>
      </c>
      <c r="I123" t="n">
        <v>9</v>
      </c>
      <c r="J123" t="n">
        <v>244.68</v>
      </c>
      <c r="K123" t="n">
        <v>54.38</v>
      </c>
      <c r="L123" t="n">
        <v>31.25</v>
      </c>
      <c r="M123" t="n">
        <v>7</v>
      </c>
      <c r="N123" t="n">
        <v>59.05</v>
      </c>
      <c r="O123" t="n">
        <v>30410.77</v>
      </c>
      <c r="P123" t="n">
        <v>313.13</v>
      </c>
      <c r="Q123" t="n">
        <v>452.58</v>
      </c>
      <c r="R123" t="n">
        <v>70.03</v>
      </c>
      <c r="S123" t="n">
        <v>57.64</v>
      </c>
      <c r="T123" t="n">
        <v>4108.96</v>
      </c>
      <c r="U123" t="n">
        <v>0.82</v>
      </c>
      <c r="V123" t="n">
        <v>0.88</v>
      </c>
      <c r="W123" t="n">
        <v>6.81</v>
      </c>
      <c r="X123" t="n">
        <v>0.23</v>
      </c>
      <c r="Y123" t="n">
        <v>1</v>
      </c>
      <c r="Z123" t="n">
        <v>10</v>
      </c>
      <c r="AA123" t="n">
        <v>425.4406594078387</v>
      </c>
      <c r="AB123" t="n">
        <v>582.1066793190411</v>
      </c>
      <c r="AC123" t="n">
        <v>526.5512348366866</v>
      </c>
      <c r="AD123" t="n">
        <v>425440.6594078387</v>
      </c>
      <c r="AE123" t="n">
        <v>582106.6793190411</v>
      </c>
      <c r="AF123" t="n">
        <v>3.622406847805154e-06</v>
      </c>
      <c r="AG123" t="n">
        <v>7.763310185185184</v>
      </c>
      <c r="AH123" t="n">
        <v>526551.2348366866</v>
      </c>
    </row>
    <row r="124">
      <c r="A124" t="n">
        <v>122</v>
      </c>
      <c r="B124" t="n">
        <v>100</v>
      </c>
      <c r="C124" t="inlineStr">
        <is>
          <t xml:space="preserve">CONCLUIDO	</t>
        </is>
      </c>
      <c r="D124" t="n">
        <v>3.7276</v>
      </c>
      <c r="E124" t="n">
        <v>26.83</v>
      </c>
      <c r="F124" t="n">
        <v>23.96</v>
      </c>
      <c r="G124" t="n">
        <v>159.73</v>
      </c>
      <c r="H124" t="n">
        <v>2.29</v>
      </c>
      <c r="I124" t="n">
        <v>9</v>
      </c>
      <c r="J124" t="n">
        <v>245.12</v>
      </c>
      <c r="K124" t="n">
        <v>54.38</v>
      </c>
      <c r="L124" t="n">
        <v>31.5</v>
      </c>
      <c r="M124" t="n">
        <v>7</v>
      </c>
      <c r="N124" t="n">
        <v>59.24</v>
      </c>
      <c r="O124" t="n">
        <v>30465.32</v>
      </c>
      <c r="P124" t="n">
        <v>312.49</v>
      </c>
      <c r="Q124" t="n">
        <v>452.55</v>
      </c>
      <c r="R124" t="n">
        <v>70.01000000000001</v>
      </c>
      <c r="S124" t="n">
        <v>57.64</v>
      </c>
      <c r="T124" t="n">
        <v>4096.77</v>
      </c>
      <c r="U124" t="n">
        <v>0.82</v>
      </c>
      <c r="V124" t="n">
        <v>0.88</v>
      </c>
      <c r="W124" t="n">
        <v>6.81</v>
      </c>
      <c r="X124" t="n">
        <v>0.24</v>
      </c>
      <c r="Y124" t="n">
        <v>1</v>
      </c>
      <c r="Z124" t="n">
        <v>10</v>
      </c>
      <c r="AA124" t="n">
        <v>425.040255691353</v>
      </c>
      <c r="AB124" t="n">
        <v>581.5588292895802</v>
      </c>
      <c r="AC124" t="n">
        <v>526.0556708451251</v>
      </c>
      <c r="AD124" t="n">
        <v>425040.255691353</v>
      </c>
      <c r="AE124" t="n">
        <v>581558.8292895802</v>
      </c>
      <c r="AF124" t="n">
        <v>3.62221250224757e-06</v>
      </c>
      <c r="AG124" t="n">
        <v>7.763310185185184</v>
      </c>
      <c r="AH124" t="n">
        <v>526055.6708451251</v>
      </c>
    </row>
    <row r="125">
      <c r="A125" t="n">
        <v>123</v>
      </c>
      <c r="B125" t="n">
        <v>100</v>
      </c>
      <c r="C125" t="inlineStr">
        <is>
          <t xml:space="preserve">CONCLUIDO	</t>
        </is>
      </c>
      <c r="D125" t="n">
        <v>3.7281</v>
      </c>
      <c r="E125" t="n">
        <v>26.82</v>
      </c>
      <c r="F125" t="n">
        <v>23.96</v>
      </c>
      <c r="G125" t="n">
        <v>159.71</v>
      </c>
      <c r="H125" t="n">
        <v>2.3</v>
      </c>
      <c r="I125" t="n">
        <v>9</v>
      </c>
      <c r="J125" t="n">
        <v>245.56</v>
      </c>
      <c r="K125" t="n">
        <v>54.38</v>
      </c>
      <c r="L125" t="n">
        <v>31.75</v>
      </c>
      <c r="M125" t="n">
        <v>7</v>
      </c>
      <c r="N125" t="n">
        <v>59.43</v>
      </c>
      <c r="O125" t="n">
        <v>30519.94</v>
      </c>
      <c r="P125" t="n">
        <v>312.04</v>
      </c>
      <c r="Q125" t="n">
        <v>452.57</v>
      </c>
      <c r="R125" t="n">
        <v>69.92</v>
      </c>
      <c r="S125" t="n">
        <v>57.64</v>
      </c>
      <c r="T125" t="n">
        <v>4051.46</v>
      </c>
      <c r="U125" t="n">
        <v>0.82</v>
      </c>
      <c r="V125" t="n">
        <v>0.89</v>
      </c>
      <c r="W125" t="n">
        <v>6.81</v>
      </c>
      <c r="X125" t="n">
        <v>0.23</v>
      </c>
      <c r="Y125" t="n">
        <v>1</v>
      </c>
      <c r="Z125" t="n">
        <v>10</v>
      </c>
      <c r="AA125" t="n">
        <v>424.7112230793592</v>
      </c>
      <c r="AB125" t="n">
        <v>581.1086323539556</v>
      </c>
      <c r="AC125" t="n">
        <v>525.6484400731814</v>
      </c>
      <c r="AD125" t="n">
        <v>424711.2230793592</v>
      </c>
      <c r="AE125" t="n">
        <v>581108.6323539556</v>
      </c>
      <c r="AF125" t="n">
        <v>3.62269836614153e-06</v>
      </c>
      <c r="AG125" t="n">
        <v>7.760416666666667</v>
      </c>
      <c r="AH125" t="n">
        <v>525648.4400731814</v>
      </c>
    </row>
    <row r="126">
      <c r="A126" t="n">
        <v>124</v>
      </c>
      <c r="B126" t="n">
        <v>100</v>
      </c>
      <c r="C126" t="inlineStr">
        <is>
          <t xml:space="preserve">CONCLUIDO	</t>
        </is>
      </c>
      <c r="D126" t="n">
        <v>3.7389</v>
      </c>
      <c r="E126" t="n">
        <v>26.75</v>
      </c>
      <c r="F126" t="n">
        <v>23.92</v>
      </c>
      <c r="G126" t="n">
        <v>179.39</v>
      </c>
      <c r="H126" t="n">
        <v>2.31</v>
      </c>
      <c r="I126" t="n">
        <v>8</v>
      </c>
      <c r="J126" t="n">
        <v>246</v>
      </c>
      <c r="K126" t="n">
        <v>54.38</v>
      </c>
      <c r="L126" t="n">
        <v>32</v>
      </c>
      <c r="M126" t="n">
        <v>6</v>
      </c>
      <c r="N126" t="n">
        <v>59.63</v>
      </c>
      <c r="O126" t="n">
        <v>30574.64</v>
      </c>
      <c r="P126" t="n">
        <v>311.38</v>
      </c>
      <c r="Q126" t="n">
        <v>452.55</v>
      </c>
      <c r="R126" t="n">
        <v>68.67</v>
      </c>
      <c r="S126" t="n">
        <v>57.64</v>
      </c>
      <c r="T126" t="n">
        <v>3434.48</v>
      </c>
      <c r="U126" t="n">
        <v>0.84</v>
      </c>
      <c r="V126" t="n">
        <v>0.89</v>
      </c>
      <c r="W126" t="n">
        <v>6.81</v>
      </c>
      <c r="X126" t="n">
        <v>0.19</v>
      </c>
      <c r="Y126" t="n">
        <v>1</v>
      </c>
      <c r="Z126" t="n">
        <v>10</v>
      </c>
      <c r="AA126" t="n">
        <v>423.3635827669851</v>
      </c>
      <c r="AB126" t="n">
        <v>579.264731424871</v>
      </c>
      <c r="AC126" t="n">
        <v>523.9805184608373</v>
      </c>
      <c r="AD126" t="n">
        <v>423363.5827669851</v>
      </c>
      <c r="AE126" t="n">
        <v>579264.731424871</v>
      </c>
      <c r="AF126" t="n">
        <v>3.633193026251057e-06</v>
      </c>
      <c r="AG126" t="n">
        <v>7.740162037037037</v>
      </c>
      <c r="AH126" t="n">
        <v>523980.5184608373</v>
      </c>
    </row>
    <row r="127">
      <c r="A127" t="n">
        <v>125</v>
      </c>
      <c r="B127" t="n">
        <v>100</v>
      </c>
      <c r="C127" t="inlineStr">
        <is>
          <t xml:space="preserve">CONCLUIDO	</t>
        </is>
      </c>
      <c r="D127" t="n">
        <v>3.7386</v>
      </c>
      <c r="E127" t="n">
        <v>26.75</v>
      </c>
      <c r="F127" t="n">
        <v>23.92</v>
      </c>
      <c r="G127" t="n">
        <v>179.4</v>
      </c>
      <c r="H127" t="n">
        <v>2.33</v>
      </c>
      <c r="I127" t="n">
        <v>8</v>
      </c>
      <c r="J127" t="n">
        <v>246.45</v>
      </c>
      <c r="K127" t="n">
        <v>54.38</v>
      </c>
      <c r="L127" t="n">
        <v>32.25</v>
      </c>
      <c r="M127" t="n">
        <v>6</v>
      </c>
      <c r="N127" t="n">
        <v>59.82</v>
      </c>
      <c r="O127" t="n">
        <v>30629.4</v>
      </c>
      <c r="P127" t="n">
        <v>311.42</v>
      </c>
      <c r="Q127" t="n">
        <v>452.56</v>
      </c>
      <c r="R127" t="n">
        <v>68.79000000000001</v>
      </c>
      <c r="S127" t="n">
        <v>57.64</v>
      </c>
      <c r="T127" t="n">
        <v>3495.34</v>
      </c>
      <c r="U127" t="n">
        <v>0.84</v>
      </c>
      <c r="V127" t="n">
        <v>0.89</v>
      </c>
      <c r="W127" t="n">
        <v>6.8</v>
      </c>
      <c r="X127" t="n">
        <v>0.2</v>
      </c>
      <c r="Y127" t="n">
        <v>1</v>
      </c>
      <c r="Z127" t="n">
        <v>10</v>
      </c>
      <c r="AA127" t="n">
        <v>423.411517231392</v>
      </c>
      <c r="AB127" t="n">
        <v>579.3303174737918</v>
      </c>
      <c r="AC127" t="n">
        <v>524.0398450692996</v>
      </c>
      <c r="AD127" t="n">
        <v>423411.517231392</v>
      </c>
      <c r="AE127" t="n">
        <v>579330.3174737918</v>
      </c>
      <c r="AF127" t="n">
        <v>3.632901507914682e-06</v>
      </c>
      <c r="AG127" t="n">
        <v>7.740162037037037</v>
      </c>
      <c r="AH127" t="n">
        <v>524039.8450692996</v>
      </c>
    </row>
    <row r="128">
      <c r="A128" t="n">
        <v>126</v>
      </c>
      <c r="B128" t="n">
        <v>100</v>
      </c>
      <c r="C128" t="inlineStr">
        <is>
          <t xml:space="preserve">CONCLUIDO	</t>
        </is>
      </c>
      <c r="D128" t="n">
        <v>3.7382</v>
      </c>
      <c r="E128" t="n">
        <v>26.75</v>
      </c>
      <c r="F128" t="n">
        <v>23.92</v>
      </c>
      <c r="G128" t="n">
        <v>179.43</v>
      </c>
      <c r="H128" t="n">
        <v>2.34</v>
      </c>
      <c r="I128" t="n">
        <v>8</v>
      </c>
      <c r="J128" t="n">
        <v>246.89</v>
      </c>
      <c r="K128" t="n">
        <v>54.38</v>
      </c>
      <c r="L128" t="n">
        <v>32.5</v>
      </c>
      <c r="M128" t="n">
        <v>6</v>
      </c>
      <c r="N128" t="n">
        <v>60.02</v>
      </c>
      <c r="O128" t="n">
        <v>30684.23</v>
      </c>
      <c r="P128" t="n">
        <v>311.71</v>
      </c>
      <c r="Q128" t="n">
        <v>452.55</v>
      </c>
      <c r="R128" t="n">
        <v>68.86</v>
      </c>
      <c r="S128" t="n">
        <v>57.64</v>
      </c>
      <c r="T128" t="n">
        <v>3529.32</v>
      </c>
      <c r="U128" t="n">
        <v>0.84</v>
      </c>
      <c r="V128" t="n">
        <v>0.89</v>
      </c>
      <c r="W128" t="n">
        <v>6.81</v>
      </c>
      <c r="X128" t="n">
        <v>0.2</v>
      </c>
      <c r="Y128" t="n">
        <v>1</v>
      </c>
      <c r="Z128" t="n">
        <v>10</v>
      </c>
      <c r="AA128" t="n">
        <v>423.6285672318191</v>
      </c>
      <c r="AB128" t="n">
        <v>579.6272948599465</v>
      </c>
      <c r="AC128" t="n">
        <v>524.3084793505301</v>
      </c>
      <c r="AD128" t="n">
        <v>423628.5672318192</v>
      </c>
      <c r="AE128" t="n">
        <v>579627.2948599465</v>
      </c>
      <c r="AF128" t="n">
        <v>3.632512816799514e-06</v>
      </c>
      <c r="AG128" t="n">
        <v>7.740162037037037</v>
      </c>
      <c r="AH128" t="n">
        <v>524308.4793505301</v>
      </c>
    </row>
    <row r="129">
      <c r="A129" t="n">
        <v>127</v>
      </c>
      <c r="B129" t="n">
        <v>100</v>
      </c>
      <c r="C129" t="inlineStr">
        <is>
          <t xml:space="preserve">CONCLUIDO	</t>
        </is>
      </c>
      <c r="D129" t="n">
        <v>3.7392</v>
      </c>
      <c r="E129" t="n">
        <v>26.74</v>
      </c>
      <c r="F129" t="n">
        <v>23.92</v>
      </c>
      <c r="G129" t="n">
        <v>179.37</v>
      </c>
      <c r="H129" t="n">
        <v>2.36</v>
      </c>
      <c r="I129" t="n">
        <v>8</v>
      </c>
      <c r="J129" t="n">
        <v>247.34</v>
      </c>
      <c r="K129" t="n">
        <v>54.38</v>
      </c>
      <c r="L129" t="n">
        <v>32.75</v>
      </c>
      <c r="M129" t="n">
        <v>6</v>
      </c>
      <c r="N129" t="n">
        <v>60.21</v>
      </c>
      <c r="O129" t="n">
        <v>30739.14</v>
      </c>
      <c r="P129" t="n">
        <v>311.82</v>
      </c>
      <c r="Q129" t="n">
        <v>452.55</v>
      </c>
      <c r="R129" t="n">
        <v>68.68000000000001</v>
      </c>
      <c r="S129" t="n">
        <v>57.64</v>
      </c>
      <c r="T129" t="n">
        <v>3437.77</v>
      </c>
      <c r="U129" t="n">
        <v>0.84</v>
      </c>
      <c r="V129" t="n">
        <v>0.89</v>
      </c>
      <c r="W129" t="n">
        <v>6.8</v>
      </c>
      <c r="X129" t="n">
        <v>0.19</v>
      </c>
      <c r="Y129" t="n">
        <v>1</v>
      </c>
      <c r="Z129" t="n">
        <v>10</v>
      </c>
      <c r="AA129" t="n">
        <v>423.6261371562447</v>
      </c>
      <c r="AB129" t="n">
        <v>579.6239699233381</v>
      </c>
      <c r="AC129" t="n">
        <v>524.3054717412052</v>
      </c>
      <c r="AD129" t="n">
        <v>423626.1371562447</v>
      </c>
      <c r="AE129" t="n">
        <v>579623.9699233382</v>
      </c>
      <c r="AF129" t="n">
        <v>3.633484544587433e-06</v>
      </c>
      <c r="AG129" t="n">
        <v>7.737268518518518</v>
      </c>
      <c r="AH129" t="n">
        <v>524305.4717412052</v>
      </c>
    </row>
    <row r="130">
      <c r="A130" t="n">
        <v>128</v>
      </c>
      <c r="B130" t="n">
        <v>100</v>
      </c>
      <c r="C130" t="inlineStr">
        <is>
          <t xml:space="preserve">CONCLUIDO	</t>
        </is>
      </c>
      <c r="D130" t="n">
        <v>3.738</v>
      </c>
      <c r="E130" t="n">
        <v>26.75</v>
      </c>
      <c r="F130" t="n">
        <v>23.92</v>
      </c>
      <c r="G130" t="n">
        <v>179.43</v>
      </c>
      <c r="H130" t="n">
        <v>2.37</v>
      </c>
      <c r="I130" t="n">
        <v>8</v>
      </c>
      <c r="J130" t="n">
        <v>247.78</v>
      </c>
      <c r="K130" t="n">
        <v>54.38</v>
      </c>
      <c r="L130" t="n">
        <v>33</v>
      </c>
      <c r="M130" t="n">
        <v>6</v>
      </c>
      <c r="N130" t="n">
        <v>60.41</v>
      </c>
      <c r="O130" t="n">
        <v>30794.11</v>
      </c>
      <c r="P130" t="n">
        <v>312.16</v>
      </c>
      <c r="Q130" t="n">
        <v>452.56</v>
      </c>
      <c r="R130" t="n">
        <v>68.8</v>
      </c>
      <c r="S130" t="n">
        <v>57.64</v>
      </c>
      <c r="T130" t="n">
        <v>3497.08</v>
      </c>
      <c r="U130" t="n">
        <v>0.84</v>
      </c>
      <c r="V130" t="n">
        <v>0.89</v>
      </c>
      <c r="W130" t="n">
        <v>6.81</v>
      </c>
      <c r="X130" t="n">
        <v>0.2</v>
      </c>
      <c r="Y130" t="n">
        <v>1</v>
      </c>
      <c r="Z130" t="n">
        <v>10</v>
      </c>
      <c r="AA130" t="n">
        <v>423.9344578906346</v>
      </c>
      <c r="AB130" t="n">
        <v>580.0458279542813</v>
      </c>
      <c r="AC130" t="n">
        <v>524.6870682337566</v>
      </c>
      <c r="AD130" t="n">
        <v>423934.4578906347</v>
      </c>
      <c r="AE130" t="n">
        <v>580045.8279542814</v>
      </c>
      <c r="AF130" t="n">
        <v>3.63231847124193e-06</v>
      </c>
      <c r="AG130" t="n">
        <v>7.740162037037037</v>
      </c>
      <c r="AH130" t="n">
        <v>524687.0682337566</v>
      </c>
    </row>
    <row r="131">
      <c r="A131" t="n">
        <v>129</v>
      </c>
      <c r="B131" t="n">
        <v>100</v>
      </c>
      <c r="C131" t="inlineStr">
        <is>
          <t xml:space="preserve">CONCLUIDO	</t>
        </is>
      </c>
      <c r="D131" t="n">
        <v>3.7386</v>
      </c>
      <c r="E131" t="n">
        <v>26.75</v>
      </c>
      <c r="F131" t="n">
        <v>23.92</v>
      </c>
      <c r="G131" t="n">
        <v>179.4</v>
      </c>
      <c r="H131" t="n">
        <v>2.38</v>
      </c>
      <c r="I131" t="n">
        <v>8</v>
      </c>
      <c r="J131" t="n">
        <v>248.23</v>
      </c>
      <c r="K131" t="n">
        <v>54.38</v>
      </c>
      <c r="L131" t="n">
        <v>33.25</v>
      </c>
      <c r="M131" t="n">
        <v>6</v>
      </c>
      <c r="N131" t="n">
        <v>60.6</v>
      </c>
      <c r="O131" t="n">
        <v>30849.16</v>
      </c>
      <c r="P131" t="n">
        <v>312.1</v>
      </c>
      <c r="Q131" t="n">
        <v>452.6</v>
      </c>
      <c r="R131" t="n">
        <v>68.73999999999999</v>
      </c>
      <c r="S131" t="n">
        <v>57.64</v>
      </c>
      <c r="T131" t="n">
        <v>3466.02</v>
      </c>
      <c r="U131" t="n">
        <v>0.84</v>
      </c>
      <c r="V131" t="n">
        <v>0.89</v>
      </c>
      <c r="W131" t="n">
        <v>6.81</v>
      </c>
      <c r="X131" t="n">
        <v>0.2</v>
      </c>
      <c r="Y131" t="n">
        <v>1</v>
      </c>
      <c r="Z131" t="n">
        <v>10</v>
      </c>
      <c r="AA131" t="n">
        <v>423.8514361345501</v>
      </c>
      <c r="AB131" t="n">
        <v>579.9322339249451</v>
      </c>
      <c r="AC131" t="n">
        <v>524.5843154591502</v>
      </c>
      <c r="AD131" t="n">
        <v>423851.4361345501</v>
      </c>
      <c r="AE131" t="n">
        <v>579932.2339249451</v>
      </c>
      <c r="AF131" t="n">
        <v>3.632901507914682e-06</v>
      </c>
      <c r="AG131" t="n">
        <v>7.740162037037037</v>
      </c>
      <c r="AH131" t="n">
        <v>524584.3154591501</v>
      </c>
    </row>
    <row r="132">
      <c r="A132" t="n">
        <v>130</v>
      </c>
      <c r="B132" t="n">
        <v>100</v>
      </c>
      <c r="C132" t="inlineStr">
        <is>
          <t xml:space="preserve">CONCLUIDO	</t>
        </is>
      </c>
      <c r="D132" t="n">
        <v>3.7403</v>
      </c>
      <c r="E132" t="n">
        <v>26.74</v>
      </c>
      <c r="F132" t="n">
        <v>23.91</v>
      </c>
      <c r="G132" t="n">
        <v>179.31</v>
      </c>
      <c r="H132" t="n">
        <v>2.4</v>
      </c>
      <c r="I132" t="n">
        <v>8</v>
      </c>
      <c r="J132" t="n">
        <v>248.68</v>
      </c>
      <c r="K132" t="n">
        <v>54.38</v>
      </c>
      <c r="L132" t="n">
        <v>33.5</v>
      </c>
      <c r="M132" t="n">
        <v>6</v>
      </c>
      <c r="N132" t="n">
        <v>60.8</v>
      </c>
      <c r="O132" t="n">
        <v>30904.28</v>
      </c>
      <c r="P132" t="n">
        <v>311.71</v>
      </c>
      <c r="Q132" t="n">
        <v>452.56</v>
      </c>
      <c r="R132" t="n">
        <v>68.37</v>
      </c>
      <c r="S132" t="n">
        <v>57.64</v>
      </c>
      <c r="T132" t="n">
        <v>3280.99</v>
      </c>
      <c r="U132" t="n">
        <v>0.84</v>
      </c>
      <c r="V132" t="n">
        <v>0.89</v>
      </c>
      <c r="W132" t="n">
        <v>6.8</v>
      </c>
      <c r="X132" t="n">
        <v>0.18</v>
      </c>
      <c r="Y132" t="n">
        <v>1</v>
      </c>
      <c r="Z132" t="n">
        <v>10</v>
      </c>
      <c r="AA132" t="n">
        <v>423.4433975259572</v>
      </c>
      <c r="AB132" t="n">
        <v>579.3739374992755</v>
      </c>
      <c r="AC132" t="n">
        <v>524.0793020607722</v>
      </c>
      <c r="AD132" t="n">
        <v>423443.3975259572</v>
      </c>
      <c r="AE132" t="n">
        <v>579373.9374992754</v>
      </c>
      <c r="AF132" t="n">
        <v>3.634553445154145e-06</v>
      </c>
      <c r="AG132" t="n">
        <v>7.737268518518518</v>
      </c>
      <c r="AH132" t="n">
        <v>524079.3020607721</v>
      </c>
    </row>
    <row r="133">
      <c r="A133" t="n">
        <v>131</v>
      </c>
      <c r="B133" t="n">
        <v>100</v>
      </c>
      <c r="C133" t="inlineStr">
        <is>
          <t xml:space="preserve">CONCLUIDO	</t>
        </is>
      </c>
      <c r="D133" t="n">
        <v>3.7396</v>
      </c>
      <c r="E133" t="n">
        <v>26.74</v>
      </c>
      <c r="F133" t="n">
        <v>23.91</v>
      </c>
      <c r="G133" t="n">
        <v>179.35</v>
      </c>
      <c r="H133" t="n">
        <v>2.41</v>
      </c>
      <c r="I133" t="n">
        <v>8</v>
      </c>
      <c r="J133" t="n">
        <v>249.12</v>
      </c>
      <c r="K133" t="n">
        <v>54.38</v>
      </c>
      <c r="L133" t="n">
        <v>33.75</v>
      </c>
      <c r="M133" t="n">
        <v>6</v>
      </c>
      <c r="N133" t="n">
        <v>61</v>
      </c>
      <c r="O133" t="n">
        <v>30959.46</v>
      </c>
      <c r="P133" t="n">
        <v>311.93</v>
      </c>
      <c r="Q133" t="n">
        <v>452.55</v>
      </c>
      <c r="R133" t="n">
        <v>68.45999999999999</v>
      </c>
      <c r="S133" t="n">
        <v>57.64</v>
      </c>
      <c r="T133" t="n">
        <v>3330.39</v>
      </c>
      <c r="U133" t="n">
        <v>0.84</v>
      </c>
      <c r="V133" t="n">
        <v>0.89</v>
      </c>
      <c r="W133" t="n">
        <v>6.81</v>
      </c>
      <c r="X133" t="n">
        <v>0.19</v>
      </c>
      <c r="Y133" t="n">
        <v>1</v>
      </c>
      <c r="Z133" t="n">
        <v>10</v>
      </c>
      <c r="AA133" t="n">
        <v>423.6371534060128</v>
      </c>
      <c r="AB133" t="n">
        <v>579.6390428422736</v>
      </c>
      <c r="AC133" t="n">
        <v>524.3191061219123</v>
      </c>
      <c r="AD133" t="n">
        <v>423637.1534060128</v>
      </c>
      <c r="AE133" t="n">
        <v>579639.0428422736</v>
      </c>
      <c r="AF133" t="n">
        <v>3.633873235702601e-06</v>
      </c>
      <c r="AG133" t="n">
        <v>7.737268518518518</v>
      </c>
      <c r="AH133" t="n">
        <v>524319.1061219124</v>
      </c>
    </row>
    <row r="134">
      <c r="A134" t="n">
        <v>132</v>
      </c>
      <c r="B134" t="n">
        <v>100</v>
      </c>
      <c r="C134" t="inlineStr">
        <is>
          <t xml:space="preserve">CONCLUIDO	</t>
        </is>
      </c>
      <c r="D134" t="n">
        <v>3.7393</v>
      </c>
      <c r="E134" t="n">
        <v>26.74</v>
      </c>
      <c r="F134" t="n">
        <v>23.91</v>
      </c>
      <c r="G134" t="n">
        <v>179.36</v>
      </c>
      <c r="H134" t="n">
        <v>2.42</v>
      </c>
      <c r="I134" t="n">
        <v>8</v>
      </c>
      <c r="J134" t="n">
        <v>249.57</v>
      </c>
      <c r="K134" t="n">
        <v>54.38</v>
      </c>
      <c r="L134" t="n">
        <v>34</v>
      </c>
      <c r="M134" t="n">
        <v>6</v>
      </c>
      <c r="N134" t="n">
        <v>61.2</v>
      </c>
      <c r="O134" t="n">
        <v>31014.73</v>
      </c>
      <c r="P134" t="n">
        <v>312.02</v>
      </c>
      <c r="Q134" t="n">
        <v>452.56</v>
      </c>
      <c r="R134" t="n">
        <v>68.61</v>
      </c>
      <c r="S134" t="n">
        <v>57.64</v>
      </c>
      <c r="T134" t="n">
        <v>3401.49</v>
      </c>
      <c r="U134" t="n">
        <v>0.84</v>
      </c>
      <c r="V134" t="n">
        <v>0.89</v>
      </c>
      <c r="W134" t="n">
        <v>6.81</v>
      </c>
      <c r="X134" t="n">
        <v>0.19</v>
      </c>
      <c r="Y134" t="n">
        <v>1</v>
      </c>
      <c r="Z134" t="n">
        <v>10</v>
      </c>
      <c r="AA134" t="n">
        <v>423.7174417681186</v>
      </c>
      <c r="AB134" t="n">
        <v>579.7488969213792</v>
      </c>
      <c r="AC134" t="n">
        <v>524.4184758818892</v>
      </c>
      <c r="AD134" t="n">
        <v>423717.4417681186</v>
      </c>
      <c r="AE134" t="n">
        <v>579748.8969213793</v>
      </c>
      <c r="AF134" t="n">
        <v>3.633581717366225e-06</v>
      </c>
      <c r="AG134" t="n">
        <v>7.737268518518518</v>
      </c>
      <c r="AH134" t="n">
        <v>524418.4758818892</v>
      </c>
    </row>
    <row r="135">
      <c r="A135" t="n">
        <v>133</v>
      </c>
      <c r="B135" t="n">
        <v>100</v>
      </c>
      <c r="C135" t="inlineStr">
        <is>
          <t xml:space="preserve">CONCLUIDO	</t>
        </is>
      </c>
      <c r="D135" t="n">
        <v>3.7384</v>
      </c>
      <c r="E135" t="n">
        <v>26.75</v>
      </c>
      <c r="F135" t="n">
        <v>23.92</v>
      </c>
      <c r="G135" t="n">
        <v>179.41</v>
      </c>
      <c r="H135" t="n">
        <v>2.44</v>
      </c>
      <c r="I135" t="n">
        <v>8</v>
      </c>
      <c r="J135" t="n">
        <v>250.02</v>
      </c>
      <c r="K135" t="n">
        <v>54.38</v>
      </c>
      <c r="L135" t="n">
        <v>34.25</v>
      </c>
      <c r="M135" t="n">
        <v>6</v>
      </c>
      <c r="N135" t="n">
        <v>61.39</v>
      </c>
      <c r="O135" t="n">
        <v>31070.06</v>
      </c>
      <c r="P135" t="n">
        <v>311.81</v>
      </c>
      <c r="Q135" t="n">
        <v>452.57</v>
      </c>
      <c r="R135" t="n">
        <v>68.72</v>
      </c>
      <c r="S135" t="n">
        <v>57.64</v>
      </c>
      <c r="T135" t="n">
        <v>3456.51</v>
      </c>
      <c r="U135" t="n">
        <v>0.84</v>
      </c>
      <c r="V135" t="n">
        <v>0.89</v>
      </c>
      <c r="W135" t="n">
        <v>6.81</v>
      </c>
      <c r="X135" t="n">
        <v>0.2</v>
      </c>
      <c r="Y135" t="n">
        <v>1</v>
      </c>
      <c r="Z135" t="n">
        <v>10</v>
      </c>
      <c r="AA135" t="n">
        <v>423.6785450982692</v>
      </c>
      <c r="AB135" t="n">
        <v>579.6956767816914</v>
      </c>
      <c r="AC135" t="n">
        <v>524.3703349976383</v>
      </c>
      <c r="AD135" t="n">
        <v>423678.5450982692</v>
      </c>
      <c r="AE135" t="n">
        <v>579695.6767816914</v>
      </c>
      <c r="AF135" t="n">
        <v>3.632707162357098e-06</v>
      </c>
      <c r="AG135" t="n">
        <v>7.740162037037037</v>
      </c>
      <c r="AH135" t="n">
        <v>524370.3349976384</v>
      </c>
    </row>
    <row r="136">
      <c r="A136" t="n">
        <v>134</v>
      </c>
      <c r="B136" t="n">
        <v>100</v>
      </c>
      <c r="C136" t="inlineStr">
        <is>
          <t xml:space="preserve">CONCLUIDO	</t>
        </is>
      </c>
      <c r="D136" t="n">
        <v>3.7386</v>
      </c>
      <c r="E136" t="n">
        <v>26.75</v>
      </c>
      <c r="F136" t="n">
        <v>23.92</v>
      </c>
      <c r="G136" t="n">
        <v>179.4</v>
      </c>
      <c r="H136" t="n">
        <v>2.45</v>
      </c>
      <c r="I136" t="n">
        <v>8</v>
      </c>
      <c r="J136" t="n">
        <v>250.47</v>
      </c>
      <c r="K136" t="n">
        <v>54.38</v>
      </c>
      <c r="L136" t="n">
        <v>34.5</v>
      </c>
      <c r="M136" t="n">
        <v>6</v>
      </c>
      <c r="N136" t="n">
        <v>61.59</v>
      </c>
      <c r="O136" t="n">
        <v>31125.47</v>
      </c>
      <c r="P136" t="n">
        <v>311.52</v>
      </c>
      <c r="Q136" t="n">
        <v>452.56</v>
      </c>
      <c r="R136" t="n">
        <v>68.73999999999999</v>
      </c>
      <c r="S136" t="n">
        <v>57.64</v>
      </c>
      <c r="T136" t="n">
        <v>3467.53</v>
      </c>
      <c r="U136" t="n">
        <v>0.84</v>
      </c>
      <c r="V136" t="n">
        <v>0.89</v>
      </c>
      <c r="W136" t="n">
        <v>6.81</v>
      </c>
      <c r="X136" t="n">
        <v>0.2</v>
      </c>
      <c r="Y136" t="n">
        <v>1</v>
      </c>
      <c r="Z136" t="n">
        <v>10</v>
      </c>
      <c r="AA136" t="n">
        <v>423.4762111877387</v>
      </c>
      <c r="AB136" t="n">
        <v>579.4188345989613</v>
      </c>
      <c r="AC136" t="n">
        <v>524.1199142442777</v>
      </c>
      <c r="AD136" t="n">
        <v>423476.2111877387</v>
      </c>
      <c r="AE136" t="n">
        <v>579418.8345989613</v>
      </c>
      <c r="AF136" t="n">
        <v>3.632901507914682e-06</v>
      </c>
      <c r="AG136" t="n">
        <v>7.740162037037037</v>
      </c>
      <c r="AH136" t="n">
        <v>524119.9142442776</v>
      </c>
    </row>
    <row r="137">
      <c r="A137" t="n">
        <v>135</v>
      </c>
      <c r="B137" t="n">
        <v>100</v>
      </c>
      <c r="C137" t="inlineStr">
        <is>
          <t xml:space="preserve">CONCLUIDO	</t>
        </is>
      </c>
      <c r="D137" t="n">
        <v>3.7383</v>
      </c>
      <c r="E137" t="n">
        <v>26.75</v>
      </c>
      <c r="F137" t="n">
        <v>23.92</v>
      </c>
      <c r="G137" t="n">
        <v>179.42</v>
      </c>
      <c r="H137" t="n">
        <v>2.46</v>
      </c>
      <c r="I137" t="n">
        <v>8</v>
      </c>
      <c r="J137" t="n">
        <v>250.92</v>
      </c>
      <c r="K137" t="n">
        <v>54.38</v>
      </c>
      <c r="L137" t="n">
        <v>34.75</v>
      </c>
      <c r="M137" t="n">
        <v>6</v>
      </c>
      <c r="N137" t="n">
        <v>61.79</v>
      </c>
      <c r="O137" t="n">
        <v>31180.95</v>
      </c>
      <c r="P137" t="n">
        <v>310.75</v>
      </c>
      <c r="Q137" t="n">
        <v>452.56</v>
      </c>
      <c r="R137" t="n">
        <v>68.77</v>
      </c>
      <c r="S137" t="n">
        <v>57.64</v>
      </c>
      <c r="T137" t="n">
        <v>3485.17</v>
      </c>
      <c r="U137" t="n">
        <v>0.84</v>
      </c>
      <c r="V137" t="n">
        <v>0.89</v>
      </c>
      <c r="W137" t="n">
        <v>6.81</v>
      </c>
      <c r="X137" t="n">
        <v>0.2</v>
      </c>
      <c r="Y137" t="n">
        <v>1</v>
      </c>
      <c r="Z137" t="n">
        <v>10</v>
      </c>
      <c r="AA137" t="n">
        <v>423.0000954380805</v>
      </c>
      <c r="AB137" t="n">
        <v>578.7673920255345</v>
      </c>
      <c r="AC137" t="n">
        <v>523.5306444357532</v>
      </c>
      <c r="AD137" t="n">
        <v>423000.0954380805</v>
      </c>
      <c r="AE137" t="n">
        <v>578767.3920255345</v>
      </c>
      <c r="AF137" t="n">
        <v>3.632609989578306e-06</v>
      </c>
      <c r="AG137" t="n">
        <v>7.740162037037037</v>
      </c>
      <c r="AH137" t="n">
        <v>523530.6444357532</v>
      </c>
    </row>
    <row r="138">
      <c r="A138" t="n">
        <v>136</v>
      </c>
      <c r="B138" t="n">
        <v>100</v>
      </c>
      <c r="C138" t="inlineStr">
        <is>
          <t xml:space="preserve">CONCLUIDO	</t>
        </is>
      </c>
      <c r="D138" t="n">
        <v>3.7389</v>
      </c>
      <c r="E138" t="n">
        <v>26.75</v>
      </c>
      <c r="F138" t="n">
        <v>23.92</v>
      </c>
      <c r="G138" t="n">
        <v>179.39</v>
      </c>
      <c r="H138" t="n">
        <v>2.48</v>
      </c>
      <c r="I138" t="n">
        <v>8</v>
      </c>
      <c r="J138" t="n">
        <v>251.37</v>
      </c>
      <c r="K138" t="n">
        <v>54.38</v>
      </c>
      <c r="L138" t="n">
        <v>35</v>
      </c>
      <c r="M138" t="n">
        <v>6</v>
      </c>
      <c r="N138" t="n">
        <v>61.99</v>
      </c>
      <c r="O138" t="n">
        <v>31236.5</v>
      </c>
      <c r="P138" t="n">
        <v>310.03</v>
      </c>
      <c r="Q138" t="n">
        <v>452.59</v>
      </c>
      <c r="R138" t="n">
        <v>68.63</v>
      </c>
      <c r="S138" t="n">
        <v>57.64</v>
      </c>
      <c r="T138" t="n">
        <v>3413.23</v>
      </c>
      <c r="U138" t="n">
        <v>0.84</v>
      </c>
      <c r="V138" t="n">
        <v>0.89</v>
      </c>
      <c r="W138" t="n">
        <v>6.81</v>
      </c>
      <c r="X138" t="n">
        <v>0.19</v>
      </c>
      <c r="Y138" t="n">
        <v>1</v>
      </c>
      <c r="Z138" t="n">
        <v>10</v>
      </c>
      <c r="AA138" t="n">
        <v>422.4902844332037</v>
      </c>
      <c r="AB138" t="n">
        <v>578.069846117388</v>
      </c>
      <c r="AC138" t="n">
        <v>522.8996713300684</v>
      </c>
      <c r="AD138" t="n">
        <v>422490.2844332037</v>
      </c>
      <c r="AE138" t="n">
        <v>578069.846117388</v>
      </c>
      <c r="AF138" t="n">
        <v>3.633193026251057e-06</v>
      </c>
      <c r="AG138" t="n">
        <v>7.740162037037037</v>
      </c>
      <c r="AH138" t="n">
        <v>522899.6713300683</v>
      </c>
    </row>
    <row r="139">
      <c r="A139" t="n">
        <v>137</v>
      </c>
      <c r="B139" t="n">
        <v>100</v>
      </c>
      <c r="C139" t="inlineStr">
        <is>
          <t xml:space="preserve">CONCLUIDO	</t>
        </is>
      </c>
      <c r="D139" t="n">
        <v>3.7376</v>
      </c>
      <c r="E139" t="n">
        <v>26.76</v>
      </c>
      <c r="F139" t="n">
        <v>23.93</v>
      </c>
      <c r="G139" t="n">
        <v>179.45</v>
      </c>
      <c r="H139" t="n">
        <v>2.49</v>
      </c>
      <c r="I139" t="n">
        <v>8</v>
      </c>
      <c r="J139" t="n">
        <v>251.82</v>
      </c>
      <c r="K139" t="n">
        <v>54.38</v>
      </c>
      <c r="L139" t="n">
        <v>35.25</v>
      </c>
      <c r="M139" t="n">
        <v>6</v>
      </c>
      <c r="N139" t="n">
        <v>62.19</v>
      </c>
      <c r="O139" t="n">
        <v>31292.13</v>
      </c>
      <c r="P139" t="n">
        <v>309.57</v>
      </c>
      <c r="Q139" t="n">
        <v>452.56</v>
      </c>
      <c r="R139" t="n">
        <v>69.04000000000001</v>
      </c>
      <c r="S139" t="n">
        <v>57.64</v>
      </c>
      <c r="T139" t="n">
        <v>3616</v>
      </c>
      <c r="U139" t="n">
        <v>0.83</v>
      </c>
      <c r="V139" t="n">
        <v>0.89</v>
      </c>
      <c r="W139" t="n">
        <v>6.81</v>
      </c>
      <c r="X139" t="n">
        <v>0.2</v>
      </c>
      <c r="Y139" t="n">
        <v>1</v>
      </c>
      <c r="Z139" t="n">
        <v>10</v>
      </c>
      <c r="AA139" t="n">
        <v>422.3186293631696</v>
      </c>
      <c r="AB139" t="n">
        <v>577.83498007768</v>
      </c>
      <c r="AC139" t="n">
        <v>522.6872205755536</v>
      </c>
      <c r="AD139" t="n">
        <v>422318.6293631697</v>
      </c>
      <c r="AE139" t="n">
        <v>577834.9800776801</v>
      </c>
      <c r="AF139" t="n">
        <v>3.631929780126763e-06</v>
      </c>
      <c r="AG139" t="n">
        <v>7.743055555555556</v>
      </c>
      <c r="AH139" t="n">
        <v>522687.2205755537</v>
      </c>
    </row>
    <row r="140">
      <c r="A140" t="n">
        <v>138</v>
      </c>
      <c r="B140" t="n">
        <v>100</v>
      </c>
      <c r="C140" t="inlineStr">
        <is>
          <t xml:space="preserve">CONCLUIDO	</t>
        </is>
      </c>
      <c r="D140" t="n">
        <v>3.7368</v>
      </c>
      <c r="E140" t="n">
        <v>26.76</v>
      </c>
      <c r="F140" t="n">
        <v>23.93</v>
      </c>
      <c r="G140" t="n">
        <v>179.5</v>
      </c>
      <c r="H140" t="n">
        <v>2.5</v>
      </c>
      <c r="I140" t="n">
        <v>8</v>
      </c>
      <c r="J140" t="n">
        <v>252.27</v>
      </c>
      <c r="K140" t="n">
        <v>54.38</v>
      </c>
      <c r="L140" t="n">
        <v>35.5</v>
      </c>
      <c r="M140" t="n">
        <v>6</v>
      </c>
      <c r="N140" t="n">
        <v>62.4</v>
      </c>
      <c r="O140" t="n">
        <v>31347.83</v>
      </c>
      <c r="P140" t="n">
        <v>309.26</v>
      </c>
      <c r="Q140" t="n">
        <v>452.58</v>
      </c>
      <c r="R140" t="n">
        <v>69.04000000000001</v>
      </c>
      <c r="S140" t="n">
        <v>57.64</v>
      </c>
      <c r="T140" t="n">
        <v>3615.78</v>
      </c>
      <c r="U140" t="n">
        <v>0.83</v>
      </c>
      <c r="V140" t="n">
        <v>0.89</v>
      </c>
      <c r="W140" t="n">
        <v>6.81</v>
      </c>
      <c r="X140" t="n">
        <v>0.21</v>
      </c>
      <c r="Y140" t="n">
        <v>1</v>
      </c>
      <c r="Z140" t="n">
        <v>10</v>
      </c>
      <c r="AA140" t="n">
        <v>422.1766044671718</v>
      </c>
      <c r="AB140" t="n">
        <v>577.6406553492797</v>
      </c>
      <c r="AC140" t="n">
        <v>522.5114419264953</v>
      </c>
      <c r="AD140" t="n">
        <v>422176.6044671718</v>
      </c>
      <c r="AE140" t="n">
        <v>577640.6553492796</v>
      </c>
      <c r="AF140" t="n">
        <v>3.631152397896427e-06</v>
      </c>
      <c r="AG140" t="n">
        <v>7.743055555555556</v>
      </c>
      <c r="AH140" t="n">
        <v>522511.4419264953</v>
      </c>
    </row>
    <row r="141">
      <c r="A141" t="n">
        <v>139</v>
      </c>
      <c r="B141" t="n">
        <v>100</v>
      </c>
      <c r="C141" t="inlineStr">
        <is>
          <t xml:space="preserve">CONCLUIDO	</t>
        </is>
      </c>
      <c r="D141" t="n">
        <v>3.7382</v>
      </c>
      <c r="E141" t="n">
        <v>26.75</v>
      </c>
      <c r="F141" t="n">
        <v>23.92</v>
      </c>
      <c r="G141" t="n">
        <v>179.43</v>
      </c>
      <c r="H141" t="n">
        <v>2.52</v>
      </c>
      <c r="I141" t="n">
        <v>8</v>
      </c>
      <c r="J141" t="n">
        <v>252.73</v>
      </c>
      <c r="K141" t="n">
        <v>54.38</v>
      </c>
      <c r="L141" t="n">
        <v>35.75</v>
      </c>
      <c r="M141" t="n">
        <v>6</v>
      </c>
      <c r="N141" t="n">
        <v>62.6</v>
      </c>
      <c r="O141" t="n">
        <v>31403.6</v>
      </c>
      <c r="P141" t="n">
        <v>308.61</v>
      </c>
      <c r="Q141" t="n">
        <v>452.55</v>
      </c>
      <c r="R141" t="n">
        <v>68.86</v>
      </c>
      <c r="S141" t="n">
        <v>57.64</v>
      </c>
      <c r="T141" t="n">
        <v>3526.17</v>
      </c>
      <c r="U141" t="n">
        <v>0.84</v>
      </c>
      <c r="V141" t="n">
        <v>0.89</v>
      </c>
      <c r="W141" t="n">
        <v>6.81</v>
      </c>
      <c r="X141" t="n">
        <v>0.2</v>
      </c>
      <c r="Y141" t="n">
        <v>1</v>
      </c>
      <c r="Z141" t="n">
        <v>10</v>
      </c>
      <c r="AA141" t="n">
        <v>421.6228399884553</v>
      </c>
      <c r="AB141" t="n">
        <v>576.8829703591352</v>
      </c>
      <c r="AC141" t="n">
        <v>521.8260693283926</v>
      </c>
      <c r="AD141" t="n">
        <v>421622.8399884553</v>
      </c>
      <c r="AE141" t="n">
        <v>576882.9703591352</v>
      </c>
      <c r="AF141" t="n">
        <v>3.632512816799514e-06</v>
      </c>
      <c r="AG141" t="n">
        <v>7.740162037037037</v>
      </c>
      <c r="AH141" t="n">
        <v>521826.0693283926</v>
      </c>
    </row>
    <row r="142">
      <c r="A142" t="n">
        <v>140</v>
      </c>
      <c r="B142" t="n">
        <v>100</v>
      </c>
      <c r="C142" t="inlineStr">
        <is>
          <t xml:space="preserve">CONCLUIDO	</t>
        </is>
      </c>
      <c r="D142" t="n">
        <v>3.7372</v>
      </c>
      <c r="E142" t="n">
        <v>26.76</v>
      </c>
      <c r="F142" t="n">
        <v>23.93</v>
      </c>
      <c r="G142" t="n">
        <v>179.48</v>
      </c>
      <c r="H142" t="n">
        <v>2.53</v>
      </c>
      <c r="I142" t="n">
        <v>8</v>
      </c>
      <c r="J142" t="n">
        <v>253.18</v>
      </c>
      <c r="K142" t="n">
        <v>54.38</v>
      </c>
      <c r="L142" t="n">
        <v>36</v>
      </c>
      <c r="M142" t="n">
        <v>6</v>
      </c>
      <c r="N142" t="n">
        <v>62.8</v>
      </c>
      <c r="O142" t="n">
        <v>31459.45</v>
      </c>
      <c r="P142" t="n">
        <v>306.94</v>
      </c>
      <c r="Q142" t="n">
        <v>452.55</v>
      </c>
      <c r="R142" t="n">
        <v>69.05</v>
      </c>
      <c r="S142" t="n">
        <v>57.64</v>
      </c>
      <c r="T142" t="n">
        <v>3620.73</v>
      </c>
      <c r="U142" t="n">
        <v>0.83</v>
      </c>
      <c r="V142" t="n">
        <v>0.89</v>
      </c>
      <c r="W142" t="n">
        <v>6.81</v>
      </c>
      <c r="X142" t="n">
        <v>0.21</v>
      </c>
      <c r="Y142" t="n">
        <v>1</v>
      </c>
      <c r="Z142" t="n">
        <v>10</v>
      </c>
      <c r="AA142" t="n">
        <v>420.6458492766513</v>
      </c>
      <c r="AB142" t="n">
        <v>575.5462085654566</v>
      </c>
      <c r="AC142" t="n">
        <v>520.6168862041458</v>
      </c>
      <c r="AD142" t="n">
        <v>420645.8492766513</v>
      </c>
      <c r="AE142" t="n">
        <v>575546.2085654566</v>
      </c>
      <c r="AF142" t="n">
        <v>3.631541089011595e-06</v>
      </c>
      <c r="AG142" t="n">
        <v>7.743055555555556</v>
      </c>
      <c r="AH142" t="n">
        <v>520616.8862041458</v>
      </c>
    </row>
    <row r="143">
      <c r="A143" t="n">
        <v>141</v>
      </c>
      <c r="B143" t="n">
        <v>100</v>
      </c>
      <c r="C143" t="inlineStr">
        <is>
          <t xml:space="preserve">CONCLUIDO	</t>
        </is>
      </c>
      <c r="D143" t="n">
        <v>3.7358</v>
      </c>
      <c r="E143" t="n">
        <v>26.77</v>
      </c>
      <c r="F143" t="n">
        <v>23.94</v>
      </c>
      <c r="G143" t="n">
        <v>179.55</v>
      </c>
      <c r="H143" t="n">
        <v>2.54</v>
      </c>
      <c r="I143" t="n">
        <v>8</v>
      </c>
      <c r="J143" t="n">
        <v>253.63</v>
      </c>
      <c r="K143" t="n">
        <v>54.38</v>
      </c>
      <c r="L143" t="n">
        <v>36.25</v>
      </c>
      <c r="M143" t="n">
        <v>6</v>
      </c>
      <c r="N143" t="n">
        <v>63</v>
      </c>
      <c r="O143" t="n">
        <v>31515.37</v>
      </c>
      <c r="P143" t="n">
        <v>306</v>
      </c>
      <c r="Q143" t="n">
        <v>452.55</v>
      </c>
      <c r="R143" t="n">
        <v>69.31</v>
      </c>
      <c r="S143" t="n">
        <v>57.64</v>
      </c>
      <c r="T143" t="n">
        <v>3752.02</v>
      </c>
      <c r="U143" t="n">
        <v>0.83</v>
      </c>
      <c r="V143" t="n">
        <v>0.89</v>
      </c>
      <c r="W143" t="n">
        <v>6.81</v>
      </c>
      <c r="X143" t="n">
        <v>0.22</v>
      </c>
      <c r="Y143" t="n">
        <v>1</v>
      </c>
      <c r="Z143" t="n">
        <v>10</v>
      </c>
      <c r="AA143" t="n">
        <v>420.169990985635</v>
      </c>
      <c r="AB143" t="n">
        <v>574.8951182583019</v>
      </c>
      <c r="AC143" t="n">
        <v>520.027935042095</v>
      </c>
      <c r="AD143" t="n">
        <v>420169.990985635</v>
      </c>
      <c r="AE143" t="n">
        <v>574895.1182583019</v>
      </c>
      <c r="AF143" t="n">
        <v>3.630180670108508e-06</v>
      </c>
      <c r="AG143" t="n">
        <v>7.745949074074074</v>
      </c>
      <c r="AH143" t="n">
        <v>520027.935042095</v>
      </c>
    </row>
    <row r="144">
      <c r="A144" t="n">
        <v>142</v>
      </c>
      <c r="B144" t="n">
        <v>100</v>
      </c>
      <c r="C144" t="inlineStr">
        <is>
          <t xml:space="preserve">CONCLUIDO	</t>
        </is>
      </c>
      <c r="D144" t="n">
        <v>3.7454</v>
      </c>
      <c r="E144" t="n">
        <v>26.7</v>
      </c>
      <c r="F144" t="n">
        <v>23.91</v>
      </c>
      <c r="G144" t="n">
        <v>204.95</v>
      </c>
      <c r="H144" t="n">
        <v>2.56</v>
      </c>
      <c r="I144" t="n">
        <v>7</v>
      </c>
      <c r="J144" t="n">
        <v>254.09</v>
      </c>
      <c r="K144" t="n">
        <v>54.38</v>
      </c>
      <c r="L144" t="n">
        <v>36.5</v>
      </c>
      <c r="M144" t="n">
        <v>5</v>
      </c>
      <c r="N144" t="n">
        <v>63.21</v>
      </c>
      <c r="O144" t="n">
        <v>31571.37</v>
      </c>
      <c r="P144" t="n">
        <v>305.61</v>
      </c>
      <c r="Q144" t="n">
        <v>452.55</v>
      </c>
      <c r="R144" t="n">
        <v>68.45999999999999</v>
      </c>
      <c r="S144" t="n">
        <v>57.64</v>
      </c>
      <c r="T144" t="n">
        <v>3330.95</v>
      </c>
      <c r="U144" t="n">
        <v>0.84</v>
      </c>
      <c r="V144" t="n">
        <v>0.89</v>
      </c>
      <c r="W144" t="n">
        <v>6.81</v>
      </c>
      <c r="X144" t="n">
        <v>0.19</v>
      </c>
      <c r="Y144" t="n">
        <v>1</v>
      </c>
      <c r="Z144" t="n">
        <v>10</v>
      </c>
      <c r="AA144" t="n">
        <v>419.1298360938681</v>
      </c>
      <c r="AB144" t="n">
        <v>573.4719324469913</v>
      </c>
      <c r="AC144" t="n">
        <v>518.740576087162</v>
      </c>
      <c r="AD144" t="n">
        <v>419129.8360938681</v>
      </c>
      <c r="AE144" t="n">
        <v>573471.9324469913</v>
      </c>
      <c r="AF144" t="n">
        <v>3.639509256872532e-06</v>
      </c>
      <c r="AG144" t="n">
        <v>7.725694444444444</v>
      </c>
      <c r="AH144" t="n">
        <v>518740.576087162</v>
      </c>
    </row>
    <row r="145">
      <c r="A145" t="n">
        <v>143</v>
      </c>
      <c r="B145" t="n">
        <v>100</v>
      </c>
      <c r="C145" t="inlineStr">
        <is>
          <t xml:space="preserve">CONCLUIDO	</t>
        </is>
      </c>
      <c r="D145" t="n">
        <v>3.7459</v>
      </c>
      <c r="E145" t="n">
        <v>26.7</v>
      </c>
      <c r="F145" t="n">
        <v>23.91</v>
      </c>
      <c r="G145" t="n">
        <v>204.92</v>
      </c>
      <c r="H145" t="n">
        <v>2.57</v>
      </c>
      <c r="I145" t="n">
        <v>7</v>
      </c>
      <c r="J145" t="n">
        <v>254.54</v>
      </c>
      <c r="K145" t="n">
        <v>54.38</v>
      </c>
      <c r="L145" t="n">
        <v>36.75</v>
      </c>
      <c r="M145" t="n">
        <v>5</v>
      </c>
      <c r="N145" t="n">
        <v>63.41</v>
      </c>
      <c r="O145" t="n">
        <v>31627.44</v>
      </c>
      <c r="P145" t="n">
        <v>306.13</v>
      </c>
      <c r="Q145" t="n">
        <v>452.58</v>
      </c>
      <c r="R145" t="n">
        <v>68.38</v>
      </c>
      <c r="S145" t="n">
        <v>57.64</v>
      </c>
      <c r="T145" t="n">
        <v>3290.54</v>
      </c>
      <c r="U145" t="n">
        <v>0.84</v>
      </c>
      <c r="V145" t="n">
        <v>0.89</v>
      </c>
      <c r="W145" t="n">
        <v>6.8</v>
      </c>
      <c r="X145" t="n">
        <v>0.18</v>
      </c>
      <c r="Y145" t="n">
        <v>1</v>
      </c>
      <c r="Z145" t="n">
        <v>10</v>
      </c>
      <c r="AA145" t="n">
        <v>419.4294643630282</v>
      </c>
      <c r="AB145" t="n">
        <v>573.8818970635224</v>
      </c>
      <c r="AC145" t="n">
        <v>519.1114142560804</v>
      </c>
      <c r="AD145" t="n">
        <v>419429.4643630282</v>
      </c>
      <c r="AE145" t="n">
        <v>573881.8970635224</v>
      </c>
      <c r="AF145" t="n">
        <v>3.639995120766492e-06</v>
      </c>
      <c r="AG145" t="n">
        <v>7.725694444444444</v>
      </c>
      <c r="AH145" t="n">
        <v>519111.4142560803</v>
      </c>
    </row>
    <row r="146">
      <c r="A146" t="n">
        <v>144</v>
      </c>
      <c r="B146" t="n">
        <v>100</v>
      </c>
      <c r="C146" t="inlineStr">
        <is>
          <t xml:space="preserve">CONCLUIDO	</t>
        </is>
      </c>
      <c r="D146" t="n">
        <v>3.7463</v>
      </c>
      <c r="E146" t="n">
        <v>26.69</v>
      </c>
      <c r="F146" t="n">
        <v>23.9</v>
      </c>
      <c r="G146" t="n">
        <v>204.89</v>
      </c>
      <c r="H146" t="n">
        <v>2.58</v>
      </c>
      <c r="I146" t="n">
        <v>7</v>
      </c>
      <c r="J146" t="n">
        <v>255</v>
      </c>
      <c r="K146" t="n">
        <v>54.38</v>
      </c>
      <c r="L146" t="n">
        <v>37</v>
      </c>
      <c r="M146" t="n">
        <v>5</v>
      </c>
      <c r="N146" t="n">
        <v>63.62</v>
      </c>
      <c r="O146" t="n">
        <v>31683.59</v>
      </c>
      <c r="P146" t="n">
        <v>306.52</v>
      </c>
      <c r="Q146" t="n">
        <v>452.57</v>
      </c>
      <c r="R146" t="n">
        <v>68.31</v>
      </c>
      <c r="S146" t="n">
        <v>57.64</v>
      </c>
      <c r="T146" t="n">
        <v>3257.69</v>
      </c>
      <c r="U146" t="n">
        <v>0.84</v>
      </c>
      <c r="V146" t="n">
        <v>0.89</v>
      </c>
      <c r="W146" t="n">
        <v>6.8</v>
      </c>
      <c r="X146" t="n">
        <v>0.18</v>
      </c>
      <c r="Y146" t="n">
        <v>1</v>
      </c>
      <c r="Z146" t="n">
        <v>10</v>
      </c>
      <c r="AA146" t="n">
        <v>419.6216797615025</v>
      </c>
      <c r="AB146" t="n">
        <v>574.1448946516599</v>
      </c>
      <c r="AC146" t="n">
        <v>519.3493117235255</v>
      </c>
      <c r="AD146" t="n">
        <v>419621.6797615025</v>
      </c>
      <c r="AE146" t="n">
        <v>574144.8946516599</v>
      </c>
      <c r="AF146" t="n">
        <v>3.640383811881659e-06</v>
      </c>
      <c r="AG146" t="n">
        <v>7.722800925925926</v>
      </c>
      <c r="AH146" t="n">
        <v>519349.3117235255</v>
      </c>
    </row>
    <row r="147">
      <c r="A147" t="n">
        <v>145</v>
      </c>
      <c r="B147" t="n">
        <v>100</v>
      </c>
      <c r="C147" t="inlineStr">
        <is>
          <t xml:space="preserve">CONCLUIDO	</t>
        </is>
      </c>
      <c r="D147" t="n">
        <v>3.7465</v>
      </c>
      <c r="E147" t="n">
        <v>26.69</v>
      </c>
      <c r="F147" t="n">
        <v>23.9</v>
      </c>
      <c r="G147" t="n">
        <v>204.88</v>
      </c>
      <c r="H147" t="n">
        <v>2.59</v>
      </c>
      <c r="I147" t="n">
        <v>7</v>
      </c>
      <c r="J147" t="n">
        <v>255.45</v>
      </c>
      <c r="K147" t="n">
        <v>54.38</v>
      </c>
      <c r="L147" t="n">
        <v>37.25</v>
      </c>
      <c r="M147" t="n">
        <v>5</v>
      </c>
      <c r="N147" t="n">
        <v>63.82</v>
      </c>
      <c r="O147" t="n">
        <v>31739.82</v>
      </c>
      <c r="P147" t="n">
        <v>307.04</v>
      </c>
      <c r="Q147" t="n">
        <v>452.57</v>
      </c>
      <c r="R147" t="n">
        <v>68.18000000000001</v>
      </c>
      <c r="S147" t="n">
        <v>57.64</v>
      </c>
      <c r="T147" t="n">
        <v>3190.67</v>
      </c>
      <c r="U147" t="n">
        <v>0.85</v>
      </c>
      <c r="V147" t="n">
        <v>0.89</v>
      </c>
      <c r="W147" t="n">
        <v>6.81</v>
      </c>
      <c r="X147" t="n">
        <v>0.18</v>
      </c>
      <c r="Y147" t="n">
        <v>1</v>
      </c>
      <c r="Z147" t="n">
        <v>10</v>
      </c>
      <c r="AA147" t="n">
        <v>419.9429051449974</v>
      </c>
      <c r="AB147" t="n">
        <v>574.5844093928215</v>
      </c>
      <c r="AC147" t="n">
        <v>519.7468797946533</v>
      </c>
      <c r="AD147" t="n">
        <v>419942.9051449974</v>
      </c>
      <c r="AE147" t="n">
        <v>574584.4093928215</v>
      </c>
      <c r="AF147" t="n">
        <v>3.640578157439244e-06</v>
      </c>
      <c r="AG147" t="n">
        <v>7.722800925925926</v>
      </c>
      <c r="AH147" t="n">
        <v>519746.8797946533</v>
      </c>
    </row>
    <row r="148">
      <c r="A148" t="n">
        <v>146</v>
      </c>
      <c r="B148" t="n">
        <v>100</v>
      </c>
      <c r="C148" t="inlineStr">
        <is>
          <t xml:space="preserve">CONCLUIDO	</t>
        </is>
      </c>
      <c r="D148" t="n">
        <v>3.7461</v>
      </c>
      <c r="E148" t="n">
        <v>26.69</v>
      </c>
      <c r="F148" t="n">
        <v>23.91</v>
      </c>
      <c r="G148" t="n">
        <v>204.9</v>
      </c>
      <c r="H148" t="n">
        <v>2.61</v>
      </c>
      <c r="I148" t="n">
        <v>7</v>
      </c>
      <c r="J148" t="n">
        <v>255.91</v>
      </c>
      <c r="K148" t="n">
        <v>54.38</v>
      </c>
      <c r="L148" t="n">
        <v>37.5</v>
      </c>
      <c r="M148" t="n">
        <v>5</v>
      </c>
      <c r="N148" t="n">
        <v>64.03</v>
      </c>
      <c r="O148" t="n">
        <v>31796.12</v>
      </c>
      <c r="P148" t="n">
        <v>307.64</v>
      </c>
      <c r="Q148" t="n">
        <v>452.6</v>
      </c>
      <c r="R148" t="n">
        <v>68.13</v>
      </c>
      <c r="S148" t="n">
        <v>57.64</v>
      </c>
      <c r="T148" t="n">
        <v>3167.33</v>
      </c>
      <c r="U148" t="n">
        <v>0.85</v>
      </c>
      <c r="V148" t="n">
        <v>0.89</v>
      </c>
      <c r="W148" t="n">
        <v>6.81</v>
      </c>
      <c r="X148" t="n">
        <v>0.18</v>
      </c>
      <c r="Y148" t="n">
        <v>1</v>
      </c>
      <c r="Z148" t="n">
        <v>10</v>
      </c>
      <c r="AA148" t="n">
        <v>420.3899222023288</v>
      </c>
      <c r="AB148" t="n">
        <v>575.196037851663</v>
      </c>
      <c r="AC148" t="n">
        <v>520.3001352918089</v>
      </c>
      <c r="AD148" t="n">
        <v>420389.9222023288</v>
      </c>
      <c r="AE148" t="n">
        <v>575196.0378516631</v>
      </c>
      <c r="AF148" t="n">
        <v>3.640189466324076e-06</v>
      </c>
      <c r="AG148" t="n">
        <v>7.722800925925926</v>
      </c>
      <c r="AH148" t="n">
        <v>520300.135291809</v>
      </c>
    </row>
    <row r="149">
      <c r="A149" t="n">
        <v>147</v>
      </c>
      <c r="B149" t="n">
        <v>100</v>
      </c>
      <c r="C149" t="inlineStr">
        <is>
          <t xml:space="preserve">CONCLUIDO	</t>
        </is>
      </c>
      <c r="D149" t="n">
        <v>3.7484</v>
      </c>
      <c r="E149" t="n">
        <v>26.68</v>
      </c>
      <c r="F149" t="n">
        <v>23.89</v>
      </c>
      <c r="G149" t="n">
        <v>204.76</v>
      </c>
      <c r="H149" t="n">
        <v>2.62</v>
      </c>
      <c r="I149" t="n">
        <v>7</v>
      </c>
      <c r="J149" t="n">
        <v>256.36</v>
      </c>
      <c r="K149" t="n">
        <v>54.38</v>
      </c>
      <c r="L149" t="n">
        <v>37.75</v>
      </c>
      <c r="M149" t="n">
        <v>5</v>
      </c>
      <c r="N149" t="n">
        <v>64.23999999999999</v>
      </c>
      <c r="O149" t="n">
        <v>31852.5</v>
      </c>
      <c r="P149" t="n">
        <v>307.88</v>
      </c>
      <c r="Q149" t="n">
        <v>452.55</v>
      </c>
      <c r="R149" t="n">
        <v>67.73999999999999</v>
      </c>
      <c r="S149" t="n">
        <v>57.64</v>
      </c>
      <c r="T149" t="n">
        <v>2974.85</v>
      </c>
      <c r="U149" t="n">
        <v>0.85</v>
      </c>
      <c r="V149" t="n">
        <v>0.89</v>
      </c>
      <c r="W149" t="n">
        <v>6.8</v>
      </c>
      <c r="X149" t="n">
        <v>0.16</v>
      </c>
      <c r="Y149" t="n">
        <v>1</v>
      </c>
      <c r="Z149" t="n">
        <v>10</v>
      </c>
      <c r="AA149" t="n">
        <v>420.3166925230935</v>
      </c>
      <c r="AB149" t="n">
        <v>575.0958417738678</v>
      </c>
      <c r="AC149" t="n">
        <v>520.2095017870524</v>
      </c>
      <c r="AD149" t="n">
        <v>420316.6925230935</v>
      </c>
      <c r="AE149" t="n">
        <v>575095.8417738678</v>
      </c>
      <c r="AF149" t="n">
        <v>3.64242444023629e-06</v>
      </c>
      <c r="AG149" t="n">
        <v>7.719907407407407</v>
      </c>
      <c r="AH149" t="n">
        <v>520209.5017870524</v>
      </c>
    </row>
    <row r="150">
      <c r="A150" t="n">
        <v>148</v>
      </c>
      <c r="B150" t="n">
        <v>100</v>
      </c>
      <c r="C150" t="inlineStr">
        <is>
          <t xml:space="preserve">CONCLUIDO	</t>
        </is>
      </c>
      <c r="D150" t="n">
        <v>3.7466</v>
      </c>
      <c r="E150" t="n">
        <v>26.69</v>
      </c>
      <c r="F150" t="n">
        <v>23.9</v>
      </c>
      <c r="G150" t="n">
        <v>204.87</v>
      </c>
      <c r="H150" t="n">
        <v>2.63</v>
      </c>
      <c r="I150" t="n">
        <v>7</v>
      </c>
      <c r="J150" t="n">
        <v>256.82</v>
      </c>
      <c r="K150" t="n">
        <v>54.38</v>
      </c>
      <c r="L150" t="n">
        <v>38</v>
      </c>
      <c r="M150" t="n">
        <v>5</v>
      </c>
      <c r="N150" t="n">
        <v>64.45</v>
      </c>
      <c r="O150" t="n">
        <v>31909.08</v>
      </c>
      <c r="P150" t="n">
        <v>308.7</v>
      </c>
      <c r="Q150" t="n">
        <v>452.6</v>
      </c>
      <c r="R150" t="n">
        <v>67.97</v>
      </c>
      <c r="S150" t="n">
        <v>57.64</v>
      </c>
      <c r="T150" t="n">
        <v>3086.84</v>
      </c>
      <c r="U150" t="n">
        <v>0.85</v>
      </c>
      <c r="V150" t="n">
        <v>0.89</v>
      </c>
      <c r="W150" t="n">
        <v>6.81</v>
      </c>
      <c r="X150" t="n">
        <v>0.18</v>
      </c>
      <c r="Y150" t="n">
        <v>1</v>
      </c>
      <c r="Z150" t="n">
        <v>10</v>
      </c>
      <c r="AA150" t="n">
        <v>421.00728641865</v>
      </c>
      <c r="AB150" t="n">
        <v>576.0407428086207</v>
      </c>
      <c r="AC150" t="n">
        <v>521.0642227932256</v>
      </c>
      <c r="AD150" t="n">
        <v>421007.2864186501</v>
      </c>
      <c r="AE150" t="n">
        <v>576040.7428086207</v>
      </c>
      <c r="AF150" t="n">
        <v>3.640675330218035e-06</v>
      </c>
      <c r="AG150" t="n">
        <v>7.722800925925926</v>
      </c>
      <c r="AH150" t="n">
        <v>521064.2227932255</v>
      </c>
    </row>
    <row r="151">
      <c r="A151" t="n">
        <v>149</v>
      </c>
      <c r="B151" t="n">
        <v>100</v>
      </c>
      <c r="C151" t="inlineStr">
        <is>
          <t xml:space="preserve">CONCLUIDO	</t>
        </is>
      </c>
      <c r="D151" t="n">
        <v>3.7467</v>
      </c>
      <c r="E151" t="n">
        <v>26.69</v>
      </c>
      <c r="F151" t="n">
        <v>23.9</v>
      </c>
      <c r="G151" t="n">
        <v>204.87</v>
      </c>
      <c r="H151" t="n">
        <v>2.65</v>
      </c>
      <c r="I151" t="n">
        <v>7</v>
      </c>
      <c r="J151" t="n">
        <v>257.28</v>
      </c>
      <c r="K151" t="n">
        <v>54.38</v>
      </c>
      <c r="L151" t="n">
        <v>38.25</v>
      </c>
      <c r="M151" t="n">
        <v>5</v>
      </c>
      <c r="N151" t="n">
        <v>64.66</v>
      </c>
      <c r="O151" t="n">
        <v>31965.61</v>
      </c>
      <c r="P151" t="n">
        <v>308.91</v>
      </c>
      <c r="Q151" t="n">
        <v>452.56</v>
      </c>
      <c r="R151" t="n">
        <v>68.04000000000001</v>
      </c>
      <c r="S151" t="n">
        <v>57.64</v>
      </c>
      <c r="T151" t="n">
        <v>3122.03</v>
      </c>
      <c r="U151" t="n">
        <v>0.85</v>
      </c>
      <c r="V151" t="n">
        <v>0.89</v>
      </c>
      <c r="W151" t="n">
        <v>6.81</v>
      </c>
      <c r="X151" t="n">
        <v>0.18</v>
      </c>
      <c r="Y151" t="n">
        <v>1</v>
      </c>
      <c r="Z151" t="n">
        <v>10</v>
      </c>
      <c r="AA151" t="n">
        <v>421.1355765076264</v>
      </c>
      <c r="AB151" t="n">
        <v>576.2162749681172</v>
      </c>
      <c r="AC151" t="n">
        <v>521.2230024097806</v>
      </c>
      <c r="AD151" t="n">
        <v>421135.5765076263</v>
      </c>
      <c r="AE151" t="n">
        <v>576216.2749681172</v>
      </c>
      <c r="AF151" t="n">
        <v>3.640772502996827e-06</v>
      </c>
      <c r="AG151" t="n">
        <v>7.722800925925926</v>
      </c>
      <c r="AH151" t="n">
        <v>521223.0024097806</v>
      </c>
    </row>
    <row r="152">
      <c r="A152" t="n">
        <v>150</v>
      </c>
      <c r="B152" t="n">
        <v>100</v>
      </c>
      <c r="C152" t="inlineStr">
        <is>
          <t xml:space="preserve">CONCLUIDO	</t>
        </is>
      </c>
      <c r="D152" t="n">
        <v>3.7472</v>
      </c>
      <c r="E152" t="n">
        <v>26.69</v>
      </c>
      <c r="F152" t="n">
        <v>23.9</v>
      </c>
      <c r="G152" t="n">
        <v>204.84</v>
      </c>
      <c r="H152" t="n">
        <v>2.66</v>
      </c>
      <c r="I152" t="n">
        <v>7</v>
      </c>
      <c r="J152" t="n">
        <v>257.74</v>
      </c>
      <c r="K152" t="n">
        <v>54.38</v>
      </c>
      <c r="L152" t="n">
        <v>38.5</v>
      </c>
      <c r="M152" t="n">
        <v>5</v>
      </c>
      <c r="N152" t="n">
        <v>64.86</v>
      </c>
      <c r="O152" t="n">
        <v>32022.22</v>
      </c>
      <c r="P152" t="n">
        <v>309.08</v>
      </c>
      <c r="Q152" t="n">
        <v>452.56</v>
      </c>
      <c r="R152" t="n">
        <v>67.94</v>
      </c>
      <c r="S152" t="n">
        <v>57.64</v>
      </c>
      <c r="T152" t="n">
        <v>3072.41</v>
      </c>
      <c r="U152" t="n">
        <v>0.85</v>
      </c>
      <c r="V152" t="n">
        <v>0.89</v>
      </c>
      <c r="W152" t="n">
        <v>6.81</v>
      </c>
      <c r="X152" t="n">
        <v>0.17</v>
      </c>
      <c r="Y152" t="n">
        <v>1</v>
      </c>
      <c r="Z152" t="n">
        <v>10</v>
      </c>
      <c r="AA152" t="n">
        <v>421.2089240137765</v>
      </c>
      <c r="AB152" t="n">
        <v>576.3166322618955</v>
      </c>
      <c r="AC152" t="n">
        <v>521.313781744293</v>
      </c>
      <c r="AD152" t="n">
        <v>421208.9240137765</v>
      </c>
      <c r="AE152" t="n">
        <v>576316.6322618955</v>
      </c>
      <c r="AF152" t="n">
        <v>3.641258366890787e-06</v>
      </c>
      <c r="AG152" t="n">
        <v>7.722800925925926</v>
      </c>
      <c r="AH152" t="n">
        <v>521313.781744293</v>
      </c>
    </row>
    <row r="153">
      <c r="A153" t="n">
        <v>151</v>
      </c>
      <c r="B153" t="n">
        <v>100</v>
      </c>
      <c r="C153" t="inlineStr">
        <is>
          <t xml:space="preserve">CONCLUIDO	</t>
        </is>
      </c>
      <c r="D153" t="n">
        <v>3.7475</v>
      </c>
      <c r="E153" t="n">
        <v>26.68</v>
      </c>
      <c r="F153" t="n">
        <v>23.9</v>
      </c>
      <c r="G153" t="n">
        <v>204.82</v>
      </c>
      <c r="H153" t="n">
        <v>2.67</v>
      </c>
      <c r="I153" t="n">
        <v>7</v>
      </c>
      <c r="J153" t="n">
        <v>258.2</v>
      </c>
      <c r="K153" t="n">
        <v>54.38</v>
      </c>
      <c r="L153" t="n">
        <v>38.75</v>
      </c>
      <c r="M153" t="n">
        <v>5</v>
      </c>
      <c r="N153" t="n">
        <v>65.06999999999999</v>
      </c>
      <c r="O153" t="n">
        <v>32078.91</v>
      </c>
      <c r="P153" t="n">
        <v>309.17</v>
      </c>
      <c r="Q153" t="n">
        <v>452.56</v>
      </c>
      <c r="R153" t="n">
        <v>67.93000000000001</v>
      </c>
      <c r="S153" t="n">
        <v>57.64</v>
      </c>
      <c r="T153" t="n">
        <v>3066.16</v>
      </c>
      <c r="U153" t="n">
        <v>0.85</v>
      </c>
      <c r="V153" t="n">
        <v>0.89</v>
      </c>
      <c r="W153" t="n">
        <v>6.81</v>
      </c>
      <c r="X153" t="n">
        <v>0.17</v>
      </c>
      <c r="Y153" t="n">
        <v>1</v>
      </c>
      <c r="Z153" t="n">
        <v>10</v>
      </c>
      <c r="AA153" t="n">
        <v>421.2451782850913</v>
      </c>
      <c r="AB153" t="n">
        <v>576.3662369553341</v>
      </c>
      <c r="AC153" t="n">
        <v>521.3586522354104</v>
      </c>
      <c r="AD153" t="n">
        <v>421245.1782850913</v>
      </c>
      <c r="AE153" t="n">
        <v>576366.2369553341</v>
      </c>
      <c r="AF153" t="n">
        <v>3.641549885227163e-06</v>
      </c>
      <c r="AG153" t="n">
        <v>7.719907407407407</v>
      </c>
      <c r="AH153" t="n">
        <v>521358.6522354105</v>
      </c>
    </row>
    <row r="154">
      <c r="A154" t="n">
        <v>152</v>
      </c>
      <c r="B154" t="n">
        <v>100</v>
      </c>
      <c r="C154" t="inlineStr">
        <is>
          <t xml:space="preserve">CONCLUIDO	</t>
        </is>
      </c>
      <c r="D154" t="n">
        <v>3.7474</v>
      </c>
      <c r="E154" t="n">
        <v>26.68</v>
      </c>
      <c r="F154" t="n">
        <v>23.9</v>
      </c>
      <c r="G154" t="n">
        <v>204.82</v>
      </c>
      <c r="H154" t="n">
        <v>2.68</v>
      </c>
      <c r="I154" t="n">
        <v>7</v>
      </c>
      <c r="J154" t="n">
        <v>258.66</v>
      </c>
      <c r="K154" t="n">
        <v>54.38</v>
      </c>
      <c r="L154" t="n">
        <v>39</v>
      </c>
      <c r="M154" t="n">
        <v>5</v>
      </c>
      <c r="N154" t="n">
        <v>65.28</v>
      </c>
      <c r="O154" t="n">
        <v>32135.68</v>
      </c>
      <c r="P154" t="n">
        <v>308.96</v>
      </c>
      <c r="Q154" t="n">
        <v>452.57</v>
      </c>
      <c r="R154" t="n">
        <v>67.98999999999999</v>
      </c>
      <c r="S154" t="n">
        <v>57.64</v>
      </c>
      <c r="T154" t="n">
        <v>3096.13</v>
      </c>
      <c r="U154" t="n">
        <v>0.85</v>
      </c>
      <c r="V154" t="n">
        <v>0.89</v>
      </c>
      <c r="W154" t="n">
        <v>6.8</v>
      </c>
      <c r="X154" t="n">
        <v>0.17</v>
      </c>
      <c r="Y154" t="n">
        <v>1</v>
      </c>
      <c r="Z154" t="n">
        <v>10</v>
      </c>
      <c r="AA154" t="n">
        <v>421.1169185083981</v>
      </c>
      <c r="AB154" t="n">
        <v>576.1907462704403</v>
      </c>
      <c r="AC154" t="n">
        <v>521.1999101351802</v>
      </c>
      <c r="AD154" t="n">
        <v>421116.9185083981</v>
      </c>
      <c r="AE154" t="n">
        <v>576190.7462704403</v>
      </c>
      <c r="AF154" t="n">
        <v>3.64145271244837e-06</v>
      </c>
      <c r="AG154" t="n">
        <v>7.719907407407407</v>
      </c>
      <c r="AH154" t="n">
        <v>521199.9101351802</v>
      </c>
    </row>
    <row r="155">
      <c r="A155" t="n">
        <v>153</v>
      </c>
      <c r="B155" t="n">
        <v>100</v>
      </c>
      <c r="C155" t="inlineStr">
        <is>
          <t xml:space="preserve">CONCLUIDO	</t>
        </is>
      </c>
      <c r="D155" t="n">
        <v>3.7472</v>
      </c>
      <c r="E155" t="n">
        <v>26.69</v>
      </c>
      <c r="F155" t="n">
        <v>23.9</v>
      </c>
      <c r="G155" t="n">
        <v>204.84</v>
      </c>
      <c r="H155" t="n">
        <v>2.7</v>
      </c>
      <c r="I155" t="n">
        <v>7</v>
      </c>
      <c r="J155" t="n">
        <v>259.12</v>
      </c>
      <c r="K155" t="n">
        <v>54.38</v>
      </c>
      <c r="L155" t="n">
        <v>39.25</v>
      </c>
      <c r="M155" t="n">
        <v>5</v>
      </c>
      <c r="N155" t="n">
        <v>65.48999999999999</v>
      </c>
      <c r="O155" t="n">
        <v>32192.53</v>
      </c>
      <c r="P155" t="n">
        <v>309.21</v>
      </c>
      <c r="Q155" t="n">
        <v>452.57</v>
      </c>
      <c r="R155" t="n">
        <v>68.05</v>
      </c>
      <c r="S155" t="n">
        <v>57.64</v>
      </c>
      <c r="T155" t="n">
        <v>3125.76</v>
      </c>
      <c r="U155" t="n">
        <v>0.85</v>
      </c>
      <c r="V155" t="n">
        <v>0.89</v>
      </c>
      <c r="W155" t="n">
        <v>6.81</v>
      </c>
      <c r="X155" t="n">
        <v>0.17</v>
      </c>
      <c r="Y155" t="n">
        <v>1</v>
      </c>
      <c r="Z155" t="n">
        <v>10</v>
      </c>
      <c r="AA155" t="n">
        <v>421.2928331386584</v>
      </c>
      <c r="AB155" t="n">
        <v>576.4314404283683</v>
      </c>
      <c r="AC155" t="n">
        <v>521.4176327804919</v>
      </c>
      <c r="AD155" t="n">
        <v>421292.8331386584</v>
      </c>
      <c r="AE155" t="n">
        <v>576431.4404283683</v>
      </c>
      <c r="AF155" t="n">
        <v>3.641258366890787e-06</v>
      </c>
      <c r="AG155" t="n">
        <v>7.722800925925926</v>
      </c>
      <c r="AH155" t="n">
        <v>521417.6327804919</v>
      </c>
    </row>
    <row r="156">
      <c r="A156" t="n">
        <v>154</v>
      </c>
      <c r="B156" t="n">
        <v>100</v>
      </c>
      <c r="C156" t="inlineStr">
        <is>
          <t xml:space="preserve">CONCLUIDO	</t>
        </is>
      </c>
      <c r="D156" t="n">
        <v>3.7468</v>
      </c>
      <c r="E156" t="n">
        <v>26.69</v>
      </c>
      <c r="F156" t="n">
        <v>23.9</v>
      </c>
      <c r="G156" t="n">
        <v>204.86</v>
      </c>
      <c r="H156" t="n">
        <v>2.71</v>
      </c>
      <c r="I156" t="n">
        <v>7</v>
      </c>
      <c r="J156" t="n">
        <v>259.58</v>
      </c>
      <c r="K156" t="n">
        <v>54.38</v>
      </c>
      <c r="L156" t="n">
        <v>39.5</v>
      </c>
      <c r="M156" t="n">
        <v>5</v>
      </c>
      <c r="N156" t="n">
        <v>65.70999999999999</v>
      </c>
      <c r="O156" t="n">
        <v>32249.46</v>
      </c>
      <c r="P156" t="n">
        <v>309.26</v>
      </c>
      <c r="Q156" t="n">
        <v>452.55</v>
      </c>
      <c r="R156" t="n">
        <v>68.11</v>
      </c>
      <c r="S156" t="n">
        <v>57.64</v>
      </c>
      <c r="T156" t="n">
        <v>3157.34</v>
      </c>
      <c r="U156" t="n">
        <v>0.85</v>
      </c>
      <c r="V156" t="n">
        <v>0.89</v>
      </c>
      <c r="W156" t="n">
        <v>6.81</v>
      </c>
      <c r="X156" t="n">
        <v>0.18</v>
      </c>
      <c r="Y156" t="n">
        <v>1</v>
      </c>
      <c r="Z156" t="n">
        <v>10</v>
      </c>
      <c r="AA156" t="n">
        <v>421.3542330685945</v>
      </c>
      <c r="AB156" t="n">
        <v>576.5154505212805</v>
      </c>
      <c r="AC156" t="n">
        <v>521.4936250680455</v>
      </c>
      <c r="AD156" t="n">
        <v>421354.2330685945</v>
      </c>
      <c r="AE156" t="n">
        <v>576515.4505212805</v>
      </c>
      <c r="AF156" t="n">
        <v>3.640869675775619e-06</v>
      </c>
      <c r="AG156" t="n">
        <v>7.722800925925926</v>
      </c>
      <c r="AH156" t="n">
        <v>521493.6250680455</v>
      </c>
    </row>
    <row r="157">
      <c r="A157" t="n">
        <v>155</v>
      </c>
      <c r="B157" t="n">
        <v>100</v>
      </c>
      <c r="C157" t="inlineStr">
        <is>
          <t xml:space="preserve">CONCLUIDO	</t>
        </is>
      </c>
      <c r="D157" t="n">
        <v>3.7479</v>
      </c>
      <c r="E157" t="n">
        <v>26.68</v>
      </c>
      <c r="F157" t="n">
        <v>23.89</v>
      </c>
      <c r="G157" t="n">
        <v>204.8</v>
      </c>
      <c r="H157" t="n">
        <v>2.72</v>
      </c>
      <c r="I157" t="n">
        <v>7</v>
      </c>
      <c r="J157" t="n">
        <v>260.05</v>
      </c>
      <c r="K157" t="n">
        <v>54.38</v>
      </c>
      <c r="L157" t="n">
        <v>39.75</v>
      </c>
      <c r="M157" t="n">
        <v>5</v>
      </c>
      <c r="N157" t="n">
        <v>65.92</v>
      </c>
      <c r="O157" t="n">
        <v>32306.46</v>
      </c>
      <c r="P157" t="n">
        <v>309.04</v>
      </c>
      <c r="Q157" t="n">
        <v>452.56</v>
      </c>
      <c r="R157" t="n">
        <v>67.81999999999999</v>
      </c>
      <c r="S157" t="n">
        <v>57.64</v>
      </c>
      <c r="T157" t="n">
        <v>3011.69</v>
      </c>
      <c r="U157" t="n">
        <v>0.85</v>
      </c>
      <c r="V157" t="n">
        <v>0.89</v>
      </c>
      <c r="W157" t="n">
        <v>6.81</v>
      </c>
      <c r="X157" t="n">
        <v>0.17</v>
      </c>
      <c r="Y157" t="n">
        <v>1</v>
      </c>
      <c r="Z157" t="n">
        <v>10</v>
      </c>
      <c r="AA157" t="n">
        <v>421.1015440287626</v>
      </c>
      <c r="AB157" t="n">
        <v>576.1697102291289</v>
      </c>
      <c r="AC157" t="n">
        <v>521.1808817441273</v>
      </c>
      <c r="AD157" t="n">
        <v>421101.5440287626</v>
      </c>
      <c r="AE157" t="n">
        <v>576169.7102291289</v>
      </c>
      <c r="AF157" t="n">
        <v>3.64193857634233e-06</v>
      </c>
      <c r="AG157" t="n">
        <v>7.719907407407407</v>
      </c>
      <c r="AH157" t="n">
        <v>521180.8817441273</v>
      </c>
    </row>
    <row r="158">
      <c r="A158" t="n">
        <v>156</v>
      </c>
      <c r="B158" t="n">
        <v>100</v>
      </c>
      <c r="C158" t="inlineStr">
        <is>
          <t xml:space="preserve">CONCLUIDO	</t>
        </is>
      </c>
      <c r="D158" t="n">
        <v>3.7482</v>
      </c>
      <c r="E158" t="n">
        <v>26.68</v>
      </c>
      <c r="F158" t="n">
        <v>23.89</v>
      </c>
      <c r="G158" t="n">
        <v>204.77</v>
      </c>
      <c r="H158" t="n">
        <v>2.73</v>
      </c>
      <c r="I158" t="n">
        <v>7</v>
      </c>
      <c r="J158" t="n">
        <v>260.51</v>
      </c>
      <c r="K158" t="n">
        <v>54.38</v>
      </c>
      <c r="L158" t="n">
        <v>40</v>
      </c>
      <c r="M158" t="n">
        <v>5</v>
      </c>
      <c r="N158" t="n">
        <v>66.13</v>
      </c>
      <c r="O158" t="n">
        <v>32363.54</v>
      </c>
      <c r="P158" t="n">
        <v>308.68</v>
      </c>
      <c r="Q158" t="n">
        <v>452.55</v>
      </c>
      <c r="R158" t="n">
        <v>67.76000000000001</v>
      </c>
      <c r="S158" t="n">
        <v>57.64</v>
      </c>
      <c r="T158" t="n">
        <v>2982.6</v>
      </c>
      <c r="U158" t="n">
        <v>0.85</v>
      </c>
      <c r="V158" t="n">
        <v>0.89</v>
      </c>
      <c r="W158" t="n">
        <v>6.81</v>
      </c>
      <c r="X158" t="n">
        <v>0.17</v>
      </c>
      <c r="Y158" t="n">
        <v>1</v>
      </c>
      <c r="Z158" t="n">
        <v>10</v>
      </c>
      <c r="AA158" t="n">
        <v>420.8474229526075</v>
      </c>
      <c r="AB158" t="n">
        <v>575.822010561703</v>
      </c>
      <c r="AC158" t="n">
        <v>520.866366044961</v>
      </c>
      <c r="AD158" t="n">
        <v>420847.4229526075</v>
      </c>
      <c r="AE158" t="n">
        <v>575822.010561703</v>
      </c>
      <c r="AF158" t="n">
        <v>3.642230094678706e-06</v>
      </c>
      <c r="AG158" t="n">
        <v>7.719907407407407</v>
      </c>
      <c r="AH158" t="n">
        <v>520866.3660449609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140</v>
      </c>
      <c r="C2" t="inlineStr">
        <is>
          <t xml:space="preserve">CONCLUIDO	</t>
        </is>
      </c>
      <c r="D2" t="n">
        <v>1.489</v>
      </c>
      <c r="E2" t="n">
        <v>67.16</v>
      </c>
      <c r="F2" t="n">
        <v>38.67</v>
      </c>
      <c r="G2" t="n">
        <v>4.73</v>
      </c>
      <c r="H2" t="n">
        <v>0.06</v>
      </c>
      <c r="I2" t="n">
        <v>490</v>
      </c>
      <c r="J2" t="n">
        <v>274.09</v>
      </c>
      <c r="K2" t="n">
        <v>60.56</v>
      </c>
      <c r="L2" t="n">
        <v>1</v>
      </c>
      <c r="M2" t="n">
        <v>488</v>
      </c>
      <c r="N2" t="n">
        <v>72.53</v>
      </c>
      <c r="O2" t="n">
        <v>34038.11</v>
      </c>
      <c r="P2" t="n">
        <v>674.7</v>
      </c>
      <c r="Q2" t="n">
        <v>453.94</v>
      </c>
      <c r="R2" t="n">
        <v>550.8099999999999</v>
      </c>
      <c r="S2" t="n">
        <v>57.64</v>
      </c>
      <c r="T2" t="n">
        <v>242094.74</v>
      </c>
      <c r="U2" t="n">
        <v>0.1</v>
      </c>
      <c r="V2" t="n">
        <v>0.55</v>
      </c>
      <c r="W2" t="n">
        <v>7.6</v>
      </c>
      <c r="X2" t="n">
        <v>14.91</v>
      </c>
      <c r="Y2" t="n">
        <v>1</v>
      </c>
      <c r="Z2" t="n">
        <v>10</v>
      </c>
      <c r="AA2" t="n">
        <v>1828.170381684981</v>
      </c>
      <c r="AB2" t="n">
        <v>2501.383369406414</v>
      </c>
      <c r="AC2" t="n">
        <v>2262.654851343874</v>
      </c>
      <c r="AD2" t="n">
        <v>1828170.381684981</v>
      </c>
      <c r="AE2" t="n">
        <v>2501383.369406414</v>
      </c>
      <c r="AF2" t="n">
        <v>1.310404927605508e-06</v>
      </c>
      <c r="AG2" t="n">
        <v>19.43287037037037</v>
      </c>
      <c r="AH2" t="n">
        <v>2262654.851343874</v>
      </c>
    </row>
    <row r="3">
      <c r="A3" t="n">
        <v>1</v>
      </c>
      <c r="B3" t="n">
        <v>140</v>
      </c>
      <c r="C3" t="inlineStr">
        <is>
          <t xml:space="preserve">CONCLUIDO	</t>
        </is>
      </c>
      <c r="D3" t="n">
        <v>1.8183</v>
      </c>
      <c r="E3" t="n">
        <v>55</v>
      </c>
      <c r="F3" t="n">
        <v>34.08</v>
      </c>
      <c r="G3" t="n">
        <v>5.93</v>
      </c>
      <c r="H3" t="n">
        <v>0.08</v>
      </c>
      <c r="I3" t="n">
        <v>345</v>
      </c>
      <c r="J3" t="n">
        <v>274.57</v>
      </c>
      <c r="K3" t="n">
        <v>60.56</v>
      </c>
      <c r="L3" t="n">
        <v>1.25</v>
      </c>
      <c r="M3" t="n">
        <v>343</v>
      </c>
      <c r="N3" t="n">
        <v>72.76000000000001</v>
      </c>
      <c r="O3" t="n">
        <v>34097.72</v>
      </c>
      <c r="P3" t="n">
        <v>594.9</v>
      </c>
      <c r="Q3" t="n">
        <v>453.62</v>
      </c>
      <c r="R3" t="n">
        <v>399.56</v>
      </c>
      <c r="S3" t="n">
        <v>57.64</v>
      </c>
      <c r="T3" t="n">
        <v>167190.82</v>
      </c>
      <c r="U3" t="n">
        <v>0.14</v>
      </c>
      <c r="V3" t="n">
        <v>0.62</v>
      </c>
      <c r="W3" t="n">
        <v>7.37</v>
      </c>
      <c r="X3" t="n">
        <v>10.33</v>
      </c>
      <c r="Y3" t="n">
        <v>1</v>
      </c>
      <c r="Z3" t="n">
        <v>10</v>
      </c>
      <c r="AA3" t="n">
        <v>1363.542506117376</v>
      </c>
      <c r="AB3" t="n">
        <v>1865.659012119619</v>
      </c>
      <c r="AC3" t="n">
        <v>1687.603134471791</v>
      </c>
      <c r="AD3" t="n">
        <v>1363542.506117376</v>
      </c>
      <c r="AE3" t="n">
        <v>1865659.012119619</v>
      </c>
      <c r="AF3" t="n">
        <v>1.600207709781796e-06</v>
      </c>
      <c r="AG3" t="n">
        <v>15.91435185185185</v>
      </c>
      <c r="AH3" t="n">
        <v>1687603.134471791</v>
      </c>
    </row>
    <row r="4">
      <c r="A4" t="n">
        <v>2</v>
      </c>
      <c r="B4" t="n">
        <v>140</v>
      </c>
      <c r="C4" t="inlineStr">
        <is>
          <t xml:space="preserve">CONCLUIDO	</t>
        </is>
      </c>
      <c r="D4" t="n">
        <v>2.0633</v>
      </c>
      <c r="E4" t="n">
        <v>48.47</v>
      </c>
      <c r="F4" t="n">
        <v>31.62</v>
      </c>
      <c r="G4" t="n">
        <v>7.11</v>
      </c>
      <c r="H4" t="n">
        <v>0.1</v>
      </c>
      <c r="I4" t="n">
        <v>267</v>
      </c>
      <c r="J4" t="n">
        <v>275.05</v>
      </c>
      <c r="K4" t="n">
        <v>60.56</v>
      </c>
      <c r="L4" t="n">
        <v>1.5</v>
      </c>
      <c r="M4" t="n">
        <v>265</v>
      </c>
      <c r="N4" t="n">
        <v>73</v>
      </c>
      <c r="O4" t="n">
        <v>34157.42</v>
      </c>
      <c r="P4" t="n">
        <v>552.17</v>
      </c>
      <c r="Q4" t="n">
        <v>453.38</v>
      </c>
      <c r="R4" t="n">
        <v>319.59</v>
      </c>
      <c r="S4" t="n">
        <v>57.64</v>
      </c>
      <c r="T4" t="n">
        <v>127599.87</v>
      </c>
      <c r="U4" t="n">
        <v>0.18</v>
      </c>
      <c r="V4" t="n">
        <v>0.67</v>
      </c>
      <c r="W4" t="n">
        <v>7.23</v>
      </c>
      <c r="X4" t="n">
        <v>7.88</v>
      </c>
      <c r="Y4" t="n">
        <v>1</v>
      </c>
      <c r="Z4" t="n">
        <v>10</v>
      </c>
      <c r="AA4" t="n">
        <v>1135.775835895121</v>
      </c>
      <c r="AB4" t="n">
        <v>1554.018605565217</v>
      </c>
      <c r="AC4" t="n">
        <v>1405.705250928884</v>
      </c>
      <c r="AD4" t="n">
        <v>1135775.835895121</v>
      </c>
      <c r="AE4" t="n">
        <v>1554018.605565217</v>
      </c>
      <c r="AF4" t="n">
        <v>1.815821683766584e-06</v>
      </c>
      <c r="AG4" t="n">
        <v>14.02488425925926</v>
      </c>
      <c r="AH4" t="n">
        <v>1405705.250928884</v>
      </c>
    </row>
    <row r="5">
      <c r="A5" t="n">
        <v>3</v>
      </c>
      <c r="B5" t="n">
        <v>140</v>
      </c>
      <c r="C5" t="inlineStr">
        <is>
          <t xml:space="preserve">CONCLUIDO	</t>
        </is>
      </c>
      <c r="D5" t="n">
        <v>2.2513</v>
      </c>
      <c r="E5" t="n">
        <v>44.42</v>
      </c>
      <c r="F5" t="n">
        <v>30.13</v>
      </c>
      <c r="G5" t="n">
        <v>8.289999999999999</v>
      </c>
      <c r="H5" t="n">
        <v>0.11</v>
      </c>
      <c r="I5" t="n">
        <v>218</v>
      </c>
      <c r="J5" t="n">
        <v>275.54</v>
      </c>
      <c r="K5" t="n">
        <v>60.56</v>
      </c>
      <c r="L5" t="n">
        <v>1.75</v>
      </c>
      <c r="M5" t="n">
        <v>216</v>
      </c>
      <c r="N5" t="n">
        <v>73.23</v>
      </c>
      <c r="O5" t="n">
        <v>34217.22</v>
      </c>
      <c r="P5" t="n">
        <v>526.27</v>
      </c>
      <c r="Q5" t="n">
        <v>453.25</v>
      </c>
      <c r="R5" t="n">
        <v>270.11</v>
      </c>
      <c r="S5" t="n">
        <v>57.64</v>
      </c>
      <c r="T5" t="n">
        <v>103104.99</v>
      </c>
      <c r="U5" t="n">
        <v>0.21</v>
      </c>
      <c r="V5" t="n">
        <v>0.7</v>
      </c>
      <c r="W5" t="n">
        <v>7.18</v>
      </c>
      <c r="X5" t="n">
        <v>6.39</v>
      </c>
      <c r="Y5" t="n">
        <v>1</v>
      </c>
      <c r="Z5" t="n">
        <v>10</v>
      </c>
      <c r="AA5" t="n">
        <v>1002.3491195079</v>
      </c>
      <c r="AB5" t="n">
        <v>1371.458285832934</v>
      </c>
      <c r="AC5" t="n">
        <v>1240.568231886831</v>
      </c>
      <c r="AD5" t="n">
        <v>1002349.1195079</v>
      </c>
      <c r="AE5" t="n">
        <v>1371458.285832934</v>
      </c>
      <c r="AF5" t="n">
        <v>1.981272406661034e-06</v>
      </c>
      <c r="AG5" t="n">
        <v>12.85300925925926</v>
      </c>
      <c r="AH5" t="n">
        <v>1240568.231886831</v>
      </c>
    </row>
    <row r="6">
      <c r="A6" t="n">
        <v>4</v>
      </c>
      <c r="B6" t="n">
        <v>140</v>
      </c>
      <c r="C6" t="inlineStr">
        <is>
          <t xml:space="preserve">CONCLUIDO	</t>
        </is>
      </c>
      <c r="D6" t="n">
        <v>2.4035</v>
      </c>
      <c r="E6" t="n">
        <v>41.61</v>
      </c>
      <c r="F6" t="n">
        <v>29.1</v>
      </c>
      <c r="G6" t="n">
        <v>9.49</v>
      </c>
      <c r="H6" t="n">
        <v>0.13</v>
      </c>
      <c r="I6" t="n">
        <v>184</v>
      </c>
      <c r="J6" t="n">
        <v>276.02</v>
      </c>
      <c r="K6" t="n">
        <v>60.56</v>
      </c>
      <c r="L6" t="n">
        <v>2</v>
      </c>
      <c r="M6" t="n">
        <v>182</v>
      </c>
      <c r="N6" t="n">
        <v>73.47</v>
      </c>
      <c r="O6" t="n">
        <v>34277.1</v>
      </c>
      <c r="P6" t="n">
        <v>508.15</v>
      </c>
      <c r="Q6" t="n">
        <v>453.02</v>
      </c>
      <c r="R6" t="n">
        <v>236.97</v>
      </c>
      <c r="S6" t="n">
        <v>57.64</v>
      </c>
      <c r="T6" t="n">
        <v>86704.59</v>
      </c>
      <c r="U6" t="n">
        <v>0.24</v>
      </c>
      <c r="V6" t="n">
        <v>0.73</v>
      </c>
      <c r="W6" t="n">
        <v>7.1</v>
      </c>
      <c r="X6" t="n">
        <v>5.36</v>
      </c>
      <c r="Y6" t="n">
        <v>1</v>
      </c>
      <c r="Z6" t="n">
        <v>10</v>
      </c>
      <c r="AA6" t="n">
        <v>918.6087165906575</v>
      </c>
      <c r="AB6" t="n">
        <v>1256.880972195722</v>
      </c>
      <c r="AC6" t="n">
        <v>1136.926016252885</v>
      </c>
      <c r="AD6" t="n">
        <v>918608.7165906575</v>
      </c>
      <c r="AE6" t="n">
        <v>1256880.972195722</v>
      </c>
      <c r="AF6" t="n">
        <v>2.115217087642604e-06</v>
      </c>
      <c r="AG6" t="n">
        <v>12.03993055555556</v>
      </c>
      <c r="AH6" t="n">
        <v>1136926.016252885</v>
      </c>
    </row>
    <row r="7">
      <c r="A7" t="n">
        <v>5</v>
      </c>
      <c r="B7" t="n">
        <v>140</v>
      </c>
      <c r="C7" t="inlineStr">
        <is>
          <t xml:space="preserve">CONCLUIDO	</t>
        </is>
      </c>
      <c r="D7" t="n">
        <v>2.5212</v>
      </c>
      <c r="E7" t="n">
        <v>39.66</v>
      </c>
      <c r="F7" t="n">
        <v>28.41</v>
      </c>
      <c r="G7" t="n">
        <v>10.65</v>
      </c>
      <c r="H7" t="n">
        <v>0.14</v>
      </c>
      <c r="I7" t="n">
        <v>160</v>
      </c>
      <c r="J7" t="n">
        <v>276.51</v>
      </c>
      <c r="K7" t="n">
        <v>60.56</v>
      </c>
      <c r="L7" t="n">
        <v>2.25</v>
      </c>
      <c r="M7" t="n">
        <v>158</v>
      </c>
      <c r="N7" t="n">
        <v>73.70999999999999</v>
      </c>
      <c r="O7" t="n">
        <v>34337.08</v>
      </c>
      <c r="P7" t="n">
        <v>496.16</v>
      </c>
      <c r="Q7" t="n">
        <v>453.11</v>
      </c>
      <c r="R7" t="n">
        <v>214.47</v>
      </c>
      <c r="S7" t="n">
        <v>57.64</v>
      </c>
      <c r="T7" t="n">
        <v>75572.23</v>
      </c>
      <c r="U7" t="n">
        <v>0.27</v>
      </c>
      <c r="V7" t="n">
        <v>0.75</v>
      </c>
      <c r="W7" t="n">
        <v>7.06</v>
      </c>
      <c r="X7" t="n">
        <v>4.67</v>
      </c>
      <c r="Y7" t="n">
        <v>1</v>
      </c>
      <c r="Z7" t="n">
        <v>10</v>
      </c>
      <c r="AA7" t="n">
        <v>859.1083317329391</v>
      </c>
      <c r="AB7" t="n">
        <v>1175.469920661672</v>
      </c>
      <c r="AC7" t="n">
        <v>1063.284721216117</v>
      </c>
      <c r="AD7" t="n">
        <v>859108.3317329391</v>
      </c>
      <c r="AE7" t="n">
        <v>1175469.920661672</v>
      </c>
      <c r="AF7" t="n">
        <v>2.218799800858969e-06</v>
      </c>
      <c r="AG7" t="n">
        <v>11.47569444444444</v>
      </c>
      <c r="AH7" t="n">
        <v>1063284.721216117</v>
      </c>
    </row>
    <row r="8">
      <c r="A8" t="n">
        <v>6</v>
      </c>
      <c r="B8" t="n">
        <v>140</v>
      </c>
      <c r="C8" t="inlineStr">
        <is>
          <t xml:space="preserve">CONCLUIDO	</t>
        </is>
      </c>
      <c r="D8" t="n">
        <v>2.6251</v>
      </c>
      <c r="E8" t="n">
        <v>38.09</v>
      </c>
      <c r="F8" t="n">
        <v>27.83</v>
      </c>
      <c r="G8" t="n">
        <v>11.84</v>
      </c>
      <c r="H8" t="n">
        <v>0.16</v>
      </c>
      <c r="I8" t="n">
        <v>141</v>
      </c>
      <c r="J8" t="n">
        <v>277</v>
      </c>
      <c r="K8" t="n">
        <v>60.56</v>
      </c>
      <c r="L8" t="n">
        <v>2.5</v>
      </c>
      <c r="M8" t="n">
        <v>139</v>
      </c>
      <c r="N8" t="n">
        <v>73.94</v>
      </c>
      <c r="O8" t="n">
        <v>34397.15</v>
      </c>
      <c r="P8" t="n">
        <v>486.1</v>
      </c>
      <c r="Q8" t="n">
        <v>452.91</v>
      </c>
      <c r="R8" t="n">
        <v>195.95</v>
      </c>
      <c r="S8" t="n">
        <v>57.64</v>
      </c>
      <c r="T8" t="n">
        <v>66408.23</v>
      </c>
      <c r="U8" t="n">
        <v>0.29</v>
      </c>
      <c r="V8" t="n">
        <v>0.76</v>
      </c>
      <c r="W8" t="n">
        <v>7.03</v>
      </c>
      <c r="X8" t="n">
        <v>4.1</v>
      </c>
      <c r="Y8" t="n">
        <v>1</v>
      </c>
      <c r="Z8" t="n">
        <v>10</v>
      </c>
      <c r="AA8" t="n">
        <v>809.4767323632309</v>
      </c>
      <c r="AB8" t="n">
        <v>1107.561776812407</v>
      </c>
      <c r="AC8" t="n">
        <v>1001.857635306147</v>
      </c>
      <c r="AD8" t="n">
        <v>809476.7323632309</v>
      </c>
      <c r="AE8" t="n">
        <v>1107561.776812407</v>
      </c>
      <c r="AF8" t="n">
        <v>2.310237726969253e-06</v>
      </c>
      <c r="AG8" t="n">
        <v>11.02141203703704</v>
      </c>
      <c r="AH8" t="n">
        <v>1001857.635306147</v>
      </c>
    </row>
    <row r="9">
      <c r="A9" t="n">
        <v>7</v>
      </c>
      <c r="B9" t="n">
        <v>140</v>
      </c>
      <c r="C9" t="inlineStr">
        <is>
          <t xml:space="preserve">CONCLUIDO	</t>
        </is>
      </c>
      <c r="D9" t="n">
        <v>2.7131</v>
      </c>
      <c r="E9" t="n">
        <v>36.86</v>
      </c>
      <c r="F9" t="n">
        <v>27.38</v>
      </c>
      <c r="G9" t="n">
        <v>13.04</v>
      </c>
      <c r="H9" t="n">
        <v>0.18</v>
      </c>
      <c r="I9" t="n">
        <v>126</v>
      </c>
      <c r="J9" t="n">
        <v>277.48</v>
      </c>
      <c r="K9" t="n">
        <v>60.56</v>
      </c>
      <c r="L9" t="n">
        <v>2.75</v>
      </c>
      <c r="M9" t="n">
        <v>124</v>
      </c>
      <c r="N9" t="n">
        <v>74.18000000000001</v>
      </c>
      <c r="O9" t="n">
        <v>34457.31</v>
      </c>
      <c r="P9" t="n">
        <v>478.16</v>
      </c>
      <c r="Q9" t="n">
        <v>453</v>
      </c>
      <c r="R9" t="n">
        <v>181.17</v>
      </c>
      <c r="S9" t="n">
        <v>57.64</v>
      </c>
      <c r="T9" t="n">
        <v>59094.97</v>
      </c>
      <c r="U9" t="n">
        <v>0.32</v>
      </c>
      <c r="V9" t="n">
        <v>0.77</v>
      </c>
      <c r="W9" t="n">
        <v>7</v>
      </c>
      <c r="X9" t="n">
        <v>3.64</v>
      </c>
      <c r="Y9" t="n">
        <v>1</v>
      </c>
      <c r="Z9" t="n">
        <v>10</v>
      </c>
      <c r="AA9" t="n">
        <v>780.9987953118152</v>
      </c>
      <c r="AB9" t="n">
        <v>1068.597006980747</v>
      </c>
      <c r="AC9" t="n">
        <v>966.6116084198226</v>
      </c>
      <c r="AD9" t="n">
        <v>780998.7953118152</v>
      </c>
      <c r="AE9" t="n">
        <v>1068597.006980747</v>
      </c>
      <c r="AF9" t="n">
        <v>2.387682746196443e-06</v>
      </c>
      <c r="AG9" t="n">
        <v>10.66550925925926</v>
      </c>
      <c r="AH9" t="n">
        <v>966611.6084198225</v>
      </c>
    </row>
    <row r="10">
      <c r="A10" t="n">
        <v>8</v>
      </c>
      <c r="B10" t="n">
        <v>140</v>
      </c>
      <c r="C10" t="inlineStr">
        <is>
          <t xml:space="preserve">CONCLUIDO	</t>
        </is>
      </c>
      <c r="D10" t="n">
        <v>2.7864</v>
      </c>
      <c r="E10" t="n">
        <v>35.89</v>
      </c>
      <c r="F10" t="n">
        <v>27.03</v>
      </c>
      <c r="G10" t="n">
        <v>14.23</v>
      </c>
      <c r="H10" t="n">
        <v>0.19</v>
      </c>
      <c r="I10" t="n">
        <v>114</v>
      </c>
      <c r="J10" t="n">
        <v>277.97</v>
      </c>
      <c r="K10" t="n">
        <v>60.56</v>
      </c>
      <c r="L10" t="n">
        <v>3</v>
      </c>
      <c r="M10" t="n">
        <v>112</v>
      </c>
      <c r="N10" t="n">
        <v>74.42</v>
      </c>
      <c r="O10" t="n">
        <v>34517.57</v>
      </c>
      <c r="P10" t="n">
        <v>472.12</v>
      </c>
      <c r="Q10" t="n">
        <v>452.79</v>
      </c>
      <c r="R10" t="n">
        <v>169.65</v>
      </c>
      <c r="S10" t="n">
        <v>57.64</v>
      </c>
      <c r="T10" t="n">
        <v>53394.62</v>
      </c>
      <c r="U10" t="n">
        <v>0.34</v>
      </c>
      <c r="V10" t="n">
        <v>0.78</v>
      </c>
      <c r="W10" t="n">
        <v>6.99</v>
      </c>
      <c r="X10" t="n">
        <v>3.3</v>
      </c>
      <c r="Y10" t="n">
        <v>1</v>
      </c>
      <c r="Z10" t="n">
        <v>10</v>
      </c>
      <c r="AA10" t="n">
        <v>746.4752450114313</v>
      </c>
      <c r="AB10" t="n">
        <v>1021.360362388216</v>
      </c>
      <c r="AC10" t="n">
        <v>923.8831628901553</v>
      </c>
      <c r="AD10" t="n">
        <v>746475.2450114313</v>
      </c>
      <c r="AE10" t="n">
        <v>1021360.362388216</v>
      </c>
      <c r="AF10" t="n">
        <v>2.452190926984544e-06</v>
      </c>
      <c r="AG10" t="n">
        <v>10.38483796296296</v>
      </c>
      <c r="AH10" t="n">
        <v>923883.1628901553</v>
      </c>
    </row>
    <row r="11">
      <c r="A11" t="n">
        <v>9</v>
      </c>
      <c r="B11" t="n">
        <v>140</v>
      </c>
      <c r="C11" t="inlineStr">
        <is>
          <t xml:space="preserve">CONCLUIDO	</t>
        </is>
      </c>
      <c r="D11" t="n">
        <v>2.8527</v>
      </c>
      <c r="E11" t="n">
        <v>35.05</v>
      </c>
      <c r="F11" t="n">
        <v>26.72</v>
      </c>
      <c r="G11" t="n">
        <v>15.42</v>
      </c>
      <c r="H11" t="n">
        <v>0.21</v>
      </c>
      <c r="I11" t="n">
        <v>104</v>
      </c>
      <c r="J11" t="n">
        <v>278.46</v>
      </c>
      <c r="K11" t="n">
        <v>60.56</v>
      </c>
      <c r="L11" t="n">
        <v>3.25</v>
      </c>
      <c r="M11" t="n">
        <v>102</v>
      </c>
      <c r="N11" t="n">
        <v>74.66</v>
      </c>
      <c r="O11" t="n">
        <v>34577.92</v>
      </c>
      <c r="P11" t="n">
        <v>466.64</v>
      </c>
      <c r="Q11" t="n">
        <v>452.76</v>
      </c>
      <c r="R11" t="n">
        <v>159.82</v>
      </c>
      <c r="S11" t="n">
        <v>57.64</v>
      </c>
      <c r="T11" t="n">
        <v>48528.33</v>
      </c>
      <c r="U11" t="n">
        <v>0.36</v>
      </c>
      <c r="V11" t="n">
        <v>0.79</v>
      </c>
      <c r="W11" t="n">
        <v>6.97</v>
      </c>
      <c r="X11" t="n">
        <v>2.99</v>
      </c>
      <c r="Y11" t="n">
        <v>1</v>
      </c>
      <c r="Z11" t="n">
        <v>10</v>
      </c>
      <c r="AA11" t="n">
        <v>727.9112697586855</v>
      </c>
      <c r="AB11" t="n">
        <v>995.9603124626216</v>
      </c>
      <c r="AC11" t="n">
        <v>900.9072580802662</v>
      </c>
      <c r="AD11" t="n">
        <v>727911.2697586855</v>
      </c>
      <c r="AE11" t="n">
        <v>995960.3124626216</v>
      </c>
      <c r="AF11" t="n">
        <v>2.510538708515938e-06</v>
      </c>
      <c r="AG11" t="n">
        <v>10.14178240740741</v>
      </c>
      <c r="AH11" t="n">
        <v>900907.2580802662</v>
      </c>
    </row>
    <row r="12">
      <c r="A12" t="n">
        <v>10</v>
      </c>
      <c r="B12" t="n">
        <v>140</v>
      </c>
      <c r="C12" t="inlineStr">
        <is>
          <t xml:space="preserve">CONCLUIDO	</t>
        </is>
      </c>
      <c r="D12" t="n">
        <v>2.9056</v>
      </c>
      <c r="E12" t="n">
        <v>34.42</v>
      </c>
      <c r="F12" t="n">
        <v>26.5</v>
      </c>
      <c r="G12" t="n">
        <v>16.56</v>
      </c>
      <c r="H12" t="n">
        <v>0.22</v>
      </c>
      <c r="I12" t="n">
        <v>96</v>
      </c>
      <c r="J12" t="n">
        <v>278.95</v>
      </c>
      <c r="K12" t="n">
        <v>60.56</v>
      </c>
      <c r="L12" t="n">
        <v>3.5</v>
      </c>
      <c r="M12" t="n">
        <v>94</v>
      </c>
      <c r="N12" t="n">
        <v>74.90000000000001</v>
      </c>
      <c r="O12" t="n">
        <v>34638.36</v>
      </c>
      <c r="P12" t="n">
        <v>462.75</v>
      </c>
      <c r="Q12" t="n">
        <v>452.94</v>
      </c>
      <c r="R12" t="n">
        <v>152.68</v>
      </c>
      <c r="S12" t="n">
        <v>57.64</v>
      </c>
      <c r="T12" t="n">
        <v>44998.36</v>
      </c>
      <c r="U12" t="n">
        <v>0.38</v>
      </c>
      <c r="V12" t="n">
        <v>0.8</v>
      </c>
      <c r="W12" t="n">
        <v>6.95</v>
      </c>
      <c r="X12" t="n">
        <v>2.77</v>
      </c>
      <c r="Y12" t="n">
        <v>1</v>
      </c>
      <c r="Z12" t="n">
        <v>10</v>
      </c>
      <c r="AA12" t="n">
        <v>714.0616727481449</v>
      </c>
      <c r="AB12" t="n">
        <v>977.0106828317023</v>
      </c>
      <c r="AC12" t="n">
        <v>883.7661545053494</v>
      </c>
      <c r="AD12" t="n">
        <v>714061.6727481449</v>
      </c>
      <c r="AE12" t="n">
        <v>977010.6828317023</v>
      </c>
      <c r="AF12" t="n">
        <v>2.557093725755919e-06</v>
      </c>
      <c r="AG12" t="n">
        <v>9.959490740740742</v>
      </c>
      <c r="AH12" t="n">
        <v>883766.1545053493</v>
      </c>
    </row>
    <row r="13">
      <c r="A13" t="n">
        <v>11</v>
      </c>
      <c r="B13" t="n">
        <v>140</v>
      </c>
      <c r="C13" t="inlineStr">
        <is>
          <t xml:space="preserve">CONCLUIDO	</t>
        </is>
      </c>
      <c r="D13" t="n">
        <v>2.9563</v>
      </c>
      <c r="E13" t="n">
        <v>33.83</v>
      </c>
      <c r="F13" t="n">
        <v>26.28</v>
      </c>
      <c r="G13" t="n">
        <v>17.71</v>
      </c>
      <c r="H13" t="n">
        <v>0.24</v>
      </c>
      <c r="I13" t="n">
        <v>89</v>
      </c>
      <c r="J13" t="n">
        <v>279.44</v>
      </c>
      <c r="K13" t="n">
        <v>60.56</v>
      </c>
      <c r="L13" t="n">
        <v>3.75</v>
      </c>
      <c r="M13" t="n">
        <v>87</v>
      </c>
      <c r="N13" t="n">
        <v>75.14</v>
      </c>
      <c r="O13" t="n">
        <v>34698.9</v>
      </c>
      <c r="P13" t="n">
        <v>458.88</v>
      </c>
      <c r="Q13" t="n">
        <v>452.79</v>
      </c>
      <c r="R13" t="n">
        <v>145.32</v>
      </c>
      <c r="S13" t="n">
        <v>57.64</v>
      </c>
      <c r="T13" t="n">
        <v>41350.55</v>
      </c>
      <c r="U13" t="n">
        <v>0.4</v>
      </c>
      <c r="V13" t="n">
        <v>0.8100000000000001</v>
      </c>
      <c r="W13" t="n">
        <v>6.94</v>
      </c>
      <c r="X13" t="n">
        <v>2.55</v>
      </c>
      <c r="Y13" t="n">
        <v>1</v>
      </c>
      <c r="Z13" t="n">
        <v>10</v>
      </c>
      <c r="AA13" t="n">
        <v>688.5000154932179</v>
      </c>
      <c r="AB13" t="n">
        <v>942.036095674782</v>
      </c>
      <c r="AC13" t="n">
        <v>852.1294928595444</v>
      </c>
      <c r="AD13" t="n">
        <v>688500.015493218</v>
      </c>
      <c r="AE13" t="n">
        <v>942036.0956747821</v>
      </c>
      <c r="AF13" t="n">
        <v>2.60171261751522e-06</v>
      </c>
      <c r="AG13" t="n">
        <v>9.788773148148147</v>
      </c>
      <c r="AH13" t="n">
        <v>852129.4928595443</v>
      </c>
    </row>
    <row r="14">
      <c r="A14" t="n">
        <v>12</v>
      </c>
      <c r="B14" t="n">
        <v>140</v>
      </c>
      <c r="C14" t="inlineStr">
        <is>
          <t xml:space="preserve">CONCLUIDO	</t>
        </is>
      </c>
      <c r="D14" t="n">
        <v>3.0004</v>
      </c>
      <c r="E14" t="n">
        <v>33.33</v>
      </c>
      <c r="F14" t="n">
        <v>26.09</v>
      </c>
      <c r="G14" t="n">
        <v>18.86</v>
      </c>
      <c r="H14" t="n">
        <v>0.25</v>
      </c>
      <c r="I14" t="n">
        <v>83</v>
      </c>
      <c r="J14" t="n">
        <v>279.94</v>
      </c>
      <c r="K14" t="n">
        <v>60.56</v>
      </c>
      <c r="L14" t="n">
        <v>4</v>
      </c>
      <c r="M14" t="n">
        <v>81</v>
      </c>
      <c r="N14" t="n">
        <v>75.38</v>
      </c>
      <c r="O14" t="n">
        <v>34759.54</v>
      </c>
      <c r="P14" t="n">
        <v>455.65</v>
      </c>
      <c r="Q14" t="n">
        <v>452.85</v>
      </c>
      <c r="R14" t="n">
        <v>139.15</v>
      </c>
      <c r="S14" t="n">
        <v>57.64</v>
      </c>
      <c r="T14" t="n">
        <v>38297.71</v>
      </c>
      <c r="U14" t="n">
        <v>0.41</v>
      </c>
      <c r="V14" t="n">
        <v>0.8100000000000001</v>
      </c>
      <c r="W14" t="n">
        <v>6.93</v>
      </c>
      <c r="X14" t="n">
        <v>2.36</v>
      </c>
      <c r="Y14" t="n">
        <v>1</v>
      </c>
      <c r="Z14" t="n">
        <v>10</v>
      </c>
      <c r="AA14" t="n">
        <v>677.8276155343066</v>
      </c>
      <c r="AB14" t="n">
        <v>927.4336472179431</v>
      </c>
      <c r="AC14" t="n">
        <v>838.9206815887611</v>
      </c>
      <c r="AD14" t="n">
        <v>677827.6155343066</v>
      </c>
      <c r="AE14" t="n">
        <v>927433.6472179431</v>
      </c>
      <c r="AF14" t="n">
        <v>2.640523132832482e-06</v>
      </c>
      <c r="AG14" t="n">
        <v>9.644097222222221</v>
      </c>
      <c r="AH14" t="n">
        <v>838920.6815887612</v>
      </c>
    </row>
    <row r="15">
      <c r="A15" t="n">
        <v>13</v>
      </c>
      <c r="B15" t="n">
        <v>140</v>
      </c>
      <c r="C15" t="inlineStr">
        <is>
          <t xml:space="preserve">CONCLUIDO	</t>
        </is>
      </c>
      <c r="D15" t="n">
        <v>3.0377</v>
      </c>
      <c r="E15" t="n">
        <v>32.92</v>
      </c>
      <c r="F15" t="n">
        <v>25.95</v>
      </c>
      <c r="G15" t="n">
        <v>19.96</v>
      </c>
      <c r="H15" t="n">
        <v>0.27</v>
      </c>
      <c r="I15" t="n">
        <v>78</v>
      </c>
      <c r="J15" t="n">
        <v>280.43</v>
      </c>
      <c r="K15" t="n">
        <v>60.56</v>
      </c>
      <c r="L15" t="n">
        <v>4.25</v>
      </c>
      <c r="M15" t="n">
        <v>76</v>
      </c>
      <c r="N15" t="n">
        <v>75.62</v>
      </c>
      <c r="O15" t="n">
        <v>34820.27</v>
      </c>
      <c r="P15" t="n">
        <v>453</v>
      </c>
      <c r="Q15" t="n">
        <v>452.83</v>
      </c>
      <c r="R15" t="n">
        <v>134.55</v>
      </c>
      <c r="S15" t="n">
        <v>57.64</v>
      </c>
      <c r="T15" t="n">
        <v>36023.51</v>
      </c>
      <c r="U15" t="n">
        <v>0.43</v>
      </c>
      <c r="V15" t="n">
        <v>0.82</v>
      </c>
      <c r="W15" t="n">
        <v>6.92</v>
      </c>
      <c r="X15" t="n">
        <v>2.22</v>
      </c>
      <c r="Y15" t="n">
        <v>1</v>
      </c>
      <c r="Z15" t="n">
        <v>10</v>
      </c>
      <c r="AA15" t="n">
        <v>669.1975964898694</v>
      </c>
      <c r="AB15" t="n">
        <v>915.6256744317745</v>
      </c>
      <c r="AC15" t="n">
        <v>828.2396451527105</v>
      </c>
      <c r="AD15" t="n">
        <v>669197.5964898694</v>
      </c>
      <c r="AE15" t="n">
        <v>915625.6744317745</v>
      </c>
      <c r="AF15" t="n">
        <v>2.67334926030037e-06</v>
      </c>
      <c r="AG15" t="n">
        <v>9.525462962962964</v>
      </c>
      <c r="AH15" t="n">
        <v>828239.6451527105</v>
      </c>
    </row>
    <row r="16">
      <c r="A16" t="n">
        <v>14</v>
      </c>
      <c r="B16" t="n">
        <v>140</v>
      </c>
      <c r="C16" t="inlineStr">
        <is>
          <t xml:space="preserve">CONCLUIDO	</t>
        </is>
      </c>
      <c r="D16" t="n">
        <v>3.0743</v>
      </c>
      <c r="E16" t="n">
        <v>32.53</v>
      </c>
      <c r="F16" t="n">
        <v>25.81</v>
      </c>
      <c r="G16" t="n">
        <v>21.22</v>
      </c>
      <c r="H16" t="n">
        <v>0.29</v>
      </c>
      <c r="I16" t="n">
        <v>73</v>
      </c>
      <c r="J16" t="n">
        <v>280.92</v>
      </c>
      <c r="K16" t="n">
        <v>60.56</v>
      </c>
      <c r="L16" t="n">
        <v>4.5</v>
      </c>
      <c r="M16" t="n">
        <v>71</v>
      </c>
      <c r="N16" t="n">
        <v>75.87</v>
      </c>
      <c r="O16" t="n">
        <v>34881.09</v>
      </c>
      <c r="P16" t="n">
        <v>450.76</v>
      </c>
      <c r="Q16" t="n">
        <v>452.75</v>
      </c>
      <c r="R16" t="n">
        <v>130.5</v>
      </c>
      <c r="S16" t="n">
        <v>57.64</v>
      </c>
      <c r="T16" t="n">
        <v>34022.01</v>
      </c>
      <c r="U16" t="n">
        <v>0.44</v>
      </c>
      <c r="V16" t="n">
        <v>0.82</v>
      </c>
      <c r="W16" t="n">
        <v>6.91</v>
      </c>
      <c r="X16" t="n">
        <v>2.08</v>
      </c>
      <c r="Y16" t="n">
        <v>1</v>
      </c>
      <c r="Z16" t="n">
        <v>10</v>
      </c>
      <c r="AA16" t="n">
        <v>661.0346948920519</v>
      </c>
      <c r="AB16" t="n">
        <v>904.4568323438382</v>
      </c>
      <c r="AC16" t="n">
        <v>818.1367416780785</v>
      </c>
      <c r="AD16" t="n">
        <v>661034.6948920519</v>
      </c>
      <c r="AE16" t="n">
        <v>904456.8323438382</v>
      </c>
      <c r="AF16" t="n">
        <v>2.705559347842587e-06</v>
      </c>
      <c r="AG16" t="n">
        <v>9.412615740740742</v>
      </c>
      <c r="AH16" t="n">
        <v>818136.7416780784</v>
      </c>
    </row>
    <row r="17">
      <c r="A17" t="n">
        <v>15</v>
      </c>
      <c r="B17" t="n">
        <v>140</v>
      </c>
      <c r="C17" t="inlineStr">
        <is>
          <t xml:space="preserve">CONCLUIDO	</t>
        </is>
      </c>
      <c r="D17" t="n">
        <v>3.1055</v>
      </c>
      <c r="E17" t="n">
        <v>32.2</v>
      </c>
      <c r="F17" t="n">
        <v>25.7</v>
      </c>
      <c r="G17" t="n">
        <v>22.34</v>
      </c>
      <c r="H17" t="n">
        <v>0.3</v>
      </c>
      <c r="I17" t="n">
        <v>69</v>
      </c>
      <c r="J17" t="n">
        <v>281.41</v>
      </c>
      <c r="K17" t="n">
        <v>60.56</v>
      </c>
      <c r="L17" t="n">
        <v>4.75</v>
      </c>
      <c r="M17" t="n">
        <v>67</v>
      </c>
      <c r="N17" t="n">
        <v>76.11</v>
      </c>
      <c r="O17" t="n">
        <v>34942.02</v>
      </c>
      <c r="P17" t="n">
        <v>448.62</v>
      </c>
      <c r="Q17" t="n">
        <v>452.8</v>
      </c>
      <c r="R17" t="n">
        <v>126.22</v>
      </c>
      <c r="S17" t="n">
        <v>57.64</v>
      </c>
      <c r="T17" t="n">
        <v>31901.31</v>
      </c>
      <c r="U17" t="n">
        <v>0.46</v>
      </c>
      <c r="V17" t="n">
        <v>0.83</v>
      </c>
      <c r="W17" t="n">
        <v>6.91</v>
      </c>
      <c r="X17" t="n">
        <v>1.97</v>
      </c>
      <c r="Y17" t="n">
        <v>1</v>
      </c>
      <c r="Z17" t="n">
        <v>10</v>
      </c>
      <c r="AA17" t="n">
        <v>654.2303750469936</v>
      </c>
      <c r="AB17" t="n">
        <v>895.146861746424</v>
      </c>
      <c r="AC17" t="n">
        <v>809.7153016078556</v>
      </c>
      <c r="AD17" t="n">
        <v>654230.3750469936</v>
      </c>
      <c r="AE17" t="n">
        <v>895146.861746424</v>
      </c>
      <c r="AF17" t="n">
        <v>2.733017127386773e-06</v>
      </c>
      <c r="AG17" t="n">
        <v>9.317129629629632</v>
      </c>
      <c r="AH17" t="n">
        <v>809715.3016078556</v>
      </c>
    </row>
    <row r="18">
      <c r="A18" t="n">
        <v>16</v>
      </c>
      <c r="B18" t="n">
        <v>140</v>
      </c>
      <c r="C18" t="inlineStr">
        <is>
          <t xml:space="preserve">CONCLUIDO	</t>
        </is>
      </c>
      <c r="D18" t="n">
        <v>3.1381</v>
      </c>
      <c r="E18" t="n">
        <v>31.87</v>
      </c>
      <c r="F18" t="n">
        <v>25.57</v>
      </c>
      <c r="G18" t="n">
        <v>23.6</v>
      </c>
      <c r="H18" t="n">
        <v>0.32</v>
      </c>
      <c r="I18" t="n">
        <v>65</v>
      </c>
      <c r="J18" t="n">
        <v>281.91</v>
      </c>
      <c r="K18" t="n">
        <v>60.56</v>
      </c>
      <c r="L18" t="n">
        <v>5</v>
      </c>
      <c r="M18" t="n">
        <v>63</v>
      </c>
      <c r="N18" t="n">
        <v>76.34999999999999</v>
      </c>
      <c r="O18" t="n">
        <v>35003.04</v>
      </c>
      <c r="P18" t="n">
        <v>446.38</v>
      </c>
      <c r="Q18" t="n">
        <v>452.75</v>
      </c>
      <c r="R18" t="n">
        <v>122.15</v>
      </c>
      <c r="S18" t="n">
        <v>57.64</v>
      </c>
      <c r="T18" t="n">
        <v>29887.92</v>
      </c>
      <c r="U18" t="n">
        <v>0.47</v>
      </c>
      <c r="V18" t="n">
        <v>0.83</v>
      </c>
      <c r="W18" t="n">
        <v>6.9</v>
      </c>
      <c r="X18" t="n">
        <v>1.84</v>
      </c>
      <c r="Y18" t="n">
        <v>1</v>
      </c>
      <c r="Z18" t="n">
        <v>10</v>
      </c>
      <c r="AA18" t="n">
        <v>634.4448190379632</v>
      </c>
      <c r="AB18" t="n">
        <v>868.0753911377419</v>
      </c>
      <c r="AC18" t="n">
        <v>785.2274941590186</v>
      </c>
      <c r="AD18" t="n">
        <v>634444.8190379632</v>
      </c>
      <c r="AE18" t="n">
        <v>868075.391137742</v>
      </c>
      <c r="AF18" t="n">
        <v>2.761706986782299e-06</v>
      </c>
      <c r="AG18" t="n">
        <v>9.221643518518519</v>
      </c>
      <c r="AH18" t="n">
        <v>785227.4941590186</v>
      </c>
    </row>
    <row r="19">
      <c r="A19" t="n">
        <v>17</v>
      </c>
      <c r="B19" t="n">
        <v>140</v>
      </c>
      <c r="C19" t="inlineStr">
        <is>
          <t xml:space="preserve">CONCLUIDO	</t>
        </is>
      </c>
      <c r="D19" t="n">
        <v>3.1597</v>
      </c>
      <c r="E19" t="n">
        <v>31.65</v>
      </c>
      <c r="F19" t="n">
        <v>25.51</v>
      </c>
      <c r="G19" t="n">
        <v>24.69</v>
      </c>
      <c r="H19" t="n">
        <v>0.33</v>
      </c>
      <c r="I19" t="n">
        <v>62</v>
      </c>
      <c r="J19" t="n">
        <v>282.4</v>
      </c>
      <c r="K19" t="n">
        <v>60.56</v>
      </c>
      <c r="L19" t="n">
        <v>5.25</v>
      </c>
      <c r="M19" t="n">
        <v>60</v>
      </c>
      <c r="N19" t="n">
        <v>76.59999999999999</v>
      </c>
      <c r="O19" t="n">
        <v>35064.15</v>
      </c>
      <c r="P19" t="n">
        <v>445.33</v>
      </c>
      <c r="Q19" t="n">
        <v>452.69</v>
      </c>
      <c r="R19" t="n">
        <v>120.08</v>
      </c>
      <c r="S19" t="n">
        <v>57.64</v>
      </c>
      <c r="T19" t="n">
        <v>28867.9</v>
      </c>
      <c r="U19" t="n">
        <v>0.48</v>
      </c>
      <c r="V19" t="n">
        <v>0.83</v>
      </c>
      <c r="W19" t="n">
        <v>6.91</v>
      </c>
      <c r="X19" t="n">
        <v>1.78</v>
      </c>
      <c r="Y19" t="n">
        <v>1</v>
      </c>
      <c r="Z19" t="n">
        <v>10</v>
      </c>
      <c r="AA19" t="n">
        <v>630.3070741411331</v>
      </c>
      <c r="AB19" t="n">
        <v>862.4139460254777</v>
      </c>
      <c r="AC19" t="n">
        <v>780.1063694223807</v>
      </c>
      <c r="AD19" t="n">
        <v>630307.0741411331</v>
      </c>
      <c r="AE19" t="n">
        <v>862413.9460254777</v>
      </c>
      <c r="AF19" t="n">
        <v>2.780716218774427e-06</v>
      </c>
      <c r="AG19" t="n">
        <v>9.157986111111111</v>
      </c>
      <c r="AH19" t="n">
        <v>780106.3694223807</v>
      </c>
    </row>
    <row r="20">
      <c r="A20" t="n">
        <v>18</v>
      </c>
      <c r="B20" t="n">
        <v>140</v>
      </c>
      <c r="C20" t="inlineStr">
        <is>
          <t xml:space="preserve">CONCLUIDO	</t>
        </is>
      </c>
      <c r="D20" t="n">
        <v>3.1861</v>
      </c>
      <c r="E20" t="n">
        <v>31.39</v>
      </c>
      <c r="F20" t="n">
        <v>25.4</v>
      </c>
      <c r="G20" t="n">
        <v>25.84</v>
      </c>
      <c r="H20" t="n">
        <v>0.35</v>
      </c>
      <c r="I20" t="n">
        <v>59</v>
      </c>
      <c r="J20" t="n">
        <v>282.9</v>
      </c>
      <c r="K20" t="n">
        <v>60.56</v>
      </c>
      <c r="L20" t="n">
        <v>5.5</v>
      </c>
      <c r="M20" t="n">
        <v>57</v>
      </c>
      <c r="N20" t="n">
        <v>76.84999999999999</v>
      </c>
      <c r="O20" t="n">
        <v>35125.37</v>
      </c>
      <c r="P20" t="n">
        <v>443.44</v>
      </c>
      <c r="Q20" t="n">
        <v>452.68</v>
      </c>
      <c r="R20" t="n">
        <v>117.02</v>
      </c>
      <c r="S20" t="n">
        <v>57.64</v>
      </c>
      <c r="T20" t="n">
        <v>27352.02</v>
      </c>
      <c r="U20" t="n">
        <v>0.49</v>
      </c>
      <c r="V20" t="n">
        <v>0.83</v>
      </c>
      <c r="W20" t="n">
        <v>6.89</v>
      </c>
      <c r="X20" t="n">
        <v>1.68</v>
      </c>
      <c r="Y20" t="n">
        <v>1</v>
      </c>
      <c r="Z20" t="n">
        <v>10</v>
      </c>
      <c r="AA20" t="n">
        <v>624.7141627794139</v>
      </c>
      <c r="AB20" t="n">
        <v>854.7614779585381</v>
      </c>
      <c r="AC20" t="n">
        <v>773.1842421674434</v>
      </c>
      <c r="AD20" t="n">
        <v>624714.1627794139</v>
      </c>
      <c r="AE20" t="n">
        <v>854761.4779585381</v>
      </c>
      <c r="AF20" t="n">
        <v>2.803949724542584e-06</v>
      </c>
      <c r="AG20" t="n">
        <v>9.08275462962963</v>
      </c>
      <c r="AH20" t="n">
        <v>773184.2421674434</v>
      </c>
    </row>
    <row r="21">
      <c r="A21" t="n">
        <v>19</v>
      </c>
      <c r="B21" t="n">
        <v>140</v>
      </c>
      <c r="C21" t="inlineStr">
        <is>
          <t xml:space="preserve">CONCLUIDO	</t>
        </is>
      </c>
      <c r="D21" t="n">
        <v>3.2031</v>
      </c>
      <c r="E21" t="n">
        <v>31.22</v>
      </c>
      <c r="F21" t="n">
        <v>25.34</v>
      </c>
      <c r="G21" t="n">
        <v>26.68</v>
      </c>
      <c r="H21" t="n">
        <v>0.36</v>
      </c>
      <c r="I21" t="n">
        <v>57</v>
      </c>
      <c r="J21" t="n">
        <v>283.4</v>
      </c>
      <c r="K21" t="n">
        <v>60.56</v>
      </c>
      <c r="L21" t="n">
        <v>5.75</v>
      </c>
      <c r="M21" t="n">
        <v>55</v>
      </c>
      <c r="N21" t="n">
        <v>77.09</v>
      </c>
      <c r="O21" t="n">
        <v>35186.68</v>
      </c>
      <c r="P21" t="n">
        <v>442.21</v>
      </c>
      <c r="Q21" t="n">
        <v>452.73</v>
      </c>
      <c r="R21" t="n">
        <v>114.94</v>
      </c>
      <c r="S21" t="n">
        <v>57.64</v>
      </c>
      <c r="T21" t="n">
        <v>26322.34</v>
      </c>
      <c r="U21" t="n">
        <v>0.5</v>
      </c>
      <c r="V21" t="n">
        <v>0.84</v>
      </c>
      <c r="W21" t="n">
        <v>6.89</v>
      </c>
      <c r="X21" t="n">
        <v>1.61</v>
      </c>
      <c r="Y21" t="n">
        <v>1</v>
      </c>
      <c r="Z21" t="n">
        <v>10</v>
      </c>
      <c r="AA21" t="n">
        <v>621.1961542133604</v>
      </c>
      <c r="AB21" t="n">
        <v>849.9479834348795</v>
      </c>
      <c r="AC21" t="n">
        <v>768.8301408053408</v>
      </c>
      <c r="AD21" t="n">
        <v>621196.1542133604</v>
      </c>
      <c r="AE21" t="n">
        <v>849947.9834348795</v>
      </c>
      <c r="AF21" t="n">
        <v>2.818910694166019e-06</v>
      </c>
      <c r="AG21" t="n">
        <v>9.033564814814815</v>
      </c>
      <c r="AH21" t="n">
        <v>768830.1408053407</v>
      </c>
    </row>
    <row r="22">
      <c r="A22" t="n">
        <v>20</v>
      </c>
      <c r="B22" t="n">
        <v>140</v>
      </c>
      <c r="C22" t="inlineStr">
        <is>
          <t xml:space="preserve">CONCLUIDO	</t>
        </is>
      </c>
      <c r="D22" t="n">
        <v>3.2284</v>
      </c>
      <c r="E22" t="n">
        <v>30.98</v>
      </c>
      <c r="F22" t="n">
        <v>25.25</v>
      </c>
      <c r="G22" t="n">
        <v>28.06</v>
      </c>
      <c r="H22" t="n">
        <v>0.38</v>
      </c>
      <c r="I22" t="n">
        <v>54</v>
      </c>
      <c r="J22" t="n">
        <v>283.9</v>
      </c>
      <c r="K22" t="n">
        <v>60.56</v>
      </c>
      <c r="L22" t="n">
        <v>6</v>
      </c>
      <c r="M22" t="n">
        <v>52</v>
      </c>
      <c r="N22" t="n">
        <v>77.34</v>
      </c>
      <c r="O22" t="n">
        <v>35248.1</v>
      </c>
      <c r="P22" t="n">
        <v>440.69</v>
      </c>
      <c r="Q22" t="n">
        <v>452.75</v>
      </c>
      <c r="R22" t="n">
        <v>112.05</v>
      </c>
      <c r="S22" t="n">
        <v>57.64</v>
      </c>
      <c r="T22" t="n">
        <v>24895.42</v>
      </c>
      <c r="U22" t="n">
        <v>0.51</v>
      </c>
      <c r="V22" t="n">
        <v>0.84</v>
      </c>
      <c r="W22" t="n">
        <v>6.88</v>
      </c>
      <c r="X22" t="n">
        <v>1.53</v>
      </c>
      <c r="Y22" t="n">
        <v>1</v>
      </c>
      <c r="Z22" t="n">
        <v>10</v>
      </c>
      <c r="AA22" t="n">
        <v>616.0883041165761</v>
      </c>
      <c r="AB22" t="n">
        <v>842.9591975900169</v>
      </c>
      <c r="AC22" t="n">
        <v>762.5083548726893</v>
      </c>
      <c r="AD22" t="n">
        <v>616088.3041165761</v>
      </c>
      <c r="AE22" t="n">
        <v>842959.1975900169</v>
      </c>
      <c r="AF22" t="n">
        <v>2.841176137193835e-06</v>
      </c>
      <c r="AG22" t="n">
        <v>8.96412037037037</v>
      </c>
      <c r="AH22" t="n">
        <v>762508.3548726893</v>
      </c>
    </row>
    <row r="23">
      <c r="A23" t="n">
        <v>21</v>
      </c>
      <c r="B23" t="n">
        <v>140</v>
      </c>
      <c r="C23" t="inlineStr">
        <is>
          <t xml:space="preserve">CONCLUIDO	</t>
        </is>
      </c>
      <c r="D23" t="n">
        <v>3.2458</v>
      </c>
      <c r="E23" t="n">
        <v>30.81</v>
      </c>
      <c r="F23" t="n">
        <v>25.19</v>
      </c>
      <c r="G23" t="n">
        <v>29.07</v>
      </c>
      <c r="H23" t="n">
        <v>0.39</v>
      </c>
      <c r="I23" t="n">
        <v>52</v>
      </c>
      <c r="J23" t="n">
        <v>284.4</v>
      </c>
      <c r="K23" t="n">
        <v>60.56</v>
      </c>
      <c r="L23" t="n">
        <v>6.25</v>
      </c>
      <c r="M23" t="n">
        <v>50</v>
      </c>
      <c r="N23" t="n">
        <v>77.59</v>
      </c>
      <c r="O23" t="n">
        <v>35309.61</v>
      </c>
      <c r="P23" t="n">
        <v>439.67</v>
      </c>
      <c r="Q23" t="n">
        <v>452.7</v>
      </c>
      <c r="R23" t="n">
        <v>110</v>
      </c>
      <c r="S23" t="n">
        <v>57.64</v>
      </c>
      <c r="T23" t="n">
        <v>23877.31</v>
      </c>
      <c r="U23" t="n">
        <v>0.52</v>
      </c>
      <c r="V23" t="n">
        <v>0.84</v>
      </c>
      <c r="W23" t="n">
        <v>6.88</v>
      </c>
      <c r="X23" t="n">
        <v>1.47</v>
      </c>
      <c r="Y23" t="n">
        <v>1</v>
      </c>
      <c r="Z23" t="n">
        <v>10</v>
      </c>
      <c r="AA23" t="n">
        <v>612.763984749708</v>
      </c>
      <c r="AB23" t="n">
        <v>838.4107171736481</v>
      </c>
      <c r="AC23" t="n">
        <v>758.3939750434265</v>
      </c>
      <c r="AD23" t="n">
        <v>612763.984749708</v>
      </c>
      <c r="AE23" t="n">
        <v>838410.7171736481</v>
      </c>
      <c r="AF23" t="n">
        <v>2.856489129631939e-06</v>
      </c>
      <c r="AG23" t="n">
        <v>8.914930555555555</v>
      </c>
      <c r="AH23" t="n">
        <v>758393.9750434265</v>
      </c>
    </row>
    <row r="24">
      <c r="A24" t="n">
        <v>22</v>
      </c>
      <c r="B24" t="n">
        <v>140</v>
      </c>
      <c r="C24" t="inlineStr">
        <is>
          <t xml:space="preserve">CONCLUIDO	</t>
        </is>
      </c>
      <c r="D24" t="n">
        <v>3.2615</v>
      </c>
      <c r="E24" t="n">
        <v>30.66</v>
      </c>
      <c r="F24" t="n">
        <v>25.15</v>
      </c>
      <c r="G24" t="n">
        <v>30.18</v>
      </c>
      <c r="H24" t="n">
        <v>0.41</v>
      </c>
      <c r="I24" t="n">
        <v>50</v>
      </c>
      <c r="J24" t="n">
        <v>284.89</v>
      </c>
      <c r="K24" t="n">
        <v>60.56</v>
      </c>
      <c r="L24" t="n">
        <v>6.5</v>
      </c>
      <c r="M24" t="n">
        <v>48</v>
      </c>
      <c r="N24" t="n">
        <v>77.84</v>
      </c>
      <c r="O24" t="n">
        <v>35371.22</v>
      </c>
      <c r="P24" t="n">
        <v>438.81</v>
      </c>
      <c r="Q24" t="n">
        <v>452.66</v>
      </c>
      <c r="R24" t="n">
        <v>108.73</v>
      </c>
      <c r="S24" t="n">
        <v>57.64</v>
      </c>
      <c r="T24" t="n">
        <v>23253.43</v>
      </c>
      <c r="U24" t="n">
        <v>0.53</v>
      </c>
      <c r="V24" t="n">
        <v>0.84</v>
      </c>
      <c r="W24" t="n">
        <v>6.87</v>
      </c>
      <c r="X24" t="n">
        <v>1.42</v>
      </c>
      <c r="Y24" t="n">
        <v>1</v>
      </c>
      <c r="Z24" t="n">
        <v>10</v>
      </c>
      <c r="AA24" t="n">
        <v>609.8966443991438</v>
      </c>
      <c r="AB24" t="n">
        <v>834.4874956078778</v>
      </c>
      <c r="AC24" t="n">
        <v>754.8451802376173</v>
      </c>
      <c r="AD24" t="n">
        <v>609896.6443991439</v>
      </c>
      <c r="AE24" t="n">
        <v>834487.4956078778</v>
      </c>
      <c r="AF24" t="n">
        <v>2.870306025107699e-06</v>
      </c>
      <c r="AG24" t="n">
        <v>8.871527777777779</v>
      </c>
      <c r="AH24" t="n">
        <v>754845.1802376173</v>
      </c>
    </row>
    <row r="25">
      <c r="A25" t="n">
        <v>23</v>
      </c>
      <c r="B25" t="n">
        <v>140</v>
      </c>
      <c r="C25" t="inlineStr">
        <is>
          <t xml:space="preserve">CONCLUIDO	</t>
        </is>
      </c>
      <c r="D25" t="n">
        <v>3.2831</v>
      </c>
      <c r="E25" t="n">
        <v>30.46</v>
      </c>
      <c r="F25" t="n">
        <v>25.05</v>
      </c>
      <c r="G25" t="n">
        <v>31.31</v>
      </c>
      <c r="H25" t="n">
        <v>0.42</v>
      </c>
      <c r="I25" t="n">
        <v>48</v>
      </c>
      <c r="J25" t="n">
        <v>285.39</v>
      </c>
      <c r="K25" t="n">
        <v>60.56</v>
      </c>
      <c r="L25" t="n">
        <v>6.75</v>
      </c>
      <c r="M25" t="n">
        <v>46</v>
      </c>
      <c r="N25" t="n">
        <v>78.09</v>
      </c>
      <c r="O25" t="n">
        <v>35432.93</v>
      </c>
      <c r="P25" t="n">
        <v>437.1</v>
      </c>
      <c r="Q25" t="n">
        <v>452.59</v>
      </c>
      <c r="R25" t="n">
        <v>105.65</v>
      </c>
      <c r="S25" t="n">
        <v>57.64</v>
      </c>
      <c r="T25" t="n">
        <v>21720.81</v>
      </c>
      <c r="U25" t="n">
        <v>0.55</v>
      </c>
      <c r="V25" t="n">
        <v>0.85</v>
      </c>
      <c r="W25" t="n">
        <v>6.87</v>
      </c>
      <c r="X25" t="n">
        <v>1.32</v>
      </c>
      <c r="Y25" t="n">
        <v>1</v>
      </c>
      <c r="Z25" t="n">
        <v>10</v>
      </c>
      <c r="AA25" t="n">
        <v>605.4283860082672</v>
      </c>
      <c r="AB25" t="n">
        <v>828.3738273518327</v>
      </c>
      <c r="AC25" t="n">
        <v>749.3149918993417</v>
      </c>
      <c r="AD25" t="n">
        <v>605428.3860082673</v>
      </c>
      <c r="AE25" t="n">
        <v>828373.8273518326</v>
      </c>
      <c r="AF25" t="n">
        <v>2.889315257099827e-06</v>
      </c>
      <c r="AG25" t="n">
        <v>8.813657407407408</v>
      </c>
      <c r="AH25" t="n">
        <v>749314.9918993417</v>
      </c>
    </row>
    <row r="26">
      <c r="A26" t="n">
        <v>24</v>
      </c>
      <c r="B26" t="n">
        <v>140</v>
      </c>
      <c r="C26" t="inlineStr">
        <is>
          <t xml:space="preserve">CONCLUIDO	</t>
        </is>
      </c>
      <c r="D26" t="n">
        <v>3.2965</v>
      </c>
      <c r="E26" t="n">
        <v>30.34</v>
      </c>
      <c r="F26" t="n">
        <v>25.03</v>
      </c>
      <c r="G26" t="n">
        <v>32.65</v>
      </c>
      <c r="H26" t="n">
        <v>0.44</v>
      </c>
      <c r="I26" t="n">
        <v>46</v>
      </c>
      <c r="J26" t="n">
        <v>285.9</v>
      </c>
      <c r="K26" t="n">
        <v>60.56</v>
      </c>
      <c r="L26" t="n">
        <v>7</v>
      </c>
      <c r="M26" t="n">
        <v>44</v>
      </c>
      <c r="N26" t="n">
        <v>78.34</v>
      </c>
      <c r="O26" t="n">
        <v>35494.74</v>
      </c>
      <c r="P26" t="n">
        <v>436.74</v>
      </c>
      <c r="Q26" t="n">
        <v>452.64</v>
      </c>
      <c r="R26" t="n">
        <v>104.69</v>
      </c>
      <c r="S26" t="n">
        <v>57.64</v>
      </c>
      <c r="T26" t="n">
        <v>21254.82</v>
      </c>
      <c r="U26" t="n">
        <v>0.55</v>
      </c>
      <c r="V26" t="n">
        <v>0.85</v>
      </c>
      <c r="W26" t="n">
        <v>6.88</v>
      </c>
      <c r="X26" t="n">
        <v>1.31</v>
      </c>
      <c r="Y26" t="n">
        <v>1</v>
      </c>
      <c r="Z26" t="n">
        <v>10</v>
      </c>
      <c r="AA26" t="n">
        <v>603.3677191534819</v>
      </c>
      <c r="AB26" t="n">
        <v>825.5543320509098</v>
      </c>
      <c r="AC26" t="n">
        <v>746.7645852727525</v>
      </c>
      <c r="AD26" t="n">
        <v>603367.7191534819</v>
      </c>
      <c r="AE26" t="n">
        <v>825554.3320509098</v>
      </c>
      <c r="AF26" t="n">
        <v>2.90110802139124e-06</v>
      </c>
      <c r="AG26" t="n">
        <v>8.778935185185185</v>
      </c>
      <c r="AH26" t="n">
        <v>746764.5852727524</v>
      </c>
    </row>
    <row r="27">
      <c r="A27" t="n">
        <v>25</v>
      </c>
      <c r="B27" t="n">
        <v>140</v>
      </c>
      <c r="C27" t="inlineStr">
        <is>
          <t xml:space="preserve">CONCLUIDO	</t>
        </is>
      </c>
      <c r="D27" t="n">
        <v>3.3163</v>
      </c>
      <c r="E27" t="n">
        <v>30.15</v>
      </c>
      <c r="F27" t="n">
        <v>24.95</v>
      </c>
      <c r="G27" t="n">
        <v>34.03</v>
      </c>
      <c r="H27" t="n">
        <v>0.45</v>
      </c>
      <c r="I27" t="n">
        <v>44</v>
      </c>
      <c r="J27" t="n">
        <v>286.4</v>
      </c>
      <c r="K27" t="n">
        <v>60.56</v>
      </c>
      <c r="L27" t="n">
        <v>7.25</v>
      </c>
      <c r="M27" t="n">
        <v>42</v>
      </c>
      <c r="N27" t="n">
        <v>78.59</v>
      </c>
      <c r="O27" t="n">
        <v>35556.78</v>
      </c>
      <c r="P27" t="n">
        <v>435.31</v>
      </c>
      <c r="Q27" t="n">
        <v>452.68</v>
      </c>
      <c r="R27" t="n">
        <v>102.11</v>
      </c>
      <c r="S27" t="n">
        <v>57.64</v>
      </c>
      <c r="T27" t="n">
        <v>19973.71</v>
      </c>
      <c r="U27" t="n">
        <v>0.5600000000000001</v>
      </c>
      <c r="V27" t="n">
        <v>0.85</v>
      </c>
      <c r="W27" t="n">
        <v>6.87</v>
      </c>
      <c r="X27" t="n">
        <v>1.23</v>
      </c>
      <c r="Y27" t="n">
        <v>1</v>
      </c>
      <c r="Z27" t="n">
        <v>10</v>
      </c>
      <c r="AA27" t="n">
        <v>599.4983404451432</v>
      </c>
      <c r="AB27" t="n">
        <v>820.26007739722</v>
      </c>
      <c r="AC27" t="n">
        <v>741.9756068526777</v>
      </c>
      <c r="AD27" t="n">
        <v>599498.3404451432</v>
      </c>
      <c r="AE27" t="n">
        <v>820260.0773972201</v>
      </c>
      <c r="AF27" t="n">
        <v>2.918533150717357e-06</v>
      </c>
      <c r="AG27" t="n">
        <v>8.723958333333334</v>
      </c>
      <c r="AH27" t="n">
        <v>741975.6068526778</v>
      </c>
    </row>
    <row r="28">
      <c r="A28" t="n">
        <v>26</v>
      </c>
      <c r="B28" t="n">
        <v>140</v>
      </c>
      <c r="C28" t="inlineStr">
        <is>
          <t xml:space="preserve">CONCLUIDO	</t>
        </is>
      </c>
      <c r="D28" t="n">
        <v>3.326</v>
      </c>
      <c r="E28" t="n">
        <v>30.07</v>
      </c>
      <c r="F28" t="n">
        <v>24.92</v>
      </c>
      <c r="G28" t="n">
        <v>34.77</v>
      </c>
      <c r="H28" t="n">
        <v>0.47</v>
      </c>
      <c r="I28" t="n">
        <v>43</v>
      </c>
      <c r="J28" t="n">
        <v>286.9</v>
      </c>
      <c r="K28" t="n">
        <v>60.56</v>
      </c>
      <c r="L28" t="n">
        <v>7.5</v>
      </c>
      <c r="M28" t="n">
        <v>41</v>
      </c>
      <c r="N28" t="n">
        <v>78.84999999999999</v>
      </c>
      <c r="O28" t="n">
        <v>35618.8</v>
      </c>
      <c r="P28" t="n">
        <v>434.81</v>
      </c>
      <c r="Q28" t="n">
        <v>452.68</v>
      </c>
      <c r="R28" t="n">
        <v>101.24</v>
      </c>
      <c r="S28" t="n">
        <v>57.64</v>
      </c>
      <c r="T28" t="n">
        <v>19543.04</v>
      </c>
      <c r="U28" t="n">
        <v>0.57</v>
      </c>
      <c r="V28" t="n">
        <v>0.85</v>
      </c>
      <c r="W28" t="n">
        <v>6.86</v>
      </c>
      <c r="X28" t="n">
        <v>1.19</v>
      </c>
      <c r="Y28" t="n">
        <v>1</v>
      </c>
      <c r="Z28" t="n">
        <v>10</v>
      </c>
      <c r="AA28" t="n">
        <v>597.8017306030114</v>
      </c>
      <c r="AB28" t="n">
        <v>817.9387009620716</v>
      </c>
      <c r="AC28" t="n">
        <v>739.8757793264276</v>
      </c>
      <c r="AD28" t="n">
        <v>597801.7306030113</v>
      </c>
      <c r="AE28" t="n">
        <v>817938.7009620717</v>
      </c>
      <c r="AF28" t="n">
        <v>2.927069703973082e-06</v>
      </c>
      <c r="AG28" t="n">
        <v>8.700810185185185</v>
      </c>
      <c r="AH28" t="n">
        <v>739875.7793264276</v>
      </c>
    </row>
    <row r="29">
      <c r="A29" t="n">
        <v>27</v>
      </c>
      <c r="B29" t="n">
        <v>140</v>
      </c>
      <c r="C29" t="inlineStr">
        <is>
          <t xml:space="preserve">CONCLUIDO	</t>
        </is>
      </c>
      <c r="D29" t="n">
        <v>3.3352</v>
      </c>
      <c r="E29" t="n">
        <v>29.98</v>
      </c>
      <c r="F29" t="n">
        <v>24.89</v>
      </c>
      <c r="G29" t="n">
        <v>35.55</v>
      </c>
      <c r="H29" t="n">
        <v>0.48</v>
      </c>
      <c r="I29" t="n">
        <v>42</v>
      </c>
      <c r="J29" t="n">
        <v>287.41</v>
      </c>
      <c r="K29" t="n">
        <v>60.56</v>
      </c>
      <c r="L29" t="n">
        <v>7.75</v>
      </c>
      <c r="M29" t="n">
        <v>40</v>
      </c>
      <c r="N29" t="n">
        <v>79.09999999999999</v>
      </c>
      <c r="O29" t="n">
        <v>35680.92</v>
      </c>
      <c r="P29" t="n">
        <v>434.12</v>
      </c>
      <c r="Q29" t="n">
        <v>452.62</v>
      </c>
      <c r="R29" t="n">
        <v>100.13</v>
      </c>
      <c r="S29" t="n">
        <v>57.64</v>
      </c>
      <c r="T29" t="n">
        <v>18994.82</v>
      </c>
      <c r="U29" t="n">
        <v>0.58</v>
      </c>
      <c r="V29" t="n">
        <v>0.85</v>
      </c>
      <c r="W29" t="n">
        <v>6.86</v>
      </c>
      <c r="X29" t="n">
        <v>1.16</v>
      </c>
      <c r="Y29" t="n">
        <v>1</v>
      </c>
      <c r="Z29" t="n">
        <v>10</v>
      </c>
      <c r="AA29" t="n">
        <v>596.0391208969044</v>
      </c>
      <c r="AB29" t="n">
        <v>815.5270206013238</v>
      </c>
      <c r="AC29" t="n">
        <v>737.6942663544951</v>
      </c>
      <c r="AD29" t="n">
        <v>596039.1208969044</v>
      </c>
      <c r="AE29" t="n">
        <v>815527.0206013238</v>
      </c>
      <c r="AF29" t="n">
        <v>2.935166228710469e-06</v>
      </c>
      <c r="AG29" t="n">
        <v>8.674768518518519</v>
      </c>
      <c r="AH29" t="n">
        <v>737694.2663544951</v>
      </c>
    </row>
    <row r="30">
      <c r="A30" t="n">
        <v>28</v>
      </c>
      <c r="B30" t="n">
        <v>140</v>
      </c>
      <c r="C30" t="inlineStr">
        <is>
          <t xml:space="preserve">CONCLUIDO	</t>
        </is>
      </c>
      <c r="D30" t="n">
        <v>3.3491</v>
      </c>
      <c r="E30" t="n">
        <v>29.86</v>
      </c>
      <c r="F30" t="n">
        <v>24.87</v>
      </c>
      <c r="G30" t="n">
        <v>37.3</v>
      </c>
      <c r="H30" t="n">
        <v>0.49</v>
      </c>
      <c r="I30" t="n">
        <v>40</v>
      </c>
      <c r="J30" t="n">
        <v>287.91</v>
      </c>
      <c r="K30" t="n">
        <v>60.56</v>
      </c>
      <c r="L30" t="n">
        <v>8</v>
      </c>
      <c r="M30" t="n">
        <v>38</v>
      </c>
      <c r="N30" t="n">
        <v>79.36</v>
      </c>
      <c r="O30" t="n">
        <v>35743.15</v>
      </c>
      <c r="P30" t="n">
        <v>433.8</v>
      </c>
      <c r="Q30" t="n">
        <v>452.67</v>
      </c>
      <c r="R30" t="n">
        <v>99.34</v>
      </c>
      <c r="S30" t="n">
        <v>57.64</v>
      </c>
      <c r="T30" t="n">
        <v>18608.6</v>
      </c>
      <c r="U30" t="n">
        <v>0.58</v>
      </c>
      <c r="V30" t="n">
        <v>0.85</v>
      </c>
      <c r="W30" t="n">
        <v>6.87</v>
      </c>
      <c r="X30" t="n">
        <v>1.14</v>
      </c>
      <c r="Y30" t="n">
        <v>1</v>
      </c>
      <c r="Z30" t="n">
        <v>10</v>
      </c>
      <c r="AA30" t="n">
        <v>594.015622227141</v>
      </c>
      <c r="AB30" t="n">
        <v>812.7583804508927</v>
      </c>
      <c r="AC30" t="n">
        <v>735.18986133421</v>
      </c>
      <c r="AD30" t="n">
        <v>594015.6222271409</v>
      </c>
      <c r="AE30" t="n">
        <v>812758.3804508927</v>
      </c>
      <c r="AF30" t="n">
        <v>2.947399021520219e-06</v>
      </c>
      <c r="AG30" t="n">
        <v>8.640046296296296</v>
      </c>
      <c r="AH30" t="n">
        <v>735189.86133421</v>
      </c>
    </row>
    <row r="31">
      <c r="A31" t="n">
        <v>29</v>
      </c>
      <c r="B31" t="n">
        <v>140</v>
      </c>
      <c r="C31" t="inlineStr">
        <is>
          <t xml:space="preserve">CONCLUIDO	</t>
        </is>
      </c>
      <c r="D31" t="n">
        <v>3.3586</v>
      </c>
      <c r="E31" t="n">
        <v>29.77</v>
      </c>
      <c r="F31" t="n">
        <v>24.84</v>
      </c>
      <c r="G31" t="n">
        <v>38.21</v>
      </c>
      <c r="H31" t="n">
        <v>0.51</v>
      </c>
      <c r="I31" t="n">
        <v>39</v>
      </c>
      <c r="J31" t="n">
        <v>288.42</v>
      </c>
      <c r="K31" t="n">
        <v>60.56</v>
      </c>
      <c r="L31" t="n">
        <v>8.25</v>
      </c>
      <c r="M31" t="n">
        <v>37</v>
      </c>
      <c r="N31" t="n">
        <v>79.61</v>
      </c>
      <c r="O31" t="n">
        <v>35805.48</v>
      </c>
      <c r="P31" t="n">
        <v>433.16</v>
      </c>
      <c r="Q31" t="n">
        <v>452.69</v>
      </c>
      <c r="R31" t="n">
        <v>98.59999999999999</v>
      </c>
      <c r="S31" t="n">
        <v>57.64</v>
      </c>
      <c r="T31" t="n">
        <v>18241.6</v>
      </c>
      <c r="U31" t="n">
        <v>0.58</v>
      </c>
      <c r="V31" t="n">
        <v>0.85</v>
      </c>
      <c r="W31" t="n">
        <v>6.86</v>
      </c>
      <c r="X31" t="n">
        <v>1.11</v>
      </c>
      <c r="Y31" t="n">
        <v>1</v>
      </c>
      <c r="Z31" t="n">
        <v>10</v>
      </c>
      <c r="AA31" t="n">
        <v>592.2749659575774</v>
      </c>
      <c r="AB31" t="n">
        <v>810.3767377505408</v>
      </c>
      <c r="AC31" t="n">
        <v>733.0355192705233</v>
      </c>
      <c r="AD31" t="n">
        <v>592274.9659575773</v>
      </c>
      <c r="AE31" t="n">
        <v>810376.7377505407</v>
      </c>
      <c r="AF31" t="n">
        <v>2.955759563368609e-06</v>
      </c>
      <c r="AG31" t="n">
        <v>8.61400462962963</v>
      </c>
      <c r="AH31" t="n">
        <v>733035.5192705233</v>
      </c>
    </row>
    <row r="32">
      <c r="A32" t="n">
        <v>30</v>
      </c>
      <c r="B32" t="n">
        <v>140</v>
      </c>
      <c r="C32" t="inlineStr">
        <is>
          <t xml:space="preserve">CONCLUIDO	</t>
        </is>
      </c>
      <c r="D32" t="n">
        <v>3.3709</v>
      </c>
      <c r="E32" t="n">
        <v>29.67</v>
      </c>
      <c r="F32" t="n">
        <v>24.78</v>
      </c>
      <c r="G32" t="n">
        <v>39.13</v>
      </c>
      <c r="H32" t="n">
        <v>0.52</v>
      </c>
      <c r="I32" t="n">
        <v>38</v>
      </c>
      <c r="J32" t="n">
        <v>288.92</v>
      </c>
      <c r="K32" t="n">
        <v>60.56</v>
      </c>
      <c r="L32" t="n">
        <v>8.5</v>
      </c>
      <c r="M32" t="n">
        <v>36</v>
      </c>
      <c r="N32" t="n">
        <v>79.87</v>
      </c>
      <c r="O32" t="n">
        <v>35867.91</v>
      </c>
      <c r="P32" t="n">
        <v>432.02</v>
      </c>
      <c r="Q32" t="n">
        <v>452.7</v>
      </c>
      <c r="R32" t="n">
        <v>96.45</v>
      </c>
      <c r="S32" t="n">
        <v>57.64</v>
      </c>
      <c r="T32" t="n">
        <v>17173.64</v>
      </c>
      <c r="U32" t="n">
        <v>0.6</v>
      </c>
      <c r="V32" t="n">
        <v>0.86</v>
      </c>
      <c r="W32" t="n">
        <v>6.86</v>
      </c>
      <c r="X32" t="n">
        <v>1.05</v>
      </c>
      <c r="Y32" t="n">
        <v>1</v>
      </c>
      <c r="Z32" t="n">
        <v>10</v>
      </c>
      <c r="AA32" t="n">
        <v>589.7299091025704</v>
      </c>
      <c r="AB32" t="n">
        <v>806.8944786815364</v>
      </c>
      <c r="AC32" t="n">
        <v>729.8856021196833</v>
      </c>
      <c r="AD32" t="n">
        <v>589729.9091025705</v>
      </c>
      <c r="AE32" t="n">
        <v>806894.4786815364</v>
      </c>
      <c r="AF32" t="n">
        <v>2.966584264919681e-06</v>
      </c>
      <c r="AG32" t="n">
        <v>8.585069444444445</v>
      </c>
      <c r="AH32" t="n">
        <v>729885.6021196833</v>
      </c>
    </row>
    <row r="33">
      <c r="A33" t="n">
        <v>31</v>
      </c>
      <c r="B33" t="n">
        <v>140</v>
      </c>
      <c r="C33" t="inlineStr">
        <is>
          <t xml:space="preserve">CONCLUIDO	</t>
        </is>
      </c>
      <c r="D33" t="n">
        <v>3.3798</v>
      </c>
      <c r="E33" t="n">
        <v>29.59</v>
      </c>
      <c r="F33" t="n">
        <v>24.75</v>
      </c>
      <c r="G33" t="n">
        <v>40.14</v>
      </c>
      <c r="H33" t="n">
        <v>0.54</v>
      </c>
      <c r="I33" t="n">
        <v>37</v>
      </c>
      <c r="J33" t="n">
        <v>289.43</v>
      </c>
      <c r="K33" t="n">
        <v>60.56</v>
      </c>
      <c r="L33" t="n">
        <v>8.75</v>
      </c>
      <c r="M33" t="n">
        <v>35</v>
      </c>
      <c r="N33" t="n">
        <v>80.12</v>
      </c>
      <c r="O33" t="n">
        <v>35930.44</v>
      </c>
      <c r="P33" t="n">
        <v>431.75</v>
      </c>
      <c r="Q33" t="n">
        <v>452.66</v>
      </c>
      <c r="R33" t="n">
        <v>95.75</v>
      </c>
      <c r="S33" t="n">
        <v>57.64</v>
      </c>
      <c r="T33" t="n">
        <v>16830.2</v>
      </c>
      <c r="U33" t="n">
        <v>0.6</v>
      </c>
      <c r="V33" t="n">
        <v>0.86</v>
      </c>
      <c r="W33" t="n">
        <v>6.86</v>
      </c>
      <c r="X33" t="n">
        <v>1.03</v>
      </c>
      <c r="Y33" t="n">
        <v>1</v>
      </c>
      <c r="Z33" t="n">
        <v>10</v>
      </c>
      <c r="AA33" t="n">
        <v>575.5949090922044</v>
      </c>
      <c r="AB33" t="n">
        <v>787.5543480751641</v>
      </c>
      <c r="AC33" t="n">
        <v>712.3912664343392</v>
      </c>
      <c r="AD33" t="n">
        <v>575594.9090922044</v>
      </c>
      <c r="AE33" t="n">
        <v>787554.348075164</v>
      </c>
      <c r="AF33" t="n">
        <v>2.974416772546068e-06</v>
      </c>
      <c r="AG33" t="n">
        <v>8.561921296296296</v>
      </c>
      <c r="AH33" t="n">
        <v>712391.2664343392</v>
      </c>
    </row>
    <row r="34">
      <c r="A34" t="n">
        <v>32</v>
      </c>
      <c r="B34" t="n">
        <v>140</v>
      </c>
      <c r="C34" t="inlineStr">
        <is>
          <t xml:space="preserve">CONCLUIDO	</t>
        </is>
      </c>
      <c r="D34" t="n">
        <v>3.3866</v>
      </c>
      <c r="E34" t="n">
        <v>29.53</v>
      </c>
      <c r="F34" t="n">
        <v>24.75</v>
      </c>
      <c r="G34" t="n">
        <v>41.24</v>
      </c>
      <c r="H34" t="n">
        <v>0.55</v>
      </c>
      <c r="I34" t="n">
        <v>36</v>
      </c>
      <c r="J34" t="n">
        <v>289.94</v>
      </c>
      <c r="K34" t="n">
        <v>60.56</v>
      </c>
      <c r="L34" t="n">
        <v>9</v>
      </c>
      <c r="M34" t="n">
        <v>34</v>
      </c>
      <c r="N34" t="n">
        <v>80.38</v>
      </c>
      <c r="O34" t="n">
        <v>35993.08</v>
      </c>
      <c r="P34" t="n">
        <v>431.67</v>
      </c>
      <c r="Q34" t="n">
        <v>452.58</v>
      </c>
      <c r="R34" t="n">
        <v>95.5</v>
      </c>
      <c r="S34" t="n">
        <v>57.64</v>
      </c>
      <c r="T34" t="n">
        <v>16708.48</v>
      </c>
      <c r="U34" t="n">
        <v>0.6</v>
      </c>
      <c r="V34" t="n">
        <v>0.86</v>
      </c>
      <c r="W34" t="n">
        <v>6.86</v>
      </c>
      <c r="X34" t="n">
        <v>1.02</v>
      </c>
      <c r="Y34" t="n">
        <v>1</v>
      </c>
      <c r="Z34" t="n">
        <v>10</v>
      </c>
      <c r="AA34" t="n">
        <v>574.7240546398144</v>
      </c>
      <c r="AB34" t="n">
        <v>786.3628065940172</v>
      </c>
      <c r="AC34" t="n">
        <v>711.3134439998141</v>
      </c>
      <c r="AD34" t="n">
        <v>574724.0546398144</v>
      </c>
      <c r="AE34" t="n">
        <v>786362.8065940172</v>
      </c>
      <c r="AF34" t="n">
        <v>2.980401160395441e-06</v>
      </c>
      <c r="AG34" t="n">
        <v>8.544560185185185</v>
      </c>
      <c r="AH34" t="n">
        <v>711313.4439998141</v>
      </c>
    </row>
    <row r="35">
      <c r="A35" t="n">
        <v>33</v>
      </c>
      <c r="B35" t="n">
        <v>140</v>
      </c>
      <c r="C35" t="inlineStr">
        <is>
          <t xml:space="preserve">CONCLUIDO	</t>
        </is>
      </c>
      <c r="D35" t="n">
        <v>3.3954</v>
      </c>
      <c r="E35" t="n">
        <v>29.45</v>
      </c>
      <c r="F35" t="n">
        <v>24.72</v>
      </c>
      <c r="G35" t="n">
        <v>42.38</v>
      </c>
      <c r="H35" t="n">
        <v>0.57</v>
      </c>
      <c r="I35" t="n">
        <v>35</v>
      </c>
      <c r="J35" t="n">
        <v>290.45</v>
      </c>
      <c r="K35" t="n">
        <v>60.56</v>
      </c>
      <c r="L35" t="n">
        <v>9.25</v>
      </c>
      <c r="M35" t="n">
        <v>33</v>
      </c>
      <c r="N35" t="n">
        <v>80.64</v>
      </c>
      <c r="O35" t="n">
        <v>36055.83</v>
      </c>
      <c r="P35" t="n">
        <v>431.33</v>
      </c>
      <c r="Q35" t="n">
        <v>452.6</v>
      </c>
      <c r="R35" t="n">
        <v>94.81999999999999</v>
      </c>
      <c r="S35" t="n">
        <v>57.64</v>
      </c>
      <c r="T35" t="n">
        <v>16375.26</v>
      </c>
      <c r="U35" t="n">
        <v>0.61</v>
      </c>
      <c r="V35" t="n">
        <v>0.86</v>
      </c>
      <c r="W35" t="n">
        <v>6.85</v>
      </c>
      <c r="X35" t="n">
        <v>1</v>
      </c>
      <c r="Y35" t="n">
        <v>1</v>
      </c>
      <c r="Z35" t="n">
        <v>10</v>
      </c>
      <c r="AA35" t="n">
        <v>573.3176225594488</v>
      </c>
      <c r="AB35" t="n">
        <v>784.4384641742563</v>
      </c>
      <c r="AC35" t="n">
        <v>709.5727581197638</v>
      </c>
      <c r="AD35" t="n">
        <v>573317.6225594487</v>
      </c>
      <c r="AE35" t="n">
        <v>784438.4641742563</v>
      </c>
      <c r="AF35" t="n">
        <v>2.98814566231816e-06</v>
      </c>
      <c r="AG35" t="n">
        <v>8.521412037037036</v>
      </c>
      <c r="AH35" t="n">
        <v>709572.7581197638</v>
      </c>
    </row>
    <row r="36">
      <c r="A36" t="n">
        <v>34</v>
      </c>
      <c r="B36" t="n">
        <v>140</v>
      </c>
      <c r="C36" t="inlineStr">
        <is>
          <t xml:space="preserve">CONCLUIDO	</t>
        </is>
      </c>
      <c r="D36" t="n">
        <v>3.4096</v>
      </c>
      <c r="E36" t="n">
        <v>29.33</v>
      </c>
      <c r="F36" t="n">
        <v>24.65</v>
      </c>
      <c r="G36" t="n">
        <v>43.5</v>
      </c>
      <c r="H36" t="n">
        <v>0.58</v>
      </c>
      <c r="I36" t="n">
        <v>34</v>
      </c>
      <c r="J36" t="n">
        <v>290.96</v>
      </c>
      <c r="K36" t="n">
        <v>60.56</v>
      </c>
      <c r="L36" t="n">
        <v>9.5</v>
      </c>
      <c r="M36" t="n">
        <v>32</v>
      </c>
      <c r="N36" t="n">
        <v>80.90000000000001</v>
      </c>
      <c r="O36" t="n">
        <v>36118.68</v>
      </c>
      <c r="P36" t="n">
        <v>429.7</v>
      </c>
      <c r="Q36" t="n">
        <v>452.63</v>
      </c>
      <c r="R36" t="n">
        <v>92.48999999999999</v>
      </c>
      <c r="S36" t="n">
        <v>57.64</v>
      </c>
      <c r="T36" t="n">
        <v>15215.07</v>
      </c>
      <c r="U36" t="n">
        <v>0.62</v>
      </c>
      <c r="V36" t="n">
        <v>0.86</v>
      </c>
      <c r="W36" t="n">
        <v>6.85</v>
      </c>
      <c r="X36" t="n">
        <v>0.93</v>
      </c>
      <c r="Y36" t="n">
        <v>1</v>
      </c>
      <c r="Z36" t="n">
        <v>10</v>
      </c>
      <c r="AA36" t="n">
        <v>570.0425251110538</v>
      </c>
      <c r="AB36" t="n">
        <v>779.9573313582605</v>
      </c>
      <c r="AC36" t="n">
        <v>705.5192983304171</v>
      </c>
      <c r="AD36" t="n">
        <v>570042.5251110538</v>
      </c>
      <c r="AE36" t="n">
        <v>779957.3313582605</v>
      </c>
      <c r="AF36" t="n">
        <v>3.000642472238912e-06</v>
      </c>
      <c r="AG36" t="n">
        <v>8.486689814814815</v>
      </c>
      <c r="AH36" t="n">
        <v>705519.2983304171</v>
      </c>
    </row>
    <row r="37">
      <c r="A37" t="n">
        <v>35</v>
      </c>
      <c r="B37" t="n">
        <v>140</v>
      </c>
      <c r="C37" t="inlineStr">
        <is>
          <t xml:space="preserve">CONCLUIDO	</t>
        </is>
      </c>
      <c r="D37" t="n">
        <v>3.417</v>
      </c>
      <c r="E37" t="n">
        <v>29.27</v>
      </c>
      <c r="F37" t="n">
        <v>24.64</v>
      </c>
      <c r="G37" t="n">
        <v>44.8</v>
      </c>
      <c r="H37" t="n">
        <v>0.6</v>
      </c>
      <c r="I37" t="n">
        <v>33</v>
      </c>
      <c r="J37" t="n">
        <v>291.47</v>
      </c>
      <c r="K37" t="n">
        <v>60.56</v>
      </c>
      <c r="L37" t="n">
        <v>9.75</v>
      </c>
      <c r="M37" t="n">
        <v>31</v>
      </c>
      <c r="N37" t="n">
        <v>81.16</v>
      </c>
      <c r="O37" t="n">
        <v>36181.64</v>
      </c>
      <c r="P37" t="n">
        <v>429.79</v>
      </c>
      <c r="Q37" t="n">
        <v>452.57</v>
      </c>
      <c r="R37" t="n">
        <v>92.23999999999999</v>
      </c>
      <c r="S37" t="n">
        <v>57.64</v>
      </c>
      <c r="T37" t="n">
        <v>15094.91</v>
      </c>
      <c r="U37" t="n">
        <v>0.62</v>
      </c>
      <c r="V37" t="n">
        <v>0.86</v>
      </c>
      <c r="W37" t="n">
        <v>6.85</v>
      </c>
      <c r="X37" t="n">
        <v>0.92</v>
      </c>
      <c r="Y37" t="n">
        <v>1</v>
      </c>
      <c r="Z37" t="n">
        <v>10</v>
      </c>
      <c r="AA37" t="n">
        <v>569.2017634135453</v>
      </c>
      <c r="AB37" t="n">
        <v>778.8069641119411</v>
      </c>
      <c r="AC37" t="n">
        <v>704.478720519536</v>
      </c>
      <c r="AD37" t="n">
        <v>569201.7634135453</v>
      </c>
      <c r="AE37" t="n">
        <v>778806.9641119411</v>
      </c>
      <c r="AF37" t="n">
        <v>3.007154894310288e-06</v>
      </c>
      <c r="AG37" t="n">
        <v>8.469328703703704</v>
      </c>
      <c r="AH37" t="n">
        <v>704478.7205195359</v>
      </c>
    </row>
    <row r="38">
      <c r="A38" t="n">
        <v>36</v>
      </c>
      <c r="B38" t="n">
        <v>140</v>
      </c>
      <c r="C38" t="inlineStr">
        <is>
          <t xml:space="preserve">CONCLUIDO	</t>
        </is>
      </c>
      <c r="D38" t="n">
        <v>3.4262</v>
      </c>
      <c r="E38" t="n">
        <v>29.19</v>
      </c>
      <c r="F38" t="n">
        <v>24.61</v>
      </c>
      <c r="G38" t="n">
        <v>46.15</v>
      </c>
      <c r="H38" t="n">
        <v>0.61</v>
      </c>
      <c r="I38" t="n">
        <v>32</v>
      </c>
      <c r="J38" t="n">
        <v>291.98</v>
      </c>
      <c r="K38" t="n">
        <v>60.56</v>
      </c>
      <c r="L38" t="n">
        <v>10</v>
      </c>
      <c r="M38" t="n">
        <v>30</v>
      </c>
      <c r="N38" t="n">
        <v>81.42</v>
      </c>
      <c r="O38" t="n">
        <v>36244.71</v>
      </c>
      <c r="P38" t="n">
        <v>429.28</v>
      </c>
      <c r="Q38" t="n">
        <v>452.59</v>
      </c>
      <c r="R38" t="n">
        <v>91.29000000000001</v>
      </c>
      <c r="S38" t="n">
        <v>57.64</v>
      </c>
      <c r="T38" t="n">
        <v>14622.29</v>
      </c>
      <c r="U38" t="n">
        <v>0.63</v>
      </c>
      <c r="V38" t="n">
        <v>0.86</v>
      </c>
      <c r="W38" t="n">
        <v>6.85</v>
      </c>
      <c r="X38" t="n">
        <v>0.89</v>
      </c>
      <c r="Y38" t="n">
        <v>1</v>
      </c>
      <c r="Z38" t="n">
        <v>10</v>
      </c>
      <c r="AA38" t="n">
        <v>567.6551262371313</v>
      </c>
      <c r="AB38" t="n">
        <v>776.6907868943547</v>
      </c>
      <c r="AC38" t="n">
        <v>702.5645082855227</v>
      </c>
      <c r="AD38" t="n">
        <v>567655.1262371313</v>
      </c>
      <c r="AE38" t="n">
        <v>776690.7868943547</v>
      </c>
      <c r="AF38" t="n">
        <v>3.015251419047677e-06</v>
      </c>
      <c r="AG38" t="n">
        <v>8.446180555555555</v>
      </c>
      <c r="AH38" t="n">
        <v>702564.5082855227</v>
      </c>
    </row>
    <row r="39">
      <c r="A39" t="n">
        <v>37</v>
      </c>
      <c r="B39" t="n">
        <v>140</v>
      </c>
      <c r="C39" t="inlineStr">
        <is>
          <t xml:space="preserve">CONCLUIDO	</t>
        </is>
      </c>
      <c r="D39" t="n">
        <v>3.4342</v>
      </c>
      <c r="E39" t="n">
        <v>29.12</v>
      </c>
      <c r="F39" t="n">
        <v>24.6</v>
      </c>
      <c r="G39" t="n">
        <v>47.61</v>
      </c>
      <c r="H39" t="n">
        <v>0.62</v>
      </c>
      <c r="I39" t="n">
        <v>31</v>
      </c>
      <c r="J39" t="n">
        <v>292.49</v>
      </c>
      <c r="K39" t="n">
        <v>60.56</v>
      </c>
      <c r="L39" t="n">
        <v>10.25</v>
      </c>
      <c r="M39" t="n">
        <v>29</v>
      </c>
      <c r="N39" t="n">
        <v>81.68000000000001</v>
      </c>
      <c r="O39" t="n">
        <v>36307.88</v>
      </c>
      <c r="P39" t="n">
        <v>428.96</v>
      </c>
      <c r="Q39" t="n">
        <v>452.58</v>
      </c>
      <c r="R39" t="n">
        <v>90.78</v>
      </c>
      <c r="S39" t="n">
        <v>57.64</v>
      </c>
      <c r="T39" t="n">
        <v>14372.09</v>
      </c>
      <c r="U39" t="n">
        <v>0.63</v>
      </c>
      <c r="V39" t="n">
        <v>0.86</v>
      </c>
      <c r="W39" t="n">
        <v>6.85</v>
      </c>
      <c r="X39" t="n">
        <v>0.87</v>
      </c>
      <c r="Y39" t="n">
        <v>1</v>
      </c>
      <c r="Z39" t="n">
        <v>10</v>
      </c>
      <c r="AA39" t="n">
        <v>566.4655175641236</v>
      </c>
      <c r="AB39" t="n">
        <v>775.0631118261149</v>
      </c>
      <c r="AC39" t="n">
        <v>701.0921762413393</v>
      </c>
      <c r="AD39" t="n">
        <v>566465.5175641236</v>
      </c>
      <c r="AE39" t="n">
        <v>775063.1118261149</v>
      </c>
      <c r="AF39" t="n">
        <v>3.022291875341058e-06</v>
      </c>
      <c r="AG39" t="n">
        <v>8.425925925925926</v>
      </c>
      <c r="AH39" t="n">
        <v>701092.1762413393</v>
      </c>
    </row>
    <row r="40">
      <c r="A40" t="n">
        <v>38</v>
      </c>
      <c r="B40" t="n">
        <v>140</v>
      </c>
      <c r="C40" t="inlineStr">
        <is>
          <t xml:space="preserve">CONCLUIDO	</t>
        </is>
      </c>
      <c r="D40" t="n">
        <v>3.4368</v>
      </c>
      <c r="E40" t="n">
        <v>29.1</v>
      </c>
      <c r="F40" t="n">
        <v>24.58</v>
      </c>
      <c r="G40" t="n">
        <v>47.57</v>
      </c>
      <c r="H40" t="n">
        <v>0.64</v>
      </c>
      <c r="I40" t="n">
        <v>31</v>
      </c>
      <c r="J40" t="n">
        <v>293</v>
      </c>
      <c r="K40" t="n">
        <v>60.56</v>
      </c>
      <c r="L40" t="n">
        <v>10.5</v>
      </c>
      <c r="M40" t="n">
        <v>29</v>
      </c>
      <c r="N40" t="n">
        <v>81.95</v>
      </c>
      <c r="O40" t="n">
        <v>36371.17</v>
      </c>
      <c r="P40" t="n">
        <v>428.55</v>
      </c>
      <c r="Q40" t="n">
        <v>452.6</v>
      </c>
      <c r="R40" t="n">
        <v>90.23</v>
      </c>
      <c r="S40" t="n">
        <v>57.64</v>
      </c>
      <c r="T40" t="n">
        <v>14098.35</v>
      </c>
      <c r="U40" t="n">
        <v>0.64</v>
      </c>
      <c r="V40" t="n">
        <v>0.86</v>
      </c>
      <c r="W40" t="n">
        <v>6.84</v>
      </c>
      <c r="X40" t="n">
        <v>0.85</v>
      </c>
      <c r="Y40" t="n">
        <v>1</v>
      </c>
      <c r="Z40" t="n">
        <v>10</v>
      </c>
      <c r="AA40" t="n">
        <v>565.8006557984091</v>
      </c>
      <c r="AB40" t="n">
        <v>774.1534186266334</v>
      </c>
      <c r="AC40" t="n">
        <v>700.2693028840539</v>
      </c>
      <c r="AD40" t="n">
        <v>565800.6557984091</v>
      </c>
      <c r="AE40" t="n">
        <v>774153.4186266335</v>
      </c>
      <c r="AF40" t="n">
        <v>3.024580023636406e-06</v>
      </c>
      <c r="AG40" t="n">
        <v>8.420138888888889</v>
      </c>
      <c r="AH40" t="n">
        <v>700269.3028840539</v>
      </c>
    </row>
    <row r="41">
      <c r="A41" t="n">
        <v>39</v>
      </c>
      <c r="B41" t="n">
        <v>140</v>
      </c>
      <c r="C41" t="inlineStr">
        <is>
          <t xml:space="preserve">CONCLUIDO	</t>
        </is>
      </c>
      <c r="D41" t="n">
        <v>3.4441</v>
      </c>
      <c r="E41" t="n">
        <v>29.04</v>
      </c>
      <c r="F41" t="n">
        <v>24.57</v>
      </c>
      <c r="G41" t="n">
        <v>49.13</v>
      </c>
      <c r="H41" t="n">
        <v>0.65</v>
      </c>
      <c r="I41" t="n">
        <v>30</v>
      </c>
      <c r="J41" t="n">
        <v>293.52</v>
      </c>
      <c r="K41" t="n">
        <v>60.56</v>
      </c>
      <c r="L41" t="n">
        <v>10.75</v>
      </c>
      <c r="M41" t="n">
        <v>28</v>
      </c>
      <c r="N41" t="n">
        <v>82.20999999999999</v>
      </c>
      <c r="O41" t="n">
        <v>36434.56</v>
      </c>
      <c r="P41" t="n">
        <v>428.54</v>
      </c>
      <c r="Q41" t="n">
        <v>452.66</v>
      </c>
      <c r="R41" t="n">
        <v>89.7</v>
      </c>
      <c r="S41" t="n">
        <v>57.64</v>
      </c>
      <c r="T41" t="n">
        <v>13839.17</v>
      </c>
      <c r="U41" t="n">
        <v>0.64</v>
      </c>
      <c r="V41" t="n">
        <v>0.86</v>
      </c>
      <c r="W41" t="n">
        <v>6.84</v>
      </c>
      <c r="X41" t="n">
        <v>0.84</v>
      </c>
      <c r="Y41" t="n">
        <v>1</v>
      </c>
      <c r="Z41" t="n">
        <v>10</v>
      </c>
      <c r="AA41" t="n">
        <v>564.916885166242</v>
      </c>
      <c r="AB41" t="n">
        <v>772.9442046584937</v>
      </c>
      <c r="AC41" t="n">
        <v>699.1754945998911</v>
      </c>
      <c r="AD41" t="n">
        <v>564916.885166242</v>
      </c>
      <c r="AE41" t="n">
        <v>772944.2046584937</v>
      </c>
      <c r="AF41" t="n">
        <v>3.031004440004116e-06</v>
      </c>
      <c r="AG41" t="n">
        <v>8.402777777777777</v>
      </c>
      <c r="AH41" t="n">
        <v>699175.494599891</v>
      </c>
    </row>
    <row r="42">
      <c r="A42" t="n">
        <v>40</v>
      </c>
      <c r="B42" t="n">
        <v>140</v>
      </c>
      <c r="C42" t="inlineStr">
        <is>
          <t xml:space="preserve">CONCLUIDO	</t>
        </is>
      </c>
      <c r="D42" t="n">
        <v>3.4546</v>
      </c>
      <c r="E42" t="n">
        <v>28.95</v>
      </c>
      <c r="F42" t="n">
        <v>24.53</v>
      </c>
      <c r="G42" t="n">
        <v>50.75</v>
      </c>
      <c r="H42" t="n">
        <v>0.67</v>
      </c>
      <c r="I42" t="n">
        <v>29</v>
      </c>
      <c r="J42" t="n">
        <v>294.03</v>
      </c>
      <c r="K42" t="n">
        <v>60.56</v>
      </c>
      <c r="L42" t="n">
        <v>11</v>
      </c>
      <c r="M42" t="n">
        <v>27</v>
      </c>
      <c r="N42" t="n">
        <v>82.48</v>
      </c>
      <c r="O42" t="n">
        <v>36498.06</v>
      </c>
      <c r="P42" t="n">
        <v>427.6</v>
      </c>
      <c r="Q42" t="n">
        <v>452.7</v>
      </c>
      <c r="R42" t="n">
        <v>88.63</v>
      </c>
      <c r="S42" t="n">
        <v>57.64</v>
      </c>
      <c r="T42" t="n">
        <v>13305.91</v>
      </c>
      <c r="U42" t="n">
        <v>0.65</v>
      </c>
      <c r="V42" t="n">
        <v>0.86</v>
      </c>
      <c r="W42" t="n">
        <v>6.84</v>
      </c>
      <c r="X42" t="n">
        <v>0.8</v>
      </c>
      <c r="Y42" t="n">
        <v>1</v>
      </c>
      <c r="Z42" t="n">
        <v>10</v>
      </c>
      <c r="AA42" t="n">
        <v>562.9067107591509</v>
      </c>
      <c r="AB42" t="n">
        <v>770.193795352076</v>
      </c>
      <c r="AC42" t="n">
        <v>696.687580497454</v>
      </c>
      <c r="AD42" t="n">
        <v>562906.7107591509</v>
      </c>
      <c r="AE42" t="n">
        <v>770193.7953520759</v>
      </c>
      <c r="AF42" t="n">
        <v>3.040245038889179e-06</v>
      </c>
      <c r="AG42" t="n">
        <v>8.376736111111111</v>
      </c>
      <c r="AH42" t="n">
        <v>696687.5804974539</v>
      </c>
    </row>
    <row r="43">
      <c r="A43" t="n">
        <v>41</v>
      </c>
      <c r="B43" t="n">
        <v>140</v>
      </c>
      <c r="C43" t="inlineStr">
        <is>
          <t xml:space="preserve">CONCLUIDO	</t>
        </is>
      </c>
      <c r="D43" t="n">
        <v>3.4533</v>
      </c>
      <c r="E43" t="n">
        <v>28.96</v>
      </c>
      <c r="F43" t="n">
        <v>24.54</v>
      </c>
      <c r="G43" t="n">
        <v>50.78</v>
      </c>
      <c r="H43" t="n">
        <v>0.68</v>
      </c>
      <c r="I43" t="n">
        <v>29</v>
      </c>
      <c r="J43" t="n">
        <v>294.55</v>
      </c>
      <c r="K43" t="n">
        <v>60.56</v>
      </c>
      <c r="L43" t="n">
        <v>11.25</v>
      </c>
      <c r="M43" t="n">
        <v>27</v>
      </c>
      <c r="N43" t="n">
        <v>82.73999999999999</v>
      </c>
      <c r="O43" t="n">
        <v>36561.67</v>
      </c>
      <c r="P43" t="n">
        <v>427.97</v>
      </c>
      <c r="Q43" t="n">
        <v>452.61</v>
      </c>
      <c r="R43" t="n">
        <v>89.01000000000001</v>
      </c>
      <c r="S43" t="n">
        <v>57.64</v>
      </c>
      <c r="T43" t="n">
        <v>13497.48</v>
      </c>
      <c r="U43" t="n">
        <v>0.65</v>
      </c>
      <c r="V43" t="n">
        <v>0.86</v>
      </c>
      <c r="W43" t="n">
        <v>6.84</v>
      </c>
      <c r="X43" t="n">
        <v>0.82</v>
      </c>
      <c r="Y43" t="n">
        <v>1</v>
      </c>
      <c r="Z43" t="n">
        <v>10</v>
      </c>
      <c r="AA43" t="n">
        <v>563.3517774984828</v>
      </c>
      <c r="AB43" t="n">
        <v>770.8027552997884</v>
      </c>
      <c r="AC43" t="n">
        <v>697.2384221624374</v>
      </c>
      <c r="AD43" t="n">
        <v>563351.7774984827</v>
      </c>
      <c r="AE43" t="n">
        <v>770802.7552997883</v>
      </c>
      <c r="AF43" t="n">
        <v>3.039100964741504e-06</v>
      </c>
      <c r="AG43" t="n">
        <v>8.37962962962963</v>
      </c>
      <c r="AH43" t="n">
        <v>697238.4221624373</v>
      </c>
    </row>
    <row r="44">
      <c r="A44" t="n">
        <v>42</v>
      </c>
      <c r="B44" t="n">
        <v>140</v>
      </c>
      <c r="C44" t="inlineStr">
        <is>
          <t xml:space="preserve">CONCLUIDO	</t>
        </is>
      </c>
      <c r="D44" t="n">
        <v>3.4665</v>
      </c>
      <c r="E44" t="n">
        <v>28.85</v>
      </c>
      <c r="F44" t="n">
        <v>24.48</v>
      </c>
      <c r="G44" t="n">
        <v>52.47</v>
      </c>
      <c r="H44" t="n">
        <v>0.6899999999999999</v>
      </c>
      <c r="I44" t="n">
        <v>28</v>
      </c>
      <c r="J44" t="n">
        <v>295.06</v>
      </c>
      <c r="K44" t="n">
        <v>60.56</v>
      </c>
      <c r="L44" t="n">
        <v>11.5</v>
      </c>
      <c r="M44" t="n">
        <v>26</v>
      </c>
      <c r="N44" t="n">
        <v>83.01000000000001</v>
      </c>
      <c r="O44" t="n">
        <v>36625.39</v>
      </c>
      <c r="P44" t="n">
        <v>426.92</v>
      </c>
      <c r="Q44" t="n">
        <v>452.6</v>
      </c>
      <c r="R44" t="n">
        <v>87.05</v>
      </c>
      <c r="S44" t="n">
        <v>57.64</v>
      </c>
      <c r="T44" t="n">
        <v>12524.13</v>
      </c>
      <c r="U44" t="n">
        <v>0.66</v>
      </c>
      <c r="V44" t="n">
        <v>0.87</v>
      </c>
      <c r="W44" t="n">
        <v>6.84</v>
      </c>
      <c r="X44" t="n">
        <v>0.76</v>
      </c>
      <c r="Y44" t="n">
        <v>1</v>
      </c>
      <c r="Z44" t="n">
        <v>10</v>
      </c>
      <c r="AA44" t="n">
        <v>560.8943882056909</v>
      </c>
      <c r="AB44" t="n">
        <v>767.4404468570265</v>
      </c>
      <c r="AC44" t="n">
        <v>694.1970077184232</v>
      </c>
      <c r="AD44" t="n">
        <v>560894.3882056909</v>
      </c>
      <c r="AE44" t="n">
        <v>767440.4468570264</v>
      </c>
      <c r="AF44" t="n">
        <v>3.050717717625582e-06</v>
      </c>
      <c r="AG44" t="n">
        <v>8.347800925925926</v>
      </c>
      <c r="AH44" t="n">
        <v>694197.0077184231</v>
      </c>
    </row>
    <row r="45">
      <c r="A45" t="n">
        <v>43</v>
      </c>
      <c r="B45" t="n">
        <v>140</v>
      </c>
      <c r="C45" t="inlineStr">
        <is>
          <t xml:space="preserve">CONCLUIDO	</t>
        </is>
      </c>
      <c r="D45" t="n">
        <v>3.4743</v>
      </c>
      <c r="E45" t="n">
        <v>28.78</v>
      </c>
      <c r="F45" t="n">
        <v>24.47</v>
      </c>
      <c r="G45" t="n">
        <v>54.38</v>
      </c>
      <c r="H45" t="n">
        <v>0.71</v>
      </c>
      <c r="I45" t="n">
        <v>27</v>
      </c>
      <c r="J45" t="n">
        <v>295.58</v>
      </c>
      <c r="K45" t="n">
        <v>60.56</v>
      </c>
      <c r="L45" t="n">
        <v>11.75</v>
      </c>
      <c r="M45" t="n">
        <v>25</v>
      </c>
      <c r="N45" t="n">
        <v>83.28</v>
      </c>
      <c r="O45" t="n">
        <v>36689.22</v>
      </c>
      <c r="P45" t="n">
        <v>426.6</v>
      </c>
      <c r="Q45" t="n">
        <v>452.63</v>
      </c>
      <c r="R45" t="n">
        <v>86.77</v>
      </c>
      <c r="S45" t="n">
        <v>57.64</v>
      </c>
      <c r="T45" t="n">
        <v>12389.91</v>
      </c>
      <c r="U45" t="n">
        <v>0.66</v>
      </c>
      <c r="V45" t="n">
        <v>0.87</v>
      </c>
      <c r="W45" t="n">
        <v>6.84</v>
      </c>
      <c r="X45" t="n">
        <v>0.75</v>
      </c>
      <c r="Y45" t="n">
        <v>1</v>
      </c>
      <c r="Z45" t="n">
        <v>10</v>
      </c>
      <c r="AA45" t="n">
        <v>559.7565696818845</v>
      </c>
      <c r="AB45" t="n">
        <v>765.883633355744</v>
      </c>
      <c r="AC45" t="n">
        <v>692.7887743127015</v>
      </c>
      <c r="AD45" t="n">
        <v>559756.5696818845</v>
      </c>
      <c r="AE45" t="n">
        <v>765883.633355744</v>
      </c>
      <c r="AF45" t="n">
        <v>3.057582162511629e-06</v>
      </c>
      <c r="AG45" t="n">
        <v>8.327546296296296</v>
      </c>
      <c r="AH45" t="n">
        <v>692788.7743127015</v>
      </c>
    </row>
    <row r="46">
      <c r="A46" t="n">
        <v>44</v>
      </c>
      <c r="B46" t="n">
        <v>140</v>
      </c>
      <c r="C46" t="inlineStr">
        <is>
          <t xml:space="preserve">CONCLUIDO	</t>
        </is>
      </c>
      <c r="D46" t="n">
        <v>3.4757</v>
      </c>
      <c r="E46" t="n">
        <v>28.77</v>
      </c>
      <c r="F46" t="n">
        <v>24.46</v>
      </c>
      <c r="G46" t="n">
        <v>54.36</v>
      </c>
      <c r="H46" t="n">
        <v>0.72</v>
      </c>
      <c r="I46" t="n">
        <v>27</v>
      </c>
      <c r="J46" t="n">
        <v>296.1</v>
      </c>
      <c r="K46" t="n">
        <v>60.56</v>
      </c>
      <c r="L46" t="n">
        <v>12</v>
      </c>
      <c r="M46" t="n">
        <v>25</v>
      </c>
      <c r="N46" t="n">
        <v>83.54000000000001</v>
      </c>
      <c r="O46" t="n">
        <v>36753.16</v>
      </c>
      <c r="P46" t="n">
        <v>426.34</v>
      </c>
      <c r="Q46" t="n">
        <v>452.61</v>
      </c>
      <c r="R46" t="n">
        <v>86.28</v>
      </c>
      <c r="S46" t="n">
        <v>57.64</v>
      </c>
      <c r="T46" t="n">
        <v>12141.6</v>
      </c>
      <c r="U46" t="n">
        <v>0.67</v>
      </c>
      <c r="V46" t="n">
        <v>0.87</v>
      </c>
      <c r="W46" t="n">
        <v>6.84</v>
      </c>
      <c r="X46" t="n">
        <v>0.73</v>
      </c>
      <c r="Y46" t="n">
        <v>1</v>
      </c>
      <c r="Z46" t="n">
        <v>10</v>
      </c>
      <c r="AA46" t="n">
        <v>559.3808866972687</v>
      </c>
      <c r="AB46" t="n">
        <v>765.3696073222289</v>
      </c>
      <c r="AC46" t="n">
        <v>692.3238062023852</v>
      </c>
      <c r="AD46" t="n">
        <v>559380.8866972687</v>
      </c>
      <c r="AE46" t="n">
        <v>765369.607322229</v>
      </c>
      <c r="AF46" t="n">
        <v>3.05881424236297e-06</v>
      </c>
      <c r="AG46" t="n">
        <v>8.324652777777777</v>
      </c>
      <c r="AH46" t="n">
        <v>692323.8062023852</v>
      </c>
    </row>
    <row r="47">
      <c r="A47" t="n">
        <v>45</v>
      </c>
      <c r="B47" t="n">
        <v>140</v>
      </c>
      <c r="C47" t="inlineStr">
        <is>
          <t xml:space="preserve">CONCLUIDO	</t>
        </is>
      </c>
      <c r="D47" t="n">
        <v>3.4834</v>
      </c>
      <c r="E47" t="n">
        <v>28.71</v>
      </c>
      <c r="F47" t="n">
        <v>24.45</v>
      </c>
      <c r="G47" t="n">
        <v>56.42</v>
      </c>
      <c r="H47" t="n">
        <v>0.74</v>
      </c>
      <c r="I47" t="n">
        <v>26</v>
      </c>
      <c r="J47" t="n">
        <v>296.62</v>
      </c>
      <c r="K47" t="n">
        <v>60.56</v>
      </c>
      <c r="L47" t="n">
        <v>12.25</v>
      </c>
      <c r="M47" t="n">
        <v>24</v>
      </c>
      <c r="N47" t="n">
        <v>83.81</v>
      </c>
      <c r="O47" t="n">
        <v>36817.22</v>
      </c>
      <c r="P47" t="n">
        <v>426.04</v>
      </c>
      <c r="Q47" t="n">
        <v>452.59</v>
      </c>
      <c r="R47" t="n">
        <v>85.97</v>
      </c>
      <c r="S47" t="n">
        <v>57.64</v>
      </c>
      <c r="T47" t="n">
        <v>11994.73</v>
      </c>
      <c r="U47" t="n">
        <v>0.67</v>
      </c>
      <c r="V47" t="n">
        <v>0.87</v>
      </c>
      <c r="W47" t="n">
        <v>6.83</v>
      </c>
      <c r="X47" t="n">
        <v>0.72</v>
      </c>
      <c r="Y47" t="n">
        <v>1</v>
      </c>
      <c r="Z47" t="n">
        <v>10</v>
      </c>
      <c r="AA47" t="n">
        <v>558.2744896946444</v>
      </c>
      <c r="AB47" t="n">
        <v>763.8557861324477</v>
      </c>
      <c r="AC47" t="n">
        <v>690.9544619822954</v>
      </c>
      <c r="AD47" t="n">
        <v>558274.4896946445</v>
      </c>
      <c r="AE47" t="n">
        <v>763855.7861324478</v>
      </c>
      <c r="AF47" t="n">
        <v>3.06559068154535e-06</v>
      </c>
      <c r="AG47" t="n">
        <v>8.307291666666666</v>
      </c>
      <c r="AH47" t="n">
        <v>690954.4619822954</v>
      </c>
    </row>
    <row r="48">
      <c r="A48" t="n">
        <v>46</v>
      </c>
      <c r="B48" t="n">
        <v>140</v>
      </c>
      <c r="C48" t="inlineStr">
        <is>
          <t xml:space="preserve">CONCLUIDO	</t>
        </is>
      </c>
      <c r="D48" t="n">
        <v>3.4838</v>
      </c>
      <c r="E48" t="n">
        <v>28.7</v>
      </c>
      <c r="F48" t="n">
        <v>24.45</v>
      </c>
      <c r="G48" t="n">
        <v>56.41</v>
      </c>
      <c r="H48" t="n">
        <v>0.75</v>
      </c>
      <c r="I48" t="n">
        <v>26</v>
      </c>
      <c r="J48" t="n">
        <v>297.14</v>
      </c>
      <c r="K48" t="n">
        <v>60.56</v>
      </c>
      <c r="L48" t="n">
        <v>12.5</v>
      </c>
      <c r="M48" t="n">
        <v>24</v>
      </c>
      <c r="N48" t="n">
        <v>84.08</v>
      </c>
      <c r="O48" t="n">
        <v>36881.39</v>
      </c>
      <c r="P48" t="n">
        <v>425.96</v>
      </c>
      <c r="Q48" t="n">
        <v>452.61</v>
      </c>
      <c r="R48" t="n">
        <v>85.66</v>
      </c>
      <c r="S48" t="n">
        <v>57.64</v>
      </c>
      <c r="T48" t="n">
        <v>11838.77</v>
      </c>
      <c r="U48" t="n">
        <v>0.67</v>
      </c>
      <c r="V48" t="n">
        <v>0.87</v>
      </c>
      <c r="W48" t="n">
        <v>6.84</v>
      </c>
      <c r="X48" t="n">
        <v>0.72</v>
      </c>
      <c r="Y48" t="n">
        <v>1</v>
      </c>
      <c r="Z48" t="n">
        <v>10</v>
      </c>
      <c r="AA48" t="n">
        <v>558.1743879358137</v>
      </c>
      <c r="AB48" t="n">
        <v>763.7188224898372</v>
      </c>
      <c r="AC48" t="n">
        <v>690.8305699575059</v>
      </c>
      <c r="AD48" t="n">
        <v>558174.3879358136</v>
      </c>
      <c r="AE48" t="n">
        <v>763718.8224898372</v>
      </c>
      <c r="AF48" t="n">
        <v>3.065942704360018e-06</v>
      </c>
      <c r="AG48" t="n">
        <v>8.304398148148147</v>
      </c>
      <c r="AH48" t="n">
        <v>690830.5699575059</v>
      </c>
    </row>
    <row r="49">
      <c r="A49" t="n">
        <v>47</v>
      </c>
      <c r="B49" t="n">
        <v>140</v>
      </c>
      <c r="C49" t="inlineStr">
        <is>
          <t xml:space="preserve">CONCLUIDO	</t>
        </is>
      </c>
      <c r="D49" t="n">
        <v>3.4915</v>
      </c>
      <c r="E49" t="n">
        <v>28.64</v>
      </c>
      <c r="F49" t="n">
        <v>24.43</v>
      </c>
      <c r="G49" t="n">
        <v>58.64</v>
      </c>
      <c r="H49" t="n">
        <v>0.76</v>
      </c>
      <c r="I49" t="n">
        <v>25</v>
      </c>
      <c r="J49" t="n">
        <v>297.66</v>
      </c>
      <c r="K49" t="n">
        <v>60.56</v>
      </c>
      <c r="L49" t="n">
        <v>12.75</v>
      </c>
      <c r="M49" t="n">
        <v>23</v>
      </c>
      <c r="N49" t="n">
        <v>84.36</v>
      </c>
      <c r="O49" t="n">
        <v>36945.67</v>
      </c>
      <c r="P49" t="n">
        <v>425.82</v>
      </c>
      <c r="Q49" t="n">
        <v>452.68</v>
      </c>
      <c r="R49" t="n">
        <v>85.37</v>
      </c>
      <c r="S49" t="n">
        <v>57.64</v>
      </c>
      <c r="T49" t="n">
        <v>11697.61</v>
      </c>
      <c r="U49" t="n">
        <v>0.68</v>
      </c>
      <c r="V49" t="n">
        <v>0.87</v>
      </c>
      <c r="W49" t="n">
        <v>6.84</v>
      </c>
      <c r="X49" t="n">
        <v>0.71</v>
      </c>
      <c r="Y49" t="n">
        <v>1</v>
      </c>
      <c r="Z49" t="n">
        <v>10</v>
      </c>
      <c r="AA49" t="n">
        <v>557.1463947566947</v>
      </c>
      <c r="AB49" t="n">
        <v>762.3122768703087</v>
      </c>
      <c r="AC49" t="n">
        <v>689.558263077806</v>
      </c>
      <c r="AD49" t="n">
        <v>557146.3947566947</v>
      </c>
      <c r="AE49" t="n">
        <v>762312.2768703087</v>
      </c>
      <c r="AF49" t="n">
        <v>3.072719143542397e-06</v>
      </c>
      <c r="AG49" t="n">
        <v>8.287037037037036</v>
      </c>
      <c r="AH49" t="n">
        <v>689558.263077806</v>
      </c>
    </row>
    <row r="50">
      <c r="A50" t="n">
        <v>48</v>
      </c>
      <c r="B50" t="n">
        <v>140</v>
      </c>
      <c r="C50" t="inlineStr">
        <is>
          <t xml:space="preserve">CONCLUIDO	</t>
        </is>
      </c>
      <c r="D50" t="n">
        <v>3.4911</v>
      </c>
      <c r="E50" t="n">
        <v>28.64</v>
      </c>
      <c r="F50" t="n">
        <v>24.44</v>
      </c>
      <c r="G50" t="n">
        <v>58.65</v>
      </c>
      <c r="H50" t="n">
        <v>0.78</v>
      </c>
      <c r="I50" t="n">
        <v>25</v>
      </c>
      <c r="J50" t="n">
        <v>298.18</v>
      </c>
      <c r="K50" t="n">
        <v>60.56</v>
      </c>
      <c r="L50" t="n">
        <v>13</v>
      </c>
      <c r="M50" t="n">
        <v>23</v>
      </c>
      <c r="N50" t="n">
        <v>84.63</v>
      </c>
      <c r="O50" t="n">
        <v>37010.06</v>
      </c>
      <c r="P50" t="n">
        <v>425.88</v>
      </c>
      <c r="Q50" t="n">
        <v>452.6</v>
      </c>
      <c r="R50" t="n">
        <v>85.45</v>
      </c>
      <c r="S50" t="n">
        <v>57.64</v>
      </c>
      <c r="T50" t="n">
        <v>11735.89</v>
      </c>
      <c r="U50" t="n">
        <v>0.67</v>
      </c>
      <c r="V50" t="n">
        <v>0.87</v>
      </c>
      <c r="W50" t="n">
        <v>6.84</v>
      </c>
      <c r="X50" t="n">
        <v>0.71</v>
      </c>
      <c r="Y50" t="n">
        <v>1</v>
      </c>
      <c r="Z50" t="n">
        <v>10</v>
      </c>
      <c r="AA50" t="n">
        <v>557.2699658177165</v>
      </c>
      <c r="AB50" t="n">
        <v>762.4813522475691</v>
      </c>
      <c r="AC50" t="n">
        <v>689.7112021383595</v>
      </c>
      <c r="AD50" t="n">
        <v>557269.9658177166</v>
      </c>
      <c r="AE50" t="n">
        <v>762481.3522475691</v>
      </c>
      <c r="AF50" t="n">
        <v>3.072367120727728e-06</v>
      </c>
      <c r="AG50" t="n">
        <v>8.287037037037036</v>
      </c>
      <c r="AH50" t="n">
        <v>689711.2021383594</v>
      </c>
    </row>
    <row r="51">
      <c r="A51" t="n">
        <v>49</v>
      </c>
      <c r="B51" t="n">
        <v>140</v>
      </c>
      <c r="C51" t="inlineStr">
        <is>
          <t xml:space="preserve">CONCLUIDO	</t>
        </is>
      </c>
      <c r="D51" t="n">
        <v>3.5059</v>
      </c>
      <c r="E51" t="n">
        <v>28.52</v>
      </c>
      <c r="F51" t="n">
        <v>24.37</v>
      </c>
      <c r="G51" t="n">
        <v>60.92</v>
      </c>
      <c r="H51" t="n">
        <v>0.79</v>
      </c>
      <c r="I51" t="n">
        <v>24</v>
      </c>
      <c r="J51" t="n">
        <v>298.71</v>
      </c>
      <c r="K51" t="n">
        <v>60.56</v>
      </c>
      <c r="L51" t="n">
        <v>13.25</v>
      </c>
      <c r="M51" t="n">
        <v>22</v>
      </c>
      <c r="N51" t="n">
        <v>84.90000000000001</v>
      </c>
      <c r="O51" t="n">
        <v>37074.57</v>
      </c>
      <c r="P51" t="n">
        <v>424.88</v>
      </c>
      <c r="Q51" t="n">
        <v>452.62</v>
      </c>
      <c r="R51" t="n">
        <v>83.34</v>
      </c>
      <c r="S51" t="n">
        <v>57.64</v>
      </c>
      <c r="T51" t="n">
        <v>10685.67</v>
      </c>
      <c r="U51" t="n">
        <v>0.6899999999999999</v>
      </c>
      <c r="V51" t="n">
        <v>0.87</v>
      </c>
      <c r="W51" t="n">
        <v>6.83</v>
      </c>
      <c r="X51" t="n">
        <v>0.64</v>
      </c>
      <c r="Y51" t="n">
        <v>1</v>
      </c>
      <c r="Z51" t="n">
        <v>10</v>
      </c>
      <c r="AA51" t="n">
        <v>554.6834175321881</v>
      </c>
      <c r="AB51" t="n">
        <v>758.9423227728521</v>
      </c>
      <c r="AC51" t="n">
        <v>686.5099326696504</v>
      </c>
      <c r="AD51" t="n">
        <v>554683.417532188</v>
      </c>
      <c r="AE51" t="n">
        <v>758942.3227728521</v>
      </c>
      <c r="AF51" t="n">
        <v>3.085391964870483e-06</v>
      </c>
      <c r="AG51" t="n">
        <v>8.252314814814815</v>
      </c>
      <c r="AH51" t="n">
        <v>686509.9326696504</v>
      </c>
    </row>
    <row r="52">
      <c r="A52" t="n">
        <v>50</v>
      </c>
      <c r="B52" t="n">
        <v>140</v>
      </c>
      <c r="C52" t="inlineStr">
        <is>
          <t xml:space="preserve">CONCLUIDO	</t>
        </is>
      </c>
      <c r="D52" t="n">
        <v>3.5048</v>
      </c>
      <c r="E52" t="n">
        <v>28.53</v>
      </c>
      <c r="F52" t="n">
        <v>24.38</v>
      </c>
      <c r="G52" t="n">
        <v>60.95</v>
      </c>
      <c r="H52" t="n">
        <v>0.8</v>
      </c>
      <c r="I52" t="n">
        <v>24</v>
      </c>
      <c r="J52" t="n">
        <v>299.23</v>
      </c>
      <c r="K52" t="n">
        <v>60.56</v>
      </c>
      <c r="L52" t="n">
        <v>13.5</v>
      </c>
      <c r="M52" t="n">
        <v>22</v>
      </c>
      <c r="N52" t="n">
        <v>85.18000000000001</v>
      </c>
      <c r="O52" t="n">
        <v>37139.2</v>
      </c>
      <c r="P52" t="n">
        <v>425.26</v>
      </c>
      <c r="Q52" t="n">
        <v>452.63</v>
      </c>
      <c r="R52" t="n">
        <v>83.73</v>
      </c>
      <c r="S52" t="n">
        <v>57.64</v>
      </c>
      <c r="T52" t="n">
        <v>10881.37</v>
      </c>
      <c r="U52" t="n">
        <v>0.6899999999999999</v>
      </c>
      <c r="V52" t="n">
        <v>0.87</v>
      </c>
      <c r="W52" t="n">
        <v>6.83</v>
      </c>
      <c r="X52" t="n">
        <v>0.65</v>
      </c>
      <c r="Y52" t="n">
        <v>1</v>
      </c>
      <c r="Z52" t="n">
        <v>10</v>
      </c>
      <c r="AA52" t="n">
        <v>555.1038529530574</v>
      </c>
      <c r="AB52" t="n">
        <v>759.5175810639873</v>
      </c>
      <c r="AC52" t="n">
        <v>687.0302891168598</v>
      </c>
      <c r="AD52" t="n">
        <v>555103.8529530574</v>
      </c>
      <c r="AE52" t="n">
        <v>759517.5810639873</v>
      </c>
      <c r="AF52" t="n">
        <v>3.084423902130143e-06</v>
      </c>
      <c r="AG52" t="n">
        <v>8.255208333333334</v>
      </c>
      <c r="AH52" t="n">
        <v>687030.2891168598</v>
      </c>
    </row>
    <row r="53">
      <c r="A53" t="n">
        <v>51</v>
      </c>
      <c r="B53" t="n">
        <v>140</v>
      </c>
      <c r="C53" t="inlineStr">
        <is>
          <t xml:space="preserve">CONCLUIDO	</t>
        </is>
      </c>
      <c r="D53" t="n">
        <v>3.503</v>
      </c>
      <c r="E53" t="n">
        <v>28.55</v>
      </c>
      <c r="F53" t="n">
        <v>24.39</v>
      </c>
      <c r="G53" t="n">
        <v>60.98</v>
      </c>
      <c r="H53" t="n">
        <v>0.82</v>
      </c>
      <c r="I53" t="n">
        <v>24</v>
      </c>
      <c r="J53" t="n">
        <v>299.76</v>
      </c>
      <c r="K53" t="n">
        <v>60.56</v>
      </c>
      <c r="L53" t="n">
        <v>13.75</v>
      </c>
      <c r="M53" t="n">
        <v>22</v>
      </c>
      <c r="N53" t="n">
        <v>85.45</v>
      </c>
      <c r="O53" t="n">
        <v>37204.07</v>
      </c>
      <c r="P53" t="n">
        <v>425.1</v>
      </c>
      <c r="Q53" t="n">
        <v>452.57</v>
      </c>
      <c r="R53" t="n">
        <v>84.06999999999999</v>
      </c>
      <c r="S53" t="n">
        <v>57.64</v>
      </c>
      <c r="T53" t="n">
        <v>11052.23</v>
      </c>
      <c r="U53" t="n">
        <v>0.6899999999999999</v>
      </c>
      <c r="V53" t="n">
        <v>0.87</v>
      </c>
      <c r="W53" t="n">
        <v>6.84</v>
      </c>
      <c r="X53" t="n">
        <v>0.67</v>
      </c>
      <c r="Y53" t="n">
        <v>1</v>
      </c>
      <c r="Z53" t="n">
        <v>10</v>
      </c>
      <c r="AA53" t="n">
        <v>555.228714406936</v>
      </c>
      <c r="AB53" t="n">
        <v>759.6884220136825</v>
      </c>
      <c r="AC53" t="n">
        <v>687.1848252460928</v>
      </c>
      <c r="AD53" t="n">
        <v>555228.714406936</v>
      </c>
      <c r="AE53" t="n">
        <v>759688.4220136825</v>
      </c>
      <c r="AF53" t="n">
        <v>3.082839799464133e-06</v>
      </c>
      <c r="AG53" t="n">
        <v>8.26099537037037</v>
      </c>
      <c r="AH53" t="n">
        <v>687184.8252460929</v>
      </c>
    </row>
    <row r="54">
      <c r="A54" t="n">
        <v>52</v>
      </c>
      <c r="B54" t="n">
        <v>140</v>
      </c>
      <c r="C54" t="inlineStr">
        <is>
          <t xml:space="preserve">CONCLUIDO	</t>
        </is>
      </c>
      <c r="D54" t="n">
        <v>3.5143</v>
      </c>
      <c r="E54" t="n">
        <v>28.46</v>
      </c>
      <c r="F54" t="n">
        <v>24.35</v>
      </c>
      <c r="G54" t="n">
        <v>63.53</v>
      </c>
      <c r="H54" t="n">
        <v>0.83</v>
      </c>
      <c r="I54" t="n">
        <v>23</v>
      </c>
      <c r="J54" t="n">
        <v>300.28</v>
      </c>
      <c r="K54" t="n">
        <v>60.56</v>
      </c>
      <c r="L54" t="n">
        <v>14</v>
      </c>
      <c r="M54" t="n">
        <v>21</v>
      </c>
      <c r="N54" t="n">
        <v>85.73</v>
      </c>
      <c r="O54" t="n">
        <v>37268.93</v>
      </c>
      <c r="P54" t="n">
        <v>424.52</v>
      </c>
      <c r="Q54" t="n">
        <v>452.6</v>
      </c>
      <c r="R54" t="n">
        <v>82.87</v>
      </c>
      <c r="S54" t="n">
        <v>57.64</v>
      </c>
      <c r="T54" t="n">
        <v>10457.81</v>
      </c>
      <c r="U54" t="n">
        <v>0.7</v>
      </c>
      <c r="V54" t="n">
        <v>0.87</v>
      </c>
      <c r="W54" t="n">
        <v>6.83</v>
      </c>
      <c r="X54" t="n">
        <v>0.63</v>
      </c>
      <c r="Y54" t="n">
        <v>1</v>
      </c>
      <c r="Z54" t="n">
        <v>10</v>
      </c>
      <c r="AA54" t="n">
        <v>553.4417417474208</v>
      </c>
      <c r="AB54" t="n">
        <v>757.243407185264</v>
      </c>
      <c r="AC54" t="n">
        <v>684.9731592012988</v>
      </c>
      <c r="AD54" t="n">
        <v>553441.7417474207</v>
      </c>
      <c r="AE54" t="n">
        <v>757243.407185264</v>
      </c>
      <c r="AF54" t="n">
        <v>3.092784443978533e-06</v>
      </c>
      <c r="AG54" t="n">
        <v>8.234953703703704</v>
      </c>
      <c r="AH54" t="n">
        <v>684973.1592012988</v>
      </c>
    </row>
    <row r="55">
      <c r="A55" t="n">
        <v>53</v>
      </c>
      <c r="B55" t="n">
        <v>140</v>
      </c>
      <c r="C55" t="inlineStr">
        <is>
          <t xml:space="preserve">CONCLUIDO	</t>
        </is>
      </c>
      <c r="D55" t="n">
        <v>3.5162</v>
      </c>
      <c r="E55" t="n">
        <v>28.44</v>
      </c>
      <c r="F55" t="n">
        <v>24.34</v>
      </c>
      <c r="G55" t="n">
        <v>63.49</v>
      </c>
      <c r="H55" t="n">
        <v>0.84</v>
      </c>
      <c r="I55" t="n">
        <v>23</v>
      </c>
      <c r="J55" t="n">
        <v>300.81</v>
      </c>
      <c r="K55" t="n">
        <v>60.56</v>
      </c>
      <c r="L55" t="n">
        <v>14.25</v>
      </c>
      <c r="M55" t="n">
        <v>21</v>
      </c>
      <c r="N55" t="n">
        <v>86</v>
      </c>
      <c r="O55" t="n">
        <v>37333.9</v>
      </c>
      <c r="P55" t="n">
        <v>424.36</v>
      </c>
      <c r="Q55" t="n">
        <v>452.61</v>
      </c>
      <c r="R55" t="n">
        <v>82.14</v>
      </c>
      <c r="S55" t="n">
        <v>57.64</v>
      </c>
      <c r="T55" t="n">
        <v>10090.61</v>
      </c>
      <c r="U55" t="n">
        <v>0.7</v>
      </c>
      <c r="V55" t="n">
        <v>0.87</v>
      </c>
      <c r="W55" t="n">
        <v>6.83</v>
      </c>
      <c r="X55" t="n">
        <v>0.61</v>
      </c>
      <c r="Y55" t="n">
        <v>1</v>
      </c>
      <c r="Z55" t="n">
        <v>10</v>
      </c>
      <c r="AA55" t="n">
        <v>553.087184924595</v>
      </c>
      <c r="AB55" t="n">
        <v>756.7582868983309</v>
      </c>
      <c r="AC55" t="n">
        <v>684.5343381136798</v>
      </c>
      <c r="AD55" t="n">
        <v>553087.1849245951</v>
      </c>
      <c r="AE55" t="n">
        <v>756758.2868983309</v>
      </c>
      <c r="AF55" t="n">
        <v>3.094456552348211e-06</v>
      </c>
      <c r="AG55" t="n">
        <v>8.229166666666668</v>
      </c>
      <c r="AH55" t="n">
        <v>684534.3381136798</v>
      </c>
    </row>
    <row r="56">
      <c r="A56" t="n">
        <v>54</v>
      </c>
      <c r="B56" t="n">
        <v>140</v>
      </c>
      <c r="C56" t="inlineStr">
        <is>
          <t xml:space="preserve">CONCLUIDO	</t>
        </is>
      </c>
      <c r="D56" t="n">
        <v>3.5245</v>
      </c>
      <c r="E56" t="n">
        <v>28.37</v>
      </c>
      <c r="F56" t="n">
        <v>24.32</v>
      </c>
      <c r="G56" t="n">
        <v>66.34</v>
      </c>
      <c r="H56" t="n">
        <v>0.86</v>
      </c>
      <c r="I56" t="n">
        <v>22</v>
      </c>
      <c r="J56" t="n">
        <v>301.34</v>
      </c>
      <c r="K56" t="n">
        <v>60.56</v>
      </c>
      <c r="L56" t="n">
        <v>14.5</v>
      </c>
      <c r="M56" t="n">
        <v>20</v>
      </c>
      <c r="N56" t="n">
        <v>86.28</v>
      </c>
      <c r="O56" t="n">
        <v>37399</v>
      </c>
      <c r="P56" t="n">
        <v>423.92</v>
      </c>
      <c r="Q56" t="n">
        <v>452.6</v>
      </c>
      <c r="R56" t="n">
        <v>81.93000000000001</v>
      </c>
      <c r="S56" t="n">
        <v>57.64</v>
      </c>
      <c r="T56" t="n">
        <v>9994.549999999999</v>
      </c>
      <c r="U56" t="n">
        <v>0.7</v>
      </c>
      <c r="V56" t="n">
        <v>0.87</v>
      </c>
      <c r="W56" t="n">
        <v>6.83</v>
      </c>
      <c r="X56" t="n">
        <v>0.6</v>
      </c>
      <c r="Y56" t="n">
        <v>1</v>
      </c>
      <c r="Z56" t="n">
        <v>10</v>
      </c>
      <c r="AA56" t="n">
        <v>551.8088723170409</v>
      </c>
      <c r="AB56" t="n">
        <v>755.0092431935033</v>
      </c>
      <c r="AC56" t="n">
        <v>682.9522206852427</v>
      </c>
      <c r="AD56" t="n">
        <v>551808.8723170409</v>
      </c>
      <c r="AE56" t="n">
        <v>755009.2431935032</v>
      </c>
      <c r="AF56" t="n">
        <v>3.101761025752594e-06</v>
      </c>
      <c r="AG56" t="n">
        <v>8.208912037037038</v>
      </c>
      <c r="AH56" t="n">
        <v>682952.2206852427</v>
      </c>
    </row>
    <row r="57">
      <c r="A57" t="n">
        <v>55</v>
      </c>
      <c r="B57" t="n">
        <v>140</v>
      </c>
      <c r="C57" t="inlineStr">
        <is>
          <t xml:space="preserve">CONCLUIDO	</t>
        </is>
      </c>
      <c r="D57" t="n">
        <v>3.525</v>
      </c>
      <c r="E57" t="n">
        <v>28.37</v>
      </c>
      <c r="F57" t="n">
        <v>24.32</v>
      </c>
      <c r="G57" t="n">
        <v>66.31999999999999</v>
      </c>
      <c r="H57" t="n">
        <v>0.87</v>
      </c>
      <c r="I57" t="n">
        <v>22</v>
      </c>
      <c r="J57" t="n">
        <v>301.86</v>
      </c>
      <c r="K57" t="n">
        <v>60.56</v>
      </c>
      <c r="L57" t="n">
        <v>14.75</v>
      </c>
      <c r="M57" t="n">
        <v>20</v>
      </c>
      <c r="N57" t="n">
        <v>86.56</v>
      </c>
      <c r="O57" t="n">
        <v>37464.21</v>
      </c>
      <c r="P57" t="n">
        <v>424.04</v>
      </c>
      <c r="Q57" t="n">
        <v>452.58</v>
      </c>
      <c r="R57" t="n">
        <v>81.56</v>
      </c>
      <c r="S57" t="n">
        <v>57.64</v>
      </c>
      <c r="T57" t="n">
        <v>9810.040000000001</v>
      </c>
      <c r="U57" t="n">
        <v>0.71</v>
      </c>
      <c r="V57" t="n">
        <v>0.87</v>
      </c>
      <c r="W57" t="n">
        <v>6.83</v>
      </c>
      <c r="X57" t="n">
        <v>0.59</v>
      </c>
      <c r="Y57" t="n">
        <v>1</v>
      </c>
      <c r="Z57" t="n">
        <v>10</v>
      </c>
      <c r="AA57" t="n">
        <v>551.8370758035248</v>
      </c>
      <c r="AB57" t="n">
        <v>755.0478324479607</v>
      </c>
      <c r="AC57" t="n">
        <v>682.987127035415</v>
      </c>
      <c r="AD57" t="n">
        <v>551837.0758035248</v>
      </c>
      <c r="AE57" t="n">
        <v>755047.8324479606</v>
      </c>
      <c r="AF57" t="n">
        <v>3.10220105427093e-06</v>
      </c>
      <c r="AG57" t="n">
        <v>8.208912037037038</v>
      </c>
      <c r="AH57" t="n">
        <v>682987.127035415</v>
      </c>
    </row>
    <row r="58">
      <c r="A58" t="n">
        <v>56</v>
      </c>
      <c r="B58" t="n">
        <v>140</v>
      </c>
      <c r="C58" t="inlineStr">
        <is>
          <t xml:space="preserve">CONCLUIDO	</t>
        </is>
      </c>
      <c r="D58" t="n">
        <v>3.5246</v>
      </c>
      <c r="E58" t="n">
        <v>28.37</v>
      </c>
      <c r="F58" t="n">
        <v>24.32</v>
      </c>
      <c r="G58" t="n">
        <v>66.33</v>
      </c>
      <c r="H58" t="n">
        <v>0.88</v>
      </c>
      <c r="I58" t="n">
        <v>22</v>
      </c>
      <c r="J58" t="n">
        <v>302.39</v>
      </c>
      <c r="K58" t="n">
        <v>60.56</v>
      </c>
      <c r="L58" t="n">
        <v>15</v>
      </c>
      <c r="M58" t="n">
        <v>20</v>
      </c>
      <c r="N58" t="n">
        <v>86.84</v>
      </c>
      <c r="O58" t="n">
        <v>37529.55</v>
      </c>
      <c r="P58" t="n">
        <v>424.06</v>
      </c>
      <c r="Q58" t="n">
        <v>452.56</v>
      </c>
      <c r="R58" t="n">
        <v>81.73</v>
      </c>
      <c r="S58" t="n">
        <v>57.64</v>
      </c>
      <c r="T58" t="n">
        <v>9891.809999999999</v>
      </c>
      <c r="U58" t="n">
        <v>0.71</v>
      </c>
      <c r="V58" t="n">
        <v>0.87</v>
      </c>
      <c r="W58" t="n">
        <v>6.83</v>
      </c>
      <c r="X58" t="n">
        <v>0.6</v>
      </c>
      <c r="Y58" t="n">
        <v>1</v>
      </c>
      <c r="Z58" t="n">
        <v>10</v>
      </c>
      <c r="AA58" t="n">
        <v>551.8941150836529</v>
      </c>
      <c r="AB58" t="n">
        <v>755.1258761074274</v>
      </c>
      <c r="AC58" t="n">
        <v>683.0577223175571</v>
      </c>
      <c r="AD58" t="n">
        <v>551894.1150836529</v>
      </c>
      <c r="AE58" t="n">
        <v>755125.8761074274</v>
      </c>
      <c r="AF58" t="n">
        <v>3.101849031456261e-06</v>
      </c>
      <c r="AG58" t="n">
        <v>8.208912037037038</v>
      </c>
      <c r="AH58" t="n">
        <v>683057.7223175571</v>
      </c>
    </row>
    <row r="59">
      <c r="A59" t="n">
        <v>57</v>
      </c>
      <c r="B59" t="n">
        <v>140</v>
      </c>
      <c r="C59" t="inlineStr">
        <is>
          <t xml:space="preserve">CONCLUIDO	</t>
        </is>
      </c>
      <c r="D59" t="n">
        <v>3.5357</v>
      </c>
      <c r="E59" t="n">
        <v>28.28</v>
      </c>
      <c r="F59" t="n">
        <v>24.29</v>
      </c>
      <c r="G59" t="n">
        <v>69.39</v>
      </c>
      <c r="H59" t="n">
        <v>0.9</v>
      </c>
      <c r="I59" t="n">
        <v>21</v>
      </c>
      <c r="J59" t="n">
        <v>302.92</v>
      </c>
      <c r="K59" t="n">
        <v>60.56</v>
      </c>
      <c r="L59" t="n">
        <v>15.25</v>
      </c>
      <c r="M59" t="n">
        <v>19</v>
      </c>
      <c r="N59" t="n">
        <v>87.12</v>
      </c>
      <c r="O59" t="n">
        <v>37595</v>
      </c>
      <c r="P59" t="n">
        <v>423.39</v>
      </c>
      <c r="Q59" t="n">
        <v>452.6</v>
      </c>
      <c r="R59" t="n">
        <v>80.73</v>
      </c>
      <c r="S59" t="n">
        <v>57.64</v>
      </c>
      <c r="T59" t="n">
        <v>9397.49</v>
      </c>
      <c r="U59" t="n">
        <v>0.71</v>
      </c>
      <c r="V59" t="n">
        <v>0.87</v>
      </c>
      <c r="W59" t="n">
        <v>6.82</v>
      </c>
      <c r="X59" t="n">
        <v>0.5600000000000001</v>
      </c>
      <c r="Y59" t="n">
        <v>1</v>
      </c>
      <c r="Z59" t="n">
        <v>10</v>
      </c>
      <c r="AA59" t="n">
        <v>550.1258311477363</v>
      </c>
      <c r="AB59" t="n">
        <v>752.7064320151247</v>
      </c>
      <c r="AC59" t="n">
        <v>680.8691865737127</v>
      </c>
      <c r="AD59" t="n">
        <v>550125.8311477363</v>
      </c>
      <c r="AE59" t="n">
        <v>752706.4320151247</v>
      </c>
      <c r="AF59" t="n">
        <v>3.111617664563327e-06</v>
      </c>
      <c r="AG59" t="n">
        <v>8.182870370370372</v>
      </c>
      <c r="AH59" t="n">
        <v>680869.1865737127</v>
      </c>
    </row>
    <row r="60">
      <c r="A60" t="n">
        <v>58</v>
      </c>
      <c r="B60" t="n">
        <v>140</v>
      </c>
      <c r="C60" t="inlineStr">
        <is>
          <t xml:space="preserve">CONCLUIDO	</t>
        </is>
      </c>
      <c r="D60" t="n">
        <v>3.5342</v>
      </c>
      <c r="E60" t="n">
        <v>28.29</v>
      </c>
      <c r="F60" t="n">
        <v>24.3</v>
      </c>
      <c r="G60" t="n">
        <v>69.42</v>
      </c>
      <c r="H60" t="n">
        <v>0.91</v>
      </c>
      <c r="I60" t="n">
        <v>21</v>
      </c>
      <c r="J60" t="n">
        <v>303.46</v>
      </c>
      <c r="K60" t="n">
        <v>60.56</v>
      </c>
      <c r="L60" t="n">
        <v>15.5</v>
      </c>
      <c r="M60" t="n">
        <v>19</v>
      </c>
      <c r="N60" t="n">
        <v>87.40000000000001</v>
      </c>
      <c r="O60" t="n">
        <v>37660.57</v>
      </c>
      <c r="P60" t="n">
        <v>423.76</v>
      </c>
      <c r="Q60" t="n">
        <v>452.67</v>
      </c>
      <c r="R60" t="n">
        <v>80.79000000000001</v>
      </c>
      <c r="S60" t="n">
        <v>57.64</v>
      </c>
      <c r="T60" t="n">
        <v>9429.84</v>
      </c>
      <c r="U60" t="n">
        <v>0.71</v>
      </c>
      <c r="V60" t="n">
        <v>0.87</v>
      </c>
      <c r="W60" t="n">
        <v>6.83</v>
      </c>
      <c r="X60" t="n">
        <v>0.57</v>
      </c>
      <c r="Y60" t="n">
        <v>1</v>
      </c>
      <c r="Z60" t="n">
        <v>10</v>
      </c>
      <c r="AA60" t="n">
        <v>550.5775105714698</v>
      </c>
      <c r="AB60" t="n">
        <v>753.3244397293665</v>
      </c>
      <c r="AC60" t="n">
        <v>681.4282124990867</v>
      </c>
      <c r="AD60" t="n">
        <v>550577.5105714698</v>
      </c>
      <c r="AE60" t="n">
        <v>753324.4397293666</v>
      </c>
      <c r="AF60" t="n">
        <v>3.110297579008318e-06</v>
      </c>
      <c r="AG60" t="n">
        <v>8.185763888888889</v>
      </c>
      <c r="AH60" t="n">
        <v>681428.2124990867</v>
      </c>
    </row>
    <row r="61">
      <c r="A61" t="n">
        <v>59</v>
      </c>
      <c r="B61" t="n">
        <v>140</v>
      </c>
      <c r="C61" t="inlineStr">
        <is>
          <t xml:space="preserve">CONCLUIDO	</t>
        </is>
      </c>
      <c r="D61" t="n">
        <v>3.5329</v>
      </c>
      <c r="E61" t="n">
        <v>28.31</v>
      </c>
      <c r="F61" t="n">
        <v>24.31</v>
      </c>
      <c r="G61" t="n">
        <v>69.45</v>
      </c>
      <c r="H61" t="n">
        <v>0.92</v>
      </c>
      <c r="I61" t="n">
        <v>21</v>
      </c>
      <c r="J61" t="n">
        <v>303.99</v>
      </c>
      <c r="K61" t="n">
        <v>60.56</v>
      </c>
      <c r="L61" t="n">
        <v>15.75</v>
      </c>
      <c r="M61" t="n">
        <v>19</v>
      </c>
      <c r="N61" t="n">
        <v>87.68000000000001</v>
      </c>
      <c r="O61" t="n">
        <v>37726.27</v>
      </c>
      <c r="P61" t="n">
        <v>423.92</v>
      </c>
      <c r="Q61" t="n">
        <v>452.59</v>
      </c>
      <c r="R61" t="n">
        <v>81.09999999999999</v>
      </c>
      <c r="S61" t="n">
        <v>57.64</v>
      </c>
      <c r="T61" t="n">
        <v>9584.139999999999</v>
      </c>
      <c r="U61" t="n">
        <v>0.71</v>
      </c>
      <c r="V61" t="n">
        <v>0.87</v>
      </c>
      <c r="W61" t="n">
        <v>6.84</v>
      </c>
      <c r="X61" t="n">
        <v>0.58</v>
      </c>
      <c r="Y61" t="n">
        <v>1</v>
      </c>
      <c r="Z61" t="n">
        <v>10</v>
      </c>
      <c r="AA61" t="n">
        <v>550.8642452307508</v>
      </c>
      <c r="AB61" t="n">
        <v>753.7167627400354</v>
      </c>
      <c r="AC61" t="n">
        <v>681.7830927522461</v>
      </c>
      <c r="AD61" t="n">
        <v>550864.2452307509</v>
      </c>
      <c r="AE61" t="n">
        <v>753716.7627400354</v>
      </c>
      <c r="AF61" t="n">
        <v>3.109153504860644e-06</v>
      </c>
      <c r="AG61" t="n">
        <v>8.191550925925926</v>
      </c>
      <c r="AH61" t="n">
        <v>681783.0927522462</v>
      </c>
    </row>
    <row r="62">
      <c r="A62" t="n">
        <v>60</v>
      </c>
      <c r="B62" t="n">
        <v>140</v>
      </c>
      <c r="C62" t="inlineStr">
        <is>
          <t xml:space="preserve">CONCLUIDO	</t>
        </is>
      </c>
      <c r="D62" t="n">
        <v>3.5439</v>
      </c>
      <c r="E62" t="n">
        <v>28.22</v>
      </c>
      <c r="F62" t="n">
        <v>24.27</v>
      </c>
      <c r="G62" t="n">
        <v>72.81999999999999</v>
      </c>
      <c r="H62" t="n">
        <v>0.9399999999999999</v>
      </c>
      <c r="I62" t="n">
        <v>20</v>
      </c>
      <c r="J62" t="n">
        <v>304.52</v>
      </c>
      <c r="K62" t="n">
        <v>60.56</v>
      </c>
      <c r="L62" t="n">
        <v>16</v>
      </c>
      <c r="M62" t="n">
        <v>18</v>
      </c>
      <c r="N62" t="n">
        <v>87.97</v>
      </c>
      <c r="O62" t="n">
        <v>37792.08</v>
      </c>
      <c r="P62" t="n">
        <v>422.9</v>
      </c>
      <c r="Q62" t="n">
        <v>452.59</v>
      </c>
      <c r="R62" t="n">
        <v>80.01000000000001</v>
      </c>
      <c r="S62" t="n">
        <v>57.64</v>
      </c>
      <c r="T62" t="n">
        <v>9041.389999999999</v>
      </c>
      <c r="U62" t="n">
        <v>0.72</v>
      </c>
      <c r="V62" t="n">
        <v>0.87</v>
      </c>
      <c r="W62" t="n">
        <v>6.83</v>
      </c>
      <c r="X62" t="n">
        <v>0.55</v>
      </c>
      <c r="Y62" t="n">
        <v>1</v>
      </c>
      <c r="Z62" t="n">
        <v>10</v>
      </c>
      <c r="AA62" t="n">
        <v>548.8380492787172</v>
      </c>
      <c r="AB62" t="n">
        <v>750.9444320490064</v>
      </c>
      <c r="AC62" t="n">
        <v>679.2753494113783</v>
      </c>
      <c r="AD62" t="n">
        <v>548838.0492787173</v>
      </c>
      <c r="AE62" t="n">
        <v>750944.4320490065</v>
      </c>
      <c r="AF62" t="n">
        <v>3.118834132264042e-06</v>
      </c>
      <c r="AG62" t="n">
        <v>8.16550925925926</v>
      </c>
      <c r="AH62" t="n">
        <v>679275.3494113784</v>
      </c>
    </row>
    <row r="63">
      <c r="A63" t="n">
        <v>61</v>
      </c>
      <c r="B63" t="n">
        <v>140</v>
      </c>
      <c r="C63" t="inlineStr">
        <is>
          <t xml:space="preserve">CONCLUIDO	</t>
        </is>
      </c>
      <c r="D63" t="n">
        <v>3.543</v>
      </c>
      <c r="E63" t="n">
        <v>28.22</v>
      </c>
      <c r="F63" t="n">
        <v>24.28</v>
      </c>
      <c r="G63" t="n">
        <v>72.84</v>
      </c>
      <c r="H63" t="n">
        <v>0.95</v>
      </c>
      <c r="I63" t="n">
        <v>20</v>
      </c>
      <c r="J63" t="n">
        <v>305.06</v>
      </c>
      <c r="K63" t="n">
        <v>60.56</v>
      </c>
      <c r="L63" t="n">
        <v>16.25</v>
      </c>
      <c r="M63" t="n">
        <v>18</v>
      </c>
      <c r="N63" t="n">
        <v>88.25</v>
      </c>
      <c r="O63" t="n">
        <v>37858.02</v>
      </c>
      <c r="P63" t="n">
        <v>423.53</v>
      </c>
      <c r="Q63" t="n">
        <v>452.66</v>
      </c>
      <c r="R63" t="n">
        <v>80.37</v>
      </c>
      <c r="S63" t="n">
        <v>57.64</v>
      </c>
      <c r="T63" t="n">
        <v>9225.280000000001</v>
      </c>
      <c r="U63" t="n">
        <v>0.72</v>
      </c>
      <c r="V63" t="n">
        <v>0.87</v>
      </c>
      <c r="W63" t="n">
        <v>6.83</v>
      </c>
      <c r="X63" t="n">
        <v>0.55</v>
      </c>
      <c r="Y63" t="n">
        <v>1</v>
      </c>
      <c r="Z63" t="n">
        <v>10</v>
      </c>
      <c r="AA63" t="n">
        <v>549.4014250013915</v>
      </c>
      <c r="AB63" t="n">
        <v>751.7152675671522</v>
      </c>
      <c r="AC63" t="n">
        <v>679.9726174695467</v>
      </c>
      <c r="AD63" t="n">
        <v>549401.4250013916</v>
      </c>
      <c r="AE63" t="n">
        <v>751715.2675671522</v>
      </c>
      <c r="AF63" t="n">
        <v>3.118042080931037e-06</v>
      </c>
      <c r="AG63" t="n">
        <v>8.16550925925926</v>
      </c>
      <c r="AH63" t="n">
        <v>679972.6174695466</v>
      </c>
    </row>
    <row r="64">
      <c r="A64" t="n">
        <v>62</v>
      </c>
      <c r="B64" t="n">
        <v>140</v>
      </c>
      <c r="C64" t="inlineStr">
        <is>
          <t xml:space="preserve">CONCLUIDO	</t>
        </is>
      </c>
      <c r="D64" t="n">
        <v>3.5427</v>
      </c>
      <c r="E64" t="n">
        <v>28.23</v>
      </c>
      <c r="F64" t="n">
        <v>24.28</v>
      </c>
      <c r="G64" t="n">
        <v>72.84</v>
      </c>
      <c r="H64" t="n">
        <v>0.96</v>
      </c>
      <c r="I64" t="n">
        <v>20</v>
      </c>
      <c r="J64" t="n">
        <v>305.59</v>
      </c>
      <c r="K64" t="n">
        <v>60.56</v>
      </c>
      <c r="L64" t="n">
        <v>16.5</v>
      </c>
      <c r="M64" t="n">
        <v>18</v>
      </c>
      <c r="N64" t="n">
        <v>88.54000000000001</v>
      </c>
      <c r="O64" t="n">
        <v>37924.08</v>
      </c>
      <c r="P64" t="n">
        <v>423.54</v>
      </c>
      <c r="Q64" t="n">
        <v>452.6</v>
      </c>
      <c r="R64" t="n">
        <v>80.42</v>
      </c>
      <c r="S64" t="n">
        <v>57.64</v>
      </c>
      <c r="T64" t="n">
        <v>9249.719999999999</v>
      </c>
      <c r="U64" t="n">
        <v>0.72</v>
      </c>
      <c r="V64" t="n">
        <v>0.87</v>
      </c>
      <c r="W64" t="n">
        <v>6.83</v>
      </c>
      <c r="X64" t="n">
        <v>0.5600000000000001</v>
      </c>
      <c r="Y64" t="n">
        <v>1</v>
      </c>
      <c r="Z64" t="n">
        <v>10</v>
      </c>
      <c r="AA64" t="n">
        <v>549.4403660769989</v>
      </c>
      <c r="AB64" t="n">
        <v>751.768548464757</v>
      </c>
      <c r="AC64" t="n">
        <v>680.0208133130644</v>
      </c>
      <c r="AD64" t="n">
        <v>549440.3660769989</v>
      </c>
      <c r="AE64" t="n">
        <v>751768.548464757</v>
      </c>
      <c r="AF64" t="n">
        <v>3.117778063820035e-06</v>
      </c>
      <c r="AG64" t="n">
        <v>8.168402777777779</v>
      </c>
      <c r="AH64" t="n">
        <v>680020.8133130644</v>
      </c>
    </row>
    <row r="65">
      <c r="A65" t="n">
        <v>63</v>
      </c>
      <c r="B65" t="n">
        <v>140</v>
      </c>
      <c r="C65" t="inlineStr">
        <is>
          <t xml:space="preserve">CONCLUIDO	</t>
        </is>
      </c>
      <c r="D65" t="n">
        <v>3.5449</v>
      </c>
      <c r="E65" t="n">
        <v>28.21</v>
      </c>
      <c r="F65" t="n">
        <v>24.26</v>
      </c>
      <c r="G65" t="n">
        <v>72.79000000000001</v>
      </c>
      <c r="H65" t="n">
        <v>0.97</v>
      </c>
      <c r="I65" t="n">
        <v>20</v>
      </c>
      <c r="J65" t="n">
        <v>306.13</v>
      </c>
      <c r="K65" t="n">
        <v>60.56</v>
      </c>
      <c r="L65" t="n">
        <v>16.75</v>
      </c>
      <c r="M65" t="n">
        <v>18</v>
      </c>
      <c r="N65" t="n">
        <v>88.83</v>
      </c>
      <c r="O65" t="n">
        <v>37990.27</v>
      </c>
      <c r="P65" t="n">
        <v>422.42</v>
      </c>
      <c r="Q65" t="n">
        <v>452.56</v>
      </c>
      <c r="R65" t="n">
        <v>80.09</v>
      </c>
      <c r="S65" t="n">
        <v>57.64</v>
      </c>
      <c r="T65" t="n">
        <v>9085.370000000001</v>
      </c>
      <c r="U65" t="n">
        <v>0.72</v>
      </c>
      <c r="V65" t="n">
        <v>0.87</v>
      </c>
      <c r="W65" t="n">
        <v>6.82</v>
      </c>
      <c r="X65" t="n">
        <v>0.54</v>
      </c>
      <c r="Y65" t="n">
        <v>1</v>
      </c>
      <c r="Z65" t="n">
        <v>10</v>
      </c>
      <c r="AA65" t="n">
        <v>548.3666368367839</v>
      </c>
      <c r="AB65" t="n">
        <v>750.2994247487038</v>
      </c>
      <c r="AC65" t="n">
        <v>678.6919007025433</v>
      </c>
      <c r="AD65" t="n">
        <v>548366.6368367838</v>
      </c>
      <c r="AE65" t="n">
        <v>750299.4247487038</v>
      </c>
      <c r="AF65" t="n">
        <v>3.119714189300715e-06</v>
      </c>
      <c r="AG65" t="n">
        <v>8.162615740740742</v>
      </c>
      <c r="AH65" t="n">
        <v>678691.9007025433</v>
      </c>
    </row>
    <row r="66">
      <c r="A66" t="n">
        <v>64</v>
      </c>
      <c r="B66" t="n">
        <v>140</v>
      </c>
      <c r="C66" t="inlineStr">
        <is>
          <t xml:space="preserve">CONCLUIDO	</t>
        </is>
      </c>
      <c r="D66" t="n">
        <v>3.554</v>
      </c>
      <c r="E66" t="n">
        <v>28.14</v>
      </c>
      <c r="F66" t="n">
        <v>24.24</v>
      </c>
      <c r="G66" t="n">
        <v>76.56</v>
      </c>
      <c r="H66" t="n">
        <v>0.99</v>
      </c>
      <c r="I66" t="n">
        <v>19</v>
      </c>
      <c r="J66" t="n">
        <v>306.67</v>
      </c>
      <c r="K66" t="n">
        <v>60.56</v>
      </c>
      <c r="L66" t="n">
        <v>17</v>
      </c>
      <c r="M66" t="n">
        <v>17</v>
      </c>
      <c r="N66" t="n">
        <v>89.11</v>
      </c>
      <c r="O66" t="n">
        <v>38056.58</v>
      </c>
      <c r="P66" t="n">
        <v>422.56</v>
      </c>
      <c r="Q66" t="n">
        <v>452.56</v>
      </c>
      <c r="R66" t="n">
        <v>79.5</v>
      </c>
      <c r="S66" t="n">
        <v>57.64</v>
      </c>
      <c r="T66" t="n">
        <v>8791.24</v>
      </c>
      <c r="U66" t="n">
        <v>0.73</v>
      </c>
      <c r="V66" t="n">
        <v>0.87</v>
      </c>
      <c r="W66" t="n">
        <v>6.82</v>
      </c>
      <c r="X66" t="n">
        <v>0.52</v>
      </c>
      <c r="Y66" t="n">
        <v>1</v>
      </c>
      <c r="Z66" t="n">
        <v>10</v>
      </c>
      <c r="AA66" t="n">
        <v>547.4195419402521</v>
      </c>
      <c r="AB66" t="n">
        <v>749.0035677283913</v>
      </c>
      <c r="AC66" t="n">
        <v>677.5197184575026</v>
      </c>
      <c r="AD66" t="n">
        <v>547419.5419402521</v>
      </c>
      <c r="AE66" t="n">
        <v>749003.5677283913</v>
      </c>
      <c r="AF66" t="n">
        <v>3.127722708334435e-06</v>
      </c>
      <c r="AG66" t="n">
        <v>8.142361111111112</v>
      </c>
      <c r="AH66" t="n">
        <v>677519.7184575025</v>
      </c>
    </row>
    <row r="67">
      <c r="A67" t="n">
        <v>65</v>
      </c>
      <c r="B67" t="n">
        <v>140</v>
      </c>
      <c r="C67" t="inlineStr">
        <is>
          <t xml:space="preserve">CONCLUIDO	</t>
        </is>
      </c>
      <c r="D67" t="n">
        <v>3.555</v>
      </c>
      <c r="E67" t="n">
        <v>28.13</v>
      </c>
      <c r="F67" t="n">
        <v>24.24</v>
      </c>
      <c r="G67" t="n">
        <v>76.54000000000001</v>
      </c>
      <c r="H67" t="n">
        <v>1</v>
      </c>
      <c r="I67" t="n">
        <v>19</v>
      </c>
      <c r="J67" t="n">
        <v>307.21</v>
      </c>
      <c r="K67" t="n">
        <v>60.56</v>
      </c>
      <c r="L67" t="n">
        <v>17.25</v>
      </c>
      <c r="M67" t="n">
        <v>17</v>
      </c>
      <c r="N67" t="n">
        <v>89.40000000000001</v>
      </c>
      <c r="O67" t="n">
        <v>38123.01</v>
      </c>
      <c r="P67" t="n">
        <v>422.59</v>
      </c>
      <c r="Q67" t="n">
        <v>452.58</v>
      </c>
      <c r="R67" t="n">
        <v>78.95</v>
      </c>
      <c r="S67" t="n">
        <v>57.64</v>
      </c>
      <c r="T67" t="n">
        <v>8516.110000000001</v>
      </c>
      <c r="U67" t="n">
        <v>0.73</v>
      </c>
      <c r="V67" t="n">
        <v>0.87</v>
      </c>
      <c r="W67" t="n">
        <v>6.83</v>
      </c>
      <c r="X67" t="n">
        <v>0.51</v>
      </c>
      <c r="Y67" t="n">
        <v>1</v>
      </c>
      <c r="Z67" t="n">
        <v>10</v>
      </c>
      <c r="AA67" t="n">
        <v>547.3338338606942</v>
      </c>
      <c r="AB67" t="n">
        <v>748.8862981527665</v>
      </c>
      <c r="AC67" t="n">
        <v>677.4136409255865</v>
      </c>
      <c r="AD67" t="n">
        <v>547333.8338606942</v>
      </c>
      <c r="AE67" t="n">
        <v>748886.2981527664</v>
      </c>
      <c r="AF67" t="n">
        <v>3.128602765371108e-06</v>
      </c>
      <c r="AG67" t="n">
        <v>8.139467592592593</v>
      </c>
      <c r="AH67" t="n">
        <v>677413.6409255865</v>
      </c>
    </row>
    <row r="68">
      <c r="A68" t="n">
        <v>66</v>
      </c>
      <c r="B68" t="n">
        <v>140</v>
      </c>
      <c r="C68" t="inlineStr">
        <is>
          <t xml:space="preserve">CONCLUIDO	</t>
        </is>
      </c>
      <c r="D68" t="n">
        <v>3.5547</v>
      </c>
      <c r="E68" t="n">
        <v>28.13</v>
      </c>
      <c r="F68" t="n">
        <v>24.24</v>
      </c>
      <c r="G68" t="n">
        <v>76.54000000000001</v>
      </c>
      <c r="H68" t="n">
        <v>1.01</v>
      </c>
      <c r="I68" t="n">
        <v>19</v>
      </c>
      <c r="J68" t="n">
        <v>307.75</v>
      </c>
      <c r="K68" t="n">
        <v>60.56</v>
      </c>
      <c r="L68" t="n">
        <v>17.5</v>
      </c>
      <c r="M68" t="n">
        <v>17</v>
      </c>
      <c r="N68" t="n">
        <v>89.69</v>
      </c>
      <c r="O68" t="n">
        <v>38189.58</v>
      </c>
      <c r="P68" t="n">
        <v>422.62</v>
      </c>
      <c r="Q68" t="n">
        <v>452.6</v>
      </c>
      <c r="R68" t="n">
        <v>79.12</v>
      </c>
      <c r="S68" t="n">
        <v>57.64</v>
      </c>
      <c r="T68" t="n">
        <v>8603.34</v>
      </c>
      <c r="U68" t="n">
        <v>0.73</v>
      </c>
      <c r="V68" t="n">
        <v>0.87</v>
      </c>
      <c r="W68" t="n">
        <v>6.82</v>
      </c>
      <c r="X68" t="n">
        <v>0.51</v>
      </c>
      <c r="Y68" t="n">
        <v>1</v>
      </c>
      <c r="Z68" t="n">
        <v>10</v>
      </c>
      <c r="AA68" t="n">
        <v>547.3860771544327</v>
      </c>
      <c r="AB68" t="n">
        <v>748.9577797320709</v>
      </c>
      <c r="AC68" t="n">
        <v>677.4783004032869</v>
      </c>
      <c r="AD68" t="n">
        <v>547386.0771544327</v>
      </c>
      <c r="AE68" t="n">
        <v>748957.7797320709</v>
      </c>
      <c r="AF68" t="n">
        <v>3.128338748260106e-06</v>
      </c>
      <c r="AG68" t="n">
        <v>8.139467592592593</v>
      </c>
      <c r="AH68" t="n">
        <v>677478.3004032869</v>
      </c>
    </row>
    <row r="69">
      <c r="A69" t="n">
        <v>67</v>
      </c>
      <c r="B69" t="n">
        <v>140</v>
      </c>
      <c r="C69" t="inlineStr">
        <is>
          <t xml:space="preserve">CONCLUIDO	</t>
        </is>
      </c>
      <c r="D69" t="n">
        <v>3.5548</v>
      </c>
      <c r="E69" t="n">
        <v>28.13</v>
      </c>
      <c r="F69" t="n">
        <v>24.24</v>
      </c>
      <c r="G69" t="n">
        <v>76.54000000000001</v>
      </c>
      <c r="H69" t="n">
        <v>1.03</v>
      </c>
      <c r="I69" t="n">
        <v>19</v>
      </c>
      <c r="J69" t="n">
        <v>308.29</v>
      </c>
      <c r="K69" t="n">
        <v>60.56</v>
      </c>
      <c r="L69" t="n">
        <v>17.75</v>
      </c>
      <c r="M69" t="n">
        <v>17</v>
      </c>
      <c r="N69" t="n">
        <v>89.98</v>
      </c>
      <c r="O69" t="n">
        <v>38256.26</v>
      </c>
      <c r="P69" t="n">
        <v>422.44</v>
      </c>
      <c r="Q69" t="n">
        <v>452.57</v>
      </c>
      <c r="R69" t="n">
        <v>79.25</v>
      </c>
      <c r="S69" t="n">
        <v>57.64</v>
      </c>
      <c r="T69" t="n">
        <v>8668.190000000001</v>
      </c>
      <c r="U69" t="n">
        <v>0.73</v>
      </c>
      <c r="V69" t="n">
        <v>0.87</v>
      </c>
      <c r="W69" t="n">
        <v>6.82</v>
      </c>
      <c r="X69" t="n">
        <v>0.51</v>
      </c>
      <c r="Y69" t="n">
        <v>1</v>
      </c>
      <c r="Z69" t="n">
        <v>10</v>
      </c>
      <c r="AA69" t="n">
        <v>547.2529955448014</v>
      </c>
      <c r="AB69" t="n">
        <v>748.7756916026271</v>
      </c>
      <c r="AC69" t="n">
        <v>677.3135905093553</v>
      </c>
      <c r="AD69" t="n">
        <v>547252.9955448013</v>
      </c>
      <c r="AE69" t="n">
        <v>748775.6916026272</v>
      </c>
      <c r="AF69" t="n">
        <v>3.128426753963774e-06</v>
      </c>
      <c r="AG69" t="n">
        <v>8.139467592592593</v>
      </c>
      <c r="AH69" t="n">
        <v>677313.5905093553</v>
      </c>
    </row>
    <row r="70">
      <c r="A70" t="n">
        <v>68</v>
      </c>
      <c r="B70" t="n">
        <v>140</v>
      </c>
      <c r="C70" t="inlineStr">
        <is>
          <t xml:space="preserve">CONCLUIDO	</t>
        </is>
      </c>
      <c r="D70" t="n">
        <v>3.5648</v>
      </c>
      <c r="E70" t="n">
        <v>28.05</v>
      </c>
      <c r="F70" t="n">
        <v>24.21</v>
      </c>
      <c r="G70" t="n">
        <v>80.7</v>
      </c>
      <c r="H70" t="n">
        <v>1.04</v>
      </c>
      <c r="I70" t="n">
        <v>18</v>
      </c>
      <c r="J70" t="n">
        <v>308.83</v>
      </c>
      <c r="K70" t="n">
        <v>60.56</v>
      </c>
      <c r="L70" t="n">
        <v>18</v>
      </c>
      <c r="M70" t="n">
        <v>16</v>
      </c>
      <c r="N70" t="n">
        <v>90.27</v>
      </c>
      <c r="O70" t="n">
        <v>38323.08</v>
      </c>
      <c r="P70" t="n">
        <v>422.4</v>
      </c>
      <c r="Q70" t="n">
        <v>452.55</v>
      </c>
      <c r="R70" t="n">
        <v>78.14</v>
      </c>
      <c r="S70" t="n">
        <v>57.64</v>
      </c>
      <c r="T70" t="n">
        <v>8117.59</v>
      </c>
      <c r="U70" t="n">
        <v>0.74</v>
      </c>
      <c r="V70" t="n">
        <v>0.88</v>
      </c>
      <c r="W70" t="n">
        <v>6.83</v>
      </c>
      <c r="X70" t="n">
        <v>0.49</v>
      </c>
      <c r="Y70" t="n">
        <v>1</v>
      </c>
      <c r="Z70" t="n">
        <v>10</v>
      </c>
      <c r="AA70" t="n">
        <v>546.0573988633048</v>
      </c>
      <c r="AB70" t="n">
        <v>747.1398234770006</v>
      </c>
      <c r="AC70" t="n">
        <v>675.8338473416829</v>
      </c>
      <c r="AD70" t="n">
        <v>546057.3988633048</v>
      </c>
      <c r="AE70" t="n">
        <v>747139.8234770006</v>
      </c>
      <c r="AF70" t="n">
        <v>3.1372273243305e-06</v>
      </c>
      <c r="AG70" t="n">
        <v>8.116319444444445</v>
      </c>
      <c r="AH70" t="n">
        <v>675833.847341683</v>
      </c>
    </row>
    <row r="71">
      <c r="A71" t="n">
        <v>69</v>
      </c>
      <c r="B71" t="n">
        <v>140</v>
      </c>
      <c r="C71" t="inlineStr">
        <is>
          <t xml:space="preserve">CONCLUIDO	</t>
        </is>
      </c>
      <c r="D71" t="n">
        <v>3.5632</v>
      </c>
      <c r="E71" t="n">
        <v>28.06</v>
      </c>
      <c r="F71" t="n">
        <v>24.22</v>
      </c>
      <c r="G71" t="n">
        <v>80.75</v>
      </c>
      <c r="H71" t="n">
        <v>1.05</v>
      </c>
      <c r="I71" t="n">
        <v>18</v>
      </c>
      <c r="J71" t="n">
        <v>309.37</v>
      </c>
      <c r="K71" t="n">
        <v>60.56</v>
      </c>
      <c r="L71" t="n">
        <v>18.25</v>
      </c>
      <c r="M71" t="n">
        <v>16</v>
      </c>
      <c r="N71" t="n">
        <v>90.56999999999999</v>
      </c>
      <c r="O71" t="n">
        <v>38390.02</v>
      </c>
      <c r="P71" t="n">
        <v>422.82</v>
      </c>
      <c r="Q71" t="n">
        <v>452.58</v>
      </c>
      <c r="R71" t="n">
        <v>78.61</v>
      </c>
      <c r="S71" t="n">
        <v>57.64</v>
      </c>
      <c r="T71" t="n">
        <v>8354.610000000001</v>
      </c>
      <c r="U71" t="n">
        <v>0.73</v>
      </c>
      <c r="V71" t="n">
        <v>0.88</v>
      </c>
      <c r="W71" t="n">
        <v>6.82</v>
      </c>
      <c r="X71" t="n">
        <v>0.5</v>
      </c>
      <c r="Y71" t="n">
        <v>1</v>
      </c>
      <c r="Z71" t="n">
        <v>10</v>
      </c>
      <c r="AA71" t="n">
        <v>546.548177976535</v>
      </c>
      <c r="AB71" t="n">
        <v>747.8113291113685</v>
      </c>
      <c r="AC71" t="n">
        <v>676.4412654207709</v>
      </c>
      <c r="AD71" t="n">
        <v>546548.1779765351</v>
      </c>
      <c r="AE71" t="n">
        <v>747811.3291113685</v>
      </c>
      <c r="AF71" t="n">
        <v>3.135819233071824e-06</v>
      </c>
      <c r="AG71" t="n">
        <v>8.119212962962964</v>
      </c>
      <c r="AH71" t="n">
        <v>676441.265420771</v>
      </c>
    </row>
    <row r="72">
      <c r="A72" t="n">
        <v>70</v>
      </c>
      <c r="B72" t="n">
        <v>140</v>
      </c>
      <c r="C72" t="inlineStr">
        <is>
          <t xml:space="preserve">CONCLUIDO	</t>
        </is>
      </c>
      <c r="D72" t="n">
        <v>3.5645</v>
      </c>
      <c r="E72" t="n">
        <v>28.05</v>
      </c>
      <c r="F72" t="n">
        <v>24.21</v>
      </c>
      <c r="G72" t="n">
        <v>80.70999999999999</v>
      </c>
      <c r="H72" t="n">
        <v>1.06</v>
      </c>
      <c r="I72" t="n">
        <v>18</v>
      </c>
      <c r="J72" t="n">
        <v>309.91</v>
      </c>
      <c r="K72" t="n">
        <v>60.56</v>
      </c>
      <c r="L72" t="n">
        <v>18.5</v>
      </c>
      <c r="M72" t="n">
        <v>16</v>
      </c>
      <c r="N72" t="n">
        <v>90.86</v>
      </c>
      <c r="O72" t="n">
        <v>38457.09</v>
      </c>
      <c r="P72" t="n">
        <v>422.52</v>
      </c>
      <c r="Q72" t="n">
        <v>452.58</v>
      </c>
      <c r="R72" t="n">
        <v>78.2</v>
      </c>
      <c r="S72" t="n">
        <v>57.64</v>
      </c>
      <c r="T72" t="n">
        <v>8147.92</v>
      </c>
      <c r="U72" t="n">
        <v>0.74</v>
      </c>
      <c r="V72" t="n">
        <v>0.88</v>
      </c>
      <c r="W72" t="n">
        <v>6.83</v>
      </c>
      <c r="X72" t="n">
        <v>0.49</v>
      </c>
      <c r="Y72" t="n">
        <v>1</v>
      </c>
      <c r="Z72" t="n">
        <v>10</v>
      </c>
      <c r="AA72" t="n">
        <v>546.1704595025055</v>
      </c>
      <c r="AB72" t="n">
        <v>747.2945180314383</v>
      </c>
      <c r="AC72" t="n">
        <v>675.9737780649605</v>
      </c>
      <c r="AD72" t="n">
        <v>546170.4595025055</v>
      </c>
      <c r="AE72" t="n">
        <v>747294.5180314383</v>
      </c>
      <c r="AF72" t="n">
        <v>3.136963307219497e-06</v>
      </c>
      <c r="AG72" t="n">
        <v>8.116319444444445</v>
      </c>
      <c r="AH72" t="n">
        <v>675973.7780649605</v>
      </c>
    </row>
    <row r="73">
      <c r="A73" t="n">
        <v>71</v>
      </c>
      <c r="B73" t="n">
        <v>140</v>
      </c>
      <c r="C73" t="inlineStr">
        <is>
          <t xml:space="preserve">CONCLUIDO	</t>
        </is>
      </c>
      <c r="D73" t="n">
        <v>3.565</v>
      </c>
      <c r="E73" t="n">
        <v>28.05</v>
      </c>
      <c r="F73" t="n">
        <v>24.21</v>
      </c>
      <c r="G73" t="n">
        <v>80.7</v>
      </c>
      <c r="H73" t="n">
        <v>1.08</v>
      </c>
      <c r="I73" t="n">
        <v>18</v>
      </c>
      <c r="J73" t="n">
        <v>310.46</v>
      </c>
      <c r="K73" t="n">
        <v>60.56</v>
      </c>
      <c r="L73" t="n">
        <v>18.75</v>
      </c>
      <c r="M73" t="n">
        <v>16</v>
      </c>
      <c r="N73" t="n">
        <v>91.16</v>
      </c>
      <c r="O73" t="n">
        <v>38524.29</v>
      </c>
      <c r="P73" t="n">
        <v>421.89</v>
      </c>
      <c r="Q73" t="n">
        <v>452.6</v>
      </c>
      <c r="R73" t="n">
        <v>78.12</v>
      </c>
      <c r="S73" t="n">
        <v>57.64</v>
      </c>
      <c r="T73" t="n">
        <v>8108.3</v>
      </c>
      <c r="U73" t="n">
        <v>0.74</v>
      </c>
      <c r="V73" t="n">
        <v>0.88</v>
      </c>
      <c r="W73" t="n">
        <v>6.82</v>
      </c>
      <c r="X73" t="n">
        <v>0.48</v>
      </c>
      <c r="Y73" t="n">
        <v>1</v>
      </c>
      <c r="Z73" t="n">
        <v>10</v>
      </c>
      <c r="AA73" t="n">
        <v>545.6903053109983</v>
      </c>
      <c r="AB73" t="n">
        <v>746.6375498837102</v>
      </c>
      <c r="AC73" t="n">
        <v>675.3795100351909</v>
      </c>
      <c r="AD73" t="n">
        <v>545690.3053109982</v>
      </c>
      <c r="AE73" t="n">
        <v>746637.5498837102</v>
      </c>
      <c r="AF73" t="n">
        <v>3.137403335737834e-06</v>
      </c>
      <c r="AG73" t="n">
        <v>8.116319444444445</v>
      </c>
      <c r="AH73" t="n">
        <v>675379.510035191</v>
      </c>
    </row>
    <row r="74">
      <c r="A74" t="n">
        <v>72</v>
      </c>
      <c r="B74" t="n">
        <v>140</v>
      </c>
      <c r="C74" t="inlineStr">
        <is>
          <t xml:space="preserve">CONCLUIDO	</t>
        </is>
      </c>
      <c r="D74" t="n">
        <v>3.5772</v>
      </c>
      <c r="E74" t="n">
        <v>27.96</v>
      </c>
      <c r="F74" t="n">
        <v>24.17</v>
      </c>
      <c r="G74" t="n">
        <v>85.29000000000001</v>
      </c>
      <c r="H74" t="n">
        <v>1.09</v>
      </c>
      <c r="I74" t="n">
        <v>17</v>
      </c>
      <c r="J74" t="n">
        <v>311.01</v>
      </c>
      <c r="K74" t="n">
        <v>60.56</v>
      </c>
      <c r="L74" t="n">
        <v>19</v>
      </c>
      <c r="M74" t="n">
        <v>15</v>
      </c>
      <c r="N74" t="n">
        <v>91.45</v>
      </c>
      <c r="O74" t="n">
        <v>38591.62</v>
      </c>
      <c r="P74" t="n">
        <v>421.2</v>
      </c>
      <c r="Q74" t="n">
        <v>452.63</v>
      </c>
      <c r="R74" t="n">
        <v>76.73999999999999</v>
      </c>
      <c r="S74" t="n">
        <v>57.64</v>
      </c>
      <c r="T74" t="n">
        <v>7424.78</v>
      </c>
      <c r="U74" t="n">
        <v>0.75</v>
      </c>
      <c r="V74" t="n">
        <v>0.88</v>
      </c>
      <c r="W74" t="n">
        <v>6.82</v>
      </c>
      <c r="X74" t="n">
        <v>0.44</v>
      </c>
      <c r="Y74" t="n">
        <v>1</v>
      </c>
      <c r="Z74" t="n">
        <v>10</v>
      </c>
      <c r="AA74" t="n">
        <v>543.7960317191805</v>
      </c>
      <c r="AB74" t="n">
        <v>744.0457211859323</v>
      </c>
      <c r="AC74" t="n">
        <v>673.0350418306745</v>
      </c>
      <c r="AD74" t="n">
        <v>543796.0317191805</v>
      </c>
      <c r="AE74" t="n">
        <v>744045.7211859323</v>
      </c>
      <c r="AF74" t="n">
        <v>3.148140031585239e-06</v>
      </c>
      <c r="AG74" t="n">
        <v>8.090277777777779</v>
      </c>
      <c r="AH74" t="n">
        <v>673035.0418306745</v>
      </c>
    </row>
    <row r="75">
      <c r="A75" t="n">
        <v>73</v>
      </c>
      <c r="B75" t="n">
        <v>140</v>
      </c>
      <c r="C75" t="inlineStr">
        <is>
          <t xml:space="preserve">CONCLUIDO	</t>
        </is>
      </c>
      <c r="D75" t="n">
        <v>3.5765</v>
      </c>
      <c r="E75" t="n">
        <v>27.96</v>
      </c>
      <c r="F75" t="n">
        <v>24.17</v>
      </c>
      <c r="G75" t="n">
        <v>85.31</v>
      </c>
      <c r="H75" t="n">
        <v>1.1</v>
      </c>
      <c r="I75" t="n">
        <v>17</v>
      </c>
      <c r="J75" t="n">
        <v>311.55</v>
      </c>
      <c r="K75" t="n">
        <v>60.56</v>
      </c>
      <c r="L75" t="n">
        <v>19.25</v>
      </c>
      <c r="M75" t="n">
        <v>15</v>
      </c>
      <c r="N75" t="n">
        <v>91.75</v>
      </c>
      <c r="O75" t="n">
        <v>38659.08</v>
      </c>
      <c r="P75" t="n">
        <v>421.72</v>
      </c>
      <c r="Q75" t="n">
        <v>452.57</v>
      </c>
      <c r="R75" t="n">
        <v>77.01000000000001</v>
      </c>
      <c r="S75" t="n">
        <v>57.64</v>
      </c>
      <c r="T75" t="n">
        <v>7558.29</v>
      </c>
      <c r="U75" t="n">
        <v>0.75</v>
      </c>
      <c r="V75" t="n">
        <v>0.88</v>
      </c>
      <c r="W75" t="n">
        <v>6.82</v>
      </c>
      <c r="X75" t="n">
        <v>0.45</v>
      </c>
      <c r="Y75" t="n">
        <v>1</v>
      </c>
      <c r="Z75" t="n">
        <v>10</v>
      </c>
      <c r="AA75" t="n">
        <v>544.2208148320414</v>
      </c>
      <c r="AB75" t="n">
        <v>744.6269281810569</v>
      </c>
      <c r="AC75" t="n">
        <v>673.5607792459136</v>
      </c>
      <c r="AD75" t="n">
        <v>544220.8148320414</v>
      </c>
      <c r="AE75" t="n">
        <v>744626.9281810569</v>
      </c>
      <c r="AF75" t="n">
        <v>3.147523991659569e-06</v>
      </c>
      <c r="AG75" t="n">
        <v>8.090277777777779</v>
      </c>
      <c r="AH75" t="n">
        <v>673560.7792459136</v>
      </c>
    </row>
    <row r="76">
      <c r="A76" t="n">
        <v>74</v>
      </c>
      <c r="B76" t="n">
        <v>140</v>
      </c>
      <c r="C76" t="inlineStr">
        <is>
          <t xml:space="preserve">CONCLUIDO	</t>
        </is>
      </c>
      <c r="D76" t="n">
        <v>3.5758</v>
      </c>
      <c r="E76" t="n">
        <v>27.97</v>
      </c>
      <c r="F76" t="n">
        <v>24.18</v>
      </c>
      <c r="G76" t="n">
        <v>85.33</v>
      </c>
      <c r="H76" t="n">
        <v>1.11</v>
      </c>
      <c r="I76" t="n">
        <v>17</v>
      </c>
      <c r="J76" t="n">
        <v>312.1</v>
      </c>
      <c r="K76" t="n">
        <v>60.56</v>
      </c>
      <c r="L76" t="n">
        <v>19.5</v>
      </c>
      <c r="M76" t="n">
        <v>15</v>
      </c>
      <c r="N76" t="n">
        <v>92.05</v>
      </c>
      <c r="O76" t="n">
        <v>38726.8</v>
      </c>
      <c r="P76" t="n">
        <v>422.12</v>
      </c>
      <c r="Q76" t="n">
        <v>452.65</v>
      </c>
      <c r="R76" t="n">
        <v>76.84</v>
      </c>
      <c r="S76" t="n">
        <v>57.64</v>
      </c>
      <c r="T76" t="n">
        <v>7473.89</v>
      </c>
      <c r="U76" t="n">
        <v>0.75</v>
      </c>
      <c r="V76" t="n">
        <v>0.88</v>
      </c>
      <c r="W76" t="n">
        <v>6.83</v>
      </c>
      <c r="X76" t="n">
        <v>0.45</v>
      </c>
      <c r="Y76" t="n">
        <v>1</v>
      </c>
      <c r="Z76" t="n">
        <v>10</v>
      </c>
      <c r="AA76" t="n">
        <v>544.6013688305371</v>
      </c>
      <c r="AB76" t="n">
        <v>745.1476189506562</v>
      </c>
      <c r="AC76" t="n">
        <v>674.0317760192565</v>
      </c>
      <c r="AD76" t="n">
        <v>544601.3688305371</v>
      </c>
      <c r="AE76" t="n">
        <v>745147.6189506563</v>
      </c>
      <c r="AF76" t="n">
        <v>3.146907951733898e-06</v>
      </c>
      <c r="AG76" t="n">
        <v>8.093171296296296</v>
      </c>
      <c r="AH76" t="n">
        <v>674031.7760192566</v>
      </c>
    </row>
    <row r="77">
      <c r="A77" t="n">
        <v>75</v>
      </c>
      <c r="B77" t="n">
        <v>140</v>
      </c>
      <c r="C77" t="inlineStr">
        <is>
          <t xml:space="preserve">CONCLUIDO	</t>
        </is>
      </c>
      <c r="D77" t="n">
        <v>3.5744</v>
      </c>
      <c r="E77" t="n">
        <v>27.98</v>
      </c>
      <c r="F77" t="n">
        <v>24.19</v>
      </c>
      <c r="G77" t="n">
        <v>85.37</v>
      </c>
      <c r="H77" t="n">
        <v>1.13</v>
      </c>
      <c r="I77" t="n">
        <v>17</v>
      </c>
      <c r="J77" t="n">
        <v>312.65</v>
      </c>
      <c r="K77" t="n">
        <v>60.56</v>
      </c>
      <c r="L77" t="n">
        <v>19.75</v>
      </c>
      <c r="M77" t="n">
        <v>15</v>
      </c>
      <c r="N77" t="n">
        <v>92.34999999999999</v>
      </c>
      <c r="O77" t="n">
        <v>38794.53</v>
      </c>
      <c r="P77" t="n">
        <v>422.14</v>
      </c>
      <c r="Q77" t="n">
        <v>452.62</v>
      </c>
      <c r="R77" t="n">
        <v>77.39</v>
      </c>
      <c r="S77" t="n">
        <v>57.64</v>
      </c>
      <c r="T77" t="n">
        <v>7747.58</v>
      </c>
      <c r="U77" t="n">
        <v>0.74</v>
      </c>
      <c r="V77" t="n">
        <v>0.88</v>
      </c>
      <c r="W77" t="n">
        <v>6.82</v>
      </c>
      <c r="X77" t="n">
        <v>0.46</v>
      </c>
      <c r="Y77" t="n">
        <v>1</v>
      </c>
      <c r="Z77" t="n">
        <v>10</v>
      </c>
      <c r="AA77" t="n">
        <v>544.7983441237224</v>
      </c>
      <c r="AB77" t="n">
        <v>745.4171292367291</v>
      </c>
      <c r="AC77" t="n">
        <v>674.2755646218865</v>
      </c>
      <c r="AD77" t="n">
        <v>544798.3441237224</v>
      </c>
      <c r="AE77" t="n">
        <v>745417.1292367291</v>
      </c>
      <c r="AF77" t="n">
        <v>3.145675871882556e-06</v>
      </c>
      <c r="AG77" t="n">
        <v>8.096064814814815</v>
      </c>
      <c r="AH77" t="n">
        <v>674275.5646218865</v>
      </c>
    </row>
    <row r="78">
      <c r="A78" t="n">
        <v>76</v>
      </c>
      <c r="B78" t="n">
        <v>140</v>
      </c>
      <c r="C78" t="inlineStr">
        <is>
          <t xml:space="preserve">CONCLUIDO	</t>
        </is>
      </c>
      <c r="D78" t="n">
        <v>3.5749</v>
      </c>
      <c r="E78" t="n">
        <v>27.97</v>
      </c>
      <c r="F78" t="n">
        <v>24.18</v>
      </c>
      <c r="G78" t="n">
        <v>85.36</v>
      </c>
      <c r="H78" t="n">
        <v>1.14</v>
      </c>
      <c r="I78" t="n">
        <v>17</v>
      </c>
      <c r="J78" t="n">
        <v>313.2</v>
      </c>
      <c r="K78" t="n">
        <v>60.56</v>
      </c>
      <c r="L78" t="n">
        <v>20</v>
      </c>
      <c r="M78" t="n">
        <v>15</v>
      </c>
      <c r="N78" t="n">
        <v>92.65000000000001</v>
      </c>
      <c r="O78" t="n">
        <v>38862.4</v>
      </c>
      <c r="P78" t="n">
        <v>421.94</v>
      </c>
      <c r="Q78" t="n">
        <v>452.59</v>
      </c>
      <c r="R78" t="n">
        <v>77.40000000000001</v>
      </c>
      <c r="S78" t="n">
        <v>57.64</v>
      </c>
      <c r="T78" t="n">
        <v>7754.97</v>
      </c>
      <c r="U78" t="n">
        <v>0.74</v>
      </c>
      <c r="V78" t="n">
        <v>0.88</v>
      </c>
      <c r="W78" t="n">
        <v>6.82</v>
      </c>
      <c r="X78" t="n">
        <v>0.46</v>
      </c>
      <c r="Y78" t="n">
        <v>1</v>
      </c>
      <c r="Z78" t="n">
        <v>10</v>
      </c>
      <c r="AA78" t="n">
        <v>544.5738529453915</v>
      </c>
      <c r="AB78" t="n">
        <v>745.1099705026851</v>
      </c>
      <c r="AC78" t="n">
        <v>673.9977206863197</v>
      </c>
      <c r="AD78" t="n">
        <v>544573.8529453916</v>
      </c>
      <c r="AE78" t="n">
        <v>745109.9705026851</v>
      </c>
      <c r="AF78" t="n">
        <v>3.146115900400893e-06</v>
      </c>
      <c r="AG78" t="n">
        <v>8.093171296296296</v>
      </c>
      <c r="AH78" t="n">
        <v>673997.7206863196</v>
      </c>
    </row>
    <row r="79">
      <c r="A79" t="n">
        <v>77</v>
      </c>
      <c r="B79" t="n">
        <v>140</v>
      </c>
      <c r="C79" t="inlineStr">
        <is>
          <t xml:space="preserve">CONCLUIDO	</t>
        </is>
      </c>
      <c r="D79" t="n">
        <v>3.5846</v>
      </c>
      <c r="E79" t="n">
        <v>27.9</v>
      </c>
      <c r="F79" t="n">
        <v>24.16</v>
      </c>
      <c r="G79" t="n">
        <v>90.59999999999999</v>
      </c>
      <c r="H79" t="n">
        <v>1.15</v>
      </c>
      <c r="I79" t="n">
        <v>16</v>
      </c>
      <c r="J79" t="n">
        <v>313.75</v>
      </c>
      <c r="K79" t="n">
        <v>60.56</v>
      </c>
      <c r="L79" t="n">
        <v>20.25</v>
      </c>
      <c r="M79" t="n">
        <v>14</v>
      </c>
      <c r="N79" t="n">
        <v>92.95</v>
      </c>
      <c r="O79" t="n">
        <v>38930.39</v>
      </c>
      <c r="P79" t="n">
        <v>421.69</v>
      </c>
      <c r="Q79" t="n">
        <v>452.58</v>
      </c>
      <c r="R79" t="n">
        <v>76.54000000000001</v>
      </c>
      <c r="S79" t="n">
        <v>57.64</v>
      </c>
      <c r="T79" t="n">
        <v>7329.67</v>
      </c>
      <c r="U79" t="n">
        <v>0.75</v>
      </c>
      <c r="V79" t="n">
        <v>0.88</v>
      </c>
      <c r="W79" t="n">
        <v>6.82</v>
      </c>
      <c r="X79" t="n">
        <v>0.44</v>
      </c>
      <c r="Y79" t="n">
        <v>1</v>
      </c>
      <c r="Z79" t="n">
        <v>10</v>
      </c>
      <c r="AA79" t="n">
        <v>543.3186564559727</v>
      </c>
      <c r="AB79" t="n">
        <v>743.3925552905013</v>
      </c>
      <c r="AC79" t="n">
        <v>672.4442131715791</v>
      </c>
      <c r="AD79" t="n">
        <v>543318.6564559727</v>
      </c>
      <c r="AE79" t="n">
        <v>743392.5552905012</v>
      </c>
      <c r="AF79" t="n">
        <v>3.154652453656617e-06</v>
      </c>
      <c r="AG79" t="n">
        <v>8.072916666666666</v>
      </c>
      <c r="AH79" t="n">
        <v>672444.2131715792</v>
      </c>
    </row>
    <row r="80">
      <c r="A80" t="n">
        <v>78</v>
      </c>
      <c r="B80" t="n">
        <v>140</v>
      </c>
      <c r="C80" t="inlineStr">
        <is>
          <t xml:space="preserve">CONCLUIDO	</t>
        </is>
      </c>
      <c r="D80" t="n">
        <v>3.5855</v>
      </c>
      <c r="E80" t="n">
        <v>27.89</v>
      </c>
      <c r="F80" t="n">
        <v>24.15</v>
      </c>
      <c r="G80" t="n">
        <v>90.58</v>
      </c>
      <c r="H80" t="n">
        <v>1.16</v>
      </c>
      <c r="I80" t="n">
        <v>16</v>
      </c>
      <c r="J80" t="n">
        <v>314.3</v>
      </c>
      <c r="K80" t="n">
        <v>60.56</v>
      </c>
      <c r="L80" t="n">
        <v>20.5</v>
      </c>
      <c r="M80" t="n">
        <v>14</v>
      </c>
      <c r="N80" t="n">
        <v>93.25</v>
      </c>
      <c r="O80" t="n">
        <v>38998.53</v>
      </c>
      <c r="P80" t="n">
        <v>421.65</v>
      </c>
      <c r="Q80" t="n">
        <v>452.59</v>
      </c>
      <c r="R80" t="n">
        <v>76.25</v>
      </c>
      <c r="S80" t="n">
        <v>57.64</v>
      </c>
      <c r="T80" t="n">
        <v>7184.68</v>
      </c>
      <c r="U80" t="n">
        <v>0.76</v>
      </c>
      <c r="V80" t="n">
        <v>0.88</v>
      </c>
      <c r="W80" t="n">
        <v>6.82</v>
      </c>
      <c r="X80" t="n">
        <v>0.43</v>
      </c>
      <c r="Y80" t="n">
        <v>1</v>
      </c>
      <c r="Z80" t="n">
        <v>10</v>
      </c>
      <c r="AA80" t="n">
        <v>543.161336622414</v>
      </c>
      <c r="AB80" t="n">
        <v>743.1773033537648</v>
      </c>
      <c r="AC80" t="n">
        <v>672.2495045775769</v>
      </c>
      <c r="AD80" t="n">
        <v>543161.3366224139</v>
      </c>
      <c r="AE80" t="n">
        <v>743177.3033537648</v>
      </c>
      <c r="AF80" t="n">
        <v>3.155444504989622e-06</v>
      </c>
      <c r="AG80" t="n">
        <v>8.070023148148149</v>
      </c>
      <c r="AH80" t="n">
        <v>672249.5045775769</v>
      </c>
    </row>
    <row r="81">
      <c r="A81" t="n">
        <v>79</v>
      </c>
      <c r="B81" t="n">
        <v>140</v>
      </c>
      <c r="C81" t="inlineStr">
        <is>
          <t xml:space="preserve">CONCLUIDO	</t>
        </is>
      </c>
      <c r="D81" t="n">
        <v>3.5851</v>
      </c>
      <c r="E81" t="n">
        <v>27.89</v>
      </c>
      <c r="F81" t="n">
        <v>24.16</v>
      </c>
      <c r="G81" t="n">
        <v>90.59</v>
      </c>
      <c r="H81" t="n">
        <v>1.17</v>
      </c>
      <c r="I81" t="n">
        <v>16</v>
      </c>
      <c r="J81" t="n">
        <v>314.86</v>
      </c>
      <c r="K81" t="n">
        <v>60.56</v>
      </c>
      <c r="L81" t="n">
        <v>20.75</v>
      </c>
      <c r="M81" t="n">
        <v>14</v>
      </c>
      <c r="N81" t="n">
        <v>93.55</v>
      </c>
      <c r="O81" t="n">
        <v>39066.8</v>
      </c>
      <c r="P81" t="n">
        <v>421.82</v>
      </c>
      <c r="Q81" t="n">
        <v>452.58</v>
      </c>
      <c r="R81" t="n">
        <v>76.39</v>
      </c>
      <c r="S81" t="n">
        <v>57.64</v>
      </c>
      <c r="T81" t="n">
        <v>7255.35</v>
      </c>
      <c r="U81" t="n">
        <v>0.75</v>
      </c>
      <c r="V81" t="n">
        <v>0.88</v>
      </c>
      <c r="W81" t="n">
        <v>6.82</v>
      </c>
      <c r="X81" t="n">
        <v>0.43</v>
      </c>
      <c r="Y81" t="n">
        <v>1</v>
      </c>
      <c r="Z81" t="n">
        <v>10</v>
      </c>
      <c r="AA81" t="n">
        <v>543.3543176314786</v>
      </c>
      <c r="AB81" t="n">
        <v>743.4413484840883</v>
      </c>
      <c r="AC81" t="n">
        <v>672.488349611252</v>
      </c>
      <c r="AD81" t="n">
        <v>543354.3176314785</v>
      </c>
      <c r="AE81" t="n">
        <v>743441.3484840883</v>
      </c>
      <c r="AF81" t="n">
        <v>3.155092482174954e-06</v>
      </c>
      <c r="AG81" t="n">
        <v>8.070023148148149</v>
      </c>
      <c r="AH81" t="n">
        <v>672488.3496112521</v>
      </c>
    </row>
    <row r="82">
      <c r="A82" t="n">
        <v>80</v>
      </c>
      <c r="B82" t="n">
        <v>140</v>
      </c>
      <c r="C82" t="inlineStr">
        <is>
          <t xml:space="preserve">CONCLUIDO	</t>
        </is>
      </c>
      <c r="D82" t="n">
        <v>3.5845</v>
      </c>
      <c r="E82" t="n">
        <v>27.9</v>
      </c>
      <c r="F82" t="n">
        <v>24.16</v>
      </c>
      <c r="G82" t="n">
        <v>90.61</v>
      </c>
      <c r="H82" t="n">
        <v>1.19</v>
      </c>
      <c r="I82" t="n">
        <v>16</v>
      </c>
      <c r="J82" t="n">
        <v>315.41</v>
      </c>
      <c r="K82" t="n">
        <v>60.56</v>
      </c>
      <c r="L82" t="n">
        <v>21</v>
      </c>
      <c r="M82" t="n">
        <v>14</v>
      </c>
      <c r="N82" t="n">
        <v>93.86</v>
      </c>
      <c r="O82" t="n">
        <v>39135.2</v>
      </c>
      <c r="P82" t="n">
        <v>422.09</v>
      </c>
      <c r="Q82" t="n">
        <v>452.6</v>
      </c>
      <c r="R82" t="n">
        <v>76.47</v>
      </c>
      <c r="S82" t="n">
        <v>57.64</v>
      </c>
      <c r="T82" t="n">
        <v>7293.88</v>
      </c>
      <c r="U82" t="n">
        <v>0.75</v>
      </c>
      <c r="V82" t="n">
        <v>0.88</v>
      </c>
      <c r="W82" t="n">
        <v>6.82</v>
      </c>
      <c r="X82" t="n">
        <v>0.44</v>
      </c>
      <c r="Y82" t="n">
        <v>1</v>
      </c>
      <c r="Z82" t="n">
        <v>10</v>
      </c>
      <c r="AA82" t="n">
        <v>543.5989673443206</v>
      </c>
      <c r="AB82" t="n">
        <v>743.7760890143825</v>
      </c>
      <c r="AC82" t="n">
        <v>672.7911429751462</v>
      </c>
      <c r="AD82" t="n">
        <v>543598.9673443206</v>
      </c>
      <c r="AE82" t="n">
        <v>743776.0890143825</v>
      </c>
      <c r="AF82" t="n">
        <v>3.154564447952949e-06</v>
      </c>
      <c r="AG82" t="n">
        <v>8.072916666666666</v>
      </c>
      <c r="AH82" t="n">
        <v>672791.1429751462</v>
      </c>
    </row>
    <row r="83">
      <c r="A83" t="n">
        <v>81</v>
      </c>
      <c r="B83" t="n">
        <v>140</v>
      </c>
      <c r="C83" t="inlineStr">
        <is>
          <t xml:space="preserve">CONCLUIDO	</t>
        </is>
      </c>
      <c r="D83" t="n">
        <v>3.5852</v>
      </c>
      <c r="E83" t="n">
        <v>27.89</v>
      </c>
      <c r="F83" t="n">
        <v>24.16</v>
      </c>
      <c r="G83" t="n">
        <v>90.58</v>
      </c>
      <c r="H83" t="n">
        <v>1.2</v>
      </c>
      <c r="I83" t="n">
        <v>16</v>
      </c>
      <c r="J83" t="n">
        <v>315.97</v>
      </c>
      <c r="K83" t="n">
        <v>60.56</v>
      </c>
      <c r="L83" t="n">
        <v>21.25</v>
      </c>
      <c r="M83" t="n">
        <v>14</v>
      </c>
      <c r="N83" t="n">
        <v>94.16</v>
      </c>
      <c r="O83" t="n">
        <v>39203.74</v>
      </c>
      <c r="P83" t="n">
        <v>421.88</v>
      </c>
      <c r="Q83" t="n">
        <v>452.57</v>
      </c>
      <c r="R83" t="n">
        <v>76.47</v>
      </c>
      <c r="S83" t="n">
        <v>57.64</v>
      </c>
      <c r="T83" t="n">
        <v>7293.63</v>
      </c>
      <c r="U83" t="n">
        <v>0.75</v>
      </c>
      <c r="V83" t="n">
        <v>0.88</v>
      </c>
      <c r="W83" t="n">
        <v>6.82</v>
      </c>
      <c r="X83" t="n">
        <v>0.43</v>
      </c>
      <c r="Y83" t="n">
        <v>1</v>
      </c>
      <c r="Z83" t="n">
        <v>10</v>
      </c>
      <c r="AA83" t="n">
        <v>543.3843857589221</v>
      </c>
      <c r="AB83" t="n">
        <v>743.4824890225688</v>
      </c>
      <c r="AC83" t="n">
        <v>672.5255637544811</v>
      </c>
      <c r="AD83" t="n">
        <v>543384.3857589221</v>
      </c>
      <c r="AE83" t="n">
        <v>743482.4890225688</v>
      </c>
      <c r="AF83" t="n">
        <v>3.155180487878621e-06</v>
      </c>
      <c r="AG83" t="n">
        <v>8.070023148148149</v>
      </c>
      <c r="AH83" t="n">
        <v>672525.5637544811</v>
      </c>
    </row>
    <row r="84">
      <c r="A84" t="n">
        <v>82</v>
      </c>
      <c r="B84" t="n">
        <v>140</v>
      </c>
      <c r="C84" t="inlineStr">
        <is>
          <t xml:space="preserve">CONCLUIDO	</t>
        </is>
      </c>
      <c r="D84" t="n">
        <v>3.5831</v>
      </c>
      <c r="E84" t="n">
        <v>27.91</v>
      </c>
      <c r="F84" t="n">
        <v>24.17</v>
      </c>
      <c r="G84" t="n">
        <v>90.64</v>
      </c>
      <c r="H84" t="n">
        <v>1.21</v>
      </c>
      <c r="I84" t="n">
        <v>16</v>
      </c>
      <c r="J84" t="n">
        <v>316.53</v>
      </c>
      <c r="K84" t="n">
        <v>60.56</v>
      </c>
      <c r="L84" t="n">
        <v>21.5</v>
      </c>
      <c r="M84" t="n">
        <v>14</v>
      </c>
      <c r="N84" t="n">
        <v>94.47</v>
      </c>
      <c r="O84" t="n">
        <v>39272.42</v>
      </c>
      <c r="P84" t="n">
        <v>421.91</v>
      </c>
      <c r="Q84" t="n">
        <v>452.57</v>
      </c>
      <c r="R84" t="n">
        <v>76.91</v>
      </c>
      <c r="S84" t="n">
        <v>57.64</v>
      </c>
      <c r="T84" t="n">
        <v>7513.63</v>
      </c>
      <c r="U84" t="n">
        <v>0.75</v>
      </c>
      <c r="V84" t="n">
        <v>0.88</v>
      </c>
      <c r="W84" t="n">
        <v>6.82</v>
      </c>
      <c r="X84" t="n">
        <v>0.45</v>
      </c>
      <c r="Y84" t="n">
        <v>1</v>
      </c>
      <c r="Z84" t="n">
        <v>10</v>
      </c>
      <c r="AA84" t="n">
        <v>543.6600695953002</v>
      </c>
      <c r="AB84" t="n">
        <v>743.8596918098137</v>
      </c>
      <c r="AC84" t="n">
        <v>672.8667668371189</v>
      </c>
      <c r="AD84" t="n">
        <v>543660.0695953002</v>
      </c>
      <c r="AE84" t="n">
        <v>743859.6918098137</v>
      </c>
      <c r="AF84" t="n">
        <v>3.153332368101608e-06</v>
      </c>
      <c r="AG84" t="n">
        <v>8.075810185185185</v>
      </c>
      <c r="AH84" t="n">
        <v>672866.7668371189</v>
      </c>
    </row>
    <row r="85">
      <c r="A85" t="n">
        <v>83</v>
      </c>
      <c r="B85" t="n">
        <v>140</v>
      </c>
      <c r="C85" t="inlineStr">
        <is>
          <t xml:space="preserve">CONCLUIDO	</t>
        </is>
      </c>
      <c r="D85" t="n">
        <v>3.597</v>
      </c>
      <c r="E85" t="n">
        <v>27.8</v>
      </c>
      <c r="F85" t="n">
        <v>24.12</v>
      </c>
      <c r="G85" t="n">
        <v>96.47</v>
      </c>
      <c r="H85" t="n">
        <v>1.22</v>
      </c>
      <c r="I85" t="n">
        <v>15</v>
      </c>
      <c r="J85" t="n">
        <v>317.08</v>
      </c>
      <c r="K85" t="n">
        <v>60.56</v>
      </c>
      <c r="L85" t="n">
        <v>21.75</v>
      </c>
      <c r="M85" t="n">
        <v>13</v>
      </c>
      <c r="N85" t="n">
        <v>94.78</v>
      </c>
      <c r="O85" t="n">
        <v>39341.24</v>
      </c>
      <c r="P85" t="n">
        <v>420.97</v>
      </c>
      <c r="Q85" t="n">
        <v>452.57</v>
      </c>
      <c r="R85" t="n">
        <v>75.01000000000001</v>
      </c>
      <c r="S85" t="n">
        <v>57.64</v>
      </c>
      <c r="T85" t="n">
        <v>6569.28</v>
      </c>
      <c r="U85" t="n">
        <v>0.77</v>
      </c>
      <c r="V85" t="n">
        <v>0.88</v>
      </c>
      <c r="W85" t="n">
        <v>6.82</v>
      </c>
      <c r="X85" t="n">
        <v>0.39</v>
      </c>
      <c r="Y85" t="n">
        <v>1</v>
      </c>
      <c r="Z85" t="n">
        <v>10</v>
      </c>
      <c r="AA85" t="n">
        <v>541.401933914644</v>
      </c>
      <c r="AB85" t="n">
        <v>740.7700109496249</v>
      </c>
      <c r="AC85" t="n">
        <v>670.071960781832</v>
      </c>
      <c r="AD85" t="n">
        <v>541401.9339146441</v>
      </c>
      <c r="AE85" t="n">
        <v>740770.0109496248</v>
      </c>
      <c r="AF85" t="n">
        <v>3.165565160911357e-06</v>
      </c>
      <c r="AG85" t="n">
        <v>8.043981481481483</v>
      </c>
      <c r="AH85" t="n">
        <v>670071.960781832</v>
      </c>
    </row>
    <row r="86">
      <c r="A86" t="n">
        <v>84</v>
      </c>
      <c r="B86" t="n">
        <v>140</v>
      </c>
      <c r="C86" t="inlineStr">
        <is>
          <t xml:space="preserve">CONCLUIDO	</t>
        </is>
      </c>
      <c r="D86" t="n">
        <v>3.5968</v>
      </c>
      <c r="E86" t="n">
        <v>27.8</v>
      </c>
      <c r="F86" t="n">
        <v>24.12</v>
      </c>
      <c r="G86" t="n">
        <v>96.47</v>
      </c>
      <c r="H86" t="n">
        <v>1.23</v>
      </c>
      <c r="I86" t="n">
        <v>15</v>
      </c>
      <c r="J86" t="n">
        <v>317.64</v>
      </c>
      <c r="K86" t="n">
        <v>60.56</v>
      </c>
      <c r="L86" t="n">
        <v>22</v>
      </c>
      <c r="M86" t="n">
        <v>13</v>
      </c>
      <c r="N86" t="n">
        <v>95.09</v>
      </c>
      <c r="O86" t="n">
        <v>39410.2</v>
      </c>
      <c r="P86" t="n">
        <v>421.22</v>
      </c>
      <c r="Q86" t="n">
        <v>452.56</v>
      </c>
      <c r="R86" t="n">
        <v>75.09999999999999</v>
      </c>
      <c r="S86" t="n">
        <v>57.64</v>
      </c>
      <c r="T86" t="n">
        <v>6614.32</v>
      </c>
      <c r="U86" t="n">
        <v>0.77</v>
      </c>
      <c r="V86" t="n">
        <v>0.88</v>
      </c>
      <c r="W86" t="n">
        <v>6.82</v>
      </c>
      <c r="X86" t="n">
        <v>0.39</v>
      </c>
      <c r="Y86" t="n">
        <v>1</v>
      </c>
      <c r="Z86" t="n">
        <v>10</v>
      </c>
      <c r="AA86" t="n">
        <v>541.5906874943449</v>
      </c>
      <c r="AB86" t="n">
        <v>741.0282719245916</v>
      </c>
      <c r="AC86" t="n">
        <v>670.3055736918195</v>
      </c>
      <c r="AD86" t="n">
        <v>541590.6874943449</v>
      </c>
      <c r="AE86" t="n">
        <v>741028.2719245916</v>
      </c>
      <c r="AF86" t="n">
        <v>3.165389149504023e-06</v>
      </c>
      <c r="AG86" t="n">
        <v>8.043981481481483</v>
      </c>
      <c r="AH86" t="n">
        <v>670305.5736918196</v>
      </c>
    </row>
    <row r="87">
      <c r="A87" t="n">
        <v>85</v>
      </c>
      <c r="B87" t="n">
        <v>140</v>
      </c>
      <c r="C87" t="inlineStr">
        <is>
          <t xml:space="preserve">CONCLUIDO	</t>
        </is>
      </c>
      <c r="D87" t="n">
        <v>3.5971</v>
      </c>
      <c r="E87" t="n">
        <v>27.8</v>
      </c>
      <c r="F87" t="n">
        <v>24.12</v>
      </c>
      <c r="G87" t="n">
        <v>96.45999999999999</v>
      </c>
      <c r="H87" t="n">
        <v>1.25</v>
      </c>
      <c r="I87" t="n">
        <v>15</v>
      </c>
      <c r="J87" t="n">
        <v>318.2</v>
      </c>
      <c r="K87" t="n">
        <v>60.56</v>
      </c>
      <c r="L87" t="n">
        <v>22.25</v>
      </c>
      <c r="M87" t="n">
        <v>13</v>
      </c>
      <c r="N87" t="n">
        <v>95.40000000000001</v>
      </c>
      <c r="O87" t="n">
        <v>39479.3</v>
      </c>
      <c r="P87" t="n">
        <v>421.18</v>
      </c>
      <c r="Q87" t="n">
        <v>452.58</v>
      </c>
      <c r="R87" t="n">
        <v>75.17</v>
      </c>
      <c r="S87" t="n">
        <v>57.64</v>
      </c>
      <c r="T87" t="n">
        <v>6646.98</v>
      </c>
      <c r="U87" t="n">
        <v>0.77</v>
      </c>
      <c r="V87" t="n">
        <v>0.88</v>
      </c>
      <c r="W87" t="n">
        <v>6.82</v>
      </c>
      <c r="X87" t="n">
        <v>0.39</v>
      </c>
      <c r="Y87" t="n">
        <v>1</v>
      </c>
      <c r="Z87" t="n">
        <v>10</v>
      </c>
      <c r="AA87" t="n">
        <v>541.5328151041243</v>
      </c>
      <c r="AB87" t="n">
        <v>740.9490883671424</v>
      </c>
      <c r="AC87" t="n">
        <v>670.2339473019584</v>
      </c>
      <c r="AD87" t="n">
        <v>541532.8151041244</v>
      </c>
      <c r="AE87" t="n">
        <v>740949.0883671424</v>
      </c>
      <c r="AF87" t="n">
        <v>3.165653166615024e-06</v>
      </c>
      <c r="AG87" t="n">
        <v>8.043981481481483</v>
      </c>
      <c r="AH87" t="n">
        <v>670233.9473019585</v>
      </c>
    </row>
    <row r="88">
      <c r="A88" t="n">
        <v>86</v>
      </c>
      <c r="B88" t="n">
        <v>140</v>
      </c>
      <c r="C88" t="inlineStr">
        <is>
          <t xml:space="preserve">CONCLUIDO	</t>
        </is>
      </c>
      <c r="D88" t="n">
        <v>3.5961</v>
      </c>
      <c r="E88" t="n">
        <v>27.81</v>
      </c>
      <c r="F88" t="n">
        <v>24.12</v>
      </c>
      <c r="G88" t="n">
        <v>96.48999999999999</v>
      </c>
      <c r="H88" t="n">
        <v>1.26</v>
      </c>
      <c r="I88" t="n">
        <v>15</v>
      </c>
      <c r="J88" t="n">
        <v>318.76</v>
      </c>
      <c r="K88" t="n">
        <v>60.56</v>
      </c>
      <c r="L88" t="n">
        <v>22.5</v>
      </c>
      <c r="M88" t="n">
        <v>13</v>
      </c>
      <c r="N88" t="n">
        <v>95.70999999999999</v>
      </c>
      <c r="O88" t="n">
        <v>39548.54</v>
      </c>
      <c r="P88" t="n">
        <v>421.16</v>
      </c>
      <c r="Q88" t="n">
        <v>452.6</v>
      </c>
      <c r="R88" t="n">
        <v>75.26000000000001</v>
      </c>
      <c r="S88" t="n">
        <v>57.64</v>
      </c>
      <c r="T88" t="n">
        <v>6694.21</v>
      </c>
      <c r="U88" t="n">
        <v>0.77</v>
      </c>
      <c r="V88" t="n">
        <v>0.88</v>
      </c>
      <c r="W88" t="n">
        <v>6.82</v>
      </c>
      <c r="X88" t="n">
        <v>0.4</v>
      </c>
      <c r="Y88" t="n">
        <v>1</v>
      </c>
      <c r="Z88" t="n">
        <v>10</v>
      </c>
      <c r="AA88" t="n">
        <v>541.6226324002263</v>
      </c>
      <c r="AB88" t="n">
        <v>741.0719803541284</v>
      </c>
      <c r="AC88" t="n">
        <v>670.3451106501864</v>
      </c>
      <c r="AD88" t="n">
        <v>541622.6324002263</v>
      </c>
      <c r="AE88" t="n">
        <v>741071.9803541284</v>
      </c>
      <c r="AF88" t="n">
        <v>3.164773109578352e-06</v>
      </c>
      <c r="AG88" t="n">
        <v>8.046875</v>
      </c>
      <c r="AH88" t="n">
        <v>670345.1106501864</v>
      </c>
    </row>
    <row r="89">
      <c r="A89" t="n">
        <v>87</v>
      </c>
      <c r="B89" t="n">
        <v>140</v>
      </c>
      <c r="C89" t="inlineStr">
        <is>
          <t xml:space="preserve">CONCLUIDO	</t>
        </is>
      </c>
      <c r="D89" t="n">
        <v>3.5975</v>
      </c>
      <c r="E89" t="n">
        <v>27.8</v>
      </c>
      <c r="F89" t="n">
        <v>24.11</v>
      </c>
      <c r="G89" t="n">
        <v>96.45</v>
      </c>
      <c r="H89" t="n">
        <v>1.27</v>
      </c>
      <c r="I89" t="n">
        <v>15</v>
      </c>
      <c r="J89" t="n">
        <v>319.33</v>
      </c>
      <c r="K89" t="n">
        <v>60.56</v>
      </c>
      <c r="L89" t="n">
        <v>22.75</v>
      </c>
      <c r="M89" t="n">
        <v>13</v>
      </c>
      <c r="N89" t="n">
        <v>96.02</v>
      </c>
      <c r="O89" t="n">
        <v>39617.93</v>
      </c>
      <c r="P89" t="n">
        <v>421.11</v>
      </c>
      <c r="Q89" t="n">
        <v>452.57</v>
      </c>
      <c r="R89" t="n">
        <v>75.17</v>
      </c>
      <c r="S89" t="n">
        <v>57.64</v>
      </c>
      <c r="T89" t="n">
        <v>6650.13</v>
      </c>
      <c r="U89" t="n">
        <v>0.77</v>
      </c>
      <c r="V89" t="n">
        <v>0.88</v>
      </c>
      <c r="W89" t="n">
        <v>6.81</v>
      </c>
      <c r="X89" t="n">
        <v>0.39</v>
      </c>
      <c r="Y89" t="n">
        <v>1</v>
      </c>
      <c r="Z89" t="n">
        <v>10</v>
      </c>
      <c r="AA89" t="n">
        <v>541.4079117040433</v>
      </c>
      <c r="AB89" t="n">
        <v>740.7781900248021</v>
      </c>
      <c r="AC89" t="n">
        <v>670.0793592575538</v>
      </c>
      <c r="AD89" t="n">
        <v>541407.9117040433</v>
      </c>
      <c r="AE89" t="n">
        <v>740778.1900248021</v>
      </c>
      <c r="AF89" t="n">
        <v>3.166005189429693e-06</v>
      </c>
      <c r="AG89" t="n">
        <v>8.043981481481483</v>
      </c>
      <c r="AH89" t="n">
        <v>670079.3592575538</v>
      </c>
    </row>
    <row r="90">
      <c r="A90" t="n">
        <v>88</v>
      </c>
      <c r="B90" t="n">
        <v>140</v>
      </c>
      <c r="C90" t="inlineStr">
        <is>
          <t xml:space="preserve">CONCLUIDO	</t>
        </is>
      </c>
      <c r="D90" t="n">
        <v>3.5968</v>
      </c>
      <c r="E90" t="n">
        <v>27.8</v>
      </c>
      <c r="F90" t="n">
        <v>24.12</v>
      </c>
      <c r="G90" t="n">
        <v>96.47</v>
      </c>
      <c r="H90" t="n">
        <v>1.28</v>
      </c>
      <c r="I90" t="n">
        <v>15</v>
      </c>
      <c r="J90" t="n">
        <v>319.89</v>
      </c>
      <c r="K90" t="n">
        <v>60.56</v>
      </c>
      <c r="L90" t="n">
        <v>23</v>
      </c>
      <c r="M90" t="n">
        <v>13</v>
      </c>
      <c r="N90" t="n">
        <v>96.34</v>
      </c>
      <c r="O90" t="n">
        <v>39687.46</v>
      </c>
      <c r="P90" t="n">
        <v>421.04</v>
      </c>
      <c r="Q90" t="n">
        <v>452.59</v>
      </c>
      <c r="R90" t="n">
        <v>75.08</v>
      </c>
      <c r="S90" t="n">
        <v>57.64</v>
      </c>
      <c r="T90" t="n">
        <v>6604.07</v>
      </c>
      <c r="U90" t="n">
        <v>0.77</v>
      </c>
      <c r="V90" t="n">
        <v>0.88</v>
      </c>
      <c r="W90" t="n">
        <v>6.82</v>
      </c>
      <c r="X90" t="n">
        <v>0.39</v>
      </c>
      <c r="Y90" t="n">
        <v>1</v>
      </c>
      <c r="Z90" t="n">
        <v>10</v>
      </c>
      <c r="AA90" t="n">
        <v>541.4696474906314</v>
      </c>
      <c r="AB90" t="n">
        <v>740.8626596516027</v>
      </c>
      <c r="AC90" t="n">
        <v>670.1557672217265</v>
      </c>
      <c r="AD90" t="n">
        <v>541469.6474906313</v>
      </c>
      <c r="AE90" t="n">
        <v>740862.6596516027</v>
      </c>
      <c r="AF90" t="n">
        <v>3.165389149504023e-06</v>
      </c>
      <c r="AG90" t="n">
        <v>8.043981481481483</v>
      </c>
      <c r="AH90" t="n">
        <v>670155.7672217265</v>
      </c>
    </row>
    <row r="91">
      <c r="A91" t="n">
        <v>89</v>
      </c>
      <c r="B91" t="n">
        <v>140</v>
      </c>
      <c r="C91" t="inlineStr">
        <is>
          <t xml:space="preserve">CONCLUIDO	</t>
        </is>
      </c>
      <c r="D91" t="n">
        <v>3.6062</v>
      </c>
      <c r="E91" t="n">
        <v>27.73</v>
      </c>
      <c r="F91" t="n">
        <v>24.1</v>
      </c>
      <c r="G91" t="n">
        <v>103.28</v>
      </c>
      <c r="H91" t="n">
        <v>1.29</v>
      </c>
      <c r="I91" t="n">
        <v>14</v>
      </c>
      <c r="J91" t="n">
        <v>320.46</v>
      </c>
      <c r="K91" t="n">
        <v>60.56</v>
      </c>
      <c r="L91" t="n">
        <v>23.25</v>
      </c>
      <c r="M91" t="n">
        <v>12</v>
      </c>
      <c r="N91" t="n">
        <v>96.65000000000001</v>
      </c>
      <c r="O91" t="n">
        <v>39757.13</v>
      </c>
      <c r="P91" t="n">
        <v>420.96</v>
      </c>
      <c r="Q91" t="n">
        <v>452.64</v>
      </c>
      <c r="R91" t="n">
        <v>74.48</v>
      </c>
      <c r="S91" t="n">
        <v>57.64</v>
      </c>
      <c r="T91" t="n">
        <v>6306.92</v>
      </c>
      <c r="U91" t="n">
        <v>0.77</v>
      </c>
      <c r="V91" t="n">
        <v>0.88</v>
      </c>
      <c r="W91" t="n">
        <v>6.82</v>
      </c>
      <c r="X91" t="n">
        <v>0.37</v>
      </c>
      <c r="Y91" t="n">
        <v>1</v>
      </c>
      <c r="Z91" t="n">
        <v>10</v>
      </c>
      <c r="AA91" t="n">
        <v>540.3752251603553</v>
      </c>
      <c r="AB91" t="n">
        <v>739.3652227368136</v>
      </c>
      <c r="AC91" t="n">
        <v>668.8012435844188</v>
      </c>
      <c r="AD91" t="n">
        <v>540375.2251603553</v>
      </c>
      <c r="AE91" t="n">
        <v>739365.2227368136</v>
      </c>
      <c r="AF91" t="n">
        <v>3.173661685648745e-06</v>
      </c>
      <c r="AG91" t="n">
        <v>8.023726851851853</v>
      </c>
      <c r="AH91" t="n">
        <v>668801.2435844188</v>
      </c>
    </row>
    <row r="92">
      <c r="A92" t="n">
        <v>90</v>
      </c>
      <c r="B92" t="n">
        <v>140</v>
      </c>
      <c r="C92" t="inlineStr">
        <is>
          <t xml:space="preserve">CONCLUIDO	</t>
        </is>
      </c>
      <c r="D92" t="n">
        <v>3.6052</v>
      </c>
      <c r="E92" t="n">
        <v>27.74</v>
      </c>
      <c r="F92" t="n">
        <v>24.11</v>
      </c>
      <c r="G92" t="n">
        <v>103.31</v>
      </c>
      <c r="H92" t="n">
        <v>1.3</v>
      </c>
      <c r="I92" t="n">
        <v>14</v>
      </c>
      <c r="J92" t="n">
        <v>321.02</v>
      </c>
      <c r="K92" t="n">
        <v>60.56</v>
      </c>
      <c r="L92" t="n">
        <v>23.5</v>
      </c>
      <c r="M92" t="n">
        <v>12</v>
      </c>
      <c r="N92" t="n">
        <v>96.97</v>
      </c>
      <c r="O92" t="n">
        <v>39826.95</v>
      </c>
      <c r="P92" t="n">
        <v>421.71</v>
      </c>
      <c r="Q92" t="n">
        <v>452.59</v>
      </c>
      <c r="R92" t="n">
        <v>74.69</v>
      </c>
      <c r="S92" t="n">
        <v>57.64</v>
      </c>
      <c r="T92" t="n">
        <v>6413.78</v>
      </c>
      <c r="U92" t="n">
        <v>0.77</v>
      </c>
      <c r="V92" t="n">
        <v>0.88</v>
      </c>
      <c r="W92" t="n">
        <v>6.82</v>
      </c>
      <c r="X92" t="n">
        <v>0.38</v>
      </c>
      <c r="Y92" t="n">
        <v>1</v>
      </c>
      <c r="Z92" t="n">
        <v>10</v>
      </c>
      <c r="AA92" t="n">
        <v>541.0175424157992</v>
      </c>
      <c r="AB92" t="n">
        <v>740.2440695427492</v>
      </c>
      <c r="AC92" t="n">
        <v>669.5962144846653</v>
      </c>
      <c r="AD92" t="n">
        <v>541017.5424157992</v>
      </c>
      <c r="AE92" t="n">
        <v>740244.0695427492</v>
      </c>
      <c r="AF92" t="n">
        <v>3.172781628612073e-06</v>
      </c>
      <c r="AG92" t="n">
        <v>8.02662037037037</v>
      </c>
      <c r="AH92" t="n">
        <v>669596.2144846653</v>
      </c>
    </row>
    <row r="93">
      <c r="A93" t="n">
        <v>91</v>
      </c>
      <c r="B93" t="n">
        <v>140</v>
      </c>
      <c r="C93" t="inlineStr">
        <is>
          <t xml:space="preserve">CONCLUIDO	</t>
        </is>
      </c>
      <c r="D93" t="n">
        <v>3.6075</v>
      </c>
      <c r="E93" t="n">
        <v>27.72</v>
      </c>
      <c r="F93" t="n">
        <v>24.09</v>
      </c>
      <c r="G93" t="n">
        <v>103.23</v>
      </c>
      <c r="H93" t="n">
        <v>1.32</v>
      </c>
      <c r="I93" t="n">
        <v>14</v>
      </c>
      <c r="J93" t="n">
        <v>321.59</v>
      </c>
      <c r="K93" t="n">
        <v>60.56</v>
      </c>
      <c r="L93" t="n">
        <v>23.75</v>
      </c>
      <c r="M93" t="n">
        <v>12</v>
      </c>
      <c r="N93" t="n">
        <v>97.28</v>
      </c>
      <c r="O93" t="n">
        <v>39896.91</v>
      </c>
      <c r="P93" t="n">
        <v>421.34</v>
      </c>
      <c r="Q93" t="n">
        <v>452.57</v>
      </c>
      <c r="R93" t="n">
        <v>74.19</v>
      </c>
      <c r="S93" t="n">
        <v>57.64</v>
      </c>
      <c r="T93" t="n">
        <v>6163.65</v>
      </c>
      <c r="U93" t="n">
        <v>0.78</v>
      </c>
      <c r="V93" t="n">
        <v>0.88</v>
      </c>
      <c r="W93" t="n">
        <v>6.82</v>
      </c>
      <c r="X93" t="n">
        <v>0.36</v>
      </c>
      <c r="Y93" t="n">
        <v>1</v>
      </c>
      <c r="Z93" t="n">
        <v>10</v>
      </c>
      <c r="AA93" t="n">
        <v>540.4601394082639</v>
      </c>
      <c r="AB93" t="n">
        <v>739.481406156954</v>
      </c>
      <c r="AC93" t="n">
        <v>668.9063386220057</v>
      </c>
      <c r="AD93" t="n">
        <v>540460.1394082638</v>
      </c>
      <c r="AE93" t="n">
        <v>739481.406156954</v>
      </c>
      <c r="AF93" t="n">
        <v>3.17480575979642e-06</v>
      </c>
      <c r="AG93" t="n">
        <v>8.020833333333334</v>
      </c>
      <c r="AH93" t="n">
        <v>668906.3386220057</v>
      </c>
    </row>
    <row r="94">
      <c r="A94" t="n">
        <v>92</v>
      </c>
      <c r="B94" t="n">
        <v>140</v>
      </c>
      <c r="C94" t="inlineStr">
        <is>
          <t xml:space="preserve">CONCLUIDO	</t>
        </is>
      </c>
      <c r="D94" t="n">
        <v>3.6073</v>
      </c>
      <c r="E94" t="n">
        <v>27.72</v>
      </c>
      <c r="F94" t="n">
        <v>24.09</v>
      </c>
      <c r="G94" t="n">
        <v>103.24</v>
      </c>
      <c r="H94" t="n">
        <v>1.33</v>
      </c>
      <c r="I94" t="n">
        <v>14</v>
      </c>
      <c r="J94" t="n">
        <v>322.16</v>
      </c>
      <c r="K94" t="n">
        <v>60.56</v>
      </c>
      <c r="L94" t="n">
        <v>24</v>
      </c>
      <c r="M94" t="n">
        <v>12</v>
      </c>
      <c r="N94" t="n">
        <v>97.59999999999999</v>
      </c>
      <c r="O94" t="n">
        <v>39967.02</v>
      </c>
      <c r="P94" t="n">
        <v>421.43</v>
      </c>
      <c r="Q94" t="n">
        <v>452.58</v>
      </c>
      <c r="R94" t="n">
        <v>74.26000000000001</v>
      </c>
      <c r="S94" t="n">
        <v>57.64</v>
      </c>
      <c r="T94" t="n">
        <v>6198.39</v>
      </c>
      <c r="U94" t="n">
        <v>0.78</v>
      </c>
      <c r="V94" t="n">
        <v>0.88</v>
      </c>
      <c r="W94" t="n">
        <v>6.82</v>
      </c>
      <c r="X94" t="n">
        <v>0.36</v>
      </c>
      <c r="Y94" t="n">
        <v>1</v>
      </c>
      <c r="Z94" t="n">
        <v>10</v>
      </c>
      <c r="AA94" t="n">
        <v>540.541013412713</v>
      </c>
      <c r="AB94" t="n">
        <v>739.5920615377509</v>
      </c>
      <c r="AC94" t="n">
        <v>669.006433208565</v>
      </c>
      <c r="AD94" t="n">
        <v>540541.0134127131</v>
      </c>
      <c r="AE94" t="n">
        <v>739592.0615377509</v>
      </c>
      <c r="AF94" t="n">
        <v>3.174629748389085e-06</v>
      </c>
      <c r="AG94" t="n">
        <v>8.020833333333334</v>
      </c>
      <c r="AH94" t="n">
        <v>669006.433208565</v>
      </c>
    </row>
    <row r="95">
      <c r="A95" t="n">
        <v>93</v>
      </c>
      <c r="B95" t="n">
        <v>140</v>
      </c>
      <c r="C95" t="inlineStr">
        <is>
          <t xml:space="preserve">CONCLUIDO	</t>
        </is>
      </c>
      <c r="D95" t="n">
        <v>3.6055</v>
      </c>
      <c r="E95" t="n">
        <v>27.74</v>
      </c>
      <c r="F95" t="n">
        <v>24.1</v>
      </c>
      <c r="G95" t="n">
        <v>103.3</v>
      </c>
      <c r="H95" t="n">
        <v>1.34</v>
      </c>
      <c r="I95" t="n">
        <v>14</v>
      </c>
      <c r="J95" t="n">
        <v>322.73</v>
      </c>
      <c r="K95" t="n">
        <v>60.56</v>
      </c>
      <c r="L95" t="n">
        <v>24.25</v>
      </c>
      <c r="M95" t="n">
        <v>12</v>
      </c>
      <c r="N95" t="n">
        <v>97.92</v>
      </c>
      <c r="O95" t="n">
        <v>40037.28</v>
      </c>
      <c r="P95" t="n">
        <v>421.53</v>
      </c>
      <c r="Q95" t="n">
        <v>452.63</v>
      </c>
      <c r="R95" t="n">
        <v>74.55</v>
      </c>
      <c r="S95" t="n">
        <v>57.64</v>
      </c>
      <c r="T95" t="n">
        <v>6343.17</v>
      </c>
      <c r="U95" t="n">
        <v>0.77</v>
      </c>
      <c r="V95" t="n">
        <v>0.88</v>
      </c>
      <c r="W95" t="n">
        <v>6.82</v>
      </c>
      <c r="X95" t="n">
        <v>0.38</v>
      </c>
      <c r="Y95" t="n">
        <v>1</v>
      </c>
      <c r="Z95" t="n">
        <v>10</v>
      </c>
      <c r="AA95" t="n">
        <v>540.829468580451</v>
      </c>
      <c r="AB95" t="n">
        <v>739.9867386239937</v>
      </c>
      <c r="AC95" t="n">
        <v>669.3634428676296</v>
      </c>
      <c r="AD95" t="n">
        <v>540829.468580451</v>
      </c>
      <c r="AE95" t="n">
        <v>739986.7386239937</v>
      </c>
      <c r="AF95" t="n">
        <v>3.173045645723074e-06</v>
      </c>
      <c r="AG95" t="n">
        <v>8.02662037037037</v>
      </c>
      <c r="AH95" t="n">
        <v>669363.4428676296</v>
      </c>
    </row>
    <row r="96">
      <c r="A96" t="n">
        <v>94</v>
      </c>
      <c r="B96" t="n">
        <v>140</v>
      </c>
      <c r="C96" t="inlineStr">
        <is>
          <t xml:space="preserve">CONCLUIDO	</t>
        </is>
      </c>
      <c r="D96" t="n">
        <v>3.6078</v>
      </c>
      <c r="E96" t="n">
        <v>27.72</v>
      </c>
      <c r="F96" t="n">
        <v>24.09</v>
      </c>
      <c r="G96" t="n">
        <v>103.22</v>
      </c>
      <c r="H96" t="n">
        <v>1.35</v>
      </c>
      <c r="I96" t="n">
        <v>14</v>
      </c>
      <c r="J96" t="n">
        <v>323.3</v>
      </c>
      <c r="K96" t="n">
        <v>60.56</v>
      </c>
      <c r="L96" t="n">
        <v>24.5</v>
      </c>
      <c r="M96" t="n">
        <v>12</v>
      </c>
      <c r="N96" t="n">
        <v>98.23999999999999</v>
      </c>
      <c r="O96" t="n">
        <v>40107.81</v>
      </c>
      <c r="P96" t="n">
        <v>421.11</v>
      </c>
      <c r="Q96" t="n">
        <v>452.57</v>
      </c>
      <c r="R96" t="n">
        <v>74.06999999999999</v>
      </c>
      <c r="S96" t="n">
        <v>57.64</v>
      </c>
      <c r="T96" t="n">
        <v>6103.8</v>
      </c>
      <c r="U96" t="n">
        <v>0.78</v>
      </c>
      <c r="V96" t="n">
        <v>0.88</v>
      </c>
      <c r="W96" t="n">
        <v>6.82</v>
      </c>
      <c r="X96" t="n">
        <v>0.36</v>
      </c>
      <c r="Y96" t="n">
        <v>1</v>
      </c>
      <c r="Z96" t="n">
        <v>10</v>
      </c>
      <c r="AA96" t="n">
        <v>540.2751577634076</v>
      </c>
      <c r="AB96" t="n">
        <v>739.2283061096476</v>
      </c>
      <c r="AC96" t="n">
        <v>668.6773940879858</v>
      </c>
      <c r="AD96" t="n">
        <v>540275.1577634076</v>
      </c>
      <c r="AE96" t="n">
        <v>739228.3061096476</v>
      </c>
      <c r="AF96" t="n">
        <v>3.175069776907421e-06</v>
      </c>
      <c r="AG96" t="n">
        <v>8.020833333333334</v>
      </c>
      <c r="AH96" t="n">
        <v>668677.3940879859</v>
      </c>
    </row>
    <row r="97">
      <c r="A97" t="n">
        <v>95</v>
      </c>
      <c r="B97" t="n">
        <v>140</v>
      </c>
      <c r="C97" t="inlineStr">
        <is>
          <t xml:space="preserve">CONCLUIDO	</t>
        </is>
      </c>
      <c r="D97" t="n">
        <v>3.606</v>
      </c>
      <c r="E97" t="n">
        <v>27.73</v>
      </c>
      <c r="F97" t="n">
        <v>24.1</v>
      </c>
      <c r="G97" t="n">
        <v>103.28</v>
      </c>
      <c r="H97" t="n">
        <v>1.36</v>
      </c>
      <c r="I97" t="n">
        <v>14</v>
      </c>
      <c r="J97" t="n">
        <v>323.87</v>
      </c>
      <c r="K97" t="n">
        <v>60.56</v>
      </c>
      <c r="L97" t="n">
        <v>24.75</v>
      </c>
      <c r="M97" t="n">
        <v>12</v>
      </c>
      <c r="N97" t="n">
        <v>98.56999999999999</v>
      </c>
      <c r="O97" t="n">
        <v>40178.37</v>
      </c>
      <c r="P97" t="n">
        <v>420.85</v>
      </c>
      <c r="Q97" t="n">
        <v>452.58</v>
      </c>
      <c r="R97" t="n">
        <v>74.52</v>
      </c>
      <c r="S97" t="n">
        <v>57.64</v>
      </c>
      <c r="T97" t="n">
        <v>6329.89</v>
      </c>
      <c r="U97" t="n">
        <v>0.77</v>
      </c>
      <c r="V97" t="n">
        <v>0.88</v>
      </c>
      <c r="W97" t="n">
        <v>6.82</v>
      </c>
      <c r="X97" t="n">
        <v>0.38</v>
      </c>
      <c r="Y97" t="n">
        <v>1</v>
      </c>
      <c r="Z97" t="n">
        <v>10</v>
      </c>
      <c r="AA97" t="n">
        <v>540.3219778400569</v>
      </c>
      <c r="AB97" t="n">
        <v>739.2923674040751</v>
      </c>
      <c r="AC97" t="n">
        <v>668.7353414623839</v>
      </c>
      <c r="AD97" t="n">
        <v>540321.9778400569</v>
      </c>
      <c r="AE97" t="n">
        <v>739292.3674040751</v>
      </c>
      <c r="AF97" t="n">
        <v>3.173485674241411e-06</v>
      </c>
      <c r="AG97" t="n">
        <v>8.023726851851853</v>
      </c>
      <c r="AH97" t="n">
        <v>668735.3414623839</v>
      </c>
    </row>
    <row r="98">
      <c r="A98" t="n">
        <v>96</v>
      </c>
      <c r="B98" t="n">
        <v>140</v>
      </c>
      <c r="C98" t="inlineStr">
        <is>
          <t xml:space="preserve">CONCLUIDO	</t>
        </is>
      </c>
      <c r="D98" t="n">
        <v>3.6057</v>
      </c>
      <c r="E98" t="n">
        <v>27.73</v>
      </c>
      <c r="F98" t="n">
        <v>24.1</v>
      </c>
      <c r="G98" t="n">
        <v>103.29</v>
      </c>
      <c r="H98" t="n">
        <v>1.37</v>
      </c>
      <c r="I98" t="n">
        <v>14</v>
      </c>
      <c r="J98" t="n">
        <v>324.44</v>
      </c>
      <c r="K98" t="n">
        <v>60.56</v>
      </c>
      <c r="L98" t="n">
        <v>25</v>
      </c>
      <c r="M98" t="n">
        <v>12</v>
      </c>
      <c r="N98" t="n">
        <v>98.89</v>
      </c>
      <c r="O98" t="n">
        <v>40249.08</v>
      </c>
      <c r="P98" t="n">
        <v>420.36</v>
      </c>
      <c r="Q98" t="n">
        <v>452.62</v>
      </c>
      <c r="R98" t="n">
        <v>74.66</v>
      </c>
      <c r="S98" t="n">
        <v>57.64</v>
      </c>
      <c r="T98" t="n">
        <v>6398.51</v>
      </c>
      <c r="U98" t="n">
        <v>0.77</v>
      </c>
      <c r="V98" t="n">
        <v>0.88</v>
      </c>
      <c r="W98" t="n">
        <v>6.82</v>
      </c>
      <c r="X98" t="n">
        <v>0.38</v>
      </c>
      <c r="Y98" t="n">
        <v>1</v>
      </c>
      <c r="Z98" t="n">
        <v>10</v>
      </c>
      <c r="AA98" t="n">
        <v>540.0240907691457</v>
      </c>
      <c r="AB98" t="n">
        <v>738.8847851718041</v>
      </c>
      <c r="AC98" t="n">
        <v>668.3666583063156</v>
      </c>
      <c r="AD98" t="n">
        <v>540024.0907691456</v>
      </c>
      <c r="AE98" t="n">
        <v>738884.7851718041</v>
      </c>
      <c r="AF98" t="n">
        <v>3.173221657130409e-06</v>
      </c>
      <c r="AG98" t="n">
        <v>8.023726851851853</v>
      </c>
      <c r="AH98" t="n">
        <v>668366.6583063155</v>
      </c>
    </row>
    <row r="99">
      <c r="A99" t="n">
        <v>97</v>
      </c>
      <c r="B99" t="n">
        <v>140</v>
      </c>
      <c r="C99" t="inlineStr">
        <is>
          <t xml:space="preserve">CONCLUIDO	</t>
        </is>
      </c>
      <c r="D99" t="n">
        <v>3.6152</v>
      </c>
      <c r="E99" t="n">
        <v>27.66</v>
      </c>
      <c r="F99" t="n">
        <v>24.08</v>
      </c>
      <c r="G99" t="n">
        <v>111.14</v>
      </c>
      <c r="H99" t="n">
        <v>1.38</v>
      </c>
      <c r="I99" t="n">
        <v>13</v>
      </c>
      <c r="J99" t="n">
        <v>325.02</v>
      </c>
      <c r="K99" t="n">
        <v>60.56</v>
      </c>
      <c r="L99" t="n">
        <v>25.25</v>
      </c>
      <c r="M99" t="n">
        <v>11</v>
      </c>
      <c r="N99" t="n">
        <v>99.20999999999999</v>
      </c>
      <c r="O99" t="n">
        <v>40319.95</v>
      </c>
      <c r="P99" t="n">
        <v>420.62</v>
      </c>
      <c r="Q99" t="n">
        <v>452.6</v>
      </c>
      <c r="R99" t="n">
        <v>73.98</v>
      </c>
      <c r="S99" t="n">
        <v>57.64</v>
      </c>
      <c r="T99" t="n">
        <v>6064.97</v>
      </c>
      <c r="U99" t="n">
        <v>0.78</v>
      </c>
      <c r="V99" t="n">
        <v>0.88</v>
      </c>
      <c r="W99" t="n">
        <v>6.82</v>
      </c>
      <c r="X99" t="n">
        <v>0.36</v>
      </c>
      <c r="Y99" t="n">
        <v>1</v>
      </c>
      <c r="Z99" t="n">
        <v>10</v>
      </c>
      <c r="AA99" t="n">
        <v>539.1533885146348</v>
      </c>
      <c r="AB99" t="n">
        <v>737.6934519345101</v>
      </c>
      <c r="AC99" t="n">
        <v>667.2890242411422</v>
      </c>
      <c r="AD99" t="n">
        <v>539153.3885146348</v>
      </c>
      <c r="AE99" t="n">
        <v>737693.4519345101</v>
      </c>
      <c r="AF99" t="n">
        <v>3.181582198978799e-06</v>
      </c>
      <c r="AG99" t="n">
        <v>8.003472222222223</v>
      </c>
      <c r="AH99" t="n">
        <v>667289.0242411422</v>
      </c>
    </row>
    <row r="100">
      <c r="A100" t="n">
        <v>98</v>
      </c>
      <c r="B100" t="n">
        <v>140</v>
      </c>
      <c r="C100" t="inlineStr">
        <is>
          <t xml:space="preserve">CONCLUIDO	</t>
        </is>
      </c>
      <c r="D100" t="n">
        <v>3.6157</v>
      </c>
      <c r="E100" t="n">
        <v>27.66</v>
      </c>
      <c r="F100" t="n">
        <v>24.08</v>
      </c>
      <c r="G100" t="n">
        <v>111.13</v>
      </c>
      <c r="H100" t="n">
        <v>1.4</v>
      </c>
      <c r="I100" t="n">
        <v>13</v>
      </c>
      <c r="J100" t="n">
        <v>325.59</v>
      </c>
      <c r="K100" t="n">
        <v>60.56</v>
      </c>
      <c r="L100" t="n">
        <v>25.5</v>
      </c>
      <c r="M100" t="n">
        <v>11</v>
      </c>
      <c r="N100" t="n">
        <v>99.54000000000001</v>
      </c>
      <c r="O100" t="n">
        <v>40390.96</v>
      </c>
      <c r="P100" t="n">
        <v>421.28</v>
      </c>
      <c r="Q100" t="n">
        <v>452.56</v>
      </c>
      <c r="R100" t="n">
        <v>73.81</v>
      </c>
      <c r="S100" t="n">
        <v>57.64</v>
      </c>
      <c r="T100" t="n">
        <v>5980.22</v>
      </c>
      <c r="U100" t="n">
        <v>0.78</v>
      </c>
      <c r="V100" t="n">
        <v>0.88</v>
      </c>
      <c r="W100" t="n">
        <v>6.82</v>
      </c>
      <c r="X100" t="n">
        <v>0.35</v>
      </c>
      <c r="Y100" t="n">
        <v>1</v>
      </c>
      <c r="Z100" t="n">
        <v>10</v>
      </c>
      <c r="AA100" t="n">
        <v>539.5438564981031</v>
      </c>
      <c r="AB100" t="n">
        <v>738.2277074557232</v>
      </c>
      <c r="AC100" t="n">
        <v>667.7722911652429</v>
      </c>
      <c r="AD100" t="n">
        <v>539543.8564981031</v>
      </c>
      <c r="AE100" t="n">
        <v>738227.7074557232</v>
      </c>
      <c r="AF100" t="n">
        <v>3.182022227497135e-06</v>
      </c>
      <c r="AG100" t="n">
        <v>8.003472222222223</v>
      </c>
      <c r="AH100" t="n">
        <v>667772.2911652429</v>
      </c>
    </row>
    <row r="101">
      <c r="A101" t="n">
        <v>99</v>
      </c>
      <c r="B101" t="n">
        <v>140</v>
      </c>
      <c r="C101" t="inlineStr">
        <is>
          <t xml:space="preserve">CONCLUIDO	</t>
        </is>
      </c>
      <c r="D101" t="n">
        <v>3.6156</v>
      </c>
      <c r="E101" t="n">
        <v>27.66</v>
      </c>
      <c r="F101" t="n">
        <v>24.08</v>
      </c>
      <c r="G101" t="n">
        <v>111.13</v>
      </c>
      <c r="H101" t="n">
        <v>1.41</v>
      </c>
      <c r="I101" t="n">
        <v>13</v>
      </c>
      <c r="J101" t="n">
        <v>326.17</v>
      </c>
      <c r="K101" t="n">
        <v>60.56</v>
      </c>
      <c r="L101" t="n">
        <v>25.75</v>
      </c>
      <c r="M101" t="n">
        <v>11</v>
      </c>
      <c r="N101" t="n">
        <v>99.87</v>
      </c>
      <c r="O101" t="n">
        <v>40462.13</v>
      </c>
      <c r="P101" t="n">
        <v>421.73</v>
      </c>
      <c r="Q101" t="n">
        <v>452.57</v>
      </c>
      <c r="R101" t="n">
        <v>73.84</v>
      </c>
      <c r="S101" t="n">
        <v>57.64</v>
      </c>
      <c r="T101" t="n">
        <v>5991.94</v>
      </c>
      <c r="U101" t="n">
        <v>0.78</v>
      </c>
      <c r="V101" t="n">
        <v>0.88</v>
      </c>
      <c r="W101" t="n">
        <v>6.82</v>
      </c>
      <c r="X101" t="n">
        <v>0.35</v>
      </c>
      <c r="Y101" t="n">
        <v>1</v>
      </c>
      <c r="Z101" t="n">
        <v>10</v>
      </c>
      <c r="AA101" t="n">
        <v>539.8550992550139</v>
      </c>
      <c r="AB101" t="n">
        <v>738.6535635267898</v>
      </c>
      <c r="AC101" t="n">
        <v>668.1575041305798</v>
      </c>
      <c r="AD101" t="n">
        <v>539855.0992550139</v>
      </c>
      <c r="AE101" t="n">
        <v>738653.5635267898</v>
      </c>
      <c r="AF101" t="n">
        <v>3.181934221793468e-06</v>
      </c>
      <c r="AG101" t="n">
        <v>8.003472222222223</v>
      </c>
      <c r="AH101" t="n">
        <v>668157.5041305798</v>
      </c>
    </row>
    <row r="102">
      <c r="A102" t="n">
        <v>100</v>
      </c>
      <c r="B102" t="n">
        <v>140</v>
      </c>
      <c r="C102" t="inlineStr">
        <is>
          <t xml:space="preserve">CONCLUIDO	</t>
        </is>
      </c>
      <c r="D102" t="n">
        <v>3.6169</v>
      </c>
      <c r="E102" t="n">
        <v>27.65</v>
      </c>
      <c r="F102" t="n">
        <v>24.07</v>
      </c>
      <c r="G102" t="n">
        <v>111.08</v>
      </c>
      <c r="H102" t="n">
        <v>1.42</v>
      </c>
      <c r="I102" t="n">
        <v>13</v>
      </c>
      <c r="J102" t="n">
        <v>326.75</v>
      </c>
      <c r="K102" t="n">
        <v>60.56</v>
      </c>
      <c r="L102" t="n">
        <v>26</v>
      </c>
      <c r="M102" t="n">
        <v>11</v>
      </c>
      <c r="N102" t="n">
        <v>100.2</v>
      </c>
      <c r="O102" t="n">
        <v>40533.46</v>
      </c>
      <c r="P102" t="n">
        <v>421.93</v>
      </c>
      <c r="Q102" t="n">
        <v>452.63</v>
      </c>
      <c r="R102" t="n">
        <v>73.39</v>
      </c>
      <c r="S102" t="n">
        <v>57.64</v>
      </c>
      <c r="T102" t="n">
        <v>5766.74</v>
      </c>
      <c r="U102" t="n">
        <v>0.79</v>
      </c>
      <c r="V102" t="n">
        <v>0.88</v>
      </c>
      <c r="W102" t="n">
        <v>6.82</v>
      </c>
      <c r="X102" t="n">
        <v>0.34</v>
      </c>
      <c r="Y102" t="n">
        <v>1</v>
      </c>
      <c r="Z102" t="n">
        <v>10</v>
      </c>
      <c r="AA102" t="n">
        <v>539.819612409276</v>
      </c>
      <c r="AB102" t="n">
        <v>738.6050088588821</v>
      </c>
      <c r="AC102" t="n">
        <v>668.1135834520303</v>
      </c>
      <c r="AD102" t="n">
        <v>539819.6124092761</v>
      </c>
      <c r="AE102" t="n">
        <v>738605.0088588821</v>
      </c>
      <c r="AF102" t="n">
        <v>3.183078295941142e-06</v>
      </c>
      <c r="AG102" t="n">
        <v>8.000578703703704</v>
      </c>
      <c r="AH102" t="n">
        <v>668113.5834520303</v>
      </c>
    </row>
    <row r="103">
      <c r="A103" t="n">
        <v>101</v>
      </c>
      <c r="B103" t="n">
        <v>140</v>
      </c>
      <c r="C103" t="inlineStr">
        <is>
          <t xml:space="preserve">CONCLUIDO	</t>
        </is>
      </c>
      <c r="D103" t="n">
        <v>3.617</v>
      </c>
      <c r="E103" t="n">
        <v>27.65</v>
      </c>
      <c r="F103" t="n">
        <v>24.07</v>
      </c>
      <c r="G103" t="n">
        <v>111.08</v>
      </c>
      <c r="H103" t="n">
        <v>1.43</v>
      </c>
      <c r="I103" t="n">
        <v>13</v>
      </c>
      <c r="J103" t="n">
        <v>327.33</v>
      </c>
      <c r="K103" t="n">
        <v>60.56</v>
      </c>
      <c r="L103" t="n">
        <v>26.25</v>
      </c>
      <c r="M103" t="n">
        <v>11</v>
      </c>
      <c r="N103" t="n">
        <v>100.52</v>
      </c>
      <c r="O103" t="n">
        <v>40604.94</v>
      </c>
      <c r="P103" t="n">
        <v>422.29</v>
      </c>
      <c r="Q103" t="n">
        <v>452.57</v>
      </c>
      <c r="R103" t="n">
        <v>73.5</v>
      </c>
      <c r="S103" t="n">
        <v>57.64</v>
      </c>
      <c r="T103" t="n">
        <v>5822.27</v>
      </c>
      <c r="U103" t="n">
        <v>0.78</v>
      </c>
      <c r="V103" t="n">
        <v>0.88</v>
      </c>
      <c r="W103" t="n">
        <v>6.82</v>
      </c>
      <c r="X103" t="n">
        <v>0.34</v>
      </c>
      <c r="Y103" t="n">
        <v>1</v>
      </c>
      <c r="Z103" t="n">
        <v>10</v>
      </c>
      <c r="AA103" t="n">
        <v>540.0501206195682</v>
      </c>
      <c r="AB103" t="n">
        <v>738.9204003615085</v>
      </c>
      <c r="AC103" t="n">
        <v>668.3988744323009</v>
      </c>
      <c r="AD103" t="n">
        <v>540050.1206195683</v>
      </c>
      <c r="AE103" t="n">
        <v>738920.4003615086</v>
      </c>
      <c r="AF103" t="n">
        <v>3.183166301644809e-06</v>
      </c>
      <c r="AG103" t="n">
        <v>8.000578703703704</v>
      </c>
      <c r="AH103" t="n">
        <v>668398.8744323009</v>
      </c>
    </row>
    <row r="104">
      <c r="A104" t="n">
        <v>102</v>
      </c>
      <c r="B104" t="n">
        <v>140</v>
      </c>
      <c r="C104" t="inlineStr">
        <is>
          <t xml:space="preserve">CONCLUIDO	</t>
        </is>
      </c>
      <c r="D104" t="n">
        <v>3.6167</v>
      </c>
      <c r="E104" t="n">
        <v>27.65</v>
      </c>
      <c r="F104" t="n">
        <v>24.07</v>
      </c>
      <c r="G104" t="n">
        <v>111.09</v>
      </c>
      <c r="H104" t="n">
        <v>1.44</v>
      </c>
      <c r="I104" t="n">
        <v>13</v>
      </c>
      <c r="J104" t="n">
        <v>327.91</v>
      </c>
      <c r="K104" t="n">
        <v>60.56</v>
      </c>
      <c r="L104" t="n">
        <v>26.5</v>
      </c>
      <c r="M104" t="n">
        <v>11</v>
      </c>
      <c r="N104" t="n">
        <v>100.86</v>
      </c>
      <c r="O104" t="n">
        <v>40676.58</v>
      </c>
      <c r="P104" t="n">
        <v>422.16</v>
      </c>
      <c r="Q104" t="n">
        <v>452.58</v>
      </c>
      <c r="R104" t="n">
        <v>73.62</v>
      </c>
      <c r="S104" t="n">
        <v>57.64</v>
      </c>
      <c r="T104" t="n">
        <v>5883.95</v>
      </c>
      <c r="U104" t="n">
        <v>0.78</v>
      </c>
      <c r="V104" t="n">
        <v>0.88</v>
      </c>
      <c r="W104" t="n">
        <v>6.82</v>
      </c>
      <c r="X104" t="n">
        <v>0.35</v>
      </c>
      <c r="Y104" t="n">
        <v>1</v>
      </c>
      <c r="Z104" t="n">
        <v>10</v>
      </c>
      <c r="AA104" t="n">
        <v>539.9938650279965</v>
      </c>
      <c r="AB104" t="n">
        <v>738.8434289792986</v>
      </c>
      <c r="AC104" t="n">
        <v>668.3292490907791</v>
      </c>
      <c r="AD104" t="n">
        <v>539993.8650279966</v>
      </c>
      <c r="AE104" t="n">
        <v>738843.4289792986</v>
      </c>
      <c r="AF104" t="n">
        <v>3.182902284533808e-06</v>
      </c>
      <c r="AG104" t="n">
        <v>8.000578703703704</v>
      </c>
      <c r="AH104" t="n">
        <v>668329.2490907791</v>
      </c>
    </row>
    <row r="105">
      <c r="A105" t="n">
        <v>103</v>
      </c>
      <c r="B105" t="n">
        <v>140</v>
      </c>
      <c r="C105" t="inlineStr">
        <is>
          <t xml:space="preserve">CONCLUIDO	</t>
        </is>
      </c>
      <c r="D105" t="n">
        <v>3.6192</v>
      </c>
      <c r="E105" t="n">
        <v>27.63</v>
      </c>
      <c r="F105" t="n">
        <v>24.05</v>
      </c>
      <c r="G105" t="n">
        <v>111</v>
      </c>
      <c r="H105" t="n">
        <v>1.45</v>
      </c>
      <c r="I105" t="n">
        <v>13</v>
      </c>
      <c r="J105" t="n">
        <v>328.49</v>
      </c>
      <c r="K105" t="n">
        <v>60.56</v>
      </c>
      <c r="L105" t="n">
        <v>26.75</v>
      </c>
      <c r="M105" t="n">
        <v>11</v>
      </c>
      <c r="N105" t="n">
        <v>101.19</v>
      </c>
      <c r="O105" t="n">
        <v>40748.37</v>
      </c>
      <c r="P105" t="n">
        <v>421.57</v>
      </c>
      <c r="Q105" t="n">
        <v>452.56</v>
      </c>
      <c r="R105" t="n">
        <v>73.13</v>
      </c>
      <c r="S105" t="n">
        <v>57.64</v>
      </c>
      <c r="T105" t="n">
        <v>5637.31</v>
      </c>
      <c r="U105" t="n">
        <v>0.79</v>
      </c>
      <c r="V105" t="n">
        <v>0.88</v>
      </c>
      <c r="W105" t="n">
        <v>6.81</v>
      </c>
      <c r="X105" t="n">
        <v>0.33</v>
      </c>
      <c r="Y105" t="n">
        <v>1</v>
      </c>
      <c r="Z105" t="n">
        <v>10</v>
      </c>
      <c r="AA105" t="n">
        <v>539.1008632601456</v>
      </c>
      <c r="AB105" t="n">
        <v>737.6215845640675</v>
      </c>
      <c r="AC105" t="n">
        <v>667.2240157916681</v>
      </c>
      <c r="AD105" t="n">
        <v>539100.8632601456</v>
      </c>
      <c r="AE105" t="n">
        <v>737621.5845640674</v>
      </c>
      <c r="AF105" t="n">
        <v>3.185102427125489e-06</v>
      </c>
      <c r="AG105" t="n">
        <v>7.994791666666667</v>
      </c>
      <c r="AH105" t="n">
        <v>667224.0157916681</v>
      </c>
    </row>
    <row r="106">
      <c r="A106" t="n">
        <v>104</v>
      </c>
      <c r="B106" t="n">
        <v>140</v>
      </c>
      <c r="C106" t="inlineStr">
        <is>
          <t xml:space="preserve">CONCLUIDO	</t>
        </is>
      </c>
      <c r="D106" t="n">
        <v>3.6161</v>
      </c>
      <c r="E106" t="n">
        <v>27.65</v>
      </c>
      <c r="F106" t="n">
        <v>24.07</v>
      </c>
      <c r="G106" t="n">
        <v>111.11</v>
      </c>
      <c r="H106" t="n">
        <v>1.46</v>
      </c>
      <c r="I106" t="n">
        <v>13</v>
      </c>
      <c r="J106" t="n">
        <v>329.08</v>
      </c>
      <c r="K106" t="n">
        <v>60.56</v>
      </c>
      <c r="L106" t="n">
        <v>27</v>
      </c>
      <c r="M106" t="n">
        <v>11</v>
      </c>
      <c r="N106" t="n">
        <v>101.52</v>
      </c>
      <c r="O106" t="n">
        <v>40820.32</v>
      </c>
      <c r="P106" t="n">
        <v>421.62</v>
      </c>
      <c r="Q106" t="n">
        <v>452.57</v>
      </c>
      <c r="R106" t="n">
        <v>73.66</v>
      </c>
      <c r="S106" t="n">
        <v>57.64</v>
      </c>
      <c r="T106" t="n">
        <v>5903.77</v>
      </c>
      <c r="U106" t="n">
        <v>0.78</v>
      </c>
      <c r="V106" t="n">
        <v>0.88</v>
      </c>
      <c r="W106" t="n">
        <v>6.82</v>
      </c>
      <c r="X106" t="n">
        <v>0.35</v>
      </c>
      <c r="Y106" t="n">
        <v>1</v>
      </c>
      <c r="Z106" t="n">
        <v>10</v>
      </c>
      <c r="AA106" t="n">
        <v>539.6940463117044</v>
      </c>
      <c r="AB106" t="n">
        <v>738.4332037845992</v>
      </c>
      <c r="AC106" t="n">
        <v>667.9581752129069</v>
      </c>
      <c r="AD106" t="n">
        <v>539694.0463117043</v>
      </c>
      <c r="AE106" t="n">
        <v>738433.2037845992</v>
      </c>
      <c r="AF106" t="n">
        <v>3.182374250311804e-06</v>
      </c>
      <c r="AG106" t="n">
        <v>8.000578703703704</v>
      </c>
      <c r="AH106" t="n">
        <v>667958.1752129069</v>
      </c>
    </row>
    <row r="107">
      <c r="A107" t="n">
        <v>105</v>
      </c>
      <c r="B107" t="n">
        <v>140</v>
      </c>
      <c r="C107" t="inlineStr">
        <is>
          <t xml:space="preserve">CONCLUIDO	</t>
        </is>
      </c>
      <c r="D107" t="n">
        <v>3.6157</v>
      </c>
      <c r="E107" t="n">
        <v>27.66</v>
      </c>
      <c r="F107" t="n">
        <v>24.08</v>
      </c>
      <c r="G107" t="n">
        <v>111.13</v>
      </c>
      <c r="H107" t="n">
        <v>1.47</v>
      </c>
      <c r="I107" t="n">
        <v>13</v>
      </c>
      <c r="J107" t="n">
        <v>329.66</v>
      </c>
      <c r="K107" t="n">
        <v>60.56</v>
      </c>
      <c r="L107" t="n">
        <v>27.25</v>
      </c>
      <c r="M107" t="n">
        <v>11</v>
      </c>
      <c r="N107" t="n">
        <v>101.86</v>
      </c>
      <c r="O107" t="n">
        <v>40892.44</v>
      </c>
      <c r="P107" t="n">
        <v>421.23</v>
      </c>
      <c r="Q107" t="n">
        <v>452.57</v>
      </c>
      <c r="R107" t="n">
        <v>73.76000000000001</v>
      </c>
      <c r="S107" t="n">
        <v>57.64</v>
      </c>
      <c r="T107" t="n">
        <v>5955.42</v>
      </c>
      <c r="U107" t="n">
        <v>0.78</v>
      </c>
      <c r="V107" t="n">
        <v>0.88</v>
      </c>
      <c r="W107" t="n">
        <v>6.82</v>
      </c>
      <c r="X107" t="n">
        <v>0.35</v>
      </c>
      <c r="Y107" t="n">
        <v>1</v>
      </c>
      <c r="Z107" t="n">
        <v>10</v>
      </c>
      <c r="AA107" t="n">
        <v>539.5104100250553</v>
      </c>
      <c r="AB107" t="n">
        <v>738.181944515745</v>
      </c>
      <c r="AC107" t="n">
        <v>667.7308957760276</v>
      </c>
      <c r="AD107" t="n">
        <v>539510.4100250553</v>
      </c>
      <c r="AE107" t="n">
        <v>738181.944515745</v>
      </c>
      <c r="AF107" t="n">
        <v>3.182022227497135e-06</v>
      </c>
      <c r="AG107" t="n">
        <v>8.003472222222223</v>
      </c>
      <c r="AH107" t="n">
        <v>667730.8957760276</v>
      </c>
    </row>
    <row r="108">
      <c r="A108" t="n">
        <v>106</v>
      </c>
      <c r="B108" t="n">
        <v>140</v>
      </c>
      <c r="C108" t="inlineStr">
        <is>
          <t xml:space="preserve">CONCLUIDO	</t>
        </is>
      </c>
      <c r="D108" t="n">
        <v>3.6299</v>
      </c>
      <c r="E108" t="n">
        <v>27.55</v>
      </c>
      <c r="F108" t="n">
        <v>24.02</v>
      </c>
      <c r="G108" t="n">
        <v>120.1</v>
      </c>
      <c r="H108" t="n">
        <v>1.48</v>
      </c>
      <c r="I108" t="n">
        <v>12</v>
      </c>
      <c r="J108" t="n">
        <v>330.25</v>
      </c>
      <c r="K108" t="n">
        <v>60.56</v>
      </c>
      <c r="L108" t="n">
        <v>27.5</v>
      </c>
      <c r="M108" t="n">
        <v>10</v>
      </c>
      <c r="N108" t="n">
        <v>102.19</v>
      </c>
      <c r="O108" t="n">
        <v>40964.71</v>
      </c>
      <c r="P108" t="n">
        <v>420.22</v>
      </c>
      <c r="Q108" t="n">
        <v>452.6</v>
      </c>
      <c r="R108" t="n">
        <v>71.92</v>
      </c>
      <c r="S108" t="n">
        <v>57.64</v>
      </c>
      <c r="T108" t="n">
        <v>5036.28</v>
      </c>
      <c r="U108" t="n">
        <v>0.8</v>
      </c>
      <c r="V108" t="n">
        <v>0.88</v>
      </c>
      <c r="W108" t="n">
        <v>6.81</v>
      </c>
      <c r="X108" t="n">
        <v>0.3</v>
      </c>
      <c r="Y108" t="n">
        <v>1</v>
      </c>
      <c r="Z108" t="n">
        <v>10</v>
      </c>
      <c r="AA108" t="n">
        <v>537.0046486624458</v>
      </c>
      <c r="AB108" t="n">
        <v>734.7534512730334</v>
      </c>
      <c r="AC108" t="n">
        <v>664.62961311648</v>
      </c>
      <c r="AD108" t="n">
        <v>537004.6486624458</v>
      </c>
      <c r="AE108" t="n">
        <v>734753.4512730334</v>
      </c>
      <c r="AF108" t="n">
        <v>3.194519037417886e-06</v>
      </c>
      <c r="AG108" t="n">
        <v>7.971643518518519</v>
      </c>
      <c r="AH108" t="n">
        <v>664629.6131164799</v>
      </c>
    </row>
    <row r="109">
      <c r="A109" t="n">
        <v>107</v>
      </c>
      <c r="B109" t="n">
        <v>140</v>
      </c>
      <c r="C109" t="inlineStr">
        <is>
          <t xml:space="preserve">CONCLUIDO	</t>
        </is>
      </c>
      <c r="D109" t="n">
        <v>3.6287</v>
      </c>
      <c r="E109" t="n">
        <v>27.56</v>
      </c>
      <c r="F109" t="n">
        <v>24.03</v>
      </c>
      <c r="G109" t="n">
        <v>120.15</v>
      </c>
      <c r="H109" t="n">
        <v>1.49</v>
      </c>
      <c r="I109" t="n">
        <v>12</v>
      </c>
      <c r="J109" t="n">
        <v>330.83</v>
      </c>
      <c r="K109" t="n">
        <v>60.56</v>
      </c>
      <c r="L109" t="n">
        <v>27.75</v>
      </c>
      <c r="M109" t="n">
        <v>10</v>
      </c>
      <c r="N109" t="n">
        <v>102.53</v>
      </c>
      <c r="O109" t="n">
        <v>41037.15</v>
      </c>
      <c r="P109" t="n">
        <v>420.76</v>
      </c>
      <c r="Q109" t="n">
        <v>452.57</v>
      </c>
      <c r="R109" t="n">
        <v>72.22</v>
      </c>
      <c r="S109" t="n">
        <v>57.64</v>
      </c>
      <c r="T109" t="n">
        <v>5185.7</v>
      </c>
      <c r="U109" t="n">
        <v>0.8</v>
      </c>
      <c r="V109" t="n">
        <v>0.88</v>
      </c>
      <c r="W109" t="n">
        <v>6.82</v>
      </c>
      <c r="X109" t="n">
        <v>0.31</v>
      </c>
      <c r="Y109" t="n">
        <v>1</v>
      </c>
      <c r="Z109" t="n">
        <v>10</v>
      </c>
      <c r="AA109" t="n">
        <v>537.5221804302899</v>
      </c>
      <c r="AB109" t="n">
        <v>735.4615610696877</v>
      </c>
      <c r="AC109" t="n">
        <v>665.27014190798</v>
      </c>
      <c r="AD109" t="n">
        <v>537522.1804302899</v>
      </c>
      <c r="AE109" t="n">
        <v>735461.5610696877</v>
      </c>
      <c r="AF109" t="n">
        <v>3.193462968973879e-06</v>
      </c>
      <c r="AG109" t="n">
        <v>7.974537037037037</v>
      </c>
      <c r="AH109" t="n">
        <v>665270.14190798</v>
      </c>
    </row>
    <row r="110">
      <c r="A110" t="n">
        <v>108</v>
      </c>
      <c r="B110" t="n">
        <v>140</v>
      </c>
      <c r="C110" t="inlineStr">
        <is>
          <t xml:space="preserve">CONCLUIDO	</t>
        </is>
      </c>
      <c r="D110" t="n">
        <v>3.6294</v>
      </c>
      <c r="E110" t="n">
        <v>27.55</v>
      </c>
      <c r="F110" t="n">
        <v>24.03</v>
      </c>
      <c r="G110" t="n">
        <v>120.13</v>
      </c>
      <c r="H110" t="n">
        <v>1.51</v>
      </c>
      <c r="I110" t="n">
        <v>12</v>
      </c>
      <c r="J110" t="n">
        <v>331.42</v>
      </c>
      <c r="K110" t="n">
        <v>60.56</v>
      </c>
      <c r="L110" t="n">
        <v>28</v>
      </c>
      <c r="M110" t="n">
        <v>10</v>
      </c>
      <c r="N110" t="n">
        <v>102.87</v>
      </c>
      <c r="O110" t="n">
        <v>41109.75</v>
      </c>
      <c r="P110" t="n">
        <v>421.03</v>
      </c>
      <c r="Q110" t="n">
        <v>452.57</v>
      </c>
      <c r="R110" t="n">
        <v>72.05</v>
      </c>
      <c r="S110" t="n">
        <v>57.64</v>
      </c>
      <c r="T110" t="n">
        <v>5104.18</v>
      </c>
      <c r="U110" t="n">
        <v>0.8</v>
      </c>
      <c r="V110" t="n">
        <v>0.88</v>
      </c>
      <c r="W110" t="n">
        <v>6.82</v>
      </c>
      <c r="X110" t="n">
        <v>0.3</v>
      </c>
      <c r="Y110" t="n">
        <v>1</v>
      </c>
      <c r="Z110" t="n">
        <v>10</v>
      </c>
      <c r="AA110" t="n">
        <v>537.6312253405449</v>
      </c>
      <c r="AB110" t="n">
        <v>735.6107611266206</v>
      </c>
      <c r="AC110" t="n">
        <v>665.4051025208827</v>
      </c>
      <c r="AD110" t="n">
        <v>537631.2253405449</v>
      </c>
      <c r="AE110" t="n">
        <v>735610.7611266206</v>
      </c>
      <c r="AF110" t="n">
        <v>3.19407900889955e-06</v>
      </c>
      <c r="AG110" t="n">
        <v>7.971643518518519</v>
      </c>
      <c r="AH110" t="n">
        <v>665405.1025208827</v>
      </c>
    </row>
    <row r="111">
      <c r="A111" t="n">
        <v>109</v>
      </c>
      <c r="B111" t="n">
        <v>140</v>
      </c>
      <c r="C111" t="inlineStr">
        <is>
          <t xml:space="preserve">CONCLUIDO	</t>
        </is>
      </c>
      <c r="D111" t="n">
        <v>3.6297</v>
      </c>
      <c r="E111" t="n">
        <v>27.55</v>
      </c>
      <c r="F111" t="n">
        <v>24.02</v>
      </c>
      <c r="G111" t="n">
        <v>120.12</v>
      </c>
      <c r="H111" t="n">
        <v>1.52</v>
      </c>
      <c r="I111" t="n">
        <v>12</v>
      </c>
      <c r="J111" t="n">
        <v>332.01</v>
      </c>
      <c r="K111" t="n">
        <v>60.56</v>
      </c>
      <c r="L111" t="n">
        <v>28.25</v>
      </c>
      <c r="M111" t="n">
        <v>10</v>
      </c>
      <c r="N111" t="n">
        <v>103.21</v>
      </c>
      <c r="O111" t="n">
        <v>41182.52</v>
      </c>
      <c r="P111" t="n">
        <v>421.58</v>
      </c>
      <c r="Q111" t="n">
        <v>452.58</v>
      </c>
      <c r="R111" t="n">
        <v>71.95</v>
      </c>
      <c r="S111" t="n">
        <v>57.64</v>
      </c>
      <c r="T111" t="n">
        <v>5053.25</v>
      </c>
      <c r="U111" t="n">
        <v>0.8</v>
      </c>
      <c r="V111" t="n">
        <v>0.88</v>
      </c>
      <c r="W111" t="n">
        <v>6.82</v>
      </c>
      <c r="X111" t="n">
        <v>0.3</v>
      </c>
      <c r="Y111" t="n">
        <v>1</v>
      </c>
      <c r="Z111" t="n">
        <v>10</v>
      </c>
      <c r="AA111" t="n">
        <v>537.9311062475238</v>
      </c>
      <c r="AB111" t="n">
        <v>736.0210714133609</v>
      </c>
      <c r="AC111" t="n">
        <v>665.7762533697306</v>
      </c>
      <c r="AD111" t="n">
        <v>537931.1062475238</v>
      </c>
      <c r="AE111" t="n">
        <v>736021.0714133609</v>
      </c>
      <c r="AF111" t="n">
        <v>3.194343026010552e-06</v>
      </c>
      <c r="AG111" t="n">
        <v>7.971643518518519</v>
      </c>
      <c r="AH111" t="n">
        <v>665776.2533697307</v>
      </c>
    </row>
    <row r="112">
      <c r="A112" t="n">
        <v>110</v>
      </c>
      <c r="B112" t="n">
        <v>140</v>
      </c>
      <c r="C112" t="inlineStr">
        <is>
          <t xml:space="preserve">CONCLUIDO	</t>
        </is>
      </c>
      <c r="D112" t="n">
        <v>3.6284</v>
      </c>
      <c r="E112" t="n">
        <v>27.56</v>
      </c>
      <c r="F112" t="n">
        <v>24.03</v>
      </c>
      <c r="G112" t="n">
        <v>120.16</v>
      </c>
      <c r="H112" t="n">
        <v>1.53</v>
      </c>
      <c r="I112" t="n">
        <v>12</v>
      </c>
      <c r="J112" t="n">
        <v>332.6</v>
      </c>
      <c r="K112" t="n">
        <v>60.56</v>
      </c>
      <c r="L112" t="n">
        <v>28.5</v>
      </c>
      <c r="M112" t="n">
        <v>10</v>
      </c>
      <c r="N112" t="n">
        <v>103.55</v>
      </c>
      <c r="O112" t="n">
        <v>41255.45</v>
      </c>
      <c r="P112" t="n">
        <v>421.75</v>
      </c>
      <c r="Q112" t="n">
        <v>452.64</v>
      </c>
      <c r="R112" t="n">
        <v>72.45</v>
      </c>
      <c r="S112" t="n">
        <v>57.64</v>
      </c>
      <c r="T112" t="n">
        <v>5302.3</v>
      </c>
      <c r="U112" t="n">
        <v>0.8</v>
      </c>
      <c r="V112" t="n">
        <v>0.88</v>
      </c>
      <c r="W112" t="n">
        <v>6.81</v>
      </c>
      <c r="X112" t="n">
        <v>0.31</v>
      </c>
      <c r="Y112" t="n">
        <v>1</v>
      </c>
      <c r="Z112" t="n">
        <v>10</v>
      </c>
      <c r="AA112" t="n">
        <v>538.2124899991867</v>
      </c>
      <c r="AB112" t="n">
        <v>736.4060730761611</v>
      </c>
      <c r="AC112" t="n">
        <v>666.1245110141865</v>
      </c>
      <c r="AD112" t="n">
        <v>538212.4899991867</v>
      </c>
      <c r="AE112" t="n">
        <v>736406.0730761611</v>
      </c>
      <c r="AF112" t="n">
        <v>3.193198951862877e-06</v>
      </c>
      <c r="AG112" t="n">
        <v>7.974537037037037</v>
      </c>
      <c r="AH112" t="n">
        <v>666124.5110141865</v>
      </c>
    </row>
    <row r="113">
      <c r="A113" t="n">
        <v>111</v>
      </c>
      <c r="B113" t="n">
        <v>140</v>
      </c>
      <c r="C113" t="inlineStr">
        <is>
          <t xml:space="preserve">CONCLUIDO	</t>
        </is>
      </c>
      <c r="D113" t="n">
        <v>3.627</v>
      </c>
      <c r="E113" t="n">
        <v>27.57</v>
      </c>
      <c r="F113" t="n">
        <v>24.04</v>
      </c>
      <c r="G113" t="n">
        <v>120.22</v>
      </c>
      <c r="H113" t="n">
        <v>1.54</v>
      </c>
      <c r="I113" t="n">
        <v>12</v>
      </c>
      <c r="J113" t="n">
        <v>333.2</v>
      </c>
      <c r="K113" t="n">
        <v>60.56</v>
      </c>
      <c r="L113" t="n">
        <v>28.75</v>
      </c>
      <c r="M113" t="n">
        <v>10</v>
      </c>
      <c r="N113" t="n">
        <v>103.89</v>
      </c>
      <c r="O113" t="n">
        <v>41328.54</v>
      </c>
      <c r="P113" t="n">
        <v>422.36</v>
      </c>
      <c r="Q113" t="n">
        <v>452.56</v>
      </c>
      <c r="R113" t="n">
        <v>72.62</v>
      </c>
      <c r="S113" t="n">
        <v>57.64</v>
      </c>
      <c r="T113" t="n">
        <v>5389.53</v>
      </c>
      <c r="U113" t="n">
        <v>0.79</v>
      </c>
      <c r="V113" t="n">
        <v>0.88</v>
      </c>
      <c r="W113" t="n">
        <v>6.82</v>
      </c>
      <c r="X113" t="n">
        <v>0.32</v>
      </c>
      <c r="Y113" t="n">
        <v>1</v>
      </c>
      <c r="Z113" t="n">
        <v>10</v>
      </c>
      <c r="AA113" t="n">
        <v>538.7976472518328</v>
      </c>
      <c r="AB113" t="n">
        <v>737.2067110445477</v>
      </c>
      <c r="AC113" t="n">
        <v>666.8487372185725</v>
      </c>
      <c r="AD113" t="n">
        <v>538797.6472518328</v>
      </c>
      <c r="AE113" t="n">
        <v>737206.7110445476</v>
      </c>
      <c r="AF113" t="n">
        <v>3.191966872011535e-06</v>
      </c>
      <c r="AG113" t="n">
        <v>7.977430555555556</v>
      </c>
      <c r="AH113" t="n">
        <v>666848.7372185725</v>
      </c>
    </row>
    <row r="114">
      <c r="A114" t="n">
        <v>112</v>
      </c>
      <c r="B114" t="n">
        <v>140</v>
      </c>
      <c r="C114" t="inlineStr">
        <is>
          <t xml:space="preserve">CONCLUIDO	</t>
        </is>
      </c>
      <c r="D114" t="n">
        <v>3.6278</v>
      </c>
      <c r="E114" t="n">
        <v>27.56</v>
      </c>
      <c r="F114" t="n">
        <v>24.04</v>
      </c>
      <c r="G114" t="n">
        <v>120.19</v>
      </c>
      <c r="H114" t="n">
        <v>1.55</v>
      </c>
      <c r="I114" t="n">
        <v>12</v>
      </c>
      <c r="J114" t="n">
        <v>333.79</v>
      </c>
      <c r="K114" t="n">
        <v>60.56</v>
      </c>
      <c r="L114" t="n">
        <v>29</v>
      </c>
      <c r="M114" t="n">
        <v>10</v>
      </c>
      <c r="N114" t="n">
        <v>104.24</v>
      </c>
      <c r="O114" t="n">
        <v>41401.93</v>
      </c>
      <c r="P114" t="n">
        <v>422.22</v>
      </c>
      <c r="Q114" t="n">
        <v>452.55</v>
      </c>
      <c r="R114" t="n">
        <v>72.40000000000001</v>
      </c>
      <c r="S114" t="n">
        <v>57.64</v>
      </c>
      <c r="T114" t="n">
        <v>5278.27</v>
      </c>
      <c r="U114" t="n">
        <v>0.8</v>
      </c>
      <c r="V114" t="n">
        <v>0.88</v>
      </c>
      <c r="W114" t="n">
        <v>6.82</v>
      </c>
      <c r="X114" t="n">
        <v>0.31</v>
      </c>
      <c r="Y114" t="n">
        <v>1</v>
      </c>
      <c r="Z114" t="n">
        <v>10</v>
      </c>
      <c r="AA114" t="n">
        <v>538.6229818762339</v>
      </c>
      <c r="AB114" t="n">
        <v>736.9677261719607</v>
      </c>
      <c r="AC114" t="n">
        <v>666.6325607268079</v>
      </c>
      <c r="AD114" t="n">
        <v>538622.9818762339</v>
      </c>
      <c r="AE114" t="n">
        <v>736967.7261719607</v>
      </c>
      <c r="AF114" t="n">
        <v>3.192670917640874e-06</v>
      </c>
      <c r="AG114" t="n">
        <v>7.974537037037037</v>
      </c>
      <c r="AH114" t="n">
        <v>666632.5607268079</v>
      </c>
    </row>
    <row r="115">
      <c r="A115" t="n">
        <v>113</v>
      </c>
      <c r="B115" t="n">
        <v>140</v>
      </c>
      <c r="C115" t="inlineStr">
        <is>
          <t xml:space="preserve">CONCLUIDO	</t>
        </is>
      </c>
      <c r="D115" t="n">
        <v>3.6285</v>
      </c>
      <c r="E115" t="n">
        <v>27.56</v>
      </c>
      <c r="F115" t="n">
        <v>24.03</v>
      </c>
      <c r="G115" t="n">
        <v>120.16</v>
      </c>
      <c r="H115" t="n">
        <v>1.56</v>
      </c>
      <c r="I115" t="n">
        <v>12</v>
      </c>
      <c r="J115" t="n">
        <v>334.39</v>
      </c>
      <c r="K115" t="n">
        <v>60.56</v>
      </c>
      <c r="L115" t="n">
        <v>29.25</v>
      </c>
      <c r="M115" t="n">
        <v>10</v>
      </c>
      <c r="N115" t="n">
        <v>104.58</v>
      </c>
      <c r="O115" t="n">
        <v>41475.37</v>
      </c>
      <c r="P115" t="n">
        <v>422.07</v>
      </c>
      <c r="Q115" t="n">
        <v>452.57</v>
      </c>
      <c r="R115" t="n">
        <v>72.31</v>
      </c>
      <c r="S115" t="n">
        <v>57.64</v>
      </c>
      <c r="T115" t="n">
        <v>5234.31</v>
      </c>
      <c r="U115" t="n">
        <v>0.8</v>
      </c>
      <c r="V115" t="n">
        <v>0.88</v>
      </c>
      <c r="W115" t="n">
        <v>6.82</v>
      </c>
      <c r="X115" t="n">
        <v>0.31</v>
      </c>
      <c r="Y115" t="n">
        <v>1</v>
      </c>
      <c r="Z115" t="n">
        <v>10</v>
      </c>
      <c r="AA115" t="n">
        <v>538.4156444485651</v>
      </c>
      <c r="AB115" t="n">
        <v>736.6840379563422</v>
      </c>
      <c r="AC115" t="n">
        <v>666.3759473163294</v>
      </c>
      <c r="AD115" t="n">
        <v>538415.6444485651</v>
      </c>
      <c r="AE115" t="n">
        <v>736684.0379563422</v>
      </c>
      <c r="AF115" t="n">
        <v>3.193286957566544e-06</v>
      </c>
      <c r="AG115" t="n">
        <v>7.974537037037037</v>
      </c>
      <c r="AH115" t="n">
        <v>666375.9473163295</v>
      </c>
    </row>
    <row r="116">
      <c r="A116" t="n">
        <v>114</v>
      </c>
      <c r="B116" t="n">
        <v>140</v>
      </c>
      <c r="C116" t="inlineStr">
        <is>
          <t xml:space="preserve">CONCLUIDO	</t>
        </is>
      </c>
      <c r="D116" t="n">
        <v>3.626</v>
      </c>
      <c r="E116" t="n">
        <v>27.58</v>
      </c>
      <c r="F116" t="n">
        <v>24.05</v>
      </c>
      <c r="G116" t="n">
        <v>120.26</v>
      </c>
      <c r="H116" t="n">
        <v>1.57</v>
      </c>
      <c r="I116" t="n">
        <v>12</v>
      </c>
      <c r="J116" t="n">
        <v>334.98</v>
      </c>
      <c r="K116" t="n">
        <v>60.56</v>
      </c>
      <c r="L116" t="n">
        <v>29.5</v>
      </c>
      <c r="M116" t="n">
        <v>10</v>
      </c>
      <c r="N116" t="n">
        <v>104.93</v>
      </c>
      <c r="O116" t="n">
        <v>41548.98</v>
      </c>
      <c r="P116" t="n">
        <v>422.15</v>
      </c>
      <c r="Q116" t="n">
        <v>452.57</v>
      </c>
      <c r="R116" t="n">
        <v>73.04000000000001</v>
      </c>
      <c r="S116" t="n">
        <v>57.64</v>
      </c>
      <c r="T116" t="n">
        <v>5597.33</v>
      </c>
      <c r="U116" t="n">
        <v>0.79</v>
      </c>
      <c r="V116" t="n">
        <v>0.88</v>
      </c>
      <c r="W116" t="n">
        <v>6.81</v>
      </c>
      <c r="X116" t="n">
        <v>0.33</v>
      </c>
      <c r="Y116" t="n">
        <v>1</v>
      </c>
      <c r="Z116" t="n">
        <v>10</v>
      </c>
      <c r="AA116" t="n">
        <v>538.7955437939497</v>
      </c>
      <c r="AB116" t="n">
        <v>737.2038330006741</v>
      </c>
      <c r="AC116" t="n">
        <v>666.846133851167</v>
      </c>
      <c r="AD116" t="n">
        <v>538795.5437939498</v>
      </c>
      <c r="AE116" t="n">
        <v>737203.833000674</v>
      </c>
      <c r="AF116" t="n">
        <v>3.191086814974863e-06</v>
      </c>
      <c r="AG116" t="n">
        <v>7.980324074074074</v>
      </c>
      <c r="AH116" t="n">
        <v>666846.133851167</v>
      </c>
    </row>
    <row r="117">
      <c r="A117" t="n">
        <v>115</v>
      </c>
      <c r="B117" t="n">
        <v>140</v>
      </c>
      <c r="C117" t="inlineStr">
        <is>
          <t xml:space="preserve">CONCLUIDO	</t>
        </is>
      </c>
      <c r="D117" t="n">
        <v>3.628</v>
      </c>
      <c r="E117" t="n">
        <v>27.56</v>
      </c>
      <c r="F117" t="n">
        <v>24.04</v>
      </c>
      <c r="G117" t="n">
        <v>120.18</v>
      </c>
      <c r="H117" t="n">
        <v>1.58</v>
      </c>
      <c r="I117" t="n">
        <v>12</v>
      </c>
      <c r="J117" t="n">
        <v>335.58</v>
      </c>
      <c r="K117" t="n">
        <v>60.56</v>
      </c>
      <c r="L117" t="n">
        <v>29.75</v>
      </c>
      <c r="M117" t="n">
        <v>10</v>
      </c>
      <c r="N117" t="n">
        <v>105.28</v>
      </c>
      <c r="O117" t="n">
        <v>41622.76</v>
      </c>
      <c r="P117" t="n">
        <v>421.48</v>
      </c>
      <c r="Q117" t="n">
        <v>452.56</v>
      </c>
      <c r="R117" t="n">
        <v>72.44</v>
      </c>
      <c r="S117" t="n">
        <v>57.64</v>
      </c>
      <c r="T117" t="n">
        <v>5297.41</v>
      </c>
      <c r="U117" t="n">
        <v>0.8</v>
      </c>
      <c r="V117" t="n">
        <v>0.88</v>
      </c>
      <c r="W117" t="n">
        <v>6.82</v>
      </c>
      <c r="X117" t="n">
        <v>0.31</v>
      </c>
      <c r="Y117" t="n">
        <v>1</v>
      </c>
      <c r="Z117" t="n">
        <v>10</v>
      </c>
      <c r="AA117" t="n">
        <v>538.1093311466389</v>
      </c>
      <c r="AB117" t="n">
        <v>736.2649265830579</v>
      </c>
      <c r="AC117" t="n">
        <v>665.9968353442846</v>
      </c>
      <c r="AD117" t="n">
        <v>538109.3311466388</v>
      </c>
      <c r="AE117" t="n">
        <v>736264.9265830579</v>
      </c>
      <c r="AF117" t="n">
        <v>3.192846929048208e-06</v>
      </c>
      <c r="AG117" t="n">
        <v>7.974537037037037</v>
      </c>
      <c r="AH117" t="n">
        <v>665996.8353442845</v>
      </c>
    </row>
    <row r="118">
      <c r="A118" t="n">
        <v>116</v>
      </c>
      <c r="B118" t="n">
        <v>140</v>
      </c>
      <c r="C118" t="inlineStr">
        <is>
          <t xml:space="preserve">CONCLUIDO	</t>
        </is>
      </c>
      <c r="D118" t="n">
        <v>3.6267</v>
      </c>
      <c r="E118" t="n">
        <v>27.57</v>
      </c>
      <c r="F118" t="n">
        <v>24.05</v>
      </c>
      <c r="G118" t="n">
        <v>120.23</v>
      </c>
      <c r="H118" t="n">
        <v>1.59</v>
      </c>
      <c r="I118" t="n">
        <v>12</v>
      </c>
      <c r="J118" t="n">
        <v>336.18</v>
      </c>
      <c r="K118" t="n">
        <v>60.56</v>
      </c>
      <c r="L118" t="n">
        <v>30</v>
      </c>
      <c r="M118" t="n">
        <v>10</v>
      </c>
      <c r="N118" t="n">
        <v>105.63</v>
      </c>
      <c r="O118" t="n">
        <v>41696.71</v>
      </c>
      <c r="P118" t="n">
        <v>421.44</v>
      </c>
      <c r="Q118" t="n">
        <v>452.59</v>
      </c>
      <c r="R118" t="n">
        <v>72.66</v>
      </c>
      <c r="S118" t="n">
        <v>57.64</v>
      </c>
      <c r="T118" t="n">
        <v>5407.91</v>
      </c>
      <c r="U118" t="n">
        <v>0.79</v>
      </c>
      <c r="V118" t="n">
        <v>0.88</v>
      </c>
      <c r="W118" t="n">
        <v>6.82</v>
      </c>
      <c r="X118" t="n">
        <v>0.32</v>
      </c>
      <c r="Y118" t="n">
        <v>1</v>
      </c>
      <c r="Z118" t="n">
        <v>10</v>
      </c>
      <c r="AA118" t="n">
        <v>538.2508615638187</v>
      </c>
      <c r="AB118" t="n">
        <v>736.4585747437246</v>
      </c>
      <c r="AC118" t="n">
        <v>666.1720019962844</v>
      </c>
      <c r="AD118" t="n">
        <v>538250.8615638188</v>
      </c>
      <c r="AE118" t="n">
        <v>736458.5747437247</v>
      </c>
      <c r="AF118" t="n">
        <v>3.191702854900534e-06</v>
      </c>
      <c r="AG118" t="n">
        <v>7.977430555555556</v>
      </c>
      <c r="AH118" t="n">
        <v>666172.0019962844</v>
      </c>
    </row>
    <row r="119">
      <c r="A119" t="n">
        <v>117</v>
      </c>
      <c r="B119" t="n">
        <v>140</v>
      </c>
      <c r="C119" t="inlineStr">
        <is>
          <t xml:space="preserve">CONCLUIDO	</t>
        </is>
      </c>
      <c r="D119" t="n">
        <v>3.6374</v>
      </c>
      <c r="E119" t="n">
        <v>27.49</v>
      </c>
      <c r="F119" t="n">
        <v>24.02</v>
      </c>
      <c r="G119" t="n">
        <v>131</v>
      </c>
      <c r="H119" t="n">
        <v>1.6</v>
      </c>
      <c r="I119" t="n">
        <v>11</v>
      </c>
      <c r="J119" t="n">
        <v>336.78</v>
      </c>
      <c r="K119" t="n">
        <v>60.56</v>
      </c>
      <c r="L119" t="n">
        <v>30.25</v>
      </c>
      <c r="M119" t="n">
        <v>9</v>
      </c>
      <c r="N119" t="n">
        <v>105.98</v>
      </c>
      <c r="O119" t="n">
        <v>41770.83</v>
      </c>
      <c r="P119" t="n">
        <v>421.03</v>
      </c>
      <c r="Q119" t="n">
        <v>452.57</v>
      </c>
      <c r="R119" t="n">
        <v>71.70999999999999</v>
      </c>
      <c r="S119" t="n">
        <v>57.64</v>
      </c>
      <c r="T119" t="n">
        <v>4938.11</v>
      </c>
      <c r="U119" t="n">
        <v>0.8</v>
      </c>
      <c r="V119" t="n">
        <v>0.88</v>
      </c>
      <c r="W119" t="n">
        <v>6.82</v>
      </c>
      <c r="X119" t="n">
        <v>0.29</v>
      </c>
      <c r="Y119" t="n">
        <v>1</v>
      </c>
      <c r="Z119" t="n">
        <v>10</v>
      </c>
      <c r="AA119" t="n">
        <v>536.7865120303121</v>
      </c>
      <c r="AB119" t="n">
        <v>734.454987109439</v>
      </c>
      <c r="AC119" t="n">
        <v>664.3596339537619</v>
      </c>
      <c r="AD119" t="n">
        <v>536786.5120303121</v>
      </c>
      <c r="AE119" t="n">
        <v>734454.987109439</v>
      </c>
      <c r="AF119" t="n">
        <v>3.201119465192931e-06</v>
      </c>
      <c r="AG119" t="n">
        <v>7.954282407407407</v>
      </c>
      <c r="AH119" t="n">
        <v>664359.6339537619</v>
      </c>
    </row>
    <row r="120">
      <c r="A120" t="n">
        <v>118</v>
      </c>
      <c r="B120" t="n">
        <v>140</v>
      </c>
      <c r="C120" t="inlineStr">
        <is>
          <t xml:space="preserve">CONCLUIDO	</t>
        </is>
      </c>
      <c r="D120" t="n">
        <v>3.6391</v>
      </c>
      <c r="E120" t="n">
        <v>27.48</v>
      </c>
      <c r="F120" t="n">
        <v>24</v>
      </c>
      <c r="G120" t="n">
        <v>130.93</v>
      </c>
      <c r="H120" t="n">
        <v>1.61</v>
      </c>
      <c r="I120" t="n">
        <v>11</v>
      </c>
      <c r="J120" t="n">
        <v>337.39</v>
      </c>
      <c r="K120" t="n">
        <v>60.56</v>
      </c>
      <c r="L120" t="n">
        <v>30.5</v>
      </c>
      <c r="M120" t="n">
        <v>9</v>
      </c>
      <c r="N120" t="n">
        <v>106.33</v>
      </c>
      <c r="O120" t="n">
        <v>41845.13</v>
      </c>
      <c r="P120" t="n">
        <v>421.12</v>
      </c>
      <c r="Q120" t="n">
        <v>452.58</v>
      </c>
      <c r="R120" t="n">
        <v>71.31999999999999</v>
      </c>
      <c r="S120" t="n">
        <v>57.64</v>
      </c>
      <c r="T120" t="n">
        <v>4742.24</v>
      </c>
      <c r="U120" t="n">
        <v>0.8100000000000001</v>
      </c>
      <c r="V120" t="n">
        <v>0.88</v>
      </c>
      <c r="W120" t="n">
        <v>6.82</v>
      </c>
      <c r="X120" t="n">
        <v>0.28</v>
      </c>
      <c r="Y120" t="n">
        <v>1</v>
      </c>
      <c r="Z120" t="n">
        <v>10</v>
      </c>
      <c r="AA120" t="n">
        <v>536.6027191676977</v>
      </c>
      <c r="AB120" t="n">
        <v>734.2035136064411</v>
      </c>
      <c r="AC120" t="n">
        <v>664.1321607289449</v>
      </c>
      <c r="AD120" t="n">
        <v>536602.7191676977</v>
      </c>
      <c r="AE120" t="n">
        <v>734203.5136064411</v>
      </c>
      <c r="AF120" t="n">
        <v>3.202615562155274e-06</v>
      </c>
      <c r="AG120" t="n">
        <v>7.951388888888889</v>
      </c>
      <c r="AH120" t="n">
        <v>664132.1607289449</v>
      </c>
    </row>
    <row r="121">
      <c r="A121" t="n">
        <v>119</v>
      </c>
      <c r="B121" t="n">
        <v>140</v>
      </c>
      <c r="C121" t="inlineStr">
        <is>
          <t xml:space="preserve">CONCLUIDO	</t>
        </is>
      </c>
      <c r="D121" t="n">
        <v>3.6393</v>
      </c>
      <c r="E121" t="n">
        <v>27.48</v>
      </c>
      <c r="F121" t="n">
        <v>24</v>
      </c>
      <c r="G121" t="n">
        <v>130.92</v>
      </c>
      <c r="H121" t="n">
        <v>1.62</v>
      </c>
      <c r="I121" t="n">
        <v>11</v>
      </c>
      <c r="J121" t="n">
        <v>337.99</v>
      </c>
      <c r="K121" t="n">
        <v>60.56</v>
      </c>
      <c r="L121" t="n">
        <v>30.75</v>
      </c>
      <c r="M121" t="n">
        <v>9</v>
      </c>
      <c r="N121" t="n">
        <v>106.68</v>
      </c>
      <c r="O121" t="n">
        <v>41919.61</v>
      </c>
      <c r="P121" t="n">
        <v>421.56</v>
      </c>
      <c r="Q121" t="n">
        <v>452.56</v>
      </c>
      <c r="R121" t="n">
        <v>71.34</v>
      </c>
      <c r="S121" t="n">
        <v>57.64</v>
      </c>
      <c r="T121" t="n">
        <v>4754.11</v>
      </c>
      <c r="U121" t="n">
        <v>0.8100000000000001</v>
      </c>
      <c r="V121" t="n">
        <v>0.88</v>
      </c>
      <c r="W121" t="n">
        <v>6.81</v>
      </c>
      <c r="X121" t="n">
        <v>0.28</v>
      </c>
      <c r="Y121" t="n">
        <v>1</v>
      </c>
      <c r="Z121" t="n">
        <v>10</v>
      </c>
      <c r="AA121" t="n">
        <v>536.8749924463252</v>
      </c>
      <c r="AB121" t="n">
        <v>734.5760499181085</v>
      </c>
      <c r="AC121" t="n">
        <v>664.4691426978846</v>
      </c>
      <c r="AD121" t="n">
        <v>536874.9924463253</v>
      </c>
      <c r="AE121" t="n">
        <v>734576.0499181085</v>
      </c>
      <c r="AF121" t="n">
        <v>3.202791573562608e-06</v>
      </c>
      <c r="AG121" t="n">
        <v>7.951388888888889</v>
      </c>
      <c r="AH121" t="n">
        <v>664469.1426978847</v>
      </c>
    </row>
    <row r="122">
      <c r="A122" t="n">
        <v>120</v>
      </c>
      <c r="B122" t="n">
        <v>140</v>
      </c>
      <c r="C122" t="inlineStr">
        <is>
          <t xml:space="preserve">CONCLUIDO	</t>
        </is>
      </c>
      <c r="D122" t="n">
        <v>3.6387</v>
      </c>
      <c r="E122" t="n">
        <v>27.48</v>
      </c>
      <c r="F122" t="n">
        <v>24.01</v>
      </c>
      <c r="G122" t="n">
        <v>130.95</v>
      </c>
      <c r="H122" t="n">
        <v>1.63</v>
      </c>
      <c r="I122" t="n">
        <v>11</v>
      </c>
      <c r="J122" t="n">
        <v>338.59</v>
      </c>
      <c r="K122" t="n">
        <v>60.56</v>
      </c>
      <c r="L122" t="n">
        <v>31</v>
      </c>
      <c r="M122" t="n">
        <v>9</v>
      </c>
      <c r="N122" t="n">
        <v>107.04</v>
      </c>
      <c r="O122" t="n">
        <v>41994.26</v>
      </c>
      <c r="P122" t="n">
        <v>421.94</v>
      </c>
      <c r="Q122" t="n">
        <v>452.62</v>
      </c>
      <c r="R122" t="n">
        <v>71.45999999999999</v>
      </c>
      <c r="S122" t="n">
        <v>57.64</v>
      </c>
      <c r="T122" t="n">
        <v>4813.95</v>
      </c>
      <c r="U122" t="n">
        <v>0.8100000000000001</v>
      </c>
      <c r="V122" t="n">
        <v>0.88</v>
      </c>
      <c r="W122" t="n">
        <v>6.81</v>
      </c>
      <c r="X122" t="n">
        <v>0.28</v>
      </c>
      <c r="Y122" t="n">
        <v>1</v>
      </c>
      <c r="Z122" t="n">
        <v>10</v>
      </c>
      <c r="AA122" t="n">
        <v>537.2242110107418</v>
      </c>
      <c r="AB122" t="n">
        <v>735.053866164379</v>
      </c>
      <c r="AC122" t="n">
        <v>664.9013568322305</v>
      </c>
      <c r="AD122" t="n">
        <v>537224.2110107418</v>
      </c>
      <c r="AE122" t="n">
        <v>735053.8661643789</v>
      </c>
      <c r="AF122" t="n">
        <v>3.202263539340605e-06</v>
      </c>
      <c r="AG122" t="n">
        <v>7.951388888888889</v>
      </c>
      <c r="AH122" t="n">
        <v>664901.3568322305</v>
      </c>
    </row>
    <row r="123">
      <c r="A123" t="n">
        <v>121</v>
      </c>
      <c r="B123" t="n">
        <v>140</v>
      </c>
      <c r="C123" t="inlineStr">
        <is>
          <t xml:space="preserve">CONCLUIDO	</t>
        </is>
      </c>
      <c r="D123" t="n">
        <v>3.6389</v>
      </c>
      <c r="E123" t="n">
        <v>27.48</v>
      </c>
      <c r="F123" t="n">
        <v>24.01</v>
      </c>
      <c r="G123" t="n">
        <v>130.94</v>
      </c>
      <c r="H123" t="n">
        <v>1.64</v>
      </c>
      <c r="I123" t="n">
        <v>11</v>
      </c>
      <c r="J123" t="n">
        <v>339.2</v>
      </c>
      <c r="K123" t="n">
        <v>60.56</v>
      </c>
      <c r="L123" t="n">
        <v>31.25</v>
      </c>
      <c r="M123" t="n">
        <v>9</v>
      </c>
      <c r="N123" t="n">
        <v>107.4</v>
      </c>
      <c r="O123" t="n">
        <v>42069.09</v>
      </c>
      <c r="P123" t="n">
        <v>422.35</v>
      </c>
      <c r="Q123" t="n">
        <v>452.61</v>
      </c>
      <c r="R123" t="n">
        <v>71.45999999999999</v>
      </c>
      <c r="S123" t="n">
        <v>57.64</v>
      </c>
      <c r="T123" t="n">
        <v>4812.68</v>
      </c>
      <c r="U123" t="n">
        <v>0.8100000000000001</v>
      </c>
      <c r="V123" t="n">
        <v>0.88</v>
      </c>
      <c r="W123" t="n">
        <v>6.81</v>
      </c>
      <c r="X123" t="n">
        <v>0.28</v>
      </c>
      <c r="Y123" t="n">
        <v>1</v>
      </c>
      <c r="Z123" t="n">
        <v>10</v>
      </c>
      <c r="AA123" t="n">
        <v>537.4765401203574</v>
      </c>
      <c r="AB123" t="n">
        <v>735.3991139841297</v>
      </c>
      <c r="AC123" t="n">
        <v>665.2136546846227</v>
      </c>
      <c r="AD123" t="n">
        <v>537476.5401203574</v>
      </c>
      <c r="AE123" t="n">
        <v>735399.1139841297</v>
      </c>
      <c r="AF123" t="n">
        <v>3.20243955074794e-06</v>
      </c>
      <c r="AG123" t="n">
        <v>7.951388888888889</v>
      </c>
      <c r="AH123" t="n">
        <v>665213.6546846228</v>
      </c>
    </row>
    <row r="124">
      <c r="A124" t="n">
        <v>122</v>
      </c>
      <c r="B124" t="n">
        <v>140</v>
      </c>
      <c r="C124" t="inlineStr">
        <is>
          <t xml:space="preserve">CONCLUIDO	</t>
        </is>
      </c>
      <c r="D124" t="n">
        <v>3.6381</v>
      </c>
      <c r="E124" t="n">
        <v>27.49</v>
      </c>
      <c r="F124" t="n">
        <v>24.01</v>
      </c>
      <c r="G124" t="n">
        <v>130.97</v>
      </c>
      <c r="H124" t="n">
        <v>1.65</v>
      </c>
      <c r="I124" t="n">
        <v>11</v>
      </c>
      <c r="J124" t="n">
        <v>339.81</v>
      </c>
      <c r="K124" t="n">
        <v>60.56</v>
      </c>
      <c r="L124" t="n">
        <v>31.5</v>
      </c>
      <c r="M124" t="n">
        <v>9</v>
      </c>
      <c r="N124" t="n">
        <v>107.75</v>
      </c>
      <c r="O124" t="n">
        <v>42144.11</v>
      </c>
      <c r="P124" t="n">
        <v>422.82</v>
      </c>
      <c r="Q124" t="n">
        <v>452.57</v>
      </c>
      <c r="R124" t="n">
        <v>71.64</v>
      </c>
      <c r="S124" t="n">
        <v>57.64</v>
      </c>
      <c r="T124" t="n">
        <v>4902.42</v>
      </c>
      <c r="U124" t="n">
        <v>0.8</v>
      </c>
      <c r="V124" t="n">
        <v>0.88</v>
      </c>
      <c r="W124" t="n">
        <v>6.81</v>
      </c>
      <c r="X124" t="n">
        <v>0.29</v>
      </c>
      <c r="Y124" t="n">
        <v>1</v>
      </c>
      <c r="Z124" t="n">
        <v>10</v>
      </c>
      <c r="AA124" t="n">
        <v>537.8698080588545</v>
      </c>
      <c r="AB124" t="n">
        <v>735.9372005273382</v>
      </c>
      <c r="AC124" t="n">
        <v>665.7003870033565</v>
      </c>
      <c r="AD124" t="n">
        <v>537869.8080588544</v>
      </c>
      <c r="AE124" t="n">
        <v>735937.2005273382</v>
      </c>
      <c r="AF124" t="n">
        <v>3.201735505118602e-06</v>
      </c>
      <c r="AG124" t="n">
        <v>7.954282407407407</v>
      </c>
      <c r="AH124" t="n">
        <v>665700.3870033565</v>
      </c>
    </row>
    <row r="125">
      <c r="A125" t="n">
        <v>123</v>
      </c>
      <c r="B125" t="n">
        <v>140</v>
      </c>
      <c r="C125" t="inlineStr">
        <is>
          <t xml:space="preserve">CONCLUIDO	</t>
        </is>
      </c>
      <c r="D125" t="n">
        <v>3.6397</v>
      </c>
      <c r="E125" t="n">
        <v>27.47</v>
      </c>
      <c r="F125" t="n">
        <v>24</v>
      </c>
      <c r="G125" t="n">
        <v>130.9</v>
      </c>
      <c r="H125" t="n">
        <v>1.66</v>
      </c>
      <c r="I125" t="n">
        <v>11</v>
      </c>
      <c r="J125" t="n">
        <v>340.42</v>
      </c>
      <c r="K125" t="n">
        <v>60.56</v>
      </c>
      <c r="L125" t="n">
        <v>31.75</v>
      </c>
      <c r="M125" t="n">
        <v>9</v>
      </c>
      <c r="N125" t="n">
        <v>108.11</v>
      </c>
      <c r="O125" t="n">
        <v>42219.3</v>
      </c>
      <c r="P125" t="n">
        <v>422.61</v>
      </c>
      <c r="Q125" t="n">
        <v>452.6</v>
      </c>
      <c r="R125" t="n">
        <v>71.34999999999999</v>
      </c>
      <c r="S125" t="n">
        <v>57.64</v>
      </c>
      <c r="T125" t="n">
        <v>4758.98</v>
      </c>
      <c r="U125" t="n">
        <v>0.8100000000000001</v>
      </c>
      <c r="V125" t="n">
        <v>0.88</v>
      </c>
      <c r="W125" t="n">
        <v>6.81</v>
      </c>
      <c r="X125" t="n">
        <v>0.27</v>
      </c>
      <c r="Y125" t="n">
        <v>1</v>
      </c>
      <c r="Z125" t="n">
        <v>10</v>
      </c>
      <c r="AA125" t="n">
        <v>537.5324173932557</v>
      </c>
      <c r="AB125" t="n">
        <v>735.4755677340404</v>
      </c>
      <c r="AC125" t="n">
        <v>665.2828117959453</v>
      </c>
      <c r="AD125" t="n">
        <v>537532.4173932557</v>
      </c>
      <c r="AE125" t="n">
        <v>735475.5677340404</v>
      </c>
      <c r="AF125" t="n">
        <v>3.203143596377278e-06</v>
      </c>
      <c r="AG125" t="n">
        <v>7.94849537037037</v>
      </c>
      <c r="AH125" t="n">
        <v>665282.8117959454</v>
      </c>
    </row>
    <row r="126">
      <c r="A126" t="n">
        <v>124</v>
      </c>
      <c r="B126" t="n">
        <v>140</v>
      </c>
      <c r="C126" t="inlineStr">
        <is>
          <t xml:space="preserve">CONCLUIDO	</t>
        </is>
      </c>
      <c r="D126" t="n">
        <v>3.6383</v>
      </c>
      <c r="E126" t="n">
        <v>27.48</v>
      </c>
      <c r="F126" t="n">
        <v>24.01</v>
      </c>
      <c r="G126" t="n">
        <v>130.96</v>
      </c>
      <c r="H126" t="n">
        <v>1.67</v>
      </c>
      <c r="I126" t="n">
        <v>11</v>
      </c>
      <c r="J126" t="n">
        <v>341.03</v>
      </c>
      <c r="K126" t="n">
        <v>60.56</v>
      </c>
      <c r="L126" t="n">
        <v>32</v>
      </c>
      <c r="M126" t="n">
        <v>9</v>
      </c>
      <c r="N126" t="n">
        <v>108.48</v>
      </c>
      <c r="O126" t="n">
        <v>42294.68</v>
      </c>
      <c r="P126" t="n">
        <v>422.83</v>
      </c>
      <c r="Q126" t="n">
        <v>452.56</v>
      </c>
      <c r="R126" t="n">
        <v>71.54000000000001</v>
      </c>
      <c r="S126" t="n">
        <v>57.64</v>
      </c>
      <c r="T126" t="n">
        <v>4854.37</v>
      </c>
      <c r="U126" t="n">
        <v>0.8100000000000001</v>
      </c>
      <c r="V126" t="n">
        <v>0.88</v>
      </c>
      <c r="W126" t="n">
        <v>6.81</v>
      </c>
      <c r="X126" t="n">
        <v>0.28</v>
      </c>
      <c r="Y126" t="n">
        <v>1</v>
      </c>
      <c r="Z126" t="n">
        <v>10</v>
      </c>
      <c r="AA126" t="n">
        <v>537.856233580878</v>
      </c>
      <c r="AB126" t="n">
        <v>735.9186273277072</v>
      </c>
      <c r="AC126" t="n">
        <v>665.6835864038306</v>
      </c>
      <c r="AD126" t="n">
        <v>537856.233580878</v>
      </c>
      <c r="AE126" t="n">
        <v>735918.6273277072</v>
      </c>
      <c r="AF126" t="n">
        <v>3.201911516525936e-06</v>
      </c>
      <c r="AG126" t="n">
        <v>7.951388888888889</v>
      </c>
      <c r="AH126" t="n">
        <v>665683.5864038307</v>
      </c>
    </row>
    <row r="127">
      <c r="A127" t="n">
        <v>125</v>
      </c>
      <c r="B127" t="n">
        <v>140</v>
      </c>
      <c r="C127" t="inlineStr">
        <is>
          <t xml:space="preserve">CONCLUIDO	</t>
        </is>
      </c>
      <c r="D127" t="n">
        <v>3.6374</v>
      </c>
      <c r="E127" t="n">
        <v>27.49</v>
      </c>
      <c r="F127" t="n">
        <v>24.02</v>
      </c>
      <c r="G127" t="n">
        <v>131</v>
      </c>
      <c r="H127" t="n">
        <v>1.68</v>
      </c>
      <c r="I127" t="n">
        <v>11</v>
      </c>
      <c r="J127" t="n">
        <v>341.64</v>
      </c>
      <c r="K127" t="n">
        <v>60.56</v>
      </c>
      <c r="L127" t="n">
        <v>32.25</v>
      </c>
      <c r="M127" t="n">
        <v>9</v>
      </c>
      <c r="N127" t="n">
        <v>108.84</v>
      </c>
      <c r="O127" t="n">
        <v>42370.23</v>
      </c>
      <c r="P127" t="n">
        <v>422.98</v>
      </c>
      <c r="Q127" t="n">
        <v>452.57</v>
      </c>
      <c r="R127" t="n">
        <v>71.81999999999999</v>
      </c>
      <c r="S127" t="n">
        <v>57.64</v>
      </c>
      <c r="T127" t="n">
        <v>4992.2</v>
      </c>
      <c r="U127" t="n">
        <v>0.8</v>
      </c>
      <c r="V127" t="n">
        <v>0.88</v>
      </c>
      <c r="W127" t="n">
        <v>6.81</v>
      </c>
      <c r="X127" t="n">
        <v>0.29</v>
      </c>
      <c r="Y127" t="n">
        <v>1</v>
      </c>
      <c r="Z127" t="n">
        <v>10</v>
      </c>
      <c r="AA127" t="n">
        <v>538.0831426157205</v>
      </c>
      <c r="AB127" t="n">
        <v>736.2290942796988</v>
      </c>
      <c r="AC127" t="n">
        <v>665.9644228256673</v>
      </c>
      <c r="AD127" t="n">
        <v>538083.1426157205</v>
      </c>
      <c r="AE127" t="n">
        <v>736229.0942796988</v>
      </c>
      <c r="AF127" t="n">
        <v>3.201119465192931e-06</v>
      </c>
      <c r="AG127" t="n">
        <v>7.954282407407407</v>
      </c>
      <c r="AH127" t="n">
        <v>665964.4228256673</v>
      </c>
    </row>
    <row r="128">
      <c r="A128" t="n">
        <v>126</v>
      </c>
      <c r="B128" t="n">
        <v>140</v>
      </c>
      <c r="C128" t="inlineStr">
        <is>
          <t xml:space="preserve">CONCLUIDO	</t>
        </is>
      </c>
      <c r="D128" t="n">
        <v>3.6397</v>
      </c>
      <c r="E128" t="n">
        <v>27.47</v>
      </c>
      <c r="F128" t="n">
        <v>24</v>
      </c>
      <c r="G128" t="n">
        <v>130.9</v>
      </c>
      <c r="H128" t="n">
        <v>1.69</v>
      </c>
      <c r="I128" t="n">
        <v>11</v>
      </c>
      <c r="J128" t="n">
        <v>342.26</v>
      </c>
      <c r="K128" t="n">
        <v>60.56</v>
      </c>
      <c r="L128" t="n">
        <v>32.5</v>
      </c>
      <c r="M128" t="n">
        <v>9</v>
      </c>
      <c r="N128" t="n">
        <v>109.2</v>
      </c>
      <c r="O128" t="n">
        <v>42445.98</v>
      </c>
      <c r="P128" t="n">
        <v>422.85</v>
      </c>
      <c r="Q128" t="n">
        <v>452.59</v>
      </c>
      <c r="R128" t="n">
        <v>71.29000000000001</v>
      </c>
      <c r="S128" t="n">
        <v>57.64</v>
      </c>
      <c r="T128" t="n">
        <v>4728.21</v>
      </c>
      <c r="U128" t="n">
        <v>0.8100000000000001</v>
      </c>
      <c r="V128" t="n">
        <v>0.88</v>
      </c>
      <c r="W128" t="n">
        <v>6.81</v>
      </c>
      <c r="X128" t="n">
        <v>0.28</v>
      </c>
      <c r="Y128" t="n">
        <v>1</v>
      </c>
      <c r="Z128" t="n">
        <v>10</v>
      </c>
      <c r="AA128" t="n">
        <v>537.6919018508967</v>
      </c>
      <c r="AB128" t="n">
        <v>735.6937814049423</v>
      </c>
      <c r="AC128" t="n">
        <v>665.4801994603613</v>
      </c>
      <c r="AD128" t="n">
        <v>537691.9018508967</v>
      </c>
      <c r="AE128" t="n">
        <v>735693.7814049424</v>
      </c>
      <c r="AF128" t="n">
        <v>3.203143596377278e-06</v>
      </c>
      <c r="AG128" t="n">
        <v>7.94849537037037</v>
      </c>
      <c r="AH128" t="n">
        <v>665480.1994603613</v>
      </c>
    </row>
    <row r="129">
      <c r="A129" t="n">
        <v>127</v>
      </c>
      <c r="B129" t="n">
        <v>140</v>
      </c>
      <c r="C129" t="inlineStr">
        <is>
          <t xml:space="preserve">CONCLUIDO	</t>
        </is>
      </c>
      <c r="D129" t="n">
        <v>3.6396</v>
      </c>
      <c r="E129" t="n">
        <v>27.48</v>
      </c>
      <c r="F129" t="n">
        <v>24</v>
      </c>
      <c r="G129" t="n">
        <v>130.91</v>
      </c>
      <c r="H129" t="n">
        <v>1.7</v>
      </c>
      <c r="I129" t="n">
        <v>11</v>
      </c>
      <c r="J129" t="n">
        <v>342.87</v>
      </c>
      <c r="K129" t="n">
        <v>60.56</v>
      </c>
      <c r="L129" t="n">
        <v>32.75</v>
      </c>
      <c r="M129" t="n">
        <v>9</v>
      </c>
      <c r="N129" t="n">
        <v>109.57</v>
      </c>
      <c r="O129" t="n">
        <v>42521.91</v>
      </c>
      <c r="P129" t="n">
        <v>422.86</v>
      </c>
      <c r="Q129" t="n">
        <v>452.59</v>
      </c>
      <c r="R129" t="n">
        <v>71.43000000000001</v>
      </c>
      <c r="S129" t="n">
        <v>57.64</v>
      </c>
      <c r="T129" t="n">
        <v>4797.37</v>
      </c>
      <c r="U129" t="n">
        <v>0.8100000000000001</v>
      </c>
      <c r="V129" t="n">
        <v>0.88</v>
      </c>
      <c r="W129" t="n">
        <v>6.81</v>
      </c>
      <c r="X129" t="n">
        <v>0.28</v>
      </c>
      <c r="Y129" t="n">
        <v>1</v>
      </c>
      <c r="Z129" t="n">
        <v>10</v>
      </c>
      <c r="AA129" t="n">
        <v>537.7086498300067</v>
      </c>
      <c r="AB129" t="n">
        <v>735.7166967288297</v>
      </c>
      <c r="AC129" t="n">
        <v>665.5009277778985</v>
      </c>
      <c r="AD129" t="n">
        <v>537708.6498300068</v>
      </c>
      <c r="AE129" t="n">
        <v>735716.6967288296</v>
      </c>
      <c r="AF129" t="n">
        <v>3.203055590673611e-06</v>
      </c>
      <c r="AG129" t="n">
        <v>7.951388888888889</v>
      </c>
      <c r="AH129" t="n">
        <v>665500.9277778985</v>
      </c>
    </row>
    <row r="130">
      <c r="A130" t="n">
        <v>128</v>
      </c>
      <c r="B130" t="n">
        <v>140</v>
      </c>
      <c r="C130" t="inlineStr">
        <is>
          <t xml:space="preserve">CONCLUIDO	</t>
        </is>
      </c>
      <c r="D130" t="n">
        <v>3.6385</v>
      </c>
      <c r="E130" t="n">
        <v>27.48</v>
      </c>
      <c r="F130" t="n">
        <v>24.01</v>
      </c>
      <c r="G130" t="n">
        <v>130.95</v>
      </c>
      <c r="H130" t="n">
        <v>1.71</v>
      </c>
      <c r="I130" t="n">
        <v>11</v>
      </c>
      <c r="J130" t="n">
        <v>343.49</v>
      </c>
      <c r="K130" t="n">
        <v>60.56</v>
      </c>
      <c r="L130" t="n">
        <v>33</v>
      </c>
      <c r="M130" t="n">
        <v>9</v>
      </c>
      <c r="N130" t="n">
        <v>109.94</v>
      </c>
      <c r="O130" t="n">
        <v>42598.03</v>
      </c>
      <c r="P130" t="n">
        <v>422.89</v>
      </c>
      <c r="Q130" t="n">
        <v>452.56</v>
      </c>
      <c r="R130" t="n">
        <v>71.65000000000001</v>
      </c>
      <c r="S130" t="n">
        <v>57.64</v>
      </c>
      <c r="T130" t="n">
        <v>4909.65</v>
      </c>
      <c r="U130" t="n">
        <v>0.8</v>
      </c>
      <c r="V130" t="n">
        <v>0.88</v>
      </c>
      <c r="W130" t="n">
        <v>6.81</v>
      </c>
      <c r="X130" t="n">
        <v>0.28</v>
      </c>
      <c r="Y130" t="n">
        <v>1</v>
      </c>
      <c r="Z130" t="n">
        <v>10</v>
      </c>
      <c r="AA130" t="n">
        <v>537.8758974820113</v>
      </c>
      <c r="AB130" t="n">
        <v>735.9455323447478</v>
      </c>
      <c r="AC130" t="n">
        <v>665.7079236438062</v>
      </c>
      <c r="AD130" t="n">
        <v>537875.8974820112</v>
      </c>
      <c r="AE130" t="n">
        <v>735945.5323447478</v>
      </c>
      <c r="AF130" t="n">
        <v>3.202087527933271e-06</v>
      </c>
      <c r="AG130" t="n">
        <v>7.951388888888889</v>
      </c>
      <c r="AH130" t="n">
        <v>665707.9236438063</v>
      </c>
    </row>
    <row r="131">
      <c r="A131" t="n">
        <v>129</v>
      </c>
      <c r="B131" t="n">
        <v>140</v>
      </c>
      <c r="C131" t="inlineStr">
        <is>
          <t xml:space="preserve">CONCLUIDO	</t>
        </is>
      </c>
      <c r="D131" t="n">
        <v>3.6387</v>
      </c>
      <c r="E131" t="n">
        <v>27.48</v>
      </c>
      <c r="F131" t="n">
        <v>24.01</v>
      </c>
      <c r="G131" t="n">
        <v>130.95</v>
      </c>
      <c r="H131" t="n">
        <v>1.72</v>
      </c>
      <c r="I131" t="n">
        <v>11</v>
      </c>
      <c r="J131" t="n">
        <v>344.11</v>
      </c>
      <c r="K131" t="n">
        <v>60.56</v>
      </c>
      <c r="L131" t="n">
        <v>33.25</v>
      </c>
      <c r="M131" t="n">
        <v>9</v>
      </c>
      <c r="N131" t="n">
        <v>110.3</v>
      </c>
      <c r="O131" t="n">
        <v>42674.47</v>
      </c>
      <c r="P131" t="n">
        <v>422.21</v>
      </c>
      <c r="Q131" t="n">
        <v>452.55</v>
      </c>
      <c r="R131" t="n">
        <v>71.59</v>
      </c>
      <c r="S131" t="n">
        <v>57.64</v>
      </c>
      <c r="T131" t="n">
        <v>4877.06</v>
      </c>
      <c r="U131" t="n">
        <v>0.8100000000000001</v>
      </c>
      <c r="V131" t="n">
        <v>0.88</v>
      </c>
      <c r="W131" t="n">
        <v>6.81</v>
      </c>
      <c r="X131" t="n">
        <v>0.28</v>
      </c>
      <c r="Y131" t="n">
        <v>1</v>
      </c>
      <c r="Z131" t="n">
        <v>10</v>
      </c>
      <c r="AA131" t="n">
        <v>537.4036803344109</v>
      </c>
      <c r="AB131" t="n">
        <v>735.2994240106507</v>
      </c>
      <c r="AC131" t="n">
        <v>665.1234789822968</v>
      </c>
      <c r="AD131" t="n">
        <v>537403.6803344109</v>
      </c>
      <c r="AE131" t="n">
        <v>735299.4240106507</v>
      </c>
      <c r="AF131" t="n">
        <v>3.202263539340605e-06</v>
      </c>
      <c r="AG131" t="n">
        <v>7.951388888888889</v>
      </c>
      <c r="AH131" t="n">
        <v>665123.4789822968</v>
      </c>
    </row>
    <row r="132">
      <c r="A132" t="n">
        <v>130</v>
      </c>
      <c r="B132" t="n">
        <v>140</v>
      </c>
      <c r="C132" t="inlineStr">
        <is>
          <t xml:space="preserve">CONCLUIDO	</t>
        </is>
      </c>
      <c r="D132" t="n">
        <v>3.6502</v>
      </c>
      <c r="E132" t="n">
        <v>27.4</v>
      </c>
      <c r="F132" t="n">
        <v>23.97</v>
      </c>
      <c r="G132" t="n">
        <v>143.84</v>
      </c>
      <c r="H132" t="n">
        <v>1.73</v>
      </c>
      <c r="I132" t="n">
        <v>10</v>
      </c>
      <c r="J132" t="n">
        <v>344.73</v>
      </c>
      <c r="K132" t="n">
        <v>60.56</v>
      </c>
      <c r="L132" t="n">
        <v>33.5</v>
      </c>
      <c r="M132" t="n">
        <v>8</v>
      </c>
      <c r="N132" t="n">
        <v>110.67</v>
      </c>
      <c r="O132" t="n">
        <v>42750.97</v>
      </c>
      <c r="P132" t="n">
        <v>421.29</v>
      </c>
      <c r="Q132" t="n">
        <v>452.56</v>
      </c>
      <c r="R132" t="n">
        <v>70.39</v>
      </c>
      <c r="S132" t="n">
        <v>57.64</v>
      </c>
      <c r="T132" t="n">
        <v>4284.14</v>
      </c>
      <c r="U132" t="n">
        <v>0.82</v>
      </c>
      <c r="V132" t="n">
        <v>0.88</v>
      </c>
      <c r="W132" t="n">
        <v>6.81</v>
      </c>
      <c r="X132" t="n">
        <v>0.25</v>
      </c>
      <c r="Y132" t="n">
        <v>1</v>
      </c>
      <c r="Z132" t="n">
        <v>10</v>
      </c>
      <c r="AA132" t="n">
        <v>535.4924742333612</v>
      </c>
      <c r="AB132" t="n">
        <v>732.6844275067322</v>
      </c>
      <c r="AC132" t="n">
        <v>662.7580540745414</v>
      </c>
      <c r="AD132" t="n">
        <v>535492.4742333612</v>
      </c>
      <c r="AE132" t="n">
        <v>732684.4275067322</v>
      </c>
      <c r="AF132" t="n">
        <v>3.21238419526234e-06</v>
      </c>
      <c r="AG132" t="n">
        <v>7.92824074074074</v>
      </c>
      <c r="AH132" t="n">
        <v>662758.0540745414</v>
      </c>
    </row>
    <row r="133">
      <c r="A133" t="n">
        <v>131</v>
      </c>
      <c r="B133" t="n">
        <v>140</v>
      </c>
      <c r="C133" t="inlineStr">
        <is>
          <t xml:space="preserve">CONCLUIDO	</t>
        </is>
      </c>
      <c r="D133" t="n">
        <v>3.6481</v>
      </c>
      <c r="E133" t="n">
        <v>27.41</v>
      </c>
      <c r="F133" t="n">
        <v>23.99</v>
      </c>
      <c r="G133" t="n">
        <v>143.93</v>
      </c>
      <c r="H133" t="n">
        <v>1.74</v>
      </c>
      <c r="I133" t="n">
        <v>10</v>
      </c>
      <c r="J133" t="n">
        <v>345.35</v>
      </c>
      <c r="K133" t="n">
        <v>60.56</v>
      </c>
      <c r="L133" t="n">
        <v>33.75</v>
      </c>
      <c r="M133" t="n">
        <v>8</v>
      </c>
      <c r="N133" t="n">
        <v>111.05</v>
      </c>
      <c r="O133" t="n">
        <v>42827.67</v>
      </c>
      <c r="P133" t="n">
        <v>422.04</v>
      </c>
      <c r="Q133" t="n">
        <v>452.57</v>
      </c>
      <c r="R133" t="n">
        <v>70.93000000000001</v>
      </c>
      <c r="S133" t="n">
        <v>57.64</v>
      </c>
      <c r="T133" t="n">
        <v>4551.5</v>
      </c>
      <c r="U133" t="n">
        <v>0.8100000000000001</v>
      </c>
      <c r="V133" t="n">
        <v>0.88</v>
      </c>
      <c r="W133" t="n">
        <v>6.81</v>
      </c>
      <c r="X133" t="n">
        <v>0.26</v>
      </c>
      <c r="Y133" t="n">
        <v>1</v>
      </c>
      <c r="Z133" t="n">
        <v>10</v>
      </c>
      <c r="AA133" t="n">
        <v>536.2721961027461</v>
      </c>
      <c r="AB133" t="n">
        <v>733.7512773673257</v>
      </c>
      <c r="AC133" t="n">
        <v>663.723085281773</v>
      </c>
      <c r="AD133" t="n">
        <v>536272.1961027461</v>
      </c>
      <c r="AE133" t="n">
        <v>733751.2773673256</v>
      </c>
      <c r="AF133" t="n">
        <v>3.210536075485327e-06</v>
      </c>
      <c r="AG133" t="n">
        <v>7.93113425925926</v>
      </c>
      <c r="AH133" t="n">
        <v>663723.085281773</v>
      </c>
    </row>
    <row r="134">
      <c r="A134" t="n">
        <v>132</v>
      </c>
      <c r="B134" t="n">
        <v>140</v>
      </c>
      <c r="C134" t="inlineStr">
        <is>
          <t xml:space="preserve">CONCLUIDO	</t>
        </is>
      </c>
      <c r="D134" t="n">
        <v>3.6481</v>
      </c>
      <c r="E134" t="n">
        <v>27.41</v>
      </c>
      <c r="F134" t="n">
        <v>23.99</v>
      </c>
      <c r="G134" t="n">
        <v>143.93</v>
      </c>
      <c r="H134" t="n">
        <v>1.75</v>
      </c>
      <c r="I134" t="n">
        <v>10</v>
      </c>
      <c r="J134" t="n">
        <v>345.97</v>
      </c>
      <c r="K134" t="n">
        <v>60.56</v>
      </c>
      <c r="L134" t="n">
        <v>34</v>
      </c>
      <c r="M134" t="n">
        <v>8</v>
      </c>
      <c r="N134" t="n">
        <v>111.42</v>
      </c>
      <c r="O134" t="n">
        <v>42904.56</v>
      </c>
      <c r="P134" t="n">
        <v>422.51</v>
      </c>
      <c r="Q134" t="n">
        <v>452.55</v>
      </c>
      <c r="R134" t="n">
        <v>70.93000000000001</v>
      </c>
      <c r="S134" t="n">
        <v>57.64</v>
      </c>
      <c r="T134" t="n">
        <v>4553.93</v>
      </c>
      <c r="U134" t="n">
        <v>0.8100000000000001</v>
      </c>
      <c r="V134" t="n">
        <v>0.88</v>
      </c>
      <c r="W134" t="n">
        <v>6.81</v>
      </c>
      <c r="X134" t="n">
        <v>0.26</v>
      </c>
      <c r="Y134" t="n">
        <v>1</v>
      </c>
      <c r="Z134" t="n">
        <v>10</v>
      </c>
      <c r="AA134" t="n">
        <v>536.5838006855237</v>
      </c>
      <c r="AB134" t="n">
        <v>734.1776285045059</v>
      </c>
      <c r="AC134" t="n">
        <v>664.1087460648084</v>
      </c>
      <c r="AD134" t="n">
        <v>536583.8006855237</v>
      </c>
      <c r="AE134" t="n">
        <v>734177.628504506</v>
      </c>
      <c r="AF134" t="n">
        <v>3.210536075485327e-06</v>
      </c>
      <c r="AG134" t="n">
        <v>7.93113425925926</v>
      </c>
      <c r="AH134" t="n">
        <v>664108.7460648085</v>
      </c>
    </row>
    <row r="135">
      <c r="A135" t="n">
        <v>133</v>
      </c>
      <c r="B135" t="n">
        <v>140</v>
      </c>
      <c r="C135" t="inlineStr">
        <is>
          <t xml:space="preserve">CONCLUIDO	</t>
        </is>
      </c>
      <c r="D135" t="n">
        <v>3.6512</v>
      </c>
      <c r="E135" t="n">
        <v>27.39</v>
      </c>
      <c r="F135" t="n">
        <v>23.97</v>
      </c>
      <c r="G135" t="n">
        <v>143.79</v>
      </c>
      <c r="H135" t="n">
        <v>1.76</v>
      </c>
      <c r="I135" t="n">
        <v>10</v>
      </c>
      <c r="J135" t="n">
        <v>346.6</v>
      </c>
      <c r="K135" t="n">
        <v>60.56</v>
      </c>
      <c r="L135" t="n">
        <v>34.25</v>
      </c>
      <c r="M135" t="n">
        <v>8</v>
      </c>
      <c r="N135" t="n">
        <v>111.8</v>
      </c>
      <c r="O135" t="n">
        <v>42981.64</v>
      </c>
      <c r="P135" t="n">
        <v>422.47</v>
      </c>
      <c r="Q135" t="n">
        <v>452.58</v>
      </c>
      <c r="R135" t="n">
        <v>70.29000000000001</v>
      </c>
      <c r="S135" t="n">
        <v>57.64</v>
      </c>
      <c r="T135" t="n">
        <v>4234.99</v>
      </c>
      <c r="U135" t="n">
        <v>0.82</v>
      </c>
      <c r="V135" t="n">
        <v>0.88</v>
      </c>
      <c r="W135" t="n">
        <v>6.81</v>
      </c>
      <c r="X135" t="n">
        <v>0.24</v>
      </c>
      <c r="Y135" t="n">
        <v>1</v>
      </c>
      <c r="Z135" t="n">
        <v>10</v>
      </c>
      <c r="AA135" t="n">
        <v>536.1740336501165</v>
      </c>
      <c r="AB135" t="n">
        <v>733.6169671690161</v>
      </c>
      <c r="AC135" t="n">
        <v>663.6015934602848</v>
      </c>
      <c r="AD135" t="n">
        <v>536174.0336501165</v>
      </c>
      <c r="AE135" t="n">
        <v>733616.9671690161</v>
      </c>
      <c r="AF135" t="n">
        <v>3.213264252299012e-06</v>
      </c>
      <c r="AG135" t="n">
        <v>7.925347222222222</v>
      </c>
      <c r="AH135" t="n">
        <v>663601.5934602848</v>
      </c>
    </row>
    <row r="136">
      <c r="A136" t="n">
        <v>134</v>
      </c>
      <c r="B136" t="n">
        <v>140</v>
      </c>
      <c r="C136" t="inlineStr">
        <is>
          <t xml:space="preserve">CONCLUIDO	</t>
        </is>
      </c>
      <c r="D136" t="n">
        <v>3.6501</v>
      </c>
      <c r="E136" t="n">
        <v>27.4</v>
      </c>
      <c r="F136" t="n">
        <v>23.97</v>
      </c>
      <c r="G136" t="n">
        <v>143.84</v>
      </c>
      <c r="H136" t="n">
        <v>1.77</v>
      </c>
      <c r="I136" t="n">
        <v>10</v>
      </c>
      <c r="J136" t="n">
        <v>347.23</v>
      </c>
      <c r="K136" t="n">
        <v>60.56</v>
      </c>
      <c r="L136" t="n">
        <v>34.5</v>
      </c>
      <c r="M136" t="n">
        <v>8</v>
      </c>
      <c r="N136" t="n">
        <v>112.17</v>
      </c>
      <c r="O136" t="n">
        <v>43058.93</v>
      </c>
      <c r="P136" t="n">
        <v>422.98</v>
      </c>
      <c r="Q136" t="n">
        <v>452.57</v>
      </c>
      <c r="R136" t="n">
        <v>70.36</v>
      </c>
      <c r="S136" t="n">
        <v>57.64</v>
      </c>
      <c r="T136" t="n">
        <v>4266.85</v>
      </c>
      <c r="U136" t="n">
        <v>0.82</v>
      </c>
      <c r="V136" t="n">
        <v>0.88</v>
      </c>
      <c r="W136" t="n">
        <v>6.81</v>
      </c>
      <c r="X136" t="n">
        <v>0.25</v>
      </c>
      <c r="Y136" t="n">
        <v>1</v>
      </c>
      <c r="Z136" t="n">
        <v>10</v>
      </c>
      <c r="AA136" t="n">
        <v>536.6223241183881</v>
      </c>
      <c r="AB136" t="n">
        <v>734.2303379648851</v>
      </c>
      <c r="AC136" t="n">
        <v>664.1564250082671</v>
      </c>
      <c r="AD136" t="n">
        <v>536622.3241183881</v>
      </c>
      <c r="AE136" t="n">
        <v>734230.3379648851</v>
      </c>
      <c r="AF136" t="n">
        <v>3.212296189558673e-06</v>
      </c>
      <c r="AG136" t="n">
        <v>7.92824074074074</v>
      </c>
      <c r="AH136" t="n">
        <v>664156.425008267</v>
      </c>
    </row>
    <row r="137">
      <c r="A137" t="n">
        <v>135</v>
      </c>
      <c r="B137" t="n">
        <v>140</v>
      </c>
      <c r="C137" t="inlineStr">
        <is>
          <t xml:space="preserve">CONCLUIDO	</t>
        </is>
      </c>
      <c r="D137" t="n">
        <v>3.6485</v>
      </c>
      <c r="E137" t="n">
        <v>27.41</v>
      </c>
      <c r="F137" t="n">
        <v>23.98</v>
      </c>
      <c r="G137" t="n">
        <v>143.91</v>
      </c>
      <c r="H137" t="n">
        <v>1.78</v>
      </c>
      <c r="I137" t="n">
        <v>10</v>
      </c>
      <c r="J137" t="n">
        <v>347.85</v>
      </c>
      <c r="K137" t="n">
        <v>60.56</v>
      </c>
      <c r="L137" t="n">
        <v>34.75</v>
      </c>
      <c r="M137" t="n">
        <v>8</v>
      </c>
      <c r="N137" t="n">
        <v>112.55</v>
      </c>
      <c r="O137" t="n">
        <v>43136.41</v>
      </c>
      <c r="P137" t="n">
        <v>423.35</v>
      </c>
      <c r="Q137" t="n">
        <v>452.57</v>
      </c>
      <c r="R137" t="n">
        <v>70.81</v>
      </c>
      <c r="S137" t="n">
        <v>57.64</v>
      </c>
      <c r="T137" t="n">
        <v>4494.59</v>
      </c>
      <c r="U137" t="n">
        <v>0.8100000000000001</v>
      </c>
      <c r="V137" t="n">
        <v>0.88</v>
      </c>
      <c r="W137" t="n">
        <v>6.81</v>
      </c>
      <c r="X137" t="n">
        <v>0.26</v>
      </c>
      <c r="Y137" t="n">
        <v>1</v>
      </c>
      <c r="Z137" t="n">
        <v>10</v>
      </c>
      <c r="AA137" t="n">
        <v>537.0644204734908</v>
      </c>
      <c r="AB137" t="n">
        <v>734.8352337018513</v>
      </c>
      <c r="AC137" t="n">
        <v>664.703590345074</v>
      </c>
      <c r="AD137" t="n">
        <v>537064.4204734908</v>
      </c>
      <c r="AE137" t="n">
        <v>734835.2337018513</v>
      </c>
      <c r="AF137" t="n">
        <v>3.210888098299996e-06</v>
      </c>
      <c r="AG137" t="n">
        <v>7.93113425925926</v>
      </c>
      <c r="AH137" t="n">
        <v>664703.590345074</v>
      </c>
    </row>
    <row r="138">
      <c r="A138" t="n">
        <v>136</v>
      </c>
      <c r="B138" t="n">
        <v>140</v>
      </c>
      <c r="C138" t="inlineStr">
        <is>
          <t xml:space="preserve">CONCLUIDO	</t>
        </is>
      </c>
      <c r="D138" t="n">
        <v>3.649</v>
      </c>
      <c r="E138" t="n">
        <v>27.4</v>
      </c>
      <c r="F138" t="n">
        <v>23.98</v>
      </c>
      <c r="G138" t="n">
        <v>143.89</v>
      </c>
      <c r="H138" t="n">
        <v>1.79</v>
      </c>
      <c r="I138" t="n">
        <v>10</v>
      </c>
      <c r="J138" t="n">
        <v>348.48</v>
      </c>
      <c r="K138" t="n">
        <v>60.56</v>
      </c>
      <c r="L138" t="n">
        <v>35</v>
      </c>
      <c r="M138" t="n">
        <v>8</v>
      </c>
      <c r="N138" t="n">
        <v>112.93</v>
      </c>
      <c r="O138" t="n">
        <v>43214.09</v>
      </c>
      <c r="P138" t="n">
        <v>423.74</v>
      </c>
      <c r="Q138" t="n">
        <v>452.56</v>
      </c>
      <c r="R138" t="n">
        <v>70.73</v>
      </c>
      <c r="S138" t="n">
        <v>57.64</v>
      </c>
      <c r="T138" t="n">
        <v>4451.39</v>
      </c>
      <c r="U138" t="n">
        <v>0.82</v>
      </c>
      <c r="V138" t="n">
        <v>0.88</v>
      </c>
      <c r="W138" t="n">
        <v>6.81</v>
      </c>
      <c r="X138" t="n">
        <v>0.26</v>
      </c>
      <c r="Y138" t="n">
        <v>1</v>
      </c>
      <c r="Z138" t="n">
        <v>10</v>
      </c>
      <c r="AA138" t="n">
        <v>537.2726252549959</v>
      </c>
      <c r="AB138" t="n">
        <v>735.1201086692533</v>
      </c>
      <c r="AC138" t="n">
        <v>664.9612772454115</v>
      </c>
      <c r="AD138" t="n">
        <v>537272.6252549959</v>
      </c>
      <c r="AE138" t="n">
        <v>735120.1086692533</v>
      </c>
      <c r="AF138" t="n">
        <v>3.211328126818333e-06</v>
      </c>
      <c r="AG138" t="n">
        <v>7.92824074074074</v>
      </c>
      <c r="AH138" t="n">
        <v>664961.2772454114</v>
      </c>
    </row>
    <row r="139">
      <c r="A139" t="n">
        <v>137</v>
      </c>
      <c r="B139" t="n">
        <v>140</v>
      </c>
      <c r="C139" t="inlineStr">
        <is>
          <t xml:space="preserve">CONCLUIDO	</t>
        </is>
      </c>
      <c r="D139" t="n">
        <v>3.6481</v>
      </c>
      <c r="E139" t="n">
        <v>27.41</v>
      </c>
      <c r="F139" t="n">
        <v>23.99</v>
      </c>
      <c r="G139" t="n">
        <v>143.93</v>
      </c>
      <c r="H139" t="n">
        <v>1.8</v>
      </c>
      <c r="I139" t="n">
        <v>10</v>
      </c>
      <c r="J139" t="n">
        <v>349.12</v>
      </c>
      <c r="K139" t="n">
        <v>60.56</v>
      </c>
      <c r="L139" t="n">
        <v>35.25</v>
      </c>
      <c r="M139" t="n">
        <v>8</v>
      </c>
      <c r="N139" t="n">
        <v>113.31</v>
      </c>
      <c r="O139" t="n">
        <v>43291.97</v>
      </c>
      <c r="P139" t="n">
        <v>424.18</v>
      </c>
      <c r="Q139" t="n">
        <v>452.6</v>
      </c>
      <c r="R139" t="n">
        <v>70.81999999999999</v>
      </c>
      <c r="S139" t="n">
        <v>57.64</v>
      </c>
      <c r="T139" t="n">
        <v>4499.25</v>
      </c>
      <c r="U139" t="n">
        <v>0.8100000000000001</v>
      </c>
      <c r="V139" t="n">
        <v>0.88</v>
      </c>
      <c r="W139" t="n">
        <v>6.81</v>
      </c>
      <c r="X139" t="n">
        <v>0.26</v>
      </c>
      <c r="Y139" t="n">
        <v>1</v>
      </c>
      <c r="Z139" t="n">
        <v>10</v>
      </c>
      <c r="AA139" t="n">
        <v>537.6909914370955</v>
      </c>
      <c r="AB139" t="n">
        <v>735.6925357366151</v>
      </c>
      <c r="AC139" t="n">
        <v>665.4790726768707</v>
      </c>
      <c r="AD139" t="n">
        <v>537690.9914370955</v>
      </c>
      <c r="AE139" t="n">
        <v>735692.5357366151</v>
      </c>
      <c r="AF139" t="n">
        <v>3.210536075485327e-06</v>
      </c>
      <c r="AG139" t="n">
        <v>7.93113425925926</v>
      </c>
      <c r="AH139" t="n">
        <v>665479.0726768707</v>
      </c>
    </row>
    <row r="140">
      <c r="A140" t="n">
        <v>138</v>
      </c>
      <c r="B140" t="n">
        <v>140</v>
      </c>
      <c r="C140" t="inlineStr">
        <is>
          <t xml:space="preserve">CONCLUIDO	</t>
        </is>
      </c>
      <c r="D140" t="n">
        <v>3.6493</v>
      </c>
      <c r="E140" t="n">
        <v>27.4</v>
      </c>
      <c r="F140" t="n">
        <v>23.98</v>
      </c>
      <c r="G140" t="n">
        <v>143.87</v>
      </c>
      <c r="H140" t="n">
        <v>1.81</v>
      </c>
      <c r="I140" t="n">
        <v>10</v>
      </c>
      <c r="J140" t="n">
        <v>349.75</v>
      </c>
      <c r="K140" t="n">
        <v>60.56</v>
      </c>
      <c r="L140" t="n">
        <v>35.5</v>
      </c>
      <c r="M140" t="n">
        <v>8</v>
      </c>
      <c r="N140" t="n">
        <v>113.69</v>
      </c>
      <c r="O140" t="n">
        <v>43370.05</v>
      </c>
      <c r="P140" t="n">
        <v>424.13</v>
      </c>
      <c r="Q140" t="n">
        <v>452.58</v>
      </c>
      <c r="R140" t="n">
        <v>70.56999999999999</v>
      </c>
      <c r="S140" t="n">
        <v>57.64</v>
      </c>
      <c r="T140" t="n">
        <v>4371.95</v>
      </c>
      <c r="U140" t="n">
        <v>0.82</v>
      </c>
      <c r="V140" t="n">
        <v>0.88</v>
      </c>
      <c r="W140" t="n">
        <v>6.81</v>
      </c>
      <c r="X140" t="n">
        <v>0.25</v>
      </c>
      <c r="Y140" t="n">
        <v>1</v>
      </c>
      <c r="Z140" t="n">
        <v>10</v>
      </c>
      <c r="AA140" t="n">
        <v>537.500912930578</v>
      </c>
      <c r="AB140" t="n">
        <v>735.4324619383261</v>
      </c>
      <c r="AC140" t="n">
        <v>665.2438199568746</v>
      </c>
      <c r="AD140" t="n">
        <v>537500.912930578</v>
      </c>
      <c r="AE140" t="n">
        <v>735432.4619383261</v>
      </c>
      <c r="AF140" t="n">
        <v>3.211592143929335e-06</v>
      </c>
      <c r="AG140" t="n">
        <v>7.92824074074074</v>
      </c>
      <c r="AH140" t="n">
        <v>665243.8199568746</v>
      </c>
    </row>
    <row r="141">
      <c r="A141" t="n">
        <v>139</v>
      </c>
      <c r="B141" t="n">
        <v>140</v>
      </c>
      <c r="C141" t="inlineStr">
        <is>
          <t xml:space="preserve">CONCLUIDO	</t>
        </is>
      </c>
      <c r="D141" t="n">
        <v>3.6496</v>
      </c>
      <c r="E141" t="n">
        <v>27.4</v>
      </c>
      <c r="F141" t="n">
        <v>23.98</v>
      </c>
      <c r="G141" t="n">
        <v>143.86</v>
      </c>
      <c r="H141" t="n">
        <v>1.82</v>
      </c>
      <c r="I141" t="n">
        <v>10</v>
      </c>
      <c r="J141" t="n">
        <v>350.38</v>
      </c>
      <c r="K141" t="n">
        <v>60.56</v>
      </c>
      <c r="L141" t="n">
        <v>35.75</v>
      </c>
      <c r="M141" t="n">
        <v>8</v>
      </c>
      <c r="N141" t="n">
        <v>114.08</v>
      </c>
      <c r="O141" t="n">
        <v>43448.34</v>
      </c>
      <c r="P141" t="n">
        <v>424.19</v>
      </c>
      <c r="Q141" t="n">
        <v>452.56</v>
      </c>
      <c r="R141" t="n">
        <v>70.56</v>
      </c>
      <c r="S141" t="n">
        <v>57.64</v>
      </c>
      <c r="T141" t="n">
        <v>4368.49</v>
      </c>
      <c r="U141" t="n">
        <v>0.82</v>
      </c>
      <c r="V141" t="n">
        <v>0.88</v>
      </c>
      <c r="W141" t="n">
        <v>6.81</v>
      </c>
      <c r="X141" t="n">
        <v>0.25</v>
      </c>
      <c r="Y141" t="n">
        <v>1</v>
      </c>
      <c r="Z141" t="n">
        <v>10</v>
      </c>
      <c r="AA141" t="n">
        <v>537.5104668008776</v>
      </c>
      <c r="AB141" t="n">
        <v>735.4455339651569</v>
      </c>
      <c r="AC141" t="n">
        <v>665.2556444078116</v>
      </c>
      <c r="AD141" t="n">
        <v>537510.4668008776</v>
      </c>
      <c r="AE141" t="n">
        <v>735445.5339651569</v>
      </c>
      <c r="AF141" t="n">
        <v>3.211856161040336e-06</v>
      </c>
      <c r="AG141" t="n">
        <v>7.92824074074074</v>
      </c>
      <c r="AH141" t="n">
        <v>665255.6444078116</v>
      </c>
    </row>
    <row r="142">
      <c r="A142" t="n">
        <v>140</v>
      </c>
      <c r="B142" t="n">
        <v>140</v>
      </c>
      <c r="C142" t="inlineStr">
        <is>
          <t xml:space="preserve">CONCLUIDO	</t>
        </is>
      </c>
      <c r="D142" t="n">
        <v>3.6492</v>
      </c>
      <c r="E142" t="n">
        <v>27.4</v>
      </c>
      <c r="F142" t="n">
        <v>23.98</v>
      </c>
      <c r="G142" t="n">
        <v>143.88</v>
      </c>
      <c r="H142" t="n">
        <v>1.83</v>
      </c>
      <c r="I142" t="n">
        <v>10</v>
      </c>
      <c r="J142" t="n">
        <v>351.02</v>
      </c>
      <c r="K142" t="n">
        <v>60.56</v>
      </c>
      <c r="L142" t="n">
        <v>36</v>
      </c>
      <c r="M142" t="n">
        <v>8</v>
      </c>
      <c r="N142" t="n">
        <v>114.47</v>
      </c>
      <c r="O142" t="n">
        <v>43526.84</v>
      </c>
      <c r="P142" t="n">
        <v>424.37</v>
      </c>
      <c r="Q142" t="n">
        <v>452.62</v>
      </c>
      <c r="R142" t="n">
        <v>70.69</v>
      </c>
      <c r="S142" t="n">
        <v>57.64</v>
      </c>
      <c r="T142" t="n">
        <v>4433.18</v>
      </c>
      <c r="U142" t="n">
        <v>0.82</v>
      </c>
      <c r="V142" t="n">
        <v>0.88</v>
      </c>
      <c r="W142" t="n">
        <v>6.81</v>
      </c>
      <c r="X142" t="n">
        <v>0.26</v>
      </c>
      <c r="Y142" t="n">
        <v>1</v>
      </c>
      <c r="Z142" t="n">
        <v>10</v>
      </c>
      <c r="AA142" t="n">
        <v>537.6700530006848</v>
      </c>
      <c r="AB142" t="n">
        <v>735.6638868441795</v>
      </c>
      <c r="AC142" t="n">
        <v>665.4531579945201</v>
      </c>
      <c r="AD142" t="n">
        <v>537670.0530006848</v>
      </c>
      <c r="AE142" t="n">
        <v>735663.8868441795</v>
      </c>
      <c r="AF142" t="n">
        <v>3.211504138225667e-06</v>
      </c>
      <c r="AG142" t="n">
        <v>7.92824074074074</v>
      </c>
      <c r="AH142" t="n">
        <v>665453.1579945202</v>
      </c>
    </row>
    <row r="143">
      <c r="A143" t="n">
        <v>141</v>
      </c>
      <c r="B143" t="n">
        <v>140</v>
      </c>
      <c r="C143" t="inlineStr">
        <is>
          <t xml:space="preserve">CONCLUIDO	</t>
        </is>
      </c>
      <c r="D143" t="n">
        <v>3.6479</v>
      </c>
      <c r="E143" t="n">
        <v>27.41</v>
      </c>
      <c r="F143" t="n">
        <v>23.99</v>
      </c>
      <c r="G143" t="n">
        <v>143.94</v>
      </c>
      <c r="H143" t="n">
        <v>1.84</v>
      </c>
      <c r="I143" t="n">
        <v>10</v>
      </c>
      <c r="J143" t="n">
        <v>351.66</v>
      </c>
      <c r="K143" t="n">
        <v>60.56</v>
      </c>
      <c r="L143" t="n">
        <v>36.25</v>
      </c>
      <c r="M143" t="n">
        <v>8</v>
      </c>
      <c r="N143" t="n">
        <v>114.85</v>
      </c>
      <c r="O143" t="n">
        <v>43605.54</v>
      </c>
      <c r="P143" t="n">
        <v>424.62</v>
      </c>
      <c r="Q143" t="n">
        <v>452.57</v>
      </c>
      <c r="R143" t="n">
        <v>71.09999999999999</v>
      </c>
      <c r="S143" t="n">
        <v>57.64</v>
      </c>
      <c r="T143" t="n">
        <v>4636.3</v>
      </c>
      <c r="U143" t="n">
        <v>0.8100000000000001</v>
      </c>
      <c r="V143" t="n">
        <v>0.88</v>
      </c>
      <c r="W143" t="n">
        <v>6.81</v>
      </c>
      <c r="X143" t="n">
        <v>0.27</v>
      </c>
      <c r="Y143" t="n">
        <v>1</v>
      </c>
      <c r="Z143" t="n">
        <v>10</v>
      </c>
      <c r="AA143" t="n">
        <v>538.0028815583403</v>
      </c>
      <c r="AB143" t="n">
        <v>736.1192775601234</v>
      </c>
      <c r="AC143" t="n">
        <v>665.8650868596793</v>
      </c>
      <c r="AD143" t="n">
        <v>538002.8815583403</v>
      </c>
      <c r="AE143" t="n">
        <v>736119.2775601234</v>
      </c>
      <c r="AF143" t="n">
        <v>3.210360064077992e-06</v>
      </c>
      <c r="AG143" t="n">
        <v>7.93113425925926</v>
      </c>
      <c r="AH143" t="n">
        <v>665865.0868596793</v>
      </c>
    </row>
    <row r="144">
      <c r="A144" t="n">
        <v>142</v>
      </c>
      <c r="B144" t="n">
        <v>140</v>
      </c>
      <c r="C144" t="inlineStr">
        <is>
          <t xml:space="preserve">CONCLUIDO	</t>
        </is>
      </c>
      <c r="D144" t="n">
        <v>3.6486</v>
      </c>
      <c r="E144" t="n">
        <v>27.41</v>
      </c>
      <c r="F144" t="n">
        <v>23.98</v>
      </c>
      <c r="G144" t="n">
        <v>143.91</v>
      </c>
      <c r="H144" t="n">
        <v>1.85</v>
      </c>
      <c r="I144" t="n">
        <v>10</v>
      </c>
      <c r="J144" t="n">
        <v>352.3</v>
      </c>
      <c r="K144" t="n">
        <v>60.56</v>
      </c>
      <c r="L144" t="n">
        <v>36.5</v>
      </c>
      <c r="M144" t="n">
        <v>8</v>
      </c>
      <c r="N144" t="n">
        <v>115.24</v>
      </c>
      <c r="O144" t="n">
        <v>43684.46</v>
      </c>
      <c r="P144" t="n">
        <v>424.57</v>
      </c>
      <c r="Q144" t="n">
        <v>452.58</v>
      </c>
      <c r="R144" t="n">
        <v>70.92</v>
      </c>
      <c r="S144" t="n">
        <v>57.64</v>
      </c>
      <c r="T144" t="n">
        <v>4546.62</v>
      </c>
      <c r="U144" t="n">
        <v>0.8100000000000001</v>
      </c>
      <c r="V144" t="n">
        <v>0.88</v>
      </c>
      <c r="W144" t="n">
        <v>6.81</v>
      </c>
      <c r="X144" t="n">
        <v>0.26</v>
      </c>
      <c r="Y144" t="n">
        <v>1</v>
      </c>
      <c r="Z144" t="n">
        <v>10</v>
      </c>
      <c r="AA144" t="n">
        <v>537.8630950756136</v>
      </c>
      <c r="AB144" t="n">
        <v>735.9280155275123</v>
      </c>
      <c r="AC144" t="n">
        <v>665.6920786070227</v>
      </c>
      <c r="AD144" t="n">
        <v>537863.0950756136</v>
      </c>
      <c r="AE144" t="n">
        <v>735928.0155275123</v>
      </c>
      <c r="AF144" t="n">
        <v>3.210976104003664e-06</v>
      </c>
      <c r="AG144" t="n">
        <v>7.93113425925926</v>
      </c>
      <c r="AH144" t="n">
        <v>665692.0786070228</v>
      </c>
    </row>
    <row r="145">
      <c r="A145" t="n">
        <v>143</v>
      </c>
      <c r="B145" t="n">
        <v>140</v>
      </c>
      <c r="C145" t="inlineStr">
        <is>
          <t xml:space="preserve">CONCLUIDO	</t>
        </is>
      </c>
      <c r="D145" t="n">
        <v>3.6499</v>
      </c>
      <c r="E145" t="n">
        <v>27.4</v>
      </c>
      <c r="F145" t="n">
        <v>23.97</v>
      </c>
      <c r="G145" t="n">
        <v>143.85</v>
      </c>
      <c r="H145" t="n">
        <v>1.86</v>
      </c>
      <c r="I145" t="n">
        <v>10</v>
      </c>
      <c r="J145" t="n">
        <v>352.94</v>
      </c>
      <c r="K145" t="n">
        <v>60.56</v>
      </c>
      <c r="L145" t="n">
        <v>36.75</v>
      </c>
      <c r="M145" t="n">
        <v>8</v>
      </c>
      <c r="N145" t="n">
        <v>115.64</v>
      </c>
      <c r="O145" t="n">
        <v>43763.7</v>
      </c>
      <c r="P145" t="n">
        <v>424.07</v>
      </c>
      <c r="Q145" t="n">
        <v>452.57</v>
      </c>
      <c r="R145" t="n">
        <v>70.59</v>
      </c>
      <c r="S145" t="n">
        <v>57.64</v>
      </c>
      <c r="T145" t="n">
        <v>4381.17</v>
      </c>
      <c r="U145" t="n">
        <v>0.82</v>
      </c>
      <c r="V145" t="n">
        <v>0.88</v>
      </c>
      <c r="W145" t="n">
        <v>6.81</v>
      </c>
      <c r="X145" t="n">
        <v>0.25</v>
      </c>
      <c r="Y145" t="n">
        <v>1</v>
      </c>
      <c r="Z145" t="n">
        <v>10</v>
      </c>
      <c r="AA145" t="n">
        <v>537.3647147602176</v>
      </c>
      <c r="AB145" t="n">
        <v>735.2461095929998</v>
      </c>
      <c r="AC145" t="n">
        <v>665.075252817839</v>
      </c>
      <c r="AD145" t="n">
        <v>537364.7147602176</v>
      </c>
      <c r="AE145" t="n">
        <v>735246.1095929998</v>
      </c>
      <c r="AF145" t="n">
        <v>3.212120178151338e-06</v>
      </c>
      <c r="AG145" t="n">
        <v>7.92824074074074</v>
      </c>
      <c r="AH145" t="n">
        <v>665075.252817839</v>
      </c>
    </row>
    <row r="146">
      <c r="A146" t="n">
        <v>144</v>
      </c>
      <c r="B146" t="n">
        <v>140</v>
      </c>
      <c r="C146" t="inlineStr">
        <is>
          <t xml:space="preserve">CONCLUIDO	</t>
        </is>
      </c>
      <c r="D146" t="n">
        <v>3.6485</v>
      </c>
      <c r="E146" t="n">
        <v>27.41</v>
      </c>
      <c r="F146" t="n">
        <v>23.99</v>
      </c>
      <c r="G146" t="n">
        <v>143.91</v>
      </c>
      <c r="H146" t="n">
        <v>1.87</v>
      </c>
      <c r="I146" t="n">
        <v>10</v>
      </c>
      <c r="J146" t="n">
        <v>353.58</v>
      </c>
      <c r="K146" t="n">
        <v>60.56</v>
      </c>
      <c r="L146" t="n">
        <v>37</v>
      </c>
      <c r="M146" t="n">
        <v>8</v>
      </c>
      <c r="N146" t="n">
        <v>116.03</v>
      </c>
      <c r="O146" t="n">
        <v>43843.04</v>
      </c>
      <c r="P146" t="n">
        <v>424.36</v>
      </c>
      <c r="Q146" t="n">
        <v>452.56</v>
      </c>
      <c r="R146" t="n">
        <v>70.89</v>
      </c>
      <c r="S146" t="n">
        <v>57.64</v>
      </c>
      <c r="T146" t="n">
        <v>4534</v>
      </c>
      <c r="U146" t="n">
        <v>0.8100000000000001</v>
      </c>
      <c r="V146" t="n">
        <v>0.88</v>
      </c>
      <c r="W146" t="n">
        <v>6.81</v>
      </c>
      <c r="X146" t="n">
        <v>0.26</v>
      </c>
      <c r="Y146" t="n">
        <v>1</v>
      </c>
      <c r="Z146" t="n">
        <v>10</v>
      </c>
      <c r="AA146" t="n">
        <v>537.7700045111047</v>
      </c>
      <c r="AB146" t="n">
        <v>735.8006449102854</v>
      </c>
      <c r="AC146" t="n">
        <v>665.5768640627382</v>
      </c>
      <c r="AD146" t="n">
        <v>537770.0045111048</v>
      </c>
      <c r="AE146" t="n">
        <v>735800.6449102855</v>
      </c>
      <c r="AF146" t="n">
        <v>3.210888098299996e-06</v>
      </c>
      <c r="AG146" t="n">
        <v>7.93113425925926</v>
      </c>
      <c r="AH146" t="n">
        <v>665576.8640627381</v>
      </c>
    </row>
    <row r="147">
      <c r="A147" t="n">
        <v>145</v>
      </c>
      <c r="B147" t="n">
        <v>140</v>
      </c>
      <c r="C147" t="inlineStr">
        <is>
          <t xml:space="preserve">CONCLUIDO	</t>
        </is>
      </c>
      <c r="D147" t="n">
        <v>3.6496</v>
      </c>
      <c r="E147" t="n">
        <v>27.4</v>
      </c>
      <c r="F147" t="n">
        <v>23.98</v>
      </c>
      <c r="G147" t="n">
        <v>143.86</v>
      </c>
      <c r="H147" t="n">
        <v>1.87</v>
      </c>
      <c r="I147" t="n">
        <v>10</v>
      </c>
      <c r="J147" t="n">
        <v>354.23</v>
      </c>
      <c r="K147" t="n">
        <v>60.56</v>
      </c>
      <c r="L147" t="n">
        <v>37.25</v>
      </c>
      <c r="M147" t="n">
        <v>8</v>
      </c>
      <c r="N147" t="n">
        <v>116.42</v>
      </c>
      <c r="O147" t="n">
        <v>43922.6</v>
      </c>
      <c r="P147" t="n">
        <v>423.54</v>
      </c>
      <c r="Q147" t="n">
        <v>452.56</v>
      </c>
      <c r="R147" t="n">
        <v>70.53</v>
      </c>
      <c r="S147" t="n">
        <v>57.64</v>
      </c>
      <c r="T147" t="n">
        <v>4351.85</v>
      </c>
      <c r="U147" t="n">
        <v>0.82</v>
      </c>
      <c r="V147" t="n">
        <v>0.88</v>
      </c>
      <c r="W147" t="n">
        <v>6.81</v>
      </c>
      <c r="X147" t="n">
        <v>0.25</v>
      </c>
      <c r="Y147" t="n">
        <v>1</v>
      </c>
      <c r="Z147" t="n">
        <v>10</v>
      </c>
      <c r="AA147" t="n">
        <v>537.0797014118521</v>
      </c>
      <c r="AB147" t="n">
        <v>734.8561417558644</v>
      </c>
      <c r="AC147" t="n">
        <v>664.7225029637567</v>
      </c>
      <c r="AD147" t="n">
        <v>537079.701411852</v>
      </c>
      <c r="AE147" t="n">
        <v>734856.1417558644</v>
      </c>
      <c r="AF147" t="n">
        <v>3.211856161040336e-06</v>
      </c>
      <c r="AG147" t="n">
        <v>7.92824074074074</v>
      </c>
      <c r="AH147" t="n">
        <v>664722.5029637567</v>
      </c>
    </row>
    <row r="148">
      <c r="A148" t="n">
        <v>146</v>
      </c>
      <c r="B148" t="n">
        <v>140</v>
      </c>
      <c r="C148" t="inlineStr">
        <is>
          <t xml:space="preserve">CONCLUIDO	</t>
        </is>
      </c>
      <c r="D148" t="n">
        <v>3.6493</v>
      </c>
      <c r="E148" t="n">
        <v>27.4</v>
      </c>
      <c r="F148" t="n">
        <v>23.98</v>
      </c>
      <c r="G148" t="n">
        <v>143.88</v>
      </c>
      <c r="H148" t="n">
        <v>1.88</v>
      </c>
      <c r="I148" t="n">
        <v>10</v>
      </c>
      <c r="J148" t="n">
        <v>354.88</v>
      </c>
      <c r="K148" t="n">
        <v>60.56</v>
      </c>
      <c r="L148" t="n">
        <v>37.5</v>
      </c>
      <c r="M148" t="n">
        <v>8</v>
      </c>
      <c r="N148" t="n">
        <v>116.82</v>
      </c>
      <c r="O148" t="n">
        <v>44002.37</v>
      </c>
      <c r="P148" t="n">
        <v>423.35</v>
      </c>
      <c r="Q148" t="n">
        <v>452.61</v>
      </c>
      <c r="R148" t="n">
        <v>70.69</v>
      </c>
      <c r="S148" t="n">
        <v>57.64</v>
      </c>
      <c r="T148" t="n">
        <v>4431.18</v>
      </c>
      <c r="U148" t="n">
        <v>0.82</v>
      </c>
      <c r="V148" t="n">
        <v>0.88</v>
      </c>
      <c r="W148" t="n">
        <v>6.81</v>
      </c>
      <c r="X148" t="n">
        <v>0.25</v>
      </c>
      <c r="Y148" t="n">
        <v>1</v>
      </c>
      <c r="Z148" t="n">
        <v>10</v>
      </c>
      <c r="AA148" t="n">
        <v>536.9839519691484</v>
      </c>
      <c r="AB148" t="n">
        <v>734.7251331441898</v>
      </c>
      <c r="AC148" t="n">
        <v>664.6039976301086</v>
      </c>
      <c r="AD148" t="n">
        <v>536983.9519691484</v>
      </c>
      <c r="AE148" t="n">
        <v>734725.1331441898</v>
      </c>
      <c r="AF148" t="n">
        <v>3.211592143929335e-06</v>
      </c>
      <c r="AG148" t="n">
        <v>7.92824074074074</v>
      </c>
      <c r="AH148" t="n">
        <v>664603.9976301085</v>
      </c>
    </row>
    <row r="149">
      <c r="A149" t="n">
        <v>147</v>
      </c>
      <c r="B149" t="n">
        <v>140</v>
      </c>
      <c r="C149" t="inlineStr">
        <is>
          <t xml:space="preserve">CONCLUIDO	</t>
        </is>
      </c>
      <c r="D149" t="n">
        <v>3.6614</v>
      </c>
      <c r="E149" t="n">
        <v>27.31</v>
      </c>
      <c r="F149" t="n">
        <v>23.94</v>
      </c>
      <c r="G149" t="n">
        <v>159.61</v>
      </c>
      <c r="H149" t="n">
        <v>1.89</v>
      </c>
      <c r="I149" t="n">
        <v>9</v>
      </c>
      <c r="J149" t="n">
        <v>355.52</v>
      </c>
      <c r="K149" t="n">
        <v>60.56</v>
      </c>
      <c r="L149" t="n">
        <v>37.75</v>
      </c>
      <c r="M149" t="n">
        <v>7</v>
      </c>
      <c r="N149" t="n">
        <v>117.22</v>
      </c>
      <c r="O149" t="n">
        <v>44082.36</v>
      </c>
      <c r="P149" t="n">
        <v>422.21</v>
      </c>
      <c r="Q149" t="n">
        <v>452.57</v>
      </c>
      <c r="R149" t="n">
        <v>69.45999999999999</v>
      </c>
      <c r="S149" t="n">
        <v>57.64</v>
      </c>
      <c r="T149" t="n">
        <v>3824.84</v>
      </c>
      <c r="U149" t="n">
        <v>0.83</v>
      </c>
      <c r="V149" t="n">
        <v>0.89</v>
      </c>
      <c r="W149" t="n">
        <v>6.81</v>
      </c>
      <c r="X149" t="n">
        <v>0.22</v>
      </c>
      <c r="Y149" t="n">
        <v>1</v>
      </c>
      <c r="Z149" t="n">
        <v>10</v>
      </c>
      <c r="AA149" t="n">
        <v>522.1201682707609</v>
      </c>
      <c r="AB149" t="n">
        <v>714.3878485441996</v>
      </c>
      <c r="AC149" t="n">
        <v>646.207674928783</v>
      </c>
      <c r="AD149" t="n">
        <v>522120.1682707609</v>
      </c>
      <c r="AE149" t="n">
        <v>714387.8485441996</v>
      </c>
      <c r="AF149" t="n">
        <v>3.222240834073073e-06</v>
      </c>
      <c r="AG149" t="n">
        <v>7.902199074074074</v>
      </c>
      <c r="AH149" t="n">
        <v>646207.6749287831</v>
      </c>
    </row>
    <row r="150">
      <c r="A150" t="n">
        <v>148</v>
      </c>
      <c r="B150" t="n">
        <v>140</v>
      </c>
      <c r="C150" t="inlineStr">
        <is>
          <t xml:space="preserve">CONCLUIDO	</t>
        </is>
      </c>
      <c r="D150" t="n">
        <v>3.6596</v>
      </c>
      <c r="E150" t="n">
        <v>27.33</v>
      </c>
      <c r="F150" t="n">
        <v>23.95</v>
      </c>
      <c r="G150" t="n">
        <v>159.7</v>
      </c>
      <c r="H150" t="n">
        <v>1.9</v>
      </c>
      <c r="I150" t="n">
        <v>9</v>
      </c>
      <c r="J150" t="n">
        <v>356.17</v>
      </c>
      <c r="K150" t="n">
        <v>60.56</v>
      </c>
      <c r="L150" t="n">
        <v>38</v>
      </c>
      <c r="M150" t="n">
        <v>7</v>
      </c>
      <c r="N150" t="n">
        <v>117.62</v>
      </c>
      <c r="O150" t="n">
        <v>44162.57</v>
      </c>
      <c r="P150" t="n">
        <v>423.01</v>
      </c>
      <c r="Q150" t="n">
        <v>452.55</v>
      </c>
      <c r="R150" t="n">
        <v>69.78</v>
      </c>
      <c r="S150" t="n">
        <v>57.64</v>
      </c>
      <c r="T150" t="n">
        <v>3984.18</v>
      </c>
      <c r="U150" t="n">
        <v>0.83</v>
      </c>
      <c r="V150" t="n">
        <v>0.89</v>
      </c>
      <c r="W150" t="n">
        <v>6.81</v>
      </c>
      <c r="X150" t="n">
        <v>0.23</v>
      </c>
      <c r="Y150" t="n">
        <v>1</v>
      </c>
      <c r="Z150" t="n">
        <v>10</v>
      </c>
      <c r="AA150" t="n">
        <v>522.8642895202951</v>
      </c>
      <c r="AB150" t="n">
        <v>715.4059880661248</v>
      </c>
      <c r="AC150" t="n">
        <v>647.1286446437036</v>
      </c>
      <c r="AD150" t="n">
        <v>522864.2895202951</v>
      </c>
      <c r="AE150" t="n">
        <v>715405.9880661248</v>
      </c>
      <c r="AF150" t="n">
        <v>3.220656731407062e-06</v>
      </c>
      <c r="AG150" t="n">
        <v>7.907986111111111</v>
      </c>
      <c r="AH150" t="n">
        <v>647128.6446437036</v>
      </c>
    </row>
    <row r="151">
      <c r="A151" t="n">
        <v>149</v>
      </c>
      <c r="B151" t="n">
        <v>140</v>
      </c>
      <c r="C151" t="inlineStr">
        <is>
          <t xml:space="preserve">CONCLUIDO	</t>
        </is>
      </c>
      <c r="D151" t="n">
        <v>3.6599</v>
      </c>
      <c r="E151" t="n">
        <v>27.32</v>
      </c>
      <c r="F151" t="n">
        <v>23.95</v>
      </c>
      <c r="G151" t="n">
        <v>159.68</v>
      </c>
      <c r="H151" t="n">
        <v>1.91</v>
      </c>
      <c r="I151" t="n">
        <v>9</v>
      </c>
      <c r="J151" t="n">
        <v>356.83</v>
      </c>
      <c r="K151" t="n">
        <v>60.56</v>
      </c>
      <c r="L151" t="n">
        <v>38.25</v>
      </c>
      <c r="M151" t="n">
        <v>7</v>
      </c>
      <c r="N151" t="n">
        <v>118.02</v>
      </c>
      <c r="O151" t="n">
        <v>44243</v>
      </c>
      <c r="P151" t="n">
        <v>423.52</v>
      </c>
      <c r="Q151" t="n">
        <v>452.57</v>
      </c>
      <c r="R151" t="n">
        <v>69.83</v>
      </c>
      <c r="S151" t="n">
        <v>57.64</v>
      </c>
      <c r="T151" t="n">
        <v>4009.05</v>
      </c>
      <c r="U151" t="n">
        <v>0.83</v>
      </c>
      <c r="V151" t="n">
        <v>0.89</v>
      </c>
      <c r="W151" t="n">
        <v>6.81</v>
      </c>
      <c r="X151" t="n">
        <v>0.23</v>
      </c>
      <c r="Y151" t="n">
        <v>1</v>
      </c>
      <c r="Z151" t="n">
        <v>10</v>
      </c>
      <c r="AA151" t="n">
        <v>523.1713537085851</v>
      </c>
      <c r="AB151" t="n">
        <v>715.8261268352593</v>
      </c>
      <c r="AC151" t="n">
        <v>647.5086859583803</v>
      </c>
      <c r="AD151" t="n">
        <v>523171.3537085851</v>
      </c>
      <c r="AE151" t="n">
        <v>715826.1268352593</v>
      </c>
      <c r="AF151" t="n">
        <v>3.220920748518064e-06</v>
      </c>
      <c r="AG151" t="n">
        <v>7.905092592592593</v>
      </c>
      <c r="AH151" t="n">
        <v>647508.6859583802</v>
      </c>
    </row>
    <row r="152">
      <c r="A152" t="n">
        <v>150</v>
      </c>
      <c r="B152" t="n">
        <v>140</v>
      </c>
      <c r="C152" t="inlineStr">
        <is>
          <t xml:space="preserve">CONCLUIDO	</t>
        </is>
      </c>
      <c r="D152" t="n">
        <v>3.661</v>
      </c>
      <c r="E152" t="n">
        <v>27.32</v>
      </c>
      <c r="F152" t="n">
        <v>23.94</v>
      </c>
      <c r="G152" t="n">
        <v>159.63</v>
      </c>
      <c r="H152" t="n">
        <v>1.92</v>
      </c>
      <c r="I152" t="n">
        <v>9</v>
      </c>
      <c r="J152" t="n">
        <v>357.48</v>
      </c>
      <c r="K152" t="n">
        <v>60.56</v>
      </c>
      <c r="L152" t="n">
        <v>38.5</v>
      </c>
      <c r="M152" t="n">
        <v>7</v>
      </c>
      <c r="N152" t="n">
        <v>118.43</v>
      </c>
      <c r="O152" t="n">
        <v>44323.66</v>
      </c>
      <c r="P152" t="n">
        <v>423.82</v>
      </c>
      <c r="Q152" t="n">
        <v>452.57</v>
      </c>
      <c r="R152" t="n">
        <v>69.48</v>
      </c>
      <c r="S152" t="n">
        <v>57.64</v>
      </c>
      <c r="T152" t="n">
        <v>3833.11</v>
      </c>
      <c r="U152" t="n">
        <v>0.83</v>
      </c>
      <c r="V152" t="n">
        <v>0.89</v>
      </c>
      <c r="W152" t="n">
        <v>6.81</v>
      </c>
      <c r="X152" t="n">
        <v>0.22</v>
      </c>
      <c r="Y152" t="n">
        <v>1</v>
      </c>
      <c r="Z152" t="n">
        <v>10</v>
      </c>
      <c r="AA152" t="n">
        <v>523.2236849469625</v>
      </c>
      <c r="AB152" t="n">
        <v>715.8977287442984</v>
      </c>
      <c r="AC152" t="n">
        <v>647.5734542817147</v>
      </c>
      <c r="AD152" t="n">
        <v>523223.6849469625</v>
      </c>
      <c r="AE152" t="n">
        <v>715897.7287442985</v>
      </c>
      <c r="AF152" t="n">
        <v>3.221888811258404e-06</v>
      </c>
      <c r="AG152" t="n">
        <v>7.905092592592593</v>
      </c>
      <c r="AH152" t="n">
        <v>647573.4542817147</v>
      </c>
    </row>
    <row r="153">
      <c r="A153" t="n">
        <v>151</v>
      </c>
      <c r="B153" t="n">
        <v>140</v>
      </c>
      <c r="C153" t="inlineStr">
        <is>
          <t xml:space="preserve">CONCLUIDO	</t>
        </is>
      </c>
      <c r="D153" t="n">
        <v>3.6605</v>
      </c>
      <c r="E153" t="n">
        <v>27.32</v>
      </c>
      <c r="F153" t="n">
        <v>23.95</v>
      </c>
      <c r="G153" t="n">
        <v>159.65</v>
      </c>
      <c r="H153" t="n">
        <v>1.93</v>
      </c>
      <c r="I153" t="n">
        <v>9</v>
      </c>
      <c r="J153" t="n">
        <v>358.14</v>
      </c>
      <c r="K153" t="n">
        <v>60.56</v>
      </c>
      <c r="L153" t="n">
        <v>38.75</v>
      </c>
      <c r="M153" t="n">
        <v>7</v>
      </c>
      <c r="N153" t="n">
        <v>118.83</v>
      </c>
      <c r="O153" t="n">
        <v>44404.54</v>
      </c>
      <c r="P153" t="n">
        <v>424.18</v>
      </c>
      <c r="Q153" t="n">
        <v>452.57</v>
      </c>
      <c r="R153" t="n">
        <v>69.67</v>
      </c>
      <c r="S153" t="n">
        <v>57.64</v>
      </c>
      <c r="T153" t="n">
        <v>3927.85</v>
      </c>
      <c r="U153" t="n">
        <v>0.83</v>
      </c>
      <c r="V153" t="n">
        <v>0.89</v>
      </c>
      <c r="W153" t="n">
        <v>6.81</v>
      </c>
      <c r="X153" t="n">
        <v>0.22</v>
      </c>
      <c r="Y153" t="n">
        <v>1</v>
      </c>
      <c r="Z153" t="n">
        <v>10</v>
      </c>
      <c r="AA153" t="n">
        <v>523.5474637580919</v>
      </c>
      <c r="AB153" t="n">
        <v>716.3407371977986</v>
      </c>
      <c r="AC153" t="n">
        <v>647.9741826301791</v>
      </c>
      <c r="AD153" t="n">
        <v>523547.4637580919</v>
      </c>
      <c r="AE153" t="n">
        <v>716340.7371977986</v>
      </c>
      <c r="AF153" t="n">
        <v>3.221448782740068e-06</v>
      </c>
      <c r="AG153" t="n">
        <v>7.905092592592593</v>
      </c>
      <c r="AH153" t="n">
        <v>647974.1826301791</v>
      </c>
    </row>
    <row r="154">
      <c r="A154" t="n">
        <v>152</v>
      </c>
      <c r="B154" t="n">
        <v>140</v>
      </c>
      <c r="C154" t="inlineStr">
        <is>
          <t xml:space="preserve">CONCLUIDO	</t>
        </is>
      </c>
      <c r="D154" t="n">
        <v>3.6607</v>
      </c>
      <c r="E154" t="n">
        <v>27.32</v>
      </c>
      <c r="F154" t="n">
        <v>23.95</v>
      </c>
      <c r="G154" t="n">
        <v>159.64</v>
      </c>
      <c r="H154" t="n">
        <v>1.94</v>
      </c>
      <c r="I154" t="n">
        <v>9</v>
      </c>
      <c r="J154" t="n">
        <v>358.79</v>
      </c>
      <c r="K154" t="n">
        <v>60.56</v>
      </c>
      <c r="L154" t="n">
        <v>39</v>
      </c>
      <c r="M154" t="n">
        <v>7</v>
      </c>
      <c r="N154" t="n">
        <v>119.24</v>
      </c>
      <c r="O154" t="n">
        <v>44485.65</v>
      </c>
      <c r="P154" t="n">
        <v>424.76</v>
      </c>
      <c r="Q154" t="n">
        <v>452.58</v>
      </c>
      <c r="R154" t="n">
        <v>69.56999999999999</v>
      </c>
      <c r="S154" t="n">
        <v>57.64</v>
      </c>
      <c r="T154" t="n">
        <v>3877.65</v>
      </c>
      <c r="U154" t="n">
        <v>0.83</v>
      </c>
      <c r="V154" t="n">
        <v>0.89</v>
      </c>
      <c r="W154" t="n">
        <v>6.81</v>
      </c>
      <c r="X154" t="n">
        <v>0.22</v>
      </c>
      <c r="Y154" t="n">
        <v>1</v>
      </c>
      <c r="Z154" t="n">
        <v>10</v>
      </c>
      <c r="AA154" t="n">
        <v>523.9106607133491</v>
      </c>
      <c r="AB154" t="n">
        <v>716.8376792951004</v>
      </c>
      <c r="AC154" t="n">
        <v>648.423697271177</v>
      </c>
      <c r="AD154" t="n">
        <v>523910.6607133491</v>
      </c>
      <c r="AE154" t="n">
        <v>716837.6792951004</v>
      </c>
      <c r="AF154" t="n">
        <v>3.221624794147402e-06</v>
      </c>
      <c r="AG154" t="n">
        <v>7.905092592592593</v>
      </c>
      <c r="AH154" t="n">
        <v>648423.6972711771</v>
      </c>
    </row>
    <row r="155">
      <c r="A155" t="n">
        <v>153</v>
      </c>
      <c r="B155" t="n">
        <v>140</v>
      </c>
      <c r="C155" t="inlineStr">
        <is>
          <t xml:space="preserve">CONCLUIDO	</t>
        </is>
      </c>
      <c r="D155" t="n">
        <v>3.6599</v>
      </c>
      <c r="E155" t="n">
        <v>27.32</v>
      </c>
      <c r="F155" t="n">
        <v>23.95</v>
      </c>
      <c r="G155" t="n">
        <v>159.68</v>
      </c>
      <c r="H155" t="n">
        <v>1.95</v>
      </c>
      <c r="I155" t="n">
        <v>9</v>
      </c>
      <c r="J155" t="n">
        <v>359.45</v>
      </c>
      <c r="K155" t="n">
        <v>60.56</v>
      </c>
      <c r="L155" t="n">
        <v>39.25</v>
      </c>
      <c r="M155" t="n">
        <v>7</v>
      </c>
      <c r="N155" t="n">
        <v>119.65</v>
      </c>
      <c r="O155" t="n">
        <v>44566.98</v>
      </c>
      <c r="P155" t="n">
        <v>425.54</v>
      </c>
      <c r="Q155" t="n">
        <v>452.56</v>
      </c>
      <c r="R155" t="n">
        <v>69.63</v>
      </c>
      <c r="S155" t="n">
        <v>57.64</v>
      </c>
      <c r="T155" t="n">
        <v>3909.45</v>
      </c>
      <c r="U155" t="n">
        <v>0.83</v>
      </c>
      <c r="V155" t="n">
        <v>0.89</v>
      </c>
      <c r="W155" t="n">
        <v>6.81</v>
      </c>
      <c r="X155" t="n">
        <v>0.23</v>
      </c>
      <c r="Y155" t="n">
        <v>1</v>
      </c>
      <c r="Z155" t="n">
        <v>10</v>
      </c>
      <c r="AA155" t="n">
        <v>524.5062725503576</v>
      </c>
      <c r="AB155" t="n">
        <v>717.6526216870352</v>
      </c>
      <c r="AC155" t="n">
        <v>649.1608627050044</v>
      </c>
      <c r="AD155" t="n">
        <v>524506.2725503576</v>
      </c>
      <c r="AE155" t="n">
        <v>717652.6216870352</v>
      </c>
      <c r="AF155" t="n">
        <v>3.220920748518064e-06</v>
      </c>
      <c r="AG155" t="n">
        <v>7.905092592592593</v>
      </c>
      <c r="AH155" t="n">
        <v>649160.8627050044</v>
      </c>
    </row>
    <row r="156">
      <c r="A156" t="n">
        <v>154</v>
      </c>
      <c r="B156" t="n">
        <v>140</v>
      </c>
      <c r="C156" t="inlineStr">
        <is>
          <t xml:space="preserve">CONCLUIDO	</t>
        </is>
      </c>
      <c r="D156" t="n">
        <v>3.6607</v>
      </c>
      <c r="E156" t="n">
        <v>27.32</v>
      </c>
      <c r="F156" t="n">
        <v>23.95</v>
      </c>
      <c r="G156" t="n">
        <v>159.64</v>
      </c>
      <c r="H156" t="n">
        <v>1.96</v>
      </c>
      <c r="I156" t="n">
        <v>9</v>
      </c>
      <c r="J156" t="n">
        <v>360.12</v>
      </c>
      <c r="K156" t="n">
        <v>60.56</v>
      </c>
      <c r="L156" t="n">
        <v>39.5</v>
      </c>
      <c r="M156" t="n">
        <v>7</v>
      </c>
      <c r="N156" t="n">
        <v>120.06</v>
      </c>
      <c r="O156" t="n">
        <v>44648.55</v>
      </c>
      <c r="P156" t="n">
        <v>426</v>
      </c>
      <c r="Q156" t="n">
        <v>452.6</v>
      </c>
      <c r="R156" t="n">
        <v>69.59</v>
      </c>
      <c r="S156" t="n">
        <v>57.64</v>
      </c>
      <c r="T156" t="n">
        <v>3887.14</v>
      </c>
      <c r="U156" t="n">
        <v>0.83</v>
      </c>
      <c r="V156" t="n">
        <v>0.89</v>
      </c>
      <c r="W156" t="n">
        <v>6.81</v>
      </c>
      <c r="X156" t="n">
        <v>0.22</v>
      </c>
      <c r="Y156" t="n">
        <v>1</v>
      </c>
      <c r="Z156" t="n">
        <v>10</v>
      </c>
      <c r="AA156" t="n">
        <v>524.729936762317</v>
      </c>
      <c r="AB156" t="n">
        <v>717.9586489292068</v>
      </c>
      <c r="AC156" t="n">
        <v>649.437683136695</v>
      </c>
      <c r="AD156" t="n">
        <v>524729.9367623171</v>
      </c>
      <c r="AE156" t="n">
        <v>717958.6489292068</v>
      </c>
      <c r="AF156" t="n">
        <v>3.221624794147402e-06</v>
      </c>
      <c r="AG156" t="n">
        <v>7.905092592592593</v>
      </c>
      <c r="AH156" t="n">
        <v>649437.6831366949</v>
      </c>
    </row>
    <row r="157">
      <c r="A157" t="n">
        <v>155</v>
      </c>
      <c r="B157" t="n">
        <v>140</v>
      </c>
      <c r="C157" t="inlineStr">
        <is>
          <t xml:space="preserve">CONCLUIDO	</t>
        </is>
      </c>
      <c r="D157" t="n">
        <v>3.6604</v>
      </c>
      <c r="E157" t="n">
        <v>27.32</v>
      </c>
      <c r="F157" t="n">
        <v>23.95</v>
      </c>
      <c r="G157" t="n">
        <v>159.66</v>
      </c>
      <c r="H157" t="n">
        <v>1.96</v>
      </c>
      <c r="I157" t="n">
        <v>9</v>
      </c>
      <c r="J157" t="n">
        <v>360.78</v>
      </c>
      <c r="K157" t="n">
        <v>60.56</v>
      </c>
      <c r="L157" t="n">
        <v>39.75</v>
      </c>
      <c r="M157" t="n">
        <v>7</v>
      </c>
      <c r="N157" t="n">
        <v>120.47</v>
      </c>
      <c r="O157" t="n">
        <v>44730.35</v>
      </c>
      <c r="P157" t="n">
        <v>426.3</v>
      </c>
      <c r="Q157" t="n">
        <v>452.57</v>
      </c>
      <c r="R157" t="n">
        <v>69.59999999999999</v>
      </c>
      <c r="S157" t="n">
        <v>57.64</v>
      </c>
      <c r="T157" t="n">
        <v>3893.99</v>
      </c>
      <c r="U157" t="n">
        <v>0.83</v>
      </c>
      <c r="V157" t="n">
        <v>0.89</v>
      </c>
      <c r="W157" t="n">
        <v>6.81</v>
      </c>
      <c r="X157" t="n">
        <v>0.22</v>
      </c>
      <c r="Y157" t="n">
        <v>1</v>
      </c>
      <c r="Z157" t="n">
        <v>10</v>
      </c>
      <c r="AA157" t="n">
        <v>524.9582835428752</v>
      </c>
      <c r="AB157" t="n">
        <v>718.2710830683153</v>
      </c>
      <c r="AC157" t="n">
        <v>649.7202990000711</v>
      </c>
      <c r="AD157" t="n">
        <v>524958.2835428752</v>
      </c>
      <c r="AE157" t="n">
        <v>718271.0830683153</v>
      </c>
      <c r="AF157" t="n">
        <v>3.221360777036401e-06</v>
      </c>
      <c r="AG157" t="n">
        <v>7.905092592592593</v>
      </c>
      <c r="AH157" t="n">
        <v>649720.2990000711</v>
      </c>
    </row>
    <row r="158">
      <c r="A158" t="n">
        <v>156</v>
      </c>
      <c r="B158" t="n">
        <v>140</v>
      </c>
      <c r="C158" t="inlineStr">
        <is>
          <t xml:space="preserve">CONCLUIDO	</t>
        </is>
      </c>
      <c r="D158" t="n">
        <v>3.6611</v>
      </c>
      <c r="E158" t="n">
        <v>27.31</v>
      </c>
      <c r="F158" t="n">
        <v>23.94</v>
      </c>
      <c r="G158" t="n">
        <v>159.62</v>
      </c>
      <c r="H158" t="n">
        <v>1.97</v>
      </c>
      <c r="I158" t="n">
        <v>9</v>
      </c>
      <c r="J158" t="n">
        <v>361.44</v>
      </c>
      <c r="K158" t="n">
        <v>60.56</v>
      </c>
      <c r="L158" t="n">
        <v>40</v>
      </c>
      <c r="M158" t="n">
        <v>7</v>
      </c>
      <c r="N158" t="n">
        <v>120.89</v>
      </c>
      <c r="O158" t="n">
        <v>44812.39</v>
      </c>
      <c r="P158" t="n">
        <v>426.55</v>
      </c>
      <c r="Q158" t="n">
        <v>452.55</v>
      </c>
      <c r="R158" t="n">
        <v>69.44</v>
      </c>
      <c r="S158" t="n">
        <v>57.64</v>
      </c>
      <c r="T158" t="n">
        <v>3814.76</v>
      </c>
      <c r="U158" t="n">
        <v>0.83</v>
      </c>
      <c r="V158" t="n">
        <v>0.89</v>
      </c>
      <c r="W158" t="n">
        <v>6.81</v>
      </c>
      <c r="X158" t="n">
        <v>0.22</v>
      </c>
      <c r="Y158" t="n">
        <v>1</v>
      </c>
      <c r="Z158" t="n">
        <v>10</v>
      </c>
      <c r="AA158" t="n">
        <v>525.017220130315</v>
      </c>
      <c r="AB158" t="n">
        <v>718.3517227073492</v>
      </c>
      <c r="AC158" t="n">
        <v>649.793242505134</v>
      </c>
      <c r="AD158" t="n">
        <v>525017.2201303149</v>
      </c>
      <c r="AE158" t="n">
        <v>718351.7227073491</v>
      </c>
      <c r="AF158" t="n">
        <v>3.221976816962071e-06</v>
      </c>
      <c r="AG158" t="n">
        <v>7.902199074074074</v>
      </c>
      <c r="AH158" t="n">
        <v>649793.242505134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44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40</v>
      </c>
      <c r="C2" t="inlineStr">
        <is>
          <t xml:space="preserve">CONCLUIDO	</t>
        </is>
      </c>
      <c r="D2" t="n">
        <v>2.9255</v>
      </c>
      <c r="E2" t="n">
        <v>34.18</v>
      </c>
      <c r="F2" t="n">
        <v>28.9</v>
      </c>
      <c r="G2" t="n">
        <v>9.800000000000001</v>
      </c>
      <c r="H2" t="n">
        <v>0.2</v>
      </c>
      <c r="I2" t="n">
        <v>177</v>
      </c>
      <c r="J2" t="n">
        <v>89.87</v>
      </c>
      <c r="K2" t="n">
        <v>37.55</v>
      </c>
      <c r="L2" t="n">
        <v>1</v>
      </c>
      <c r="M2" t="n">
        <v>175</v>
      </c>
      <c r="N2" t="n">
        <v>11.32</v>
      </c>
      <c r="O2" t="n">
        <v>11317.98</v>
      </c>
      <c r="P2" t="n">
        <v>244.46</v>
      </c>
      <c r="Q2" t="n">
        <v>453.02</v>
      </c>
      <c r="R2" t="n">
        <v>230.66</v>
      </c>
      <c r="S2" t="n">
        <v>57.64</v>
      </c>
      <c r="T2" t="n">
        <v>83584.10000000001</v>
      </c>
      <c r="U2" t="n">
        <v>0.25</v>
      </c>
      <c r="V2" t="n">
        <v>0.73</v>
      </c>
      <c r="W2" t="n">
        <v>7.09</v>
      </c>
      <c r="X2" t="n">
        <v>5.16</v>
      </c>
      <c r="Y2" t="n">
        <v>1</v>
      </c>
      <c r="Z2" t="n">
        <v>10</v>
      </c>
      <c r="AA2" t="n">
        <v>442.4648842602069</v>
      </c>
      <c r="AB2" t="n">
        <v>605.399974817845</v>
      </c>
      <c r="AC2" t="n">
        <v>547.6214509054304</v>
      </c>
      <c r="AD2" t="n">
        <v>442464.8842602069</v>
      </c>
      <c r="AE2" t="n">
        <v>605399.9748178449</v>
      </c>
      <c r="AF2" t="n">
        <v>3.651233091058283e-06</v>
      </c>
      <c r="AG2" t="n">
        <v>9.890046296296296</v>
      </c>
      <c r="AH2" t="n">
        <v>547621.4509054304</v>
      </c>
    </row>
    <row r="3">
      <c r="A3" t="n">
        <v>1</v>
      </c>
      <c r="B3" t="n">
        <v>40</v>
      </c>
      <c r="C3" t="inlineStr">
        <is>
          <t xml:space="preserve">CONCLUIDO	</t>
        </is>
      </c>
      <c r="D3" t="n">
        <v>3.1121</v>
      </c>
      <c r="E3" t="n">
        <v>32.13</v>
      </c>
      <c r="F3" t="n">
        <v>27.64</v>
      </c>
      <c r="G3" t="n">
        <v>12.29</v>
      </c>
      <c r="H3" t="n">
        <v>0.24</v>
      </c>
      <c r="I3" t="n">
        <v>135</v>
      </c>
      <c r="J3" t="n">
        <v>90.18000000000001</v>
      </c>
      <c r="K3" t="n">
        <v>37.55</v>
      </c>
      <c r="L3" t="n">
        <v>1.25</v>
      </c>
      <c r="M3" t="n">
        <v>133</v>
      </c>
      <c r="N3" t="n">
        <v>11.37</v>
      </c>
      <c r="O3" t="n">
        <v>11355.7</v>
      </c>
      <c r="P3" t="n">
        <v>233.07</v>
      </c>
      <c r="Q3" t="n">
        <v>452.9</v>
      </c>
      <c r="R3" t="n">
        <v>189.55</v>
      </c>
      <c r="S3" t="n">
        <v>57.64</v>
      </c>
      <c r="T3" t="n">
        <v>63237.97</v>
      </c>
      <c r="U3" t="n">
        <v>0.3</v>
      </c>
      <c r="V3" t="n">
        <v>0.77</v>
      </c>
      <c r="W3" t="n">
        <v>7.02</v>
      </c>
      <c r="X3" t="n">
        <v>3.91</v>
      </c>
      <c r="Y3" t="n">
        <v>1</v>
      </c>
      <c r="Z3" t="n">
        <v>10</v>
      </c>
      <c r="AA3" t="n">
        <v>413.4135003295119</v>
      </c>
      <c r="AB3" t="n">
        <v>565.6505896672637</v>
      </c>
      <c r="AC3" t="n">
        <v>511.6656912850081</v>
      </c>
      <c r="AD3" t="n">
        <v>413413.5003295119</v>
      </c>
      <c r="AE3" t="n">
        <v>565650.5896672637</v>
      </c>
      <c r="AF3" t="n">
        <v>3.884123227715769e-06</v>
      </c>
      <c r="AG3" t="n">
        <v>9.296875000000002</v>
      </c>
      <c r="AH3" t="n">
        <v>511665.6912850081</v>
      </c>
    </row>
    <row r="4">
      <c r="A4" t="n">
        <v>2</v>
      </c>
      <c r="B4" t="n">
        <v>40</v>
      </c>
      <c r="C4" t="inlineStr">
        <is>
          <t xml:space="preserve">CONCLUIDO	</t>
        </is>
      </c>
      <c r="D4" t="n">
        <v>3.2345</v>
      </c>
      <c r="E4" t="n">
        <v>30.92</v>
      </c>
      <c r="F4" t="n">
        <v>26.9</v>
      </c>
      <c r="G4" t="n">
        <v>14.67</v>
      </c>
      <c r="H4" t="n">
        <v>0.29</v>
      </c>
      <c r="I4" t="n">
        <v>110</v>
      </c>
      <c r="J4" t="n">
        <v>90.48</v>
      </c>
      <c r="K4" t="n">
        <v>37.55</v>
      </c>
      <c r="L4" t="n">
        <v>1.5</v>
      </c>
      <c r="M4" t="n">
        <v>108</v>
      </c>
      <c r="N4" t="n">
        <v>11.43</v>
      </c>
      <c r="O4" t="n">
        <v>11393.43</v>
      </c>
      <c r="P4" t="n">
        <v>226.05</v>
      </c>
      <c r="Q4" t="n">
        <v>453.01</v>
      </c>
      <c r="R4" t="n">
        <v>165.32</v>
      </c>
      <c r="S4" t="n">
        <v>57.64</v>
      </c>
      <c r="T4" t="n">
        <v>51246.37</v>
      </c>
      <c r="U4" t="n">
        <v>0.35</v>
      </c>
      <c r="V4" t="n">
        <v>0.79</v>
      </c>
      <c r="W4" t="n">
        <v>6.98</v>
      </c>
      <c r="X4" t="n">
        <v>3.17</v>
      </c>
      <c r="Y4" t="n">
        <v>1</v>
      </c>
      <c r="Z4" t="n">
        <v>10</v>
      </c>
      <c r="AA4" t="n">
        <v>386.1833934287091</v>
      </c>
      <c r="AB4" t="n">
        <v>528.3931560980531</v>
      </c>
      <c r="AC4" t="n">
        <v>477.9640548845065</v>
      </c>
      <c r="AD4" t="n">
        <v>386183.3934287091</v>
      </c>
      <c r="AE4" t="n">
        <v>528393.1560980531</v>
      </c>
      <c r="AF4" t="n">
        <v>4.036887175876949e-06</v>
      </c>
      <c r="AG4" t="n">
        <v>8.94675925925926</v>
      </c>
      <c r="AH4" t="n">
        <v>477964.0548845065</v>
      </c>
    </row>
    <row r="5">
      <c r="A5" t="n">
        <v>3</v>
      </c>
      <c r="B5" t="n">
        <v>40</v>
      </c>
      <c r="C5" t="inlineStr">
        <is>
          <t xml:space="preserve">CONCLUIDO	</t>
        </is>
      </c>
      <c r="D5" t="n">
        <v>3.3292</v>
      </c>
      <c r="E5" t="n">
        <v>30.04</v>
      </c>
      <c r="F5" t="n">
        <v>26.36</v>
      </c>
      <c r="G5" t="n">
        <v>17.19</v>
      </c>
      <c r="H5" t="n">
        <v>0.34</v>
      </c>
      <c r="I5" t="n">
        <v>92</v>
      </c>
      <c r="J5" t="n">
        <v>90.79000000000001</v>
      </c>
      <c r="K5" t="n">
        <v>37.55</v>
      </c>
      <c r="L5" t="n">
        <v>1.75</v>
      </c>
      <c r="M5" t="n">
        <v>90</v>
      </c>
      <c r="N5" t="n">
        <v>11.49</v>
      </c>
      <c r="O5" t="n">
        <v>11431.19</v>
      </c>
      <c r="P5" t="n">
        <v>220.63</v>
      </c>
      <c r="Q5" t="n">
        <v>452.72</v>
      </c>
      <c r="R5" t="n">
        <v>147.92</v>
      </c>
      <c r="S5" t="n">
        <v>57.64</v>
      </c>
      <c r="T5" t="n">
        <v>42636.85</v>
      </c>
      <c r="U5" t="n">
        <v>0.39</v>
      </c>
      <c r="V5" t="n">
        <v>0.8</v>
      </c>
      <c r="W5" t="n">
        <v>6.95</v>
      </c>
      <c r="X5" t="n">
        <v>2.63</v>
      </c>
      <c r="Y5" t="n">
        <v>1</v>
      </c>
      <c r="Z5" t="n">
        <v>10</v>
      </c>
      <c r="AA5" t="n">
        <v>374.2742476610553</v>
      </c>
      <c r="AB5" t="n">
        <v>512.0985374643183</v>
      </c>
      <c r="AC5" t="n">
        <v>463.2245717835344</v>
      </c>
      <c r="AD5" t="n">
        <v>374274.2476610553</v>
      </c>
      <c r="AE5" t="n">
        <v>512098.5374643182</v>
      </c>
      <c r="AF5" t="n">
        <v>4.155079544266359e-06</v>
      </c>
      <c r="AG5" t="n">
        <v>8.69212962962963</v>
      </c>
      <c r="AH5" t="n">
        <v>463224.5717835344</v>
      </c>
    </row>
    <row r="6">
      <c r="A6" t="n">
        <v>4</v>
      </c>
      <c r="B6" t="n">
        <v>40</v>
      </c>
      <c r="C6" t="inlineStr">
        <is>
          <t xml:space="preserve">CONCLUIDO	</t>
        </is>
      </c>
      <c r="D6" t="n">
        <v>3.3996</v>
      </c>
      <c r="E6" t="n">
        <v>29.42</v>
      </c>
      <c r="F6" t="n">
        <v>25.98</v>
      </c>
      <c r="G6" t="n">
        <v>19.73</v>
      </c>
      <c r="H6" t="n">
        <v>0.39</v>
      </c>
      <c r="I6" t="n">
        <v>79</v>
      </c>
      <c r="J6" t="n">
        <v>91.09999999999999</v>
      </c>
      <c r="K6" t="n">
        <v>37.55</v>
      </c>
      <c r="L6" t="n">
        <v>2</v>
      </c>
      <c r="M6" t="n">
        <v>77</v>
      </c>
      <c r="N6" t="n">
        <v>11.54</v>
      </c>
      <c r="O6" t="n">
        <v>11468.97</v>
      </c>
      <c r="P6" t="n">
        <v>216.67</v>
      </c>
      <c r="Q6" t="n">
        <v>452.69</v>
      </c>
      <c r="R6" t="n">
        <v>135.47</v>
      </c>
      <c r="S6" t="n">
        <v>57.64</v>
      </c>
      <c r="T6" t="n">
        <v>36480.41</v>
      </c>
      <c r="U6" t="n">
        <v>0.43</v>
      </c>
      <c r="V6" t="n">
        <v>0.82</v>
      </c>
      <c r="W6" t="n">
        <v>6.93</v>
      </c>
      <c r="X6" t="n">
        <v>2.26</v>
      </c>
      <c r="Y6" t="n">
        <v>1</v>
      </c>
      <c r="Z6" t="n">
        <v>10</v>
      </c>
      <c r="AA6" t="n">
        <v>355.4756469184398</v>
      </c>
      <c r="AB6" t="n">
        <v>486.3774625925386</v>
      </c>
      <c r="AC6" t="n">
        <v>439.9582801977621</v>
      </c>
      <c r="AD6" t="n">
        <v>355475.6469184398</v>
      </c>
      <c r="AE6" t="n">
        <v>486377.4625925386</v>
      </c>
      <c r="AF6" t="n">
        <v>4.242943775888476e-06</v>
      </c>
      <c r="AG6" t="n">
        <v>8.512731481481483</v>
      </c>
      <c r="AH6" t="n">
        <v>439958.2801977621</v>
      </c>
    </row>
    <row r="7">
      <c r="A7" t="n">
        <v>5</v>
      </c>
      <c r="B7" t="n">
        <v>40</v>
      </c>
      <c r="C7" t="inlineStr">
        <is>
          <t xml:space="preserve">CONCLUIDO	</t>
        </is>
      </c>
      <c r="D7" t="n">
        <v>3.4502</v>
      </c>
      <c r="E7" t="n">
        <v>28.98</v>
      </c>
      <c r="F7" t="n">
        <v>25.72</v>
      </c>
      <c r="G7" t="n">
        <v>22.05</v>
      </c>
      <c r="H7" t="n">
        <v>0.43</v>
      </c>
      <c r="I7" t="n">
        <v>70</v>
      </c>
      <c r="J7" t="n">
        <v>91.40000000000001</v>
      </c>
      <c r="K7" t="n">
        <v>37.55</v>
      </c>
      <c r="L7" t="n">
        <v>2.25</v>
      </c>
      <c r="M7" t="n">
        <v>68</v>
      </c>
      <c r="N7" t="n">
        <v>11.6</v>
      </c>
      <c r="O7" t="n">
        <v>11506.78</v>
      </c>
      <c r="P7" t="n">
        <v>213.8</v>
      </c>
      <c r="Q7" t="n">
        <v>452.69</v>
      </c>
      <c r="R7" t="n">
        <v>127.33</v>
      </c>
      <c r="S7" t="n">
        <v>57.64</v>
      </c>
      <c r="T7" t="n">
        <v>32452.72</v>
      </c>
      <c r="U7" t="n">
        <v>0.45</v>
      </c>
      <c r="V7" t="n">
        <v>0.82</v>
      </c>
      <c r="W7" t="n">
        <v>6.91</v>
      </c>
      <c r="X7" t="n">
        <v>1.99</v>
      </c>
      <c r="Y7" t="n">
        <v>1</v>
      </c>
      <c r="Z7" t="n">
        <v>10</v>
      </c>
      <c r="AA7" t="n">
        <v>349.5455068986056</v>
      </c>
      <c r="AB7" t="n">
        <v>478.2635833980879</v>
      </c>
      <c r="AC7" t="n">
        <v>432.6187782457288</v>
      </c>
      <c r="AD7" t="n">
        <v>349545.5068986056</v>
      </c>
      <c r="AE7" t="n">
        <v>478263.5833980879</v>
      </c>
      <c r="AF7" t="n">
        <v>4.306096192366874e-06</v>
      </c>
      <c r="AG7" t="n">
        <v>8.385416666666666</v>
      </c>
      <c r="AH7" t="n">
        <v>432618.7782457288</v>
      </c>
    </row>
    <row r="8">
      <c r="A8" t="n">
        <v>6</v>
      </c>
      <c r="B8" t="n">
        <v>40</v>
      </c>
      <c r="C8" t="inlineStr">
        <is>
          <t xml:space="preserve">CONCLUIDO	</t>
        </is>
      </c>
      <c r="D8" t="n">
        <v>3.4987</v>
      </c>
      <c r="E8" t="n">
        <v>28.58</v>
      </c>
      <c r="F8" t="n">
        <v>25.47</v>
      </c>
      <c r="G8" t="n">
        <v>24.65</v>
      </c>
      <c r="H8" t="n">
        <v>0.48</v>
      </c>
      <c r="I8" t="n">
        <v>62</v>
      </c>
      <c r="J8" t="n">
        <v>91.70999999999999</v>
      </c>
      <c r="K8" t="n">
        <v>37.55</v>
      </c>
      <c r="L8" t="n">
        <v>2.5</v>
      </c>
      <c r="M8" t="n">
        <v>60</v>
      </c>
      <c r="N8" t="n">
        <v>11.66</v>
      </c>
      <c r="O8" t="n">
        <v>11544.61</v>
      </c>
      <c r="P8" t="n">
        <v>210.74</v>
      </c>
      <c r="Q8" t="n">
        <v>452.63</v>
      </c>
      <c r="R8" t="n">
        <v>118.9</v>
      </c>
      <c r="S8" t="n">
        <v>57.64</v>
      </c>
      <c r="T8" t="n">
        <v>28280.33</v>
      </c>
      <c r="U8" t="n">
        <v>0.48</v>
      </c>
      <c r="V8" t="n">
        <v>0.83</v>
      </c>
      <c r="W8" t="n">
        <v>6.9</v>
      </c>
      <c r="X8" t="n">
        <v>1.75</v>
      </c>
      <c r="Y8" t="n">
        <v>1</v>
      </c>
      <c r="Z8" t="n">
        <v>10</v>
      </c>
      <c r="AA8" t="n">
        <v>343.9658788980698</v>
      </c>
      <c r="AB8" t="n">
        <v>470.6292902119404</v>
      </c>
      <c r="AC8" t="n">
        <v>425.7130912864694</v>
      </c>
      <c r="AD8" t="n">
        <v>343965.8788980698</v>
      </c>
      <c r="AE8" t="n">
        <v>470629.2902119404</v>
      </c>
      <c r="AF8" t="n">
        <v>4.366627658754268e-06</v>
      </c>
      <c r="AG8" t="n">
        <v>8.269675925925926</v>
      </c>
      <c r="AH8" t="n">
        <v>425713.0912864694</v>
      </c>
    </row>
    <row r="9">
      <c r="A9" t="n">
        <v>7</v>
      </c>
      <c r="B9" t="n">
        <v>40</v>
      </c>
      <c r="C9" t="inlineStr">
        <is>
          <t xml:space="preserve">CONCLUIDO	</t>
        </is>
      </c>
      <c r="D9" t="n">
        <v>3.533</v>
      </c>
      <c r="E9" t="n">
        <v>28.3</v>
      </c>
      <c r="F9" t="n">
        <v>25.31</v>
      </c>
      <c r="G9" t="n">
        <v>27.11</v>
      </c>
      <c r="H9" t="n">
        <v>0.52</v>
      </c>
      <c r="I9" t="n">
        <v>56</v>
      </c>
      <c r="J9" t="n">
        <v>92.02</v>
      </c>
      <c r="K9" t="n">
        <v>37.55</v>
      </c>
      <c r="L9" t="n">
        <v>2.75</v>
      </c>
      <c r="M9" t="n">
        <v>54</v>
      </c>
      <c r="N9" t="n">
        <v>11.71</v>
      </c>
      <c r="O9" t="n">
        <v>11582.46</v>
      </c>
      <c r="P9" t="n">
        <v>208.74</v>
      </c>
      <c r="Q9" t="n">
        <v>452.71</v>
      </c>
      <c r="R9" t="n">
        <v>113.68</v>
      </c>
      <c r="S9" t="n">
        <v>57.64</v>
      </c>
      <c r="T9" t="n">
        <v>25696.65</v>
      </c>
      <c r="U9" t="n">
        <v>0.51</v>
      </c>
      <c r="V9" t="n">
        <v>0.84</v>
      </c>
      <c r="W9" t="n">
        <v>6.89</v>
      </c>
      <c r="X9" t="n">
        <v>1.58</v>
      </c>
      <c r="Y9" t="n">
        <v>1</v>
      </c>
      <c r="Z9" t="n">
        <v>10</v>
      </c>
      <c r="AA9" t="n">
        <v>340.2624132499714</v>
      </c>
      <c r="AB9" t="n">
        <v>465.5620451268388</v>
      </c>
      <c r="AC9" t="n">
        <v>421.1294569603668</v>
      </c>
      <c r="AD9" t="n">
        <v>340262.4132499714</v>
      </c>
      <c r="AE9" t="n">
        <v>465562.0451268388</v>
      </c>
      <c r="AF9" t="n">
        <v>4.409436510240613e-06</v>
      </c>
      <c r="AG9" t="n">
        <v>8.188657407407408</v>
      </c>
      <c r="AH9" t="n">
        <v>421129.4569603668</v>
      </c>
    </row>
    <row r="10">
      <c r="A10" t="n">
        <v>8</v>
      </c>
      <c r="B10" t="n">
        <v>40</v>
      </c>
      <c r="C10" t="inlineStr">
        <is>
          <t xml:space="preserve">CONCLUIDO	</t>
        </is>
      </c>
      <c r="D10" t="n">
        <v>3.5616</v>
      </c>
      <c r="E10" t="n">
        <v>28.08</v>
      </c>
      <c r="F10" t="n">
        <v>25.17</v>
      </c>
      <c r="G10" t="n">
        <v>29.62</v>
      </c>
      <c r="H10" t="n">
        <v>0.57</v>
      </c>
      <c r="I10" t="n">
        <v>51</v>
      </c>
      <c r="J10" t="n">
        <v>92.31999999999999</v>
      </c>
      <c r="K10" t="n">
        <v>37.55</v>
      </c>
      <c r="L10" t="n">
        <v>3</v>
      </c>
      <c r="M10" t="n">
        <v>49</v>
      </c>
      <c r="N10" t="n">
        <v>11.77</v>
      </c>
      <c r="O10" t="n">
        <v>11620.34</v>
      </c>
      <c r="P10" t="n">
        <v>206.8</v>
      </c>
      <c r="Q10" t="n">
        <v>452.7</v>
      </c>
      <c r="R10" t="n">
        <v>109.5</v>
      </c>
      <c r="S10" t="n">
        <v>57.64</v>
      </c>
      <c r="T10" t="n">
        <v>23632.32</v>
      </c>
      <c r="U10" t="n">
        <v>0.53</v>
      </c>
      <c r="V10" t="n">
        <v>0.84</v>
      </c>
      <c r="W10" t="n">
        <v>6.88</v>
      </c>
      <c r="X10" t="n">
        <v>1.45</v>
      </c>
      <c r="Y10" t="n">
        <v>1</v>
      </c>
      <c r="Z10" t="n">
        <v>10</v>
      </c>
      <c r="AA10" t="n">
        <v>337.0292948942741</v>
      </c>
      <c r="AB10" t="n">
        <v>461.1383499574586</v>
      </c>
      <c r="AC10" t="n">
        <v>417.127953049257</v>
      </c>
      <c r="AD10" t="n">
        <v>337029.2948942741</v>
      </c>
      <c r="AE10" t="n">
        <v>461138.3499574586</v>
      </c>
      <c r="AF10" t="n">
        <v>4.445131354337098e-06</v>
      </c>
      <c r="AG10" t="n">
        <v>8.125</v>
      </c>
      <c r="AH10" t="n">
        <v>417127.953049257</v>
      </c>
    </row>
    <row r="11">
      <c r="A11" t="n">
        <v>9</v>
      </c>
      <c r="B11" t="n">
        <v>40</v>
      </c>
      <c r="C11" t="inlineStr">
        <is>
          <t xml:space="preserve">CONCLUIDO	</t>
        </is>
      </c>
      <c r="D11" t="n">
        <v>3.5881</v>
      </c>
      <c r="E11" t="n">
        <v>27.87</v>
      </c>
      <c r="F11" t="n">
        <v>25.04</v>
      </c>
      <c r="G11" t="n">
        <v>31.97</v>
      </c>
      <c r="H11" t="n">
        <v>0.62</v>
      </c>
      <c r="I11" t="n">
        <v>47</v>
      </c>
      <c r="J11" t="n">
        <v>92.63</v>
      </c>
      <c r="K11" t="n">
        <v>37.55</v>
      </c>
      <c r="L11" t="n">
        <v>3.25</v>
      </c>
      <c r="M11" t="n">
        <v>45</v>
      </c>
      <c r="N11" t="n">
        <v>11.83</v>
      </c>
      <c r="O11" t="n">
        <v>11658.24</v>
      </c>
      <c r="P11" t="n">
        <v>204.74</v>
      </c>
      <c r="Q11" t="n">
        <v>452.63</v>
      </c>
      <c r="R11" t="n">
        <v>105.1</v>
      </c>
      <c r="S11" t="n">
        <v>57.64</v>
      </c>
      <c r="T11" t="n">
        <v>21451.67</v>
      </c>
      <c r="U11" t="n">
        <v>0.55</v>
      </c>
      <c r="V11" t="n">
        <v>0.85</v>
      </c>
      <c r="W11" t="n">
        <v>6.87</v>
      </c>
      <c r="X11" t="n">
        <v>1.31</v>
      </c>
      <c r="Y11" t="n">
        <v>1</v>
      </c>
      <c r="Z11" t="n">
        <v>10</v>
      </c>
      <c r="AA11" t="n">
        <v>333.9020488483366</v>
      </c>
      <c r="AB11" t="n">
        <v>456.8595139530484</v>
      </c>
      <c r="AC11" t="n">
        <v>413.2574831477237</v>
      </c>
      <c r="AD11" t="n">
        <v>333902.0488483366</v>
      </c>
      <c r="AE11" t="n">
        <v>456859.5139530484</v>
      </c>
      <c r="AF11" t="n">
        <v>4.478205248342582e-06</v>
      </c>
      <c r="AG11" t="n">
        <v>8.064236111111112</v>
      </c>
      <c r="AH11" t="n">
        <v>413257.4831477237</v>
      </c>
    </row>
    <row r="12">
      <c r="A12" t="n">
        <v>10</v>
      </c>
      <c r="B12" t="n">
        <v>40</v>
      </c>
      <c r="C12" t="inlineStr">
        <is>
          <t xml:space="preserve">CONCLUIDO	</t>
        </is>
      </c>
      <c r="D12" t="n">
        <v>3.6134</v>
      </c>
      <c r="E12" t="n">
        <v>27.67</v>
      </c>
      <c r="F12" t="n">
        <v>24.92</v>
      </c>
      <c r="G12" t="n">
        <v>34.78</v>
      </c>
      <c r="H12" t="n">
        <v>0.66</v>
      </c>
      <c r="I12" t="n">
        <v>43</v>
      </c>
      <c r="J12" t="n">
        <v>92.94</v>
      </c>
      <c r="K12" t="n">
        <v>37.55</v>
      </c>
      <c r="L12" t="n">
        <v>3.5</v>
      </c>
      <c r="M12" t="n">
        <v>41</v>
      </c>
      <c r="N12" t="n">
        <v>11.88</v>
      </c>
      <c r="O12" t="n">
        <v>11696.16</v>
      </c>
      <c r="P12" t="n">
        <v>203.08</v>
      </c>
      <c r="Q12" t="n">
        <v>452.74</v>
      </c>
      <c r="R12" t="n">
        <v>101.22</v>
      </c>
      <c r="S12" t="n">
        <v>57.64</v>
      </c>
      <c r="T12" t="n">
        <v>19531.03</v>
      </c>
      <c r="U12" t="n">
        <v>0.57</v>
      </c>
      <c r="V12" t="n">
        <v>0.85</v>
      </c>
      <c r="W12" t="n">
        <v>6.87</v>
      </c>
      <c r="X12" t="n">
        <v>1.2</v>
      </c>
      <c r="Y12" t="n">
        <v>1</v>
      </c>
      <c r="Z12" t="n">
        <v>10</v>
      </c>
      <c r="AA12" t="n">
        <v>331.1735473321574</v>
      </c>
      <c r="AB12" t="n">
        <v>453.1262578056206</v>
      </c>
      <c r="AC12" t="n">
        <v>409.8805237273485</v>
      </c>
      <c r="AD12" t="n">
        <v>331173.5473321574</v>
      </c>
      <c r="AE12" t="n">
        <v>453126.2578056206</v>
      </c>
      <c r="AF12" t="n">
        <v>4.50978145658178e-06</v>
      </c>
      <c r="AG12" t="n">
        <v>8.006365740740742</v>
      </c>
      <c r="AH12" t="n">
        <v>409880.5237273485</v>
      </c>
    </row>
    <row r="13">
      <c r="A13" t="n">
        <v>11</v>
      </c>
      <c r="B13" t="n">
        <v>40</v>
      </c>
      <c r="C13" t="inlineStr">
        <is>
          <t xml:space="preserve">CONCLUIDO	</t>
        </is>
      </c>
      <c r="D13" t="n">
        <v>3.6264</v>
      </c>
      <c r="E13" t="n">
        <v>27.58</v>
      </c>
      <c r="F13" t="n">
        <v>24.88</v>
      </c>
      <c r="G13" t="n">
        <v>37.32</v>
      </c>
      <c r="H13" t="n">
        <v>0.71</v>
      </c>
      <c r="I13" t="n">
        <v>40</v>
      </c>
      <c r="J13" t="n">
        <v>93.23999999999999</v>
      </c>
      <c r="K13" t="n">
        <v>37.55</v>
      </c>
      <c r="L13" t="n">
        <v>3.75</v>
      </c>
      <c r="M13" t="n">
        <v>38</v>
      </c>
      <c r="N13" t="n">
        <v>11.94</v>
      </c>
      <c r="O13" t="n">
        <v>11734.1</v>
      </c>
      <c r="P13" t="n">
        <v>202.06</v>
      </c>
      <c r="Q13" t="n">
        <v>452.71</v>
      </c>
      <c r="R13" t="n">
        <v>99.59</v>
      </c>
      <c r="S13" t="n">
        <v>57.64</v>
      </c>
      <c r="T13" t="n">
        <v>18735</v>
      </c>
      <c r="U13" t="n">
        <v>0.58</v>
      </c>
      <c r="V13" t="n">
        <v>0.85</v>
      </c>
      <c r="W13" t="n">
        <v>6.87</v>
      </c>
      <c r="X13" t="n">
        <v>1.15</v>
      </c>
      <c r="Y13" t="n">
        <v>1</v>
      </c>
      <c r="Z13" t="n">
        <v>10</v>
      </c>
      <c r="AA13" t="n">
        <v>329.5517420199604</v>
      </c>
      <c r="AB13" t="n">
        <v>450.907232228472</v>
      </c>
      <c r="AC13" t="n">
        <v>407.873278836861</v>
      </c>
      <c r="AD13" t="n">
        <v>329551.7420199604</v>
      </c>
      <c r="AE13" t="n">
        <v>450907.232228472</v>
      </c>
      <c r="AF13" t="n">
        <v>4.526006385716547e-06</v>
      </c>
      <c r="AG13" t="n">
        <v>7.980324074074074</v>
      </c>
      <c r="AH13" t="n">
        <v>407873.278836861</v>
      </c>
    </row>
    <row r="14">
      <c r="A14" t="n">
        <v>12</v>
      </c>
      <c r="B14" t="n">
        <v>40</v>
      </c>
      <c r="C14" t="inlineStr">
        <is>
          <t xml:space="preserve">CONCLUIDO	</t>
        </is>
      </c>
      <c r="D14" t="n">
        <v>3.6471</v>
      </c>
      <c r="E14" t="n">
        <v>27.42</v>
      </c>
      <c r="F14" t="n">
        <v>24.78</v>
      </c>
      <c r="G14" t="n">
        <v>40.18</v>
      </c>
      <c r="H14" t="n">
        <v>0.75</v>
      </c>
      <c r="I14" t="n">
        <v>37</v>
      </c>
      <c r="J14" t="n">
        <v>93.55</v>
      </c>
      <c r="K14" t="n">
        <v>37.55</v>
      </c>
      <c r="L14" t="n">
        <v>4</v>
      </c>
      <c r="M14" t="n">
        <v>35</v>
      </c>
      <c r="N14" t="n">
        <v>12</v>
      </c>
      <c r="O14" t="n">
        <v>11772.07</v>
      </c>
      <c r="P14" t="n">
        <v>200.01</v>
      </c>
      <c r="Q14" t="n">
        <v>452.59</v>
      </c>
      <c r="R14" t="n">
        <v>96.88</v>
      </c>
      <c r="S14" t="n">
        <v>57.64</v>
      </c>
      <c r="T14" t="n">
        <v>17391.9</v>
      </c>
      <c r="U14" t="n">
        <v>0.6</v>
      </c>
      <c r="V14" t="n">
        <v>0.86</v>
      </c>
      <c r="W14" t="n">
        <v>6.85</v>
      </c>
      <c r="X14" t="n">
        <v>1.05</v>
      </c>
      <c r="Y14" t="n">
        <v>1</v>
      </c>
      <c r="Z14" t="n">
        <v>10</v>
      </c>
      <c r="AA14" t="n">
        <v>326.9009346455058</v>
      </c>
      <c r="AB14" t="n">
        <v>447.2802806333754</v>
      </c>
      <c r="AC14" t="n">
        <v>404.5924784115419</v>
      </c>
      <c r="AD14" t="n">
        <v>326900.9346455058</v>
      </c>
      <c r="AE14" t="n">
        <v>447280.2806333754</v>
      </c>
      <c r="AF14" t="n">
        <v>4.551841465184982e-06</v>
      </c>
      <c r="AG14" t="n">
        <v>7.934027777777779</v>
      </c>
      <c r="AH14" t="n">
        <v>404592.4784115419</v>
      </c>
    </row>
    <row r="15">
      <c r="A15" t="n">
        <v>13</v>
      </c>
      <c r="B15" t="n">
        <v>40</v>
      </c>
      <c r="C15" t="inlineStr">
        <is>
          <t xml:space="preserve">CONCLUIDO	</t>
        </is>
      </c>
      <c r="D15" t="n">
        <v>3.661</v>
      </c>
      <c r="E15" t="n">
        <v>27.32</v>
      </c>
      <c r="F15" t="n">
        <v>24.71</v>
      </c>
      <c r="G15" t="n">
        <v>42.37</v>
      </c>
      <c r="H15" t="n">
        <v>0.8</v>
      </c>
      <c r="I15" t="n">
        <v>35</v>
      </c>
      <c r="J15" t="n">
        <v>93.86</v>
      </c>
      <c r="K15" t="n">
        <v>37.55</v>
      </c>
      <c r="L15" t="n">
        <v>4.25</v>
      </c>
      <c r="M15" t="n">
        <v>33</v>
      </c>
      <c r="N15" t="n">
        <v>12.06</v>
      </c>
      <c r="O15" t="n">
        <v>11810.06</v>
      </c>
      <c r="P15" t="n">
        <v>199.02</v>
      </c>
      <c r="Q15" t="n">
        <v>452.63</v>
      </c>
      <c r="R15" t="n">
        <v>94.93000000000001</v>
      </c>
      <c r="S15" t="n">
        <v>57.64</v>
      </c>
      <c r="T15" t="n">
        <v>16428.56</v>
      </c>
      <c r="U15" t="n">
        <v>0.61</v>
      </c>
      <c r="V15" t="n">
        <v>0.86</v>
      </c>
      <c r="W15" t="n">
        <v>6.84</v>
      </c>
      <c r="X15" t="n">
        <v>0.99</v>
      </c>
      <c r="Y15" t="n">
        <v>1</v>
      </c>
      <c r="Z15" t="n">
        <v>10</v>
      </c>
      <c r="AA15" t="n">
        <v>314.9123917916423</v>
      </c>
      <c r="AB15" t="n">
        <v>430.8770274035365</v>
      </c>
      <c r="AC15" t="n">
        <v>389.7547286478483</v>
      </c>
      <c r="AD15" t="n">
        <v>314912.3917916424</v>
      </c>
      <c r="AE15" t="n">
        <v>430877.0274035365</v>
      </c>
      <c r="AF15" t="n">
        <v>4.569189658644462e-06</v>
      </c>
      <c r="AG15" t="n">
        <v>7.905092592592593</v>
      </c>
      <c r="AH15" t="n">
        <v>389754.7286478482</v>
      </c>
    </row>
    <row r="16">
      <c r="A16" t="n">
        <v>14</v>
      </c>
      <c r="B16" t="n">
        <v>40</v>
      </c>
      <c r="C16" t="inlineStr">
        <is>
          <t xml:space="preserve">CONCLUIDO	</t>
        </is>
      </c>
      <c r="D16" t="n">
        <v>3.675</v>
      </c>
      <c r="E16" t="n">
        <v>27.21</v>
      </c>
      <c r="F16" t="n">
        <v>24.65</v>
      </c>
      <c r="G16" t="n">
        <v>44.81</v>
      </c>
      <c r="H16" t="n">
        <v>0.84</v>
      </c>
      <c r="I16" t="n">
        <v>33</v>
      </c>
      <c r="J16" t="n">
        <v>94.17</v>
      </c>
      <c r="K16" t="n">
        <v>37.55</v>
      </c>
      <c r="L16" t="n">
        <v>4.5</v>
      </c>
      <c r="M16" t="n">
        <v>31</v>
      </c>
      <c r="N16" t="n">
        <v>12.12</v>
      </c>
      <c r="O16" t="n">
        <v>11848.08</v>
      </c>
      <c r="P16" t="n">
        <v>197.53</v>
      </c>
      <c r="Q16" t="n">
        <v>452.59</v>
      </c>
      <c r="R16" t="n">
        <v>92.2</v>
      </c>
      <c r="S16" t="n">
        <v>57.64</v>
      </c>
      <c r="T16" t="n">
        <v>15073.97</v>
      </c>
      <c r="U16" t="n">
        <v>0.63</v>
      </c>
      <c r="V16" t="n">
        <v>0.86</v>
      </c>
      <c r="W16" t="n">
        <v>6.85</v>
      </c>
      <c r="X16" t="n">
        <v>0.92</v>
      </c>
      <c r="Y16" t="n">
        <v>1</v>
      </c>
      <c r="Z16" t="n">
        <v>10</v>
      </c>
      <c r="AA16" t="n">
        <v>313.0973935349965</v>
      </c>
      <c r="AB16" t="n">
        <v>428.3936667167216</v>
      </c>
      <c r="AC16" t="n">
        <v>387.5083764195644</v>
      </c>
      <c r="AD16" t="n">
        <v>313097.3935349964</v>
      </c>
      <c r="AE16" t="n">
        <v>428393.6667167216</v>
      </c>
      <c r="AF16" t="n">
        <v>4.586662659251133e-06</v>
      </c>
      <c r="AG16" t="n">
        <v>7.873263888888889</v>
      </c>
      <c r="AH16" t="n">
        <v>387508.3764195644</v>
      </c>
    </row>
    <row r="17">
      <c r="A17" t="n">
        <v>15</v>
      </c>
      <c r="B17" t="n">
        <v>40</v>
      </c>
      <c r="C17" t="inlineStr">
        <is>
          <t xml:space="preserve">CONCLUIDO	</t>
        </is>
      </c>
      <c r="D17" t="n">
        <v>3.6879</v>
      </c>
      <c r="E17" t="n">
        <v>27.12</v>
      </c>
      <c r="F17" t="n">
        <v>24.59</v>
      </c>
      <c r="G17" t="n">
        <v>47.59</v>
      </c>
      <c r="H17" t="n">
        <v>0.88</v>
      </c>
      <c r="I17" t="n">
        <v>31</v>
      </c>
      <c r="J17" t="n">
        <v>94.48</v>
      </c>
      <c r="K17" t="n">
        <v>37.55</v>
      </c>
      <c r="L17" t="n">
        <v>4.75</v>
      </c>
      <c r="M17" t="n">
        <v>29</v>
      </c>
      <c r="N17" t="n">
        <v>12.17</v>
      </c>
      <c r="O17" t="n">
        <v>11886.12</v>
      </c>
      <c r="P17" t="n">
        <v>196.1</v>
      </c>
      <c r="Q17" t="n">
        <v>452.62</v>
      </c>
      <c r="R17" t="n">
        <v>90.43000000000001</v>
      </c>
      <c r="S17" t="n">
        <v>57.64</v>
      </c>
      <c r="T17" t="n">
        <v>14196.99</v>
      </c>
      <c r="U17" t="n">
        <v>0.64</v>
      </c>
      <c r="V17" t="n">
        <v>0.86</v>
      </c>
      <c r="W17" t="n">
        <v>6.85</v>
      </c>
      <c r="X17" t="n">
        <v>0.87</v>
      </c>
      <c r="Y17" t="n">
        <v>1</v>
      </c>
      <c r="Z17" t="n">
        <v>10</v>
      </c>
      <c r="AA17" t="n">
        <v>311.3896309217525</v>
      </c>
      <c r="AB17" t="n">
        <v>426.0570305681122</v>
      </c>
      <c r="AC17" t="n">
        <v>385.3947455454887</v>
      </c>
      <c r="AD17" t="n">
        <v>311389.6309217525</v>
      </c>
      <c r="AE17" t="n">
        <v>426057.0305681122</v>
      </c>
      <c r="AF17" t="n">
        <v>4.602762781238708e-06</v>
      </c>
      <c r="AG17" t="n">
        <v>7.847222222222222</v>
      </c>
      <c r="AH17" t="n">
        <v>385394.7455454887</v>
      </c>
    </row>
    <row r="18">
      <c r="A18" t="n">
        <v>16</v>
      </c>
      <c r="B18" t="n">
        <v>40</v>
      </c>
      <c r="C18" t="inlineStr">
        <is>
          <t xml:space="preserve">CONCLUIDO	</t>
        </is>
      </c>
      <c r="D18" t="n">
        <v>3.7021</v>
      </c>
      <c r="E18" t="n">
        <v>27.01</v>
      </c>
      <c r="F18" t="n">
        <v>24.52</v>
      </c>
      <c r="G18" t="n">
        <v>50.74</v>
      </c>
      <c r="H18" t="n">
        <v>0.93</v>
      </c>
      <c r="I18" t="n">
        <v>29</v>
      </c>
      <c r="J18" t="n">
        <v>94.79000000000001</v>
      </c>
      <c r="K18" t="n">
        <v>37.55</v>
      </c>
      <c r="L18" t="n">
        <v>5</v>
      </c>
      <c r="M18" t="n">
        <v>27</v>
      </c>
      <c r="N18" t="n">
        <v>12.23</v>
      </c>
      <c r="O18" t="n">
        <v>11924.18</v>
      </c>
      <c r="P18" t="n">
        <v>194.53</v>
      </c>
      <c r="Q18" t="n">
        <v>452.61</v>
      </c>
      <c r="R18" t="n">
        <v>88.33</v>
      </c>
      <c r="S18" t="n">
        <v>57.64</v>
      </c>
      <c r="T18" t="n">
        <v>13160.45</v>
      </c>
      <c r="U18" t="n">
        <v>0.65</v>
      </c>
      <c r="V18" t="n">
        <v>0.86</v>
      </c>
      <c r="W18" t="n">
        <v>6.84</v>
      </c>
      <c r="X18" t="n">
        <v>0.8</v>
      </c>
      <c r="Y18" t="n">
        <v>1</v>
      </c>
      <c r="Z18" t="n">
        <v>10</v>
      </c>
      <c r="AA18" t="n">
        <v>309.5177417778559</v>
      </c>
      <c r="AB18" t="n">
        <v>423.495829259512</v>
      </c>
      <c r="AC18" t="n">
        <v>383.0779816951128</v>
      </c>
      <c r="AD18" t="n">
        <v>309517.7417778558</v>
      </c>
      <c r="AE18" t="n">
        <v>423495.829259512</v>
      </c>
      <c r="AF18" t="n">
        <v>4.62048539613976e-06</v>
      </c>
      <c r="AG18" t="n">
        <v>7.815393518518519</v>
      </c>
      <c r="AH18" t="n">
        <v>383077.9816951128</v>
      </c>
    </row>
    <row r="19">
      <c r="A19" t="n">
        <v>17</v>
      </c>
      <c r="B19" t="n">
        <v>40</v>
      </c>
      <c r="C19" t="inlineStr">
        <is>
          <t xml:space="preserve">CONCLUIDO	</t>
        </is>
      </c>
      <c r="D19" t="n">
        <v>3.7102</v>
      </c>
      <c r="E19" t="n">
        <v>26.95</v>
      </c>
      <c r="F19" t="n">
        <v>24.48</v>
      </c>
      <c r="G19" t="n">
        <v>52.47</v>
      </c>
      <c r="H19" t="n">
        <v>0.97</v>
      </c>
      <c r="I19" t="n">
        <v>28</v>
      </c>
      <c r="J19" t="n">
        <v>95.09</v>
      </c>
      <c r="K19" t="n">
        <v>37.55</v>
      </c>
      <c r="L19" t="n">
        <v>5.25</v>
      </c>
      <c r="M19" t="n">
        <v>26</v>
      </c>
      <c r="N19" t="n">
        <v>12.29</v>
      </c>
      <c r="O19" t="n">
        <v>11962.27</v>
      </c>
      <c r="P19" t="n">
        <v>193.54</v>
      </c>
      <c r="Q19" t="n">
        <v>452.64</v>
      </c>
      <c r="R19" t="n">
        <v>87.05</v>
      </c>
      <c r="S19" t="n">
        <v>57.64</v>
      </c>
      <c r="T19" t="n">
        <v>12525.44</v>
      </c>
      <c r="U19" t="n">
        <v>0.66</v>
      </c>
      <c r="V19" t="n">
        <v>0.87</v>
      </c>
      <c r="W19" t="n">
        <v>6.84</v>
      </c>
      <c r="X19" t="n">
        <v>0.76</v>
      </c>
      <c r="Y19" t="n">
        <v>1</v>
      </c>
      <c r="Z19" t="n">
        <v>10</v>
      </c>
      <c r="AA19" t="n">
        <v>308.3946787879947</v>
      </c>
      <c r="AB19" t="n">
        <v>421.9592049307417</v>
      </c>
      <c r="AC19" t="n">
        <v>381.6880106356146</v>
      </c>
      <c r="AD19" t="n">
        <v>308394.6787879947</v>
      </c>
      <c r="AE19" t="n">
        <v>421959.2049307417</v>
      </c>
      <c r="AF19" t="n">
        <v>4.630594775062191e-06</v>
      </c>
      <c r="AG19" t="n">
        <v>7.798032407407407</v>
      </c>
      <c r="AH19" t="n">
        <v>381688.0106356146</v>
      </c>
    </row>
    <row r="20">
      <c r="A20" t="n">
        <v>18</v>
      </c>
      <c r="B20" t="n">
        <v>40</v>
      </c>
      <c r="C20" t="inlineStr">
        <is>
          <t xml:space="preserve">CONCLUIDO	</t>
        </is>
      </c>
      <c r="D20" t="n">
        <v>3.72</v>
      </c>
      <c r="E20" t="n">
        <v>26.88</v>
      </c>
      <c r="F20" t="n">
        <v>24.45</v>
      </c>
      <c r="G20" t="n">
        <v>56.42</v>
      </c>
      <c r="H20" t="n">
        <v>1.01</v>
      </c>
      <c r="I20" t="n">
        <v>26</v>
      </c>
      <c r="J20" t="n">
        <v>95.40000000000001</v>
      </c>
      <c r="K20" t="n">
        <v>37.55</v>
      </c>
      <c r="L20" t="n">
        <v>5.5</v>
      </c>
      <c r="M20" t="n">
        <v>24</v>
      </c>
      <c r="N20" t="n">
        <v>12.35</v>
      </c>
      <c r="O20" t="n">
        <v>12000.38</v>
      </c>
      <c r="P20" t="n">
        <v>192.06</v>
      </c>
      <c r="Q20" t="n">
        <v>452.61</v>
      </c>
      <c r="R20" t="n">
        <v>85.95</v>
      </c>
      <c r="S20" t="n">
        <v>57.64</v>
      </c>
      <c r="T20" t="n">
        <v>11981.04</v>
      </c>
      <c r="U20" t="n">
        <v>0.67</v>
      </c>
      <c r="V20" t="n">
        <v>0.87</v>
      </c>
      <c r="W20" t="n">
        <v>6.84</v>
      </c>
      <c r="X20" t="n">
        <v>0.73</v>
      </c>
      <c r="Y20" t="n">
        <v>1</v>
      </c>
      <c r="Z20" t="n">
        <v>10</v>
      </c>
      <c r="AA20" t="n">
        <v>306.8981829098308</v>
      </c>
      <c r="AB20" t="n">
        <v>419.9116332494991</v>
      </c>
      <c r="AC20" t="n">
        <v>379.835856321845</v>
      </c>
      <c r="AD20" t="n">
        <v>306898.1829098308</v>
      </c>
      <c r="AE20" t="n">
        <v>419911.6332494991</v>
      </c>
      <c r="AF20" t="n">
        <v>4.642825875486861e-06</v>
      </c>
      <c r="AG20" t="n">
        <v>7.777777777777778</v>
      </c>
      <c r="AH20" t="n">
        <v>379835.856321845</v>
      </c>
    </row>
    <row r="21">
      <c r="A21" t="n">
        <v>19</v>
      </c>
      <c r="B21" t="n">
        <v>40</v>
      </c>
      <c r="C21" t="inlineStr">
        <is>
          <t xml:space="preserve">CONCLUIDO	</t>
        </is>
      </c>
      <c r="D21" t="n">
        <v>3.7262</v>
      </c>
      <c r="E21" t="n">
        <v>26.84</v>
      </c>
      <c r="F21" t="n">
        <v>24.42</v>
      </c>
      <c r="G21" t="n">
        <v>58.62</v>
      </c>
      <c r="H21" t="n">
        <v>1.06</v>
      </c>
      <c r="I21" t="n">
        <v>25</v>
      </c>
      <c r="J21" t="n">
        <v>95.70999999999999</v>
      </c>
      <c r="K21" t="n">
        <v>37.55</v>
      </c>
      <c r="L21" t="n">
        <v>5.75</v>
      </c>
      <c r="M21" t="n">
        <v>23</v>
      </c>
      <c r="N21" t="n">
        <v>12.41</v>
      </c>
      <c r="O21" t="n">
        <v>12038.51</v>
      </c>
      <c r="P21" t="n">
        <v>191.29</v>
      </c>
      <c r="Q21" t="n">
        <v>452.67</v>
      </c>
      <c r="R21" t="n">
        <v>85.22</v>
      </c>
      <c r="S21" t="n">
        <v>57.64</v>
      </c>
      <c r="T21" t="n">
        <v>11623.76</v>
      </c>
      <c r="U21" t="n">
        <v>0.68</v>
      </c>
      <c r="V21" t="n">
        <v>0.87</v>
      </c>
      <c r="W21" t="n">
        <v>6.83</v>
      </c>
      <c r="X21" t="n">
        <v>0.7</v>
      </c>
      <c r="Y21" t="n">
        <v>1</v>
      </c>
      <c r="Z21" t="n">
        <v>10</v>
      </c>
      <c r="AA21" t="n">
        <v>306.0399850955155</v>
      </c>
      <c r="AB21" t="n">
        <v>418.7374091389376</v>
      </c>
      <c r="AC21" t="n">
        <v>378.7736985123614</v>
      </c>
      <c r="AD21" t="n">
        <v>306039.9850955155</v>
      </c>
      <c r="AE21" t="n">
        <v>418737.4091389375</v>
      </c>
      <c r="AF21" t="n">
        <v>4.650563918612672e-06</v>
      </c>
      <c r="AG21" t="n">
        <v>7.766203703703703</v>
      </c>
      <c r="AH21" t="n">
        <v>378773.6985123614</v>
      </c>
    </row>
    <row r="22">
      <c r="A22" t="n">
        <v>20</v>
      </c>
      <c r="B22" t="n">
        <v>40</v>
      </c>
      <c r="C22" t="inlineStr">
        <is>
          <t xml:space="preserve">CONCLUIDO	</t>
        </is>
      </c>
      <c r="D22" t="n">
        <v>3.7345</v>
      </c>
      <c r="E22" t="n">
        <v>26.78</v>
      </c>
      <c r="F22" t="n">
        <v>24.38</v>
      </c>
      <c r="G22" t="n">
        <v>60.96</v>
      </c>
      <c r="H22" t="n">
        <v>1.1</v>
      </c>
      <c r="I22" t="n">
        <v>24</v>
      </c>
      <c r="J22" t="n">
        <v>96.02</v>
      </c>
      <c r="K22" t="n">
        <v>37.55</v>
      </c>
      <c r="L22" t="n">
        <v>6</v>
      </c>
      <c r="M22" t="n">
        <v>22</v>
      </c>
      <c r="N22" t="n">
        <v>12.47</v>
      </c>
      <c r="O22" t="n">
        <v>12076.67</v>
      </c>
      <c r="P22" t="n">
        <v>190.37</v>
      </c>
      <c r="Q22" t="n">
        <v>452.64</v>
      </c>
      <c r="R22" t="n">
        <v>83.81999999999999</v>
      </c>
      <c r="S22" t="n">
        <v>57.64</v>
      </c>
      <c r="T22" t="n">
        <v>10926.51</v>
      </c>
      <c r="U22" t="n">
        <v>0.6899999999999999</v>
      </c>
      <c r="V22" t="n">
        <v>0.87</v>
      </c>
      <c r="W22" t="n">
        <v>6.83</v>
      </c>
      <c r="X22" t="n">
        <v>0.66</v>
      </c>
      <c r="Y22" t="n">
        <v>1</v>
      </c>
      <c r="Z22" t="n">
        <v>10</v>
      </c>
      <c r="AA22" t="n">
        <v>304.967674533216</v>
      </c>
      <c r="AB22" t="n">
        <v>417.2702265205962</v>
      </c>
      <c r="AC22" t="n">
        <v>377.4465417439109</v>
      </c>
      <c r="AD22" t="n">
        <v>304967.674533216</v>
      </c>
      <c r="AE22" t="n">
        <v>417270.2265205962</v>
      </c>
      <c r="AF22" t="n">
        <v>4.660922911829484e-06</v>
      </c>
      <c r="AG22" t="n">
        <v>7.748842592592593</v>
      </c>
      <c r="AH22" t="n">
        <v>377446.5417439109</v>
      </c>
    </row>
    <row r="23">
      <c r="A23" t="n">
        <v>21</v>
      </c>
      <c r="B23" t="n">
        <v>40</v>
      </c>
      <c r="C23" t="inlineStr">
        <is>
          <t xml:space="preserve">CONCLUIDO	</t>
        </is>
      </c>
      <c r="D23" t="n">
        <v>3.7411</v>
      </c>
      <c r="E23" t="n">
        <v>26.73</v>
      </c>
      <c r="F23" t="n">
        <v>24.36</v>
      </c>
      <c r="G23" t="n">
        <v>63.54</v>
      </c>
      <c r="H23" t="n">
        <v>1.14</v>
      </c>
      <c r="I23" t="n">
        <v>23</v>
      </c>
      <c r="J23" t="n">
        <v>96.33</v>
      </c>
      <c r="K23" t="n">
        <v>37.55</v>
      </c>
      <c r="L23" t="n">
        <v>6.25</v>
      </c>
      <c r="M23" t="n">
        <v>21</v>
      </c>
      <c r="N23" t="n">
        <v>12.53</v>
      </c>
      <c r="O23" t="n">
        <v>12114.85</v>
      </c>
      <c r="P23" t="n">
        <v>188.9</v>
      </c>
      <c r="Q23" t="n">
        <v>452.57</v>
      </c>
      <c r="R23" t="n">
        <v>82.89</v>
      </c>
      <c r="S23" t="n">
        <v>57.64</v>
      </c>
      <c r="T23" t="n">
        <v>10468.72</v>
      </c>
      <c r="U23" t="n">
        <v>0.7</v>
      </c>
      <c r="V23" t="n">
        <v>0.87</v>
      </c>
      <c r="W23" t="n">
        <v>6.83</v>
      </c>
      <c r="X23" t="n">
        <v>0.63</v>
      </c>
      <c r="Y23" t="n">
        <v>1</v>
      </c>
      <c r="Z23" t="n">
        <v>10</v>
      </c>
      <c r="AA23" t="n">
        <v>303.6660238377792</v>
      </c>
      <c r="AB23" t="n">
        <v>415.4892506143235</v>
      </c>
      <c r="AC23" t="n">
        <v>375.8355396785175</v>
      </c>
      <c r="AD23" t="n">
        <v>303666.0238377792</v>
      </c>
      <c r="AE23" t="n">
        <v>415489.2506143235</v>
      </c>
      <c r="AF23" t="n">
        <v>4.669160183544058e-06</v>
      </c>
      <c r="AG23" t="n">
        <v>7.734375</v>
      </c>
      <c r="AH23" t="n">
        <v>375835.5396785175</v>
      </c>
    </row>
    <row r="24">
      <c r="A24" t="n">
        <v>22</v>
      </c>
      <c r="B24" t="n">
        <v>40</v>
      </c>
      <c r="C24" t="inlineStr">
        <is>
          <t xml:space="preserve">CONCLUIDO	</t>
        </is>
      </c>
      <c r="D24" t="n">
        <v>3.7486</v>
      </c>
      <c r="E24" t="n">
        <v>26.68</v>
      </c>
      <c r="F24" t="n">
        <v>24.32</v>
      </c>
      <c r="G24" t="n">
        <v>66.33</v>
      </c>
      <c r="H24" t="n">
        <v>1.18</v>
      </c>
      <c r="I24" t="n">
        <v>22</v>
      </c>
      <c r="J24" t="n">
        <v>96.64</v>
      </c>
      <c r="K24" t="n">
        <v>37.55</v>
      </c>
      <c r="L24" t="n">
        <v>6.5</v>
      </c>
      <c r="M24" t="n">
        <v>20</v>
      </c>
      <c r="N24" t="n">
        <v>12.59</v>
      </c>
      <c r="O24" t="n">
        <v>12153.06</v>
      </c>
      <c r="P24" t="n">
        <v>187.78</v>
      </c>
      <c r="Q24" t="n">
        <v>452.64</v>
      </c>
      <c r="R24" t="n">
        <v>81.52</v>
      </c>
      <c r="S24" t="n">
        <v>57.64</v>
      </c>
      <c r="T24" t="n">
        <v>9786.959999999999</v>
      </c>
      <c r="U24" t="n">
        <v>0.71</v>
      </c>
      <c r="V24" t="n">
        <v>0.87</v>
      </c>
      <c r="W24" t="n">
        <v>6.83</v>
      </c>
      <c r="X24" t="n">
        <v>0.59</v>
      </c>
      <c r="Y24" t="n">
        <v>1</v>
      </c>
      <c r="Z24" t="n">
        <v>10</v>
      </c>
      <c r="AA24" t="n">
        <v>302.5110470600195</v>
      </c>
      <c r="AB24" t="n">
        <v>413.9089604330135</v>
      </c>
      <c r="AC24" t="n">
        <v>374.4060701741605</v>
      </c>
      <c r="AD24" t="n">
        <v>302511.0470600195</v>
      </c>
      <c r="AE24" t="n">
        <v>413908.9604330135</v>
      </c>
      <c r="AF24" t="n">
        <v>4.678520719583346e-06</v>
      </c>
      <c r="AG24" t="n">
        <v>7.719907407407407</v>
      </c>
      <c r="AH24" t="n">
        <v>374406.0701741605</v>
      </c>
    </row>
    <row r="25">
      <c r="A25" t="n">
        <v>23</v>
      </c>
      <c r="B25" t="n">
        <v>40</v>
      </c>
      <c r="C25" t="inlineStr">
        <is>
          <t xml:space="preserve">CONCLUIDO	</t>
        </is>
      </c>
      <c r="D25" t="n">
        <v>3.7566</v>
      </c>
      <c r="E25" t="n">
        <v>26.62</v>
      </c>
      <c r="F25" t="n">
        <v>24.28</v>
      </c>
      <c r="G25" t="n">
        <v>69.38</v>
      </c>
      <c r="H25" t="n">
        <v>1.22</v>
      </c>
      <c r="I25" t="n">
        <v>21</v>
      </c>
      <c r="J25" t="n">
        <v>96.95</v>
      </c>
      <c r="K25" t="n">
        <v>37.55</v>
      </c>
      <c r="L25" t="n">
        <v>6.75</v>
      </c>
      <c r="M25" t="n">
        <v>19</v>
      </c>
      <c r="N25" t="n">
        <v>12.65</v>
      </c>
      <c r="O25" t="n">
        <v>12191.28</v>
      </c>
      <c r="P25" t="n">
        <v>186.63</v>
      </c>
      <c r="Q25" t="n">
        <v>452.64</v>
      </c>
      <c r="R25" t="n">
        <v>80.44</v>
      </c>
      <c r="S25" t="n">
        <v>57.64</v>
      </c>
      <c r="T25" t="n">
        <v>9253.68</v>
      </c>
      <c r="U25" t="n">
        <v>0.72</v>
      </c>
      <c r="V25" t="n">
        <v>0.87</v>
      </c>
      <c r="W25" t="n">
        <v>6.83</v>
      </c>
      <c r="X25" t="n">
        <v>0.5600000000000001</v>
      </c>
      <c r="Y25" t="n">
        <v>1</v>
      </c>
      <c r="Z25" t="n">
        <v>10</v>
      </c>
      <c r="AA25" t="n">
        <v>301.3185444396862</v>
      </c>
      <c r="AB25" t="n">
        <v>412.277325738371</v>
      </c>
      <c r="AC25" t="n">
        <v>372.9301564047609</v>
      </c>
      <c r="AD25" t="n">
        <v>301318.5444396862</v>
      </c>
      <c r="AE25" t="n">
        <v>412277.3257383709</v>
      </c>
      <c r="AF25" t="n">
        <v>4.688505291358587e-06</v>
      </c>
      <c r="AG25" t="n">
        <v>7.702546296296297</v>
      </c>
      <c r="AH25" t="n">
        <v>372930.1564047609</v>
      </c>
    </row>
    <row r="26">
      <c r="A26" t="n">
        <v>24</v>
      </c>
      <c r="B26" t="n">
        <v>40</v>
      </c>
      <c r="C26" t="inlineStr">
        <is>
          <t xml:space="preserve">CONCLUIDO	</t>
        </is>
      </c>
      <c r="D26" t="n">
        <v>3.7623</v>
      </c>
      <c r="E26" t="n">
        <v>26.58</v>
      </c>
      <c r="F26" t="n">
        <v>24.26</v>
      </c>
      <c r="G26" t="n">
        <v>72.79000000000001</v>
      </c>
      <c r="H26" t="n">
        <v>1.27</v>
      </c>
      <c r="I26" t="n">
        <v>20</v>
      </c>
      <c r="J26" t="n">
        <v>97.26000000000001</v>
      </c>
      <c r="K26" t="n">
        <v>37.55</v>
      </c>
      <c r="L26" t="n">
        <v>7</v>
      </c>
      <c r="M26" t="n">
        <v>18</v>
      </c>
      <c r="N26" t="n">
        <v>12.71</v>
      </c>
      <c r="O26" t="n">
        <v>12229.54</v>
      </c>
      <c r="P26" t="n">
        <v>185.05</v>
      </c>
      <c r="Q26" t="n">
        <v>452.57</v>
      </c>
      <c r="R26" t="n">
        <v>79.83</v>
      </c>
      <c r="S26" t="n">
        <v>57.64</v>
      </c>
      <c r="T26" t="n">
        <v>8953.24</v>
      </c>
      <c r="U26" t="n">
        <v>0.72</v>
      </c>
      <c r="V26" t="n">
        <v>0.87</v>
      </c>
      <c r="W26" t="n">
        <v>6.83</v>
      </c>
      <c r="X26" t="n">
        <v>0.54</v>
      </c>
      <c r="Y26" t="n">
        <v>1</v>
      </c>
      <c r="Z26" t="n">
        <v>10</v>
      </c>
      <c r="AA26" t="n">
        <v>300.0009239343348</v>
      </c>
      <c r="AB26" t="n">
        <v>410.4744992336349</v>
      </c>
      <c r="AC26" t="n">
        <v>371.2993891313541</v>
      </c>
      <c r="AD26" t="n">
        <v>300000.9239343348</v>
      </c>
      <c r="AE26" t="n">
        <v>410474.4992336349</v>
      </c>
      <c r="AF26" t="n">
        <v>4.695619298748446e-06</v>
      </c>
      <c r="AG26" t="n">
        <v>7.690972222222221</v>
      </c>
      <c r="AH26" t="n">
        <v>371299.3891313541</v>
      </c>
    </row>
    <row r="27">
      <c r="A27" t="n">
        <v>25</v>
      </c>
      <c r="B27" t="n">
        <v>40</v>
      </c>
      <c r="C27" t="inlineStr">
        <is>
          <t xml:space="preserve">CONCLUIDO	</t>
        </is>
      </c>
      <c r="D27" t="n">
        <v>3.7598</v>
      </c>
      <c r="E27" t="n">
        <v>26.6</v>
      </c>
      <c r="F27" t="n">
        <v>24.28</v>
      </c>
      <c r="G27" t="n">
        <v>72.84</v>
      </c>
      <c r="H27" t="n">
        <v>1.31</v>
      </c>
      <c r="I27" t="n">
        <v>20</v>
      </c>
      <c r="J27" t="n">
        <v>97.56999999999999</v>
      </c>
      <c r="K27" t="n">
        <v>37.55</v>
      </c>
      <c r="L27" t="n">
        <v>7.25</v>
      </c>
      <c r="M27" t="n">
        <v>18</v>
      </c>
      <c r="N27" t="n">
        <v>12.77</v>
      </c>
      <c r="O27" t="n">
        <v>12267.81</v>
      </c>
      <c r="P27" t="n">
        <v>184.1</v>
      </c>
      <c r="Q27" t="n">
        <v>452.62</v>
      </c>
      <c r="R27" t="n">
        <v>80.20999999999999</v>
      </c>
      <c r="S27" t="n">
        <v>57.64</v>
      </c>
      <c r="T27" t="n">
        <v>9141.57</v>
      </c>
      <c r="U27" t="n">
        <v>0.72</v>
      </c>
      <c r="V27" t="n">
        <v>0.87</v>
      </c>
      <c r="W27" t="n">
        <v>6.83</v>
      </c>
      <c r="X27" t="n">
        <v>0.55</v>
      </c>
      <c r="Y27" t="n">
        <v>1</v>
      </c>
      <c r="Z27" t="n">
        <v>10</v>
      </c>
      <c r="AA27" t="n">
        <v>299.5451089871468</v>
      </c>
      <c r="AB27" t="n">
        <v>409.850833113756</v>
      </c>
      <c r="AC27" t="n">
        <v>370.7352448306355</v>
      </c>
      <c r="AD27" t="n">
        <v>299545.1089871468</v>
      </c>
      <c r="AE27" t="n">
        <v>409850.833113756</v>
      </c>
      <c r="AF27" t="n">
        <v>4.692499120068682e-06</v>
      </c>
      <c r="AG27" t="n">
        <v>7.69675925925926</v>
      </c>
      <c r="AH27" t="n">
        <v>370735.2448306355</v>
      </c>
    </row>
    <row r="28">
      <c r="A28" t="n">
        <v>26</v>
      </c>
      <c r="B28" t="n">
        <v>40</v>
      </c>
      <c r="C28" t="inlineStr">
        <is>
          <t xml:space="preserve">CONCLUIDO	</t>
        </is>
      </c>
      <c r="D28" t="n">
        <v>3.7686</v>
      </c>
      <c r="E28" t="n">
        <v>26.54</v>
      </c>
      <c r="F28" t="n">
        <v>24.24</v>
      </c>
      <c r="G28" t="n">
        <v>76.54000000000001</v>
      </c>
      <c r="H28" t="n">
        <v>1.35</v>
      </c>
      <c r="I28" t="n">
        <v>19</v>
      </c>
      <c r="J28" t="n">
        <v>97.88</v>
      </c>
      <c r="K28" t="n">
        <v>37.55</v>
      </c>
      <c r="L28" t="n">
        <v>7.5</v>
      </c>
      <c r="M28" t="n">
        <v>17</v>
      </c>
      <c r="N28" t="n">
        <v>12.83</v>
      </c>
      <c r="O28" t="n">
        <v>12306.12</v>
      </c>
      <c r="P28" t="n">
        <v>183.17</v>
      </c>
      <c r="Q28" t="n">
        <v>452.62</v>
      </c>
      <c r="R28" t="n">
        <v>78.91</v>
      </c>
      <c r="S28" t="n">
        <v>57.64</v>
      </c>
      <c r="T28" t="n">
        <v>8498.299999999999</v>
      </c>
      <c r="U28" t="n">
        <v>0.73</v>
      </c>
      <c r="V28" t="n">
        <v>0.87</v>
      </c>
      <c r="W28" t="n">
        <v>6.83</v>
      </c>
      <c r="X28" t="n">
        <v>0.51</v>
      </c>
      <c r="Y28" t="n">
        <v>1</v>
      </c>
      <c r="Z28" t="n">
        <v>10</v>
      </c>
      <c r="AA28" t="n">
        <v>298.4678781562283</v>
      </c>
      <c r="AB28" t="n">
        <v>408.3769183668232</v>
      </c>
      <c r="AC28" t="n">
        <v>369.4019984384975</v>
      </c>
      <c r="AD28" t="n">
        <v>298467.8781562283</v>
      </c>
      <c r="AE28" t="n">
        <v>408376.9183668232</v>
      </c>
      <c r="AF28" t="n">
        <v>4.703482149021447e-06</v>
      </c>
      <c r="AG28" t="n">
        <v>7.679398148148148</v>
      </c>
      <c r="AH28" t="n">
        <v>369401.9984384975</v>
      </c>
    </row>
    <row r="29">
      <c r="A29" t="n">
        <v>27</v>
      </c>
      <c r="B29" t="n">
        <v>40</v>
      </c>
      <c r="C29" t="inlineStr">
        <is>
          <t xml:space="preserve">CONCLUIDO	</t>
        </is>
      </c>
      <c r="D29" t="n">
        <v>3.7759</v>
      </c>
      <c r="E29" t="n">
        <v>26.48</v>
      </c>
      <c r="F29" t="n">
        <v>24.2</v>
      </c>
      <c r="G29" t="n">
        <v>80.68000000000001</v>
      </c>
      <c r="H29" t="n">
        <v>1.39</v>
      </c>
      <c r="I29" t="n">
        <v>18</v>
      </c>
      <c r="J29" t="n">
        <v>98.19</v>
      </c>
      <c r="K29" t="n">
        <v>37.55</v>
      </c>
      <c r="L29" t="n">
        <v>7.75</v>
      </c>
      <c r="M29" t="n">
        <v>16</v>
      </c>
      <c r="N29" t="n">
        <v>12.89</v>
      </c>
      <c r="O29" t="n">
        <v>12344.44</v>
      </c>
      <c r="P29" t="n">
        <v>182.39</v>
      </c>
      <c r="Q29" t="n">
        <v>452.65</v>
      </c>
      <c r="R29" t="n">
        <v>77.92</v>
      </c>
      <c r="S29" t="n">
        <v>57.64</v>
      </c>
      <c r="T29" t="n">
        <v>8008.31</v>
      </c>
      <c r="U29" t="n">
        <v>0.74</v>
      </c>
      <c r="V29" t="n">
        <v>0.88</v>
      </c>
      <c r="W29" t="n">
        <v>6.82</v>
      </c>
      <c r="X29" t="n">
        <v>0.48</v>
      </c>
      <c r="Y29" t="n">
        <v>1</v>
      </c>
      <c r="Z29" t="n">
        <v>10</v>
      </c>
      <c r="AA29" t="n">
        <v>297.5582928453033</v>
      </c>
      <c r="AB29" t="n">
        <v>407.1323836163438</v>
      </c>
      <c r="AC29" t="n">
        <v>368.2762403378884</v>
      </c>
      <c r="AD29" t="n">
        <v>297558.2928453033</v>
      </c>
      <c r="AE29" t="n">
        <v>407132.3836163438</v>
      </c>
      <c r="AF29" t="n">
        <v>4.712593070766355e-06</v>
      </c>
      <c r="AG29" t="n">
        <v>7.662037037037037</v>
      </c>
      <c r="AH29" t="n">
        <v>368276.2403378884</v>
      </c>
    </row>
    <row r="30">
      <c r="A30" t="n">
        <v>28</v>
      </c>
      <c r="B30" t="n">
        <v>40</v>
      </c>
      <c r="C30" t="inlineStr">
        <is>
          <t xml:space="preserve">CONCLUIDO	</t>
        </is>
      </c>
      <c r="D30" t="n">
        <v>3.775</v>
      </c>
      <c r="E30" t="n">
        <v>26.49</v>
      </c>
      <c r="F30" t="n">
        <v>24.21</v>
      </c>
      <c r="G30" t="n">
        <v>80.7</v>
      </c>
      <c r="H30" t="n">
        <v>1.43</v>
      </c>
      <c r="I30" t="n">
        <v>18</v>
      </c>
      <c r="J30" t="n">
        <v>98.5</v>
      </c>
      <c r="K30" t="n">
        <v>37.55</v>
      </c>
      <c r="L30" t="n">
        <v>8</v>
      </c>
      <c r="M30" t="n">
        <v>16</v>
      </c>
      <c r="N30" t="n">
        <v>12.95</v>
      </c>
      <c r="O30" t="n">
        <v>12382.79</v>
      </c>
      <c r="P30" t="n">
        <v>180.84</v>
      </c>
      <c r="Q30" t="n">
        <v>452.62</v>
      </c>
      <c r="R30" t="n">
        <v>78.03</v>
      </c>
      <c r="S30" t="n">
        <v>57.64</v>
      </c>
      <c r="T30" t="n">
        <v>8062.2</v>
      </c>
      <c r="U30" t="n">
        <v>0.74</v>
      </c>
      <c r="V30" t="n">
        <v>0.88</v>
      </c>
      <c r="W30" t="n">
        <v>6.83</v>
      </c>
      <c r="X30" t="n">
        <v>0.48</v>
      </c>
      <c r="Y30" t="n">
        <v>1</v>
      </c>
      <c r="Z30" t="n">
        <v>10</v>
      </c>
      <c r="AA30" t="n">
        <v>296.6261943536792</v>
      </c>
      <c r="AB30" t="n">
        <v>405.8570453388205</v>
      </c>
      <c r="AC30" t="n">
        <v>367.1226185556234</v>
      </c>
      <c r="AD30" t="n">
        <v>296626.1943536793</v>
      </c>
      <c r="AE30" t="n">
        <v>405857.0453388205</v>
      </c>
      <c r="AF30" t="n">
        <v>4.71146980644164e-06</v>
      </c>
      <c r="AG30" t="n">
        <v>7.664930555555554</v>
      </c>
      <c r="AH30" t="n">
        <v>367122.6185556235</v>
      </c>
    </row>
    <row r="31">
      <c r="A31" t="n">
        <v>29</v>
      </c>
      <c r="B31" t="n">
        <v>40</v>
      </c>
      <c r="C31" t="inlineStr">
        <is>
          <t xml:space="preserve">CONCLUIDO	</t>
        </is>
      </c>
      <c r="D31" t="n">
        <v>3.7829</v>
      </c>
      <c r="E31" t="n">
        <v>26.44</v>
      </c>
      <c r="F31" t="n">
        <v>24.17</v>
      </c>
      <c r="G31" t="n">
        <v>85.31999999999999</v>
      </c>
      <c r="H31" t="n">
        <v>1.47</v>
      </c>
      <c r="I31" t="n">
        <v>17</v>
      </c>
      <c r="J31" t="n">
        <v>98.81999999999999</v>
      </c>
      <c r="K31" t="n">
        <v>37.55</v>
      </c>
      <c r="L31" t="n">
        <v>8.25</v>
      </c>
      <c r="M31" t="n">
        <v>15</v>
      </c>
      <c r="N31" t="n">
        <v>13.01</v>
      </c>
      <c r="O31" t="n">
        <v>12421.16</v>
      </c>
      <c r="P31" t="n">
        <v>180.17</v>
      </c>
      <c r="Q31" t="n">
        <v>452.57</v>
      </c>
      <c r="R31" t="n">
        <v>76.98</v>
      </c>
      <c r="S31" t="n">
        <v>57.64</v>
      </c>
      <c r="T31" t="n">
        <v>7545.13</v>
      </c>
      <c r="U31" t="n">
        <v>0.75</v>
      </c>
      <c r="V31" t="n">
        <v>0.88</v>
      </c>
      <c r="W31" t="n">
        <v>6.82</v>
      </c>
      <c r="X31" t="n">
        <v>0.45</v>
      </c>
      <c r="Y31" t="n">
        <v>1</v>
      </c>
      <c r="Z31" t="n">
        <v>10</v>
      </c>
      <c r="AA31" t="n">
        <v>295.7657297916577</v>
      </c>
      <c r="AB31" t="n">
        <v>404.6797197640454</v>
      </c>
      <c r="AC31" t="n">
        <v>366.057655281318</v>
      </c>
      <c r="AD31" t="n">
        <v>295765.7297916578</v>
      </c>
      <c r="AE31" t="n">
        <v>404679.7197640454</v>
      </c>
      <c r="AF31" t="n">
        <v>4.72132957106969e-06</v>
      </c>
      <c r="AG31" t="n">
        <v>7.650462962962963</v>
      </c>
      <c r="AH31" t="n">
        <v>366057.6552813181</v>
      </c>
    </row>
    <row r="32">
      <c r="A32" t="n">
        <v>30</v>
      </c>
      <c r="B32" t="n">
        <v>40</v>
      </c>
      <c r="C32" t="inlineStr">
        <is>
          <t xml:space="preserve">CONCLUIDO	</t>
        </is>
      </c>
      <c r="D32" t="n">
        <v>3.78</v>
      </c>
      <c r="E32" t="n">
        <v>26.46</v>
      </c>
      <c r="F32" t="n">
        <v>24.19</v>
      </c>
      <c r="G32" t="n">
        <v>85.39</v>
      </c>
      <c r="H32" t="n">
        <v>1.51</v>
      </c>
      <c r="I32" t="n">
        <v>17</v>
      </c>
      <c r="J32" t="n">
        <v>99.13</v>
      </c>
      <c r="K32" t="n">
        <v>37.55</v>
      </c>
      <c r="L32" t="n">
        <v>8.5</v>
      </c>
      <c r="M32" t="n">
        <v>15</v>
      </c>
      <c r="N32" t="n">
        <v>13.07</v>
      </c>
      <c r="O32" t="n">
        <v>12459.56</v>
      </c>
      <c r="P32" t="n">
        <v>179.42</v>
      </c>
      <c r="Q32" t="n">
        <v>452.57</v>
      </c>
      <c r="R32" t="n">
        <v>77.55</v>
      </c>
      <c r="S32" t="n">
        <v>57.64</v>
      </c>
      <c r="T32" t="n">
        <v>7827.74</v>
      </c>
      <c r="U32" t="n">
        <v>0.74</v>
      </c>
      <c r="V32" t="n">
        <v>0.88</v>
      </c>
      <c r="W32" t="n">
        <v>6.83</v>
      </c>
      <c r="X32" t="n">
        <v>0.47</v>
      </c>
      <c r="Y32" t="n">
        <v>1</v>
      </c>
      <c r="Z32" t="n">
        <v>10</v>
      </c>
      <c r="AA32" t="n">
        <v>295.4550737910919</v>
      </c>
      <c r="AB32" t="n">
        <v>404.2546665188957</v>
      </c>
      <c r="AC32" t="n">
        <v>365.6731685213195</v>
      </c>
      <c r="AD32" t="n">
        <v>295455.0737910919</v>
      </c>
      <c r="AE32" t="n">
        <v>404254.6665188957</v>
      </c>
      <c r="AF32" t="n">
        <v>4.717710163801165e-06</v>
      </c>
      <c r="AG32" t="n">
        <v>7.65625</v>
      </c>
      <c r="AH32" t="n">
        <v>365673.1685213195</v>
      </c>
    </row>
    <row r="33">
      <c r="A33" t="n">
        <v>31</v>
      </c>
      <c r="B33" t="n">
        <v>40</v>
      </c>
      <c r="C33" t="inlineStr">
        <is>
          <t xml:space="preserve">CONCLUIDO	</t>
        </is>
      </c>
      <c r="D33" t="n">
        <v>3.7882</v>
      </c>
      <c r="E33" t="n">
        <v>26.4</v>
      </c>
      <c r="F33" t="n">
        <v>24.16</v>
      </c>
      <c r="G33" t="n">
        <v>90.58</v>
      </c>
      <c r="H33" t="n">
        <v>1.55</v>
      </c>
      <c r="I33" t="n">
        <v>16</v>
      </c>
      <c r="J33" t="n">
        <v>99.44</v>
      </c>
      <c r="K33" t="n">
        <v>37.55</v>
      </c>
      <c r="L33" t="n">
        <v>8.75</v>
      </c>
      <c r="M33" t="n">
        <v>14</v>
      </c>
      <c r="N33" t="n">
        <v>13.14</v>
      </c>
      <c r="O33" t="n">
        <v>12497.98</v>
      </c>
      <c r="P33" t="n">
        <v>178.01</v>
      </c>
      <c r="Q33" t="n">
        <v>452.63</v>
      </c>
      <c r="R33" t="n">
        <v>76.33</v>
      </c>
      <c r="S33" t="n">
        <v>57.64</v>
      </c>
      <c r="T33" t="n">
        <v>7224.71</v>
      </c>
      <c r="U33" t="n">
        <v>0.76</v>
      </c>
      <c r="V33" t="n">
        <v>0.88</v>
      </c>
      <c r="W33" t="n">
        <v>6.82</v>
      </c>
      <c r="X33" t="n">
        <v>0.43</v>
      </c>
      <c r="Y33" t="n">
        <v>1</v>
      </c>
      <c r="Z33" t="n">
        <v>10</v>
      </c>
      <c r="AA33" t="n">
        <v>294.1336173091937</v>
      </c>
      <c r="AB33" t="n">
        <v>402.4465914618171</v>
      </c>
      <c r="AC33" t="n">
        <v>364.0376536100392</v>
      </c>
      <c r="AD33" t="n">
        <v>294133.6173091937</v>
      </c>
      <c r="AE33" t="n">
        <v>402446.5914618171</v>
      </c>
      <c r="AF33" t="n">
        <v>4.727944349870786e-06</v>
      </c>
      <c r="AG33" t="n">
        <v>7.638888888888889</v>
      </c>
      <c r="AH33" t="n">
        <v>364037.6536100392</v>
      </c>
    </row>
    <row r="34">
      <c r="A34" t="n">
        <v>32</v>
      </c>
      <c r="B34" t="n">
        <v>40</v>
      </c>
      <c r="C34" t="inlineStr">
        <is>
          <t xml:space="preserve">CONCLUIDO	</t>
        </is>
      </c>
      <c r="D34" t="n">
        <v>3.7859</v>
      </c>
      <c r="E34" t="n">
        <v>26.41</v>
      </c>
      <c r="F34" t="n">
        <v>24.17</v>
      </c>
      <c r="G34" t="n">
        <v>90.64</v>
      </c>
      <c r="H34" t="n">
        <v>1.59</v>
      </c>
      <c r="I34" t="n">
        <v>16</v>
      </c>
      <c r="J34" t="n">
        <v>99.75</v>
      </c>
      <c r="K34" t="n">
        <v>37.55</v>
      </c>
      <c r="L34" t="n">
        <v>9</v>
      </c>
      <c r="M34" t="n">
        <v>14</v>
      </c>
      <c r="N34" t="n">
        <v>13.2</v>
      </c>
      <c r="O34" t="n">
        <v>12536.43</v>
      </c>
      <c r="P34" t="n">
        <v>177.03</v>
      </c>
      <c r="Q34" t="n">
        <v>452.57</v>
      </c>
      <c r="R34" t="n">
        <v>76.98999999999999</v>
      </c>
      <c r="S34" t="n">
        <v>57.64</v>
      </c>
      <c r="T34" t="n">
        <v>7552.04</v>
      </c>
      <c r="U34" t="n">
        <v>0.75</v>
      </c>
      <c r="V34" t="n">
        <v>0.88</v>
      </c>
      <c r="W34" t="n">
        <v>6.82</v>
      </c>
      <c r="X34" t="n">
        <v>0.45</v>
      </c>
      <c r="Y34" t="n">
        <v>1</v>
      </c>
      <c r="Z34" t="n">
        <v>10</v>
      </c>
      <c r="AA34" t="n">
        <v>293.6282741811916</v>
      </c>
      <c r="AB34" t="n">
        <v>401.7551586999194</v>
      </c>
      <c r="AC34" t="n">
        <v>363.412210220505</v>
      </c>
      <c r="AD34" t="n">
        <v>293628.2741811916</v>
      </c>
      <c r="AE34" t="n">
        <v>401755.1586999194</v>
      </c>
      <c r="AF34" t="n">
        <v>4.725073785485405e-06</v>
      </c>
      <c r="AG34" t="n">
        <v>7.641782407407407</v>
      </c>
      <c r="AH34" t="n">
        <v>363412.210220505</v>
      </c>
    </row>
    <row r="35">
      <c r="A35" t="n">
        <v>33</v>
      </c>
      <c r="B35" t="n">
        <v>40</v>
      </c>
      <c r="C35" t="inlineStr">
        <is>
          <t xml:space="preserve">CONCLUIDO	</t>
        </is>
      </c>
      <c r="D35" t="n">
        <v>3.7969</v>
      </c>
      <c r="E35" t="n">
        <v>26.34</v>
      </c>
      <c r="F35" t="n">
        <v>24.11</v>
      </c>
      <c r="G35" t="n">
        <v>96.45</v>
      </c>
      <c r="H35" t="n">
        <v>1.63</v>
      </c>
      <c r="I35" t="n">
        <v>15</v>
      </c>
      <c r="J35" t="n">
        <v>100.06</v>
      </c>
      <c r="K35" t="n">
        <v>37.55</v>
      </c>
      <c r="L35" t="n">
        <v>9.25</v>
      </c>
      <c r="M35" t="n">
        <v>13</v>
      </c>
      <c r="N35" t="n">
        <v>13.26</v>
      </c>
      <c r="O35" t="n">
        <v>12574.9</v>
      </c>
      <c r="P35" t="n">
        <v>175.48</v>
      </c>
      <c r="Q35" t="n">
        <v>452.59</v>
      </c>
      <c r="R35" t="n">
        <v>74.95</v>
      </c>
      <c r="S35" t="n">
        <v>57.64</v>
      </c>
      <c r="T35" t="n">
        <v>6536.89</v>
      </c>
      <c r="U35" t="n">
        <v>0.77</v>
      </c>
      <c r="V35" t="n">
        <v>0.88</v>
      </c>
      <c r="W35" t="n">
        <v>6.82</v>
      </c>
      <c r="X35" t="n">
        <v>0.39</v>
      </c>
      <c r="Y35" t="n">
        <v>1</v>
      </c>
      <c r="Z35" t="n">
        <v>10</v>
      </c>
      <c r="AA35" t="n">
        <v>292.0411808882062</v>
      </c>
      <c r="AB35" t="n">
        <v>399.5836276388422</v>
      </c>
      <c r="AC35" t="n">
        <v>361.447927036134</v>
      </c>
      <c r="AD35" t="n">
        <v>292041.1808882062</v>
      </c>
      <c r="AE35" t="n">
        <v>399583.6276388422</v>
      </c>
      <c r="AF35" t="n">
        <v>4.738802571676361e-06</v>
      </c>
      <c r="AG35" t="n">
        <v>7.621527777777778</v>
      </c>
      <c r="AH35" t="n">
        <v>361447.9270361341</v>
      </c>
    </row>
    <row r="36">
      <c r="A36" t="n">
        <v>34</v>
      </c>
      <c r="B36" t="n">
        <v>40</v>
      </c>
      <c r="C36" t="inlineStr">
        <is>
          <t xml:space="preserve">CONCLUIDO	</t>
        </is>
      </c>
      <c r="D36" t="n">
        <v>3.796</v>
      </c>
      <c r="E36" t="n">
        <v>26.34</v>
      </c>
      <c r="F36" t="n">
        <v>24.12</v>
      </c>
      <c r="G36" t="n">
        <v>96.48</v>
      </c>
      <c r="H36" t="n">
        <v>1.67</v>
      </c>
      <c r="I36" t="n">
        <v>15</v>
      </c>
      <c r="J36" t="n">
        <v>100.37</v>
      </c>
      <c r="K36" t="n">
        <v>37.55</v>
      </c>
      <c r="L36" t="n">
        <v>9.5</v>
      </c>
      <c r="M36" t="n">
        <v>13</v>
      </c>
      <c r="N36" t="n">
        <v>13.32</v>
      </c>
      <c r="O36" t="n">
        <v>12613.39</v>
      </c>
      <c r="P36" t="n">
        <v>174.21</v>
      </c>
      <c r="Q36" t="n">
        <v>452.6</v>
      </c>
      <c r="R36" t="n">
        <v>75.17</v>
      </c>
      <c r="S36" t="n">
        <v>57.64</v>
      </c>
      <c r="T36" t="n">
        <v>6647.81</v>
      </c>
      <c r="U36" t="n">
        <v>0.77</v>
      </c>
      <c r="V36" t="n">
        <v>0.88</v>
      </c>
      <c r="W36" t="n">
        <v>6.82</v>
      </c>
      <c r="X36" t="n">
        <v>0.4</v>
      </c>
      <c r="Y36" t="n">
        <v>1</v>
      </c>
      <c r="Z36" t="n">
        <v>10</v>
      </c>
      <c r="AA36" t="n">
        <v>291.2913348144215</v>
      </c>
      <c r="AB36" t="n">
        <v>398.5576551598159</v>
      </c>
      <c r="AC36" t="n">
        <v>360.5198719305446</v>
      </c>
      <c r="AD36" t="n">
        <v>291291.3348144215</v>
      </c>
      <c r="AE36" t="n">
        <v>398557.6551598159</v>
      </c>
      <c r="AF36" t="n">
        <v>4.737679307351646e-06</v>
      </c>
      <c r="AG36" t="n">
        <v>7.621527777777778</v>
      </c>
      <c r="AH36" t="n">
        <v>360519.8719305446</v>
      </c>
    </row>
    <row r="37">
      <c r="A37" t="n">
        <v>35</v>
      </c>
      <c r="B37" t="n">
        <v>40</v>
      </c>
      <c r="C37" t="inlineStr">
        <is>
          <t xml:space="preserve">CONCLUIDO	</t>
        </is>
      </c>
      <c r="D37" t="n">
        <v>3.8023</v>
      </c>
      <c r="E37" t="n">
        <v>26.3</v>
      </c>
      <c r="F37" t="n">
        <v>24.1</v>
      </c>
      <c r="G37" t="n">
        <v>103.27</v>
      </c>
      <c r="H37" t="n">
        <v>1.7</v>
      </c>
      <c r="I37" t="n">
        <v>14</v>
      </c>
      <c r="J37" t="n">
        <v>100.69</v>
      </c>
      <c r="K37" t="n">
        <v>37.55</v>
      </c>
      <c r="L37" t="n">
        <v>9.75</v>
      </c>
      <c r="M37" t="n">
        <v>12</v>
      </c>
      <c r="N37" t="n">
        <v>13.38</v>
      </c>
      <c r="O37" t="n">
        <v>12651.91</v>
      </c>
      <c r="P37" t="n">
        <v>173.94</v>
      </c>
      <c r="Q37" t="n">
        <v>452.6</v>
      </c>
      <c r="R37" t="n">
        <v>74.33</v>
      </c>
      <c r="S37" t="n">
        <v>57.64</v>
      </c>
      <c r="T37" t="n">
        <v>6234.85</v>
      </c>
      <c r="U37" t="n">
        <v>0.78</v>
      </c>
      <c r="V37" t="n">
        <v>0.88</v>
      </c>
      <c r="W37" t="n">
        <v>6.82</v>
      </c>
      <c r="X37" t="n">
        <v>0.37</v>
      </c>
      <c r="Y37" t="n">
        <v>1</v>
      </c>
      <c r="Z37" t="n">
        <v>10</v>
      </c>
      <c r="AA37" t="n">
        <v>290.8104305664068</v>
      </c>
      <c r="AB37" t="n">
        <v>397.8996607516841</v>
      </c>
      <c r="AC37" t="n">
        <v>359.924675585224</v>
      </c>
      <c r="AD37" t="n">
        <v>290810.4305664068</v>
      </c>
      <c r="AE37" t="n">
        <v>397899.6607516841</v>
      </c>
      <c r="AF37" t="n">
        <v>4.745542157624648e-06</v>
      </c>
      <c r="AG37" t="n">
        <v>7.609953703703703</v>
      </c>
      <c r="AH37" t="n">
        <v>359924.6755852239</v>
      </c>
    </row>
    <row r="38">
      <c r="A38" t="n">
        <v>36</v>
      </c>
      <c r="B38" t="n">
        <v>40</v>
      </c>
      <c r="C38" t="inlineStr">
        <is>
          <t xml:space="preserve">CONCLUIDO	</t>
        </is>
      </c>
      <c r="D38" t="n">
        <v>3.8006</v>
      </c>
      <c r="E38" t="n">
        <v>26.31</v>
      </c>
      <c r="F38" t="n">
        <v>24.11</v>
      </c>
      <c r="G38" t="n">
        <v>103.32</v>
      </c>
      <c r="H38" t="n">
        <v>1.74</v>
      </c>
      <c r="I38" t="n">
        <v>14</v>
      </c>
      <c r="J38" t="n">
        <v>101</v>
      </c>
      <c r="K38" t="n">
        <v>37.55</v>
      </c>
      <c r="L38" t="n">
        <v>10</v>
      </c>
      <c r="M38" t="n">
        <v>11</v>
      </c>
      <c r="N38" t="n">
        <v>13.45</v>
      </c>
      <c r="O38" t="n">
        <v>12690.46</v>
      </c>
      <c r="P38" t="n">
        <v>172.07</v>
      </c>
      <c r="Q38" t="n">
        <v>452.57</v>
      </c>
      <c r="R38" t="n">
        <v>74.72</v>
      </c>
      <c r="S38" t="n">
        <v>57.64</v>
      </c>
      <c r="T38" t="n">
        <v>6428.64</v>
      </c>
      <c r="U38" t="n">
        <v>0.77</v>
      </c>
      <c r="V38" t="n">
        <v>0.88</v>
      </c>
      <c r="W38" t="n">
        <v>6.82</v>
      </c>
      <c r="X38" t="n">
        <v>0.38</v>
      </c>
      <c r="Y38" t="n">
        <v>1</v>
      </c>
      <c r="Z38" t="n">
        <v>10</v>
      </c>
      <c r="AA38" t="n">
        <v>289.7132424436293</v>
      </c>
      <c r="AB38" t="n">
        <v>396.3984395575761</v>
      </c>
      <c r="AC38" t="n">
        <v>358.5667288349044</v>
      </c>
      <c r="AD38" t="n">
        <v>289713.2424436292</v>
      </c>
      <c r="AE38" t="n">
        <v>396398.4395575761</v>
      </c>
      <c r="AF38" t="n">
        <v>4.74342043612241e-06</v>
      </c>
      <c r="AG38" t="n">
        <v>7.612847222222222</v>
      </c>
      <c r="AH38" t="n">
        <v>358566.7288349044</v>
      </c>
    </row>
    <row r="39">
      <c r="A39" t="n">
        <v>37</v>
      </c>
      <c r="B39" t="n">
        <v>40</v>
      </c>
      <c r="C39" t="inlineStr">
        <is>
          <t xml:space="preserve">CONCLUIDO	</t>
        </is>
      </c>
      <c r="D39" t="n">
        <v>3.8071</v>
      </c>
      <c r="E39" t="n">
        <v>26.27</v>
      </c>
      <c r="F39" t="n">
        <v>24.08</v>
      </c>
      <c r="G39" t="n">
        <v>111.14</v>
      </c>
      <c r="H39" t="n">
        <v>1.78</v>
      </c>
      <c r="I39" t="n">
        <v>13</v>
      </c>
      <c r="J39" t="n">
        <v>101.31</v>
      </c>
      <c r="K39" t="n">
        <v>37.55</v>
      </c>
      <c r="L39" t="n">
        <v>10.25</v>
      </c>
      <c r="M39" t="n">
        <v>8</v>
      </c>
      <c r="N39" t="n">
        <v>13.51</v>
      </c>
      <c r="O39" t="n">
        <v>12729.03</v>
      </c>
      <c r="P39" t="n">
        <v>170.52</v>
      </c>
      <c r="Q39" t="n">
        <v>452.63</v>
      </c>
      <c r="R39" t="n">
        <v>73.93000000000001</v>
      </c>
      <c r="S39" t="n">
        <v>57.64</v>
      </c>
      <c r="T39" t="n">
        <v>6039.56</v>
      </c>
      <c r="U39" t="n">
        <v>0.78</v>
      </c>
      <c r="V39" t="n">
        <v>0.88</v>
      </c>
      <c r="W39" t="n">
        <v>6.82</v>
      </c>
      <c r="X39" t="n">
        <v>0.36</v>
      </c>
      <c r="Y39" t="n">
        <v>1</v>
      </c>
      <c r="Z39" t="n">
        <v>10</v>
      </c>
      <c r="AA39" t="n">
        <v>288.3931395507196</v>
      </c>
      <c r="AB39" t="n">
        <v>394.5922165406678</v>
      </c>
      <c r="AC39" t="n">
        <v>356.9328892076799</v>
      </c>
      <c r="AD39" t="n">
        <v>288393.1395507196</v>
      </c>
      <c r="AE39" t="n">
        <v>394592.2165406678</v>
      </c>
      <c r="AF39" t="n">
        <v>4.751532900689793e-06</v>
      </c>
      <c r="AG39" t="n">
        <v>7.601273148148149</v>
      </c>
      <c r="AH39" t="n">
        <v>356932.8892076799</v>
      </c>
    </row>
    <row r="40">
      <c r="A40" t="n">
        <v>38</v>
      </c>
      <c r="B40" t="n">
        <v>40</v>
      </c>
      <c r="C40" t="inlineStr">
        <is>
          <t xml:space="preserve">CONCLUIDO	</t>
        </is>
      </c>
      <c r="D40" t="n">
        <v>3.8061</v>
      </c>
      <c r="E40" t="n">
        <v>26.27</v>
      </c>
      <c r="F40" t="n">
        <v>24.09</v>
      </c>
      <c r="G40" t="n">
        <v>111.17</v>
      </c>
      <c r="H40" t="n">
        <v>1.82</v>
      </c>
      <c r="I40" t="n">
        <v>13</v>
      </c>
      <c r="J40" t="n">
        <v>101.62</v>
      </c>
      <c r="K40" t="n">
        <v>37.55</v>
      </c>
      <c r="L40" t="n">
        <v>10.5</v>
      </c>
      <c r="M40" t="n">
        <v>7</v>
      </c>
      <c r="N40" t="n">
        <v>13.57</v>
      </c>
      <c r="O40" t="n">
        <v>12767.62</v>
      </c>
      <c r="P40" t="n">
        <v>171.23</v>
      </c>
      <c r="Q40" t="n">
        <v>452.63</v>
      </c>
      <c r="R40" t="n">
        <v>73.92</v>
      </c>
      <c r="S40" t="n">
        <v>57.64</v>
      </c>
      <c r="T40" t="n">
        <v>6034.36</v>
      </c>
      <c r="U40" t="n">
        <v>0.78</v>
      </c>
      <c r="V40" t="n">
        <v>0.88</v>
      </c>
      <c r="W40" t="n">
        <v>6.82</v>
      </c>
      <c r="X40" t="n">
        <v>0.36</v>
      </c>
      <c r="Y40" t="n">
        <v>1</v>
      </c>
      <c r="Z40" t="n">
        <v>10</v>
      </c>
      <c r="AA40" t="n">
        <v>288.9068084688835</v>
      </c>
      <c r="AB40" t="n">
        <v>395.2950410159729</v>
      </c>
      <c r="AC40" t="n">
        <v>357.5686371014821</v>
      </c>
      <c r="AD40" t="n">
        <v>288906.8084688834</v>
      </c>
      <c r="AE40" t="n">
        <v>395295.0410159728</v>
      </c>
      <c r="AF40" t="n">
        <v>4.750284829217887e-06</v>
      </c>
      <c r="AG40" t="n">
        <v>7.601273148148149</v>
      </c>
      <c r="AH40" t="n">
        <v>357568.6371014821</v>
      </c>
    </row>
    <row r="41">
      <c r="A41" t="n">
        <v>39</v>
      </c>
      <c r="B41" t="n">
        <v>40</v>
      </c>
      <c r="C41" t="inlineStr">
        <is>
          <t xml:space="preserve">CONCLUIDO	</t>
        </is>
      </c>
      <c r="D41" t="n">
        <v>3.8076</v>
      </c>
      <c r="E41" t="n">
        <v>26.26</v>
      </c>
      <c r="F41" t="n">
        <v>24.08</v>
      </c>
      <c r="G41" t="n">
        <v>111.13</v>
      </c>
      <c r="H41" t="n">
        <v>1.86</v>
      </c>
      <c r="I41" t="n">
        <v>13</v>
      </c>
      <c r="J41" t="n">
        <v>101.94</v>
      </c>
      <c r="K41" t="n">
        <v>37.55</v>
      </c>
      <c r="L41" t="n">
        <v>10.75</v>
      </c>
      <c r="M41" t="n">
        <v>5</v>
      </c>
      <c r="N41" t="n">
        <v>13.64</v>
      </c>
      <c r="O41" t="n">
        <v>12806.24</v>
      </c>
      <c r="P41" t="n">
        <v>171.66</v>
      </c>
      <c r="Q41" t="n">
        <v>452.73</v>
      </c>
      <c r="R41" t="n">
        <v>73.62</v>
      </c>
      <c r="S41" t="n">
        <v>57.64</v>
      </c>
      <c r="T41" t="n">
        <v>5885.16</v>
      </c>
      <c r="U41" t="n">
        <v>0.78</v>
      </c>
      <c r="V41" t="n">
        <v>0.88</v>
      </c>
      <c r="W41" t="n">
        <v>6.82</v>
      </c>
      <c r="X41" t="n">
        <v>0.35</v>
      </c>
      <c r="Y41" t="n">
        <v>1</v>
      </c>
      <c r="Z41" t="n">
        <v>10</v>
      </c>
      <c r="AA41" t="n">
        <v>289.0964712263961</v>
      </c>
      <c r="AB41" t="n">
        <v>395.554545968132</v>
      </c>
      <c r="AC41" t="n">
        <v>357.8033752652248</v>
      </c>
      <c r="AD41" t="n">
        <v>289096.4712263961</v>
      </c>
      <c r="AE41" t="n">
        <v>395554.545968132</v>
      </c>
      <c r="AF41" t="n">
        <v>4.752156936425746e-06</v>
      </c>
      <c r="AG41" t="n">
        <v>7.59837962962963</v>
      </c>
      <c r="AH41" t="n">
        <v>357803.3752652248</v>
      </c>
    </row>
    <row r="42">
      <c r="A42" t="n">
        <v>40</v>
      </c>
      <c r="B42" t="n">
        <v>40</v>
      </c>
      <c r="C42" t="inlineStr">
        <is>
          <t xml:space="preserve">CONCLUIDO	</t>
        </is>
      </c>
      <c r="D42" t="n">
        <v>3.8073</v>
      </c>
      <c r="E42" t="n">
        <v>26.26</v>
      </c>
      <c r="F42" t="n">
        <v>24.08</v>
      </c>
      <c r="G42" t="n">
        <v>111.14</v>
      </c>
      <c r="H42" t="n">
        <v>1.89</v>
      </c>
      <c r="I42" t="n">
        <v>13</v>
      </c>
      <c r="J42" t="n">
        <v>102.25</v>
      </c>
      <c r="K42" t="n">
        <v>37.55</v>
      </c>
      <c r="L42" t="n">
        <v>11</v>
      </c>
      <c r="M42" t="n">
        <v>3</v>
      </c>
      <c r="N42" t="n">
        <v>13.7</v>
      </c>
      <c r="O42" t="n">
        <v>12844.88</v>
      </c>
      <c r="P42" t="n">
        <v>171.48</v>
      </c>
      <c r="Q42" t="n">
        <v>452.66</v>
      </c>
      <c r="R42" t="n">
        <v>73.59</v>
      </c>
      <c r="S42" t="n">
        <v>57.64</v>
      </c>
      <c r="T42" t="n">
        <v>5869.24</v>
      </c>
      <c r="U42" t="n">
        <v>0.78</v>
      </c>
      <c r="V42" t="n">
        <v>0.88</v>
      </c>
      <c r="W42" t="n">
        <v>6.82</v>
      </c>
      <c r="X42" t="n">
        <v>0.35</v>
      </c>
      <c r="Y42" t="n">
        <v>1</v>
      </c>
      <c r="Z42" t="n">
        <v>10</v>
      </c>
      <c r="AA42" t="n">
        <v>288.9946684542263</v>
      </c>
      <c r="AB42" t="n">
        <v>395.4152549240279</v>
      </c>
      <c r="AC42" t="n">
        <v>357.6773779628738</v>
      </c>
      <c r="AD42" t="n">
        <v>288994.6684542263</v>
      </c>
      <c r="AE42" t="n">
        <v>395415.2549240279</v>
      </c>
      <c r="AF42" t="n">
        <v>4.751782514984173e-06</v>
      </c>
      <c r="AG42" t="n">
        <v>7.59837962962963</v>
      </c>
      <c r="AH42" t="n">
        <v>357677.3779628738</v>
      </c>
    </row>
    <row r="43">
      <c r="A43" t="n">
        <v>41</v>
      </c>
      <c r="B43" t="n">
        <v>40</v>
      </c>
      <c r="C43" t="inlineStr">
        <is>
          <t xml:space="preserve">CONCLUIDO	</t>
        </is>
      </c>
      <c r="D43" t="n">
        <v>3.8071</v>
      </c>
      <c r="E43" t="n">
        <v>26.27</v>
      </c>
      <c r="F43" t="n">
        <v>24.08</v>
      </c>
      <c r="G43" t="n">
        <v>111.14</v>
      </c>
      <c r="H43" t="n">
        <v>1.93</v>
      </c>
      <c r="I43" t="n">
        <v>13</v>
      </c>
      <c r="J43" t="n">
        <v>102.56</v>
      </c>
      <c r="K43" t="n">
        <v>37.55</v>
      </c>
      <c r="L43" t="n">
        <v>11.25</v>
      </c>
      <c r="M43" t="n">
        <v>1</v>
      </c>
      <c r="N43" t="n">
        <v>13.76</v>
      </c>
      <c r="O43" t="n">
        <v>12883.55</v>
      </c>
      <c r="P43" t="n">
        <v>171.52</v>
      </c>
      <c r="Q43" t="n">
        <v>452.66</v>
      </c>
      <c r="R43" t="n">
        <v>73.59999999999999</v>
      </c>
      <c r="S43" t="n">
        <v>57.64</v>
      </c>
      <c r="T43" t="n">
        <v>5875.31</v>
      </c>
      <c r="U43" t="n">
        <v>0.78</v>
      </c>
      <c r="V43" t="n">
        <v>0.88</v>
      </c>
      <c r="W43" t="n">
        <v>6.83</v>
      </c>
      <c r="X43" t="n">
        <v>0.36</v>
      </c>
      <c r="Y43" t="n">
        <v>1</v>
      </c>
      <c r="Z43" t="n">
        <v>10</v>
      </c>
      <c r="AA43" t="n">
        <v>289.0284389260923</v>
      </c>
      <c r="AB43" t="n">
        <v>395.4614611734831</v>
      </c>
      <c r="AC43" t="n">
        <v>357.7191743527319</v>
      </c>
      <c r="AD43" t="n">
        <v>289028.4389260923</v>
      </c>
      <c r="AE43" t="n">
        <v>395461.4611734832</v>
      </c>
      <c r="AF43" t="n">
        <v>4.751532900689793e-06</v>
      </c>
      <c r="AG43" t="n">
        <v>7.601273148148149</v>
      </c>
      <c r="AH43" t="n">
        <v>357719.1743527319</v>
      </c>
    </row>
    <row r="44">
      <c r="A44" t="n">
        <v>42</v>
      </c>
      <c r="B44" t="n">
        <v>40</v>
      </c>
      <c r="C44" t="inlineStr">
        <is>
          <t xml:space="preserve">CONCLUIDO	</t>
        </is>
      </c>
      <c r="D44" t="n">
        <v>3.8067</v>
      </c>
      <c r="E44" t="n">
        <v>26.27</v>
      </c>
      <c r="F44" t="n">
        <v>24.08</v>
      </c>
      <c r="G44" t="n">
        <v>111.16</v>
      </c>
      <c r="H44" t="n">
        <v>1.97</v>
      </c>
      <c r="I44" t="n">
        <v>13</v>
      </c>
      <c r="J44" t="n">
        <v>102.88</v>
      </c>
      <c r="K44" t="n">
        <v>37.55</v>
      </c>
      <c r="L44" t="n">
        <v>11.5</v>
      </c>
      <c r="M44" t="n">
        <v>0</v>
      </c>
      <c r="N44" t="n">
        <v>13.83</v>
      </c>
      <c r="O44" t="n">
        <v>12922.24</v>
      </c>
      <c r="P44" t="n">
        <v>171.78</v>
      </c>
      <c r="Q44" t="n">
        <v>452.63</v>
      </c>
      <c r="R44" t="n">
        <v>73.64</v>
      </c>
      <c r="S44" t="n">
        <v>57.64</v>
      </c>
      <c r="T44" t="n">
        <v>5895.42</v>
      </c>
      <c r="U44" t="n">
        <v>0.78</v>
      </c>
      <c r="V44" t="n">
        <v>0.88</v>
      </c>
      <c r="W44" t="n">
        <v>6.83</v>
      </c>
      <c r="X44" t="n">
        <v>0.36</v>
      </c>
      <c r="Y44" t="n">
        <v>1</v>
      </c>
      <c r="Z44" t="n">
        <v>10</v>
      </c>
      <c r="AA44" t="n">
        <v>289.2103564190463</v>
      </c>
      <c r="AB44" t="n">
        <v>395.7103687129761</v>
      </c>
      <c r="AC44" t="n">
        <v>357.9443265059996</v>
      </c>
      <c r="AD44" t="n">
        <v>289210.3564190463</v>
      </c>
      <c r="AE44" t="n">
        <v>395710.3687129761</v>
      </c>
      <c r="AF44" t="n">
        <v>4.751033672101031e-06</v>
      </c>
      <c r="AG44" t="n">
        <v>7.601273148148149</v>
      </c>
      <c r="AH44" t="n">
        <v>357944.3265059996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125</v>
      </c>
      <c r="C2" t="inlineStr">
        <is>
          <t xml:space="preserve">CONCLUIDO	</t>
        </is>
      </c>
      <c r="D2" t="n">
        <v>1.6669</v>
      </c>
      <c r="E2" t="n">
        <v>59.99</v>
      </c>
      <c r="F2" t="n">
        <v>36.84</v>
      </c>
      <c r="G2" t="n">
        <v>5.12</v>
      </c>
      <c r="H2" t="n">
        <v>0.07000000000000001</v>
      </c>
      <c r="I2" t="n">
        <v>432</v>
      </c>
      <c r="J2" t="n">
        <v>242.64</v>
      </c>
      <c r="K2" t="n">
        <v>58.47</v>
      </c>
      <c r="L2" t="n">
        <v>1</v>
      </c>
      <c r="M2" t="n">
        <v>430</v>
      </c>
      <c r="N2" t="n">
        <v>58.17</v>
      </c>
      <c r="O2" t="n">
        <v>30160.1</v>
      </c>
      <c r="P2" t="n">
        <v>595.8099999999999</v>
      </c>
      <c r="Q2" t="n">
        <v>453.67</v>
      </c>
      <c r="R2" t="n">
        <v>489.67</v>
      </c>
      <c r="S2" t="n">
        <v>57.64</v>
      </c>
      <c r="T2" t="n">
        <v>211812.43</v>
      </c>
      <c r="U2" t="n">
        <v>0.12</v>
      </c>
      <c r="V2" t="n">
        <v>0.58</v>
      </c>
      <c r="W2" t="n">
        <v>7.53</v>
      </c>
      <c r="X2" t="n">
        <v>13.08</v>
      </c>
      <c r="Y2" t="n">
        <v>1</v>
      </c>
      <c r="Z2" t="n">
        <v>10</v>
      </c>
      <c r="AA2" t="n">
        <v>1486.993391359187</v>
      </c>
      <c r="AB2" t="n">
        <v>2034.569959576144</v>
      </c>
      <c r="AC2" t="n">
        <v>1840.393458171069</v>
      </c>
      <c r="AD2" t="n">
        <v>1486993.391359187</v>
      </c>
      <c r="AE2" t="n">
        <v>2034569.959576144</v>
      </c>
      <c r="AF2" t="n">
        <v>1.517365470487802e-06</v>
      </c>
      <c r="AG2" t="n">
        <v>17.35821759259259</v>
      </c>
      <c r="AH2" t="n">
        <v>1840393.458171069</v>
      </c>
    </row>
    <row r="3">
      <c r="A3" t="n">
        <v>1</v>
      </c>
      <c r="B3" t="n">
        <v>125</v>
      </c>
      <c r="C3" t="inlineStr">
        <is>
          <t xml:space="preserve">CONCLUIDO	</t>
        </is>
      </c>
      <c r="D3" t="n">
        <v>1.9881</v>
      </c>
      <c r="E3" t="n">
        <v>50.3</v>
      </c>
      <c r="F3" t="n">
        <v>32.95</v>
      </c>
      <c r="G3" t="n">
        <v>6.4</v>
      </c>
      <c r="H3" t="n">
        <v>0.09</v>
      </c>
      <c r="I3" t="n">
        <v>309</v>
      </c>
      <c r="J3" t="n">
        <v>243.08</v>
      </c>
      <c r="K3" t="n">
        <v>58.47</v>
      </c>
      <c r="L3" t="n">
        <v>1.25</v>
      </c>
      <c r="M3" t="n">
        <v>307</v>
      </c>
      <c r="N3" t="n">
        <v>58.36</v>
      </c>
      <c r="O3" t="n">
        <v>30214.33</v>
      </c>
      <c r="P3" t="n">
        <v>533.09</v>
      </c>
      <c r="Q3" t="n">
        <v>453.5</v>
      </c>
      <c r="R3" t="n">
        <v>362.95</v>
      </c>
      <c r="S3" t="n">
        <v>57.64</v>
      </c>
      <c r="T3" t="n">
        <v>149069.87</v>
      </c>
      <c r="U3" t="n">
        <v>0.16</v>
      </c>
      <c r="V3" t="n">
        <v>0.64</v>
      </c>
      <c r="W3" t="n">
        <v>7.31</v>
      </c>
      <c r="X3" t="n">
        <v>9.199999999999999</v>
      </c>
      <c r="Y3" t="n">
        <v>1</v>
      </c>
      <c r="Z3" t="n">
        <v>10</v>
      </c>
      <c r="AA3" t="n">
        <v>1150.745947138785</v>
      </c>
      <c r="AB3" t="n">
        <v>1574.501372203496</v>
      </c>
      <c r="AC3" t="n">
        <v>1424.233171066948</v>
      </c>
      <c r="AD3" t="n">
        <v>1150745.947138785</v>
      </c>
      <c r="AE3" t="n">
        <v>1574501.372203496</v>
      </c>
      <c r="AF3" t="n">
        <v>1.809751209956686e-06</v>
      </c>
      <c r="AG3" t="n">
        <v>14.55439814814815</v>
      </c>
      <c r="AH3" t="n">
        <v>1424233.171066948</v>
      </c>
    </row>
    <row r="4">
      <c r="A4" t="n">
        <v>2</v>
      </c>
      <c r="B4" t="n">
        <v>125</v>
      </c>
      <c r="C4" t="inlineStr">
        <is>
          <t xml:space="preserve">CONCLUIDO	</t>
        </is>
      </c>
      <c r="D4" t="n">
        <v>2.2234</v>
      </c>
      <c r="E4" t="n">
        <v>44.98</v>
      </c>
      <c r="F4" t="n">
        <v>30.84</v>
      </c>
      <c r="G4" t="n">
        <v>7.68</v>
      </c>
      <c r="H4" t="n">
        <v>0.11</v>
      </c>
      <c r="I4" t="n">
        <v>241</v>
      </c>
      <c r="J4" t="n">
        <v>243.52</v>
      </c>
      <c r="K4" t="n">
        <v>58.47</v>
      </c>
      <c r="L4" t="n">
        <v>1.5</v>
      </c>
      <c r="M4" t="n">
        <v>239</v>
      </c>
      <c r="N4" t="n">
        <v>58.55</v>
      </c>
      <c r="O4" t="n">
        <v>30268.64</v>
      </c>
      <c r="P4" t="n">
        <v>498.98</v>
      </c>
      <c r="Q4" t="n">
        <v>453.25</v>
      </c>
      <c r="R4" t="n">
        <v>293.75</v>
      </c>
      <c r="S4" t="n">
        <v>57.64</v>
      </c>
      <c r="T4" t="n">
        <v>114806.44</v>
      </c>
      <c r="U4" t="n">
        <v>0.2</v>
      </c>
      <c r="V4" t="n">
        <v>0.6899999999999999</v>
      </c>
      <c r="W4" t="n">
        <v>7.2</v>
      </c>
      <c r="X4" t="n">
        <v>7.1</v>
      </c>
      <c r="Y4" t="n">
        <v>1</v>
      </c>
      <c r="Z4" t="n">
        <v>10</v>
      </c>
      <c r="AA4" t="n">
        <v>973.0495395110095</v>
      </c>
      <c r="AB4" t="n">
        <v>1331.369307874946</v>
      </c>
      <c r="AC4" t="n">
        <v>1204.30528971992</v>
      </c>
      <c r="AD4" t="n">
        <v>973049.5395110095</v>
      </c>
      <c r="AE4" t="n">
        <v>1331369.307874946</v>
      </c>
      <c r="AF4" t="n">
        <v>2.023942880246313e-06</v>
      </c>
      <c r="AG4" t="n">
        <v>13.0150462962963</v>
      </c>
      <c r="AH4" t="n">
        <v>1204305.28971992</v>
      </c>
    </row>
    <row r="5">
      <c r="A5" t="n">
        <v>3</v>
      </c>
      <c r="B5" t="n">
        <v>125</v>
      </c>
      <c r="C5" t="inlineStr">
        <is>
          <t xml:space="preserve">CONCLUIDO	</t>
        </is>
      </c>
      <c r="D5" t="n">
        <v>2.4011</v>
      </c>
      <c r="E5" t="n">
        <v>41.65</v>
      </c>
      <c r="F5" t="n">
        <v>29.54</v>
      </c>
      <c r="G5" t="n">
        <v>8.949999999999999</v>
      </c>
      <c r="H5" t="n">
        <v>0.13</v>
      </c>
      <c r="I5" t="n">
        <v>198</v>
      </c>
      <c r="J5" t="n">
        <v>243.96</v>
      </c>
      <c r="K5" t="n">
        <v>58.47</v>
      </c>
      <c r="L5" t="n">
        <v>1.75</v>
      </c>
      <c r="M5" t="n">
        <v>196</v>
      </c>
      <c r="N5" t="n">
        <v>58.74</v>
      </c>
      <c r="O5" t="n">
        <v>30323.01</v>
      </c>
      <c r="P5" t="n">
        <v>477.98</v>
      </c>
      <c r="Q5" t="n">
        <v>453.15</v>
      </c>
      <c r="R5" t="n">
        <v>251.59</v>
      </c>
      <c r="S5" t="n">
        <v>57.64</v>
      </c>
      <c r="T5" t="n">
        <v>93941.73</v>
      </c>
      <c r="U5" t="n">
        <v>0.23</v>
      </c>
      <c r="V5" t="n">
        <v>0.72</v>
      </c>
      <c r="W5" t="n">
        <v>7.13</v>
      </c>
      <c r="X5" t="n">
        <v>5.8</v>
      </c>
      <c r="Y5" t="n">
        <v>1</v>
      </c>
      <c r="Z5" t="n">
        <v>10</v>
      </c>
      <c r="AA5" t="n">
        <v>879.1905675946846</v>
      </c>
      <c r="AB5" t="n">
        <v>1202.947321733431</v>
      </c>
      <c r="AC5" t="n">
        <v>1088.139717694361</v>
      </c>
      <c r="AD5" t="n">
        <v>879190.5675946845</v>
      </c>
      <c r="AE5" t="n">
        <v>1202947.321733431</v>
      </c>
      <c r="AF5" t="n">
        <v>2.185701740469291e-06</v>
      </c>
      <c r="AG5" t="n">
        <v>12.05150462962963</v>
      </c>
      <c r="AH5" t="n">
        <v>1088139.717694361</v>
      </c>
    </row>
    <row r="6">
      <c r="A6" t="n">
        <v>4</v>
      </c>
      <c r="B6" t="n">
        <v>125</v>
      </c>
      <c r="C6" t="inlineStr">
        <is>
          <t xml:space="preserve">CONCLUIDO	</t>
        </is>
      </c>
      <c r="D6" t="n">
        <v>2.543</v>
      </c>
      <c r="E6" t="n">
        <v>39.32</v>
      </c>
      <c r="F6" t="n">
        <v>28.63</v>
      </c>
      <c r="G6" t="n">
        <v>10.23</v>
      </c>
      <c r="H6" t="n">
        <v>0.15</v>
      </c>
      <c r="I6" t="n">
        <v>168</v>
      </c>
      <c r="J6" t="n">
        <v>244.41</v>
      </c>
      <c r="K6" t="n">
        <v>58.47</v>
      </c>
      <c r="L6" t="n">
        <v>2</v>
      </c>
      <c r="M6" t="n">
        <v>166</v>
      </c>
      <c r="N6" t="n">
        <v>58.93</v>
      </c>
      <c r="O6" t="n">
        <v>30377.45</v>
      </c>
      <c r="P6" t="n">
        <v>463.24</v>
      </c>
      <c r="Q6" t="n">
        <v>452.95</v>
      </c>
      <c r="R6" t="n">
        <v>221.42</v>
      </c>
      <c r="S6" t="n">
        <v>57.64</v>
      </c>
      <c r="T6" t="n">
        <v>79007.36</v>
      </c>
      <c r="U6" t="n">
        <v>0.26</v>
      </c>
      <c r="V6" t="n">
        <v>0.74</v>
      </c>
      <c r="W6" t="n">
        <v>7.09</v>
      </c>
      <c r="X6" t="n">
        <v>4.9</v>
      </c>
      <c r="Y6" t="n">
        <v>1</v>
      </c>
      <c r="Z6" t="n">
        <v>10</v>
      </c>
      <c r="AA6" t="n">
        <v>812.3480907454028</v>
      </c>
      <c r="AB6" t="n">
        <v>1111.490496026287</v>
      </c>
      <c r="AC6" t="n">
        <v>1005.411403072246</v>
      </c>
      <c r="AD6" t="n">
        <v>812348.0907454028</v>
      </c>
      <c r="AE6" t="n">
        <v>1111490.496026287</v>
      </c>
      <c r="AF6" t="n">
        <v>2.314872152768901e-06</v>
      </c>
      <c r="AG6" t="n">
        <v>11.37731481481481</v>
      </c>
      <c r="AH6" t="n">
        <v>1005411.403072246</v>
      </c>
    </row>
    <row r="7">
      <c r="A7" t="n">
        <v>5</v>
      </c>
      <c r="B7" t="n">
        <v>125</v>
      </c>
      <c r="C7" t="inlineStr">
        <is>
          <t xml:space="preserve">CONCLUIDO	</t>
        </is>
      </c>
      <c r="D7" t="n">
        <v>2.6577</v>
      </c>
      <c r="E7" t="n">
        <v>37.63</v>
      </c>
      <c r="F7" t="n">
        <v>27.98</v>
      </c>
      <c r="G7" t="n">
        <v>11.5</v>
      </c>
      <c r="H7" t="n">
        <v>0.16</v>
      </c>
      <c r="I7" t="n">
        <v>146</v>
      </c>
      <c r="J7" t="n">
        <v>244.85</v>
      </c>
      <c r="K7" t="n">
        <v>58.47</v>
      </c>
      <c r="L7" t="n">
        <v>2.25</v>
      </c>
      <c r="M7" t="n">
        <v>144</v>
      </c>
      <c r="N7" t="n">
        <v>59.12</v>
      </c>
      <c r="O7" t="n">
        <v>30431.96</v>
      </c>
      <c r="P7" t="n">
        <v>452.49</v>
      </c>
      <c r="Q7" t="n">
        <v>452.95</v>
      </c>
      <c r="R7" t="n">
        <v>200.46</v>
      </c>
      <c r="S7" t="n">
        <v>57.64</v>
      </c>
      <c r="T7" t="n">
        <v>68638.02</v>
      </c>
      <c r="U7" t="n">
        <v>0.29</v>
      </c>
      <c r="V7" t="n">
        <v>0.76</v>
      </c>
      <c r="W7" t="n">
        <v>7.04</v>
      </c>
      <c r="X7" t="n">
        <v>4.24</v>
      </c>
      <c r="Y7" t="n">
        <v>1</v>
      </c>
      <c r="Z7" t="n">
        <v>10</v>
      </c>
      <c r="AA7" t="n">
        <v>761.706732958034</v>
      </c>
      <c r="AB7" t="n">
        <v>1042.20075616258</v>
      </c>
      <c r="AC7" t="n">
        <v>942.7345787323711</v>
      </c>
      <c r="AD7" t="n">
        <v>761706.7329580339</v>
      </c>
      <c r="AE7" t="n">
        <v>1042200.75616258</v>
      </c>
      <c r="AF7" t="n">
        <v>2.419282626981482e-06</v>
      </c>
      <c r="AG7" t="n">
        <v>10.88831018518519</v>
      </c>
      <c r="AH7" t="n">
        <v>942734.5787323711</v>
      </c>
    </row>
    <row r="8">
      <c r="A8" t="n">
        <v>6</v>
      </c>
      <c r="B8" t="n">
        <v>125</v>
      </c>
      <c r="C8" t="inlineStr">
        <is>
          <t xml:space="preserve">CONCLUIDO	</t>
        </is>
      </c>
      <c r="D8" t="n">
        <v>2.7526</v>
      </c>
      <c r="E8" t="n">
        <v>36.33</v>
      </c>
      <c r="F8" t="n">
        <v>27.48</v>
      </c>
      <c r="G8" t="n">
        <v>12.78</v>
      </c>
      <c r="H8" t="n">
        <v>0.18</v>
      </c>
      <c r="I8" t="n">
        <v>129</v>
      </c>
      <c r="J8" t="n">
        <v>245.29</v>
      </c>
      <c r="K8" t="n">
        <v>58.47</v>
      </c>
      <c r="L8" t="n">
        <v>2.5</v>
      </c>
      <c r="M8" t="n">
        <v>127</v>
      </c>
      <c r="N8" t="n">
        <v>59.32</v>
      </c>
      <c r="O8" t="n">
        <v>30486.54</v>
      </c>
      <c r="P8" t="n">
        <v>444.44</v>
      </c>
      <c r="Q8" t="n">
        <v>452.91</v>
      </c>
      <c r="R8" t="n">
        <v>184.09</v>
      </c>
      <c r="S8" t="n">
        <v>57.64</v>
      </c>
      <c r="T8" t="n">
        <v>60538.29</v>
      </c>
      <c r="U8" t="n">
        <v>0.31</v>
      </c>
      <c r="V8" t="n">
        <v>0.77</v>
      </c>
      <c r="W8" t="n">
        <v>7.02</v>
      </c>
      <c r="X8" t="n">
        <v>3.75</v>
      </c>
      <c r="Y8" t="n">
        <v>1</v>
      </c>
      <c r="Z8" t="n">
        <v>10</v>
      </c>
      <c r="AA8" t="n">
        <v>721.0977801637442</v>
      </c>
      <c r="AB8" t="n">
        <v>986.6377954088764</v>
      </c>
      <c r="AC8" t="n">
        <v>892.4744689698956</v>
      </c>
      <c r="AD8" t="n">
        <v>721097.7801637442</v>
      </c>
      <c r="AE8" t="n">
        <v>986637.7954088764</v>
      </c>
      <c r="AF8" t="n">
        <v>2.505669322733652e-06</v>
      </c>
      <c r="AG8" t="n">
        <v>10.51215277777778</v>
      </c>
      <c r="AH8" t="n">
        <v>892474.4689698956</v>
      </c>
    </row>
    <row r="9">
      <c r="A9" t="n">
        <v>7</v>
      </c>
      <c r="B9" t="n">
        <v>125</v>
      </c>
      <c r="C9" t="inlineStr">
        <is>
          <t xml:space="preserve">CONCLUIDO	</t>
        </is>
      </c>
      <c r="D9" t="n">
        <v>2.8412</v>
      </c>
      <c r="E9" t="n">
        <v>35.2</v>
      </c>
      <c r="F9" t="n">
        <v>27.01</v>
      </c>
      <c r="G9" t="n">
        <v>14.09</v>
      </c>
      <c r="H9" t="n">
        <v>0.2</v>
      </c>
      <c r="I9" t="n">
        <v>115</v>
      </c>
      <c r="J9" t="n">
        <v>245.73</v>
      </c>
      <c r="K9" t="n">
        <v>58.47</v>
      </c>
      <c r="L9" t="n">
        <v>2.75</v>
      </c>
      <c r="M9" t="n">
        <v>113</v>
      </c>
      <c r="N9" t="n">
        <v>59.51</v>
      </c>
      <c r="O9" t="n">
        <v>30541.19</v>
      </c>
      <c r="P9" t="n">
        <v>436.69</v>
      </c>
      <c r="Q9" t="n">
        <v>452.96</v>
      </c>
      <c r="R9" t="n">
        <v>169.35</v>
      </c>
      <c r="S9" t="n">
        <v>57.64</v>
      </c>
      <c r="T9" t="n">
        <v>53239.18</v>
      </c>
      <c r="U9" t="n">
        <v>0.34</v>
      </c>
      <c r="V9" t="n">
        <v>0.79</v>
      </c>
      <c r="W9" t="n">
        <v>6.97</v>
      </c>
      <c r="X9" t="n">
        <v>3.28</v>
      </c>
      <c r="Y9" t="n">
        <v>1</v>
      </c>
      <c r="Z9" t="n">
        <v>10</v>
      </c>
      <c r="AA9" t="n">
        <v>696.1633198897106</v>
      </c>
      <c r="AB9" t="n">
        <v>952.5213668311927</v>
      </c>
      <c r="AC9" t="n">
        <v>861.6140644529577</v>
      </c>
      <c r="AD9" t="n">
        <v>696163.3198897106</v>
      </c>
      <c r="AE9" t="n">
        <v>952521.3668311927</v>
      </c>
      <c r="AF9" t="n">
        <v>2.586321179884782e-06</v>
      </c>
      <c r="AG9" t="n">
        <v>10.18518518518519</v>
      </c>
      <c r="AH9" t="n">
        <v>861614.0644529577</v>
      </c>
    </row>
    <row r="10">
      <c r="A10" t="n">
        <v>8</v>
      </c>
      <c r="B10" t="n">
        <v>125</v>
      </c>
      <c r="C10" t="inlineStr">
        <is>
          <t xml:space="preserve">CONCLUIDO	</t>
        </is>
      </c>
      <c r="D10" t="n">
        <v>2.9017</v>
      </c>
      <c r="E10" t="n">
        <v>34.46</v>
      </c>
      <c r="F10" t="n">
        <v>26.75</v>
      </c>
      <c r="G10" t="n">
        <v>15.28</v>
      </c>
      <c r="H10" t="n">
        <v>0.22</v>
      </c>
      <c r="I10" t="n">
        <v>105</v>
      </c>
      <c r="J10" t="n">
        <v>246.18</v>
      </c>
      <c r="K10" t="n">
        <v>58.47</v>
      </c>
      <c r="L10" t="n">
        <v>3</v>
      </c>
      <c r="M10" t="n">
        <v>103</v>
      </c>
      <c r="N10" t="n">
        <v>59.7</v>
      </c>
      <c r="O10" t="n">
        <v>30595.91</v>
      </c>
      <c r="P10" t="n">
        <v>432.35</v>
      </c>
      <c r="Q10" t="n">
        <v>452.71</v>
      </c>
      <c r="R10" t="n">
        <v>160.42</v>
      </c>
      <c r="S10" t="n">
        <v>57.64</v>
      </c>
      <c r="T10" t="n">
        <v>48823.46</v>
      </c>
      <c r="U10" t="n">
        <v>0.36</v>
      </c>
      <c r="V10" t="n">
        <v>0.79</v>
      </c>
      <c r="W10" t="n">
        <v>6.97</v>
      </c>
      <c r="X10" t="n">
        <v>3.02</v>
      </c>
      <c r="Y10" t="n">
        <v>1</v>
      </c>
      <c r="Z10" t="n">
        <v>10</v>
      </c>
      <c r="AA10" t="n">
        <v>681.0091007017172</v>
      </c>
      <c r="AB10" t="n">
        <v>931.786695581214</v>
      </c>
      <c r="AC10" t="n">
        <v>842.858281125783</v>
      </c>
      <c r="AD10" t="n">
        <v>681009.1007017172</v>
      </c>
      <c r="AE10" t="n">
        <v>931786.6955812139</v>
      </c>
      <c r="AF10" t="n">
        <v>2.641393836291592e-06</v>
      </c>
      <c r="AG10" t="n">
        <v>9.971064814814815</v>
      </c>
      <c r="AH10" t="n">
        <v>842858.281125783</v>
      </c>
    </row>
    <row r="11">
      <c r="A11" t="n">
        <v>9</v>
      </c>
      <c r="B11" t="n">
        <v>125</v>
      </c>
      <c r="C11" t="inlineStr">
        <is>
          <t xml:space="preserve">CONCLUIDO	</t>
        </is>
      </c>
      <c r="D11" t="n">
        <v>2.9615</v>
      </c>
      <c r="E11" t="n">
        <v>33.77</v>
      </c>
      <c r="F11" t="n">
        <v>26.48</v>
      </c>
      <c r="G11" t="n">
        <v>16.55</v>
      </c>
      <c r="H11" t="n">
        <v>0.23</v>
      </c>
      <c r="I11" t="n">
        <v>96</v>
      </c>
      <c r="J11" t="n">
        <v>246.62</v>
      </c>
      <c r="K11" t="n">
        <v>58.47</v>
      </c>
      <c r="L11" t="n">
        <v>3.25</v>
      </c>
      <c r="M11" t="n">
        <v>94</v>
      </c>
      <c r="N11" t="n">
        <v>59.9</v>
      </c>
      <c r="O11" t="n">
        <v>30650.7</v>
      </c>
      <c r="P11" t="n">
        <v>427.92</v>
      </c>
      <c r="Q11" t="n">
        <v>452.81</v>
      </c>
      <c r="R11" t="n">
        <v>152.06</v>
      </c>
      <c r="S11" t="n">
        <v>57.64</v>
      </c>
      <c r="T11" t="n">
        <v>44685.94</v>
      </c>
      <c r="U11" t="n">
        <v>0.38</v>
      </c>
      <c r="V11" t="n">
        <v>0.8</v>
      </c>
      <c r="W11" t="n">
        <v>6.95</v>
      </c>
      <c r="X11" t="n">
        <v>2.75</v>
      </c>
      <c r="Y11" t="n">
        <v>1</v>
      </c>
      <c r="Z11" t="n">
        <v>10</v>
      </c>
      <c r="AA11" t="n">
        <v>654.1332776701437</v>
      </c>
      <c r="AB11" t="n">
        <v>895.0140088317839</v>
      </c>
      <c r="AC11" t="n">
        <v>809.5951279889287</v>
      </c>
      <c r="AD11" t="n">
        <v>654133.2776701436</v>
      </c>
      <c r="AE11" t="n">
        <v>895014.0088317839</v>
      </c>
      <c r="AF11" t="n">
        <v>2.695829288409398e-06</v>
      </c>
      <c r="AG11" t="n">
        <v>9.771412037037038</v>
      </c>
      <c r="AH11" t="n">
        <v>809595.1279889287</v>
      </c>
    </row>
    <row r="12">
      <c r="A12" t="n">
        <v>10</v>
      </c>
      <c r="B12" t="n">
        <v>125</v>
      </c>
      <c r="C12" t="inlineStr">
        <is>
          <t xml:space="preserve">CONCLUIDO	</t>
        </is>
      </c>
      <c r="D12" t="n">
        <v>3.0158</v>
      </c>
      <c r="E12" t="n">
        <v>33.16</v>
      </c>
      <c r="F12" t="n">
        <v>26.25</v>
      </c>
      <c r="G12" t="n">
        <v>17.9</v>
      </c>
      <c r="H12" t="n">
        <v>0.25</v>
      </c>
      <c r="I12" t="n">
        <v>88</v>
      </c>
      <c r="J12" t="n">
        <v>247.07</v>
      </c>
      <c r="K12" t="n">
        <v>58.47</v>
      </c>
      <c r="L12" t="n">
        <v>3.5</v>
      </c>
      <c r="M12" t="n">
        <v>86</v>
      </c>
      <c r="N12" t="n">
        <v>60.09</v>
      </c>
      <c r="O12" t="n">
        <v>30705.56</v>
      </c>
      <c r="P12" t="n">
        <v>424.09</v>
      </c>
      <c r="Q12" t="n">
        <v>452.77</v>
      </c>
      <c r="R12" t="n">
        <v>144.01</v>
      </c>
      <c r="S12" t="n">
        <v>57.64</v>
      </c>
      <c r="T12" t="n">
        <v>40705.04</v>
      </c>
      <c r="U12" t="n">
        <v>0.4</v>
      </c>
      <c r="V12" t="n">
        <v>0.8100000000000001</v>
      </c>
      <c r="W12" t="n">
        <v>6.95</v>
      </c>
      <c r="X12" t="n">
        <v>2.52</v>
      </c>
      <c r="Y12" t="n">
        <v>1</v>
      </c>
      <c r="Z12" t="n">
        <v>10</v>
      </c>
      <c r="AA12" t="n">
        <v>641.7889245043788</v>
      </c>
      <c r="AB12" t="n">
        <v>878.1239202359582</v>
      </c>
      <c r="AC12" t="n">
        <v>794.3170057433003</v>
      </c>
      <c r="AD12" t="n">
        <v>641788.9245043788</v>
      </c>
      <c r="AE12" t="n">
        <v>878123.9202359582</v>
      </c>
      <c r="AF12" t="n">
        <v>2.745258135399313e-06</v>
      </c>
      <c r="AG12" t="n">
        <v>9.594907407407407</v>
      </c>
      <c r="AH12" t="n">
        <v>794317.0057433003</v>
      </c>
    </row>
    <row r="13">
      <c r="A13" t="n">
        <v>11</v>
      </c>
      <c r="B13" t="n">
        <v>125</v>
      </c>
      <c r="C13" t="inlineStr">
        <is>
          <t xml:space="preserve">CONCLUIDO	</t>
        </is>
      </c>
      <c r="D13" t="n">
        <v>3.0586</v>
      </c>
      <c r="E13" t="n">
        <v>32.7</v>
      </c>
      <c r="F13" t="n">
        <v>26.07</v>
      </c>
      <c r="G13" t="n">
        <v>19.07</v>
      </c>
      <c r="H13" t="n">
        <v>0.27</v>
      </c>
      <c r="I13" t="n">
        <v>82</v>
      </c>
      <c r="J13" t="n">
        <v>247.51</v>
      </c>
      <c r="K13" t="n">
        <v>58.47</v>
      </c>
      <c r="L13" t="n">
        <v>3.75</v>
      </c>
      <c r="M13" t="n">
        <v>80</v>
      </c>
      <c r="N13" t="n">
        <v>60.29</v>
      </c>
      <c r="O13" t="n">
        <v>30760.49</v>
      </c>
      <c r="P13" t="n">
        <v>421</v>
      </c>
      <c r="Q13" t="n">
        <v>452.75</v>
      </c>
      <c r="R13" t="n">
        <v>138.27</v>
      </c>
      <c r="S13" t="n">
        <v>57.64</v>
      </c>
      <c r="T13" t="n">
        <v>37862.4</v>
      </c>
      <c r="U13" t="n">
        <v>0.42</v>
      </c>
      <c r="V13" t="n">
        <v>0.8100000000000001</v>
      </c>
      <c r="W13" t="n">
        <v>6.93</v>
      </c>
      <c r="X13" t="n">
        <v>2.34</v>
      </c>
      <c r="Y13" t="n">
        <v>1</v>
      </c>
      <c r="Z13" t="n">
        <v>10</v>
      </c>
      <c r="AA13" t="n">
        <v>632.1462759899827</v>
      </c>
      <c r="AB13" t="n">
        <v>864.9304231349324</v>
      </c>
      <c r="AC13" t="n">
        <v>782.3826774884069</v>
      </c>
      <c r="AD13" t="n">
        <v>632146.2759899826</v>
      </c>
      <c r="AE13" t="n">
        <v>864930.4231349324</v>
      </c>
      <c r="AF13" t="n">
        <v>2.784218626212726e-06</v>
      </c>
      <c r="AG13" t="n">
        <v>9.461805555555557</v>
      </c>
      <c r="AH13" t="n">
        <v>782382.6774884069</v>
      </c>
    </row>
    <row r="14">
      <c r="A14" t="n">
        <v>12</v>
      </c>
      <c r="B14" t="n">
        <v>125</v>
      </c>
      <c r="C14" t="inlineStr">
        <is>
          <t xml:space="preserve">CONCLUIDO	</t>
        </is>
      </c>
      <c r="D14" t="n">
        <v>3.1011</v>
      </c>
      <c r="E14" t="n">
        <v>32.25</v>
      </c>
      <c r="F14" t="n">
        <v>25.9</v>
      </c>
      <c r="G14" t="n">
        <v>20.45</v>
      </c>
      <c r="H14" t="n">
        <v>0.29</v>
      </c>
      <c r="I14" t="n">
        <v>76</v>
      </c>
      <c r="J14" t="n">
        <v>247.96</v>
      </c>
      <c r="K14" t="n">
        <v>58.47</v>
      </c>
      <c r="L14" t="n">
        <v>4</v>
      </c>
      <c r="M14" t="n">
        <v>74</v>
      </c>
      <c r="N14" t="n">
        <v>60.48</v>
      </c>
      <c r="O14" t="n">
        <v>30815.5</v>
      </c>
      <c r="P14" t="n">
        <v>418.28</v>
      </c>
      <c r="Q14" t="n">
        <v>452.69</v>
      </c>
      <c r="R14" t="n">
        <v>132.93</v>
      </c>
      <c r="S14" t="n">
        <v>57.64</v>
      </c>
      <c r="T14" t="n">
        <v>35224.21</v>
      </c>
      <c r="U14" t="n">
        <v>0.43</v>
      </c>
      <c r="V14" t="n">
        <v>0.82</v>
      </c>
      <c r="W14" t="n">
        <v>6.92</v>
      </c>
      <c r="X14" t="n">
        <v>2.17</v>
      </c>
      <c r="Y14" t="n">
        <v>1</v>
      </c>
      <c r="Z14" t="n">
        <v>10</v>
      </c>
      <c r="AA14" t="n">
        <v>623.3064061904936</v>
      </c>
      <c r="AB14" t="n">
        <v>852.83532328774</v>
      </c>
      <c r="AC14" t="n">
        <v>771.4419169950512</v>
      </c>
      <c r="AD14" t="n">
        <v>623306.4061904936</v>
      </c>
      <c r="AE14" t="n">
        <v>852835.32328774</v>
      </c>
      <c r="AF14" t="n">
        <v>2.822906029473708e-06</v>
      </c>
      <c r="AG14" t="n">
        <v>9.331597222222223</v>
      </c>
      <c r="AH14" t="n">
        <v>771441.9169950512</v>
      </c>
    </row>
    <row r="15">
      <c r="A15" t="n">
        <v>13</v>
      </c>
      <c r="B15" t="n">
        <v>125</v>
      </c>
      <c r="C15" t="inlineStr">
        <is>
          <t xml:space="preserve">CONCLUIDO	</t>
        </is>
      </c>
      <c r="D15" t="n">
        <v>3.1285</v>
      </c>
      <c r="E15" t="n">
        <v>31.96</v>
      </c>
      <c r="F15" t="n">
        <v>25.81</v>
      </c>
      <c r="G15" t="n">
        <v>21.51</v>
      </c>
      <c r="H15" t="n">
        <v>0.3</v>
      </c>
      <c r="I15" t="n">
        <v>72</v>
      </c>
      <c r="J15" t="n">
        <v>248.4</v>
      </c>
      <c r="K15" t="n">
        <v>58.47</v>
      </c>
      <c r="L15" t="n">
        <v>4.25</v>
      </c>
      <c r="M15" t="n">
        <v>70</v>
      </c>
      <c r="N15" t="n">
        <v>60.68</v>
      </c>
      <c r="O15" t="n">
        <v>30870.57</v>
      </c>
      <c r="P15" t="n">
        <v>416.73</v>
      </c>
      <c r="Q15" t="n">
        <v>452.7</v>
      </c>
      <c r="R15" t="n">
        <v>129.93</v>
      </c>
      <c r="S15" t="n">
        <v>57.64</v>
      </c>
      <c r="T15" t="n">
        <v>33743.15</v>
      </c>
      <c r="U15" t="n">
        <v>0.44</v>
      </c>
      <c r="V15" t="n">
        <v>0.82</v>
      </c>
      <c r="W15" t="n">
        <v>6.92</v>
      </c>
      <c r="X15" t="n">
        <v>2.08</v>
      </c>
      <c r="Y15" t="n">
        <v>1</v>
      </c>
      <c r="Z15" t="n">
        <v>10</v>
      </c>
      <c r="AA15" t="n">
        <v>617.9707252702196</v>
      </c>
      <c r="AB15" t="n">
        <v>845.5348092589921</v>
      </c>
      <c r="AC15" t="n">
        <v>764.8381537788711</v>
      </c>
      <c r="AD15" t="n">
        <v>617970.7252702196</v>
      </c>
      <c r="AE15" t="n">
        <v>845534.8092589921</v>
      </c>
      <c r="AF15" t="n">
        <v>2.847848025929023e-06</v>
      </c>
      <c r="AG15" t="n">
        <v>9.247685185185185</v>
      </c>
      <c r="AH15" t="n">
        <v>764838.1537788711</v>
      </c>
    </row>
    <row r="16">
      <c r="A16" t="n">
        <v>14</v>
      </c>
      <c r="B16" t="n">
        <v>125</v>
      </c>
      <c r="C16" t="inlineStr">
        <is>
          <t xml:space="preserve">CONCLUIDO	</t>
        </is>
      </c>
      <c r="D16" t="n">
        <v>3.1699</v>
      </c>
      <c r="E16" t="n">
        <v>31.55</v>
      </c>
      <c r="F16" t="n">
        <v>25.63</v>
      </c>
      <c r="G16" t="n">
        <v>22.95</v>
      </c>
      <c r="H16" t="n">
        <v>0.32</v>
      </c>
      <c r="I16" t="n">
        <v>67</v>
      </c>
      <c r="J16" t="n">
        <v>248.85</v>
      </c>
      <c r="K16" t="n">
        <v>58.47</v>
      </c>
      <c r="L16" t="n">
        <v>4.5</v>
      </c>
      <c r="M16" t="n">
        <v>65</v>
      </c>
      <c r="N16" t="n">
        <v>60.88</v>
      </c>
      <c r="O16" t="n">
        <v>30925.72</v>
      </c>
      <c r="P16" t="n">
        <v>413.67</v>
      </c>
      <c r="Q16" t="n">
        <v>452.82</v>
      </c>
      <c r="R16" t="n">
        <v>123.77</v>
      </c>
      <c r="S16" t="n">
        <v>57.64</v>
      </c>
      <c r="T16" t="n">
        <v>30688.2</v>
      </c>
      <c r="U16" t="n">
        <v>0.47</v>
      </c>
      <c r="V16" t="n">
        <v>0.83</v>
      </c>
      <c r="W16" t="n">
        <v>6.91</v>
      </c>
      <c r="X16" t="n">
        <v>1.9</v>
      </c>
      <c r="Y16" t="n">
        <v>1</v>
      </c>
      <c r="Z16" t="n">
        <v>10</v>
      </c>
      <c r="AA16" t="n">
        <v>596.8640016292659</v>
      </c>
      <c r="AB16" t="n">
        <v>816.6556588105103</v>
      </c>
      <c r="AC16" t="n">
        <v>738.7151889170503</v>
      </c>
      <c r="AD16" t="n">
        <v>596864.0016292658</v>
      </c>
      <c r="AE16" t="n">
        <v>816655.6588105103</v>
      </c>
      <c r="AF16" t="n">
        <v>2.885534108164428e-06</v>
      </c>
      <c r="AG16" t="n">
        <v>9.129050925925926</v>
      </c>
      <c r="AH16" t="n">
        <v>738715.1889170504</v>
      </c>
    </row>
    <row r="17">
      <c r="A17" t="n">
        <v>15</v>
      </c>
      <c r="B17" t="n">
        <v>125</v>
      </c>
      <c r="C17" t="inlineStr">
        <is>
          <t xml:space="preserve">CONCLUIDO	</t>
        </is>
      </c>
      <c r="D17" t="n">
        <v>3.1911</v>
      </c>
      <c r="E17" t="n">
        <v>31.34</v>
      </c>
      <c r="F17" t="n">
        <v>25.56</v>
      </c>
      <c r="G17" t="n">
        <v>23.96</v>
      </c>
      <c r="H17" t="n">
        <v>0.34</v>
      </c>
      <c r="I17" t="n">
        <v>64</v>
      </c>
      <c r="J17" t="n">
        <v>249.3</v>
      </c>
      <c r="K17" t="n">
        <v>58.47</v>
      </c>
      <c r="L17" t="n">
        <v>4.75</v>
      </c>
      <c r="M17" t="n">
        <v>62</v>
      </c>
      <c r="N17" t="n">
        <v>61.07</v>
      </c>
      <c r="O17" t="n">
        <v>30980.93</v>
      </c>
      <c r="P17" t="n">
        <v>412.4</v>
      </c>
      <c r="Q17" t="n">
        <v>452.74</v>
      </c>
      <c r="R17" t="n">
        <v>121.89</v>
      </c>
      <c r="S17" t="n">
        <v>57.64</v>
      </c>
      <c r="T17" t="n">
        <v>29763.19</v>
      </c>
      <c r="U17" t="n">
        <v>0.47</v>
      </c>
      <c r="V17" t="n">
        <v>0.83</v>
      </c>
      <c r="W17" t="n">
        <v>6.9</v>
      </c>
      <c r="X17" t="n">
        <v>1.83</v>
      </c>
      <c r="Y17" t="n">
        <v>1</v>
      </c>
      <c r="Z17" t="n">
        <v>10</v>
      </c>
      <c r="AA17" t="n">
        <v>592.8542478047029</v>
      </c>
      <c r="AB17" t="n">
        <v>811.1693367298894</v>
      </c>
      <c r="AC17" t="n">
        <v>733.7524737157025</v>
      </c>
      <c r="AD17" t="n">
        <v>592854.247804703</v>
      </c>
      <c r="AE17" t="n">
        <v>811169.3367298894</v>
      </c>
      <c r="AF17" t="n">
        <v>2.904832295202847e-06</v>
      </c>
      <c r="AG17" t="n">
        <v>9.068287037037036</v>
      </c>
      <c r="AH17" t="n">
        <v>733752.4737157025</v>
      </c>
    </row>
    <row r="18">
      <c r="A18" t="n">
        <v>16</v>
      </c>
      <c r="B18" t="n">
        <v>125</v>
      </c>
      <c r="C18" t="inlineStr">
        <is>
          <t xml:space="preserve">CONCLUIDO	</t>
        </is>
      </c>
      <c r="D18" t="n">
        <v>3.2217</v>
      </c>
      <c r="E18" t="n">
        <v>31.04</v>
      </c>
      <c r="F18" t="n">
        <v>25.45</v>
      </c>
      <c r="G18" t="n">
        <v>25.45</v>
      </c>
      <c r="H18" t="n">
        <v>0.36</v>
      </c>
      <c r="I18" t="n">
        <v>60</v>
      </c>
      <c r="J18" t="n">
        <v>249.75</v>
      </c>
      <c r="K18" t="n">
        <v>58.47</v>
      </c>
      <c r="L18" t="n">
        <v>5</v>
      </c>
      <c r="M18" t="n">
        <v>58</v>
      </c>
      <c r="N18" t="n">
        <v>61.27</v>
      </c>
      <c r="O18" t="n">
        <v>31036.22</v>
      </c>
      <c r="P18" t="n">
        <v>410.58</v>
      </c>
      <c r="Q18" t="n">
        <v>452.74</v>
      </c>
      <c r="R18" t="n">
        <v>118.38</v>
      </c>
      <c r="S18" t="n">
        <v>57.64</v>
      </c>
      <c r="T18" t="n">
        <v>28026.39</v>
      </c>
      <c r="U18" t="n">
        <v>0.49</v>
      </c>
      <c r="V18" t="n">
        <v>0.83</v>
      </c>
      <c r="W18" t="n">
        <v>6.9</v>
      </c>
      <c r="X18" t="n">
        <v>1.72</v>
      </c>
      <c r="Y18" t="n">
        <v>1</v>
      </c>
      <c r="Z18" t="n">
        <v>10</v>
      </c>
      <c r="AA18" t="n">
        <v>586.9639497757015</v>
      </c>
      <c r="AB18" t="n">
        <v>803.1099711050007</v>
      </c>
      <c r="AC18" t="n">
        <v>726.4622826346624</v>
      </c>
      <c r="AD18" t="n">
        <v>586963.9497757015</v>
      </c>
      <c r="AE18" t="n">
        <v>803109.9711050007</v>
      </c>
      <c r="AF18" t="n">
        <v>2.932687225550754e-06</v>
      </c>
      <c r="AG18" t="n">
        <v>8.981481481481481</v>
      </c>
      <c r="AH18" t="n">
        <v>726462.2826346625</v>
      </c>
    </row>
    <row r="19">
      <c r="A19" t="n">
        <v>17</v>
      </c>
      <c r="B19" t="n">
        <v>125</v>
      </c>
      <c r="C19" t="inlineStr">
        <is>
          <t xml:space="preserve">CONCLUIDO	</t>
        </is>
      </c>
      <c r="D19" t="n">
        <v>3.2469</v>
      </c>
      <c r="E19" t="n">
        <v>30.8</v>
      </c>
      <c r="F19" t="n">
        <v>25.35</v>
      </c>
      <c r="G19" t="n">
        <v>26.68</v>
      </c>
      <c r="H19" t="n">
        <v>0.37</v>
      </c>
      <c r="I19" t="n">
        <v>57</v>
      </c>
      <c r="J19" t="n">
        <v>250.2</v>
      </c>
      <c r="K19" t="n">
        <v>58.47</v>
      </c>
      <c r="L19" t="n">
        <v>5.25</v>
      </c>
      <c r="M19" t="n">
        <v>55</v>
      </c>
      <c r="N19" t="n">
        <v>61.47</v>
      </c>
      <c r="O19" t="n">
        <v>31091.59</v>
      </c>
      <c r="P19" t="n">
        <v>408.83</v>
      </c>
      <c r="Q19" t="n">
        <v>452.72</v>
      </c>
      <c r="R19" t="n">
        <v>115.14</v>
      </c>
      <c r="S19" t="n">
        <v>57.64</v>
      </c>
      <c r="T19" t="n">
        <v>26422.88</v>
      </c>
      <c r="U19" t="n">
        <v>0.5</v>
      </c>
      <c r="V19" t="n">
        <v>0.84</v>
      </c>
      <c r="W19" t="n">
        <v>6.89</v>
      </c>
      <c r="X19" t="n">
        <v>1.62</v>
      </c>
      <c r="Y19" t="n">
        <v>1</v>
      </c>
      <c r="Z19" t="n">
        <v>10</v>
      </c>
      <c r="AA19" t="n">
        <v>582.1110387692112</v>
      </c>
      <c r="AB19" t="n">
        <v>796.4700041705972</v>
      </c>
      <c r="AC19" t="n">
        <v>720.4560248252263</v>
      </c>
      <c r="AD19" t="n">
        <v>582111.0387692112</v>
      </c>
      <c r="AE19" t="n">
        <v>796470.0041705972</v>
      </c>
      <c r="AF19" t="n">
        <v>2.955626579954914e-06</v>
      </c>
      <c r="AG19" t="n">
        <v>8.912037037037036</v>
      </c>
      <c r="AH19" t="n">
        <v>720456.0248252263</v>
      </c>
    </row>
    <row r="20">
      <c r="A20" t="n">
        <v>18</v>
      </c>
      <c r="B20" t="n">
        <v>125</v>
      </c>
      <c r="C20" t="inlineStr">
        <is>
          <t xml:space="preserve">CONCLUIDO	</t>
        </is>
      </c>
      <c r="D20" t="n">
        <v>3.2744</v>
      </c>
      <c r="E20" t="n">
        <v>30.54</v>
      </c>
      <c r="F20" t="n">
        <v>25.23</v>
      </c>
      <c r="G20" t="n">
        <v>28.04</v>
      </c>
      <c r="H20" t="n">
        <v>0.39</v>
      </c>
      <c r="I20" t="n">
        <v>54</v>
      </c>
      <c r="J20" t="n">
        <v>250.64</v>
      </c>
      <c r="K20" t="n">
        <v>58.47</v>
      </c>
      <c r="L20" t="n">
        <v>5.5</v>
      </c>
      <c r="M20" t="n">
        <v>52</v>
      </c>
      <c r="N20" t="n">
        <v>61.67</v>
      </c>
      <c r="O20" t="n">
        <v>31147.02</v>
      </c>
      <c r="P20" t="n">
        <v>406.74</v>
      </c>
      <c r="Q20" t="n">
        <v>452.71</v>
      </c>
      <c r="R20" t="n">
        <v>111.47</v>
      </c>
      <c r="S20" t="n">
        <v>57.64</v>
      </c>
      <c r="T20" t="n">
        <v>24604.89</v>
      </c>
      <c r="U20" t="n">
        <v>0.52</v>
      </c>
      <c r="V20" t="n">
        <v>0.84</v>
      </c>
      <c r="W20" t="n">
        <v>6.88</v>
      </c>
      <c r="X20" t="n">
        <v>1.51</v>
      </c>
      <c r="Y20" t="n">
        <v>1</v>
      </c>
      <c r="Z20" t="n">
        <v>10</v>
      </c>
      <c r="AA20" t="n">
        <v>576.7255632842741</v>
      </c>
      <c r="AB20" t="n">
        <v>789.1013590216961</v>
      </c>
      <c r="AC20" t="n">
        <v>713.790632827378</v>
      </c>
      <c r="AD20" t="n">
        <v>576725.5632842741</v>
      </c>
      <c r="AE20" t="n">
        <v>789101.3590216961</v>
      </c>
      <c r="AF20" t="n">
        <v>2.980659605594373e-06</v>
      </c>
      <c r="AG20" t="n">
        <v>8.836805555555555</v>
      </c>
      <c r="AH20" t="n">
        <v>713790.632827378</v>
      </c>
    </row>
    <row r="21">
      <c r="A21" t="n">
        <v>19</v>
      </c>
      <c r="B21" t="n">
        <v>125</v>
      </c>
      <c r="C21" t="inlineStr">
        <is>
          <t xml:space="preserve">CONCLUIDO	</t>
        </is>
      </c>
      <c r="D21" t="n">
        <v>3.2896</v>
      </c>
      <c r="E21" t="n">
        <v>30.4</v>
      </c>
      <c r="F21" t="n">
        <v>25.19</v>
      </c>
      <c r="G21" t="n">
        <v>29.06</v>
      </c>
      <c r="H21" t="n">
        <v>0.41</v>
      </c>
      <c r="I21" t="n">
        <v>52</v>
      </c>
      <c r="J21" t="n">
        <v>251.09</v>
      </c>
      <c r="K21" t="n">
        <v>58.47</v>
      </c>
      <c r="L21" t="n">
        <v>5.75</v>
      </c>
      <c r="M21" t="n">
        <v>50</v>
      </c>
      <c r="N21" t="n">
        <v>61.87</v>
      </c>
      <c r="O21" t="n">
        <v>31202.53</v>
      </c>
      <c r="P21" t="n">
        <v>406.1</v>
      </c>
      <c r="Q21" t="n">
        <v>452.79</v>
      </c>
      <c r="R21" t="n">
        <v>109.46</v>
      </c>
      <c r="S21" t="n">
        <v>57.64</v>
      </c>
      <c r="T21" t="n">
        <v>23610.08</v>
      </c>
      <c r="U21" t="n">
        <v>0.53</v>
      </c>
      <c r="V21" t="n">
        <v>0.84</v>
      </c>
      <c r="W21" t="n">
        <v>6.89</v>
      </c>
      <c r="X21" t="n">
        <v>1.46</v>
      </c>
      <c r="Y21" t="n">
        <v>1</v>
      </c>
      <c r="Z21" t="n">
        <v>10</v>
      </c>
      <c r="AA21" t="n">
        <v>574.266829173332</v>
      </c>
      <c r="AB21" t="n">
        <v>785.7372105394118</v>
      </c>
      <c r="AC21" t="n">
        <v>710.7475539546307</v>
      </c>
      <c r="AD21" t="n">
        <v>574266.829173332</v>
      </c>
      <c r="AE21" t="n">
        <v>785737.2105394118</v>
      </c>
      <c r="AF21" t="n">
        <v>2.994496041584183e-06</v>
      </c>
      <c r="AG21" t="n">
        <v>8.796296296296296</v>
      </c>
      <c r="AH21" t="n">
        <v>710747.5539546307</v>
      </c>
    </row>
    <row r="22">
      <c r="A22" t="n">
        <v>20</v>
      </c>
      <c r="B22" t="n">
        <v>125</v>
      </c>
      <c r="C22" t="inlineStr">
        <is>
          <t xml:space="preserve">CONCLUIDO	</t>
        </is>
      </c>
      <c r="D22" t="n">
        <v>3.3041</v>
      </c>
      <c r="E22" t="n">
        <v>30.27</v>
      </c>
      <c r="F22" t="n">
        <v>25.15</v>
      </c>
      <c r="G22" t="n">
        <v>30.18</v>
      </c>
      <c r="H22" t="n">
        <v>0.42</v>
      </c>
      <c r="I22" t="n">
        <v>50</v>
      </c>
      <c r="J22" t="n">
        <v>251.55</v>
      </c>
      <c r="K22" t="n">
        <v>58.47</v>
      </c>
      <c r="L22" t="n">
        <v>6</v>
      </c>
      <c r="M22" t="n">
        <v>48</v>
      </c>
      <c r="N22" t="n">
        <v>62.07</v>
      </c>
      <c r="O22" t="n">
        <v>31258.11</v>
      </c>
      <c r="P22" t="n">
        <v>405.23</v>
      </c>
      <c r="Q22" t="n">
        <v>452.68</v>
      </c>
      <c r="R22" t="n">
        <v>108.77</v>
      </c>
      <c r="S22" t="n">
        <v>57.64</v>
      </c>
      <c r="T22" t="n">
        <v>23270.84</v>
      </c>
      <c r="U22" t="n">
        <v>0.53</v>
      </c>
      <c r="V22" t="n">
        <v>0.84</v>
      </c>
      <c r="W22" t="n">
        <v>6.87</v>
      </c>
      <c r="X22" t="n">
        <v>1.42</v>
      </c>
      <c r="Y22" t="n">
        <v>1</v>
      </c>
      <c r="Z22" t="n">
        <v>10</v>
      </c>
      <c r="AA22" t="n">
        <v>571.7454679395374</v>
      </c>
      <c r="AB22" t="n">
        <v>782.2873728647271</v>
      </c>
      <c r="AC22" t="n">
        <v>707.6269639457403</v>
      </c>
      <c r="AD22" t="n">
        <v>571745.4679395375</v>
      </c>
      <c r="AE22" t="n">
        <v>782287.372864727</v>
      </c>
      <c r="AF22" t="n">
        <v>3.007695273284989e-06</v>
      </c>
      <c r="AG22" t="n">
        <v>8.758680555555555</v>
      </c>
      <c r="AH22" t="n">
        <v>707626.9639457403</v>
      </c>
    </row>
    <row r="23">
      <c r="A23" t="n">
        <v>21</v>
      </c>
      <c r="B23" t="n">
        <v>125</v>
      </c>
      <c r="C23" t="inlineStr">
        <is>
          <t xml:space="preserve">CONCLUIDO	</t>
        </is>
      </c>
      <c r="D23" t="n">
        <v>3.3248</v>
      </c>
      <c r="E23" t="n">
        <v>30.08</v>
      </c>
      <c r="F23" t="n">
        <v>25.05</v>
      </c>
      <c r="G23" t="n">
        <v>31.32</v>
      </c>
      <c r="H23" t="n">
        <v>0.44</v>
      </c>
      <c r="I23" t="n">
        <v>48</v>
      </c>
      <c r="J23" t="n">
        <v>252</v>
      </c>
      <c r="K23" t="n">
        <v>58.47</v>
      </c>
      <c r="L23" t="n">
        <v>6.25</v>
      </c>
      <c r="M23" t="n">
        <v>46</v>
      </c>
      <c r="N23" t="n">
        <v>62.27</v>
      </c>
      <c r="O23" t="n">
        <v>31313.77</v>
      </c>
      <c r="P23" t="n">
        <v>403.69</v>
      </c>
      <c r="Q23" t="n">
        <v>452.62</v>
      </c>
      <c r="R23" t="n">
        <v>105.52</v>
      </c>
      <c r="S23" t="n">
        <v>57.64</v>
      </c>
      <c r="T23" t="n">
        <v>21655.8</v>
      </c>
      <c r="U23" t="n">
        <v>0.55</v>
      </c>
      <c r="V23" t="n">
        <v>0.85</v>
      </c>
      <c r="W23" t="n">
        <v>6.88</v>
      </c>
      <c r="X23" t="n">
        <v>1.33</v>
      </c>
      <c r="Y23" t="n">
        <v>1</v>
      </c>
      <c r="Z23" t="n">
        <v>10</v>
      </c>
      <c r="AA23" t="n">
        <v>567.8052671042396</v>
      </c>
      <c r="AB23" t="n">
        <v>776.8962162524799</v>
      </c>
      <c r="AC23" t="n">
        <v>702.7503317540304</v>
      </c>
      <c r="AD23" t="n">
        <v>567805.2671042397</v>
      </c>
      <c r="AE23" t="n">
        <v>776896.2162524799</v>
      </c>
      <c r="AF23" t="n">
        <v>3.02653831440269e-06</v>
      </c>
      <c r="AG23" t="n">
        <v>8.703703703703704</v>
      </c>
      <c r="AH23" t="n">
        <v>702750.3317540304</v>
      </c>
    </row>
    <row r="24">
      <c r="A24" t="n">
        <v>22</v>
      </c>
      <c r="B24" t="n">
        <v>125</v>
      </c>
      <c r="C24" t="inlineStr">
        <is>
          <t xml:space="preserve">CONCLUIDO	</t>
        </is>
      </c>
      <c r="D24" t="n">
        <v>3.338</v>
      </c>
      <c r="E24" t="n">
        <v>29.96</v>
      </c>
      <c r="F24" t="n">
        <v>25.03</v>
      </c>
      <c r="G24" t="n">
        <v>32.65</v>
      </c>
      <c r="H24" t="n">
        <v>0.46</v>
      </c>
      <c r="I24" t="n">
        <v>46</v>
      </c>
      <c r="J24" t="n">
        <v>252.45</v>
      </c>
      <c r="K24" t="n">
        <v>58.47</v>
      </c>
      <c r="L24" t="n">
        <v>6.5</v>
      </c>
      <c r="M24" t="n">
        <v>44</v>
      </c>
      <c r="N24" t="n">
        <v>62.47</v>
      </c>
      <c r="O24" t="n">
        <v>31369.49</v>
      </c>
      <c r="P24" t="n">
        <v>403.13</v>
      </c>
      <c r="Q24" t="n">
        <v>452.66</v>
      </c>
      <c r="R24" t="n">
        <v>104.62</v>
      </c>
      <c r="S24" t="n">
        <v>57.64</v>
      </c>
      <c r="T24" t="n">
        <v>21218.51</v>
      </c>
      <c r="U24" t="n">
        <v>0.55</v>
      </c>
      <c r="V24" t="n">
        <v>0.85</v>
      </c>
      <c r="W24" t="n">
        <v>6.87</v>
      </c>
      <c r="X24" t="n">
        <v>1.3</v>
      </c>
      <c r="Y24" t="n">
        <v>1</v>
      </c>
      <c r="Z24" t="n">
        <v>10</v>
      </c>
      <c r="AA24" t="n">
        <v>565.7886913721997</v>
      </c>
      <c r="AB24" t="n">
        <v>774.1370483708602</v>
      </c>
      <c r="AC24" t="n">
        <v>700.2544949825159</v>
      </c>
      <c r="AD24" t="n">
        <v>565788.6913721997</v>
      </c>
      <c r="AE24" t="n">
        <v>774137.0483708602</v>
      </c>
      <c r="AF24" t="n">
        <v>3.038554166709631e-06</v>
      </c>
      <c r="AG24" t="n">
        <v>8.668981481481483</v>
      </c>
      <c r="AH24" t="n">
        <v>700254.4949825159</v>
      </c>
    </row>
    <row r="25">
      <c r="A25" t="n">
        <v>23</v>
      </c>
      <c r="B25" t="n">
        <v>125</v>
      </c>
      <c r="C25" t="inlineStr">
        <is>
          <t xml:space="preserve">CONCLUIDO	</t>
        </is>
      </c>
      <c r="D25" t="n">
        <v>3.3576</v>
      </c>
      <c r="E25" t="n">
        <v>29.78</v>
      </c>
      <c r="F25" t="n">
        <v>24.95</v>
      </c>
      <c r="G25" t="n">
        <v>34.02</v>
      </c>
      <c r="H25" t="n">
        <v>0.47</v>
      </c>
      <c r="I25" t="n">
        <v>44</v>
      </c>
      <c r="J25" t="n">
        <v>252.9</v>
      </c>
      <c r="K25" t="n">
        <v>58.47</v>
      </c>
      <c r="L25" t="n">
        <v>6.75</v>
      </c>
      <c r="M25" t="n">
        <v>42</v>
      </c>
      <c r="N25" t="n">
        <v>62.68</v>
      </c>
      <c r="O25" t="n">
        <v>31425.3</v>
      </c>
      <c r="P25" t="n">
        <v>401.87</v>
      </c>
      <c r="Q25" t="n">
        <v>452.64</v>
      </c>
      <c r="R25" t="n">
        <v>102.1</v>
      </c>
      <c r="S25" t="n">
        <v>57.64</v>
      </c>
      <c r="T25" t="n">
        <v>19965.93</v>
      </c>
      <c r="U25" t="n">
        <v>0.5600000000000001</v>
      </c>
      <c r="V25" t="n">
        <v>0.85</v>
      </c>
      <c r="W25" t="n">
        <v>6.86</v>
      </c>
      <c r="X25" t="n">
        <v>1.22</v>
      </c>
      <c r="Y25" t="n">
        <v>1</v>
      </c>
      <c r="Z25" t="n">
        <v>10</v>
      </c>
      <c r="AA25" t="n">
        <v>562.3267821348097</v>
      </c>
      <c r="AB25" t="n">
        <v>769.400311423607</v>
      </c>
      <c r="AC25" t="n">
        <v>695.9698255614566</v>
      </c>
      <c r="AD25" t="n">
        <v>562326.7821348098</v>
      </c>
      <c r="AE25" t="n">
        <v>769400.3114236071</v>
      </c>
      <c r="AF25" t="n">
        <v>3.056395886801755e-06</v>
      </c>
      <c r="AG25" t="n">
        <v>8.616898148148149</v>
      </c>
      <c r="AH25" t="n">
        <v>695969.8255614566</v>
      </c>
    </row>
    <row r="26">
      <c r="A26" t="n">
        <v>24</v>
      </c>
      <c r="B26" t="n">
        <v>125</v>
      </c>
      <c r="C26" t="inlineStr">
        <is>
          <t xml:space="preserve">CONCLUIDO	</t>
        </is>
      </c>
      <c r="D26" t="n">
        <v>3.3734</v>
      </c>
      <c r="E26" t="n">
        <v>29.64</v>
      </c>
      <c r="F26" t="n">
        <v>24.9</v>
      </c>
      <c r="G26" t="n">
        <v>35.58</v>
      </c>
      <c r="H26" t="n">
        <v>0.49</v>
      </c>
      <c r="I26" t="n">
        <v>42</v>
      </c>
      <c r="J26" t="n">
        <v>253.35</v>
      </c>
      <c r="K26" t="n">
        <v>58.47</v>
      </c>
      <c r="L26" t="n">
        <v>7</v>
      </c>
      <c r="M26" t="n">
        <v>40</v>
      </c>
      <c r="N26" t="n">
        <v>62.88</v>
      </c>
      <c r="O26" t="n">
        <v>31481.17</v>
      </c>
      <c r="P26" t="n">
        <v>400.88</v>
      </c>
      <c r="Q26" t="n">
        <v>452.69</v>
      </c>
      <c r="R26" t="n">
        <v>100.59</v>
      </c>
      <c r="S26" t="n">
        <v>57.64</v>
      </c>
      <c r="T26" t="n">
        <v>19223.19</v>
      </c>
      <c r="U26" t="n">
        <v>0.57</v>
      </c>
      <c r="V26" t="n">
        <v>0.85</v>
      </c>
      <c r="W26" t="n">
        <v>6.86</v>
      </c>
      <c r="X26" t="n">
        <v>1.18</v>
      </c>
      <c r="Y26" t="n">
        <v>1</v>
      </c>
      <c r="Z26" t="n">
        <v>10</v>
      </c>
      <c r="AA26" t="n">
        <v>547.1402517148621</v>
      </c>
      <c r="AB26" t="n">
        <v>748.6214305205974</v>
      </c>
      <c r="AC26" t="n">
        <v>677.1740518884876</v>
      </c>
      <c r="AD26" t="n">
        <v>547140.2517148621</v>
      </c>
      <c r="AE26" t="n">
        <v>748621.4305205974</v>
      </c>
      <c r="AF26" t="n">
        <v>3.070778497896426e-06</v>
      </c>
      <c r="AG26" t="n">
        <v>8.576388888888889</v>
      </c>
      <c r="AH26" t="n">
        <v>677174.0518884877</v>
      </c>
    </row>
    <row r="27">
      <c r="A27" t="n">
        <v>25</v>
      </c>
      <c r="B27" t="n">
        <v>125</v>
      </c>
      <c r="C27" t="inlineStr">
        <is>
          <t xml:space="preserve">CONCLUIDO	</t>
        </is>
      </c>
      <c r="D27" t="n">
        <v>3.3819</v>
      </c>
      <c r="E27" t="n">
        <v>29.57</v>
      </c>
      <c r="F27" t="n">
        <v>24.88</v>
      </c>
      <c r="G27" t="n">
        <v>36.4</v>
      </c>
      <c r="H27" t="n">
        <v>0.51</v>
      </c>
      <c r="I27" t="n">
        <v>41</v>
      </c>
      <c r="J27" t="n">
        <v>253.81</v>
      </c>
      <c r="K27" t="n">
        <v>58.47</v>
      </c>
      <c r="L27" t="n">
        <v>7.25</v>
      </c>
      <c r="M27" t="n">
        <v>39</v>
      </c>
      <c r="N27" t="n">
        <v>63.08</v>
      </c>
      <c r="O27" t="n">
        <v>31537.13</v>
      </c>
      <c r="P27" t="n">
        <v>400.39</v>
      </c>
      <c r="Q27" t="n">
        <v>452.7</v>
      </c>
      <c r="R27" t="n">
        <v>99.45</v>
      </c>
      <c r="S27" t="n">
        <v>57.64</v>
      </c>
      <c r="T27" t="n">
        <v>18658.18</v>
      </c>
      <c r="U27" t="n">
        <v>0.58</v>
      </c>
      <c r="V27" t="n">
        <v>0.85</v>
      </c>
      <c r="W27" t="n">
        <v>6.87</v>
      </c>
      <c r="X27" t="n">
        <v>1.15</v>
      </c>
      <c r="Y27" t="n">
        <v>1</v>
      </c>
      <c r="Z27" t="n">
        <v>10</v>
      </c>
      <c r="AA27" t="n">
        <v>545.7600942145183</v>
      </c>
      <c r="AB27" t="n">
        <v>746.7330381403756</v>
      </c>
      <c r="AC27" t="n">
        <v>675.4658850266587</v>
      </c>
      <c r="AD27" t="n">
        <v>545760.0942145183</v>
      </c>
      <c r="AE27" t="n">
        <v>746733.0381403756</v>
      </c>
      <c r="AF27" t="n">
        <v>3.078515978548622e-06</v>
      </c>
      <c r="AG27" t="n">
        <v>8.55613425925926</v>
      </c>
      <c r="AH27" t="n">
        <v>675465.8850266588</v>
      </c>
    </row>
    <row r="28">
      <c r="A28" t="n">
        <v>26</v>
      </c>
      <c r="B28" t="n">
        <v>125</v>
      </c>
      <c r="C28" t="inlineStr">
        <is>
          <t xml:space="preserve">CONCLUIDO	</t>
        </is>
      </c>
      <c r="D28" t="n">
        <v>3.3904</v>
      </c>
      <c r="E28" t="n">
        <v>29.49</v>
      </c>
      <c r="F28" t="n">
        <v>24.85</v>
      </c>
      <c r="G28" t="n">
        <v>37.27</v>
      </c>
      <c r="H28" t="n">
        <v>0.52</v>
      </c>
      <c r="I28" t="n">
        <v>40</v>
      </c>
      <c r="J28" t="n">
        <v>254.26</v>
      </c>
      <c r="K28" t="n">
        <v>58.47</v>
      </c>
      <c r="L28" t="n">
        <v>7.5</v>
      </c>
      <c r="M28" t="n">
        <v>38</v>
      </c>
      <c r="N28" t="n">
        <v>63.29</v>
      </c>
      <c r="O28" t="n">
        <v>31593.16</v>
      </c>
      <c r="P28" t="n">
        <v>399.69</v>
      </c>
      <c r="Q28" t="n">
        <v>452.66</v>
      </c>
      <c r="R28" t="n">
        <v>98.68000000000001</v>
      </c>
      <c r="S28" t="n">
        <v>57.64</v>
      </c>
      <c r="T28" t="n">
        <v>18275.88</v>
      </c>
      <c r="U28" t="n">
        <v>0.58</v>
      </c>
      <c r="V28" t="n">
        <v>0.85</v>
      </c>
      <c r="W28" t="n">
        <v>6.86</v>
      </c>
      <c r="X28" t="n">
        <v>1.12</v>
      </c>
      <c r="Y28" t="n">
        <v>1</v>
      </c>
      <c r="Z28" t="n">
        <v>10</v>
      </c>
      <c r="AA28" t="n">
        <v>544.1999972862563</v>
      </c>
      <c r="AB28" t="n">
        <v>744.5984446965087</v>
      </c>
      <c r="AC28" t="n">
        <v>673.5350141851538</v>
      </c>
      <c r="AD28" t="n">
        <v>544199.9972862564</v>
      </c>
      <c r="AE28" t="n">
        <v>744598.4446965087</v>
      </c>
      <c r="AF28" t="n">
        <v>3.086253459200819e-06</v>
      </c>
      <c r="AG28" t="n">
        <v>8.532986111111111</v>
      </c>
      <c r="AH28" t="n">
        <v>673535.0141851539</v>
      </c>
    </row>
    <row r="29">
      <c r="A29" t="n">
        <v>27</v>
      </c>
      <c r="B29" t="n">
        <v>125</v>
      </c>
      <c r="C29" t="inlineStr">
        <is>
          <t xml:space="preserve">CONCLUIDO	</t>
        </is>
      </c>
      <c r="D29" t="n">
        <v>3.4078</v>
      </c>
      <c r="E29" t="n">
        <v>29.34</v>
      </c>
      <c r="F29" t="n">
        <v>24.79</v>
      </c>
      <c r="G29" t="n">
        <v>39.15</v>
      </c>
      <c r="H29" t="n">
        <v>0.54</v>
      </c>
      <c r="I29" t="n">
        <v>38</v>
      </c>
      <c r="J29" t="n">
        <v>254.72</v>
      </c>
      <c r="K29" t="n">
        <v>58.47</v>
      </c>
      <c r="L29" t="n">
        <v>7.75</v>
      </c>
      <c r="M29" t="n">
        <v>36</v>
      </c>
      <c r="N29" t="n">
        <v>63.49</v>
      </c>
      <c r="O29" t="n">
        <v>31649.26</v>
      </c>
      <c r="P29" t="n">
        <v>398.87</v>
      </c>
      <c r="Q29" t="n">
        <v>452.76</v>
      </c>
      <c r="R29" t="n">
        <v>96.89</v>
      </c>
      <c r="S29" t="n">
        <v>57.64</v>
      </c>
      <c r="T29" t="n">
        <v>17395.33</v>
      </c>
      <c r="U29" t="n">
        <v>0.59</v>
      </c>
      <c r="V29" t="n">
        <v>0.86</v>
      </c>
      <c r="W29" t="n">
        <v>6.86</v>
      </c>
      <c r="X29" t="n">
        <v>1.07</v>
      </c>
      <c r="Y29" t="n">
        <v>1</v>
      </c>
      <c r="Z29" t="n">
        <v>10</v>
      </c>
      <c r="AA29" t="n">
        <v>541.3002990507423</v>
      </c>
      <c r="AB29" t="n">
        <v>740.6309496450207</v>
      </c>
      <c r="AC29" t="n">
        <v>669.9461712929656</v>
      </c>
      <c r="AD29" t="n">
        <v>541300.2990507423</v>
      </c>
      <c r="AE29" t="n">
        <v>740630.9496450206</v>
      </c>
      <c r="AF29" t="n">
        <v>3.102092537241785e-06</v>
      </c>
      <c r="AG29" t="n">
        <v>8.489583333333334</v>
      </c>
      <c r="AH29" t="n">
        <v>669946.1712929655</v>
      </c>
    </row>
    <row r="30">
      <c r="A30" t="n">
        <v>28</v>
      </c>
      <c r="B30" t="n">
        <v>125</v>
      </c>
      <c r="C30" t="inlineStr">
        <is>
          <t xml:space="preserve">CONCLUIDO	</t>
        </is>
      </c>
      <c r="D30" t="n">
        <v>3.4142</v>
      </c>
      <c r="E30" t="n">
        <v>29.29</v>
      </c>
      <c r="F30" t="n">
        <v>24.79</v>
      </c>
      <c r="G30" t="n">
        <v>40.19</v>
      </c>
      <c r="H30" t="n">
        <v>0.5600000000000001</v>
      </c>
      <c r="I30" t="n">
        <v>37</v>
      </c>
      <c r="J30" t="n">
        <v>255.17</v>
      </c>
      <c r="K30" t="n">
        <v>58.47</v>
      </c>
      <c r="L30" t="n">
        <v>8</v>
      </c>
      <c r="M30" t="n">
        <v>35</v>
      </c>
      <c r="N30" t="n">
        <v>63.7</v>
      </c>
      <c r="O30" t="n">
        <v>31705.44</v>
      </c>
      <c r="P30" t="n">
        <v>398.65</v>
      </c>
      <c r="Q30" t="n">
        <v>452.64</v>
      </c>
      <c r="R30" t="n">
        <v>97.09999999999999</v>
      </c>
      <c r="S30" t="n">
        <v>57.64</v>
      </c>
      <c r="T30" t="n">
        <v>17503.64</v>
      </c>
      <c r="U30" t="n">
        <v>0.59</v>
      </c>
      <c r="V30" t="n">
        <v>0.86</v>
      </c>
      <c r="W30" t="n">
        <v>6.85</v>
      </c>
      <c r="X30" t="n">
        <v>1.06</v>
      </c>
      <c r="Y30" t="n">
        <v>1</v>
      </c>
      <c r="Z30" t="n">
        <v>10</v>
      </c>
      <c r="AA30" t="n">
        <v>540.4424948230856</v>
      </c>
      <c r="AB30" t="n">
        <v>739.457264057089</v>
      </c>
      <c r="AC30" t="n">
        <v>668.8845006102681</v>
      </c>
      <c r="AD30" t="n">
        <v>540442.4948230856</v>
      </c>
      <c r="AE30" t="n">
        <v>739457.264057089</v>
      </c>
      <c r="AF30" t="n">
        <v>3.107918405026969e-06</v>
      </c>
      <c r="AG30" t="n">
        <v>8.47511574074074</v>
      </c>
      <c r="AH30" t="n">
        <v>668884.5006102681</v>
      </c>
    </row>
    <row r="31">
      <c r="A31" t="n">
        <v>29</v>
      </c>
      <c r="B31" t="n">
        <v>125</v>
      </c>
      <c r="C31" t="inlineStr">
        <is>
          <t xml:space="preserve">CONCLUIDO	</t>
        </is>
      </c>
      <c r="D31" t="n">
        <v>3.4263</v>
      </c>
      <c r="E31" t="n">
        <v>29.19</v>
      </c>
      <c r="F31" t="n">
        <v>24.73</v>
      </c>
      <c r="G31" t="n">
        <v>41.21</v>
      </c>
      <c r="H31" t="n">
        <v>0.57</v>
      </c>
      <c r="I31" t="n">
        <v>36</v>
      </c>
      <c r="J31" t="n">
        <v>255.63</v>
      </c>
      <c r="K31" t="n">
        <v>58.47</v>
      </c>
      <c r="L31" t="n">
        <v>8.25</v>
      </c>
      <c r="M31" t="n">
        <v>34</v>
      </c>
      <c r="N31" t="n">
        <v>63.91</v>
      </c>
      <c r="O31" t="n">
        <v>31761.69</v>
      </c>
      <c r="P31" t="n">
        <v>397.69</v>
      </c>
      <c r="Q31" t="n">
        <v>452.62</v>
      </c>
      <c r="R31" t="n">
        <v>95.36</v>
      </c>
      <c r="S31" t="n">
        <v>57.64</v>
      </c>
      <c r="T31" t="n">
        <v>16636.21</v>
      </c>
      <c r="U31" t="n">
        <v>0.6</v>
      </c>
      <c r="V31" t="n">
        <v>0.86</v>
      </c>
      <c r="W31" t="n">
        <v>6.84</v>
      </c>
      <c r="X31" t="n">
        <v>1</v>
      </c>
      <c r="Y31" t="n">
        <v>1</v>
      </c>
      <c r="Z31" t="n">
        <v>10</v>
      </c>
      <c r="AA31" t="n">
        <v>538.2254392140484</v>
      </c>
      <c r="AB31" t="n">
        <v>736.4237907632138</v>
      </c>
      <c r="AC31" t="n">
        <v>666.1405377500538</v>
      </c>
      <c r="AD31" t="n">
        <v>538225.4392140483</v>
      </c>
      <c r="AE31" t="n">
        <v>736423.7907632138</v>
      </c>
      <c r="AF31" t="n">
        <v>3.118932936308331e-06</v>
      </c>
      <c r="AG31" t="n">
        <v>8.446180555555555</v>
      </c>
      <c r="AH31" t="n">
        <v>666140.5377500538</v>
      </c>
    </row>
    <row r="32">
      <c r="A32" t="n">
        <v>30</v>
      </c>
      <c r="B32" t="n">
        <v>125</v>
      </c>
      <c r="C32" t="inlineStr">
        <is>
          <t xml:space="preserve">CONCLUIDO	</t>
        </is>
      </c>
      <c r="D32" t="n">
        <v>3.4326</v>
      </c>
      <c r="E32" t="n">
        <v>29.13</v>
      </c>
      <c r="F32" t="n">
        <v>24.72</v>
      </c>
      <c r="G32" t="n">
        <v>42.38</v>
      </c>
      <c r="H32" t="n">
        <v>0.59</v>
      </c>
      <c r="I32" t="n">
        <v>35</v>
      </c>
      <c r="J32" t="n">
        <v>256.09</v>
      </c>
      <c r="K32" t="n">
        <v>58.47</v>
      </c>
      <c r="L32" t="n">
        <v>8.5</v>
      </c>
      <c r="M32" t="n">
        <v>33</v>
      </c>
      <c r="N32" t="n">
        <v>64.11</v>
      </c>
      <c r="O32" t="n">
        <v>31818.02</v>
      </c>
      <c r="P32" t="n">
        <v>397.66</v>
      </c>
      <c r="Q32" t="n">
        <v>452.6</v>
      </c>
      <c r="R32" t="n">
        <v>94.73</v>
      </c>
      <c r="S32" t="n">
        <v>57.64</v>
      </c>
      <c r="T32" t="n">
        <v>16330.28</v>
      </c>
      <c r="U32" t="n">
        <v>0.61</v>
      </c>
      <c r="V32" t="n">
        <v>0.86</v>
      </c>
      <c r="W32" t="n">
        <v>6.86</v>
      </c>
      <c r="X32" t="n">
        <v>1</v>
      </c>
      <c r="Y32" t="n">
        <v>1</v>
      </c>
      <c r="Z32" t="n">
        <v>10</v>
      </c>
      <c r="AA32" t="n">
        <v>537.486067740914</v>
      </c>
      <c r="AB32" t="n">
        <v>735.4121500949043</v>
      </c>
      <c r="AC32" t="n">
        <v>665.225446647281</v>
      </c>
      <c r="AD32" t="n">
        <v>537486.0677409139</v>
      </c>
      <c r="AE32" t="n">
        <v>735412.1500949042</v>
      </c>
      <c r="AF32" t="n">
        <v>3.124667774909371e-06</v>
      </c>
      <c r="AG32" t="n">
        <v>8.428819444444445</v>
      </c>
      <c r="AH32" t="n">
        <v>665225.4466472811</v>
      </c>
    </row>
    <row r="33">
      <c r="A33" t="n">
        <v>31</v>
      </c>
      <c r="B33" t="n">
        <v>125</v>
      </c>
      <c r="C33" t="inlineStr">
        <is>
          <t xml:space="preserve">CONCLUIDO	</t>
        </is>
      </c>
      <c r="D33" t="n">
        <v>3.4467</v>
      </c>
      <c r="E33" t="n">
        <v>29.01</v>
      </c>
      <c r="F33" t="n">
        <v>24.65</v>
      </c>
      <c r="G33" t="n">
        <v>43.5</v>
      </c>
      <c r="H33" t="n">
        <v>0.61</v>
      </c>
      <c r="I33" t="n">
        <v>34</v>
      </c>
      <c r="J33" t="n">
        <v>256.54</v>
      </c>
      <c r="K33" t="n">
        <v>58.47</v>
      </c>
      <c r="L33" t="n">
        <v>8.75</v>
      </c>
      <c r="M33" t="n">
        <v>32</v>
      </c>
      <c r="N33" t="n">
        <v>64.31999999999999</v>
      </c>
      <c r="O33" t="n">
        <v>31874.43</v>
      </c>
      <c r="P33" t="n">
        <v>396.01</v>
      </c>
      <c r="Q33" t="n">
        <v>452.66</v>
      </c>
      <c r="R33" t="n">
        <v>92.44</v>
      </c>
      <c r="S33" t="n">
        <v>57.64</v>
      </c>
      <c r="T33" t="n">
        <v>15186.13</v>
      </c>
      <c r="U33" t="n">
        <v>0.62</v>
      </c>
      <c r="V33" t="n">
        <v>0.86</v>
      </c>
      <c r="W33" t="n">
        <v>6.85</v>
      </c>
      <c r="X33" t="n">
        <v>0.92</v>
      </c>
      <c r="Y33" t="n">
        <v>1</v>
      </c>
      <c r="Z33" t="n">
        <v>10</v>
      </c>
      <c r="AA33" t="n">
        <v>534.5567967545724</v>
      </c>
      <c r="AB33" t="n">
        <v>731.4041923010763</v>
      </c>
      <c r="AC33" t="n">
        <v>661.600002720092</v>
      </c>
      <c r="AD33" t="n">
        <v>534556.7967545723</v>
      </c>
      <c r="AE33" t="n">
        <v>731404.1923010763</v>
      </c>
      <c r="AF33" t="n">
        <v>3.137502889873602e-06</v>
      </c>
      <c r="AG33" t="n">
        <v>8.394097222222223</v>
      </c>
      <c r="AH33" t="n">
        <v>661600.002720092</v>
      </c>
    </row>
    <row r="34">
      <c r="A34" t="n">
        <v>32</v>
      </c>
      <c r="B34" t="n">
        <v>125</v>
      </c>
      <c r="C34" t="inlineStr">
        <is>
          <t xml:space="preserve">CONCLUIDO	</t>
        </is>
      </c>
      <c r="D34" t="n">
        <v>3.4524</v>
      </c>
      <c r="E34" t="n">
        <v>28.96</v>
      </c>
      <c r="F34" t="n">
        <v>24.65</v>
      </c>
      <c r="G34" t="n">
        <v>44.82</v>
      </c>
      <c r="H34" t="n">
        <v>0.62</v>
      </c>
      <c r="I34" t="n">
        <v>33</v>
      </c>
      <c r="J34" t="n">
        <v>257</v>
      </c>
      <c r="K34" t="n">
        <v>58.47</v>
      </c>
      <c r="L34" t="n">
        <v>9</v>
      </c>
      <c r="M34" t="n">
        <v>31</v>
      </c>
      <c r="N34" t="n">
        <v>64.53</v>
      </c>
      <c r="O34" t="n">
        <v>31931.04</v>
      </c>
      <c r="P34" t="n">
        <v>396.23</v>
      </c>
      <c r="Q34" t="n">
        <v>452.64</v>
      </c>
      <c r="R34" t="n">
        <v>92.29000000000001</v>
      </c>
      <c r="S34" t="n">
        <v>57.64</v>
      </c>
      <c r="T34" t="n">
        <v>15118.35</v>
      </c>
      <c r="U34" t="n">
        <v>0.62</v>
      </c>
      <c r="V34" t="n">
        <v>0.86</v>
      </c>
      <c r="W34" t="n">
        <v>6.85</v>
      </c>
      <c r="X34" t="n">
        <v>0.92</v>
      </c>
      <c r="Y34" t="n">
        <v>1</v>
      </c>
      <c r="Z34" t="n">
        <v>10</v>
      </c>
      <c r="AA34" t="n">
        <v>534.1037952196058</v>
      </c>
      <c r="AB34" t="n">
        <v>730.784375615918</v>
      </c>
      <c r="AC34" t="n">
        <v>661.039340469447</v>
      </c>
      <c r="AD34" t="n">
        <v>534103.7952196058</v>
      </c>
      <c r="AE34" t="n">
        <v>730784.375615918</v>
      </c>
      <c r="AF34" t="n">
        <v>3.142691553369781e-06</v>
      </c>
      <c r="AG34" t="n">
        <v>8.37962962962963</v>
      </c>
      <c r="AH34" t="n">
        <v>661039.340469447</v>
      </c>
    </row>
    <row r="35">
      <c r="A35" t="n">
        <v>33</v>
      </c>
      <c r="B35" t="n">
        <v>125</v>
      </c>
      <c r="C35" t="inlineStr">
        <is>
          <t xml:space="preserve">CONCLUIDO	</t>
        </is>
      </c>
      <c r="D35" t="n">
        <v>3.4598</v>
      </c>
      <c r="E35" t="n">
        <v>28.9</v>
      </c>
      <c r="F35" t="n">
        <v>24.64</v>
      </c>
      <c r="G35" t="n">
        <v>46.19</v>
      </c>
      <c r="H35" t="n">
        <v>0.64</v>
      </c>
      <c r="I35" t="n">
        <v>32</v>
      </c>
      <c r="J35" t="n">
        <v>257.46</v>
      </c>
      <c r="K35" t="n">
        <v>58.47</v>
      </c>
      <c r="L35" t="n">
        <v>9.25</v>
      </c>
      <c r="M35" t="n">
        <v>30</v>
      </c>
      <c r="N35" t="n">
        <v>64.73999999999999</v>
      </c>
      <c r="O35" t="n">
        <v>31987.61</v>
      </c>
      <c r="P35" t="n">
        <v>395.85</v>
      </c>
      <c r="Q35" t="n">
        <v>452.66</v>
      </c>
      <c r="R35" t="n">
        <v>91.84999999999999</v>
      </c>
      <c r="S35" t="n">
        <v>57.64</v>
      </c>
      <c r="T35" t="n">
        <v>14904.29</v>
      </c>
      <c r="U35" t="n">
        <v>0.63</v>
      </c>
      <c r="V35" t="n">
        <v>0.86</v>
      </c>
      <c r="W35" t="n">
        <v>6.85</v>
      </c>
      <c r="X35" t="n">
        <v>0.91</v>
      </c>
      <c r="Y35" t="n">
        <v>1</v>
      </c>
      <c r="Z35" t="n">
        <v>10</v>
      </c>
      <c r="AA35" t="n">
        <v>533.0162963230086</v>
      </c>
      <c r="AB35" t="n">
        <v>729.2964116485282</v>
      </c>
      <c r="AC35" t="n">
        <v>659.6933856947344</v>
      </c>
      <c r="AD35" t="n">
        <v>533016.2963230086</v>
      </c>
      <c r="AE35" t="n">
        <v>729296.4116485282</v>
      </c>
      <c r="AF35" t="n">
        <v>3.1494277129964e-06</v>
      </c>
      <c r="AG35" t="n">
        <v>8.362268518518517</v>
      </c>
      <c r="AH35" t="n">
        <v>659693.3856947344</v>
      </c>
    </row>
    <row r="36">
      <c r="A36" t="n">
        <v>34</v>
      </c>
      <c r="B36" t="n">
        <v>125</v>
      </c>
      <c r="C36" t="inlineStr">
        <is>
          <t xml:space="preserve">CONCLUIDO	</t>
        </is>
      </c>
      <c r="D36" t="n">
        <v>3.47</v>
      </c>
      <c r="E36" t="n">
        <v>28.82</v>
      </c>
      <c r="F36" t="n">
        <v>24.6</v>
      </c>
      <c r="G36" t="n">
        <v>47.61</v>
      </c>
      <c r="H36" t="n">
        <v>0.66</v>
      </c>
      <c r="I36" t="n">
        <v>31</v>
      </c>
      <c r="J36" t="n">
        <v>257.92</v>
      </c>
      <c r="K36" t="n">
        <v>58.47</v>
      </c>
      <c r="L36" t="n">
        <v>9.5</v>
      </c>
      <c r="M36" t="n">
        <v>29</v>
      </c>
      <c r="N36" t="n">
        <v>64.95</v>
      </c>
      <c r="O36" t="n">
        <v>32044.25</v>
      </c>
      <c r="P36" t="n">
        <v>395.15</v>
      </c>
      <c r="Q36" t="n">
        <v>452.61</v>
      </c>
      <c r="R36" t="n">
        <v>90.31</v>
      </c>
      <c r="S36" t="n">
        <v>57.64</v>
      </c>
      <c r="T36" t="n">
        <v>14140.18</v>
      </c>
      <c r="U36" t="n">
        <v>0.64</v>
      </c>
      <c r="V36" t="n">
        <v>0.86</v>
      </c>
      <c r="W36" t="n">
        <v>6.86</v>
      </c>
      <c r="X36" t="n">
        <v>0.87</v>
      </c>
      <c r="Y36" t="n">
        <v>1</v>
      </c>
      <c r="Z36" t="n">
        <v>10</v>
      </c>
      <c r="AA36" t="n">
        <v>531.307186533449</v>
      </c>
      <c r="AB36" t="n">
        <v>726.9579322338501</v>
      </c>
      <c r="AC36" t="n">
        <v>657.5780874733168</v>
      </c>
      <c r="AD36" t="n">
        <v>531307.186533449</v>
      </c>
      <c r="AE36" t="n">
        <v>726957.9322338501</v>
      </c>
      <c r="AF36" t="n">
        <v>3.158712689779035e-06</v>
      </c>
      <c r="AG36" t="n">
        <v>8.33912037037037</v>
      </c>
      <c r="AH36" t="n">
        <v>657578.0874733168</v>
      </c>
    </row>
    <row r="37">
      <c r="A37" t="n">
        <v>35</v>
      </c>
      <c r="B37" t="n">
        <v>125</v>
      </c>
      <c r="C37" t="inlineStr">
        <is>
          <t xml:space="preserve">CONCLUIDO	</t>
        </is>
      </c>
      <c r="D37" t="n">
        <v>3.4828</v>
      </c>
      <c r="E37" t="n">
        <v>28.71</v>
      </c>
      <c r="F37" t="n">
        <v>24.54</v>
      </c>
      <c r="G37" t="n">
        <v>49.08</v>
      </c>
      <c r="H37" t="n">
        <v>0.67</v>
      </c>
      <c r="I37" t="n">
        <v>30</v>
      </c>
      <c r="J37" t="n">
        <v>258.38</v>
      </c>
      <c r="K37" t="n">
        <v>58.47</v>
      </c>
      <c r="L37" t="n">
        <v>9.75</v>
      </c>
      <c r="M37" t="n">
        <v>28</v>
      </c>
      <c r="N37" t="n">
        <v>65.16</v>
      </c>
      <c r="O37" t="n">
        <v>32100.97</v>
      </c>
      <c r="P37" t="n">
        <v>394.12</v>
      </c>
      <c r="Q37" t="n">
        <v>452.57</v>
      </c>
      <c r="R37" t="n">
        <v>88.90000000000001</v>
      </c>
      <c r="S37" t="n">
        <v>57.64</v>
      </c>
      <c r="T37" t="n">
        <v>13439.52</v>
      </c>
      <c r="U37" t="n">
        <v>0.65</v>
      </c>
      <c r="V37" t="n">
        <v>0.86</v>
      </c>
      <c r="W37" t="n">
        <v>6.84</v>
      </c>
      <c r="X37" t="n">
        <v>0.8100000000000001</v>
      </c>
      <c r="Y37" t="n">
        <v>1</v>
      </c>
      <c r="Z37" t="n">
        <v>10</v>
      </c>
      <c r="AA37" t="n">
        <v>529.0359679442092</v>
      </c>
      <c r="AB37" t="n">
        <v>723.8503507609601</v>
      </c>
      <c r="AC37" t="n">
        <v>654.7670892146812</v>
      </c>
      <c r="AD37" t="n">
        <v>529035.9679442092</v>
      </c>
      <c r="AE37" t="n">
        <v>723850.35076096</v>
      </c>
      <c r="AF37" t="n">
        <v>3.170364425349402e-06</v>
      </c>
      <c r="AG37" t="n">
        <v>8.307291666666666</v>
      </c>
      <c r="AH37" t="n">
        <v>654767.0892146812</v>
      </c>
    </row>
    <row r="38">
      <c r="A38" t="n">
        <v>36</v>
      </c>
      <c r="B38" t="n">
        <v>125</v>
      </c>
      <c r="C38" t="inlineStr">
        <is>
          <t xml:space="preserve">CONCLUIDO	</t>
        </is>
      </c>
      <c r="D38" t="n">
        <v>3.4781</v>
      </c>
      <c r="E38" t="n">
        <v>28.75</v>
      </c>
      <c r="F38" t="n">
        <v>24.58</v>
      </c>
      <c r="G38" t="n">
        <v>49.16</v>
      </c>
      <c r="H38" t="n">
        <v>0.6899999999999999</v>
      </c>
      <c r="I38" t="n">
        <v>30</v>
      </c>
      <c r="J38" t="n">
        <v>258.84</v>
      </c>
      <c r="K38" t="n">
        <v>58.47</v>
      </c>
      <c r="L38" t="n">
        <v>10</v>
      </c>
      <c r="M38" t="n">
        <v>28</v>
      </c>
      <c r="N38" t="n">
        <v>65.37</v>
      </c>
      <c r="O38" t="n">
        <v>32157.77</v>
      </c>
      <c r="P38" t="n">
        <v>394.6</v>
      </c>
      <c r="Q38" t="n">
        <v>452.63</v>
      </c>
      <c r="R38" t="n">
        <v>90.05</v>
      </c>
      <c r="S38" t="n">
        <v>57.64</v>
      </c>
      <c r="T38" t="n">
        <v>14014.55</v>
      </c>
      <c r="U38" t="n">
        <v>0.64</v>
      </c>
      <c r="V38" t="n">
        <v>0.86</v>
      </c>
      <c r="W38" t="n">
        <v>6.85</v>
      </c>
      <c r="X38" t="n">
        <v>0.85</v>
      </c>
      <c r="Y38" t="n">
        <v>1</v>
      </c>
      <c r="Z38" t="n">
        <v>10</v>
      </c>
      <c r="AA38" t="n">
        <v>530.0036726942734</v>
      </c>
      <c r="AB38" t="n">
        <v>725.1744070921184</v>
      </c>
      <c r="AC38" t="n">
        <v>655.9647794679187</v>
      </c>
      <c r="AD38" t="n">
        <v>530003.6726942734</v>
      </c>
      <c r="AE38" t="n">
        <v>725174.4070921184</v>
      </c>
      <c r="AF38" t="n">
        <v>3.166086053694658e-06</v>
      </c>
      <c r="AG38" t="n">
        <v>8.31886574074074</v>
      </c>
      <c r="AH38" t="n">
        <v>655964.7794679187</v>
      </c>
    </row>
    <row r="39">
      <c r="A39" t="n">
        <v>37</v>
      </c>
      <c r="B39" t="n">
        <v>125</v>
      </c>
      <c r="C39" t="inlineStr">
        <is>
          <t xml:space="preserve">CONCLUIDO	</t>
        </is>
      </c>
      <c r="D39" t="n">
        <v>3.4872</v>
      </c>
      <c r="E39" t="n">
        <v>28.68</v>
      </c>
      <c r="F39" t="n">
        <v>24.55</v>
      </c>
      <c r="G39" t="n">
        <v>50.79</v>
      </c>
      <c r="H39" t="n">
        <v>0.7</v>
      </c>
      <c r="I39" t="n">
        <v>29</v>
      </c>
      <c r="J39" t="n">
        <v>259.3</v>
      </c>
      <c r="K39" t="n">
        <v>58.47</v>
      </c>
      <c r="L39" t="n">
        <v>10.25</v>
      </c>
      <c r="M39" t="n">
        <v>27</v>
      </c>
      <c r="N39" t="n">
        <v>65.58</v>
      </c>
      <c r="O39" t="n">
        <v>32214.64</v>
      </c>
      <c r="P39" t="n">
        <v>393.97</v>
      </c>
      <c r="Q39" t="n">
        <v>452.62</v>
      </c>
      <c r="R39" t="n">
        <v>89.03</v>
      </c>
      <c r="S39" t="n">
        <v>57.64</v>
      </c>
      <c r="T39" t="n">
        <v>13507.12</v>
      </c>
      <c r="U39" t="n">
        <v>0.65</v>
      </c>
      <c r="V39" t="n">
        <v>0.86</v>
      </c>
      <c r="W39" t="n">
        <v>6.85</v>
      </c>
      <c r="X39" t="n">
        <v>0.82</v>
      </c>
      <c r="Y39" t="n">
        <v>1</v>
      </c>
      <c r="Z39" t="n">
        <v>10</v>
      </c>
      <c r="AA39" t="n">
        <v>528.5109357843869</v>
      </c>
      <c r="AB39" t="n">
        <v>723.1319785971071</v>
      </c>
      <c r="AC39" t="n">
        <v>654.1172774819047</v>
      </c>
      <c r="AD39" t="n">
        <v>528510.9357843869</v>
      </c>
      <c r="AE39" t="n">
        <v>723131.9785971071</v>
      </c>
      <c r="AF39" t="n">
        <v>3.174369709451716e-06</v>
      </c>
      <c r="AG39" t="n">
        <v>8.298611111111111</v>
      </c>
      <c r="AH39" t="n">
        <v>654117.2774819047</v>
      </c>
    </row>
    <row r="40">
      <c r="A40" t="n">
        <v>38</v>
      </c>
      <c r="B40" t="n">
        <v>125</v>
      </c>
      <c r="C40" t="inlineStr">
        <is>
          <t xml:space="preserve">CONCLUIDO	</t>
        </is>
      </c>
      <c r="D40" t="n">
        <v>3.4976</v>
      </c>
      <c r="E40" t="n">
        <v>28.59</v>
      </c>
      <c r="F40" t="n">
        <v>24.51</v>
      </c>
      <c r="G40" t="n">
        <v>52.52</v>
      </c>
      <c r="H40" t="n">
        <v>0.72</v>
      </c>
      <c r="I40" t="n">
        <v>28</v>
      </c>
      <c r="J40" t="n">
        <v>259.76</v>
      </c>
      <c r="K40" t="n">
        <v>58.47</v>
      </c>
      <c r="L40" t="n">
        <v>10.5</v>
      </c>
      <c r="M40" t="n">
        <v>26</v>
      </c>
      <c r="N40" t="n">
        <v>65.79000000000001</v>
      </c>
      <c r="O40" t="n">
        <v>32271.6</v>
      </c>
      <c r="P40" t="n">
        <v>393.38</v>
      </c>
      <c r="Q40" t="n">
        <v>452.61</v>
      </c>
      <c r="R40" t="n">
        <v>87.91</v>
      </c>
      <c r="S40" t="n">
        <v>57.64</v>
      </c>
      <c r="T40" t="n">
        <v>12951.77</v>
      </c>
      <c r="U40" t="n">
        <v>0.66</v>
      </c>
      <c r="V40" t="n">
        <v>0.87</v>
      </c>
      <c r="W40" t="n">
        <v>6.84</v>
      </c>
      <c r="X40" t="n">
        <v>0.79</v>
      </c>
      <c r="Y40" t="n">
        <v>1</v>
      </c>
      <c r="Z40" t="n">
        <v>10</v>
      </c>
      <c r="AA40" t="n">
        <v>526.883836843688</v>
      </c>
      <c r="AB40" t="n">
        <v>720.9057100439037</v>
      </c>
      <c r="AC40" t="n">
        <v>652.1034808748313</v>
      </c>
      <c r="AD40" t="n">
        <v>526883.8368436879</v>
      </c>
      <c r="AE40" t="n">
        <v>720905.7100439037</v>
      </c>
      <c r="AF40" t="n">
        <v>3.183836744602637e-06</v>
      </c>
      <c r="AG40" t="n">
        <v>8.272569444444445</v>
      </c>
      <c r="AH40" t="n">
        <v>652103.4808748313</v>
      </c>
    </row>
    <row r="41">
      <c r="A41" t="n">
        <v>39</v>
      </c>
      <c r="B41" t="n">
        <v>125</v>
      </c>
      <c r="C41" t="inlineStr">
        <is>
          <t xml:space="preserve">CONCLUIDO	</t>
        </is>
      </c>
      <c r="D41" t="n">
        <v>3.4994</v>
      </c>
      <c r="E41" t="n">
        <v>28.58</v>
      </c>
      <c r="F41" t="n">
        <v>24.5</v>
      </c>
      <c r="G41" t="n">
        <v>52.49</v>
      </c>
      <c r="H41" t="n">
        <v>0.74</v>
      </c>
      <c r="I41" t="n">
        <v>28</v>
      </c>
      <c r="J41" t="n">
        <v>260.23</v>
      </c>
      <c r="K41" t="n">
        <v>58.47</v>
      </c>
      <c r="L41" t="n">
        <v>10.75</v>
      </c>
      <c r="M41" t="n">
        <v>26</v>
      </c>
      <c r="N41" t="n">
        <v>66</v>
      </c>
      <c r="O41" t="n">
        <v>32328.64</v>
      </c>
      <c r="P41" t="n">
        <v>392.95</v>
      </c>
      <c r="Q41" t="n">
        <v>452.59</v>
      </c>
      <c r="R41" t="n">
        <v>87.5</v>
      </c>
      <c r="S41" t="n">
        <v>57.64</v>
      </c>
      <c r="T41" t="n">
        <v>12747.87</v>
      </c>
      <c r="U41" t="n">
        <v>0.66</v>
      </c>
      <c r="V41" t="n">
        <v>0.87</v>
      </c>
      <c r="W41" t="n">
        <v>6.84</v>
      </c>
      <c r="X41" t="n">
        <v>0.77</v>
      </c>
      <c r="Y41" t="n">
        <v>1</v>
      </c>
      <c r="Z41" t="n">
        <v>10</v>
      </c>
      <c r="AA41" t="n">
        <v>526.3655395398291</v>
      </c>
      <c r="AB41" t="n">
        <v>720.1965528071008</v>
      </c>
      <c r="AC41" t="n">
        <v>651.4620046094007</v>
      </c>
      <c r="AD41" t="n">
        <v>526365.5395398291</v>
      </c>
      <c r="AE41" t="n">
        <v>720196.5528071008</v>
      </c>
      <c r="AF41" t="n">
        <v>3.185475269917221e-06</v>
      </c>
      <c r="AG41" t="n">
        <v>8.269675925925926</v>
      </c>
      <c r="AH41" t="n">
        <v>651462.0046094006</v>
      </c>
    </row>
    <row r="42">
      <c r="A42" t="n">
        <v>40</v>
      </c>
      <c r="B42" t="n">
        <v>125</v>
      </c>
      <c r="C42" t="inlineStr">
        <is>
          <t xml:space="preserve">CONCLUIDO	</t>
        </is>
      </c>
      <c r="D42" t="n">
        <v>3.5096</v>
      </c>
      <c r="E42" t="n">
        <v>28.49</v>
      </c>
      <c r="F42" t="n">
        <v>24.46</v>
      </c>
      <c r="G42" t="n">
        <v>54.36</v>
      </c>
      <c r="H42" t="n">
        <v>0.75</v>
      </c>
      <c r="I42" t="n">
        <v>27</v>
      </c>
      <c r="J42" t="n">
        <v>260.69</v>
      </c>
      <c r="K42" t="n">
        <v>58.47</v>
      </c>
      <c r="L42" t="n">
        <v>11</v>
      </c>
      <c r="M42" t="n">
        <v>25</v>
      </c>
      <c r="N42" t="n">
        <v>66.20999999999999</v>
      </c>
      <c r="O42" t="n">
        <v>32385.75</v>
      </c>
      <c r="P42" t="n">
        <v>392.36</v>
      </c>
      <c r="Q42" t="n">
        <v>452.6</v>
      </c>
      <c r="R42" t="n">
        <v>86.33</v>
      </c>
      <c r="S42" t="n">
        <v>57.64</v>
      </c>
      <c r="T42" t="n">
        <v>12169.15</v>
      </c>
      <c r="U42" t="n">
        <v>0.67</v>
      </c>
      <c r="V42" t="n">
        <v>0.87</v>
      </c>
      <c r="W42" t="n">
        <v>6.84</v>
      </c>
      <c r="X42" t="n">
        <v>0.74</v>
      </c>
      <c r="Y42" t="n">
        <v>1</v>
      </c>
      <c r="Z42" t="n">
        <v>10</v>
      </c>
      <c r="AA42" t="n">
        <v>524.7708501328125</v>
      </c>
      <c r="AB42" t="n">
        <v>718.0146284076893</v>
      </c>
      <c r="AC42" t="n">
        <v>649.4883200123189</v>
      </c>
      <c r="AD42" t="n">
        <v>524770.8501328125</v>
      </c>
      <c r="AE42" t="n">
        <v>718014.6284076893</v>
      </c>
      <c r="AF42" t="n">
        <v>3.194760246699856e-06</v>
      </c>
      <c r="AG42" t="n">
        <v>8.24363425925926</v>
      </c>
      <c r="AH42" t="n">
        <v>649488.3200123189</v>
      </c>
    </row>
    <row r="43">
      <c r="A43" t="n">
        <v>41</v>
      </c>
      <c r="B43" t="n">
        <v>125</v>
      </c>
      <c r="C43" t="inlineStr">
        <is>
          <t xml:space="preserve">CONCLUIDO	</t>
        </is>
      </c>
      <c r="D43" t="n">
        <v>3.5163</v>
      </c>
      <c r="E43" t="n">
        <v>28.44</v>
      </c>
      <c r="F43" t="n">
        <v>24.45</v>
      </c>
      <c r="G43" t="n">
        <v>56.43</v>
      </c>
      <c r="H43" t="n">
        <v>0.77</v>
      </c>
      <c r="I43" t="n">
        <v>26</v>
      </c>
      <c r="J43" t="n">
        <v>261.15</v>
      </c>
      <c r="K43" t="n">
        <v>58.47</v>
      </c>
      <c r="L43" t="n">
        <v>11.25</v>
      </c>
      <c r="M43" t="n">
        <v>24</v>
      </c>
      <c r="N43" t="n">
        <v>66.43000000000001</v>
      </c>
      <c r="O43" t="n">
        <v>32442.95</v>
      </c>
      <c r="P43" t="n">
        <v>391.92</v>
      </c>
      <c r="Q43" t="n">
        <v>452.6</v>
      </c>
      <c r="R43" t="n">
        <v>86.01000000000001</v>
      </c>
      <c r="S43" t="n">
        <v>57.64</v>
      </c>
      <c r="T43" t="n">
        <v>12015.19</v>
      </c>
      <c r="U43" t="n">
        <v>0.67</v>
      </c>
      <c r="V43" t="n">
        <v>0.87</v>
      </c>
      <c r="W43" t="n">
        <v>6.84</v>
      </c>
      <c r="X43" t="n">
        <v>0.73</v>
      </c>
      <c r="Y43" t="n">
        <v>1</v>
      </c>
      <c r="Z43" t="n">
        <v>10</v>
      </c>
      <c r="AA43" t="n">
        <v>523.7504523006087</v>
      </c>
      <c r="AB43" t="n">
        <v>716.6184750768925</v>
      </c>
      <c r="AC43" t="n">
        <v>648.2254135958999</v>
      </c>
      <c r="AD43" t="n">
        <v>523750.4523006087</v>
      </c>
      <c r="AE43" t="n">
        <v>716618.4750768925</v>
      </c>
      <c r="AF43" t="n">
        <v>3.20085920203747e-06</v>
      </c>
      <c r="AG43" t="n">
        <v>8.229166666666668</v>
      </c>
      <c r="AH43" t="n">
        <v>648225.4135958999</v>
      </c>
    </row>
    <row r="44">
      <c r="A44" t="n">
        <v>42</v>
      </c>
      <c r="B44" t="n">
        <v>125</v>
      </c>
      <c r="C44" t="inlineStr">
        <is>
          <t xml:space="preserve">CONCLUIDO	</t>
        </is>
      </c>
      <c r="D44" t="n">
        <v>3.5172</v>
      </c>
      <c r="E44" t="n">
        <v>28.43</v>
      </c>
      <c r="F44" t="n">
        <v>24.45</v>
      </c>
      <c r="G44" t="n">
        <v>56.42</v>
      </c>
      <c r="H44" t="n">
        <v>0.78</v>
      </c>
      <c r="I44" t="n">
        <v>26</v>
      </c>
      <c r="J44" t="n">
        <v>261.62</v>
      </c>
      <c r="K44" t="n">
        <v>58.47</v>
      </c>
      <c r="L44" t="n">
        <v>11.5</v>
      </c>
      <c r="M44" t="n">
        <v>24</v>
      </c>
      <c r="N44" t="n">
        <v>66.64</v>
      </c>
      <c r="O44" t="n">
        <v>32500.22</v>
      </c>
      <c r="P44" t="n">
        <v>391.68</v>
      </c>
      <c r="Q44" t="n">
        <v>452.59</v>
      </c>
      <c r="R44" t="n">
        <v>85.65000000000001</v>
      </c>
      <c r="S44" t="n">
        <v>57.64</v>
      </c>
      <c r="T44" t="n">
        <v>11831.56</v>
      </c>
      <c r="U44" t="n">
        <v>0.67</v>
      </c>
      <c r="V44" t="n">
        <v>0.87</v>
      </c>
      <c r="W44" t="n">
        <v>6.84</v>
      </c>
      <c r="X44" t="n">
        <v>0.72</v>
      </c>
      <c r="Y44" t="n">
        <v>1</v>
      </c>
      <c r="Z44" t="n">
        <v>10</v>
      </c>
      <c r="AA44" t="n">
        <v>523.4940823579637</v>
      </c>
      <c r="AB44" t="n">
        <v>716.2676984111223</v>
      </c>
      <c r="AC44" t="n">
        <v>647.9081145627925</v>
      </c>
      <c r="AD44" t="n">
        <v>523494.0823579638</v>
      </c>
      <c r="AE44" t="n">
        <v>716267.6984111223</v>
      </c>
      <c r="AF44" t="n">
        <v>3.201678464694762e-06</v>
      </c>
      <c r="AG44" t="n">
        <v>8.226273148148149</v>
      </c>
      <c r="AH44" t="n">
        <v>647908.1145627926</v>
      </c>
    </row>
    <row r="45">
      <c r="A45" t="n">
        <v>43</v>
      </c>
      <c r="B45" t="n">
        <v>125</v>
      </c>
      <c r="C45" t="inlineStr">
        <is>
          <t xml:space="preserve">CONCLUIDO	</t>
        </is>
      </c>
      <c r="D45" t="n">
        <v>3.5258</v>
      </c>
      <c r="E45" t="n">
        <v>28.36</v>
      </c>
      <c r="F45" t="n">
        <v>24.42</v>
      </c>
      <c r="G45" t="n">
        <v>58.62</v>
      </c>
      <c r="H45" t="n">
        <v>0.8</v>
      </c>
      <c r="I45" t="n">
        <v>25</v>
      </c>
      <c r="J45" t="n">
        <v>262.08</v>
      </c>
      <c r="K45" t="n">
        <v>58.47</v>
      </c>
      <c r="L45" t="n">
        <v>11.75</v>
      </c>
      <c r="M45" t="n">
        <v>23</v>
      </c>
      <c r="N45" t="n">
        <v>66.86</v>
      </c>
      <c r="O45" t="n">
        <v>32557.58</v>
      </c>
      <c r="P45" t="n">
        <v>391.41</v>
      </c>
      <c r="Q45" t="n">
        <v>452.61</v>
      </c>
      <c r="R45" t="n">
        <v>85.26000000000001</v>
      </c>
      <c r="S45" t="n">
        <v>57.64</v>
      </c>
      <c r="T45" t="n">
        <v>11644.11</v>
      </c>
      <c r="U45" t="n">
        <v>0.68</v>
      </c>
      <c r="V45" t="n">
        <v>0.87</v>
      </c>
      <c r="W45" t="n">
        <v>6.83</v>
      </c>
      <c r="X45" t="n">
        <v>0.7</v>
      </c>
      <c r="Y45" t="n">
        <v>1</v>
      </c>
      <c r="Z45" t="n">
        <v>10</v>
      </c>
      <c r="AA45" t="n">
        <v>522.3320228934385</v>
      </c>
      <c r="AB45" t="n">
        <v>714.6777173853135</v>
      </c>
      <c r="AC45" t="n">
        <v>646.4698790945345</v>
      </c>
      <c r="AD45" t="n">
        <v>522332.0228934385</v>
      </c>
      <c r="AE45" t="n">
        <v>714677.7173853135</v>
      </c>
      <c r="AF45" t="n">
        <v>3.209506974531102e-06</v>
      </c>
      <c r="AG45" t="n">
        <v>8.206018518518519</v>
      </c>
      <c r="AH45" t="n">
        <v>646469.8790945344</v>
      </c>
    </row>
    <row r="46">
      <c r="A46" t="n">
        <v>44</v>
      </c>
      <c r="B46" t="n">
        <v>125</v>
      </c>
      <c r="C46" t="inlineStr">
        <is>
          <t xml:space="preserve">CONCLUIDO	</t>
        </is>
      </c>
      <c r="D46" t="n">
        <v>3.525</v>
      </c>
      <c r="E46" t="n">
        <v>28.37</v>
      </c>
      <c r="F46" t="n">
        <v>24.43</v>
      </c>
      <c r="G46" t="n">
        <v>58.63</v>
      </c>
      <c r="H46" t="n">
        <v>0.8100000000000001</v>
      </c>
      <c r="I46" t="n">
        <v>25</v>
      </c>
      <c r="J46" t="n">
        <v>262.55</v>
      </c>
      <c r="K46" t="n">
        <v>58.47</v>
      </c>
      <c r="L46" t="n">
        <v>12</v>
      </c>
      <c r="M46" t="n">
        <v>23</v>
      </c>
      <c r="N46" t="n">
        <v>67.06999999999999</v>
      </c>
      <c r="O46" t="n">
        <v>32615.02</v>
      </c>
      <c r="P46" t="n">
        <v>391.5</v>
      </c>
      <c r="Q46" t="n">
        <v>452.58</v>
      </c>
      <c r="R46" t="n">
        <v>85.40000000000001</v>
      </c>
      <c r="S46" t="n">
        <v>57.64</v>
      </c>
      <c r="T46" t="n">
        <v>11711.57</v>
      </c>
      <c r="U46" t="n">
        <v>0.67</v>
      </c>
      <c r="V46" t="n">
        <v>0.87</v>
      </c>
      <c r="W46" t="n">
        <v>6.83</v>
      </c>
      <c r="X46" t="n">
        <v>0.71</v>
      </c>
      <c r="Y46" t="n">
        <v>1</v>
      </c>
      <c r="Z46" t="n">
        <v>10</v>
      </c>
      <c r="AA46" t="n">
        <v>522.5100919643847</v>
      </c>
      <c r="AB46" t="n">
        <v>714.921359344035</v>
      </c>
      <c r="AC46" t="n">
        <v>646.6902682066693</v>
      </c>
      <c r="AD46" t="n">
        <v>522510.0919643847</v>
      </c>
      <c r="AE46" t="n">
        <v>714921.3593440349</v>
      </c>
      <c r="AF46" t="n">
        <v>3.208778741057954e-06</v>
      </c>
      <c r="AG46" t="n">
        <v>8.208912037037038</v>
      </c>
      <c r="AH46" t="n">
        <v>646690.2682066694</v>
      </c>
    </row>
    <row r="47">
      <c r="A47" t="n">
        <v>45</v>
      </c>
      <c r="B47" t="n">
        <v>125</v>
      </c>
      <c r="C47" t="inlineStr">
        <is>
          <t xml:space="preserve">CONCLUIDO	</t>
        </is>
      </c>
      <c r="D47" t="n">
        <v>3.538</v>
      </c>
      <c r="E47" t="n">
        <v>28.26</v>
      </c>
      <c r="F47" t="n">
        <v>24.37</v>
      </c>
      <c r="G47" t="n">
        <v>60.94</v>
      </c>
      <c r="H47" t="n">
        <v>0.83</v>
      </c>
      <c r="I47" t="n">
        <v>24</v>
      </c>
      <c r="J47" t="n">
        <v>263.01</v>
      </c>
      <c r="K47" t="n">
        <v>58.47</v>
      </c>
      <c r="L47" t="n">
        <v>12.25</v>
      </c>
      <c r="M47" t="n">
        <v>22</v>
      </c>
      <c r="N47" t="n">
        <v>67.29000000000001</v>
      </c>
      <c r="O47" t="n">
        <v>32672.53</v>
      </c>
      <c r="P47" t="n">
        <v>390.52</v>
      </c>
      <c r="Q47" t="n">
        <v>452.58</v>
      </c>
      <c r="R47" t="n">
        <v>83.43000000000001</v>
      </c>
      <c r="S47" t="n">
        <v>57.64</v>
      </c>
      <c r="T47" t="n">
        <v>10734.01</v>
      </c>
      <c r="U47" t="n">
        <v>0.6899999999999999</v>
      </c>
      <c r="V47" t="n">
        <v>0.87</v>
      </c>
      <c r="W47" t="n">
        <v>6.83</v>
      </c>
      <c r="X47" t="n">
        <v>0.65</v>
      </c>
      <c r="Y47" t="n">
        <v>1</v>
      </c>
      <c r="Z47" t="n">
        <v>10</v>
      </c>
      <c r="AA47" t="n">
        <v>520.320210398193</v>
      </c>
      <c r="AB47" t="n">
        <v>711.9250667744152</v>
      </c>
      <c r="AC47" t="n">
        <v>643.9799375945711</v>
      </c>
      <c r="AD47" t="n">
        <v>520320.210398193</v>
      </c>
      <c r="AE47" t="n">
        <v>711925.0667744152</v>
      </c>
      <c r="AF47" t="n">
        <v>3.220612534996607e-06</v>
      </c>
      <c r="AG47" t="n">
        <v>8.177083333333334</v>
      </c>
      <c r="AH47" t="n">
        <v>643979.937594571</v>
      </c>
    </row>
    <row r="48">
      <c r="A48" t="n">
        <v>46</v>
      </c>
      <c r="B48" t="n">
        <v>125</v>
      </c>
      <c r="C48" t="inlineStr">
        <is>
          <t xml:space="preserve">CONCLUIDO	</t>
        </is>
      </c>
      <c r="D48" t="n">
        <v>3.5358</v>
      </c>
      <c r="E48" t="n">
        <v>28.28</v>
      </c>
      <c r="F48" t="n">
        <v>24.39</v>
      </c>
      <c r="G48" t="n">
        <v>60.98</v>
      </c>
      <c r="H48" t="n">
        <v>0.84</v>
      </c>
      <c r="I48" t="n">
        <v>24</v>
      </c>
      <c r="J48" t="n">
        <v>263.48</v>
      </c>
      <c r="K48" t="n">
        <v>58.47</v>
      </c>
      <c r="L48" t="n">
        <v>12.5</v>
      </c>
      <c r="M48" t="n">
        <v>22</v>
      </c>
      <c r="N48" t="n">
        <v>67.51000000000001</v>
      </c>
      <c r="O48" t="n">
        <v>32730.13</v>
      </c>
      <c r="P48" t="n">
        <v>390.78</v>
      </c>
      <c r="Q48" t="n">
        <v>452.57</v>
      </c>
      <c r="R48" t="n">
        <v>84.04000000000001</v>
      </c>
      <c r="S48" t="n">
        <v>57.64</v>
      </c>
      <c r="T48" t="n">
        <v>11036.59</v>
      </c>
      <c r="U48" t="n">
        <v>0.6899999999999999</v>
      </c>
      <c r="V48" t="n">
        <v>0.87</v>
      </c>
      <c r="W48" t="n">
        <v>6.84</v>
      </c>
      <c r="X48" t="n">
        <v>0.67</v>
      </c>
      <c r="Y48" t="n">
        <v>1</v>
      </c>
      <c r="Z48" t="n">
        <v>10</v>
      </c>
      <c r="AA48" t="n">
        <v>520.7890588303419</v>
      </c>
      <c r="AB48" t="n">
        <v>712.5665658834143</v>
      </c>
      <c r="AC48" t="n">
        <v>644.560212928957</v>
      </c>
      <c r="AD48" t="n">
        <v>520789.0588303418</v>
      </c>
      <c r="AE48" t="n">
        <v>712566.5658834144</v>
      </c>
      <c r="AF48" t="n">
        <v>3.21860989294545e-06</v>
      </c>
      <c r="AG48" t="n">
        <v>8.182870370370372</v>
      </c>
      <c r="AH48" t="n">
        <v>644560.212928957</v>
      </c>
    </row>
    <row r="49">
      <c r="A49" t="n">
        <v>47</v>
      </c>
      <c r="B49" t="n">
        <v>125</v>
      </c>
      <c r="C49" t="inlineStr">
        <is>
          <t xml:space="preserve">CONCLUIDO	</t>
        </is>
      </c>
      <c r="D49" t="n">
        <v>3.5474</v>
      </c>
      <c r="E49" t="n">
        <v>28.19</v>
      </c>
      <c r="F49" t="n">
        <v>24.35</v>
      </c>
      <c r="G49" t="n">
        <v>63.51</v>
      </c>
      <c r="H49" t="n">
        <v>0.86</v>
      </c>
      <c r="I49" t="n">
        <v>23</v>
      </c>
      <c r="J49" t="n">
        <v>263.95</v>
      </c>
      <c r="K49" t="n">
        <v>58.47</v>
      </c>
      <c r="L49" t="n">
        <v>12.75</v>
      </c>
      <c r="M49" t="n">
        <v>21</v>
      </c>
      <c r="N49" t="n">
        <v>67.72</v>
      </c>
      <c r="O49" t="n">
        <v>32787.82</v>
      </c>
      <c r="P49" t="n">
        <v>389.85</v>
      </c>
      <c r="Q49" t="n">
        <v>452.62</v>
      </c>
      <c r="R49" t="n">
        <v>82.55</v>
      </c>
      <c r="S49" t="n">
        <v>57.64</v>
      </c>
      <c r="T49" t="n">
        <v>10296.33</v>
      </c>
      <c r="U49" t="n">
        <v>0.7</v>
      </c>
      <c r="V49" t="n">
        <v>0.87</v>
      </c>
      <c r="W49" t="n">
        <v>6.83</v>
      </c>
      <c r="X49" t="n">
        <v>0.62</v>
      </c>
      <c r="Y49" t="n">
        <v>1</v>
      </c>
      <c r="Z49" t="n">
        <v>10</v>
      </c>
      <c r="AA49" t="n">
        <v>518.8558893229367</v>
      </c>
      <c r="AB49" t="n">
        <v>709.921518077963</v>
      </c>
      <c r="AC49" t="n">
        <v>642.16760477371</v>
      </c>
      <c r="AD49" t="n">
        <v>518855.8893229367</v>
      </c>
      <c r="AE49" t="n">
        <v>709921.518077963</v>
      </c>
      <c r="AF49" t="n">
        <v>3.229169278306095e-06</v>
      </c>
      <c r="AG49" t="n">
        <v>8.156828703703704</v>
      </c>
      <c r="AH49" t="n">
        <v>642167.60477371</v>
      </c>
    </row>
    <row r="50">
      <c r="A50" t="n">
        <v>48</v>
      </c>
      <c r="B50" t="n">
        <v>125</v>
      </c>
      <c r="C50" t="inlineStr">
        <is>
          <t xml:space="preserve">CONCLUIDO	</t>
        </is>
      </c>
      <c r="D50" t="n">
        <v>3.5484</v>
      </c>
      <c r="E50" t="n">
        <v>28.18</v>
      </c>
      <c r="F50" t="n">
        <v>24.34</v>
      </c>
      <c r="G50" t="n">
        <v>63.49</v>
      </c>
      <c r="H50" t="n">
        <v>0.87</v>
      </c>
      <c r="I50" t="n">
        <v>23</v>
      </c>
      <c r="J50" t="n">
        <v>264.42</v>
      </c>
      <c r="K50" t="n">
        <v>58.47</v>
      </c>
      <c r="L50" t="n">
        <v>13</v>
      </c>
      <c r="M50" t="n">
        <v>21</v>
      </c>
      <c r="N50" t="n">
        <v>67.94</v>
      </c>
      <c r="O50" t="n">
        <v>32845.58</v>
      </c>
      <c r="P50" t="n">
        <v>389.6</v>
      </c>
      <c r="Q50" t="n">
        <v>452.6</v>
      </c>
      <c r="R50" t="n">
        <v>82.2</v>
      </c>
      <c r="S50" t="n">
        <v>57.64</v>
      </c>
      <c r="T50" t="n">
        <v>10121.28</v>
      </c>
      <c r="U50" t="n">
        <v>0.7</v>
      </c>
      <c r="V50" t="n">
        <v>0.87</v>
      </c>
      <c r="W50" t="n">
        <v>6.83</v>
      </c>
      <c r="X50" t="n">
        <v>0.61</v>
      </c>
      <c r="Y50" t="n">
        <v>1</v>
      </c>
      <c r="Z50" t="n">
        <v>10</v>
      </c>
      <c r="AA50" t="n">
        <v>518.5508781771576</v>
      </c>
      <c r="AB50" t="n">
        <v>709.5041883721661</v>
      </c>
      <c r="AC50" t="n">
        <v>641.7901044293084</v>
      </c>
      <c r="AD50" t="n">
        <v>518550.8781771577</v>
      </c>
      <c r="AE50" t="n">
        <v>709504.1883721661</v>
      </c>
      <c r="AF50" t="n">
        <v>3.23007957014753e-06</v>
      </c>
      <c r="AG50" t="n">
        <v>8.153935185185185</v>
      </c>
      <c r="AH50" t="n">
        <v>641790.1044293083</v>
      </c>
    </row>
    <row r="51">
      <c r="A51" t="n">
        <v>49</v>
      </c>
      <c r="B51" t="n">
        <v>125</v>
      </c>
      <c r="C51" t="inlineStr">
        <is>
          <t xml:space="preserve">CONCLUIDO	</t>
        </is>
      </c>
      <c r="D51" t="n">
        <v>3.5464</v>
      </c>
      <c r="E51" t="n">
        <v>28.2</v>
      </c>
      <c r="F51" t="n">
        <v>24.35</v>
      </c>
      <c r="G51" t="n">
        <v>63.53</v>
      </c>
      <c r="H51" t="n">
        <v>0.89</v>
      </c>
      <c r="I51" t="n">
        <v>23</v>
      </c>
      <c r="J51" t="n">
        <v>264.89</v>
      </c>
      <c r="K51" t="n">
        <v>58.47</v>
      </c>
      <c r="L51" t="n">
        <v>13.25</v>
      </c>
      <c r="M51" t="n">
        <v>21</v>
      </c>
      <c r="N51" t="n">
        <v>68.16</v>
      </c>
      <c r="O51" t="n">
        <v>32903.43</v>
      </c>
      <c r="P51" t="n">
        <v>389.64</v>
      </c>
      <c r="Q51" t="n">
        <v>452.67</v>
      </c>
      <c r="R51" t="n">
        <v>82.88</v>
      </c>
      <c r="S51" t="n">
        <v>57.64</v>
      </c>
      <c r="T51" t="n">
        <v>10464.4</v>
      </c>
      <c r="U51" t="n">
        <v>0.7</v>
      </c>
      <c r="V51" t="n">
        <v>0.87</v>
      </c>
      <c r="W51" t="n">
        <v>6.83</v>
      </c>
      <c r="X51" t="n">
        <v>0.63</v>
      </c>
      <c r="Y51" t="n">
        <v>1</v>
      </c>
      <c r="Z51" t="n">
        <v>10</v>
      </c>
      <c r="AA51" t="n">
        <v>518.8119321192278</v>
      </c>
      <c r="AB51" t="n">
        <v>709.8613738925936</v>
      </c>
      <c r="AC51" t="n">
        <v>642.1132006649794</v>
      </c>
      <c r="AD51" t="n">
        <v>518811.9321192278</v>
      </c>
      <c r="AE51" t="n">
        <v>709861.3738925937</v>
      </c>
      <c r="AF51" t="n">
        <v>3.22825898646466e-06</v>
      </c>
      <c r="AG51" t="n">
        <v>8.159722222222223</v>
      </c>
      <c r="AH51" t="n">
        <v>642113.2006649794</v>
      </c>
    </row>
    <row r="52">
      <c r="A52" t="n">
        <v>50</v>
      </c>
      <c r="B52" t="n">
        <v>125</v>
      </c>
      <c r="C52" t="inlineStr">
        <is>
          <t xml:space="preserve">CONCLUIDO	</t>
        </is>
      </c>
      <c r="D52" t="n">
        <v>3.5562</v>
      </c>
      <c r="E52" t="n">
        <v>28.12</v>
      </c>
      <c r="F52" t="n">
        <v>24.32</v>
      </c>
      <c r="G52" t="n">
        <v>66.34</v>
      </c>
      <c r="H52" t="n">
        <v>0.91</v>
      </c>
      <c r="I52" t="n">
        <v>22</v>
      </c>
      <c r="J52" t="n">
        <v>265.36</v>
      </c>
      <c r="K52" t="n">
        <v>58.47</v>
      </c>
      <c r="L52" t="n">
        <v>13.5</v>
      </c>
      <c r="M52" t="n">
        <v>20</v>
      </c>
      <c r="N52" t="n">
        <v>68.38</v>
      </c>
      <c r="O52" t="n">
        <v>32961.36</v>
      </c>
      <c r="P52" t="n">
        <v>389.33</v>
      </c>
      <c r="Q52" t="n">
        <v>452.62</v>
      </c>
      <c r="R52" t="n">
        <v>81.54000000000001</v>
      </c>
      <c r="S52" t="n">
        <v>57.64</v>
      </c>
      <c r="T52" t="n">
        <v>9798.26</v>
      </c>
      <c r="U52" t="n">
        <v>0.71</v>
      </c>
      <c r="V52" t="n">
        <v>0.87</v>
      </c>
      <c r="W52" t="n">
        <v>6.84</v>
      </c>
      <c r="X52" t="n">
        <v>0.6</v>
      </c>
      <c r="Y52" t="n">
        <v>1</v>
      </c>
      <c r="Z52" t="n">
        <v>10</v>
      </c>
      <c r="AA52" t="n">
        <v>517.5251519841891</v>
      </c>
      <c r="AB52" t="n">
        <v>708.1007445431005</v>
      </c>
      <c r="AC52" t="n">
        <v>640.520603309543</v>
      </c>
      <c r="AD52" t="n">
        <v>517525.151984189</v>
      </c>
      <c r="AE52" t="n">
        <v>708100.7445431005</v>
      </c>
      <c r="AF52" t="n">
        <v>3.237179846510722e-06</v>
      </c>
      <c r="AG52" t="n">
        <v>8.136574074074074</v>
      </c>
      <c r="AH52" t="n">
        <v>640520.6033095431</v>
      </c>
    </row>
    <row r="53">
      <c r="A53" t="n">
        <v>51</v>
      </c>
      <c r="B53" t="n">
        <v>125</v>
      </c>
      <c r="C53" t="inlineStr">
        <is>
          <t xml:space="preserve">CONCLUIDO	</t>
        </is>
      </c>
      <c r="D53" t="n">
        <v>3.5562</v>
      </c>
      <c r="E53" t="n">
        <v>28.12</v>
      </c>
      <c r="F53" t="n">
        <v>24.32</v>
      </c>
      <c r="G53" t="n">
        <v>66.34</v>
      </c>
      <c r="H53" t="n">
        <v>0.92</v>
      </c>
      <c r="I53" t="n">
        <v>22</v>
      </c>
      <c r="J53" t="n">
        <v>265.83</v>
      </c>
      <c r="K53" t="n">
        <v>58.47</v>
      </c>
      <c r="L53" t="n">
        <v>13.75</v>
      </c>
      <c r="M53" t="n">
        <v>20</v>
      </c>
      <c r="N53" t="n">
        <v>68.59999999999999</v>
      </c>
      <c r="O53" t="n">
        <v>33019.37</v>
      </c>
      <c r="P53" t="n">
        <v>389.19</v>
      </c>
      <c r="Q53" t="n">
        <v>452.66</v>
      </c>
      <c r="R53" t="n">
        <v>81.66</v>
      </c>
      <c r="S53" t="n">
        <v>57.64</v>
      </c>
      <c r="T53" t="n">
        <v>9859.290000000001</v>
      </c>
      <c r="U53" t="n">
        <v>0.71</v>
      </c>
      <c r="V53" t="n">
        <v>0.87</v>
      </c>
      <c r="W53" t="n">
        <v>6.83</v>
      </c>
      <c r="X53" t="n">
        <v>0.6</v>
      </c>
      <c r="Y53" t="n">
        <v>1</v>
      </c>
      <c r="Z53" t="n">
        <v>10</v>
      </c>
      <c r="AA53" t="n">
        <v>517.4299349673515</v>
      </c>
      <c r="AB53" t="n">
        <v>707.9704644199852</v>
      </c>
      <c r="AC53" t="n">
        <v>640.4027569385286</v>
      </c>
      <c r="AD53" t="n">
        <v>517429.9349673516</v>
      </c>
      <c r="AE53" t="n">
        <v>707970.4644199852</v>
      </c>
      <c r="AF53" t="n">
        <v>3.237179846510722e-06</v>
      </c>
      <c r="AG53" t="n">
        <v>8.136574074074074</v>
      </c>
      <c r="AH53" t="n">
        <v>640402.7569385286</v>
      </c>
    </row>
    <row r="54">
      <c r="A54" t="n">
        <v>52</v>
      </c>
      <c r="B54" t="n">
        <v>125</v>
      </c>
      <c r="C54" t="inlineStr">
        <is>
          <t xml:space="preserve">CONCLUIDO	</t>
        </is>
      </c>
      <c r="D54" t="n">
        <v>3.5666</v>
      </c>
      <c r="E54" t="n">
        <v>28.04</v>
      </c>
      <c r="F54" t="n">
        <v>24.29</v>
      </c>
      <c r="G54" t="n">
        <v>69.40000000000001</v>
      </c>
      <c r="H54" t="n">
        <v>0.9399999999999999</v>
      </c>
      <c r="I54" t="n">
        <v>21</v>
      </c>
      <c r="J54" t="n">
        <v>266.3</v>
      </c>
      <c r="K54" t="n">
        <v>58.47</v>
      </c>
      <c r="L54" t="n">
        <v>14</v>
      </c>
      <c r="M54" t="n">
        <v>19</v>
      </c>
      <c r="N54" t="n">
        <v>68.81999999999999</v>
      </c>
      <c r="O54" t="n">
        <v>33077.47</v>
      </c>
      <c r="P54" t="n">
        <v>388.55</v>
      </c>
      <c r="Q54" t="n">
        <v>452.61</v>
      </c>
      <c r="R54" t="n">
        <v>80.63</v>
      </c>
      <c r="S54" t="n">
        <v>57.64</v>
      </c>
      <c r="T54" t="n">
        <v>9346.610000000001</v>
      </c>
      <c r="U54" t="n">
        <v>0.71</v>
      </c>
      <c r="V54" t="n">
        <v>0.87</v>
      </c>
      <c r="W54" t="n">
        <v>6.83</v>
      </c>
      <c r="X54" t="n">
        <v>0.5600000000000001</v>
      </c>
      <c r="Y54" t="n">
        <v>1</v>
      </c>
      <c r="Z54" t="n">
        <v>10</v>
      </c>
      <c r="AA54" t="n">
        <v>515.8679380857034</v>
      </c>
      <c r="AB54" t="n">
        <v>705.833271376075</v>
      </c>
      <c r="AC54" t="n">
        <v>638.4695345991599</v>
      </c>
      <c r="AD54" t="n">
        <v>515867.9380857034</v>
      </c>
      <c r="AE54" t="n">
        <v>705833.271376075</v>
      </c>
      <c r="AF54" t="n">
        <v>3.246646881661645e-06</v>
      </c>
      <c r="AG54" t="n">
        <v>8.113425925925926</v>
      </c>
      <c r="AH54" t="n">
        <v>638469.53459916</v>
      </c>
    </row>
    <row r="55">
      <c r="A55" t="n">
        <v>53</v>
      </c>
      <c r="B55" t="n">
        <v>125</v>
      </c>
      <c r="C55" t="inlineStr">
        <is>
          <t xml:space="preserve">CONCLUIDO	</t>
        </is>
      </c>
      <c r="D55" t="n">
        <v>3.5653</v>
      </c>
      <c r="E55" t="n">
        <v>28.05</v>
      </c>
      <c r="F55" t="n">
        <v>24.3</v>
      </c>
      <c r="G55" t="n">
        <v>69.43000000000001</v>
      </c>
      <c r="H55" t="n">
        <v>0.95</v>
      </c>
      <c r="I55" t="n">
        <v>21</v>
      </c>
      <c r="J55" t="n">
        <v>266.77</v>
      </c>
      <c r="K55" t="n">
        <v>58.47</v>
      </c>
      <c r="L55" t="n">
        <v>14.25</v>
      </c>
      <c r="M55" t="n">
        <v>19</v>
      </c>
      <c r="N55" t="n">
        <v>69.04000000000001</v>
      </c>
      <c r="O55" t="n">
        <v>33135.65</v>
      </c>
      <c r="P55" t="n">
        <v>388.85</v>
      </c>
      <c r="Q55" t="n">
        <v>452.65</v>
      </c>
      <c r="R55" t="n">
        <v>80.88</v>
      </c>
      <c r="S55" t="n">
        <v>57.64</v>
      </c>
      <c r="T55" t="n">
        <v>9473.92</v>
      </c>
      <c r="U55" t="n">
        <v>0.71</v>
      </c>
      <c r="V55" t="n">
        <v>0.87</v>
      </c>
      <c r="W55" t="n">
        <v>6.83</v>
      </c>
      <c r="X55" t="n">
        <v>0.57</v>
      </c>
      <c r="Y55" t="n">
        <v>1</v>
      </c>
      <c r="Z55" t="n">
        <v>10</v>
      </c>
      <c r="AA55" t="n">
        <v>516.233954274349</v>
      </c>
      <c r="AB55" t="n">
        <v>706.3340708728747</v>
      </c>
      <c r="AC55" t="n">
        <v>638.9225384948614</v>
      </c>
      <c r="AD55" t="n">
        <v>516233.954274349</v>
      </c>
      <c r="AE55" t="n">
        <v>706334.0708728747</v>
      </c>
      <c r="AF55" t="n">
        <v>3.24546350226778e-06</v>
      </c>
      <c r="AG55" t="n">
        <v>8.116319444444445</v>
      </c>
      <c r="AH55" t="n">
        <v>638922.5384948615</v>
      </c>
    </row>
    <row r="56">
      <c r="A56" t="n">
        <v>54</v>
      </c>
      <c r="B56" t="n">
        <v>125</v>
      </c>
      <c r="C56" t="inlineStr">
        <is>
          <t xml:space="preserve">CONCLUIDO	</t>
        </is>
      </c>
      <c r="D56" t="n">
        <v>3.5656</v>
      </c>
      <c r="E56" t="n">
        <v>28.05</v>
      </c>
      <c r="F56" t="n">
        <v>24.3</v>
      </c>
      <c r="G56" t="n">
        <v>69.42</v>
      </c>
      <c r="H56" t="n">
        <v>0.97</v>
      </c>
      <c r="I56" t="n">
        <v>21</v>
      </c>
      <c r="J56" t="n">
        <v>267.24</v>
      </c>
      <c r="K56" t="n">
        <v>58.47</v>
      </c>
      <c r="L56" t="n">
        <v>14.5</v>
      </c>
      <c r="M56" t="n">
        <v>19</v>
      </c>
      <c r="N56" t="n">
        <v>69.27</v>
      </c>
      <c r="O56" t="n">
        <v>33193.92</v>
      </c>
      <c r="P56" t="n">
        <v>388.5</v>
      </c>
      <c r="Q56" t="n">
        <v>452.56</v>
      </c>
      <c r="R56" t="n">
        <v>81.03</v>
      </c>
      <c r="S56" t="n">
        <v>57.64</v>
      </c>
      <c r="T56" t="n">
        <v>9550.290000000001</v>
      </c>
      <c r="U56" t="n">
        <v>0.71</v>
      </c>
      <c r="V56" t="n">
        <v>0.87</v>
      </c>
      <c r="W56" t="n">
        <v>6.83</v>
      </c>
      <c r="X56" t="n">
        <v>0.57</v>
      </c>
      <c r="Y56" t="n">
        <v>1</v>
      </c>
      <c r="Z56" t="n">
        <v>10</v>
      </c>
      <c r="AA56" t="n">
        <v>515.9671413398123</v>
      </c>
      <c r="AB56" t="n">
        <v>705.9690056448858</v>
      </c>
      <c r="AC56" t="n">
        <v>638.5923145798596</v>
      </c>
      <c r="AD56" t="n">
        <v>515967.1413398124</v>
      </c>
      <c r="AE56" t="n">
        <v>705969.0056448858</v>
      </c>
      <c r="AF56" t="n">
        <v>3.24573658982021e-06</v>
      </c>
      <c r="AG56" t="n">
        <v>8.116319444444445</v>
      </c>
      <c r="AH56" t="n">
        <v>638592.3145798596</v>
      </c>
    </row>
    <row r="57">
      <c r="A57" t="n">
        <v>55</v>
      </c>
      <c r="B57" t="n">
        <v>125</v>
      </c>
      <c r="C57" t="inlineStr">
        <is>
          <t xml:space="preserve">CONCLUIDO	</t>
        </is>
      </c>
      <c r="D57" t="n">
        <v>3.5753</v>
      </c>
      <c r="E57" t="n">
        <v>27.97</v>
      </c>
      <c r="F57" t="n">
        <v>24.27</v>
      </c>
      <c r="G57" t="n">
        <v>72.81</v>
      </c>
      <c r="H57" t="n">
        <v>0.98</v>
      </c>
      <c r="I57" t="n">
        <v>20</v>
      </c>
      <c r="J57" t="n">
        <v>267.71</v>
      </c>
      <c r="K57" t="n">
        <v>58.47</v>
      </c>
      <c r="L57" t="n">
        <v>14.75</v>
      </c>
      <c r="M57" t="n">
        <v>18</v>
      </c>
      <c r="N57" t="n">
        <v>69.48999999999999</v>
      </c>
      <c r="O57" t="n">
        <v>33252.27</v>
      </c>
      <c r="P57" t="n">
        <v>387.75</v>
      </c>
      <c r="Q57" t="n">
        <v>452.58</v>
      </c>
      <c r="R57" t="n">
        <v>79.97</v>
      </c>
      <c r="S57" t="n">
        <v>57.64</v>
      </c>
      <c r="T57" t="n">
        <v>9020.809999999999</v>
      </c>
      <c r="U57" t="n">
        <v>0.72</v>
      </c>
      <c r="V57" t="n">
        <v>0.87</v>
      </c>
      <c r="W57" t="n">
        <v>6.83</v>
      </c>
      <c r="X57" t="n">
        <v>0.54</v>
      </c>
      <c r="Y57" t="n">
        <v>1</v>
      </c>
      <c r="Z57" t="n">
        <v>10</v>
      </c>
      <c r="AA57" t="n">
        <v>514.4071435657268</v>
      </c>
      <c r="AB57" t="n">
        <v>703.8345478681373</v>
      </c>
      <c r="AC57" t="n">
        <v>636.6615664575936</v>
      </c>
      <c r="AD57" t="n">
        <v>514407.1435657267</v>
      </c>
      <c r="AE57" t="n">
        <v>703834.5478681372</v>
      </c>
      <c r="AF57" t="n">
        <v>3.254566420682128e-06</v>
      </c>
      <c r="AG57" t="n">
        <v>8.093171296296296</v>
      </c>
      <c r="AH57" t="n">
        <v>636661.5664575936</v>
      </c>
    </row>
    <row r="58">
      <c r="A58" t="n">
        <v>56</v>
      </c>
      <c r="B58" t="n">
        <v>125</v>
      </c>
      <c r="C58" t="inlineStr">
        <is>
          <t xml:space="preserve">CONCLUIDO	</t>
        </is>
      </c>
      <c r="D58" t="n">
        <v>3.5759</v>
      </c>
      <c r="E58" t="n">
        <v>27.96</v>
      </c>
      <c r="F58" t="n">
        <v>24.26</v>
      </c>
      <c r="G58" t="n">
        <v>72.79000000000001</v>
      </c>
      <c r="H58" t="n">
        <v>1</v>
      </c>
      <c r="I58" t="n">
        <v>20</v>
      </c>
      <c r="J58" t="n">
        <v>268.19</v>
      </c>
      <c r="K58" t="n">
        <v>58.47</v>
      </c>
      <c r="L58" t="n">
        <v>15</v>
      </c>
      <c r="M58" t="n">
        <v>18</v>
      </c>
      <c r="N58" t="n">
        <v>69.70999999999999</v>
      </c>
      <c r="O58" t="n">
        <v>33310.7</v>
      </c>
      <c r="P58" t="n">
        <v>388.06</v>
      </c>
      <c r="Q58" t="n">
        <v>452.63</v>
      </c>
      <c r="R58" t="n">
        <v>79.86</v>
      </c>
      <c r="S58" t="n">
        <v>57.64</v>
      </c>
      <c r="T58" t="n">
        <v>8969.98</v>
      </c>
      <c r="U58" t="n">
        <v>0.72</v>
      </c>
      <c r="V58" t="n">
        <v>0.87</v>
      </c>
      <c r="W58" t="n">
        <v>6.83</v>
      </c>
      <c r="X58" t="n">
        <v>0.54</v>
      </c>
      <c r="Y58" t="n">
        <v>1</v>
      </c>
      <c r="Z58" t="n">
        <v>10</v>
      </c>
      <c r="AA58" t="n">
        <v>514.5233719952563</v>
      </c>
      <c r="AB58" t="n">
        <v>703.993576733056</v>
      </c>
      <c r="AC58" t="n">
        <v>636.805417830843</v>
      </c>
      <c r="AD58" t="n">
        <v>514523.3719952563</v>
      </c>
      <c r="AE58" t="n">
        <v>703993.576733056</v>
      </c>
      <c r="AF58" t="n">
        <v>3.255112595786989e-06</v>
      </c>
      <c r="AG58" t="n">
        <v>8.090277777777779</v>
      </c>
      <c r="AH58" t="n">
        <v>636805.417830843</v>
      </c>
    </row>
    <row r="59">
      <c r="A59" t="n">
        <v>57</v>
      </c>
      <c r="B59" t="n">
        <v>125</v>
      </c>
      <c r="C59" t="inlineStr">
        <is>
          <t xml:space="preserve">CONCLUIDO	</t>
        </is>
      </c>
      <c r="D59" t="n">
        <v>3.5763</v>
      </c>
      <c r="E59" t="n">
        <v>27.96</v>
      </c>
      <c r="F59" t="n">
        <v>24.26</v>
      </c>
      <c r="G59" t="n">
        <v>72.78</v>
      </c>
      <c r="H59" t="n">
        <v>1.01</v>
      </c>
      <c r="I59" t="n">
        <v>20</v>
      </c>
      <c r="J59" t="n">
        <v>268.66</v>
      </c>
      <c r="K59" t="n">
        <v>58.47</v>
      </c>
      <c r="L59" t="n">
        <v>15.25</v>
      </c>
      <c r="M59" t="n">
        <v>18</v>
      </c>
      <c r="N59" t="n">
        <v>69.94</v>
      </c>
      <c r="O59" t="n">
        <v>33369.22</v>
      </c>
      <c r="P59" t="n">
        <v>387.32</v>
      </c>
      <c r="Q59" t="n">
        <v>452.61</v>
      </c>
      <c r="R59" t="n">
        <v>79.56</v>
      </c>
      <c r="S59" t="n">
        <v>57.64</v>
      </c>
      <c r="T59" t="n">
        <v>8817.67</v>
      </c>
      <c r="U59" t="n">
        <v>0.72</v>
      </c>
      <c r="V59" t="n">
        <v>0.87</v>
      </c>
      <c r="W59" t="n">
        <v>6.83</v>
      </c>
      <c r="X59" t="n">
        <v>0.54</v>
      </c>
      <c r="Y59" t="n">
        <v>1</v>
      </c>
      <c r="Z59" t="n">
        <v>10</v>
      </c>
      <c r="AA59" t="n">
        <v>513.98402204648</v>
      </c>
      <c r="AB59" t="n">
        <v>703.2556143387</v>
      </c>
      <c r="AC59" t="n">
        <v>636.1378855316675</v>
      </c>
      <c r="AD59" t="n">
        <v>513984.02204648</v>
      </c>
      <c r="AE59" t="n">
        <v>703255.6143387</v>
      </c>
      <c r="AF59" t="n">
        <v>3.255476712523563e-06</v>
      </c>
      <c r="AG59" t="n">
        <v>8.090277777777779</v>
      </c>
      <c r="AH59" t="n">
        <v>636137.8855316675</v>
      </c>
    </row>
    <row r="60">
      <c r="A60" t="n">
        <v>58</v>
      </c>
      <c r="B60" t="n">
        <v>125</v>
      </c>
      <c r="C60" t="inlineStr">
        <is>
          <t xml:space="preserve">CONCLUIDO	</t>
        </is>
      </c>
      <c r="D60" t="n">
        <v>3.5835</v>
      </c>
      <c r="E60" t="n">
        <v>27.91</v>
      </c>
      <c r="F60" t="n">
        <v>24.25</v>
      </c>
      <c r="G60" t="n">
        <v>76.58</v>
      </c>
      <c r="H60" t="n">
        <v>1.03</v>
      </c>
      <c r="I60" t="n">
        <v>19</v>
      </c>
      <c r="J60" t="n">
        <v>269.14</v>
      </c>
      <c r="K60" t="n">
        <v>58.47</v>
      </c>
      <c r="L60" t="n">
        <v>15.5</v>
      </c>
      <c r="M60" t="n">
        <v>17</v>
      </c>
      <c r="N60" t="n">
        <v>70.16</v>
      </c>
      <c r="O60" t="n">
        <v>33427.83</v>
      </c>
      <c r="P60" t="n">
        <v>387.01</v>
      </c>
      <c r="Q60" t="n">
        <v>452.64</v>
      </c>
      <c r="R60" t="n">
        <v>79.5</v>
      </c>
      <c r="S60" t="n">
        <v>57.64</v>
      </c>
      <c r="T60" t="n">
        <v>8795.459999999999</v>
      </c>
      <c r="U60" t="n">
        <v>0.73</v>
      </c>
      <c r="V60" t="n">
        <v>0.87</v>
      </c>
      <c r="W60" t="n">
        <v>6.83</v>
      </c>
      <c r="X60" t="n">
        <v>0.53</v>
      </c>
      <c r="Y60" t="n">
        <v>1</v>
      </c>
      <c r="Z60" t="n">
        <v>10</v>
      </c>
      <c r="AA60" t="n">
        <v>513.042231591437</v>
      </c>
      <c r="AB60" t="n">
        <v>701.9670150892476</v>
      </c>
      <c r="AC60" t="n">
        <v>634.9722683860226</v>
      </c>
      <c r="AD60" t="n">
        <v>513042.2315914371</v>
      </c>
      <c r="AE60" t="n">
        <v>701967.0150892476</v>
      </c>
      <c r="AF60" t="n">
        <v>3.262030813781894e-06</v>
      </c>
      <c r="AG60" t="n">
        <v>8.075810185185185</v>
      </c>
      <c r="AH60" t="n">
        <v>634972.2683860227</v>
      </c>
    </row>
    <row r="61">
      <c r="A61" t="n">
        <v>59</v>
      </c>
      <c r="B61" t="n">
        <v>125</v>
      </c>
      <c r="C61" t="inlineStr">
        <is>
          <t xml:space="preserve">CONCLUIDO	</t>
        </is>
      </c>
      <c r="D61" t="n">
        <v>3.5854</v>
      </c>
      <c r="E61" t="n">
        <v>27.89</v>
      </c>
      <c r="F61" t="n">
        <v>24.24</v>
      </c>
      <c r="G61" t="n">
        <v>76.54000000000001</v>
      </c>
      <c r="H61" t="n">
        <v>1.04</v>
      </c>
      <c r="I61" t="n">
        <v>19</v>
      </c>
      <c r="J61" t="n">
        <v>269.61</v>
      </c>
      <c r="K61" t="n">
        <v>58.47</v>
      </c>
      <c r="L61" t="n">
        <v>15.75</v>
      </c>
      <c r="M61" t="n">
        <v>17</v>
      </c>
      <c r="N61" t="n">
        <v>70.39</v>
      </c>
      <c r="O61" t="n">
        <v>33486.53</v>
      </c>
      <c r="P61" t="n">
        <v>387.09</v>
      </c>
      <c r="Q61" t="n">
        <v>452.57</v>
      </c>
      <c r="R61" t="n">
        <v>78.97</v>
      </c>
      <c r="S61" t="n">
        <v>57.64</v>
      </c>
      <c r="T61" t="n">
        <v>8525.49</v>
      </c>
      <c r="U61" t="n">
        <v>0.73</v>
      </c>
      <c r="V61" t="n">
        <v>0.87</v>
      </c>
      <c r="W61" t="n">
        <v>6.83</v>
      </c>
      <c r="X61" t="n">
        <v>0.51</v>
      </c>
      <c r="Y61" t="n">
        <v>1</v>
      </c>
      <c r="Z61" t="n">
        <v>10</v>
      </c>
      <c r="AA61" t="n">
        <v>512.8776961555154</v>
      </c>
      <c r="AB61" t="n">
        <v>701.7418904470286</v>
      </c>
      <c r="AC61" t="n">
        <v>634.7686293236924</v>
      </c>
      <c r="AD61" t="n">
        <v>512877.6961555154</v>
      </c>
      <c r="AE61" t="n">
        <v>701741.8904470286</v>
      </c>
      <c r="AF61" t="n">
        <v>3.26376036828062e-06</v>
      </c>
      <c r="AG61" t="n">
        <v>8.070023148148149</v>
      </c>
      <c r="AH61" t="n">
        <v>634768.6293236924</v>
      </c>
    </row>
    <row r="62">
      <c r="A62" t="n">
        <v>60</v>
      </c>
      <c r="B62" t="n">
        <v>125</v>
      </c>
      <c r="C62" t="inlineStr">
        <is>
          <t xml:space="preserve">CONCLUIDO	</t>
        </is>
      </c>
      <c r="D62" t="n">
        <v>3.5842</v>
      </c>
      <c r="E62" t="n">
        <v>27.9</v>
      </c>
      <c r="F62" t="n">
        <v>24.25</v>
      </c>
      <c r="G62" t="n">
        <v>76.56999999999999</v>
      </c>
      <c r="H62" t="n">
        <v>1.05</v>
      </c>
      <c r="I62" t="n">
        <v>19</v>
      </c>
      <c r="J62" t="n">
        <v>270.09</v>
      </c>
      <c r="K62" t="n">
        <v>58.47</v>
      </c>
      <c r="L62" t="n">
        <v>16</v>
      </c>
      <c r="M62" t="n">
        <v>17</v>
      </c>
      <c r="N62" t="n">
        <v>70.62</v>
      </c>
      <c r="O62" t="n">
        <v>33545.31</v>
      </c>
      <c r="P62" t="n">
        <v>387.26</v>
      </c>
      <c r="Q62" t="n">
        <v>452.58</v>
      </c>
      <c r="R62" t="n">
        <v>79.31999999999999</v>
      </c>
      <c r="S62" t="n">
        <v>57.64</v>
      </c>
      <c r="T62" t="n">
        <v>8700.5</v>
      </c>
      <c r="U62" t="n">
        <v>0.73</v>
      </c>
      <c r="V62" t="n">
        <v>0.87</v>
      </c>
      <c r="W62" t="n">
        <v>6.83</v>
      </c>
      <c r="X62" t="n">
        <v>0.52</v>
      </c>
      <c r="Y62" t="n">
        <v>1</v>
      </c>
      <c r="Z62" t="n">
        <v>10</v>
      </c>
      <c r="AA62" t="n">
        <v>513.1433178057749</v>
      </c>
      <c r="AB62" t="n">
        <v>702.1053257073136</v>
      </c>
      <c r="AC62" t="n">
        <v>635.0973788328205</v>
      </c>
      <c r="AD62" t="n">
        <v>513143.3178057749</v>
      </c>
      <c r="AE62" t="n">
        <v>702105.3257073136</v>
      </c>
      <c r="AF62" t="n">
        <v>3.262668018070898e-06</v>
      </c>
      <c r="AG62" t="n">
        <v>8.072916666666666</v>
      </c>
      <c r="AH62" t="n">
        <v>635097.3788328205</v>
      </c>
    </row>
    <row r="63">
      <c r="A63" t="n">
        <v>61</v>
      </c>
      <c r="B63" t="n">
        <v>125</v>
      </c>
      <c r="C63" t="inlineStr">
        <is>
          <t xml:space="preserve">CONCLUIDO	</t>
        </is>
      </c>
      <c r="D63" t="n">
        <v>3.5849</v>
      </c>
      <c r="E63" t="n">
        <v>27.89</v>
      </c>
      <c r="F63" t="n">
        <v>24.24</v>
      </c>
      <c r="G63" t="n">
        <v>76.55</v>
      </c>
      <c r="H63" t="n">
        <v>1.07</v>
      </c>
      <c r="I63" t="n">
        <v>19</v>
      </c>
      <c r="J63" t="n">
        <v>270.57</v>
      </c>
      <c r="K63" t="n">
        <v>58.47</v>
      </c>
      <c r="L63" t="n">
        <v>16.25</v>
      </c>
      <c r="M63" t="n">
        <v>17</v>
      </c>
      <c r="N63" t="n">
        <v>70.84</v>
      </c>
      <c r="O63" t="n">
        <v>33604.17</v>
      </c>
      <c r="P63" t="n">
        <v>386.81</v>
      </c>
      <c r="Q63" t="n">
        <v>452.58</v>
      </c>
      <c r="R63" t="n">
        <v>79.27</v>
      </c>
      <c r="S63" t="n">
        <v>57.64</v>
      </c>
      <c r="T63" t="n">
        <v>8678.549999999999</v>
      </c>
      <c r="U63" t="n">
        <v>0.73</v>
      </c>
      <c r="V63" t="n">
        <v>0.87</v>
      </c>
      <c r="W63" t="n">
        <v>6.82</v>
      </c>
      <c r="X63" t="n">
        <v>0.52</v>
      </c>
      <c r="Y63" t="n">
        <v>1</v>
      </c>
      <c r="Z63" t="n">
        <v>10</v>
      </c>
      <c r="AA63" t="n">
        <v>512.737051380404</v>
      </c>
      <c r="AB63" t="n">
        <v>701.5494540609114</v>
      </c>
      <c r="AC63" t="n">
        <v>634.5945587961802</v>
      </c>
      <c r="AD63" t="n">
        <v>512737.051380404</v>
      </c>
      <c r="AE63" t="n">
        <v>701549.4540609114</v>
      </c>
      <c r="AF63" t="n">
        <v>3.263305222359903e-06</v>
      </c>
      <c r="AG63" t="n">
        <v>8.070023148148149</v>
      </c>
      <c r="AH63" t="n">
        <v>634594.5587961802</v>
      </c>
    </row>
    <row r="64">
      <c r="A64" t="n">
        <v>62</v>
      </c>
      <c r="B64" t="n">
        <v>125</v>
      </c>
      <c r="C64" t="inlineStr">
        <is>
          <t xml:space="preserve">CONCLUIDO	</t>
        </is>
      </c>
      <c r="D64" t="n">
        <v>3.5956</v>
      </c>
      <c r="E64" t="n">
        <v>27.81</v>
      </c>
      <c r="F64" t="n">
        <v>24.2</v>
      </c>
      <c r="G64" t="n">
        <v>80.68000000000001</v>
      </c>
      <c r="H64" t="n">
        <v>1.08</v>
      </c>
      <c r="I64" t="n">
        <v>18</v>
      </c>
      <c r="J64" t="n">
        <v>271.05</v>
      </c>
      <c r="K64" t="n">
        <v>58.47</v>
      </c>
      <c r="L64" t="n">
        <v>16.5</v>
      </c>
      <c r="M64" t="n">
        <v>16</v>
      </c>
      <c r="N64" t="n">
        <v>71.06999999999999</v>
      </c>
      <c r="O64" t="n">
        <v>33663.13</v>
      </c>
      <c r="P64" t="n">
        <v>386.63</v>
      </c>
      <c r="Q64" t="n">
        <v>452.66</v>
      </c>
      <c r="R64" t="n">
        <v>78.12</v>
      </c>
      <c r="S64" t="n">
        <v>57.64</v>
      </c>
      <c r="T64" t="n">
        <v>8109.92</v>
      </c>
      <c r="U64" t="n">
        <v>0.74</v>
      </c>
      <c r="V64" t="n">
        <v>0.88</v>
      </c>
      <c r="W64" t="n">
        <v>6.82</v>
      </c>
      <c r="X64" t="n">
        <v>0.48</v>
      </c>
      <c r="Y64" t="n">
        <v>1</v>
      </c>
      <c r="Z64" t="n">
        <v>10</v>
      </c>
      <c r="AA64" t="n">
        <v>511.446858001219</v>
      </c>
      <c r="AB64" t="n">
        <v>699.7841545601959</v>
      </c>
      <c r="AC64" t="n">
        <v>632.9977370021995</v>
      </c>
      <c r="AD64" t="n">
        <v>511446.8580012191</v>
      </c>
      <c r="AE64" t="n">
        <v>699784.154560196</v>
      </c>
      <c r="AF64" t="n">
        <v>3.273045345063256e-06</v>
      </c>
      <c r="AG64" t="n">
        <v>8.046875</v>
      </c>
      <c r="AH64" t="n">
        <v>632997.7370021995</v>
      </c>
    </row>
    <row r="65">
      <c r="A65" t="n">
        <v>63</v>
      </c>
      <c r="B65" t="n">
        <v>125</v>
      </c>
      <c r="C65" t="inlineStr">
        <is>
          <t xml:space="preserve">CONCLUIDO	</t>
        </is>
      </c>
      <c r="D65" t="n">
        <v>3.5936</v>
      </c>
      <c r="E65" t="n">
        <v>27.83</v>
      </c>
      <c r="F65" t="n">
        <v>24.22</v>
      </c>
      <c r="G65" t="n">
        <v>80.73999999999999</v>
      </c>
      <c r="H65" t="n">
        <v>1.1</v>
      </c>
      <c r="I65" t="n">
        <v>18</v>
      </c>
      <c r="J65" t="n">
        <v>271.52</v>
      </c>
      <c r="K65" t="n">
        <v>58.47</v>
      </c>
      <c r="L65" t="n">
        <v>16.75</v>
      </c>
      <c r="M65" t="n">
        <v>16</v>
      </c>
      <c r="N65" t="n">
        <v>71.3</v>
      </c>
      <c r="O65" t="n">
        <v>33722.17</v>
      </c>
      <c r="P65" t="n">
        <v>386.88</v>
      </c>
      <c r="Q65" t="n">
        <v>452.62</v>
      </c>
      <c r="R65" t="n">
        <v>78.41</v>
      </c>
      <c r="S65" t="n">
        <v>57.64</v>
      </c>
      <c r="T65" t="n">
        <v>8254.209999999999</v>
      </c>
      <c r="U65" t="n">
        <v>0.74</v>
      </c>
      <c r="V65" t="n">
        <v>0.88</v>
      </c>
      <c r="W65" t="n">
        <v>6.83</v>
      </c>
      <c r="X65" t="n">
        <v>0.5</v>
      </c>
      <c r="Y65" t="n">
        <v>1</v>
      </c>
      <c r="Z65" t="n">
        <v>10</v>
      </c>
      <c r="AA65" t="n">
        <v>511.8768232098473</v>
      </c>
      <c r="AB65" t="n">
        <v>700.3724519273674</v>
      </c>
      <c r="AC65" t="n">
        <v>633.5298880943286</v>
      </c>
      <c r="AD65" t="n">
        <v>511876.8232098473</v>
      </c>
      <c r="AE65" t="n">
        <v>700372.4519273674</v>
      </c>
      <c r="AF65" t="n">
        <v>3.271224761380386e-06</v>
      </c>
      <c r="AG65" t="n">
        <v>8.052662037037036</v>
      </c>
      <c r="AH65" t="n">
        <v>633529.8880943286</v>
      </c>
    </row>
    <row r="66">
      <c r="A66" t="n">
        <v>64</v>
      </c>
      <c r="B66" t="n">
        <v>125</v>
      </c>
      <c r="C66" t="inlineStr">
        <is>
          <t xml:space="preserve">CONCLUIDO	</t>
        </is>
      </c>
      <c r="D66" t="n">
        <v>3.596</v>
      </c>
      <c r="E66" t="n">
        <v>27.81</v>
      </c>
      <c r="F66" t="n">
        <v>24.2</v>
      </c>
      <c r="G66" t="n">
        <v>80.67</v>
      </c>
      <c r="H66" t="n">
        <v>1.11</v>
      </c>
      <c r="I66" t="n">
        <v>18</v>
      </c>
      <c r="J66" t="n">
        <v>272</v>
      </c>
      <c r="K66" t="n">
        <v>58.47</v>
      </c>
      <c r="L66" t="n">
        <v>17</v>
      </c>
      <c r="M66" t="n">
        <v>16</v>
      </c>
      <c r="N66" t="n">
        <v>71.53</v>
      </c>
      <c r="O66" t="n">
        <v>33781.3</v>
      </c>
      <c r="P66" t="n">
        <v>386.25</v>
      </c>
      <c r="Q66" t="n">
        <v>452.61</v>
      </c>
      <c r="R66" t="n">
        <v>77.7</v>
      </c>
      <c r="S66" t="n">
        <v>57.64</v>
      </c>
      <c r="T66" t="n">
        <v>7897.77</v>
      </c>
      <c r="U66" t="n">
        <v>0.74</v>
      </c>
      <c r="V66" t="n">
        <v>0.88</v>
      </c>
      <c r="W66" t="n">
        <v>6.83</v>
      </c>
      <c r="X66" t="n">
        <v>0.48</v>
      </c>
      <c r="Y66" t="n">
        <v>1</v>
      </c>
      <c r="Z66" t="n">
        <v>10</v>
      </c>
      <c r="AA66" t="n">
        <v>511.1529388561975</v>
      </c>
      <c r="AB66" t="n">
        <v>699.3820014191798</v>
      </c>
      <c r="AC66" t="n">
        <v>632.6339647925365</v>
      </c>
      <c r="AD66" t="n">
        <v>511152.9388561975</v>
      </c>
      <c r="AE66" t="n">
        <v>699382.0014191798</v>
      </c>
      <c r="AF66" t="n">
        <v>3.27340946179983e-06</v>
      </c>
      <c r="AG66" t="n">
        <v>8.046875</v>
      </c>
      <c r="AH66" t="n">
        <v>632633.9647925366</v>
      </c>
    </row>
    <row r="67">
      <c r="A67" t="n">
        <v>65</v>
      </c>
      <c r="B67" t="n">
        <v>125</v>
      </c>
      <c r="C67" t="inlineStr">
        <is>
          <t xml:space="preserve">CONCLUIDO	</t>
        </is>
      </c>
      <c r="D67" t="n">
        <v>3.606</v>
      </c>
      <c r="E67" t="n">
        <v>27.73</v>
      </c>
      <c r="F67" t="n">
        <v>24.17</v>
      </c>
      <c r="G67" t="n">
        <v>85.31</v>
      </c>
      <c r="H67" t="n">
        <v>1.13</v>
      </c>
      <c r="I67" t="n">
        <v>17</v>
      </c>
      <c r="J67" t="n">
        <v>272.48</v>
      </c>
      <c r="K67" t="n">
        <v>58.47</v>
      </c>
      <c r="L67" t="n">
        <v>17.25</v>
      </c>
      <c r="M67" t="n">
        <v>15</v>
      </c>
      <c r="N67" t="n">
        <v>71.76000000000001</v>
      </c>
      <c r="O67" t="n">
        <v>33840.65</v>
      </c>
      <c r="P67" t="n">
        <v>385.19</v>
      </c>
      <c r="Q67" t="n">
        <v>452.59</v>
      </c>
      <c r="R67" t="n">
        <v>76.91</v>
      </c>
      <c r="S67" t="n">
        <v>57.64</v>
      </c>
      <c r="T67" t="n">
        <v>7509.72</v>
      </c>
      <c r="U67" t="n">
        <v>0.75</v>
      </c>
      <c r="V67" t="n">
        <v>0.88</v>
      </c>
      <c r="W67" t="n">
        <v>6.82</v>
      </c>
      <c r="X67" t="n">
        <v>0.45</v>
      </c>
      <c r="Y67" t="n">
        <v>1</v>
      </c>
      <c r="Z67" t="n">
        <v>10</v>
      </c>
      <c r="AA67" t="n">
        <v>509.3826004639966</v>
      </c>
      <c r="AB67" t="n">
        <v>696.9597463291529</v>
      </c>
      <c r="AC67" t="n">
        <v>630.4428863286454</v>
      </c>
      <c r="AD67" t="n">
        <v>509382.6004639966</v>
      </c>
      <c r="AE67" t="n">
        <v>696959.746329153</v>
      </c>
      <c r="AF67" t="n">
        <v>3.282512380214179e-06</v>
      </c>
      <c r="AG67" t="n">
        <v>8.023726851851853</v>
      </c>
      <c r="AH67" t="n">
        <v>630442.8863286454</v>
      </c>
    </row>
    <row r="68">
      <c r="A68" t="n">
        <v>66</v>
      </c>
      <c r="B68" t="n">
        <v>125</v>
      </c>
      <c r="C68" t="inlineStr">
        <is>
          <t xml:space="preserve">CONCLUIDO	</t>
        </is>
      </c>
      <c r="D68" t="n">
        <v>3.6072</v>
      </c>
      <c r="E68" t="n">
        <v>27.72</v>
      </c>
      <c r="F68" t="n">
        <v>24.16</v>
      </c>
      <c r="G68" t="n">
        <v>85.28</v>
      </c>
      <c r="H68" t="n">
        <v>1.14</v>
      </c>
      <c r="I68" t="n">
        <v>17</v>
      </c>
      <c r="J68" t="n">
        <v>272.97</v>
      </c>
      <c r="K68" t="n">
        <v>58.47</v>
      </c>
      <c r="L68" t="n">
        <v>17.5</v>
      </c>
      <c r="M68" t="n">
        <v>15</v>
      </c>
      <c r="N68" t="n">
        <v>71.98999999999999</v>
      </c>
      <c r="O68" t="n">
        <v>33899.96</v>
      </c>
      <c r="P68" t="n">
        <v>385.41</v>
      </c>
      <c r="Q68" t="n">
        <v>452.62</v>
      </c>
      <c r="R68" t="n">
        <v>76.59</v>
      </c>
      <c r="S68" t="n">
        <v>57.64</v>
      </c>
      <c r="T68" t="n">
        <v>7347.27</v>
      </c>
      <c r="U68" t="n">
        <v>0.75</v>
      </c>
      <c r="V68" t="n">
        <v>0.88</v>
      </c>
      <c r="W68" t="n">
        <v>6.82</v>
      </c>
      <c r="X68" t="n">
        <v>0.44</v>
      </c>
      <c r="Y68" t="n">
        <v>1</v>
      </c>
      <c r="Z68" t="n">
        <v>10</v>
      </c>
      <c r="AA68" t="n">
        <v>509.3813323929838</v>
      </c>
      <c r="AB68" t="n">
        <v>696.9580112984499</v>
      </c>
      <c r="AC68" t="n">
        <v>630.4413168868376</v>
      </c>
      <c r="AD68" t="n">
        <v>509381.3323929838</v>
      </c>
      <c r="AE68" t="n">
        <v>696958.0112984499</v>
      </c>
      <c r="AF68" t="n">
        <v>3.283604730423901e-06</v>
      </c>
      <c r="AG68" t="n">
        <v>8.020833333333334</v>
      </c>
      <c r="AH68" t="n">
        <v>630441.3168868376</v>
      </c>
    </row>
    <row r="69">
      <c r="A69" t="n">
        <v>67</v>
      </c>
      <c r="B69" t="n">
        <v>125</v>
      </c>
      <c r="C69" t="inlineStr">
        <is>
          <t xml:space="preserve">CONCLUIDO	</t>
        </is>
      </c>
      <c r="D69" t="n">
        <v>3.6065</v>
      </c>
      <c r="E69" t="n">
        <v>27.73</v>
      </c>
      <c r="F69" t="n">
        <v>24.17</v>
      </c>
      <c r="G69" t="n">
        <v>85.3</v>
      </c>
      <c r="H69" t="n">
        <v>1.16</v>
      </c>
      <c r="I69" t="n">
        <v>17</v>
      </c>
      <c r="J69" t="n">
        <v>273.45</v>
      </c>
      <c r="K69" t="n">
        <v>58.47</v>
      </c>
      <c r="L69" t="n">
        <v>17.75</v>
      </c>
      <c r="M69" t="n">
        <v>15</v>
      </c>
      <c r="N69" t="n">
        <v>72.22</v>
      </c>
      <c r="O69" t="n">
        <v>33959.36</v>
      </c>
      <c r="P69" t="n">
        <v>385.77</v>
      </c>
      <c r="Q69" t="n">
        <v>452.59</v>
      </c>
      <c r="R69" t="n">
        <v>76.79000000000001</v>
      </c>
      <c r="S69" t="n">
        <v>57.64</v>
      </c>
      <c r="T69" t="n">
        <v>7446.75</v>
      </c>
      <c r="U69" t="n">
        <v>0.75</v>
      </c>
      <c r="V69" t="n">
        <v>0.88</v>
      </c>
      <c r="W69" t="n">
        <v>6.82</v>
      </c>
      <c r="X69" t="n">
        <v>0.44</v>
      </c>
      <c r="Y69" t="n">
        <v>1</v>
      </c>
      <c r="Z69" t="n">
        <v>10</v>
      </c>
      <c r="AA69" t="n">
        <v>509.7240782063332</v>
      </c>
      <c r="AB69" t="n">
        <v>697.4269712411527</v>
      </c>
      <c r="AC69" t="n">
        <v>630.8655199507982</v>
      </c>
      <c r="AD69" t="n">
        <v>509724.0782063332</v>
      </c>
      <c r="AE69" t="n">
        <v>697426.9712411527</v>
      </c>
      <c r="AF69" t="n">
        <v>3.282967526134897e-06</v>
      </c>
      <c r="AG69" t="n">
        <v>8.023726851851853</v>
      </c>
      <c r="AH69" t="n">
        <v>630865.5199507982</v>
      </c>
    </row>
    <row r="70">
      <c r="A70" t="n">
        <v>68</v>
      </c>
      <c r="B70" t="n">
        <v>125</v>
      </c>
      <c r="C70" t="inlineStr">
        <is>
          <t xml:space="preserve">CONCLUIDO	</t>
        </is>
      </c>
      <c r="D70" t="n">
        <v>3.6039</v>
      </c>
      <c r="E70" t="n">
        <v>27.75</v>
      </c>
      <c r="F70" t="n">
        <v>24.19</v>
      </c>
      <c r="G70" t="n">
        <v>85.37</v>
      </c>
      <c r="H70" t="n">
        <v>1.17</v>
      </c>
      <c r="I70" t="n">
        <v>17</v>
      </c>
      <c r="J70" t="n">
        <v>273.93</v>
      </c>
      <c r="K70" t="n">
        <v>58.47</v>
      </c>
      <c r="L70" t="n">
        <v>18</v>
      </c>
      <c r="M70" t="n">
        <v>15</v>
      </c>
      <c r="N70" t="n">
        <v>72.45999999999999</v>
      </c>
      <c r="O70" t="n">
        <v>34018.85</v>
      </c>
      <c r="P70" t="n">
        <v>386.1</v>
      </c>
      <c r="Q70" t="n">
        <v>452.56</v>
      </c>
      <c r="R70" t="n">
        <v>77.23999999999999</v>
      </c>
      <c r="S70" t="n">
        <v>57.64</v>
      </c>
      <c r="T70" t="n">
        <v>7674.86</v>
      </c>
      <c r="U70" t="n">
        <v>0.75</v>
      </c>
      <c r="V70" t="n">
        <v>0.88</v>
      </c>
      <c r="W70" t="n">
        <v>6.83</v>
      </c>
      <c r="X70" t="n">
        <v>0.46</v>
      </c>
      <c r="Y70" t="n">
        <v>1</v>
      </c>
      <c r="Z70" t="n">
        <v>10</v>
      </c>
      <c r="AA70" t="n">
        <v>510.2626353169732</v>
      </c>
      <c r="AB70" t="n">
        <v>698.1638488393932</v>
      </c>
      <c r="AC70" t="n">
        <v>631.5320709852767</v>
      </c>
      <c r="AD70" t="n">
        <v>510262.6353169732</v>
      </c>
      <c r="AE70" t="n">
        <v>698163.8488393931</v>
      </c>
      <c r="AF70" t="n">
        <v>3.280600767347166e-06</v>
      </c>
      <c r="AG70" t="n">
        <v>8.029513888888889</v>
      </c>
      <c r="AH70" t="n">
        <v>631532.0709852767</v>
      </c>
    </row>
    <row r="71">
      <c r="A71" t="n">
        <v>69</v>
      </c>
      <c r="B71" t="n">
        <v>125</v>
      </c>
      <c r="C71" t="inlineStr">
        <is>
          <t xml:space="preserve">CONCLUIDO	</t>
        </is>
      </c>
      <c r="D71" t="n">
        <v>3.6037</v>
      </c>
      <c r="E71" t="n">
        <v>27.75</v>
      </c>
      <c r="F71" t="n">
        <v>24.19</v>
      </c>
      <c r="G71" t="n">
        <v>85.37</v>
      </c>
      <c r="H71" t="n">
        <v>1.18</v>
      </c>
      <c r="I71" t="n">
        <v>17</v>
      </c>
      <c r="J71" t="n">
        <v>274.41</v>
      </c>
      <c r="K71" t="n">
        <v>58.47</v>
      </c>
      <c r="L71" t="n">
        <v>18.25</v>
      </c>
      <c r="M71" t="n">
        <v>15</v>
      </c>
      <c r="N71" t="n">
        <v>72.69</v>
      </c>
      <c r="O71" t="n">
        <v>34078.44</v>
      </c>
      <c r="P71" t="n">
        <v>385.77</v>
      </c>
      <c r="Q71" t="n">
        <v>452.59</v>
      </c>
      <c r="R71" t="n">
        <v>77.42</v>
      </c>
      <c r="S71" t="n">
        <v>57.64</v>
      </c>
      <c r="T71" t="n">
        <v>7761.51</v>
      </c>
      <c r="U71" t="n">
        <v>0.74</v>
      </c>
      <c r="V71" t="n">
        <v>0.88</v>
      </c>
      <c r="W71" t="n">
        <v>6.82</v>
      </c>
      <c r="X71" t="n">
        <v>0.46</v>
      </c>
      <c r="Y71" t="n">
        <v>1</v>
      </c>
      <c r="Z71" t="n">
        <v>10</v>
      </c>
      <c r="AA71" t="n">
        <v>510.0602135524483</v>
      </c>
      <c r="AB71" t="n">
        <v>697.8868864509521</v>
      </c>
      <c r="AC71" t="n">
        <v>631.2815414984694</v>
      </c>
      <c r="AD71" t="n">
        <v>510060.2135524483</v>
      </c>
      <c r="AE71" t="n">
        <v>697886.8864509522</v>
      </c>
      <c r="AF71" t="n">
        <v>3.280418708978879e-06</v>
      </c>
      <c r="AG71" t="n">
        <v>8.029513888888889</v>
      </c>
      <c r="AH71" t="n">
        <v>631281.5414984694</v>
      </c>
    </row>
    <row r="72">
      <c r="A72" t="n">
        <v>70</v>
      </c>
      <c r="B72" t="n">
        <v>125</v>
      </c>
      <c r="C72" t="inlineStr">
        <is>
          <t xml:space="preserve">CONCLUIDO	</t>
        </is>
      </c>
      <c r="D72" t="n">
        <v>3.6135</v>
      </c>
      <c r="E72" t="n">
        <v>27.67</v>
      </c>
      <c r="F72" t="n">
        <v>24.16</v>
      </c>
      <c r="G72" t="n">
        <v>90.61</v>
      </c>
      <c r="H72" t="n">
        <v>1.2</v>
      </c>
      <c r="I72" t="n">
        <v>16</v>
      </c>
      <c r="J72" t="n">
        <v>274.9</v>
      </c>
      <c r="K72" t="n">
        <v>58.47</v>
      </c>
      <c r="L72" t="n">
        <v>18.5</v>
      </c>
      <c r="M72" t="n">
        <v>14</v>
      </c>
      <c r="N72" t="n">
        <v>72.92</v>
      </c>
      <c r="O72" t="n">
        <v>34138.11</v>
      </c>
      <c r="P72" t="n">
        <v>385.31</v>
      </c>
      <c r="Q72" t="n">
        <v>452.62</v>
      </c>
      <c r="R72" t="n">
        <v>76.54000000000001</v>
      </c>
      <c r="S72" t="n">
        <v>57.64</v>
      </c>
      <c r="T72" t="n">
        <v>7327.64</v>
      </c>
      <c r="U72" t="n">
        <v>0.75</v>
      </c>
      <c r="V72" t="n">
        <v>0.88</v>
      </c>
      <c r="W72" t="n">
        <v>6.82</v>
      </c>
      <c r="X72" t="n">
        <v>0.44</v>
      </c>
      <c r="Y72" t="n">
        <v>1</v>
      </c>
      <c r="Z72" t="n">
        <v>10</v>
      </c>
      <c r="AA72" t="n">
        <v>508.7171727576323</v>
      </c>
      <c r="AB72" t="n">
        <v>696.0492787847068</v>
      </c>
      <c r="AC72" t="n">
        <v>629.619312528792</v>
      </c>
      <c r="AD72" t="n">
        <v>508717.1727576323</v>
      </c>
      <c r="AE72" t="n">
        <v>696049.2787847067</v>
      </c>
      <c r="AF72" t="n">
        <v>3.28933956902494e-06</v>
      </c>
      <c r="AG72" t="n">
        <v>8.006365740740742</v>
      </c>
      <c r="AH72" t="n">
        <v>629619.312528792</v>
      </c>
    </row>
    <row r="73">
      <c r="A73" t="n">
        <v>71</v>
      </c>
      <c r="B73" t="n">
        <v>125</v>
      </c>
      <c r="C73" t="inlineStr">
        <is>
          <t xml:space="preserve">CONCLUIDO	</t>
        </is>
      </c>
      <c r="D73" t="n">
        <v>3.6138</v>
      </c>
      <c r="E73" t="n">
        <v>27.67</v>
      </c>
      <c r="F73" t="n">
        <v>24.16</v>
      </c>
      <c r="G73" t="n">
        <v>90.59999999999999</v>
      </c>
      <c r="H73" t="n">
        <v>1.21</v>
      </c>
      <c r="I73" t="n">
        <v>16</v>
      </c>
      <c r="J73" t="n">
        <v>275.38</v>
      </c>
      <c r="K73" t="n">
        <v>58.47</v>
      </c>
      <c r="L73" t="n">
        <v>18.75</v>
      </c>
      <c r="M73" t="n">
        <v>14</v>
      </c>
      <c r="N73" t="n">
        <v>73.16</v>
      </c>
      <c r="O73" t="n">
        <v>34197.87</v>
      </c>
      <c r="P73" t="n">
        <v>385.39</v>
      </c>
      <c r="Q73" t="n">
        <v>452.55</v>
      </c>
      <c r="R73" t="n">
        <v>76.39</v>
      </c>
      <c r="S73" t="n">
        <v>57.64</v>
      </c>
      <c r="T73" t="n">
        <v>7251.34</v>
      </c>
      <c r="U73" t="n">
        <v>0.75</v>
      </c>
      <c r="V73" t="n">
        <v>0.88</v>
      </c>
      <c r="W73" t="n">
        <v>6.82</v>
      </c>
      <c r="X73" t="n">
        <v>0.43</v>
      </c>
      <c r="Y73" t="n">
        <v>1</v>
      </c>
      <c r="Z73" t="n">
        <v>10</v>
      </c>
      <c r="AA73" t="n">
        <v>508.7423334149523</v>
      </c>
      <c r="AB73" t="n">
        <v>696.0837047060619</v>
      </c>
      <c r="AC73" t="n">
        <v>629.65045288853</v>
      </c>
      <c r="AD73" t="n">
        <v>508742.3334149523</v>
      </c>
      <c r="AE73" t="n">
        <v>696083.7047060619</v>
      </c>
      <c r="AF73" t="n">
        <v>3.289612656577371e-06</v>
      </c>
      <c r="AG73" t="n">
        <v>8.006365740740742</v>
      </c>
      <c r="AH73" t="n">
        <v>629650.45288853</v>
      </c>
    </row>
    <row r="74">
      <c r="A74" t="n">
        <v>72</v>
      </c>
      <c r="B74" t="n">
        <v>125</v>
      </c>
      <c r="C74" t="inlineStr">
        <is>
          <t xml:space="preserve">CONCLUIDO	</t>
        </is>
      </c>
      <c r="D74" t="n">
        <v>3.615</v>
      </c>
      <c r="E74" t="n">
        <v>27.66</v>
      </c>
      <c r="F74" t="n">
        <v>24.15</v>
      </c>
      <c r="G74" t="n">
        <v>90.56</v>
      </c>
      <c r="H74" t="n">
        <v>1.23</v>
      </c>
      <c r="I74" t="n">
        <v>16</v>
      </c>
      <c r="J74" t="n">
        <v>275.87</v>
      </c>
      <c r="K74" t="n">
        <v>58.47</v>
      </c>
      <c r="L74" t="n">
        <v>19</v>
      </c>
      <c r="M74" t="n">
        <v>14</v>
      </c>
      <c r="N74" t="n">
        <v>73.39</v>
      </c>
      <c r="O74" t="n">
        <v>34257.73</v>
      </c>
      <c r="P74" t="n">
        <v>385.13</v>
      </c>
      <c r="Q74" t="n">
        <v>452.56</v>
      </c>
      <c r="R74" t="n">
        <v>76.33</v>
      </c>
      <c r="S74" t="n">
        <v>57.64</v>
      </c>
      <c r="T74" t="n">
        <v>7221.24</v>
      </c>
      <c r="U74" t="n">
        <v>0.76</v>
      </c>
      <c r="V74" t="n">
        <v>0.88</v>
      </c>
      <c r="W74" t="n">
        <v>6.82</v>
      </c>
      <c r="X74" t="n">
        <v>0.43</v>
      </c>
      <c r="Y74" t="n">
        <v>1</v>
      </c>
      <c r="Z74" t="n">
        <v>10</v>
      </c>
      <c r="AA74" t="n">
        <v>508.4201323011903</v>
      </c>
      <c r="AB74" t="n">
        <v>695.6428549277028</v>
      </c>
      <c r="AC74" t="n">
        <v>629.251677194281</v>
      </c>
      <c r="AD74" t="n">
        <v>508420.1323011903</v>
      </c>
      <c r="AE74" t="n">
        <v>695642.8549277028</v>
      </c>
      <c r="AF74" t="n">
        <v>3.290705006787093e-06</v>
      </c>
      <c r="AG74" t="n">
        <v>8.003472222222223</v>
      </c>
      <c r="AH74" t="n">
        <v>629251.677194281</v>
      </c>
    </row>
    <row r="75">
      <c r="A75" t="n">
        <v>73</v>
      </c>
      <c r="B75" t="n">
        <v>125</v>
      </c>
      <c r="C75" t="inlineStr">
        <is>
          <t xml:space="preserve">CONCLUIDO	</t>
        </is>
      </c>
      <c r="D75" t="n">
        <v>3.6127</v>
      </c>
      <c r="E75" t="n">
        <v>27.68</v>
      </c>
      <c r="F75" t="n">
        <v>24.17</v>
      </c>
      <c r="G75" t="n">
        <v>90.63</v>
      </c>
      <c r="H75" t="n">
        <v>1.24</v>
      </c>
      <c r="I75" t="n">
        <v>16</v>
      </c>
      <c r="J75" t="n">
        <v>276.35</v>
      </c>
      <c r="K75" t="n">
        <v>58.47</v>
      </c>
      <c r="L75" t="n">
        <v>19.25</v>
      </c>
      <c r="M75" t="n">
        <v>14</v>
      </c>
      <c r="N75" t="n">
        <v>73.63</v>
      </c>
      <c r="O75" t="n">
        <v>34317.68</v>
      </c>
      <c r="P75" t="n">
        <v>385.48</v>
      </c>
      <c r="Q75" t="n">
        <v>452.59</v>
      </c>
      <c r="R75" t="n">
        <v>76.8</v>
      </c>
      <c r="S75" t="n">
        <v>57.64</v>
      </c>
      <c r="T75" t="n">
        <v>7456.07</v>
      </c>
      <c r="U75" t="n">
        <v>0.75</v>
      </c>
      <c r="V75" t="n">
        <v>0.88</v>
      </c>
      <c r="W75" t="n">
        <v>6.82</v>
      </c>
      <c r="X75" t="n">
        <v>0.44</v>
      </c>
      <c r="Y75" t="n">
        <v>1</v>
      </c>
      <c r="Z75" t="n">
        <v>10</v>
      </c>
      <c r="AA75" t="n">
        <v>508.9414630267206</v>
      </c>
      <c r="AB75" t="n">
        <v>696.3561626258617</v>
      </c>
      <c r="AC75" t="n">
        <v>629.8969078068612</v>
      </c>
      <c r="AD75" t="n">
        <v>508941.4630267206</v>
      </c>
      <c r="AE75" t="n">
        <v>696356.1626258617</v>
      </c>
      <c r="AF75" t="n">
        <v>3.288611335551792e-06</v>
      </c>
      <c r="AG75" t="n">
        <v>8.00925925925926</v>
      </c>
      <c r="AH75" t="n">
        <v>629896.9078068612</v>
      </c>
    </row>
    <row r="76">
      <c r="A76" t="n">
        <v>74</v>
      </c>
      <c r="B76" t="n">
        <v>125</v>
      </c>
      <c r="C76" t="inlineStr">
        <is>
          <t xml:space="preserve">CONCLUIDO	</t>
        </is>
      </c>
      <c r="D76" t="n">
        <v>3.6134</v>
      </c>
      <c r="E76" t="n">
        <v>27.67</v>
      </c>
      <c r="F76" t="n">
        <v>24.16</v>
      </c>
      <c r="G76" t="n">
        <v>90.61</v>
      </c>
      <c r="H76" t="n">
        <v>1.25</v>
      </c>
      <c r="I76" t="n">
        <v>16</v>
      </c>
      <c r="J76" t="n">
        <v>276.84</v>
      </c>
      <c r="K76" t="n">
        <v>58.47</v>
      </c>
      <c r="L76" t="n">
        <v>19.5</v>
      </c>
      <c r="M76" t="n">
        <v>14</v>
      </c>
      <c r="N76" t="n">
        <v>73.87</v>
      </c>
      <c r="O76" t="n">
        <v>34377.72</v>
      </c>
      <c r="P76" t="n">
        <v>385.04</v>
      </c>
      <c r="Q76" t="n">
        <v>452.59</v>
      </c>
      <c r="R76" t="n">
        <v>76.52</v>
      </c>
      <c r="S76" t="n">
        <v>57.64</v>
      </c>
      <c r="T76" t="n">
        <v>7317.01</v>
      </c>
      <c r="U76" t="n">
        <v>0.75</v>
      </c>
      <c r="V76" t="n">
        <v>0.88</v>
      </c>
      <c r="W76" t="n">
        <v>6.82</v>
      </c>
      <c r="X76" t="n">
        <v>0.44</v>
      </c>
      <c r="Y76" t="n">
        <v>1</v>
      </c>
      <c r="Z76" t="n">
        <v>10</v>
      </c>
      <c r="AA76" t="n">
        <v>508.5459084998355</v>
      </c>
      <c r="AB76" t="n">
        <v>695.8149474715434</v>
      </c>
      <c r="AC76" t="n">
        <v>629.4073454672708</v>
      </c>
      <c r="AD76" t="n">
        <v>508545.9084998355</v>
      </c>
      <c r="AE76" t="n">
        <v>695814.9474715434</v>
      </c>
      <c r="AF76" t="n">
        <v>3.289248539840797e-06</v>
      </c>
      <c r="AG76" t="n">
        <v>8.006365740740742</v>
      </c>
      <c r="AH76" t="n">
        <v>629407.3454672708</v>
      </c>
    </row>
    <row r="77">
      <c r="A77" t="n">
        <v>75</v>
      </c>
      <c r="B77" t="n">
        <v>125</v>
      </c>
      <c r="C77" t="inlineStr">
        <is>
          <t xml:space="preserve">CONCLUIDO	</t>
        </is>
      </c>
      <c r="D77" t="n">
        <v>3.624</v>
      </c>
      <c r="E77" t="n">
        <v>27.59</v>
      </c>
      <c r="F77" t="n">
        <v>24.13</v>
      </c>
      <c r="G77" t="n">
        <v>96.52</v>
      </c>
      <c r="H77" t="n">
        <v>1.27</v>
      </c>
      <c r="I77" t="n">
        <v>15</v>
      </c>
      <c r="J77" t="n">
        <v>277.33</v>
      </c>
      <c r="K77" t="n">
        <v>58.47</v>
      </c>
      <c r="L77" t="n">
        <v>19.75</v>
      </c>
      <c r="M77" t="n">
        <v>13</v>
      </c>
      <c r="N77" t="n">
        <v>74.09999999999999</v>
      </c>
      <c r="O77" t="n">
        <v>34437.85</v>
      </c>
      <c r="P77" t="n">
        <v>384.27</v>
      </c>
      <c r="Q77" t="n">
        <v>452.64</v>
      </c>
      <c r="R77" t="n">
        <v>75.56</v>
      </c>
      <c r="S77" t="n">
        <v>57.64</v>
      </c>
      <c r="T77" t="n">
        <v>6841.93</v>
      </c>
      <c r="U77" t="n">
        <v>0.76</v>
      </c>
      <c r="V77" t="n">
        <v>0.88</v>
      </c>
      <c r="W77" t="n">
        <v>6.82</v>
      </c>
      <c r="X77" t="n">
        <v>0.4</v>
      </c>
      <c r="Y77" t="n">
        <v>1</v>
      </c>
      <c r="Z77" t="n">
        <v>10</v>
      </c>
      <c r="AA77" t="n">
        <v>506.7579344723795</v>
      </c>
      <c r="AB77" t="n">
        <v>693.3685625273309</v>
      </c>
      <c r="AC77" t="n">
        <v>627.1944400686112</v>
      </c>
      <c r="AD77" t="n">
        <v>506757.9344723795</v>
      </c>
      <c r="AE77" t="n">
        <v>693368.5625273309</v>
      </c>
      <c r="AF77" t="n">
        <v>3.298897633360007e-06</v>
      </c>
      <c r="AG77" t="n">
        <v>7.983217592592593</v>
      </c>
      <c r="AH77" t="n">
        <v>627194.4400686113</v>
      </c>
    </row>
    <row r="78">
      <c r="A78" t="n">
        <v>76</v>
      </c>
      <c r="B78" t="n">
        <v>125</v>
      </c>
      <c r="C78" t="inlineStr">
        <is>
          <t xml:space="preserve">CONCLUIDO	</t>
        </is>
      </c>
      <c r="D78" t="n">
        <v>3.6258</v>
      </c>
      <c r="E78" t="n">
        <v>27.58</v>
      </c>
      <c r="F78" t="n">
        <v>24.11</v>
      </c>
      <c r="G78" t="n">
        <v>96.45999999999999</v>
      </c>
      <c r="H78" t="n">
        <v>1.28</v>
      </c>
      <c r="I78" t="n">
        <v>15</v>
      </c>
      <c r="J78" t="n">
        <v>277.82</v>
      </c>
      <c r="K78" t="n">
        <v>58.47</v>
      </c>
      <c r="L78" t="n">
        <v>20</v>
      </c>
      <c r="M78" t="n">
        <v>13</v>
      </c>
      <c r="N78" t="n">
        <v>74.34</v>
      </c>
      <c r="O78" t="n">
        <v>34498.07</v>
      </c>
      <c r="P78" t="n">
        <v>384.09</v>
      </c>
      <c r="Q78" t="n">
        <v>452.58</v>
      </c>
      <c r="R78" t="n">
        <v>75.04000000000001</v>
      </c>
      <c r="S78" t="n">
        <v>57.64</v>
      </c>
      <c r="T78" t="n">
        <v>6584.27</v>
      </c>
      <c r="U78" t="n">
        <v>0.77</v>
      </c>
      <c r="V78" t="n">
        <v>0.88</v>
      </c>
      <c r="W78" t="n">
        <v>6.82</v>
      </c>
      <c r="X78" t="n">
        <v>0.39</v>
      </c>
      <c r="Y78" t="n">
        <v>1</v>
      </c>
      <c r="Z78" t="n">
        <v>10</v>
      </c>
      <c r="AA78" t="n">
        <v>506.3997345868853</v>
      </c>
      <c r="AB78" t="n">
        <v>692.8784576413342</v>
      </c>
      <c r="AC78" t="n">
        <v>626.7511101050675</v>
      </c>
      <c r="AD78" t="n">
        <v>506399.7345868853</v>
      </c>
      <c r="AE78" t="n">
        <v>692878.4576413342</v>
      </c>
      <c r="AF78" t="n">
        <v>3.30053615867459e-06</v>
      </c>
      <c r="AG78" t="n">
        <v>7.980324074074074</v>
      </c>
      <c r="AH78" t="n">
        <v>626751.1101050675</v>
      </c>
    </row>
    <row r="79">
      <c r="A79" t="n">
        <v>77</v>
      </c>
      <c r="B79" t="n">
        <v>125</v>
      </c>
      <c r="C79" t="inlineStr">
        <is>
          <t xml:space="preserve">CONCLUIDO	</t>
        </is>
      </c>
      <c r="D79" t="n">
        <v>3.6228</v>
      </c>
      <c r="E79" t="n">
        <v>27.6</v>
      </c>
      <c r="F79" t="n">
        <v>24.14</v>
      </c>
      <c r="G79" t="n">
        <v>96.55</v>
      </c>
      <c r="H79" t="n">
        <v>1.3</v>
      </c>
      <c r="I79" t="n">
        <v>15</v>
      </c>
      <c r="J79" t="n">
        <v>278.3</v>
      </c>
      <c r="K79" t="n">
        <v>58.47</v>
      </c>
      <c r="L79" t="n">
        <v>20.25</v>
      </c>
      <c r="M79" t="n">
        <v>13</v>
      </c>
      <c r="N79" t="n">
        <v>74.58</v>
      </c>
      <c r="O79" t="n">
        <v>34558.39</v>
      </c>
      <c r="P79" t="n">
        <v>384.51</v>
      </c>
      <c r="Q79" t="n">
        <v>452.63</v>
      </c>
      <c r="R79" t="n">
        <v>75.84</v>
      </c>
      <c r="S79" t="n">
        <v>57.64</v>
      </c>
      <c r="T79" t="n">
        <v>6984.44</v>
      </c>
      <c r="U79" t="n">
        <v>0.76</v>
      </c>
      <c r="V79" t="n">
        <v>0.88</v>
      </c>
      <c r="W79" t="n">
        <v>6.82</v>
      </c>
      <c r="X79" t="n">
        <v>0.41</v>
      </c>
      <c r="Y79" t="n">
        <v>1</v>
      </c>
      <c r="Z79" t="n">
        <v>10</v>
      </c>
      <c r="AA79" t="n">
        <v>507.0654887102948</v>
      </c>
      <c r="AB79" t="n">
        <v>693.7893718039821</v>
      </c>
      <c r="AC79" t="n">
        <v>627.5750878985084</v>
      </c>
      <c r="AD79" t="n">
        <v>507065.4887102948</v>
      </c>
      <c r="AE79" t="n">
        <v>693789.3718039822</v>
      </c>
      <c r="AF79" t="n">
        <v>3.297805283150285e-06</v>
      </c>
      <c r="AG79" t="n">
        <v>7.986111111111112</v>
      </c>
      <c r="AH79" t="n">
        <v>627575.0878985084</v>
      </c>
    </row>
    <row r="80">
      <c r="A80" t="n">
        <v>78</v>
      </c>
      <c r="B80" t="n">
        <v>125</v>
      </c>
      <c r="C80" t="inlineStr">
        <is>
          <t xml:space="preserve">CONCLUIDO	</t>
        </is>
      </c>
      <c r="D80" t="n">
        <v>3.6241</v>
      </c>
      <c r="E80" t="n">
        <v>27.59</v>
      </c>
      <c r="F80" t="n">
        <v>24.13</v>
      </c>
      <c r="G80" t="n">
        <v>96.51000000000001</v>
      </c>
      <c r="H80" t="n">
        <v>1.31</v>
      </c>
      <c r="I80" t="n">
        <v>15</v>
      </c>
      <c r="J80" t="n">
        <v>278.79</v>
      </c>
      <c r="K80" t="n">
        <v>58.47</v>
      </c>
      <c r="L80" t="n">
        <v>20.5</v>
      </c>
      <c r="M80" t="n">
        <v>13</v>
      </c>
      <c r="N80" t="n">
        <v>74.81999999999999</v>
      </c>
      <c r="O80" t="n">
        <v>34618.81</v>
      </c>
      <c r="P80" t="n">
        <v>384.08</v>
      </c>
      <c r="Q80" t="n">
        <v>452.58</v>
      </c>
      <c r="R80" t="n">
        <v>75.29000000000001</v>
      </c>
      <c r="S80" t="n">
        <v>57.64</v>
      </c>
      <c r="T80" t="n">
        <v>6708.27</v>
      </c>
      <c r="U80" t="n">
        <v>0.77</v>
      </c>
      <c r="V80" t="n">
        <v>0.88</v>
      </c>
      <c r="W80" t="n">
        <v>6.82</v>
      </c>
      <c r="X80" t="n">
        <v>0.4</v>
      </c>
      <c r="Y80" t="n">
        <v>1</v>
      </c>
      <c r="Z80" t="n">
        <v>10</v>
      </c>
      <c r="AA80" t="n">
        <v>506.6217480917111</v>
      </c>
      <c r="AB80" t="n">
        <v>693.1822263131814</v>
      </c>
      <c r="AC80" t="n">
        <v>627.0258875212157</v>
      </c>
      <c r="AD80" t="n">
        <v>506621.7480917111</v>
      </c>
      <c r="AE80" t="n">
        <v>693182.2263131815</v>
      </c>
      <c r="AF80" t="n">
        <v>3.29898866254415e-06</v>
      </c>
      <c r="AG80" t="n">
        <v>7.983217592592593</v>
      </c>
      <c r="AH80" t="n">
        <v>627025.8875212157</v>
      </c>
    </row>
    <row r="81">
      <c r="A81" t="n">
        <v>79</v>
      </c>
      <c r="B81" t="n">
        <v>125</v>
      </c>
      <c r="C81" t="inlineStr">
        <is>
          <t xml:space="preserve">CONCLUIDO	</t>
        </is>
      </c>
      <c r="D81" t="n">
        <v>3.6255</v>
      </c>
      <c r="E81" t="n">
        <v>27.58</v>
      </c>
      <c r="F81" t="n">
        <v>24.12</v>
      </c>
      <c r="G81" t="n">
        <v>96.47</v>
      </c>
      <c r="H81" t="n">
        <v>1.32</v>
      </c>
      <c r="I81" t="n">
        <v>15</v>
      </c>
      <c r="J81" t="n">
        <v>279.28</v>
      </c>
      <c r="K81" t="n">
        <v>58.47</v>
      </c>
      <c r="L81" t="n">
        <v>20.75</v>
      </c>
      <c r="M81" t="n">
        <v>13</v>
      </c>
      <c r="N81" t="n">
        <v>75.06</v>
      </c>
      <c r="O81" t="n">
        <v>34679.32</v>
      </c>
      <c r="P81" t="n">
        <v>383.86</v>
      </c>
      <c r="Q81" t="n">
        <v>452.57</v>
      </c>
      <c r="R81" t="n">
        <v>75.12</v>
      </c>
      <c r="S81" t="n">
        <v>57.64</v>
      </c>
      <c r="T81" t="n">
        <v>6623.32</v>
      </c>
      <c r="U81" t="n">
        <v>0.77</v>
      </c>
      <c r="V81" t="n">
        <v>0.88</v>
      </c>
      <c r="W81" t="n">
        <v>6.82</v>
      </c>
      <c r="X81" t="n">
        <v>0.39</v>
      </c>
      <c r="Y81" t="n">
        <v>1</v>
      </c>
      <c r="Z81" t="n">
        <v>10</v>
      </c>
      <c r="AA81" t="n">
        <v>506.3090564200097</v>
      </c>
      <c r="AB81" t="n">
        <v>692.7543877729767</v>
      </c>
      <c r="AC81" t="n">
        <v>626.6388812908129</v>
      </c>
      <c r="AD81" t="n">
        <v>506309.0564200097</v>
      </c>
      <c r="AE81" t="n">
        <v>692754.3877729767</v>
      </c>
      <c r="AF81" t="n">
        <v>3.300263071122159e-06</v>
      </c>
      <c r="AG81" t="n">
        <v>7.980324074074074</v>
      </c>
      <c r="AH81" t="n">
        <v>626638.881290813</v>
      </c>
    </row>
    <row r="82">
      <c r="A82" t="n">
        <v>80</v>
      </c>
      <c r="B82" t="n">
        <v>125</v>
      </c>
      <c r="C82" t="inlineStr">
        <is>
          <t xml:space="preserve">CONCLUIDO	</t>
        </is>
      </c>
      <c r="D82" t="n">
        <v>3.6256</v>
      </c>
      <c r="E82" t="n">
        <v>27.58</v>
      </c>
      <c r="F82" t="n">
        <v>24.12</v>
      </c>
      <c r="G82" t="n">
        <v>96.47</v>
      </c>
      <c r="H82" t="n">
        <v>1.34</v>
      </c>
      <c r="I82" t="n">
        <v>15</v>
      </c>
      <c r="J82" t="n">
        <v>279.78</v>
      </c>
      <c r="K82" t="n">
        <v>58.47</v>
      </c>
      <c r="L82" t="n">
        <v>21</v>
      </c>
      <c r="M82" t="n">
        <v>13</v>
      </c>
      <c r="N82" t="n">
        <v>75.3</v>
      </c>
      <c r="O82" t="n">
        <v>34739.92</v>
      </c>
      <c r="P82" t="n">
        <v>383.66</v>
      </c>
      <c r="Q82" t="n">
        <v>452.56</v>
      </c>
      <c r="R82" t="n">
        <v>75.26000000000001</v>
      </c>
      <c r="S82" t="n">
        <v>57.64</v>
      </c>
      <c r="T82" t="n">
        <v>6691.67</v>
      </c>
      <c r="U82" t="n">
        <v>0.77</v>
      </c>
      <c r="V82" t="n">
        <v>0.88</v>
      </c>
      <c r="W82" t="n">
        <v>6.82</v>
      </c>
      <c r="X82" t="n">
        <v>0.39</v>
      </c>
      <c r="Y82" t="n">
        <v>1</v>
      </c>
      <c r="Z82" t="n">
        <v>10</v>
      </c>
      <c r="AA82" t="n">
        <v>506.1662677348558</v>
      </c>
      <c r="AB82" t="n">
        <v>692.5590179945568</v>
      </c>
      <c r="AC82" t="n">
        <v>626.4621573298422</v>
      </c>
      <c r="AD82" t="n">
        <v>506166.2677348558</v>
      </c>
      <c r="AE82" t="n">
        <v>692559.0179945568</v>
      </c>
      <c r="AF82" t="n">
        <v>3.300354100306302e-06</v>
      </c>
      <c r="AG82" t="n">
        <v>7.980324074074074</v>
      </c>
      <c r="AH82" t="n">
        <v>626462.1573298422</v>
      </c>
    </row>
    <row r="83">
      <c r="A83" t="n">
        <v>81</v>
      </c>
      <c r="B83" t="n">
        <v>125</v>
      </c>
      <c r="C83" t="inlineStr">
        <is>
          <t xml:space="preserve">CONCLUIDO	</t>
        </is>
      </c>
      <c r="D83" t="n">
        <v>3.6328</v>
      </c>
      <c r="E83" t="n">
        <v>27.53</v>
      </c>
      <c r="F83" t="n">
        <v>24.11</v>
      </c>
      <c r="G83" t="n">
        <v>103.32</v>
      </c>
      <c r="H83" t="n">
        <v>1.35</v>
      </c>
      <c r="I83" t="n">
        <v>14</v>
      </c>
      <c r="J83" t="n">
        <v>280.27</v>
      </c>
      <c r="K83" t="n">
        <v>58.47</v>
      </c>
      <c r="L83" t="n">
        <v>21.25</v>
      </c>
      <c r="M83" t="n">
        <v>12</v>
      </c>
      <c r="N83" t="n">
        <v>75.54000000000001</v>
      </c>
      <c r="O83" t="n">
        <v>34800.62</v>
      </c>
      <c r="P83" t="n">
        <v>383.82</v>
      </c>
      <c r="Q83" t="n">
        <v>452.61</v>
      </c>
      <c r="R83" t="n">
        <v>74.70999999999999</v>
      </c>
      <c r="S83" t="n">
        <v>57.64</v>
      </c>
      <c r="T83" t="n">
        <v>6424.15</v>
      </c>
      <c r="U83" t="n">
        <v>0.77</v>
      </c>
      <c r="V83" t="n">
        <v>0.88</v>
      </c>
      <c r="W83" t="n">
        <v>6.82</v>
      </c>
      <c r="X83" t="n">
        <v>0.38</v>
      </c>
      <c r="Y83" t="n">
        <v>1</v>
      </c>
      <c r="Z83" t="n">
        <v>10</v>
      </c>
      <c r="AA83" t="n">
        <v>505.5653313084035</v>
      </c>
      <c r="AB83" t="n">
        <v>691.736790264441</v>
      </c>
      <c r="AC83" t="n">
        <v>625.7184018602846</v>
      </c>
      <c r="AD83" t="n">
        <v>505565.3313084035</v>
      </c>
      <c r="AE83" t="n">
        <v>691736.7902644409</v>
      </c>
      <c r="AF83" t="n">
        <v>3.306908201564633e-06</v>
      </c>
      <c r="AG83" t="n">
        <v>7.965856481481482</v>
      </c>
      <c r="AH83" t="n">
        <v>625718.4018602846</v>
      </c>
    </row>
    <row r="84">
      <c r="A84" t="n">
        <v>82</v>
      </c>
      <c r="B84" t="n">
        <v>125</v>
      </c>
      <c r="C84" t="inlineStr">
        <is>
          <t xml:space="preserve">CONCLUIDO	</t>
        </is>
      </c>
      <c r="D84" t="n">
        <v>3.6353</v>
      </c>
      <c r="E84" t="n">
        <v>27.51</v>
      </c>
      <c r="F84" t="n">
        <v>24.09</v>
      </c>
      <c r="G84" t="n">
        <v>103.24</v>
      </c>
      <c r="H84" t="n">
        <v>1.36</v>
      </c>
      <c r="I84" t="n">
        <v>14</v>
      </c>
      <c r="J84" t="n">
        <v>280.76</v>
      </c>
      <c r="K84" t="n">
        <v>58.47</v>
      </c>
      <c r="L84" t="n">
        <v>21.5</v>
      </c>
      <c r="M84" t="n">
        <v>12</v>
      </c>
      <c r="N84" t="n">
        <v>75.79000000000001</v>
      </c>
      <c r="O84" t="n">
        <v>34861.41</v>
      </c>
      <c r="P84" t="n">
        <v>383.91</v>
      </c>
      <c r="Q84" t="n">
        <v>452.57</v>
      </c>
      <c r="R84" t="n">
        <v>74.28</v>
      </c>
      <c r="S84" t="n">
        <v>57.64</v>
      </c>
      <c r="T84" t="n">
        <v>6208.68</v>
      </c>
      <c r="U84" t="n">
        <v>0.78</v>
      </c>
      <c r="V84" t="n">
        <v>0.88</v>
      </c>
      <c r="W84" t="n">
        <v>6.82</v>
      </c>
      <c r="X84" t="n">
        <v>0.37</v>
      </c>
      <c r="Y84" t="n">
        <v>1</v>
      </c>
      <c r="Z84" t="n">
        <v>10</v>
      </c>
      <c r="AA84" t="n">
        <v>505.3230366232324</v>
      </c>
      <c r="AB84" t="n">
        <v>691.4052719869026</v>
      </c>
      <c r="AC84" t="n">
        <v>625.4185232218657</v>
      </c>
      <c r="AD84" t="n">
        <v>505323.0366232324</v>
      </c>
      <c r="AE84" t="n">
        <v>691405.2719869026</v>
      </c>
      <c r="AF84" t="n">
        <v>3.309183931168221e-06</v>
      </c>
      <c r="AG84" t="n">
        <v>7.960069444444446</v>
      </c>
      <c r="AH84" t="n">
        <v>625418.5232218658</v>
      </c>
    </row>
    <row r="85">
      <c r="A85" t="n">
        <v>83</v>
      </c>
      <c r="B85" t="n">
        <v>125</v>
      </c>
      <c r="C85" t="inlineStr">
        <is>
          <t xml:space="preserve">CONCLUIDO	</t>
        </is>
      </c>
      <c r="D85" t="n">
        <v>3.6356</v>
      </c>
      <c r="E85" t="n">
        <v>27.51</v>
      </c>
      <c r="F85" t="n">
        <v>24.09</v>
      </c>
      <c r="G85" t="n">
        <v>103.23</v>
      </c>
      <c r="H85" t="n">
        <v>1.38</v>
      </c>
      <c r="I85" t="n">
        <v>14</v>
      </c>
      <c r="J85" t="n">
        <v>281.25</v>
      </c>
      <c r="K85" t="n">
        <v>58.47</v>
      </c>
      <c r="L85" t="n">
        <v>21.75</v>
      </c>
      <c r="M85" t="n">
        <v>12</v>
      </c>
      <c r="N85" t="n">
        <v>76.03</v>
      </c>
      <c r="O85" t="n">
        <v>34922.31</v>
      </c>
      <c r="P85" t="n">
        <v>383.95</v>
      </c>
      <c r="Q85" t="n">
        <v>452.63</v>
      </c>
      <c r="R85" t="n">
        <v>74.09999999999999</v>
      </c>
      <c r="S85" t="n">
        <v>57.64</v>
      </c>
      <c r="T85" t="n">
        <v>6116.11</v>
      </c>
      <c r="U85" t="n">
        <v>0.78</v>
      </c>
      <c r="V85" t="n">
        <v>0.88</v>
      </c>
      <c r="W85" t="n">
        <v>6.82</v>
      </c>
      <c r="X85" t="n">
        <v>0.36</v>
      </c>
      <c r="Y85" t="n">
        <v>1</v>
      </c>
      <c r="Z85" t="n">
        <v>10</v>
      </c>
      <c r="AA85" t="n">
        <v>505.3217016899405</v>
      </c>
      <c r="AB85" t="n">
        <v>691.4034454722796</v>
      </c>
      <c r="AC85" t="n">
        <v>625.4168710272349</v>
      </c>
      <c r="AD85" t="n">
        <v>505321.7016899405</v>
      </c>
      <c r="AE85" t="n">
        <v>691403.4454722796</v>
      </c>
      <c r="AF85" t="n">
        <v>3.309457018720651e-06</v>
      </c>
      <c r="AG85" t="n">
        <v>7.960069444444446</v>
      </c>
      <c r="AH85" t="n">
        <v>625416.8710272349</v>
      </c>
    </row>
    <row r="86">
      <c r="A86" t="n">
        <v>84</v>
      </c>
      <c r="B86" t="n">
        <v>125</v>
      </c>
      <c r="C86" t="inlineStr">
        <is>
          <t xml:space="preserve">CONCLUIDO	</t>
        </is>
      </c>
      <c r="D86" t="n">
        <v>3.6321</v>
      </c>
      <c r="E86" t="n">
        <v>27.53</v>
      </c>
      <c r="F86" t="n">
        <v>24.11</v>
      </c>
      <c r="G86" t="n">
        <v>103.35</v>
      </c>
      <c r="H86" t="n">
        <v>1.39</v>
      </c>
      <c r="I86" t="n">
        <v>14</v>
      </c>
      <c r="J86" t="n">
        <v>281.75</v>
      </c>
      <c r="K86" t="n">
        <v>58.47</v>
      </c>
      <c r="L86" t="n">
        <v>22</v>
      </c>
      <c r="M86" t="n">
        <v>12</v>
      </c>
      <c r="N86" t="n">
        <v>76.28</v>
      </c>
      <c r="O86" t="n">
        <v>34983.29</v>
      </c>
      <c r="P86" t="n">
        <v>383.97</v>
      </c>
      <c r="Q86" t="n">
        <v>452.59</v>
      </c>
      <c r="R86" t="n">
        <v>74.92</v>
      </c>
      <c r="S86" t="n">
        <v>57.64</v>
      </c>
      <c r="T86" t="n">
        <v>6526.83</v>
      </c>
      <c r="U86" t="n">
        <v>0.77</v>
      </c>
      <c r="V86" t="n">
        <v>0.88</v>
      </c>
      <c r="W86" t="n">
        <v>6.82</v>
      </c>
      <c r="X86" t="n">
        <v>0.39</v>
      </c>
      <c r="Y86" t="n">
        <v>1</v>
      </c>
      <c r="Z86" t="n">
        <v>10</v>
      </c>
      <c r="AA86" t="n">
        <v>505.7305337190492</v>
      </c>
      <c r="AB86" t="n">
        <v>691.9628274909021</v>
      </c>
      <c r="AC86" t="n">
        <v>625.9228664110977</v>
      </c>
      <c r="AD86" t="n">
        <v>505730.5337190492</v>
      </c>
      <c r="AE86" t="n">
        <v>691962.8274909022</v>
      </c>
      <c r="AF86" t="n">
        <v>3.306270997275629e-06</v>
      </c>
      <c r="AG86" t="n">
        <v>7.965856481481482</v>
      </c>
      <c r="AH86" t="n">
        <v>625922.8664110977</v>
      </c>
    </row>
    <row r="87">
      <c r="A87" t="n">
        <v>85</v>
      </c>
      <c r="B87" t="n">
        <v>125</v>
      </c>
      <c r="C87" t="inlineStr">
        <is>
          <t xml:space="preserve">CONCLUIDO	</t>
        </is>
      </c>
      <c r="D87" t="n">
        <v>3.6365</v>
      </c>
      <c r="E87" t="n">
        <v>27.5</v>
      </c>
      <c r="F87" t="n">
        <v>24.08</v>
      </c>
      <c r="G87" t="n">
        <v>103.2</v>
      </c>
      <c r="H87" t="n">
        <v>1.4</v>
      </c>
      <c r="I87" t="n">
        <v>14</v>
      </c>
      <c r="J87" t="n">
        <v>282.24</v>
      </c>
      <c r="K87" t="n">
        <v>58.47</v>
      </c>
      <c r="L87" t="n">
        <v>22.25</v>
      </c>
      <c r="M87" t="n">
        <v>12</v>
      </c>
      <c r="N87" t="n">
        <v>76.52</v>
      </c>
      <c r="O87" t="n">
        <v>35044.38</v>
      </c>
      <c r="P87" t="n">
        <v>383.18</v>
      </c>
      <c r="Q87" t="n">
        <v>452.6</v>
      </c>
      <c r="R87" t="n">
        <v>74.05</v>
      </c>
      <c r="S87" t="n">
        <v>57.64</v>
      </c>
      <c r="T87" t="n">
        <v>6093.1</v>
      </c>
      <c r="U87" t="n">
        <v>0.78</v>
      </c>
      <c r="V87" t="n">
        <v>0.88</v>
      </c>
      <c r="W87" t="n">
        <v>6.81</v>
      </c>
      <c r="X87" t="n">
        <v>0.36</v>
      </c>
      <c r="Y87" t="n">
        <v>1</v>
      </c>
      <c r="Z87" t="n">
        <v>10</v>
      </c>
      <c r="AA87" t="n">
        <v>504.6912139203117</v>
      </c>
      <c r="AB87" t="n">
        <v>690.540784290716</v>
      </c>
      <c r="AC87" t="n">
        <v>624.6365410180872</v>
      </c>
      <c r="AD87" t="n">
        <v>504691.2139203117</v>
      </c>
      <c r="AE87" t="n">
        <v>690540.7842907161</v>
      </c>
      <c r="AF87" t="n">
        <v>3.310276281377943e-06</v>
      </c>
      <c r="AG87" t="n">
        <v>7.957175925925926</v>
      </c>
      <c r="AH87" t="n">
        <v>624636.5410180872</v>
      </c>
    </row>
    <row r="88">
      <c r="A88" t="n">
        <v>86</v>
      </c>
      <c r="B88" t="n">
        <v>125</v>
      </c>
      <c r="C88" t="inlineStr">
        <is>
          <t xml:space="preserve">CONCLUIDO	</t>
        </is>
      </c>
      <c r="D88" t="n">
        <v>3.6337</v>
      </c>
      <c r="E88" t="n">
        <v>27.52</v>
      </c>
      <c r="F88" t="n">
        <v>24.1</v>
      </c>
      <c r="G88" t="n">
        <v>103.3</v>
      </c>
      <c r="H88" t="n">
        <v>1.42</v>
      </c>
      <c r="I88" t="n">
        <v>14</v>
      </c>
      <c r="J88" t="n">
        <v>282.74</v>
      </c>
      <c r="K88" t="n">
        <v>58.47</v>
      </c>
      <c r="L88" t="n">
        <v>22.5</v>
      </c>
      <c r="M88" t="n">
        <v>12</v>
      </c>
      <c r="N88" t="n">
        <v>76.77</v>
      </c>
      <c r="O88" t="n">
        <v>35105.56</v>
      </c>
      <c r="P88" t="n">
        <v>382.88</v>
      </c>
      <c r="Q88" t="n">
        <v>452.58</v>
      </c>
      <c r="R88" t="n">
        <v>74.52</v>
      </c>
      <c r="S88" t="n">
        <v>57.64</v>
      </c>
      <c r="T88" t="n">
        <v>6328.29</v>
      </c>
      <c r="U88" t="n">
        <v>0.77</v>
      </c>
      <c r="V88" t="n">
        <v>0.88</v>
      </c>
      <c r="W88" t="n">
        <v>6.82</v>
      </c>
      <c r="X88" t="n">
        <v>0.38</v>
      </c>
      <c r="Y88" t="n">
        <v>1</v>
      </c>
      <c r="Z88" t="n">
        <v>10</v>
      </c>
      <c r="AA88" t="n">
        <v>504.8211426731973</v>
      </c>
      <c r="AB88" t="n">
        <v>690.7185585424662</v>
      </c>
      <c r="AC88" t="n">
        <v>624.797348744758</v>
      </c>
      <c r="AD88" t="n">
        <v>504821.1426731973</v>
      </c>
      <c r="AE88" t="n">
        <v>690718.5585424663</v>
      </c>
      <c r="AF88" t="n">
        <v>3.307727464221925e-06</v>
      </c>
      <c r="AG88" t="n">
        <v>7.962962962962963</v>
      </c>
      <c r="AH88" t="n">
        <v>624797.3487447579</v>
      </c>
    </row>
    <row r="89">
      <c r="A89" t="n">
        <v>87</v>
      </c>
      <c r="B89" t="n">
        <v>125</v>
      </c>
      <c r="C89" t="inlineStr">
        <is>
          <t xml:space="preserve">CONCLUIDO	</t>
        </is>
      </c>
      <c r="D89" t="n">
        <v>3.6335</v>
      </c>
      <c r="E89" t="n">
        <v>27.52</v>
      </c>
      <c r="F89" t="n">
        <v>24.1</v>
      </c>
      <c r="G89" t="n">
        <v>103.3</v>
      </c>
      <c r="H89" t="n">
        <v>1.43</v>
      </c>
      <c r="I89" t="n">
        <v>14</v>
      </c>
      <c r="J89" t="n">
        <v>283.24</v>
      </c>
      <c r="K89" t="n">
        <v>58.47</v>
      </c>
      <c r="L89" t="n">
        <v>22.75</v>
      </c>
      <c r="M89" t="n">
        <v>12</v>
      </c>
      <c r="N89" t="n">
        <v>77.01000000000001</v>
      </c>
      <c r="O89" t="n">
        <v>35166.85</v>
      </c>
      <c r="P89" t="n">
        <v>382.3</v>
      </c>
      <c r="Q89" t="n">
        <v>452.58</v>
      </c>
      <c r="R89" t="n">
        <v>74.72</v>
      </c>
      <c r="S89" t="n">
        <v>57.64</v>
      </c>
      <c r="T89" t="n">
        <v>6426.78</v>
      </c>
      <c r="U89" t="n">
        <v>0.77</v>
      </c>
      <c r="V89" t="n">
        <v>0.88</v>
      </c>
      <c r="W89" t="n">
        <v>6.82</v>
      </c>
      <c r="X89" t="n">
        <v>0.38</v>
      </c>
      <c r="Y89" t="n">
        <v>1</v>
      </c>
      <c r="Z89" t="n">
        <v>10</v>
      </c>
      <c r="AA89" t="n">
        <v>504.4536778167497</v>
      </c>
      <c r="AB89" t="n">
        <v>690.2157769144692</v>
      </c>
      <c r="AC89" t="n">
        <v>624.3425518896787</v>
      </c>
      <c r="AD89" t="n">
        <v>504453.6778167497</v>
      </c>
      <c r="AE89" t="n">
        <v>690215.7769144692</v>
      </c>
      <c r="AF89" t="n">
        <v>3.307545405853638e-06</v>
      </c>
      <c r="AG89" t="n">
        <v>7.962962962962963</v>
      </c>
      <c r="AH89" t="n">
        <v>624342.5518896787</v>
      </c>
    </row>
    <row r="90">
      <c r="A90" t="n">
        <v>88</v>
      </c>
      <c r="B90" t="n">
        <v>125</v>
      </c>
      <c r="C90" t="inlineStr">
        <is>
          <t xml:space="preserve">CONCLUIDO	</t>
        </is>
      </c>
      <c r="D90" t="n">
        <v>3.6426</v>
      </c>
      <c r="E90" t="n">
        <v>27.45</v>
      </c>
      <c r="F90" t="n">
        <v>24.08</v>
      </c>
      <c r="G90" t="n">
        <v>111.15</v>
      </c>
      <c r="H90" t="n">
        <v>1.44</v>
      </c>
      <c r="I90" t="n">
        <v>13</v>
      </c>
      <c r="J90" t="n">
        <v>283.74</v>
      </c>
      <c r="K90" t="n">
        <v>58.47</v>
      </c>
      <c r="L90" t="n">
        <v>23</v>
      </c>
      <c r="M90" t="n">
        <v>11</v>
      </c>
      <c r="N90" t="n">
        <v>77.26000000000001</v>
      </c>
      <c r="O90" t="n">
        <v>35228.23</v>
      </c>
      <c r="P90" t="n">
        <v>382.64</v>
      </c>
      <c r="Q90" t="n">
        <v>452.57</v>
      </c>
      <c r="R90" t="n">
        <v>74.06</v>
      </c>
      <c r="S90" t="n">
        <v>57.64</v>
      </c>
      <c r="T90" t="n">
        <v>6103.27</v>
      </c>
      <c r="U90" t="n">
        <v>0.78</v>
      </c>
      <c r="V90" t="n">
        <v>0.88</v>
      </c>
      <c r="W90" t="n">
        <v>6.82</v>
      </c>
      <c r="X90" t="n">
        <v>0.36</v>
      </c>
      <c r="Y90" t="n">
        <v>1</v>
      </c>
      <c r="Z90" t="n">
        <v>10</v>
      </c>
      <c r="AA90" t="n">
        <v>503.7665813465445</v>
      </c>
      <c r="AB90" t="n">
        <v>689.2756612113775</v>
      </c>
      <c r="AC90" t="n">
        <v>623.4921595098292</v>
      </c>
      <c r="AD90" t="n">
        <v>503766.5813465444</v>
      </c>
      <c r="AE90" t="n">
        <v>689275.6612113775</v>
      </c>
      <c r="AF90" t="n">
        <v>3.315829061610695e-06</v>
      </c>
      <c r="AG90" t="n">
        <v>7.942708333333333</v>
      </c>
      <c r="AH90" t="n">
        <v>623492.1595098292</v>
      </c>
    </row>
    <row r="91">
      <c r="A91" t="n">
        <v>89</v>
      </c>
      <c r="B91" t="n">
        <v>125</v>
      </c>
      <c r="C91" t="inlineStr">
        <is>
          <t xml:space="preserve">CONCLUIDO	</t>
        </is>
      </c>
      <c r="D91" t="n">
        <v>3.643</v>
      </c>
      <c r="E91" t="n">
        <v>27.45</v>
      </c>
      <c r="F91" t="n">
        <v>24.08</v>
      </c>
      <c r="G91" t="n">
        <v>111.13</v>
      </c>
      <c r="H91" t="n">
        <v>1.46</v>
      </c>
      <c r="I91" t="n">
        <v>13</v>
      </c>
      <c r="J91" t="n">
        <v>284.23</v>
      </c>
      <c r="K91" t="n">
        <v>58.47</v>
      </c>
      <c r="L91" t="n">
        <v>23.25</v>
      </c>
      <c r="M91" t="n">
        <v>11</v>
      </c>
      <c r="N91" t="n">
        <v>77.51000000000001</v>
      </c>
      <c r="O91" t="n">
        <v>35289.71</v>
      </c>
      <c r="P91" t="n">
        <v>383.09</v>
      </c>
      <c r="Q91" t="n">
        <v>452.56</v>
      </c>
      <c r="R91" t="n">
        <v>73.72</v>
      </c>
      <c r="S91" t="n">
        <v>57.64</v>
      </c>
      <c r="T91" t="n">
        <v>5932.79</v>
      </c>
      <c r="U91" t="n">
        <v>0.78</v>
      </c>
      <c r="V91" t="n">
        <v>0.88</v>
      </c>
      <c r="W91" t="n">
        <v>6.82</v>
      </c>
      <c r="X91" t="n">
        <v>0.36</v>
      </c>
      <c r="Y91" t="n">
        <v>1</v>
      </c>
      <c r="Z91" t="n">
        <v>10</v>
      </c>
      <c r="AA91" t="n">
        <v>504.0283295423798</v>
      </c>
      <c r="AB91" t="n">
        <v>689.633796640435</v>
      </c>
      <c r="AC91" t="n">
        <v>623.8161149961837</v>
      </c>
      <c r="AD91" t="n">
        <v>504028.3295423798</v>
      </c>
      <c r="AE91" t="n">
        <v>689633.796640435</v>
      </c>
      <c r="AF91" t="n">
        <v>3.31619317834727e-06</v>
      </c>
      <c r="AG91" t="n">
        <v>7.942708333333333</v>
      </c>
      <c r="AH91" t="n">
        <v>623816.1149961838</v>
      </c>
    </row>
    <row r="92">
      <c r="A92" t="n">
        <v>90</v>
      </c>
      <c r="B92" t="n">
        <v>125</v>
      </c>
      <c r="C92" t="inlineStr">
        <is>
          <t xml:space="preserve">CONCLUIDO	</t>
        </is>
      </c>
      <c r="D92" t="n">
        <v>3.6441</v>
      </c>
      <c r="E92" t="n">
        <v>27.44</v>
      </c>
      <c r="F92" t="n">
        <v>24.07</v>
      </c>
      <c r="G92" t="n">
        <v>111.1</v>
      </c>
      <c r="H92" t="n">
        <v>1.47</v>
      </c>
      <c r="I92" t="n">
        <v>13</v>
      </c>
      <c r="J92" t="n">
        <v>284.73</v>
      </c>
      <c r="K92" t="n">
        <v>58.47</v>
      </c>
      <c r="L92" t="n">
        <v>23.5</v>
      </c>
      <c r="M92" t="n">
        <v>11</v>
      </c>
      <c r="N92" t="n">
        <v>77.76000000000001</v>
      </c>
      <c r="O92" t="n">
        <v>35351.29</v>
      </c>
      <c r="P92" t="n">
        <v>383.46</v>
      </c>
      <c r="Q92" t="n">
        <v>452.59</v>
      </c>
      <c r="R92" t="n">
        <v>73.70999999999999</v>
      </c>
      <c r="S92" t="n">
        <v>57.64</v>
      </c>
      <c r="T92" t="n">
        <v>5928.85</v>
      </c>
      <c r="U92" t="n">
        <v>0.78</v>
      </c>
      <c r="V92" t="n">
        <v>0.88</v>
      </c>
      <c r="W92" t="n">
        <v>6.81</v>
      </c>
      <c r="X92" t="n">
        <v>0.35</v>
      </c>
      <c r="Y92" t="n">
        <v>1</v>
      </c>
      <c r="Z92" t="n">
        <v>10</v>
      </c>
      <c r="AA92" t="n">
        <v>504.1375966866174</v>
      </c>
      <c r="AB92" t="n">
        <v>689.7833007677069</v>
      </c>
      <c r="AC92" t="n">
        <v>623.9513506593793</v>
      </c>
      <c r="AD92" t="n">
        <v>504137.5966866174</v>
      </c>
      <c r="AE92" t="n">
        <v>689783.3007677069</v>
      </c>
      <c r="AF92" t="n">
        <v>3.317194499372848e-06</v>
      </c>
      <c r="AG92" t="n">
        <v>7.939814814814816</v>
      </c>
      <c r="AH92" t="n">
        <v>623951.3506593793</v>
      </c>
    </row>
    <row r="93">
      <c r="A93" t="n">
        <v>91</v>
      </c>
      <c r="B93" t="n">
        <v>125</v>
      </c>
      <c r="C93" t="inlineStr">
        <is>
          <t xml:space="preserve">CONCLUIDO	</t>
        </is>
      </c>
      <c r="D93" t="n">
        <v>3.6462</v>
      </c>
      <c r="E93" t="n">
        <v>27.43</v>
      </c>
      <c r="F93" t="n">
        <v>24.06</v>
      </c>
      <c r="G93" t="n">
        <v>111.02</v>
      </c>
      <c r="H93" t="n">
        <v>1.48</v>
      </c>
      <c r="I93" t="n">
        <v>13</v>
      </c>
      <c r="J93" t="n">
        <v>285.23</v>
      </c>
      <c r="K93" t="n">
        <v>58.47</v>
      </c>
      <c r="L93" t="n">
        <v>23.75</v>
      </c>
      <c r="M93" t="n">
        <v>11</v>
      </c>
      <c r="N93" t="n">
        <v>78.01000000000001</v>
      </c>
      <c r="O93" t="n">
        <v>35412.96</v>
      </c>
      <c r="P93" t="n">
        <v>383.51</v>
      </c>
      <c r="Q93" t="n">
        <v>452.59</v>
      </c>
      <c r="R93" t="n">
        <v>73.16</v>
      </c>
      <c r="S93" t="n">
        <v>57.64</v>
      </c>
      <c r="T93" t="n">
        <v>5651.92</v>
      </c>
      <c r="U93" t="n">
        <v>0.79</v>
      </c>
      <c r="V93" t="n">
        <v>0.88</v>
      </c>
      <c r="W93" t="n">
        <v>6.81</v>
      </c>
      <c r="X93" t="n">
        <v>0.33</v>
      </c>
      <c r="Y93" t="n">
        <v>1</v>
      </c>
      <c r="Z93" t="n">
        <v>10</v>
      </c>
      <c r="AA93" t="n">
        <v>503.9419448190773</v>
      </c>
      <c r="AB93" t="n">
        <v>689.5156012509873</v>
      </c>
      <c r="AC93" t="n">
        <v>623.7092000088167</v>
      </c>
      <c r="AD93" t="n">
        <v>503941.9448190773</v>
      </c>
      <c r="AE93" t="n">
        <v>689515.6012509873</v>
      </c>
      <c r="AF93" t="n">
        <v>3.319106112239861e-06</v>
      </c>
      <c r="AG93" t="n">
        <v>7.936921296296297</v>
      </c>
      <c r="AH93" t="n">
        <v>623709.2000088167</v>
      </c>
    </row>
    <row r="94">
      <c r="A94" t="n">
        <v>92</v>
      </c>
      <c r="B94" t="n">
        <v>125</v>
      </c>
      <c r="C94" t="inlineStr">
        <is>
          <t xml:space="preserve">CONCLUIDO	</t>
        </is>
      </c>
      <c r="D94" t="n">
        <v>3.6444</v>
      </c>
      <c r="E94" t="n">
        <v>27.44</v>
      </c>
      <c r="F94" t="n">
        <v>24.07</v>
      </c>
      <c r="G94" t="n">
        <v>111.09</v>
      </c>
      <c r="H94" t="n">
        <v>1.5</v>
      </c>
      <c r="I94" t="n">
        <v>13</v>
      </c>
      <c r="J94" t="n">
        <v>285.73</v>
      </c>
      <c r="K94" t="n">
        <v>58.47</v>
      </c>
      <c r="L94" t="n">
        <v>24</v>
      </c>
      <c r="M94" t="n">
        <v>11</v>
      </c>
      <c r="N94" t="n">
        <v>78.26000000000001</v>
      </c>
      <c r="O94" t="n">
        <v>35474.75</v>
      </c>
      <c r="P94" t="n">
        <v>383.51</v>
      </c>
      <c r="Q94" t="n">
        <v>452.57</v>
      </c>
      <c r="R94" t="n">
        <v>73.64</v>
      </c>
      <c r="S94" t="n">
        <v>57.64</v>
      </c>
      <c r="T94" t="n">
        <v>5890.9</v>
      </c>
      <c r="U94" t="n">
        <v>0.78</v>
      </c>
      <c r="V94" t="n">
        <v>0.88</v>
      </c>
      <c r="W94" t="n">
        <v>6.81</v>
      </c>
      <c r="X94" t="n">
        <v>0.34</v>
      </c>
      <c r="Y94" t="n">
        <v>1</v>
      </c>
      <c r="Z94" t="n">
        <v>10</v>
      </c>
      <c r="AA94" t="n">
        <v>504.1429991756483</v>
      </c>
      <c r="AB94" t="n">
        <v>689.7906926915401</v>
      </c>
      <c r="AC94" t="n">
        <v>623.9580371083764</v>
      </c>
      <c r="AD94" t="n">
        <v>504142.9991756483</v>
      </c>
      <c r="AE94" t="n">
        <v>689790.6926915401</v>
      </c>
      <c r="AF94" t="n">
        <v>3.317467586925278e-06</v>
      </c>
      <c r="AG94" t="n">
        <v>7.939814814814816</v>
      </c>
      <c r="AH94" t="n">
        <v>623958.0371083764</v>
      </c>
    </row>
    <row r="95">
      <c r="A95" t="n">
        <v>93</v>
      </c>
      <c r="B95" t="n">
        <v>125</v>
      </c>
      <c r="C95" t="inlineStr">
        <is>
          <t xml:space="preserve">CONCLUIDO	</t>
        </is>
      </c>
      <c r="D95" t="n">
        <v>3.6458</v>
      </c>
      <c r="E95" t="n">
        <v>27.43</v>
      </c>
      <c r="F95" t="n">
        <v>24.06</v>
      </c>
      <c r="G95" t="n">
        <v>111.04</v>
      </c>
      <c r="H95" t="n">
        <v>1.51</v>
      </c>
      <c r="I95" t="n">
        <v>13</v>
      </c>
      <c r="J95" t="n">
        <v>286.24</v>
      </c>
      <c r="K95" t="n">
        <v>58.47</v>
      </c>
      <c r="L95" t="n">
        <v>24.25</v>
      </c>
      <c r="M95" t="n">
        <v>11</v>
      </c>
      <c r="N95" t="n">
        <v>78.51000000000001</v>
      </c>
      <c r="O95" t="n">
        <v>35536.63</v>
      </c>
      <c r="P95" t="n">
        <v>383.12</v>
      </c>
      <c r="Q95" t="n">
        <v>452.55</v>
      </c>
      <c r="R95" t="n">
        <v>73.25</v>
      </c>
      <c r="S95" t="n">
        <v>57.64</v>
      </c>
      <c r="T95" t="n">
        <v>5699.87</v>
      </c>
      <c r="U95" t="n">
        <v>0.79</v>
      </c>
      <c r="V95" t="n">
        <v>0.88</v>
      </c>
      <c r="W95" t="n">
        <v>6.81</v>
      </c>
      <c r="X95" t="n">
        <v>0.33</v>
      </c>
      <c r="Y95" t="n">
        <v>1</v>
      </c>
      <c r="Z95" t="n">
        <v>10</v>
      </c>
      <c r="AA95" t="n">
        <v>503.7202212914783</v>
      </c>
      <c r="AB95" t="n">
        <v>689.2122293387746</v>
      </c>
      <c r="AC95" t="n">
        <v>623.4347814861204</v>
      </c>
      <c r="AD95" t="n">
        <v>503720.2212914783</v>
      </c>
      <c r="AE95" t="n">
        <v>689212.2293387746</v>
      </c>
      <c r="AF95" t="n">
        <v>3.318741995503287e-06</v>
      </c>
      <c r="AG95" t="n">
        <v>7.936921296296297</v>
      </c>
      <c r="AH95" t="n">
        <v>623434.7814861204</v>
      </c>
    </row>
    <row r="96">
      <c r="A96" t="n">
        <v>94</v>
      </c>
      <c r="B96" t="n">
        <v>125</v>
      </c>
      <c r="C96" t="inlineStr">
        <is>
          <t xml:space="preserve">CONCLUIDO	</t>
        </is>
      </c>
      <c r="D96" t="n">
        <v>3.6439</v>
      </c>
      <c r="E96" t="n">
        <v>27.44</v>
      </c>
      <c r="F96" t="n">
        <v>24.07</v>
      </c>
      <c r="G96" t="n">
        <v>111.1</v>
      </c>
      <c r="H96" t="n">
        <v>1.52</v>
      </c>
      <c r="I96" t="n">
        <v>13</v>
      </c>
      <c r="J96" t="n">
        <v>286.74</v>
      </c>
      <c r="K96" t="n">
        <v>58.47</v>
      </c>
      <c r="L96" t="n">
        <v>24.5</v>
      </c>
      <c r="M96" t="n">
        <v>11</v>
      </c>
      <c r="N96" t="n">
        <v>78.77</v>
      </c>
      <c r="O96" t="n">
        <v>35598.74</v>
      </c>
      <c r="P96" t="n">
        <v>382.72</v>
      </c>
      <c r="Q96" t="n">
        <v>452.6</v>
      </c>
      <c r="R96" t="n">
        <v>73.66</v>
      </c>
      <c r="S96" t="n">
        <v>57.64</v>
      </c>
      <c r="T96" t="n">
        <v>5900.65</v>
      </c>
      <c r="U96" t="n">
        <v>0.78</v>
      </c>
      <c r="V96" t="n">
        <v>0.88</v>
      </c>
      <c r="W96" t="n">
        <v>6.82</v>
      </c>
      <c r="X96" t="n">
        <v>0.35</v>
      </c>
      <c r="Y96" t="n">
        <v>1</v>
      </c>
      <c r="Z96" t="n">
        <v>10</v>
      </c>
      <c r="AA96" t="n">
        <v>503.6649426660853</v>
      </c>
      <c r="AB96" t="n">
        <v>689.1365946847911</v>
      </c>
      <c r="AC96" t="n">
        <v>623.3663652973593</v>
      </c>
      <c r="AD96" t="n">
        <v>503664.9426660853</v>
      </c>
      <c r="AE96" t="n">
        <v>689136.5946847912</v>
      </c>
      <c r="AF96" t="n">
        <v>3.317012441004561e-06</v>
      </c>
      <c r="AG96" t="n">
        <v>7.939814814814816</v>
      </c>
      <c r="AH96" t="n">
        <v>623366.3652973593</v>
      </c>
    </row>
    <row r="97">
      <c r="A97" t="n">
        <v>95</v>
      </c>
      <c r="B97" t="n">
        <v>125</v>
      </c>
      <c r="C97" t="inlineStr">
        <is>
          <t xml:space="preserve">CONCLUIDO	</t>
        </is>
      </c>
      <c r="D97" t="n">
        <v>3.6432</v>
      </c>
      <c r="E97" t="n">
        <v>27.45</v>
      </c>
      <c r="F97" t="n">
        <v>24.08</v>
      </c>
      <c r="G97" t="n">
        <v>111.13</v>
      </c>
      <c r="H97" t="n">
        <v>1.53</v>
      </c>
      <c r="I97" t="n">
        <v>13</v>
      </c>
      <c r="J97" t="n">
        <v>287.24</v>
      </c>
      <c r="K97" t="n">
        <v>58.47</v>
      </c>
      <c r="L97" t="n">
        <v>24.75</v>
      </c>
      <c r="M97" t="n">
        <v>11</v>
      </c>
      <c r="N97" t="n">
        <v>79.02</v>
      </c>
      <c r="O97" t="n">
        <v>35660.82</v>
      </c>
      <c r="P97" t="n">
        <v>382.18</v>
      </c>
      <c r="Q97" t="n">
        <v>452.57</v>
      </c>
      <c r="R97" t="n">
        <v>73.81</v>
      </c>
      <c r="S97" t="n">
        <v>57.64</v>
      </c>
      <c r="T97" t="n">
        <v>5979.69</v>
      </c>
      <c r="U97" t="n">
        <v>0.78</v>
      </c>
      <c r="V97" t="n">
        <v>0.88</v>
      </c>
      <c r="W97" t="n">
        <v>6.82</v>
      </c>
      <c r="X97" t="n">
        <v>0.35</v>
      </c>
      <c r="Y97" t="n">
        <v>1</v>
      </c>
      <c r="Z97" t="n">
        <v>10</v>
      </c>
      <c r="AA97" t="n">
        <v>503.4056780884592</v>
      </c>
      <c r="AB97" t="n">
        <v>688.7818574517372</v>
      </c>
      <c r="AC97" t="n">
        <v>623.0454836879511</v>
      </c>
      <c r="AD97" t="n">
        <v>503405.6780884592</v>
      </c>
      <c r="AE97" t="n">
        <v>688781.8574517372</v>
      </c>
      <c r="AF97" t="n">
        <v>3.316375236715557e-06</v>
      </c>
      <c r="AG97" t="n">
        <v>7.942708333333333</v>
      </c>
      <c r="AH97" t="n">
        <v>623045.4836879511</v>
      </c>
    </row>
    <row r="98">
      <c r="A98" t="n">
        <v>96</v>
      </c>
      <c r="B98" t="n">
        <v>125</v>
      </c>
      <c r="C98" t="inlineStr">
        <is>
          <t xml:space="preserve">CONCLUIDO	</t>
        </is>
      </c>
      <c r="D98" t="n">
        <v>3.6568</v>
      </c>
      <c r="E98" t="n">
        <v>27.35</v>
      </c>
      <c r="F98" t="n">
        <v>24.02</v>
      </c>
      <c r="G98" t="n">
        <v>120.11</v>
      </c>
      <c r="H98" t="n">
        <v>1.55</v>
      </c>
      <c r="I98" t="n">
        <v>12</v>
      </c>
      <c r="J98" t="n">
        <v>287.75</v>
      </c>
      <c r="K98" t="n">
        <v>58.47</v>
      </c>
      <c r="L98" t="n">
        <v>25</v>
      </c>
      <c r="M98" t="n">
        <v>10</v>
      </c>
      <c r="N98" t="n">
        <v>79.27</v>
      </c>
      <c r="O98" t="n">
        <v>35723.02</v>
      </c>
      <c r="P98" t="n">
        <v>381.25</v>
      </c>
      <c r="Q98" t="n">
        <v>452.55</v>
      </c>
      <c r="R98" t="n">
        <v>71.97</v>
      </c>
      <c r="S98" t="n">
        <v>57.64</v>
      </c>
      <c r="T98" t="n">
        <v>5062.33</v>
      </c>
      <c r="U98" t="n">
        <v>0.8</v>
      </c>
      <c r="V98" t="n">
        <v>0.88</v>
      </c>
      <c r="W98" t="n">
        <v>6.82</v>
      </c>
      <c r="X98" t="n">
        <v>0.3</v>
      </c>
      <c r="Y98" t="n">
        <v>1</v>
      </c>
      <c r="Z98" t="n">
        <v>10</v>
      </c>
      <c r="AA98" t="n">
        <v>488.8345837163711</v>
      </c>
      <c r="AB98" t="n">
        <v>668.8450433005314</v>
      </c>
      <c r="AC98" t="n">
        <v>605.011411097842</v>
      </c>
      <c r="AD98" t="n">
        <v>488834.5837163711</v>
      </c>
      <c r="AE98" t="n">
        <v>668845.0433005315</v>
      </c>
      <c r="AF98" t="n">
        <v>3.328755205759071e-06</v>
      </c>
      <c r="AG98" t="n">
        <v>7.913773148148149</v>
      </c>
      <c r="AH98" t="n">
        <v>605011.411097842</v>
      </c>
    </row>
    <row r="99">
      <c r="A99" t="n">
        <v>97</v>
      </c>
      <c r="B99" t="n">
        <v>125</v>
      </c>
      <c r="C99" t="inlineStr">
        <is>
          <t xml:space="preserve">CONCLUIDO	</t>
        </is>
      </c>
      <c r="D99" t="n">
        <v>3.6558</v>
      </c>
      <c r="E99" t="n">
        <v>27.35</v>
      </c>
      <c r="F99" t="n">
        <v>24.03</v>
      </c>
      <c r="G99" t="n">
        <v>120.15</v>
      </c>
      <c r="H99" t="n">
        <v>1.56</v>
      </c>
      <c r="I99" t="n">
        <v>12</v>
      </c>
      <c r="J99" t="n">
        <v>288.25</v>
      </c>
      <c r="K99" t="n">
        <v>58.47</v>
      </c>
      <c r="L99" t="n">
        <v>25.25</v>
      </c>
      <c r="M99" t="n">
        <v>10</v>
      </c>
      <c r="N99" t="n">
        <v>79.53</v>
      </c>
      <c r="O99" t="n">
        <v>35785.31</v>
      </c>
      <c r="P99" t="n">
        <v>381.73</v>
      </c>
      <c r="Q99" t="n">
        <v>452.6</v>
      </c>
      <c r="R99" t="n">
        <v>72.19</v>
      </c>
      <c r="S99" t="n">
        <v>57.64</v>
      </c>
      <c r="T99" t="n">
        <v>5175.05</v>
      </c>
      <c r="U99" t="n">
        <v>0.8</v>
      </c>
      <c r="V99" t="n">
        <v>0.88</v>
      </c>
      <c r="W99" t="n">
        <v>6.82</v>
      </c>
      <c r="X99" t="n">
        <v>0.31</v>
      </c>
      <c r="Y99" t="n">
        <v>1</v>
      </c>
      <c r="Z99" t="n">
        <v>10</v>
      </c>
      <c r="AA99" t="n">
        <v>489.2780536596518</v>
      </c>
      <c r="AB99" t="n">
        <v>669.4518184414411</v>
      </c>
      <c r="AC99" t="n">
        <v>605.5602764709175</v>
      </c>
      <c r="AD99" t="n">
        <v>489278.0536596518</v>
      </c>
      <c r="AE99" t="n">
        <v>669451.818441441</v>
      </c>
      <c r="AF99" t="n">
        <v>3.327844913917636e-06</v>
      </c>
      <c r="AG99" t="n">
        <v>7.913773148148149</v>
      </c>
      <c r="AH99" t="n">
        <v>605560.2764709175</v>
      </c>
    </row>
    <row r="100">
      <c r="A100" t="n">
        <v>98</v>
      </c>
      <c r="B100" t="n">
        <v>125</v>
      </c>
      <c r="C100" t="inlineStr">
        <is>
          <t xml:space="preserve">CONCLUIDO	</t>
        </is>
      </c>
      <c r="D100" t="n">
        <v>3.6562</v>
      </c>
      <c r="E100" t="n">
        <v>27.35</v>
      </c>
      <c r="F100" t="n">
        <v>24.03</v>
      </c>
      <c r="G100" t="n">
        <v>120.13</v>
      </c>
      <c r="H100" t="n">
        <v>1.57</v>
      </c>
      <c r="I100" t="n">
        <v>12</v>
      </c>
      <c r="J100" t="n">
        <v>288.76</v>
      </c>
      <c r="K100" t="n">
        <v>58.47</v>
      </c>
      <c r="L100" t="n">
        <v>25.5</v>
      </c>
      <c r="M100" t="n">
        <v>10</v>
      </c>
      <c r="N100" t="n">
        <v>79.78</v>
      </c>
      <c r="O100" t="n">
        <v>35847.71</v>
      </c>
      <c r="P100" t="n">
        <v>382.03</v>
      </c>
      <c r="Q100" t="n">
        <v>452.57</v>
      </c>
      <c r="R100" t="n">
        <v>72.13</v>
      </c>
      <c r="S100" t="n">
        <v>57.64</v>
      </c>
      <c r="T100" t="n">
        <v>5142.55</v>
      </c>
      <c r="U100" t="n">
        <v>0.8</v>
      </c>
      <c r="V100" t="n">
        <v>0.88</v>
      </c>
      <c r="W100" t="n">
        <v>6.81</v>
      </c>
      <c r="X100" t="n">
        <v>0.3</v>
      </c>
      <c r="Y100" t="n">
        <v>1</v>
      </c>
      <c r="Z100" t="n">
        <v>10</v>
      </c>
      <c r="AA100" t="n">
        <v>489.4398467390623</v>
      </c>
      <c r="AB100" t="n">
        <v>669.6731908704976</v>
      </c>
      <c r="AC100" t="n">
        <v>605.7605214260431</v>
      </c>
      <c r="AD100" t="n">
        <v>489439.8467390623</v>
      </c>
      <c r="AE100" t="n">
        <v>669673.1908704976</v>
      </c>
      <c r="AF100" t="n">
        <v>3.32820903065421e-06</v>
      </c>
      <c r="AG100" t="n">
        <v>7.913773148148149</v>
      </c>
      <c r="AH100" t="n">
        <v>605760.521426043</v>
      </c>
    </row>
    <row r="101">
      <c r="A101" t="n">
        <v>99</v>
      </c>
      <c r="B101" t="n">
        <v>125</v>
      </c>
      <c r="C101" t="inlineStr">
        <is>
          <t xml:space="preserve">CONCLUIDO	</t>
        </is>
      </c>
      <c r="D101" t="n">
        <v>3.6571</v>
      </c>
      <c r="E101" t="n">
        <v>27.34</v>
      </c>
      <c r="F101" t="n">
        <v>24.02</v>
      </c>
      <c r="G101" t="n">
        <v>120.1</v>
      </c>
      <c r="H101" t="n">
        <v>1.59</v>
      </c>
      <c r="I101" t="n">
        <v>12</v>
      </c>
      <c r="J101" t="n">
        <v>289.26</v>
      </c>
      <c r="K101" t="n">
        <v>58.47</v>
      </c>
      <c r="L101" t="n">
        <v>25.75</v>
      </c>
      <c r="M101" t="n">
        <v>10</v>
      </c>
      <c r="N101" t="n">
        <v>80.04000000000001</v>
      </c>
      <c r="O101" t="n">
        <v>35910.21</v>
      </c>
      <c r="P101" t="n">
        <v>382.01</v>
      </c>
      <c r="Q101" t="n">
        <v>452.58</v>
      </c>
      <c r="R101" t="n">
        <v>71.98</v>
      </c>
      <c r="S101" t="n">
        <v>57.64</v>
      </c>
      <c r="T101" t="n">
        <v>5068.16</v>
      </c>
      <c r="U101" t="n">
        <v>0.8</v>
      </c>
      <c r="V101" t="n">
        <v>0.88</v>
      </c>
      <c r="W101" t="n">
        <v>6.81</v>
      </c>
      <c r="X101" t="n">
        <v>0.3</v>
      </c>
      <c r="Y101" t="n">
        <v>1</v>
      </c>
      <c r="Z101" t="n">
        <v>10</v>
      </c>
      <c r="AA101" t="n">
        <v>489.3097609738973</v>
      </c>
      <c r="AB101" t="n">
        <v>669.4952017876199</v>
      </c>
      <c r="AC101" t="n">
        <v>605.5995193714259</v>
      </c>
      <c r="AD101" t="n">
        <v>489309.7609738973</v>
      </c>
      <c r="AE101" t="n">
        <v>669495.2017876199</v>
      </c>
      <c r="AF101" t="n">
        <v>3.329028293311501e-06</v>
      </c>
      <c r="AG101" t="n">
        <v>7.91087962962963</v>
      </c>
      <c r="AH101" t="n">
        <v>605599.519371426</v>
      </c>
    </row>
    <row r="102">
      <c r="A102" t="n">
        <v>100</v>
      </c>
      <c r="B102" t="n">
        <v>125</v>
      </c>
      <c r="C102" t="inlineStr">
        <is>
          <t xml:space="preserve">CONCLUIDO	</t>
        </is>
      </c>
      <c r="D102" t="n">
        <v>3.6546</v>
      </c>
      <c r="E102" t="n">
        <v>27.36</v>
      </c>
      <c r="F102" t="n">
        <v>24.04</v>
      </c>
      <c r="G102" t="n">
        <v>120.2</v>
      </c>
      <c r="H102" t="n">
        <v>1.6</v>
      </c>
      <c r="I102" t="n">
        <v>12</v>
      </c>
      <c r="J102" t="n">
        <v>289.77</v>
      </c>
      <c r="K102" t="n">
        <v>58.47</v>
      </c>
      <c r="L102" t="n">
        <v>26</v>
      </c>
      <c r="M102" t="n">
        <v>10</v>
      </c>
      <c r="N102" t="n">
        <v>80.3</v>
      </c>
      <c r="O102" t="n">
        <v>35972.82</v>
      </c>
      <c r="P102" t="n">
        <v>382.75</v>
      </c>
      <c r="Q102" t="n">
        <v>452.58</v>
      </c>
      <c r="R102" t="n">
        <v>72.42</v>
      </c>
      <c r="S102" t="n">
        <v>57.64</v>
      </c>
      <c r="T102" t="n">
        <v>5290.43</v>
      </c>
      <c r="U102" t="n">
        <v>0.8</v>
      </c>
      <c r="V102" t="n">
        <v>0.88</v>
      </c>
      <c r="W102" t="n">
        <v>6.82</v>
      </c>
      <c r="X102" t="n">
        <v>0.31</v>
      </c>
      <c r="Y102" t="n">
        <v>1</v>
      </c>
      <c r="Z102" t="n">
        <v>10</v>
      </c>
      <c r="AA102" t="n">
        <v>490.097507020891</v>
      </c>
      <c r="AB102" t="n">
        <v>670.5730306820195</v>
      </c>
      <c r="AC102" t="n">
        <v>606.5744817888865</v>
      </c>
      <c r="AD102" t="n">
        <v>490097.5070208911</v>
      </c>
      <c r="AE102" t="n">
        <v>670573.0306820195</v>
      </c>
      <c r="AF102" t="n">
        <v>3.326752563707914e-06</v>
      </c>
      <c r="AG102" t="n">
        <v>7.916666666666667</v>
      </c>
      <c r="AH102" t="n">
        <v>606574.4817888865</v>
      </c>
    </row>
    <row r="103">
      <c r="A103" t="n">
        <v>101</v>
      </c>
      <c r="B103" t="n">
        <v>125</v>
      </c>
      <c r="C103" t="inlineStr">
        <is>
          <t xml:space="preserve">CONCLUIDO	</t>
        </is>
      </c>
      <c r="D103" t="n">
        <v>3.655</v>
      </c>
      <c r="E103" t="n">
        <v>27.36</v>
      </c>
      <c r="F103" t="n">
        <v>24.04</v>
      </c>
      <c r="G103" t="n">
        <v>120.18</v>
      </c>
      <c r="H103" t="n">
        <v>1.61</v>
      </c>
      <c r="I103" t="n">
        <v>12</v>
      </c>
      <c r="J103" t="n">
        <v>290.28</v>
      </c>
      <c r="K103" t="n">
        <v>58.47</v>
      </c>
      <c r="L103" t="n">
        <v>26.25</v>
      </c>
      <c r="M103" t="n">
        <v>10</v>
      </c>
      <c r="N103" t="n">
        <v>80.56</v>
      </c>
      <c r="O103" t="n">
        <v>36035.53</v>
      </c>
      <c r="P103" t="n">
        <v>382.54</v>
      </c>
      <c r="Q103" t="n">
        <v>452.56</v>
      </c>
      <c r="R103" t="n">
        <v>72.45999999999999</v>
      </c>
      <c r="S103" t="n">
        <v>57.64</v>
      </c>
      <c r="T103" t="n">
        <v>5308.41</v>
      </c>
      <c r="U103" t="n">
        <v>0.8</v>
      </c>
      <c r="V103" t="n">
        <v>0.88</v>
      </c>
      <c r="W103" t="n">
        <v>6.82</v>
      </c>
      <c r="X103" t="n">
        <v>0.31</v>
      </c>
      <c r="Y103" t="n">
        <v>1</v>
      </c>
      <c r="Z103" t="n">
        <v>10</v>
      </c>
      <c r="AA103" t="n">
        <v>489.9217777369201</v>
      </c>
      <c r="AB103" t="n">
        <v>670.3325901230617</v>
      </c>
      <c r="AC103" t="n">
        <v>606.3569885394151</v>
      </c>
      <c r="AD103" t="n">
        <v>489921.7777369202</v>
      </c>
      <c r="AE103" t="n">
        <v>670332.5901230617</v>
      </c>
      <c r="AF103" t="n">
        <v>3.327116680444488e-06</v>
      </c>
      <c r="AG103" t="n">
        <v>7.916666666666667</v>
      </c>
      <c r="AH103" t="n">
        <v>606356.9885394151</v>
      </c>
    </row>
    <row r="104">
      <c r="A104" t="n">
        <v>102</v>
      </c>
      <c r="B104" t="n">
        <v>125</v>
      </c>
      <c r="C104" t="inlineStr">
        <is>
          <t xml:space="preserve">CONCLUIDO	</t>
        </is>
      </c>
      <c r="D104" t="n">
        <v>3.6548</v>
      </c>
      <c r="E104" t="n">
        <v>27.36</v>
      </c>
      <c r="F104" t="n">
        <v>24.04</v>
      </c>
      <c r="G104" t="n">
        <v>120.19</v>
      </c>
      <c r="H104" t="n">
        <v>1.62</v>
      </c>
      <c r="I104" t="n">
        <v>12</v>
      </c>
      <c r="J104" t="n">
        <v>290.79</v>
      </c>
      <c r="K104" t="n">
        <v>58.47</v>
      </c>
      <c r="L104" t="n">
        <v>26.5</v>
      </c>
      <c r="M104" t="n">
        <v>10</v>
      </c>
      <c r="N104" t="n">
        <v>80.81999999999999</v>
      </c>
      <c r="O104" t="n">
        <v>36098.35</v>
      </c>
      <c r="P104" t="n">
        <v>382.35</v>
      </c>
      <c r="Q104" t="n">
        <v>452.58</v>
      </c>
      <c r="R104" t="n">
        <v>72.37</v>
      </c>
      <c r="S104" t="n">
        <v>57.64</v>
      </c>
      <c r="T104" t="n">
        <v>5262.8</v>
      </c>
      <c r="U104" t="n">
        <v>0.8</v>
      </c>
      <c r="V104" t="n">
        <v>0.88</v>
      </c>
      <c r="W104" t="n">
        <v>6.82</v>
      </c>
      <c r="X104" t="n">
        <v>0.31</v>
      </c>
      <c r="Y104" t="n">
        <v>1</v>
      </c>
      <c r="Z104" t="n">
        <v>10</v>
      </c>
      <c r="AA104" t="n">
        <v>489.8144145121926</v>
      </c>
      <c r="AB104" t="n">
        <v>670.1856910224583</v>
      </c>
      <c r="AC104" t="n">
        <v>606.2241092827991</v>
      </c>
      <c r="AD104" t="n">
        <v>489814.4145121926</v>
      </c>
      <c r="AE104" t="n">
        <v>670185.6910224583</v>
      </c>
      <c r="AF104" t="n">
        <v>3.326934622076201e-06</v>
      </c>
      <c r="AG104" t="n">
        <v>7.916666666666667</v>
      </c>
      <c r="AH104" t="n">
        <v>606224.1092827991</v>
      </c>
    </row>
    <row r="105">
      <c r="A105" t="n">
        <v>103</v>
      </c>
      <c r="B105" t="n">
        <v>125</v>
      </c>
      <c r="C105" t="inlineStr">
        <is>
          <t xml:space="preserve">CONCLUIDO	</t>
        </is>
      </c>
      <c r="D105" t="n">
        <v>3.653</v>
      </c>
      <c r="E105" t="n">
        <v>27.37</v>
      </c>
      <c r="F105" t="n">
        <v>24.05</v>
      </c>
      <c r="G105" t="n">
        <v>120.26</v>
      </c>
      <c r="H105" t="n">
        <v>1.64</v>
      </c>
      <c r="I105" t="n">
        <v>12</v>
      </c>
      <c r="J105" t="n">
        <v>291.3</v>
      </c>
      <c r="K105" t="n">
        <v>58.47</v>
      </c>
      <c r="L105" t="n">
        <v>26.75</v>
      </c>
      <c r="M105" t="n">
        <v>10</v>
      </c>
      <c r="N105" t="n">
        <v>81.08</v>
      </c>
      <c r="O105" t="n">
        <v>36161.27</v>
      </c>
      <c r="P105" t="n">
        <v>382.23</v>
      </c>
      <c r="Q105" t="n">
        <v>452.58</v>
      </c>
      <c r="R105" t="n">
        <v>73</v>
      </c>
      <c r="S105" t="n">
        <v>57.64</v>
      </c>
      <c r="T105" t="n">
        <v>5580.42</v>
      </c>
      <c r="U105" t="n">
        <v>0.79</v>
      </c>
      <c r="V105" t="n">
        <v>0.88</v>
      </c>
      <c r="W105" t="n">
        <v>6.82</v>
      </c>
      <c r="X105" t="n">
        <v>0.33</v>
      </c>
      <c r="Y105" t="n">
        <v>1</v>
      </c>
      <c r="Z105" t="n">
        <v>10</v>
      </c>
      <c r="AA105" t="n">
        <v>489.9347404427265</v>
      </c>
      <c r="AB105" t="n">
        <v>670.3503262690202</v>
      </c>
      <c r="AC105" t="n">
        <v>606.3730319724962</v>
      </c>
      <c r="AD105" t="n">
        <v>489934.7404427265</v>
      </c>
      <c r="AE105" t="n">
        <v>670350.3262690202</v>
      </c>
      <c r="AF105" t="n">
        <v>3.325296096761619e-06</v>
      </c>
      <c r="AG105" t="n">
        <v>7.919560185185186</v>
      </c>
      <c r="AH105" t="n">
        <v>606373.0319724962</v>
      </c>
    </row>
    <row r="106">
      <c r="A106" t="n">
        <v>104</v>
      </c>
      <c r="B106" t="n">
        <v>125</v>
      </c>
      <c r="C106" t="inlineStr">
        <is>
          <t xml:space="preserve">CONCLUIDO	</t>
        </is>
      </c>
      <c r="D106" t="n">
        <v>3.6559</v>
      </c>
      <c r="E106" t="n">
        <v>27.35</v>
      </c>
      <c r="F106" t="n">
        <v>24.03</v>
      </c>
      <c r="G106" t="n">
        <v>120.15</v>
      </c>
      <c r="H106" t="n">
        <v>1.65</v>
      </c>
      <c r="I106" t="n">
        <v>12</v>
      </c>
      <c r="J106" t="n">
        <v>291.81</v>
      </c>
      <c r="K106" t="n">
        <v>58.47</v>
      </c>
      <c r="L106" t="n">
        <v>27</v>
      </c>
      <c r="M106" t="n">
        <v>10</v>
      </c>
      <c r="N106" t="n">
        <v>81.34</v>
      </c>
      <c r="O106" t="n">
        <v>36224.3</v>
      </c>
      <c r="P106" t="n">
        <v>381.2</v>
      </c>
      <c r="Q106" t="n">
        <v>452.59</v>
      </c>
      <c r="R106" t="n">
        <v>72.44</v>
      </c>
      <c r="S106" t="n">
        <v>57.64</v>
      </c>
      <c r="T106" t="n">
        <v>5296.45</v>
      </c>
      <c r="U106" t="n">
        <v>0.8</v>
      </c>
      <c r="V106" t="n">
        <v>0.88</v>
      </c>
      <c r="W106" t="n">
        <v>6.81</v>
      </c>
      <c r="X106" t="n">
        <v>0.3</v>
      </c>
      <c r="Y106" t="n">
        <v>1</v>
      </c>
      <c r="Z106" t="n">
        <v>10</v>
      </c>
      <c r="AA106" t="n">
        <v>488.9182530009321</v>
      </c>
      <c r="AB106" t="n">
        <v>668.9595233068959</v>
      </c>
      <c r="AC106" t="n">
        <v>605.1149652930728</v>
      </c>
      <c r="AD106" t="n">
        <v>488918.253000932</v>
      </c>
      <c r="AE106" t="n">
        <v>668959.5233068959</v>
      </c>
      <c r="AF106" t="n">
        <v>3.327935943101779e-06</v>
      </c>
      <c r="AG106" t="n">
        <v>7.913773148148149</v>
      </c>
      <c r="AH106" t="n">
        <v>605114.9652930729</v>
      </c>
    </row>
    <row r="107">
      <c r="A107" t="n">
        <v>105</v>
      </c>
      <c r="B107" t="n">
        <v>125</v>
      </c>
      <c r="C107" t="inlineStr">
        <is>
          <t xml:space="preserve">CONCLUIDO	</t>
        </is>
      </c>
      <c r="D107" t="n">
        <v>3.6645</v>
      </c>
      <c r="E107" t="n">
        <v>27.29</v>
      </c>
      <c r="F107" t="n">
        <v>24.01</v>
      </c>
      <c r="G107" t="n">
        <v>130.98</v>
      </c>
      <c r="H107" t="n">
        <v>1.66</v>
      </c>
      <c r="I107" t="n">
        <v>11</v>
      </c>
      <c r="J107" t="n">
        <v>292.32</v>
      </c>
      <c r="K107" t="n">
        <v>58.47</v>
      </c>
      <c r="L107" t="n">
        <v>27.25</v>
      </c>
      <c r="M107" t="n">
        <v>9</v>
      </c>
      <c r="N107" t="n">
        <v>81.59999999999999</v>
      </c>
      <c r="O107" t="n">
        <v>36287.44</v>
      </c>
      <c r="P107" t="n">
        <v>380.75</v>
      </c>
      <c r="Q107" t="n">
        <v>452.6</v>
      </c>
      <c r="R107" t="n">
        <v>71.79000000000001</v>
      </c>
      <c r="S107" t="n">
        <v>57.64</v>
      </c>
      <c r="T107" t="n">
        <v>4976.5</v>
      </c>
      <c r="U107" t="n">
        <v>0.8</v>
      </c>
      <c r="V107" t="n">
        <v>0.88</v>
      </c>
      <c r="W107" t="n">
        <v>6.81</v>
      </c>
      <c r="X107" t="n">
        <v>0.29</v>
      </c>
      <c r="Y107" t="n">
        <v>1</v>
      </c>
      <c r="Z107" t="n">
        <v>10</v>
      </c>
      <c r="AA107" t="n">
        <v>487.7670656381863</v>
      </c>
      <c r="AB107" t="n">
        <v>667.3844179703852</v>
      </c>
      <c r="AC107" t="n">
        <v>603.6901857992044</v>
      </c>
      <c r="AD107" t="n">
        <v>487767.0656381863</v>
      </c>
      <c r="AE107" t="n">
        <v>667384.4179703853</v>
      </c>
      <c r="AF107" t="n">
        <v>3.335764452938119e-06</v>
      </c>
      <c r="AG107" t="n">
        <v>7.896412037037037</v>
      </c>
      <c r="AH107" t="n">
        <v>603690.1857992044</v>
      </c>
    </row>
    <row r="108">
      <c r="A108" t="n">
        <v>106</v>
      </c>
      <c r="B108" t="n">
        <v>125</v>
      </c>
      <c r="C108" t="inlineStr">
        <is>
          <t xml:space="preserve">CONCLUIDO	</t>
        </is>
      </c>
      <c r="D108" t="n">
        <v>3.6661</v>
      </c>
      <c r="E108" t="n">
        <v>27.28</v>
      </c>
      <c r="F108" t="n">
        <v>24</v>
      </c>
      <c r="G108" t="n">
        <v>130.91</v>
      </c>
      <c r="H108" t="n">
        <v>1.67</v>
      </c>
      <c r="I108" t="n">
        <v>11</v>
      </c>
      <c r="J108" t="n">
        <v>292.84</v>
      </c>
      <c r="K108" t="n">
        <v>58.47</v>
      </c>
      <c r="L108" t="n">
        <v>27.5</v>
      </c>
      <c r="M108" t="n">
        <v>9</v>
      </c>
      <c r="N108" t="n">
        <v>81.86</v>
      </c>
      <c r="O108" t="n">
        <v>36350.69</v>
      </c>
      <c r="P108" t="n">
        <v>380.69</v>
      </c>
      <c r="Q108" t="n">
        <v>452.59</v>
      </c>
      <c r="R108" t="n">
        <v>71.29000000000001</v>
      </c>
      <c r="S108" t="n">
        <v>57.64</v>
      </c>
      <c r="T108" t="n">
        <v>4728.82</v>
      </c>
      <c r="U108" t="n">
        <v>0.8100000000000001</v>
      </c>
      <c r="V108" t="n">
        <v>0.88</v>
      </c>
      <c r="W108" t="n">
        <v>6.81</v>
      </c>
      <c r="X108" t="n">
        <v>0.28</v>
      </c>
      <c r="Y108" t="n">
        <v>1</v>
      </c>
      <c r="Z108" t="n">
        <v>10</v>
      </c>
      <c r="AA108" t="n">
        <v>487.5476223687987</v>
      </c>
      <c r="AB108" t="n">
        <v>667.0841660080554</v>
      </c>
      <c r="AC108" t="n">
        <v>603.4185894627532</v>
      </c>
      <c r="AD108" t="n">
        <v>487547.6223687987</v>
      </c>
      <c r="AE108" t="n">
        <v>667084.1660080553</v>
      </c>
      <c r="AF108" t="n">
        <v>3.337220919884415e-06</v>
      </c>
      <c r="AG108" t="n">
        <v>7.893518518518519</v>
      </c>
      <c r="AH108" t="n">
        <v>603418.5894627532</v>
      </c>
    </row>
    <row r="109">
      <c r="A109" t="n">
        <v>107</v>
      </c>
      <c r="B109" t="n">
        <v>125</v>
      </c>
      <c r="C109" t="inlineStr">
        <is>
          <t xml:space="preserve">CONCLUIDO	</t>
        </is>
      </c>
      <c r="D109" t="n">
        <v>3.6661</v>
      </c>
      <c r="E109" t="n">
        <v>27.28</v>
      </c>
      <c r="F109" t="n">
        <v>24</v>
      </c>
      <c r="G109" t="n">
        <v>130.91</v>
      </c>
      <c r="H109" t="n">
        <v>1.68</v>
      </c>
      <c r="I109" t="n">
        <v>11</v>
      </c>
      <c r="J109" t="n">
        <v>293.35</v>
      </c>
      <c r="K109" t="n">
        <v>58.47</v>
      </c>
      <c r="L109" t="n">
        <v>27.75</v>
      </c>
      <c r="M109" t="n">
        <v>9</v>
      </c>
      <c r="N109" t="n">
        <v>82.13</v>
      </c>
      <c r="O109" t="n">
        <v>36414.05</v>
      </c>
      <c r="P109" t="n">
        <v>381.03</v>
      </c>
      <c r="Q109" t="n">
        <v>452.56</v>
      </c>
      <c r="R109" t="n">
        <v>71.31</v>
      </c>
      <c r="S109" t="n">
        <v>57.64</v>
      </c>
      <c r="T109" t="n">
        <v>4737.73</v>
      </c>
      <c r="U109" t="n">
        <v>0.8100000000000001</v>
      </c>
      <c r="V109" t="n">
        <v>0.88</v>
      </c>
      <c r="W109" t="n">
        <v>6.81</v>
      </c>
      <c r="X109" t="n">
        <v>0.28</v>
      </c>
      <c r="Y109" t="n">
        <v>1</v>
      </c>
      <c r="Z109" t="n">
        <v>10</v>
      </c>
      <c r="AA109" t="n">
        <v>487.7719316908776</v>
      </c>
      <c r="AB109" t="n">
        <v>667.3910759183526</v>
      </c>
      <c r="AC109" t="n">
        <v>603.6962083219622</v>
      </c>
      <c r="AD109" t="n">
        <v>487771.9316908777</v>
      </c>
      <c r="AE109" t="n">
        <v>667391.0759183526</v>
      </c>
      <c r="AF109" t="n">
        <v>3.337220919884415e-06</v>
      </c>
      <c r="AG109" t="n">
        <v>7.893518518518519</v>
      </c>
      <c r="AH109" t="n">
        <v>603696.2083219623</v>
      </c>
    </row>
    <row r="110">
      <c r="A110" t="n">
        <v>108</v>
      </c>
      <c r="B110" t="n">
        <v>125</v>
      </c>
      <c r="C110" t="inlineStr">
        <is>
          <t xml:space="preserve">CONCLUIDO	</t>
        </is>
      </c>
      <c r="D110" t="n">
        <v>3.6652</v>
      </c>
      <c r="E110" t="n">
        <v>27.28</v>
      </c>
      <c r="F110" t="n">
        <v>24.01</v>
      </c>
      <c r="G110" t="n">
        <v>130.95</v>
      </c>
      <c r="H110" t="n">
        <v>1.7</v>
      </c>
      <c r="I110" t="n">
        <v>11</v>
      </c>
      <c r="J110" t="n">
        <v>293.86</v>
      </c>
      <c r="K110" t="n">
        <v>58.47</v>
      </c>
      <c r="L110" t="n">
        <v>28</v>
      </c>
      <c r="M110" t="n">
        <v>9</v>
      </c>
      <c r="N110" t="n">
        <v>82.39</v>
      </c>
      <c r="O110" t="n">
        <v>36477.51</v>
      </c>
      <c r="P110" t="n">
        <v>381.44</v>
      </c>
      <c r="Q110" t="n">
        <v>452.59</v>
      </c>
      <c r="R110" t="n">
        <v>71.45</v>
      </c>
      <c r="S110" t="n">
        <v>57.64</v>
      </c>
      <c r="T110" t="n">
        <v>4808.84</v>
      </c>
      <c r="U110" t="n">
        <v>0.8100000000000001</v>
      </c>
      <c r="V110" t="n">
        <v>0.88</v>
      </c>
      <c r="W110" t="n">
        <v>6.81</v>
      </c>
      <c r="X110" t="n">
        <v>0.28</v>
      </c>
      <c r="Y110" t="n">
        <v>1</v>
      </c>
      <c r="Z110" t="n">
        <v>10</v>
      </c>
      <c r="AA110" t="n">
        <v>488.1586795754446</v>
      </c>
      <c r="AB110" t="n">
        <v>667.9202414361297</v>
      </c>
      <c r="AC110" t="n">
        <v>604.1748710254112</v>
      </c>
      <c r="AD110" t="n">
        <v>488158.6795754447</v>
      </c>
      <c r="AE110" t="n">
        <v>667920.2414361297</v>
      </c>
      <c r="AF110" t="n">
        <v>3.336401657227124e-06</v>
      </c>
      <c r="AG110" t="n">
        <v>7.893518518518519</v>
      </c>
      <c r="AH110" t="n">
        <v>604174.8710254112</v>
      </c>
    </row>
    <row r="111">
      <c r="A111" t="n">
        <v>109</v>
      </c>
      <c r="B111" t="n">
        <v>125</v>
      </c>
      <c r="C111" t="inlineStr">
        <is>
          <t xml:space="preserve">CONCLUIDO	</t>
        </is>
      </c>
      <c r="D111" t="n">
        <v>3.6655</v>
      </c>
      <c r="E111" t="n">
        <v>27.28</v>
      </c>
      <c r="F111" t="n">
        <v>24</v>
      </c>
      <c r="G111" t="n">
        <v>130.94</v>
      </c>
      <c r="H111" t="n">
        <v>1.71</v>
      </c>
      <c r="I111" t="n">
        <v>11</v>
      </c>
      <c r="J111" t="n">
        <v>294.38</v>
      </c>
      <c r="K111" t="n">
        <v>58.47</v>
      </c>
      <c r="L111" t="n">
        <v>28.25</v>
      </c>
      <c r="M111" t="n">
        <v>9</v>
      </c>
      <c r="N111" t="n">
        <v>82.66</v>
      </c>
      <c r="O111" t="n">
        <v>36541.09</v>
      </c>
      <c r="P111" t="n">
        <v>381.71</v>
      </c>
      <c r="Q111" t="n">
        <v>452.57</v>
      </c>
      <c r="R111" t="n">
        <v>71.43000000000001</v>
      </c>
      <c r="S111" t="n">
        <v>57.64</v>
      </c>
      <c r="T111" t="n">
        <v>4796.2</v>
      </c>
      <c r="U111" t="n">
        <v>0.8100000000000001</v>
      </c>
      <c r="V111" t="n">
        <v>0.88</v>
      </c>
      <c r="W111" t="n">
        <v>6.81</v>
      </c>
      <c r="X111" t="n">
        <v>0.28</v>
      </c>
      <c r="Y111" t="n">
        <v>1</v>
      </c>
      <c r="Z111" t="n">
        <v>10</v>
      </c>
      <c r="AA111" t="n">
        <v>488.2752319408152</v>
      </c>
      <c r="AB111" t="n">
        <v>668.0797135243572</v>
      </c>
      <c r="AC111" t="n">
        <v>604.3191233213588</v>
      </c>
      <c r="AD111" t="n">
        <v>488275.2319408152</v>
      </c>
      <c r="AE111" t="n">
        <v>668079.7135243572</v>
      </c>
      <c r="AF111" t="n">
        <v>3.336674744779555e-06</v>
      </c>
      <c r="AG111" t="n">
        <v>7.893518518518519</v>
      </c>
      <c r="AH111" t="n">
        <v>604319.1233213588</v>
      </c>
    </row>
    <row r="112">
      <c r="A112" t="n">
        <v>110</v>
      </c>
      <c r="B112" t="n">
        <v>125</v>
      </c>
      <c r="C112" t="inlineStr">
        <is>
          <t xml:space="preserve">CONCLUIDO	</t>
        </is>
      </c>
      <c r="D112" t="n">
        <v>3.6644</v>
      </c>
      <c r="E112" t="n">
        <v>27.29</v>
      </c>
      <c r="F112" t="n">
        <v>24.01</v>
      </c>
      <c r="G112" t="n">
        <v>130.98</v>
      </c>
      <c r="H112" t="n">
        <v>1.72</v>
      </c>
      <c r="I112" t="n">
        <v>11</v>
      </c>
      <c r="J112" t="n">
        <v>294.9</v>
      </c>
      <c r="K112" t="n">
        <v>58.47</v>
      </c>
      <c r="L112" t="n">
        <v>28.5</v>
      </c>
      <c r="M112" t="n">
        <v>9</v>
      </c>
      <c r="N112" t="n">
        <v>82.92</v>
      </c>
      <c r="O112" t="n">
        <v>36604.77</v>
      </c>
      <c r="P112" t="n">
        <v>382.05</v>
      </c>
      <c r="Q112" t="n">
        <v>452.57</v>
      </c>
      <c r="R112" t="n">
        <v>71.67</v>
      </c>
      <c r="S112" t="n">
        <v>57.64</v>
      </c>
      <c r="T112" t="n">
        <v>4916.79</v>
      </c>
      <c r="U112" t="n">
        <v>0.8</v>
      </c>
      <c r="V112" t="n">
        <v>0.88</v>
      </c>
      <c r="W112" t="n">
        <v>6.81</v>
      </c>
      <c r="X112" t="n">
        <v>0.29</v>
      </c>
      <c r="Y112" t="n">
        <v>1</v>
      </c>
      <c r="Z112" t="n">
        <v>10</v>
      </c>
      <c r="AA112" t="n">
        <v>488.6342207750266</v>
      </c>
      <c r="AB112" t="n">
        <v>668.5708978847947</v>
      </c>
      <c r="AC112" t="n">
        <v>604.7634297358177</v>
      </c>
      <c r="AD112" t="n">
        <v>488634.2207750266</v>
      </c>
      <c r="AE112" t="n">
        <v>668570.8978847947</v>
      </c>
      <c r="AF112" t="n">
        <v>3.335673423753976e-06</v>
      </c>
      <c r="AG112" t="n">
        <v>7.896412037037037</v>
      </c>
      <c r="AH112" t="n">
        <v>604763.4297358177</v>
      </c>
    </row>
    <row r="113">
      <c r="A113" t="n">
        <v>111</v>
      </c>
      <c r="B113" t="n">
        <v>125</v>
      </c>
      <c r="C113" t="inlineStr">
        <is>
          <t xml:space="preserve">CONCLUIDO	</t>
        </is>
      </c>
      <c r="D113" t="n">
        <v>3.6649</v>
      </c>
      <c r="E113" t="n">
        <v>27.29</v>
      </c>
      <c r="F113" t="n">
        <v>24.01</v>
      </c>
      <c r="G113" t="n">
        <v>130.96</v>
      </c>
      <c r="H113" t="n">
        <v>1.73</v>
      </c>
      <c r="I113" t="n">
        <v>11</v>
      </c>
      <c r="J113" t="n">
        <v>295.41</v>
      </c>
      <c r="K113" t="n">
        <v>58.47</v>
      </c>
      <c r="L113" t="n">
        <v>28.75</v>
      </c>
      <c r="M113" t="n">
        <v>9</v>
      </c>
      <c r="N113" t="n">
        <v>83.19</v>
      </c>
      <c r="O113" t="n">
        <v>36668.57</v>
      </c>
      <c r="P113" t="n">
        <v>381.84</v>
      </c>
      <c r="Q113" t="n">
        <v>452.57</v>
      </c>
      <c r="R113" t="n">
        <v>71.48</v>
      </c>
      <c r="S113" t="n">
        <v>57.64</v>
      </c>
      <c r="T113" t="n">
        <v>4823.83</v>
      </c>
      <c r="U113" t="n">
        <v>0.8100000000000001</v>
      </c>
      <c r="V113" t="n">
        <v>0.88</v>
      </c>
      <c r="W113" t="n">
        <v>6.82</v>
      </c>
      <c r="X113" t="n">
        <v>0.28</v>
      </c>
      <c r="Y113" t="n">
        <v>1</v>
      </c>
      <c r="Z113" t="n">
        <v>10</v>
      </c>
      <c r="AA113" t="n">
        <v>488.4499995166592</v>
      </c>
      <c r="AB113" t="n">
        <v>668.3188382318281</v>
      </c>
      <c r="AC113" t="n">
        <v>604.5354263023623</v>
      </c>
      <c r="AD113" t="n">
        <v>488449.9995166592</v>
      </c>
      <c r="AE113" t="n">
        <v>668318.8382318281</v>
      </c>
      <c r="AF113" t="n">
        <v>3.336128569674693e-06</v>
      </c>
      <c r="AG113" t="n">
        <v>7.896412037037037</v>
      </c>
      <c r="AH113" t="n">
        <v>604535.4263023623</v>
      </c>
    </row>
    <row r="114">
      <c r="A114" t="n">
        <v>112</v>
      </c>
      <c r="B114" t="n">
        <v>125</v>
      </c>
      <c r="C114" t="inlineStr">
        <is>
          <t xml:space="preserve">CONCLUIDO	</t>
        </is>
      </c>
      <c r="D114" t="n">
        <v>3.6642</v>
      </c>
      <c r="E114" t="n">
        <v>27.29</v>
      </c>
      <c r="F114" t="n">
        <v>24.01</v>
      </c>
      <c r="G114" t="n">
        <v>130.99</v>
      </c>
      <c r="H114" t="n">
        <v>1.75</v>
      </c>
      <c r="I114" t="n">
        <v>11</v>
      </c>
      <c r="J114" t="n">
        <v>295.93</v>
      </c>
      <c r="K114" t="n">
        <v>58.47</v>
      </c>
      <c r="L114" t="n">
        <v>29</v>
      </c>
      <c r="M114" t="n">
        <v>9</v>
      </c>
      <c r="N114" t="n">
        <v>83.45999999999999</v>
      </c>
      <c r="O114" t="n">
        <v>36732.47</v>
      </c>
      <c r="P114" t="n">
        <v>381.71</v>
      </c>
      <c r="Q114" t="n">
        <v>452.57</v>
      </c>
      <c r="R114" t="n">
        <v>71.89</v>
      </c>
      <c r="S114" t="n">
        <v>57.64</v>
      </c>
      <c r="T114" t="n">
        <v>5026.14</v>
      </c>
      <c r="U114" t="n">
        <v>0.8</v>
      </c>
      <c r="V114" t="n">
        <v>0.88</v>
      </c>
      <c r="W114" t="n">
        <v>6.81</v>
      </c>
      <c r="X114" t="n">
        <v>0.29</v>
      </c>
      <c r="Y114" t="n">
        <v>1</v>
      </c>
      <c r="Z114" t="n">
        <v>10</v>
      </c>
      <c r="AA114" t="n">
        <v>488.4280513893697</v>
      </c>
      <c r="AB114" t="n">
        <v>668.2888078357875</v>
      </c>
      <c r="AC114" t="n">
        <v>604.5082619651719</v>
      </c>
      <c r="AD114" t="n">
        <v>488428.0513893696</v>
      </c>
      <c r="AE114" t="n">
        <v>668288.8078357874</v>
      </c>
      <c r="AF114" t="n">
        <v>3.335491365385689e-06</v>
      </c>
      <c r="AG114" t="n">
        <v>7.896412037037037</v>
      </c>
      <c r="AH114" t="n">
        <v>604508.2619651719</v>
      </c>
    </row>
    <row r="115">
      <c r="A115" t="n">
        <v>113</v>
      </c>
      <c r="B115" t="n">
        <v>125</v>
      </c>
      <c r="C115" t="inlineStr">
        <is>
          <t xml:space="preserve">CONCLUIDO	</t>
        </is>
      </c>
      <c r="D115" t="n">
        <v>3.6655</v>
      </c>
      <c r="E115" t="n">
        <v>27.28</v>
      </c>
      <c r="F115" t="n">
        <v>24</v>
      </c>
      <c r="G115" t="n">
        <v>130.93</v>
      </c>
      <c r="H115" t="n">
        <v>1.76</v>
      </c>
      <c r="I115" t="n">
        <v>11</v>
      </c>
      <c r="J115" t="n">
        <v>296.45</v>
      </c>
      <c r="K115" t="n">
        <v>58.47</v>
      </c>
      <c r="L115" t="n">
        <v>29.25</v>
      </c>
      <c r="M115" t="n">
        <v>9</v>
      </c>
      <c r="N115" t="n">
        <v>83.73</v>
      </c>
      <c r="O115" t="n">
        <v>36796.49</v>
      </c>
      <c r="P115" t="n">
        <v>381.83</v>
      </c>
      <c r="Q115" t="n">
        <v>452.57</v>
      </c>
      <c r="R115" t="n">
        <v>71.39</v>
      </c>
      <c r="S115" t="n">
        <v>57.64</v>
      </c>
      <c r="T115" t="n">
        <v>4778.65</v>
      </c>
      <c r="U115" t="n">
        <v>0.8100000000000001</v>
      </c>
      <c r="V115" t="n">
        <v>0.88</v>
      </c>
      <c r="W115" t="n">
        <v>6.81</v>
      </c>
      <c r="X115" t="n">
        <v>0.28</v>
      </c>
      <c r="Y115" t="n">
        <v>1</v>
      </c>
      <c r="Z115" t="n">
        <v>10</v>
      </c>
      <c r="AA115" t="n">
        <v>488.3544128957294</v>
      </c>
      <c r="AB115" t="n">
        <v>668.1880524000879</v>
      </c>
      <c r="AC115" t="n">
        <v>604.4171224868444</v>
      </c>
      <c r="AD115" t="n">
        <v>488354.4128957294</v>
      </c>
      <c r="AE115" t="n">
        <v>668188.0524000879</v>
      </c>
      <c r="AF115" t="n">
        <v>3.336674744779555e-06</v>
      </c>
      <c r="AG115" t="n">
        <v>7.893518518518519</v>
      </c>
      <c r="AH115" t="n">
        <v>604417.1224868444</v>
      </c>
    </row>
    <row r="116">
      <c r="A116" t="n">
        <v>114</v>
      </c>
      <c r="B116" t="n">
        <v>125</v>
      </c>
      <c r="C116" t="inlineStr">
        <is>
          <t xml:space="preserve">CONCLUIDO	</t>
        </is>
      </c>
      <c r="D116" t="n">
        <v>3.6658</v>
      </c>
      <c r="E116" t="n">
        <v>27.28</v>
      </c>
      <c r="F116" t="n">
        <v>24</v>
      </c>
      <c r="G116" t="n">
        <v>130.92</v>
      </c>
      <c r="H116" t="n">
        <v>1.77</v>
      </c>
      <c r="I116" t="n">
        <v>11</v>
      </c>
      <c r="J116" t="n">
        <v>296.97</v>
      </c>
      <c r="K116" t="n">
        <v>58.47</v>
      </c>
      <c r="L116" t="n">
        <v>29.5</v>
      </c>
      <c r="M116" t="n">
        <v>9</v>
      </c>
      <c r="N116" t="n">
        <v>84</v>
      </c>
      <c r="O116" t="n">
        <v>36860.62</v>
      </c>
      <c r="P116" t="n">
        <v>381.59</v>
      </c>
      <c r="Q116" t="n">
        <v>452.55</v>
      </c>
      <c r="R116" t="n">
        <v>71.44</v>
      </c>
      <c r="S116" t="n">
        <v>57.64</v>
      </c>
      <c r="T116" t="n">
        <v>4804.33</v>
      </c>
      <c r="U116" t="n">
        <v>0.8100000000000001</v>
      </c>
      <c r="V116" t="n">
        <v>0.88</v>
      </c>
      <c r="W116" t="n">
        <v>6.81</v>
      </c>
      <c r="X116" t="n">
        <v>0.28</v>
      </c>
      <c r="Y116" t="n">
        <v>1</v>
      </c>
      <c r="Z116" t="n">
        <v>10</v>
      </c>
      <c r="AA116" t="n">
        <v>488.1687144254811</v>
      </c>
      <c r="AB116" t="n">
        <v>667.9339715606559</v>
      </c>
      <c r="AC116" t="n">
        <v>604.1872907661229</v>
      </c>
      <c r="AD116" t="n">
        <v>488168.7144254812</v>
      </c>
      <c r="AE116" t="n">
        <v>667933.9715606559</v>
      </c>
      <c r="AF116" t="n">
        <v>3.336947832331985e-06</v>
      </c>
      <c r="AG116" t="n">
        <v>7.893518518518519</v>
      </c>
      <c r="AH116" t="n">
        <v>604187.290766123</v>
      </c>
    </row>
    <row r="117">
      <c r="A117" t="n">
        <v>115</v>
      </c>
      <c r="B117" t="n">
        <v>125</v>
      </c>
      <c r="C117" t="inlineStr">
        <is>
          <t xml:space="preserve">CONCLUIDO	</t>
        </is>
      </c>
      <c r="D117" t="n">
        <v>3.665</v>
      </c>
      <c r="E117" t="n">
        <v>27.29</v>
      </c>
      <c r="F117" t="n">
        <v>24.01</v>
      </c>
      <c r="G117" t="n">
        <v>130.96</v>
      </c>
      <c r="H117" t="n">
        <v>1.78</v>
      </c>
      <c r="I117" t="n">
        <v>11</v>
      </c>
      <c r="J117" t="n">
        <v>297.49</v>
      </c>
      <c r="K117" t="n">
        <v>58.47</v>
      </c>
      <c r="L117" t="n">
        <v>29.75</v>
      </c>
      <c r="M117" t="n">
        <v>9</v>
      </c>
      <c r="N117" t="n">
        <v>84.27</v>
      </c>
      <c r="O117" t="n">
        <v>36924.87</v>
      </c>
      <c r="P117" t="n">
        <v>381.46</v>
      </c>
      <c r="Q117" t="n">
        <v>452.59</v>
      </c>
      <c r="R117" t="n">
        <v>71.66</v>
      </c>
      <c r="S117" t="n">
        <v>57.64</v>
      </c>
      <c r="T117" t="n">
        <v>4911.5</v>
      </c>
      <c r="U117" t="n">
        <v>0.8</v>
      </c>
      <c r="V117" t="n">
        <v>0.88</v>
      </c>
      <c r="W117" t="n">
        <v>6.81</v>
      </c>
      <c r="X117" t="n">
        <v>0.28</v>
      </c>
      <c r="Y117" t="n">
        <v>1</v>
      </c>
      <c r="Z117" t="n">
        <v>10</v>
      </c>
      <c r="AA117" t="n">
        <v>488.1901045139302</v>
      </c>
      <c r="AB117" t="n">
        <v>667.9632384233361</v>
      </c>
      <c r="AC117" t="n">
        <v>604.2137644405052</v>
      </c>
      <c r="AD117" t="n">
        <v>488190.1045139302</v>
      </c>
      <c r="AE117" t="n">
        <v>667963.2384233361</v>
      </c>
      <c r="AF117" t="n">
        <v>3.336219598858837e-06</v>
      </c>
      <c r="AG117" t="n">
        <v>7.896412037037037</v>
      </c>
      <c r="AH117" t="n">
        <v>604213.7644405052</v>
      </c>
    </row>
    <row r="118">
      <c r="A118" t="n">
        <v>116</v>
      </c>
      <c r="B118" t="n">
        <v>125</v>
      </c>
      <c r="C118" t="inlineStr">
        <is>
          <t xml:space="preserve">CONCLUIDO	</t>
        </is>
      </c>
      <c r="D118" t="n">
        <v>3.6649</v>
      </c>
      <c r="E118" t="n">
        <v>27.29</v>
      </c>
      <c r="F118" t="n">
        <v>24.01</v>
      </c>
      <c r="G118" t="n">
        <v>130.96</v>
      </c>
      <c r="H118" t="n">
        <v>1.79</v>
      </c>
      <c r="I118" t="n">
        <v>11</v>
      </c>
      <c r="J118" t="n">
        <v>298.01</v>
      </c>
      <c r="K118" t="n">
        <v>58.47</v>
      </c>
      <c r="L118" t="n">
        <v>30</v>
      </c>
      <c r="M118" t="n">
        <v>9</v>
      </c>
      <c r="N118" t="n">
        <v>84.54000000000001</v>
      </c>
      <c r="O118" t="n">
        <v>36989.23</v>
      </c>
      <c r="P118" t="n">
        <v>380.53</v>
      </c>
      <c r="Q118" t="n">
        <v>452.58</v>
      </c>
      <c r="R118" t="n">
        <v>71.59</v>
      </c>
      <c r="S118" t="n">
        <v>57.64</v>
      </c>
      <c r="T118" t="n">
        <v>4877.08</v>
      </c>
      <c r="U118" t="n">
        <v>0.8100000000000001</v>
      </c>
      <c r="V118" t="n">
        <v>0.88</v>
      </c>
      <c r="W118" t="n">
        <v>6.81</v>
      </c>
      <c r="X118" t="n">
        <v>0.28</v>
      </c>
      <c r="Y118" t="n">
        <v>1</v>
      </c>
      <c r="Z118" t="n">
        <v>10</v>
      </c>
      <c r="AA118" t="n">
        <v>487.5854659113505</v>
      </c>
      <c r="AB118" t="n">
        <v>667.1359452125139</v>
      </c>
      <c r="AC118" t="n">
        <v>603.4654269326107</v>
      </c>
      <c r="AD118" t="n">
        <v>487585.4659113504</v>
      </c>
      <c r="AE118" t="n">
        <v>667135.9452125139</v>
      </c>
      <c r="AF118" t="n">
        <v>3.336128569674693e-06</v>
      </c>
      <c r="AG118" t="n">
        <v>7.896412037037037</v>
      </c>
      <c r="AH118" t="n">
        <v>603465.4269326107</v>
      </c>
    </row>
    <row r="119">
      <c r="A119" t="n">
        <v>117</v>
      </c>
      <c r="B119" t="n">
        <v>125</v>
      </c>
      <c r="C119" t="inlineStr">
        <is>
          <t xml:space="preserve">CONCLUIDO	</t>
        </is>
      </c>
      <c r="D119" t="n">
        <v>3.6756</v>
      </c>
      <c r="E119" t="n">
        <v>27.21</v>
      </c>
      <c r="F119" t="n">
        <v>23.98</v>
      </c>
      <c r="G119" t="n">
        <v>143.86</v>
      </c>
      <c r="H119" t="n">
        <v>1.8</v>
      </c>
      <c r="I119" t="n">
        <v>10</v>
      </c>
      <c r="J119" t="n">
        <v>298.54</v>
      </c>
      <c r="K119" t="n">
        <v>58.47</v>
      </c>
      <c r="L119" t="n">
        <v>30.25</v>
      </c>
      <c r="M119" t="n">
        <v>8</v>
      </c>
      <c r="N119" t="n">
        <v>84.81</v>
      </c>
      <c r="O119" t="n">
        <v>37053.7</v>
      </c>
      <c r="P119" t="n">
        <v>379.83</v>
      </c>
      <c r="Q119" t="n">
        <v>452.58</v>
      </c>
      <c r="R119" t="n">
        <v>70.58</v>
      </c>
      <c r="S119" t="n">
        <v>57.64</v>
      </c>
      <c r="T119" t="n">
        <v>4376.1</v>
      </c>
      <c r="U119" t="n">
        <v>0.82</v>
      </c>
      <c r="V119" t="n">
        <v>0.88</v>
      </c>
      <c r="W119" t="n">
        <v>6.81</v>
      </c>
      <c r="X119" t="n">
        <v>0.25</v>
      </c>
      <c r="Y119" t="n">
        <v>1</v>
      </c>
      <c r="Z119" t="n">
        <v>10</v>
      </c>
      <c r="AA119" t="n">
        <v>486.0516946414982</v>
      </c>
      <c r="AB119" t="n">
        <v>665.0373716958892</v>
      </c>
      <c r="AC119" t="n">
        <v>601.5671383270461</v>
      </c>
      <c r="AD119" t="n">
        <v>486051.6946414982</v>
      </c>
      <c r="AE119" t="n">
        <v>665037.3716958892</v>
      </c>
      <c r="AF119" t="n">
        <v>3.345868692378047e-06</v>
      </c>
      <c r="AG119" t="n">
        <v>7.873263888888889</v>
      </c>
      <c r="AH119" t="n">
        <v>601567.1383270461</v>
      </c>
    </row>
    <row r="120">
      <c r="A120" t="n">
        <v>118</v>
      </c>
      <c r="B120" t="n">
        <v>125</v>
      </c>
      <c r="C120" t="inlineStr">
        <is>
          <t xml:space="preserve">CONCLUIDO	</t>
        </is>
      </c>
      <c r="D120" t="n">
        <v>3.6746</v>
      </c>
      <c r="E120" t="n">
        <v>27.21</v>
      </c>
      <c r="F120" t="n">
        <v>23.98</v>
      </c>
      <c r="G120" t="n">
        <v>143.91</v>
      </c>
      <c r="H120" t="n">
        <v>1.82</v>
      </c>
      <c r="I120" t="n">
        <v>10</v>
      </c>
      <c r="J120" t="n">
        <v>299.06</v>
      </c>
      <c r="K120" t="n">
        <v>58.47</v>
      </c>
      <c r="L120" t="n">
        <v>30.5</v>
      </c>
      <c r="M120" t="n">
        <v>8</v>
      </c>
      <c r="N120" t="n">
        <v>85.09</v>
      </c>
      <c r="O120" t="n">
        <v>37118.29</v>
      </c>
      <c r="P120" t="n">
        <v>380.3</v>
      </c>
      <c r="Q120" t="n">
        <v>452.56</v>
      </c>
      <c r="R120" t="n">
        <v>70.86</v>
      </c>
      <c r="S120" t="n">
        <v>57.64</v>
      </c>
      <c r="T120" t="n">
        <v>4519.63</v>
      </c>
      <c r="U120" t="n">
        <v>0.8100000000000001</v>
      </c>
      <c r="V120" t="n">
        <v>0.88</v>
      </c>
      <c r="W120" t="n">
        <v>6.81</v>
      </c>
      <c r="X120" t="n">
        <v>0.26</v>
      </c>
      <c r="Y120" t="n">
        <v>1</v>
      </c>
      <c r="Z120" t="n">
        <v>10</v>
      </c>
      <c r="AA120" t="n">
        <v>486.4513721209645</v>
      </c>
      <c r="AB120" t="n">
        <v>665.5842280558211</v>
      </c>
      <c r="AC120" t="n">
        <v>602.0618034835039</v>
      </c>
      <c r="AD120" t="n">
        <v>486451.3721209646</v>
      </c>
      <c r="AE120" t="n">
        <v>665584.228055821</v>
      </c>
      <c r="AF120" t="n">
        <v>3.344958400536611e-06</v>
      </c>
      <c r="AG120" t="n">
        <v>7.873263888888889</v>
      </c>
      <c r="AH120" t="n">
        <v>602061.8034835039</v>
      </c>
    </row>
    <row r="121">
      <c r="A121" t="n">
        <v>119</v>
      </c>
      <c r="B121" t="n">
        <v>125</v>
      </c>
      <c r="C121" t="inlineStr">
        <is>
          <t xml:space="preserve">CONCLUIDO	</t>
        </is>
      </c>
      <c r="D121" t="n">
        <v>3.675</v>
      </c>
      <c r="E121" t="n">
        <v>27.21</v>
      </c>
      <c r="F121" t="n">
        <v>23.98</v>
      </c>
      <c r="G121" t="n">
        <v>143.89</v>
      </c>
      <c r="H121" t="n">
        <v>1.83</v>
      </c>
      <c r="I121" t="n">
        <v>10</v>
      </c>
      <c r="J121" t="n">
        <v>299.59</v>
      </c>
      <c r="K121" t="n">
        <v>58.47</v>
      </c>
      <c r="L121" t="n">
        <v>30.75</v>
      </c>
      <c r="M121" t="n">
        <v>8</v>
      </c>
      <c r="N121" t="n">
        <v>85.36</v>
      </c>
      <c r="O121" t="n">
        <v>37183.12</v>
      </c>
      <c r="P121" t="n">
        <v>380.58</v>
      </c>
      <c r="Q121" t="n">
        <v>452.56</v>
      </c>
      <c r="R121" t="n">
        <v>70.63</v>
      </c>
      <c r="S121" t="n">
        <v>57.64</v>
      </c>
      <c r="T121" t="n">
        <v>4401.36</v>
      </c>
      <c r="U121" t="n">
        <v>0.82</v>
      </c>
      <c r="V121" t="n">
        <v>0.88</v>
      </c>
      <c r="W121" t="n">
        <v>6.81</v>
      </c>
      <c r="X121" t="n">
        <v>0.26</v>
      </c>
      <c r="Y121" t="n">
        <v>1</v>
      </c>
      <c r="Z121" t="n">
        <v>10</v>
      </c>
      <c r="AA121" t="n">
        <v>486.5994824786562</v>
      </c>
      <c r="AB121" t="n">
        <v>665.7868791813825</v>
      </c>
      <c r="AC121" t="n">
        <v>602.2451138700644</v>
      </c>
      <c r="AD121" t="n">
        <v>486599.4824786562</v>
      </c>
      <c r="AE121" t="n">
        <v>665786.8791813825</v>
      </c>
      <c r="AF121" t="n">
        <v>3.345322517273186e-06</v>
      </c>
      <c r="AG121" t="n">
        <v>7.873263888888889</v>
      </c>
      <c r="AH121" t="n">
        <v>602245.1138700644</v>
      </c>
    </row>
    <row r="122">
      <c r="A122" t="n">
        <v>120</v>
      </c>
      <c r="B122" t="n">
        <v>125</v>
      </c>
      <c r="C122" t="inlineStr">
        <is>
          <t xml:space="preserve">CONCLUIDO	</t>
        </is>
      </c>
      <c r="D122" t="n">
        <v>3.6767</v>
      </c>
      <c r="E122" t="n">
        <v>27.2</v>
      </c>
      <c r="F122" t="n">
        <v>23.97</v>
      </c>
      <c r="G122" t="n">
        <v>143.82</v>
      </c>
      <c r="H122" t="n">
        <v>1.84</v>
      </c>
      <c r="I122" t="n">
        <v>10</v>
      </c>
      <c r="J122" t="n">
        <v>300.11</v>
      </c>
      <c r="K122" t="n">
        <v>58.47</v>
      </c>
      <c r="L122" t="n">
        <v>31</v>
      </c>
      <c r="M122" t="n">
        <v>8</v>
      </c>
      <c r="N122" t="n">
        <v>85.64</v>
      </c>
      <c r="O122" t="n">
        <v>37247.94</v>
      </c>
      <c r="P122" t="n">
        <v>380.68</v>
      </c>
      <c r="Q122" t="n">
        <v>452.57</v>
      </c>
      <c r="R122" t="n">
        <v>70.3</v>
      </c>
      <c r="S122" t="n">
        <v>57.64</v>
      </c>
      <c r="T122" t="n">
        <v>4239.44</v>
      </c>
      <c r="U122" t="n">
        <v>0.82</v>
      </c>
      <c r="V122" t="n">
        <v>0.88</v>
      </c>
      <c r="W122" t="n">
        <v>6.81</v>
      </c>
      <c r="X122" t="n">
        <v>0.24</v>
      </c>
      <c r="Y122" t="n">
        <v>1</v>
      </c>
      <c r="Z122" t="n">
        <v>10</v>
      </c>
      <c r="AA122" t="n">
        <v>486.477391224522</v>
      </c>
      <c r="AB122" t="n">
        <v>665.6198285411901</v>
      </c>
      <c r="AC122" t="n">
        <v>602.094006308515</v>
      </c>
      <c r="AD122" t="n">
        <v>486477.391224522</v>
      </c>
      <c r="AE122" t="n">
        <v>665619.8285411901</v>
      </c>
      <c r="AF122" t="n">
        <v>3.346870013403625e-06</v>
      </c>
      <c r="AG122" t="n">
        <v>7.87037037037037</v>
      </c>
      <c r="AH122" t="n">
        <v>602094.006308515</v>
      </c>
    </row>
    <row r="123">
      <c r="A123" t="n">
        <v>121</v>
      </c>
      <c r="B123" t="n">
        <v>125</v>
      </c>
      <c r="C123" t="inlineStr">
        <is>
          <t xml:space="preserve">CONCLUIDO	</t>
        </is>
      </c>
      <c r="D123" t="n">
        <v>3.6749</v>
      </c>
      <c r="E123" t="n">
        <v>27.21</v>
      </c>
      <c r="F123" t="n">
        <v>23.98</v>
      </c>
      <c r="G123" t="n">
        <v>143.9</v>
      </c>
      <c r="H123" t="n">
        <v>1.85</v>
      </c>
      <c r="I123" t="n">
        <v>10</v>
      </c>
      <c r="J123" t="n">
        <v>300.64</v>
      </c>
      <c r="K123" t="n">
        <v>58.47</v>
      </c>
      <c r="L123" t="n">
        <v>31.25</v>
      </c>
      <c r="M123" t="n">
        <v>8</v>
      </c>
      <c r="N123" t="n">
        <v>85.91</v>
      </c>
      <c r="O123" t="n">
        <v>37312.88</v>
      </c>
      <c r="P123" t="n">
        <v>380.95</v>
      </c>
      <c r="Q123" t="n">
        <v>452.55</v>
      </c>
      <c r="R123" t="n">
        <v>70.76000000000001</v>
      </c>
      <c r="S123" t="n">
        <v>57.64</v>
      </c>
      <c r="T123" t="n">
        <v>4468.65</v>
      </c>
      <c r="U123" t="n">
        <v>0.8100000000000001</v>
      </c>
      <c r="V123" t="n">
        <v>0.88</v>
      </c>
      <c r="W123" t="n">
        <v>6.81</v>
      </c>
      <c r="X123" t="n">
        <v>0.26</v>
      </c>
      <c r="Y123" t="n">
        <v>1</v>
      </c>
      <c r="Z123" t="n">
        <v>10</v>
      </c>
      <c r="AA123" t="n">
        <v>486.8520454465677</v>
      </c>
      <c r="AB123" t="n">
        <v>666.1324469763707</v>
      </c>
      <c r="AC123" t="n">
        <v>602.5577011597065</v>
      </c>
      <c r="AD123" t="n">
        <v>486852.0454465677</v>
      </c>
      <c r="AE123" t="n">
        <v>666132.4469763708</v>
      </c>
      <c r="AF123" t="n">
        <v>3.345231488089042e-06</v>
      </c>
      <c r="AG123" t="n">
        <v>7.873263888888889</v>
      </c>
      <c r="AH123" t="n">
        <v>602557.7011597066</v>
      </c>
    </row>
    <row r="124">
      <c r="A124" t="n">
        <v>122</v>
      </c>
      <c r="B124" t="n">
        <v>125</v>
      </c>
      <c r="C124" t="inlineStr">
        <is>
          <t xml:space="preserve">CONCLUIDO	</t>
        </is>
      </c>
      <c r="D124" t="n">
        <v>3.6753</v>
      </c>
      <c r="E124" t="n">
        <v>27.21</v>
      </c>
      <c r="F124" t="n">
        <v>23.98</v>
      </c>
      <c r="G124" t="n">
        <v>143.88</v>
      </c>
      <c r="H124" t="n">
        <v>1.86</v>
      </c>
      <c r="I124" t="n">
        <v>10</v>
      </c>
      <c r="J124" t="n">
        <v>301.17</v>
      </c>
      <c r="K124" t="n">
        <v>58.47</v>
      </c>
      <c r="L124" t="n">
        <v>31.5</v>
      </c>
      <c r="M124" t="n">
        <v>8</v>
      </c>
      <c r="N124" t="n">
        <v>86.19</v>
      </c>
      <c r="O124" t="n">
        <v>37377.94</v>
      </c>
      <c r="P124" t="n">
        <v>381.25</v>
      </c>
      <c r="Q124" t="n">
        <v>452.58</v>
      </c>
      <c r="R124" t="n">
        <v>70.73</v>
      </c>
      <c r="S124" t="n">
        <v>57.64</v>
      </c>
      <c r="T124" t="n">
        <v>4450.72</v>
      </c>
      <c r="U124" t="n">
        <v>0.82</v>
      </c>
      <c r="V124" t="n">
        <v>0.88</v>
      </c>
      <c r="W124" t="n">
        <v>6.81</v>
      </c>
      <c r="X124" t="n">
        <v>0.26</v>
      </c>
      <c r="Y124" t="n">
        <v>1</v>
      </c>
      <c r="Z124" t="n">
        <v>10</v>
      </c>
      <c r="AA124" t="n">
        <v>487.0132617446187</v>
      </c>
      <c r="AB124" t="n">
        <v>666.3530302277252</v>
      </c>
      <c r="AC124" t="n">
        <v>602.7572322551422</v>
      </c>
      <c r="AD124" t="n">
        <v>487013.2617446186</v>
      </c>
      <c r="AE124" t="n">
        <v>666353.0302277252</v>
      </c>
      <c r="AF124" t="n">
        <v>3.345595604825616e-06</v>
      </c>
      <c r="AG124" t="n">
        <v>7.873263888888889</v>
      </c>
      <c r="AH124" t="n">
        <v>602757.2322551422</v>
      </c>
    </row>
    <row r="125">
      <c r="A125" t="n">
        <v>123</v>
      </c>
      <c r="B125" t="n">
        <v>125</v>
      </c>
      <c r="C125" t="inlineStr">
        <is>
          <t xml:space="preserve">CONCLUIDO	</t>
        </is>
      </c>
      <c r="D125" t="n">
        <v>3.6742</v>
      </c>
      <c r="E125" t="n">
        <v>27.22</v>
      </c>
      <c r="F125" t="n">
        <v>23.99</v>
      </c>
      <c r="G125" t="n">
        <v>143.93</v>
      </c>
      <c r="H125" t="n">
        <v>1.87</v>
      </c>
      <c r="I125" t="n">
        <v>10</v>
      </c>
      <c r="J125" t="n">
        <v>301.69</v>
      </c>
      <c r="K125" t="n">
        <v>58.47</v>
      </c>
      <c r="L125" t="n">
        <v>31.75</v>
      </c>
      <c r="M125" t="n">
        <v>8</v>
      </c>
      <c r="N125" t="n">
        <v>86.47</v>
      </c>
      <c r="O125" t="n">
        <v>37443.11</v>
      </c>
      <c r="P125" t="n">
        <v>381.47</v>
      </c>
      <c r="Q125" t="n">
        <v>452.55</v>
      </c>
      <c r="R125" t="n">
        <v>70.79000000000001</v>
      </c>
      <c r="S125" t="n">
        <v>57.64</v>
      </c>
      <c r="T125" t="n">
        <v>4484.98</v>
      </c>
      <c r="U125" t="n">
        <v>0.8100000000000001</v>
      </c>
      <c r="V125" t="n">
        <v>0.88</v>
      </c>
      <c r="W125" t="n">
        <v>6.82</v>
      </c>
      <c r="X125" t="n">
        <v>0.26</v>
      </c>
      <c r="Y125" t="n">
        <v>1</v>
      </c>
      <c r="Z125" t="n">
        <v>10</v>
      </c>
      <c r="AA125" t="n">
        <v>487.2919217867041</v>
      </c>
      <c r="AB125" t="n">
        <v>666.7343051909201</v>
      </c>
      <c r="AC125" t="n">
        <v>603.1021188709724</v>
      </c>
      <c r="AD125" t="n">
        <v>487291.9217867041</v>
      </c>
      <c r="AE125" t="n">
        <v>666734.30519092</v>
      </c>
      <c r="AF125" t="n">
        <v>3.344594283800038e-06</v>
      </c>
      <c r="AG125" t="n">
        <v>7.876157407407407</v>
      </c>
      <c r="AH125" t="n">
        <v>603102.1188709724</v>
      </c>
    </row>
    <row r="126">
      <c r="A126" t="n">
        <v>124</v>
      </c>
      <c r="B126" t="n">
        <v>125</v>
      </c>
      <c r="C126" t="inlineStr">
        <is>
          <t xml:space="preserve">CONCLUIDO	</t>
        </is>
      </c>
      <c r="D126" t="n">
        <v>3.6761</v>
      </c>
      <c r="E126" t="n">
        <v>27.2</v>
      </c>
      <c r="F126" t="n">
        <v>23.97</v>
      </c>
      <c r="G126" t="n">
        <v>143.84</v>
      </c>
      <c r="H126" t="n">
        <v>1.89</v>
      </c>
      <c r="I126" t="n">
        <v>10</v>
      </c>
      <c r="J126" t="n">
        <v>302.22</v>
      </c>
      <c r="K126" t="n">
        <v>58.47</v>
      </c>
      <c r="L126" t="n">
        <v>32</v>
      </c>
      <c r="M126" t="n">
        <v>8</v>
      </c>
      <c r="N126" t="n">
        <v>86.75</v>
      </c>
      <c r="O126" t="n">
        <v>37508.41</v>
      </c>
      <c r="P126" t="n">
        <v>381.1</v>
      </c>
      <c r="Q126" t="n">
        <v>452.59</v>
      </c>
      <c r="R126" t="n">
        <v>70.47</v>
      </c>
      <c r="S126" t="n">
        <v>57.64</v>
      </c>
      <c r="T126" t="n">
        <v>4322.32</v>
      </c>
      <c r="U126" t="n">
        <v>0.82</v>
      </c>
      <c r="V126" t="n">
        <v>0.88</v>
      </c>
      <c r="W126" t="n">
        <v>6.81</v>
      </c>
      <c r="X126" t="n">
        <v>0.25</v>
      </c>
      <c r="Y126" t="n">
        <v>1</v>
      </c>
      <c r="Z126" t="n">
        <v>10</v>
      </c>
      <c r="AA126" t="n">
        <v>486.8079648749535</v>
      </c>
      <c r="AB126" t="n">
        <v>666.0721339935906</v>
      </c>
      <c r="AC126" t="n">
        <v>602.503144363353</v>
      </c>
      <c r="AD126" t="n">
        <v>486807.9648749535</v>
      </c>
      <c r="AE126" t="n">
        <v>666072.1339935906</v>
      </c>
      <c r="AF126" t="n">
        <v>3.346323838298764e-06</v>
      </c>
      <c r="AG126" t="n">
        <v>7.87037037037037</v>
      </c>
      <c r="AH126" t="n">
        <v>602503.144363353</v>
      </c>
    </row>
    <row r="127">
      <c r="A127" t="n">
        <v>125</v>
      </c>
      <c r="B127" t="n">
        <v>125</v>
      </c>
      <c r="C127" t="inlineStr">
        <is>
          <t xml:space="preserve">CONCLUIDO	</t>
        </is>
      </c>
      <c r="D127" t="n">
        <v>3.6755</v>
      </c>
      <c r="E127" t="n">
        <v>27.21</v>
      </c>
      <c r="F127" t="n">
        <v>23.98</v>
      </c>
      <c r="G127" t="n">
        <v>143.87</v>
      </c>
      <c r="H127" t="n">
        <v>1.9</v>
      </c>
      <c r="I127" t="n">
        <v>10</v>
      </c>
      <c r="J127" t="n">
        <v>302.75</v>
      </c>
      <c r="K127" t="n">
        <v>58.47</v>
      </c>
      <c r="L127" t="n">
        <v>32.25</v>
      </c>
      <c r="M127" t="n">
        <v>8</v>
      </c>
      <c r="N127" t="n">
        <v>87.03</v>
      </c>
      <c r="O127" t="n">
        <v>37573.82</v>
      </c>
      <c r="P127" t="n">
        <v>381.35</v>
      </c>
      <c r="Q127" t="n">
        <v>452.59</v>
      </c>
      <c r="R127" t="n">
        <v>70.62</v>
      </c>
      <c r="S127" t="n">
        <v>57.64</v>
      </c>
      <c r="T127" t="n">
        <v>4396.85</v>
      </c>
      <c r="U127" t="n">
        <v>0.82</v>
      </c>
      <c r="V127" t="n">
        <v>0.88</v>
      </c>
      <c r="W127" t="n">
        <v>6.81</v>
      </c>
      <c r="X127" t="n">
        <v>0.25</v>
      </c>
      <c r="Y127" t="n">
        <v>1</v>
      </c>
      <c r="Z127" t="n">
        <v>10</v>
      </c>
      <c r="AA127" t="n">
        <v>487.0609544324855</v>
      </c>
      <c r="AB127" t="n">
        <v>666.4182854673174</v>
      </c>
      <c r="AC127" t="n">
        <v>602.816259626254</v>
      </c>
      <c r="AD127" t="n">
        <v>487060.9544324855</v>
      </c>
      <c r="AE127" t="n">
        <v>666418.2854673174</v>
      </c>
      <c r="AF127" t="n">
        <v>3.345777663193903e-06</v>
      </c>
      <c r="AG127" t="n">
        <v>7.873263888888889</v>
      </c>
      <c r="AH127" t="n">
        <v>602816.259626254</v>
      </c>
    </row>
    <row r="128">
      <c r="A128" t="n">
        <v>126</v>
      </c>
      <c r="B128" t="n">
        <v>125</v>
      </c>
      <c r="C128" t="inlineStr">
        <is>
          <t xml:space="preserve">CONCLUIDO	</t>
        </is>
      </c>
      <c r="D128" t="n">
        <v>3.6746</v>
      </c>
      <c r="E128" t="n">
        <v>27.21</v>
      </c>
      <c r="F128" t="n">
        <v>23.98</v>
      </c>
      <c r="G128" t="n">
        <v>143.91</v>
      </c>
      <c r="H128" t="n">
        <v>1.91</v>
      </c>
      <c r="I128" t="n">
        <v>10</v>
      </c>
      <c r="J128" t="n">
        <v>303.28</v>
      </c>
      <c r="K128" t="n">
        <v>58.47</v>
      </c>
      <c r="L128" t="n">
        <v>32.5</v>
      </c>
      <c r="M128" t="n">
        <v>8</v>
      </c>
      <c r="N128" t="n">
        <v>87.31</v>
      </c>
      <c r="O128" t="n">
        <v>37639.36</v>
      </c>
      <c r="P128" t="n">
        <v>381.5</v>
      </c>
      <c r="Q128" t="n">
        <v>452.59</v>
      </c>
      <c r="R128" t="n">
        <v>70.92</v>
      </c>
      <c r="S128" t="n">
        <v>57.64</v>
      </c>
      <c r="T128" t="n">
        <v>4546.22</v>
      </c>
      <c r="U128" t="n">
        <v>0.8100000000000001</v>
      </c>
      <c r="V128" t="n">
        <v>0.88</v>
      </c>
      <c r="W128" t="n">
        <v>6.81</v>
      </c>
      <c r="X128" t="n">
        <v>0.26</v>
      </c>
      <c r="Y128" t="n">
        <v>1</v>
      </c>
      <c r="Z128" t="n">
        <v>10</v>
      </c>
      <c r="AA128" t="n">
        <v>487.2412207854118</v>
      </c>
      <c r="AB128" t="n">
        <v>666.6649338441815</v>
      </c>
      <c r="AC128" t="n">
        <v>603.0393682282032</v>
      </c>
      <c r="AD128" t="n">
        <v>487241.2207854118</v>
      </c>
      <c r="AE128" t="n">
        <v>666664.9338441815</v>
      </c>
      <c r="AF128" t="n">
        <v>3.344958400536611e-06</v>
      </c>
      <c r="AG128" t="n">
        <v>7.873263888888889</v>
      </c>
      <c r="AH128" t="n">
        <v>603039.3682282033</v>
      </c>
    </row>
    <row r="129">
      <c r="A129" t="n">
        <v>127</v>
      </c>
      <c r="B129" t="n">
        <v>125</v>
      </c>
      <c r="C129" t="inlineStr">
        <is>
          <t xml:space="preserve">CONCLUIDO	</t>
        </is>
      </c>
      <c r="D129" t="n">
        <v>3.6746</v>
      </c>
      <c r="E129" t="n">
        <v>27.21</v>
      </c>
      <c r="F129" t="n">
        <v>23.98</v>
      </c>
      <c r="G129" t="n">
        <v>143.91</v>
      </c>
      <c r="H129" t="n">
        <v>1.92</v>
      </c>
      <c r="I129" t="n">
        <v>10</v>
      </c>
      <c r="J129" t="n">
        <v>303.82</v>
      </c>
      <c r="K129" t="n">
        <v>58.47</v>
      </c>
      <c r="L129" t="n">
        <v>32.75</v>
      </c>
      <c r="M129" t="n">
        <v>8</v>
      </c>
      <c r="N129" t="n">
        <v>87.59</v>
      </c>
      <c r="O129" t="n">
        <v>37705.01</v>
      </c>
      <c r="P129" t="n">
        <v>381.29</v>
      </c>
      <c r="Q129" t="n">
        <v>452.55</v>
      </c>
      <c r="R129" t="n">
        <v>70.91</v>
      </c>
      <c r="S129" t="n">
        <v>57.64</v>
      </c>
      <c r="T129" t="n">
        <v>4544.95</v>
      </c>
      <c r="U129" t="n">
        <v>0.8100000000000001</v>
      </c>
      <c r="V129" t="n">
        <v>0.88</v>
      </c>
      <c r="W129" t="n">
        <v>6.81</v>
      </c>
      <c r="X129" t="n">
        <v>0.26</v>
      </c>
      <c r="Y129" t="n">
        <v>1</v>
      </c>
      <c r="Z129" t="n">
        <v>10</v>
      </c>
      <c r="AA129" t="n">
        <v>487.1029972691335</v>
      </c>
      <c r="AB129" t="n">
        <v>666.4758103312183</v>
      </c>
      <c r="AC129" t="n">
        <v>602.8682943978808</v>
      </c>
      <c r="AD129" t="n">
        <v>487102.9972691335</v>
      </c>
      <c r="AE129" t="n">
        <v>666475.8103312183</v>
      </c>
      <c r="AF129" t="n">
        <v>3.344958400536611e-06</v>
      </c>
      <c r="AG129" t="n">
        <v>7.873263888888889</v>
      </c>
      <c r="AH129" t="n">
        <v>602868.2943978808</v>
      </c>
    </row>
    <row r="130">
      <c r="A130" t="n">
        <v>128</v>
      </c>
      <c r="B130" t="n">
        <v>125</v>
      </c>
      <c r="C130" t="inlineStr">
        <is>
          <t xml:space="preserve">CONCLUIDO	</t>
        </is>
      </c>
      <c r="D130" t="n">
        <v>3.6753</v>
      </c>
      <c r="E130" t="n">
        <v>27.21</v>
      </c>
      <c r="F130" t="n">
        <v>23.98</v>
      </c>
      <c r="G130" t="n">
        <v>143.88</v>
      </c>
      <c r="H130" t="n">
        <v>1.93</v>
      </c>
      <c r="I130" t="n">
        <v>10</v>
      </c>
      <c r="J130" t="n">
        <v>304.35</v>
      </c>
      <c r="K130" t="n">
        <v>58.47</v>
      </c>
      <c r="L130" t="n">
        <v>33</v>
      </c>
      <c r="M130" t="n">
        <v>8</v>
      </c>
      <c r="N130" t="n">
        <v>87.88</v>
      </c>
      <c r="O130" t="n">
        <v>37770.79</v>
      </c>
      <c r="P130" t="n">
        <v>380.73</v>
      </c>
      <c r="Q130" t="n">
        <v>452.6</v>
      </c>
      <c r="R130" t="n">
        <v>70.68000000000001</v>
      </c>
      <c r="S130" t="n">
        <v>57.64</v>
      </c>
      <c r="T130" t="n">
        <v>4428.63</v>
      </c>
      <c r="U130" t="n">
        <v>0.82</v>
      </c>
      <c r="V130" t="n">
        <v>0.88</v>
      </c>
      <c r="W130" t="n">
        <v>6.81</v>
      </c>
      <c r="X130" t="n">
        <v>0.25</v>
      </c>
      <c r="Y130" t="n">
        <v>1</v>
      </c>
      <c r="Z130" t="n">
        <v>10</v>
      </c>
      <c r="AA130" t="n">
        <v>486.6710591785613</v>
      </c>
      <c r="AB130" t="n">
        <v>665.8848135799338</v>
      </c>
      <c r="AC130" t="n">
        <v>602.3337015470697</v>
      </c>
      <c r="AD130" t="n">
        <v>486671.0591785613</v>
      </c>
      <c r="AE130" t="n">
        <v>665884.8135799338</v>
      </c>
      <c r="AF130" t="n">
        <v>3.345595604825616e-06</v>
      </c>
      <c r="AG130" t="n">
        <v>7.873263888888889</v>
      </c>
      <c r="AH130" t="n">
        <v>602333.7015470697</v>
      </c>
    </row>
    <row r="131">
      <c r="A131" t="n">
        <v>129</v>
      </c>
      <c r="B131" t="n">
        <v>125</v>
      </c>
      <c r="C131" t="inlineStr">
        <is>
          <t xml:space="preserve">CONCLUIDO	</t>
        </is>
      </c>
      <c r="D131" t="n">
        <v>3.6739</v>
      </c>
      <c r="E131" t="n">
        <v>27.22</v>
      </c>
      <c r="F131" t="n">
        <v>23.99</v>
      </c>
      <c r="G131" t="n">
        <v>143.94</v>
      </c>
      <c r="H131" t="n">
        <v>1.94</v>
      </c>
      <c r="I131" t="n">
        <v>10</v>
      </c>
      <c r="J131" t="n">
        <v>304.88</v>
      </c>
      <c r="K131" t="n">
        <v>58.47</v>
      </c>
      <c r="L131" t="n">
        <v>33.25</v>
      </c>
      <c r="M131" t="n">
        <v>8</v>
      </c>
      <c r="N131" t="n">
        <v>88.16</v>
      </c>
      <c r="O131" t="n">
        <v>37836.69</v>
      </c>
      <c r="P131" t="n">
        <v>380.58</v>
      </c>
      <c r="Q131" t="n">
        <v>452.6</v>
      </c>
      <c r="R131" t="n">
        <v>70.94</v>
      </c>
      <c r="S131" t="n">
        <v>57.64</v>
      </c>
      <c r="T131" t="n">
        <v>4560.42</v>
      </c>
      <c r="U131" t="n">
        <v>0.8100000000000001</v>
      </c>
      <c r="V131" t="n">
        <v>0.88</v>
      </c>
      <c r="W131" t="n">
        <v>6.81</v>
      </c>
      <c r="X131" t="n">
        <v>0.27</v>
      </c>
      <c r="Y131" t="n">
        <v>1</v>
      </c>
      <c r="Z131" t="n">
        <v>10</v>
      </c>
      <c r="AA131" t="n">
        <v>486.7332082071738</v>
      </c>
      <c r="AB131" t="n">
        <v>665.9698486227032</v>
      </c>
      <c r="AC131" t="n">
        <v>602.4106209647047</v>
      </c>
      <c r="AD131" t="n">
        <v>486733.2082071739</v>
      </c>
      <c r="AE131" t="n">
        <v>665969.8486227032</v>
      </c>
      <c r="AF131" t="n">
        <v>3.344321196247608e-06</v>
      </c>
      <c r="AG131" t="n">
        <v>7.876157407407407</v>
      </c>
      <c r="AH131" t="n">
        <v>602410.6209647047</v>
      </c>
    </row>
    <row r="132">
      <c r="A132" t="n">
        <v>130</v>
      </c>
      <c r="B132" t="n">
        <v>125</v>
      </c>
      <c r="C132" t="inlineStr">
        <is>
          <t xml:space="preserve">CONCLUIDO	</t>
        </is>
      </c>
      <c r="D132" t="n">
        <v>3.675</v>
      </c>
      <c r="E132" t="n">
        <v>27.21</v>
      </c>
      <c r="F132" t="n">
        <v>23.98</v>
      </c>
      <c r="G132" t="n">
        <v>143.89</v>
      </c>
      <c r="H132" t="n">
        <v>1.95</v>
      </c>
      <c r="I132" t="n">
        <v>10</v>
      </c>
      <c r="J132" t="n">
        <v>305.42</v>
      </c>
      <c r="K132" t="n">
        <v>58.47</v>
      </c>
      <c r="L132" t="n">
        <v>33.5</v>
      </c>
      <c r="M132" t="n">
        <v>8</v>
      </c>
      <c r="N132" t="n">
        <v>88.45</v>
      </c>
      <c r="O132" t="n">
        <v>37902.71</v>
      </c>
      <c r="P132" t="n">
        <v>379.8</v>
      </c>
      <c r="Q132" t="n">
        <v>452.58</v>
      </c>
      <c r="R132" t="n">
        <v>70.81</v>
      </c>
      <c r="S132" t="n">
        <v>57.64</v>
      </c>
      <c r="T132" t="n">
        <v>4495.31</v>
      </c>
      <c r="U132" t="n">
        <v>0.8100000000000001</v>
      </c>
      <c r="V132" t="n">
        <v>0.88</v>
      </c>
      <c r="W132" t="n">
        <v>6.81</v>
      </c>
      <c r="X132" t="n">
        <v>0.26</v>
      </c>
      <c r="Y132" t="n">
        <v>1</v>
      </c>
      <c r="Z132" t="n">
        <v>10</v>
      </c>
      <c r="AA132" t="n">
        <v>486.0861367272151</v>
      </c>
      <c r="AB132" t="n">
        <v>665.0844968770448</v>
      </c>
      <c r="AC132" t="n">
        <v>601.6097659470529</v>
      </c>
      <c r="AD132" t="n">
        <v>486086.1367272151</v>
      </c>
      <c r="AE132" t="n">
        <v>665084.4968770448</v>
      </c>
      <c r="AF132" t="n">
        <v>3.345322517273186e-06</v>
      </c>
      <c r="AG132" t="n">
        <v>7.873263888888889</v>
      </c>
      <c r="AH132" t="n">
        <v>601609.7659470529</v>
      </c>
    </row>
    <row r="133">
      <c r="A133" t="n">
        <v>131</v>
      </c>
      <c r="B133" t="n">
        <v>125</v>
      </c>
      <c r="C133" t="inlineStr">
        <is>
          <t xml:space="preserve">CONCLUIDO	</t>
        </is>
      </c>
      <c r="D133" t="n">
        <v>3.6757</v>
      </c>
      <c r="E133" t="n">
        <v>27.21</v>
      </c>
      <c r="F133" t="n">
        <v>23.98</v>
      </c>
      <c r="G133" t="n">
        <v>143.86</v>
      </c>
      <c r="H133" t="n">
        <v>1.97</v>
      </c>
      <c r="I133" t="n">
        <v>10</v>
      </c>
      <c r="J133" t="n">
        <v>305.96</v>
      </c>
      <c r="K133" t="n">
        <v>58.47</v>
      </c>
      <c r="L133" t="n">
        <v>33.75</v>
      </c>
      <c r="M133" t="n">
        <v>8</v>
      </c>
      <c r="N133" t="n">
        <v>88.73</v>
      </c>
      <c r="O133" t="n">
        <v>37968.85</v>
      </c>
      <c r="P133" t="n">
        <v>378.98</v>
      </c>
      <c r="Q133" t="n">
        <v>452.56</v>
      </c>
      <c r="R133" t="n">
        <v>70.58</v>
      </c>
      <c r="S133" t="n">
        <v>57.64</v>
      </c>
      <c r="T133" t="n">
        <v>4377.34</v>
      </c>
      <c r="U133" t="n">
        <v>0.82</v>
      </c>
      <c r="V133" t="n">
        <v>0.88</v>
      </c>
      <c r="W133" t="n">
        <v>6.81</v>
      </c>
      <c r="X133" t="n">
        <v>0.25</v>
      </c>
      <c r="Y133" t="n">
        <v>1</v>
      </c>
      <c r="Z133" t="n">
        <v>10</v>
      </c>
      <c r="AA133" t="n">
        <v>485.4833566288897</v>
      </c>
      <c r="AB133" t="n">
        <v>664.2597465537347</v>
      </c>
      <c r="AC133" t="n">
        <v>600.863728637055</v>
      </c>
      <c r="AD133" t="n">
        <v>485483.3566288897</v>
      </c>
      <c r="AE133" t="n">
        <v>664259.7465537346</v>
      </c>
      <c r="AF133" t="n">
        <v>3.34595972156219e-06</v>
      </c>
      <c r="AG133" t="n">
        <v>7.873263888888889</v>
      </c>
      <c r="AH133" t="n">
        <v>600863.728637055</v>
      </c>
    </row>
    <row r="134">
      <c r="A134" t="n">
        <v>132</v>
      </c>
      <c r="B134" t="n">
        <v>125</v>
      </c>
      <c r="C134" t="inlineStr">
        <is>
          <t xml:space="preserve">CONCLUIDO	</t>
        </is>
      </c>
      <c r="D134" t="n">
        <v>3.685</v>
      </c>
      <c r="E134" t="n">
        <v>27.14</v>
      </c>
      <c r="F134" t="n">
        <v>23.96</v>
      </c>
      <c r="G134" t="n">
        <v>159.7</v>
      </c>
      <c r="H134" t="n">
        <v>1.98</v>
      </c>
      <c r="I134" t="n">
        <v>9</v>
      </c>
      <c r="J134" t="n">
        <v>306.49</v>
      </c>
      <c r="K134" t="n">
        <v>58.47</v>
      </c>
      <c r="L134" t="n">
        <v>34</v>
      </c>
      <c r="M134" t="n">
        <v>7</v>
      </c>
      <c r="N134" t="n">
        <v>89.02</v>
      </c>
      <c r="O134" t="n">
        <v>38035.12</v>
      </c>
      <c r="P134" t="n">
        <v>378.87</v>
      </c>
      <c r="Q134" t="n">
        <v>452.56</v>
      </c>
      <c r="R134" t="n">
        <v>69.75</v>
      </c>
      <c r="S134" t="n">
        <v>57.64</v>
      </c>
      <c r="T134" t="n">
        <v>3968.21</v>
      </c>
      <c r="U134" t="n">
        <v>0.83</v>
      </c>
      <c r="V134" t="n">
        <v>0.89</v>
      </c>
      <c r="W134" t="n">
        <v>6.81</v>
      </c>
      <c r="X134" t="n">
        <v>0.23</v>
      </c>
      <c r="Y134" t="n">
        <v>1</v>
      </c>
      <c r="Z134" t="n">
        <v>10</v>
      </c>
      <c r="AA134" t="n">
        <v>484.5068109379724</v>
      </c>
      <c r="AB134" t="n">
        <v>662.9235936572662</v>
      </c>
      <c r="AC134" t="n">
        <v>599.6550962977235</v>
      </c>
      <c r="AD134" t="n">
        <v>484506.8109379724</v>
      </c>
      <c r="AE134" t="n">
        <v>662923.5936572662</v>
      </c>
      <c r="AF134" t="n">
        <v>3.354425435687535e-06</v>
      </c>
      <c r="AG134" t="n">
        <v>7.85300925925926</v>
      </c>
      <c r="AH134" t="n">
        <v>599655.0962977235</v>
      </c>
    </row>
    <row r="135">
      <c r="A135" t="n">
        <v>133</v>
      </c>
      <c r="B135" t="n">
        <v>125</v>
      </c>
      <c r="C135" t="inlineStr">
        <is>
          <t xml:space="preserve">CONCLUIDO	</t>
        </is>
      </c>
      <c r="D135" t="n">
        <v>3.6851</v>
      </c>
      <c r="E135" t="n">
        <v>27.14</v>
      </c>
      <c r="F135" t="n">
        <v>23.95</v>
      </c>
      <c r="G135" t="n">
        <v>159.69</v>
      </c>
      <c r="H135" t="n">
        <v>1.99</v>
      </c>
      <c r="I135" t="n">
        <v>9</v>
      </c>
      <c r="J135" t="n">
        <v>307.03</v>
      </c>
      <c r="K135" t="n">
        <v>58.47</v>
      </c>
      <c r="L135" t="n">
        <v>34.25</v>
      </c>
      <c r="M135" t="n">
        <v>7</v>
      </c>
      <c r="N135" t="n">
        <v>89.31</v>
      </c>
      <c r="O135" t="n">
        <v>38101.52</v>
      </c>
      <c r="P135" t="n">
        <v>379.33</v>
      </c>
      <c r="Q135" t="n">
        <v>452.55</v>
      </c>
      <c r="R135" t="n">
        <v>69.84999999999999</v>
      </c>
      <c r="S135" t="n">
        <v>57.64</v>
      </c>
      <c r="T135" t="n">
        <v>4017.71</v>
      </c>
      <c r="U135" t="n">
        <v>0.83</v>
      </c>
      <c r="V135" t="n">
        <v>0.89</v>
      </c>
      <c r="W135" t="n">
        <v>6.81</v>
      </c>
      <c r="X135" t="n">
        <v>0.23</v>
      </c>
      <c r="Y135" t="n">
        <v>1</v>
      </c>
      <c r="Z135" t="n">
        <v>10</v>
      </c>
      <c r="AA135" t="n">
        <v>484.7656724300664</v>
      </c>
      <c r="AB135" t="n">
        <v>663.2777793709124</v>
      </c>
      <c r="AC135" t="n">
        <v>599.9754790239618</v>
      </c>
      <c r="AD135" t="n">
        <v>484765.6724300664</v>
      </c>
      <c r="AE135" t="n">
        <v>663277.7793709125</v>
      </c>
      <c r="AF135" t="n">
        <v>3.354516464871678e-06</v>
      </c>
      <c r="AG135" t="n">
        <v>7.85300925925926</v>
      </c>
      <c r="AH135" t="n">
        <v>599975.4790239618</v>
      </c>
    </row>
    <row r="136">
      <c r="A136" t="n">
        <v>134</v>
      </c>
      <c r="B136" t="n">
        <v>125</v>
      </c>
      <c r="C136" t="inlineStr">
        <is>
          <t xml:space="preserve">CONCLUIDO	</t>
        </is>
      </c>
      <c r="D136" t="n">
        <v>3.6862</v>
      </c>
      <c r="E136" t="n">
        <v>27.13</v>
      </c>
      <c r="F136" t="n">
        <v>23.95</v>
      </c>
      <c r="G136" t="n">
        <v>159.64</v>
      </c>
      <c r="H136" t="n">
        <v>2</v>
      </c>
      <c r="I136" t="n">
        <v>9</v>
      </c>
      <c r="J136" t="n">
        <v>307.57</v>
      </c>
      <c r="K136" t="n">
        <v>58.47</v>
      </c>
      <c r="L136" t="n">
        <v>34.5</v>
      </c>
      <c r="M136" t="n">
        <v>7</v>
      </c>
      <c r="N136" t="n">
        <v>89.59999999999999</v>
      </c>
      <c r="O136" t="n">
        <v>38168.04</v>
      </c>
      <c r="P136" t="n">
        <v>379.47</v>
      </c>
      <c r="Q136" t="n">
        <v>452.57</v>
      </c>
      <c r="R136" t="n">
        <v>69.48999999999999</v>
      </c>
      <c r="S136" t="n">
        <v>57.64</v>
      </c>
      <c r="T136" t="n">
        <v>3837.95</v>
      </c>
      <c r="U136" t="n">
        <v>0.83</v>
      </c>
      <c r="V136" t="n">
        <v>0.89</v>
      </c>
      <c r="W136" t="n">
        <v>6.81</v>
      </c>
      <c r="X136" t="n">
        <v>0.22</v>
      </c>
      <c r="Y136" t="n">
        <v>1</v>
      </c>
      <c r="Z136" t="n">
        <v>10</v>
      </c>
      <c r="AA136" t="n">
        <v>484.7588757758789</v>
      </c>
      <c r="AB136" t="n">
        <v>663.2684798888058</v>
      </c>
      <c r="AC136" t="n">
        <v>599.9670670713757</v>
      </c>
      <c r="AD136" t="n">
        <v>484758.8757758789</v>
      </c>
      <c r="AE136" t="n">
        <v>663268.4798888058</v>
      </c>
      <c r="AF136" t="n">
        <v>3.355517785897256e-06</v>
      </c>
      <c r="AG136" t="n">
        <v>7.85011574074074</v>
      </c>
      <c r="AH136" t="n">
        <v>599967.0670713757</v>
      </c>
    </row>
    <row r="137">
      <c r="A137" t="n">
        <v>135</v>
      </c>
      <c r="B137" t="n">
        <v>125</v>
      </c>
      <c r="C137" t="inlineStr">
        <is>
          <t xml:space="preserve">CONCLUIDO	</t>
        </is>
      </c>
      <c r="D137" t="n">
        <v>3.6854</v>
      </c>
      <c r="E137" t="n">
        <v>27.13</v>
      </c>
      <c r="F137" t="n">
        <v>23.95</v>
      </c>
      <c r="G137" t="n">
        <v>159.68</v>
      </c>
      <c r="H137" t="n">
        <v>2.01</v>
      </c>
      <c r="I137" t="n">
        <v>9</v>
      </c>
      <c r="J137" t="n">
        <v>308.11</v>
      </c>
      <c r="K137" t="n">
        <v>58.47</v>
      </c>
      <c r="L137" t="n">
        <v>34.75</v>
      </c>
      <c r="M137" t="n">
        <v>7</v>
      </c>
      <c r="N137" t="n">
        <v>89.89</v>
      </c>
      <c r="O137" t="n">
        <v>38234.68</v>
      </c>
      <c r="P137" t="n">
        <v>380</v>
      </c>
      <c r="Q137" t="n">
        <v>452.55</v>
      </c>
      <c r="R137" t="n">
        <v>69.70999999999999</v>
      </c>
      <c r="S137" t="n">
        <v>57.64</v>
      </c>
      <c r="T137" t="n">
        <v>3946.1</v>
      </c>
      <c r="U137" t="n">
        <v>0.83</v>
      </c>
      <c r="V137" t="n">
        <v>0.89</v>
      </c>
      <c r="W137" t="n">
        <v>6.81</v>
      </c>
      <c r="X137" t="n">
        <v>0.23</v>
      </c>
      <c r="Y137" t="n">
        <v>1</v>
      </c>
      <c r="Z137" t="n">
        <v>10</v>
      </c>
      <c r="AA137" t="n">
        <v>485.1784669921782</v>
      </c>
      <c r="AB137" t="n">
        <v>663.8425831020046</v>
      </c>
      <c r="AC137" t="n">
        <v>600.4863786796657</v>
      </c>
      <c r="AD137" t="n">
        <v>485178.4669921782</v>
      </c>
      <c r="AE137" t="n">
        <v>663842.5831020046</v>
      </c>
      <c r="AF137" t="n">
        <v>3.354789552424108e-06</v>
      </c>
      <c r="AG137" t="n">
        <v>7.85011574074074</v>
      </c>
      <c r="AH137" t="n">
        <v>600486.3786796656</v>
      </c>
    </row>
    <row r="138">
      <c r="A138" t="n">
        <v>136</v>
      </c>
      <c r="B138" t="n">
        <v>125</v>
      </c>
      <c r="C138" t="inlineStr">
        <is>
          <t xml:space="preserve">CONCLUIDO	</t>
        </is>
      </c>
      <c r="D138" t="n">
        <v>3.6856</v>
      </c>
      <c r="E138" t="n">
        <v>27.13</v>
      </c>
      <c r="F138" t="n">
        <v>23.95</v>
      </c>
      <c r="G138" t="n">
        <v>159.67</v>
      </c>
      <c r="H138" t="n">
        <v>2.02</v>
      </c>
      <c r="I138" t="n">
        <v>9</v>
      </c>
      <c r="J138" t="n">
        <v>308.65</v>
      </c>
      <c r="K138" t="n">
        <v>58.47</v>
      </c>
      <c r="L138" t="n">
        <v>35</v>
      </c>
      <c r="M138" t="n">
        <v>7</v>
      </c>
      <c r="N138" t="n">
        <v>90.18000000000001</v>
      </c>
      <c r="O138" t="n">
        <v>38301.46</v>
      </c>
      <c r="P138" t="n">
        <v>380.58</v>
      </c>
      <c r="Q138" t="n">
        <v>452.55</v>
      </c>
      <c r="R138" t="n">
        <v>69.65000000000001</v>
      </c>
      <c r="S138" t="n">
        <v>57.64</v>
      </c>
      <c r="T138" t="n">
        <v>3920.21</v>
      </c>
      <c r="U138" t="n">
        <v>0.83</v>
      </c>
      <c r="V138" t="n">
        <v>0.89</v>
      </c>
      <c r="W138" t="n">
        <v>6.81</v>
      </c>
      <c r="X138" t="n">
        <v>0.23</v>
      </c>
      <c r="Y138" t="n">
        <v>1</v>
      </c>
      <c r="Z138" t="n">
        <v>10</v>
      </c>
      <c r="AA138" t="n">
        <v>485.5411250652616</v>
      </c>
      <c r="AB138" t="n">
        <v>664.3387878769423</v>
      </c>
      <c r="AC138" t="n">
        <v>600.9352263673111</v>
      </c>
      <c r="AD138" t="n">
        <v>485541.1250652616</v>
      </c>
      <c r="AE138" t="n">
        <v>664338.7878769423</v>
      </c>
      <c r="AF138" t="n">
        <v>3.354971610792396e-06</v>
      </c>
      <c r="AG138" t="n">
        <v>7.85011574074074</v>
      </c>
      <c r="AH138" t="n">
        <v>600935.2263673111</v>
      </c>
    </row>
    <row r="139">
      <c r="A139" t="n">
        <v>137</v>
      </c>
      <c r="B139" t="n">
        <v>125</v>
      </c>
      <c r="C139" t="inlineStr">
        <is>
          <t xml:space="preserve">CONCLUIDO	</t>
        </is>
      </c>
      <c r="D139" t="n">
        <v>3.6863</v>
      </c>
      <c r="E139" t="n">
        <v>27.13</v>
      </c>
      <c r="F139" t="n">
        <v>23.95</v>
      </c>
      <c r="G139" t="n">
        <v>159.64</v>
      </c>
      <c r="H139" t="n">
        <v>2.03</v>
      </c>
      <c r="I139" t="n">
        <v>9</v>
      </c>
      <c r="J139" t="n">
        <v>309.2</v>
      </c>
      <c r="K139" t="n">
        <v>58.47</v>
      </c>
      <c r="L139" t="n">
        <v>35.25</v>
      </c>
      <c r="M139" t="n">
        <v>7</v>
      </c>
      <c r="N139" t="n">
        <v>90.47</v>
      </c>
      <c r="O139" t="n">
        <v>38368.36</v>
      </c>
      <c r="P139" t="n">
        <v>380.95</v>
      </c>
      <c r="Q139" t="n">
        <v>452.56</v>
      </c>
      <c r="R139" t="n">
        <v>69.54000000000001</v>
      </c>
      <c r="S139" t="n">
        <v>57.64</v>
      </c>
      <c r="T139" t="n">
        <v>3863.64</v>
      </c>
      <c r="U139" t="n">
        <v>0.83</v>
      </c>
      <c r="V139" t="n">
        <v>0.89</v>
      </c>
      <c r="W139" t="n">
        <v>6.81</v>
      </c>
      <c r="X139" t="n">
        <v>0.22</v>
      </c>
      <c r="Y139" t="n">
        <v>1</v>
      </c>
      <c r="Z139" t="n">
        <v>10</v>
      </c>
      <c r="AA139" t="n">
        <v>485.720962333147</v>
      </c>
      <c r="AB139" t="n">
        <v>664.5848491607235</v>
      </c>
      <c r="AC139" t="n">
        <v>601.1578039075173</v>
      </c>
      <c r="AD139" t="n">
        <v>485720.9623331471</v>
      </c>
      <c r="AE139" t="n">
        <v>664584.8491607235</v>
      </c>
      <c r="AF139" t="n">
        <v>3.3556088150814e-06</v>
      </c>
      <c r="AG139" t="n">
        <v>7.85011574074074</v>
      </c>
      <c r="AH139" t="n">
        <v>601157.8039075173</v>
      </c>
    </row>
    <row r="140">
      <c r="A140" t="n">
        <v>138</v>
      </c>
      <c r="B140" t="n">
        <v>125</v>
      </c>
      <c r="C140" t="inlineStr">
        <is>
          <t xml:space="preserve">CONCLUIDO	</t>
        </is>
      </c>
      <c r="D140" t="n">
        <v>3.6866</v>
      </c>
      <c r="E140" t="n">
        <v>27.13</v>
      </c>
      <c r="F140" t="n">
        <v>23.94</v>
      </c>
      <c r="G140" t="n">
        <v>159.62</v>
      </c>
      <c r="H140" t="n">
        <v>2.04</v>
      </c>
      <c r="I140" t="n">
        <v>9</v>
      </c>
      <c r="J140" t="n">
        <v>309.74</v>
      </c>
      <c r="K140" t="n">
        <v>58.47</v>
      </c>
      <c r="L140" t="n">
        <v>35.5</v>
      </c>
      <c r="M140" t="n">
        <v>7</v>
      </c>
      <c r="N140" t="n">
        <v>90.77</v>
      </c>
      <c r="O140" t="n">
        <v>38435.39</v>
      </c>
      <c r="P140" t="n">
        <v>381.18</v>
      </c>
      <c r="Q140" t="n">
        <v>452.56</v>
      </c>
      <c r="R140" t="n">
        <v>69.56</v>
      </c>
      <c r="S140" t="n">
        <v>57.64</v>
      </c>
      <c r="T140" t="n">
        <v>3873.44</v>
      </c>
      <c r="U140" t="n">
        <v>0.83</v>
      </c>
      <c r="V140" t="n">
        <v>0.89</v>
      </c>
      <c r="W140" t="n">
        <v>6.81</v>
      </c>
      <c r="X140" t="n">
        <v>0.22</v>
      </c>
      <c r="Y140" t="n">
        <v>1</v>
      </c>
      <c r="Z140" t="n">
        <v>10</v>
      </c>
      <c r="AA140" t="n">
        <v>485.810803400895</v>
      </c>
      <c r="AB140" t="n">
        <v>664.7077736731244</v>
      </c>
      <c r="AC140" t="n">
        <v>601.2689966769802</v>
      </c>
      <c r="AD140" t="n">
        <v>485810.803400895</v>
      </c>
      <c r="AE140" t="n">
        <v>664707.7736731244</v>
      </c>
      <c r="AF140" t="n">
        <v>3.35588190263383e-06</v>
      </c>
      <c r="AG140" t="n">
        <v>7.85011574074074</v>
      </c>
      <c r="AH140" t="n">
        <v>601268.9966769803</v>
      </c>
    </row>
    <row r="141">
      <c r="A141" t="n">
        <v>139</v>
      </c>
      <c r="B141" t="n">
        <v>125</v>
      </c>
      <c r="C141" t="inlineStr">
        <is>
          <t xml:space="preserve">CONCLUIDO	</t>
        </is>
      </c>
      <c r="D141" t="n">
        <v>3.6866</v>
      </c>
      <c r="E141" t="n">
        <v>27.12</v>
      </c>
      <c r="F141" t="n">
        <v>23.94</v>
      </c>
      <c r="G141" t="n">
        <v>159.62</v>
      </c>
      <c r="H141" t="n">
        <v>2.05</v>
      </c>
      <c r="I141" t="n">
        <v>9</v>
      </c>
      <c r="J141" t="n">
        <v>310.28</v>
      </c>
      <c r="K141" t="n">
        <v>58.47</v>
      </c>
      <c r="L141" t="n">
        <v>35.75</v>
      </c>
      <c r="M141" t="n">
        <v>7</v>
      </c>
      <c r="N141" t="n">
        <v>91.06</v>
      </c>
      <c r="O141" t="n">
        <v>38502.55</v>
      </c>
      <c r="P141" t="n">
        <v>381.4</v>
      </c>
      <c r="Q141" t="n">
        <v>452.58</v>
      </c>
      <c r="R141" t="n">
        <v>69.45999999999999</v>
      </c>
      <c r="S141" t="n">
        <v>57.64</v>
      </c>
      <c r="T141" t="n">
        <v>3821.3</v>
      </c>
      <c r="U141" t="n">
        <v>0.83</v>
      </c>
      <c r="V141" t="n">
        <v>0.89</v>
      </c>
      <c r="W141" t="n">
        <v>6.81</v>
      </c>
      <c r="X141" t="n">
        <v>0.22</v>
      </c>
      <c r="Y141" t="n">
        <v>1</v>
      </c>
      <c r="Z141" t="n">
        <v>10</v>
      </c>
      <c r="AA141" t="n">
        <v>485.9551376425909</v>
      </c>
      <c r="AB141" t="n">
        <v>664.9052581501901</v>
      </c>
      <c r="AC141" t="n">
        <v>601.447633512726</v>
      </c>
      <c r="AD141" t="n">
        <v>485955.1376425909</v>
      </c>
      <c r="AE141" t="n">
        <v>664905.2581501901</v>
      </c>
      <c r="AF141" t="n">
        <v>3.35588190263383e-06</v>
      </c>
      <c r="AG141" t="n">
        <v>7.847222222222222</v>
      </c>
      <c r="AH141" t="n">
        <v>601447.6335127261</v>
      </c>
    </row>
    <row r="142">
      <c r="A142" t="n">
        <v>140</v>
      </c>
      <c r="B142" t="n">
        <v>125</v>
      </c>
      <c r="C142" t="inlineStr">
        <is>
          <t xml:space="preserve">CONCLUIDO	</t>
        </is>
      </c>
      <c r="D142" t="n">
        <v>3.6857</v>
      </c>
      <c r="E142" t="n">
        <v>27.13</v>
      </c>
      <c r="F142" t="n">
        <v>23.95</v>
      </c>
      <c r="G142" t="n">
        <v>159.67</v>
      </c>
      <c r="H142" t="n">
        <v>2.06</v>
      </c>
      <c r="I142" t="n">
        <v>9</v>
      </c>
      <c r="J142" t="n">
        <v>310.83</v>
      </c>
      <c r="K142" t="n">
        <v>58.47</v>
      </c>
      <c r="L142" t="n">
        <v>36</v>
      </c>
      <c r="M142" t="n">
        <v>7</v>
      </c>
      <c r="N142" t="n">
        <v>91.36</v>
      </c>
      <c r="O142" t="n">
        <v>38569.84</v>
      </c>
      <c r="P142" t="n">
        <v>381.51</v>
      </c>
      <c r="Q142" t="n">
        <v>452.61</v>
      </c>
      <c r="R142" t="n">
        <v>69.67</v>
      </c>
      <c r="S142" t="n">
        <v>57.64</v>
      </c>
      <c r="T142" t="n">
        <v>3927.91</v>
      </c>
      <c r="U142" t="n">
        <v>0.83</v>
      </c>
      <c r="V142" t="n">
        <v>0.89</v>
      </c>
      <c r="W142" t="n">
        <v>6.81</v>
      </c>
      <c r="X142" t="n">
        <v>0.23</v>
      </c>
      <c r="Y142" t="n">
        <v>1</v>
      </c>
      <c r="Z142" t="n">
        <v>10</v>
      </c>
      <c r="AA142" t="n">
        <v>486.1424233023778</v>
      </c>
      <c r="AB142" t="n">
        <v>665.1615106523707</v>
      </c>
      <c r="AC142" t="n">
        <v>601.6794296357511</v>
      </c>
      <c r="AD142" t="n">
        <v>486142.4233023778</v>
      </c>
      <c r="AE142" t="n">
        <v>665161.5106523706</v>
      </c>
      <c r="AF142" t="n">
        <v>3.355062639976539e-06</v>
      </c>
      <c r="AG142" t="n">
        <v>7.85011574074074</v>
      </c>
      <c r="AH142" t="n">
        <v>601679.4296357512</v>
      </c>
    </row>
    <row r="143">
      <c r="A143" t="n">
        <v>141</v>
      </c>
      <c r="B143" t="n">
        <v>125</v>
      </c>
      <c r="C143" t="inlineStr">
        <is>
          <t xml:space="preserve">CONCLUIDO	</t>
        </is>
      </c>
      <c r="D143" t="n">
        <v>3.685</v>
      </c>
      <c r="E143" t="n">
        <v>27.14</v>
      </c>
      <c r="F143" t="n">
        <v>23.95</v>
      </c>
      <c r="G143" t="n">
        <v>159.7</v>
      </c>
      <c r="H143" t="n">
        <v>2.07</v>
      </c>
      <c r="I143" t="n">
        <v>9</v>
      </c>
      <c r="J143" t="n">
        <v>311.38</v>
      </c>
      <c r="K143" t="n">
        <v>58.47</v>
      </c>
      <c r="L143" t="n">
        <v>36.25</v>
      </c>
      <c r="M143" t="n">
        <v>7</v>
      </c>
      <c r="N143" t="n">
        <v>91.65000000000001</v>
      </c>
      <c r="O143" t="n">
        <v>38637.26</v>
      </c>
      <c r="P143" t="n">
        <v>381.59</v>
      </c>
      <c r="Q143" t="n">
        <v>452.55</v>
      </c>
      <c r="R143" t="n">
        <v>70</v>
      </c>
      <c r="S143" t="n">
        <v>57.64</v>
      </c>
      <c r="T143" t="n">
        <v>4094.1</v>
      </c>
      <c r="U143" t="n">
        <v>0.82</v>
      </c>
      <c r="V143" t="n">
        <v>0.89</v>
      </c>
      <c r="W143" t="n">
        <v>6.81</v>
      </c>
      <c r="X143" t="n">
        <v>0.23</v>
      </c>
      <c r="Y143" t="n">
        <v>1</v>
      </c>
      <c r="Z143" t="n">
        <v>10</v>
      </c>
      <c r="AA143" t="n">
        <v>486.2579941304786</v>
      </c>
      <c r="AB143" t="n">
        <v>665.3196397580033</v>
      </c>
      <c r="AC143" t="n">
        <v>601.822467121478</v>
      </c>
      <c r="AD143" t="n">
        <v>486257.9941304786</v>
      </c>
      <c r="AE143" t="n">
        <v>665319.6397580033</v>
      </c>
      <c r="AF143" t="n">
        <v>3.354425435687535e-06</v>
      </c>
      <c r="AG143" t="n">
        <v>7.85300925925926</v>
      </c>
      <c r="AH143" t="n">
        <v>601822.4671214779</v>
      </c>
    </row>
    <row r="144">
      <c r="A144" t="n">
        <v>142</v>
      </c>
      <c r="B144" t="n">
        <v>125</v>
      </c>
      <c r="C144" t="inlineStr">
        <is>
          <t xml:space="preserve">CONCLUIDO	</t>
        </is>
      </c>
      <c r="D144" t="n">
        <v>3.6839</v>
      </c>
      <c r="E144" t="n">
        <v>27.14</v>
      </c>
      <c r="F144" t="n">
        <v>23.96</v>
      </c>
      <c r="G144" t="n">
        <v>159.75</v>
      </c>
      <c r="H144" t="n">
        <v>2.08</v>
      </c>
      <c r="I144" t="n">
        <v>9</v>
      </c>
      <c r="J144" t="n">
        <v>311.92</v>
      </c>
      <c r="K144" t="n">
        <v>58.47</v>
      </c>
      <c r="L144" t="n">
        <v>36.5</v>
      </c>
      <c r="M144" t="n">
        <v>7</v>
      </c>
      <c r="N144" t="n">
        <v>91.95</v>
      </c>
      <c r="O144" t="n">
        <v>38704.93</v>
      </c>
      <c r="P144" t="n">
        <v>381.71</v>
      </c>
      <c r="Q144" t="n">
        <v>452.59</v>
      </c>
      <c r="R144" t="n">
        <v>70.08</v>
      </c>
      <c r="S144" t="n">
        <v>57.64</v>
      </c>
      <c r="T144" t="n">
        <v>4132.38</v>
      </c>
      <c r="U144" t="n">
        <v>0.82</v>
      </c>
      <c r="V144" t="n">
        <v>0.88</v>
      </c>
      <c r="W144" t="n">
        <v>6.81</v>
      </c>
      <c r="X144" t="n">
        <v>0.24</v>
      </c>
      <c r="Y144" t="n">
        <v>1</v>
      </c>
      <c r="Z144" t="n">
        <v>10</v>
      </c>
      <c r="AA144" t="n">
        <v>486.4700403605763</v>
      </c>
      <c r="AB144" t="n">
        <v>665.6097707648423</v>
      </c>
      <c r="AC144" t="n">
        <v>602.0849084322255</v>
      </c>
      <c r="AD144" t="n">
        <v>486470.0403605762</v>
      </c>
      <c r="AE144" t="n">
        <v>665609.7707648423</v>
      </c>
      <c r="AF144" t="n">
        <v>3.353424114661956e-06</v>
      </c>
      <c r="AG144" t="n">
        <v>7.85300925925926</v>
      </c>
      <c r="AH144" t="n">
        <v>602084.9084322255</v>
      </c>
    </row>
    <row r="145">
      <c r="A145" t="n">
        <v>143</v>
      </c>
      <c r="B145" t="n">
        <v>125</v>
      </c>
      <c r="C145" t="inlineStr">
        <is>
          <t xml:space="preserve">CONCLUIDO	</t>
        </is>
      </c>
      <c r="D145" t="n">
        <v>3.6847</v>
      </c>
      <c r="E145" t="n">
        <v>27.14</v>
      </c>
      <c r="F145" t="n">
        <v>23.96</v>
      </c>
      <c r="G145" t="n">
        <v>159.71</v>
      </c>
      <c r="H145" t="n">
        <v>2.1</v>
      </c>
      <c r="I145" t="n">
        <v>9</v>
      </c>
      <c r="J145" t="n">
        <v>312.47</v>
      </c>
      <c r="K145" t="n">
        <v>58.47</v>
      </c>
      <c r="L145" t="n">
        <v>36.75</v>
      </c>
      <c r="M145" t="n">
        <v>7</v>
      </c>
      <c r="N145" t="n">
        <v>92.25</v>
      </c>
      <c r="O145" t="n">
        <v>38772.62</v>
      </c>
      <c r="P145" t="n">
        <v>381.89</v>
      </c>
      <c r="Q145" t="n">
        <v>452.56</v>
      </c>
      <c r="R145" t="n">
        <v>69.95999999999999</v>
      </c>
      <c r="S145" t="n">
        <v>57.64</v>
      </c>
      <c r="T145" t="n">
        <v>4074.5</v>
      </c>
      <c r="U145" t="n">
        <v>0.82</v>
      </c>
      <c r="V145" t="n">
        <v>0.89</v>
      </c>
      <c r="W145" t="n">
        <v>6.81</v>
      </c>
      <c r="X145" t="n">
        <v>0.23</v>
      </c>
      <c r="Y145" t="n">
        <v>1</v>
      </c>
      <c r="Z145" t="n">
        <v>10</v>
      </c>
      <c r="AA145" t="n">
        <v>486.5160440674423</v>
      </c>
      <c r="AB145" t="n">
        <v>665.6727150661168</v>
      </c>
      <c r="AC145" t="n">
        <v>602.1418454177293</v>
      </c>
      <c r="AD145" t="n">
        <v>486516.0440674423</v>
      </c>
      <c r="AE145" t="n">
        <v>665672.7150661168</v>
      </c>
      <c r="AF145" t="n">
        <v>3.354152348135104e-06</v>
      </c>
      <c r="AG145" t="n">
        <v>7.85300925925926</v>
      </c>
      <c r="AH145" t="n">
        <v>602141.8454177293</v>
      </c>
    </row>
    <row r="146">
      <c r="A146" t="n">
        <v>144</v>
      </c>
      <c r="B146" t="n">
        <v>125</v>
      </c>
      <c r="C146" t="inlineStr">
        <is>
          <t xml:space="preserve">CONCLUIDO	</t>
        </is>
      </c>
      <c r="D146" t="n">
        <v>3.6856</v>
      </c>
      <c r="E146" t="n">
        <v>27.13</v>
      </c>
      <c r="F146" t="n">
        <v>23.95</v>
      </c>
      <c r="G146" t="n">
        <v>159.67</v>
      </c>
      <c r="H146" t="n">
        <v>2.11</v>
      </c>
      <c r="I146" t="n">
        <v>9</v>
      </c>
      <c r="J146" t="n">
        <v>313.02</v>
      </c>
      <c r="K146" t="n">
        <v>58.47</v>
      </c>
      <c r="L146" t="n">
        <v>37</v>
      </c>
      <c r="M146" t="n">
        <v>7</v>
      </c>
      <c r="N146" t="n">
        <v>92.55</v>
      </c>
      <c r="O146" t="n">
        <v>38840.44</v>
      </c>
      <c r="P146" t="n">
        <v>381.62</v>
      </c>
      <c r="Q146" t="n">
        <v>452.56</v>
      </c>
      <c r="R146" t="n">
        <v>69.70999999999999</v>
      </c>
      <c r="S146" t="n">
        <v>57.64</v>
      </c>
      <c r="T146" t="n">
        <v>3946.21</v>
      </c>
      <c r="U146" t="n">
        <v>0.83</v>
      </c>
      <c r="V146" t="n">
        <v>0.89</v>
      </c>
      <c r="W146" t="n">
        <v>6.81</v>
      </c>
      <c r="X146" t="n">
        <v>0.23</v>
      </c>
      <c r="Y146" t="n">
        <v>1</v>
      </c>
      <c r="Z146" t="n">
        <v>10</v>
      </c>
      <c r="AA146" t="n">
        <v>486.2236175175248</v>
      </c>
      <c r="AB146" t="n">
        <v>665.2726041595707</v>
      </c>
      <c r="AC146" t="n">
        <v>601.7799205345449</v>
      </c>
      <c r="AD146" t="n">
        <v>486223.6175175247</v>
      </c>
      <c r="AE146" t="n">
        <v>665272.6041595708</v>
      </c>
      <c r="AF146" t="n">
        <v>3.354971610792396e-06</v>
      </c>
      <c r="AG146" t="n">
        <v>7.85011574074074</v>
      </c>
      <c r="AH146" t="n">
        <v>601779.9205345449</v>
      </c>
    </row>
    <row r="147">
      <c r="A147" t="n">
        <v>145</v>
      </c>
      <c r="B147" t="n">
        <v>125</v>
      </c>
      <c r="C147" t="inlineStr">
        <is>
          <t xml:space="preserve">CONCLUIDO	</t>
        </is>
      </c>
      <c r="D147" t="n">
        <v>3.6861</v>
      </c>
      <c r="E147" t="n">
        <v>27.13</v>
      </c>
      <c r="F147" t="n">
        <v>23.95</v>
      </c>
      <c r="G147" t="n">
        <v>159.64</v>
      </c>
      <c r="H147" t="n">
        <v>2.12</v>
      </c>
      <c r="I147" t="n">
        <v>9</v>
      </c>
      <c r="J147" t="n">
        <v>313.57</v>
      </c>
      <c r="K147" t="n">
        <v>58.47</v>
      </c>
      <c r="L147" t="n">
        <v>37.25</v>
      </c>
      <c r="M147" t="n">
        <v>7</v>
      </c>
      <c r="N147" t="n">
        <v>92.84999999999999</v>
      </c>
      <c r="O147" t="n">
        <v>38908.39</v>
      </c>
      <c r="P147" t="n">
        <v>380.93</v>
      </c>
      <c r="Q147" t="n">
        <v>452.55</v>
      </c>
      <c r="R147" t="n">
        <v>69.54000000000001</v>
      </c>
      <c r="S147" t="n">
        <v>57.64</v>
      </c>
      <c r="T147" t="n">
        <v>3863.35</v>
      </c>
      <c r="U147" t="n">
        <v>0.83</v>
      </c>
      <c r="V147" t="n">
        <v>0.89</v>
      </c>
      <c r="W147" t="n">
        <v>6.81</v>
      </c>
      <c r="X147" t="n">
        <v>0.22</v>
      </c>
      <c r="Y147" t="n">
        <v>1</v>
      </c>
      <c r="Z147" t="n">
        <v>10</v>
      </c>
      <c r="AA147" t="n">
        <v>485.7258289743185</v>
      </c>
      <c r="AB147" t="n">
        <v>664.5915079138751</v>
      </c>
      <c r="AC147" t="n">
        <v>601.1638271586138</v>
      </c>
      <c r="AD147" t="n">
        <v>485725.8289743185</v>
      </c>
      <c r="AE147" t="n">
        <v>664591.5079138752</v>
      </c>
      <c r="AF147" t="n">
        <v>3.355426756713113e-06</v>
      </c>
      <c r="AG147" t="n">
        <v>7.85011574074074</v>
      </c>
      <c r="AH147" t="n">
        <v>601163.8271586138</v>
      </c>
    </row>
    <row r="148">
      <c r="A148" t="n">
        <v>146</v>
      </c>
      <c r="B148" t="n">
        <v>125</v>
      </c>
      <c r="C148" t="inlineStr">
        <is>
          <t xml:space="preserve">CONCLUIDO	</t>
        </is>
      </c>
      <c r="D148" t="n">
        <v>3.6859</v>
      </c>
      <c r="E148" t="n">
        <v>27.13</v>
      </c>
      <c r="F148" t="n">
        <v>23.95</v>
      </c>
      <c r="G148" t="n">
        <v>159.66</v>
      </c>
      <c r="H148" t="n">
        <v>2.13</v>
      </c>
      <c r="I148" t="n">
        <v>9</v>
      </c>
      <c r="J148" t="n">
        <v>314.13</v>
      </c>
      <c r="K148" t="n">
        <v>58.47</v>
      </c>
      <c r="L148" t="n">
        <v>37.5</v>
      </c>
      <c r="M148" t="n">
        <v>7</v>
      </c>
      <c r="N148" t="n">
        <v>93.15000000000001</v>
      </c>
      <c r="O148" t="n">
        <v>38976.48</v>
      </c>
      <c r="P148" t="n">
        <v>380.88</v>
      </c>
      <c r="Q148" t="n">
        <v>452.61</v>
      </c>
      <c r="R148" t="n">
        <v>69.70999999999999</v>
      </c>
      <c r="S148" t="n">
        <v>57.64</v>
      </c>
      <c r="T148" t="n">
        <v>3949.16</v>
      </c>
      <c r="U148" t="n">
        <v>0.83</v>
      </c>
      <c r="V148" t="n">
        <v>0.89</v>
      </c>
      <c r="W148" t="n">
        <v>6.81</v>
      </c>
      <c r="X148" t="n">
        <v>0.22</v>
      </c>
      <c r="Y148" t="n">
        <v>1</v>
      </c>
      <c r="Z148" t="n">
        <v>10</v>
      </c>
      <c r="AA148" t="n">
        <v>485.7110104637214</v>
      </c>
      <c r="AB148" t="n">
        <v>664.5712325739297</v>
      </c>
      <c r="AC148" t="n">
        <v>601.1454868686562</v>
      </c>
      <c r="AD148" t="n">
        <v>485711.0104637214</v>
      </c>
      <c r="AE148" t="n">
        <v>664571.2325739297</v>
      </c>
      <c r="AF148" t="n">
        <v>3.355244698344826e-06</v>
      </c>
      <c r="AG148" t="n">
        <v>7.85011574074074</v>
      </c>
      <c r="AH148" t="n">
        <v>601145.4868686562</v>
      </c>
    </row>
    <row r="149">
      <c r="A149" t="n">
        <v>147</v>
      </c>
      <c r="B149" t="n">
        <v>125</v>
      </c>
      <c r="C149" t="inlineStr">
        <is>
          <t xml:space="preserve">CONCLUIDO	</t>
        </is>
      </c>
      <c r="D149" t="n">
        <v>3.6847</v>
      </c>
      <c r="E149" t="n">
        <v>27.14</v>
      </c>
      <c r="F149" t="n">
        <v>23.96</v>
      </c>
      <c r="G149" t="n">
        <v>159.71</v>
      </c>
      <c r="H149" t="n">
        <v>2.14</v>
      </c>
      <c r="I149" t="n">
        <v>9</v>
      </c>
      <c r="J149" t="n">
        <v>314.68</v>
      </c>
      <c r="K149" t="n">
        <v>58.47</v>
      </c>
      <c r="L149" t="n">
        <v>37.75</v>
      </c>
      <c r="M149" t="n">
        <v>7</v>
      </c>
      <c r="N149" t="n">
        <v>93.45999999999999</v>
      </c>
      <c r="O149" t="n">
        <v>39044.7</v>
      </c>
      <c r="P149" t="n">
        <v>380.83</v>
      </c>
      <c r="Q149" t="n">
        <v>452.62</v>
      </c>
      <c r="R149" t="n">
        <v>69.81</v>
      </c>
      <c r="S149" t="n">
        <v>57.64</v>
      </c>
      <c r="T149" t="n">
        <v>3997.3</v>
      </c>
      <c r="U149" t="n">
        <v>0.83</v>
      </c>
      <c r="V149" t="n">
        <v>0.89</v>
      </c>
      <c r="W149" t="n">
        <v>6.81</v>
      </c>
      <c r="X149" t="n">
        <v>0.23</v>
      </c>
      <c r="Y149" t="n">
        <v>1</v>
      </c>
      <c r="Z149" t="n">
        <v>10</v>
      </c>
      <c r="AA149" t="n">
        <v>485.8202568535306</v>
      </c>
      <c r="AB149" t="n">
        <v>664.7207083040772</v>
      </c>
      <c r="AC149" t="n">
        <v>601.2806968449091</v>
      </c>
      <c r="AD149" t="n">
        <v>485820.2568535306</v>
      </c>
      <c r="AE149" t="n">
        <v>664720.7083040773</v>
      </c>
      <c r="AF149" t="n">
        <v>3.354152348135104e-06</v>
      </c>
      <c r="AG149" t="n">
        <v>7.85300925925926</v>
      </c>
      <c r="AH149" t="n">
        <v>601280.6968449091</v>
      </c>
    </row>
    <row r="150">
      <c r="A150" t="n">
        <v>148</v>
      </c>
      <c r="B150" t="n">
        <v>125</v>
      </c>
      <c r="C150" t="inlineStr">
        <is>
          <t xml:space="preserve">CONCLUIDO	</t>
        </is>
      </c>
      <c r="D150" t="n">
        <v>3.6846</v>
      </c>
      <c r="E150" t="n">
        <v>27.14</v>
      </c>
      <c r="F150" t="n">
        <v>23.96</v>
      </c>
      <c r="G150" t="n">
        <v>159.72</v>
      </c>
      <c r="H150" t="n">
        <v>2.15</v>
      </c>
      <c r="I150" t="n">
        <v>9</v>
      </c>
      <c r="J150" t="n">
        <v>315.23</v>
      </c>
      <c r="K150" t="n">
        <v>58.47</v>
      </c>
      <c r="L150" t="n">
        <v>38</v>
      </c>
      <c r="M150" t="n">
        <v>7</v>
      </c>
      <c r="N150" t="n">
        <v>93.76000000000001</v>
      </c>
      <c r="O150" t="n">
        <v>39113.07</v>
      </c>
      <c r="P150" t="n">
        <v>380.86</v>
      </c>
      <c r="Q150" t="n">
        <v>452.55</v>
      </c>
      <c r="R150" t="n">
        <v>70.04000000000001</v>
      </c>
      <c r="S150" t="n">
        <v>57.64</v>
      </c>
      <c r="T150" t="n">
        <v>4112.79</v>
      </c>
      <c r="U150" t="n">
        <v>0.82</v>
      </c>
      <c r="V150" t="n">
        <v>0.89</v>
      </c>
      <c r="W150" t="n">
        <v>6.81</v>
      </c>
      <c r="X150" t="n">
        <v>0.23</v>
      </c>
      <c r="Y150" t="n">
        <v>1</v>
      </c>
      <c r="Z150" t="n">
        <v>10</v>
      </c>
      <c r="AA150" t="n">
        <v>485.8489506934433</v>
      </c>
      <c r="AB150" t="n">
        <v>664.7599684817287</v>
      </c>
      <c r="AC150" t="n">
        <v>601.3162100863074</v>
      </c>
      <c r="AD150" t="n">
        <v>485848.9506934433</v>
      </c>
      <c r="AE150" t="n">
        <v>664759.9684817287</v>
      </c>
      <c r="AF150" t="n">
        <v>3.354061318950961e-06</v>
      </c>
      <c r="AG150" t="n">
        <v>7.85300925925926</v>
      </c>
      <c r="AH150" t="n">
        <v>601316.2100863074</v>
      </c>
    </row>
    <row r="151">
      <c r="A151" t="n">
        <v>149</v>
      </c>
      <c r="B151" t="n">
        <v>125</v>
      </c>
      <c r="C151" t="inlineStr">
        <is>
          <t xml:space="preserve">CONCLUIDO	</t>
        </is>
      </c>
      <c r="D151" t="n">
        <v>3.6847</v>
      </c>
      <c r="E151" t="n">
        <v>27.14</v>
      </c>
      <c r="F151" t="n">
        <v>23.96</v>
      </c>
      <c r="G151" t="n">
        <v>159.71</v>
      </c>
      <c r="H151" t="n">
        <v>2.16</v>
      </c>
      <c r="I151" t="n">
        <v>9</v>
      </c>
      <c r="J151" t="n">
        <v>315.79</v>
      </c>
      <c r="K151" t="n">
        <v>58.47</v>
      </c>
      <c r="L151" t="n">
        <v>38.25</v>
      </c>
      <c r="M151" t="n">
        <v>7</v>
      </c>
      <c r="N151" t="n">
        <v>94.06999999999999</v>
      </c>
      <c r="O151" t="n">
        <v>39181.56</v>
      </c>
      <c r="P151" t="n">
        <v>380.83</v>
      </c>
      <c r="Q151" t="n">
        <v>452.55</v>
      </c>
      <c r="R151" t="n">
        <v>69.95999999999999</v>
      </c>
      <c r="S151" t="n">
        <v>57.64</v>
      </c>
      <c r="T151" t="n">
        <v>4070.97</v>
      </c>
      <c r="U151" t="n">
        <v>0.82</v>
      </c>
      <c r="V151" t="n">
        <v>0.89</v>
      </c>
      <c r="W151" t="n">
        <v>6.81</v>
      </c>
      <c r="X151" t="n">
        <v>0.23</v>
      </c>
      <c r="Y151" t="n">
        <v>1</v>
      </c>
      <c r="Z151" t="n">
        <v>10</v>
      </c>
      <c r="AA151" t="n">
        <v>485.8202568535306</v>
      </c>
      <c r="AB151" t="n">
        <v>664.7207083040772</v>
      </c>
      <c r="AC151" t="n">
        <v>601.2806968449091</v>
      </c>
      <c r="AD151" t="n">
        <v>485820.2568535306</v>
      </c>
      <c r="AE151" t="n">
        <v>664720.7083040773</v>
      </c>
      <c r="AF151" t="n">
        <v>3.354152348135104e-06</v>
      </c>
      <c r="AG151" t="n">
        <v>7.85300925925926</v>
      </c>
      <c r="AH151" t="n">
        <v>601280.6968449091</v>
      </c>
    </row>
    <row r="152">
      <c r="A152" t="n">
        <v>150</v>
      </c>
      <c r="B152" t="n">
        <v>125</v>
      </c>
      <c r="C152" t="inlineStr">
        <is>
          <t xml:space="preserve">CONCLUIDO	</t>
        </is>
      </c>
      <c r="D152" t="n">
        <v>3.6844</v>
      </c>
      <c r="E152" t="n">
        <v>27.14</v>
      </c>
      <c r="F152" t="n">
        <v>23.96</v>
      </c>
      <c r="G152" t="n">
        <v>159.73</v>
      </c>
      <c r="H152" t="n">
        <v>2.17</v>
      </c>
      <c r="I152" t="n">
        <v>9</v>
      </c>
      <c r="J152" t="n">
        <v>316.35</v>
      </c>
      <c r="K152" t="n">
        <v>58.47</v>
      </c>
      <c r="L152" t="n">
        <v>38.5</v>
      </c>
      <c r="M152" t="n">
        <v>7</v>
      </c>
      <c r="N152" t="n">
        <v>94.37</v>
      </c>
      <c r="O152" t="n">
        <v>39250.2</v>
      </c>
      <c r="P152" t="n">
        <v>380.44</v>
      </c>
      <c r="Q152" t="n">
        <v>452.59</v>
      </c>
      <c r="R152" t="n">
        <v>69.92</v>
      </c>
      <c r="S152" t="n">
        <v>57.64</v>
      </c>
      <c r="T152" t="n">
        <v>4053.21</v>
      </c>
      <c r="U152" t="n">
        <v>0.82</v>
      </c>
      <c r="V152" t="n">
        <v>0.88</v>
      </c>
      <c r="W152" t="n">
        <v>6.81</v>
      </c>
      <c r="X152" t="n">
        <v>0.24</v>
      </c>
      <c r="Y152" t="n">
        <v>1</v>
      </c>
      <c r="Z152" t="n">
        <v>10</v>
      </c>
      <c r="AA152" t="n">
        <v>485.5912439360068</v>
      </c>
      <c r="AB152" t="n">
        <v>664.4073627269843</v>
      </c>
      <c r="AC152" t="n">
        <v>600.9972565299105</v>
      </c>
      <c r="AD152" t="n">
        <v>485591.2439360068</v>
      </c>
      <c r="AE152" t="n">
        <v>664407.3627269843</v>
      </c>
      <c r="AF152" t="n">
        <v>3.353879260582674e-06</v>
      </c>
      <c r="AG152" t="n">
        <v>7.85300925925926</v>
      </c>
      <c r="AH152" t="n">
        <v>600997.2565299105</v>
      </c>
    </row>
    <row r="153">
      <c r="A153" t="n">
        <v>151</v>
      </c>
      <c r="B153" t="n">
        <v>125</v>
      </c>
      <c r="C153" t="inlineStr">
        <is>
          <t xml:space="preserve">CONCLUIDO	</t>
        </is>
      </c>
      <c r="D153" t="n">
        <v>3.6845</v>
      </c>
      <c r="E153" t="n">
        <v>27.14</v>
      </c>
      <c r="F153" t="n">
        <v>23.96</v>
      </c>
      <c r="G153" t="n">
        <v>159.73</v>
      </c>
      <c r="H153" t="n">
        <v>2.18</v>
      </c>
      <c r="I153" t="n">
        <v>9</v>
      </c>
      <c r="J153" t="n">
        <v>316.9</v>
      </c>
      <c r="K153" t="n">
        <v>58.47</v>
      </c>
      <c r="L153" t="n">
        <v>38.75</v>
      </c>
      <c r="M153" t="n">
        <v>7</v>
      </c>
      <c r="N153" t="n">
        <v>94.68000000000001</v>
      </c>
      <c r="O153" t="n">
        <v>39318.97</v>
      </c>
      <c r="P153" t="n">
        <v>380.18</v>
      </c>
      <c r="Q153" t="n">
        <v>452.6</v>
      </c>
      <c r="R153" t="n">
        <v>69.93000000000001</v>
      </c>
      <c r="S153" t="n">
        <v>57.64</v>
      </c>
      <c r="T153" t="n">
        <v>4058.09</v>
      </c>
      <c r="U153" t="n">
        <v>0.82</v>
      </c>
      <c r="V153" t="n">
        <v>0.88</v>
      </c>
      <c r="W153" t="n">
        <v>6.81</v>
      </c>
      <c r="X153" t="n">
        <v>0.23</v>
      </c>
      <c r="Y153" t="n">
        <v>1</v>
      </c>
      <c r="Z153" t="n">
        <v>10</v>
      </c>
      <c r="AA153" t="n">
        <v>485.411574640524</v>
      </c>
      <c r="AB153" t="n">
        <v>664.161531270455</v>
      </c>
      <c r="AC153" t="n">
        <v>600.7748868825657</v>
      </c>
      <c r="AD153" t="n">
        <v>485411.574640524</v>
      </c>
      <c r="AE153" t="n">
        <v>664161.531270455</v>
      </c>
      <c r="AF153" t="n">
        <v>3.353970289766817e-06</v>
      </c>
      <c r="AG153" t="n">
        <v>7.85300925925926</v>
      </c>
      <c r="AH153" t="n">
        <v>600774.8868825657</v>
      </c>
    </row>
    <row r="154">
      <c r="A154" t="n">
        <v>152</v>
      </c>
      <c r="B154" t="n">
        <v>125</v>
      </c>
      <c r="C154" t="inlineStr">
        <is>
          <t xml:space="preserve">CONCLUIDO	</t>
        </is>
      </c>
      <c r="D154" t="n">
        <v>3.6964</v>
      </c>
      <c r="E154" t="n">
        <v>27.05</v>
      </c>
      <c r="F154" t="n">
        <v>23.92</v>
      </c>
      <c r="G154" t="n">
        <v>179.39</v>
      </c>
      <c r="H154" t="n">
        <v>2.19</v>
      </c>
      <c r="I154" t="n">
        <v>8</v>
      </c>
      <c r="J154" t="n">
        <v>317.46</v>
      </c>
      <c r="K154" t="n">
        <v>58.47</v>
      </c>
      <c r="L154" t="n">
        <v>39</v>
      </c>
      <c r="M154" t="n">
        <v>6</v>
      </c>
      <c r="N154" t="n">
        <v>94.98999999999999</v>
      </c>
      <c r="O154" t="n">
        <v>39387.89</v>
      </c>
      <c r="P154" t="n">
        <v>379.76</v>
      </c>
      <c r="Q154" t="n">
        <v>452.55</v>
      </c>
      <c r="R154" t="n">
        <v>68.62</v>
      </c>
      <c r="S154" t="n">
        <v>57.64</v>
      </c>
      <c r="T154" t="n">
        <v>3406.48</v>
      </c>
      <c r="U154" t="n">
        <v>0.84</v>
      </c>
      <c r="V154" t="n">
        <v>0.89</v>
      </c>
      <c r="W154" t="n">
        <v>6.81</v>
      </c>
      <c r="X154" t="n">
        <v>0.2</v>
      </c>
      <c r="Y154" t="n">
        <v>1</v>
      </c>
      <c r="Z154" t="n">
        <v>10</v>
      </c>
      <c r="AA154" t="n">
        <v>483.9344182736651</v>
      </c>
      <c r="AB154" t="n">
        <v>662.140420761779</v>
      </c>
      <c r="AC154" t="n">
        <v>598.9466683241914</v>
      </c>
      <c r="AD154" t="n">
        <v>483934.4182736651</v>
      </c>
      <c r="AE154" t="n">
        <v>662140.420761779</v>
      </c>
      <c r="AF154" t="n">
        <v>3.364802762679892e-06</v>
      </c>
      <c r="AG154" t="n">
        <v>7.826967592592593</v>
      </c>
      <c r="AH154" t="n">
        <v>598946.6683241914</v>
      </c>
    </row>
    <row r="155">
      <c r="A155" t="n">
        <v>153</v>
      </c>
      <c r="B155" t="n">
        <v>125</v>
      </c>
      <c r="C155" t="inlineStr">
        <is>
          <t xml:space="preserve">CONCLUIDO	</t>
        </is>
      </c>
      <c r="D155" t="n">
        <v>3.6957</v>
      </c>
      <c r="E155" t="n">
        <v>27.06</v>
      </c>
      <c r="F155" t="n">
        <v>23.92</v>
      </c>
      <c r="G155" t="n">
        <v>179.43</v>
      </c>
      <c r="H155" t="n">
        <v>2.2</v>
      </c>
      <c r="I155" t="n">
        <v>8</v>
      </c>
      <c r="J155" t="n">
        <v>318.02</v>
      </c>
      <c r="K155" t="n">
        <v>58.47</v>
      </c>
      <c r="L155" t="n">
        <v>39.25</v>
      </c>
      <c r="M155" t="n">
        <v>6</v>
      </c>
      <c r="N155" t="n">
        <v>95.3</v>
      </c>
      <c r="O155" t="n">
        <v>39456.94</v>
      </c>
      <c r="P155" t="n">
        <v>379.97</v>
      </c>
      <c r="Q155" t="n">
        <v>452.59</v>
      </c>
      <c r="R155" t="n">
        <v>68.70999999999999</v>
      </c>
      <c r="S155" t="n">
        <v>57.64</v>
      </c>
      <c r="T155" t="n">
        <v>3451.3</v>
      </c>
      <c r="U155" t="n">
        <v>0.84</v>
      </c>
      <c r="V155" t="n">
        <v>0.89</v>
      </c>
      <c r="W155" t="n">
        <v>6.81</v>
      </c>
      <c r="X155" t="n">
        <v>0.2</v>
      </c>
      <c r="Y155" t="n">
        <v>1</v>
      </c>
      <c r="Z155" t="n">
        <v>10</v>
      </c>
      <c r="AA155" t="n">
        <v>484.1343146859251</v>
      </c>
      <c r="AB155" t="n">
        <v>662.4139278518405</v>
      </c>
      <c r="AC155" t="n">
        <v>599.1940722814469</v>
      </c>
      <c r="AD155" t="n">
        <v>484134.3146859251</v>
      </c>
      <c r="AE155" t="n">
        <v>662413.9278518405</v>
      </c>
      <c r="AF155" t="n">
        <v>3.364165558390888e-06</v>
      </c>
      <c r="AG155" t="n">
        <v>7.829861111111111</v>
      </c>
      <c r="AH155" t="n">
        <v>599194.0722814469</v>
      </c>
    </row>
    <row r="156">
      <c r="A156" t="n">
        <v>154</v>
      </c>
      <c r="B156" t="n">
        <v>125</v>
      </c>
      <c r="C156" t="inlineStr">
        <is>
          <t xml:space="preserve">CONCLUIDO	</t>
        </is>
      </c>
      <c r="D156" t="n">
        <v>3.6956</v>
      </c>
      <c r="E156" t="n">
        <v>27.06</v>
      </c>
      <c r="F156" t="n">
        <v>23.92</v>
      </c>
      <c r="G156" t="n">
        <v>179.43</v>
      </c>
      <c r="H156" t="n">
        <v>2.21</v>
      </c>
      <c r="I156" t="n">
        <v>8</v>
      </c>
      <c r="J156" t="n">
        <v>318.58</v>
      </c>
      <c r="K156" t="n">
        <v>58.47</v>
      </c>
      <c r="L156" t="n">
        <v>39.5</v>
      </c>
      <c r="M156" t="n">
        <v>6</v>
      </c>
      <c r="N156" t="n">
        <v>95.61</v>
      </c>
      <c r="O156" t="n">
        <v>39526.14</v>
      </c>
      <c r="P156" t="n">
        <v>380.18</v>
      </c>
      <c r="Q156" t="n">
        <v>452.55</v>
      </c>
      <c r="R156" t="n">
        <v>68.73999999999999</v>
      </c>
      <c r="S156" t="n">
        <v>57.64</v>
      </c>
      <c r="T156" t="n">
        <v>3466.83</v>
      </c>
      <c r="U156" t="n">
        <v>0.84</v>
      </c>
      <c r="V156" t="n">
        <v>0.89</v>
      </c>
      <c r="W156" t="n">
        <v>6.81</v>
      </c>
      <c r="X156" t="n">
        <v>0.2</v>
      </c>
      <c r="Y156" t="n">
        <v>1</v>
      </c>
      <c r="Z156" t="n">
        <v>10</v>
      </c>
      <c r="AA156" t="n">
        <v>484.2806815583361</v>
      </c>
      <c r="AB156" t="n">
        <v>662.6141934639239</v>
      </c>
      <c r="AC156" t="n">
        <v>599.3752248245876</v>
      </c>
      <c r="AD156" t="n">
        <v>484280.6815583361</v>
      </c>
      <c r="AE156" t="n">
        <v>662614.1934639239</v>
      </c>
      <c r="AF156" t="n">
        <v>3.364074529206745e-06</v>
      </c>
      <c r="AG156" t="n">
        <v>7.829861111111111</v>
      </c>
      <c r="AH156" t="n">
        <v>599375.2248245876</v>
      </c>
    </row>
    <row r="157">
      <c r="A157" t="n">
        <v>155</v>
      </c>
      <c r="B157" t="n">
        <v>125</v>
      </c>
      <c r="C157" t="inlineStr">
        <is>
          <t xml:space="preserve">CONCLUIDO	</t>
        </is>
      </c>
      <c r="D157" t="n">
        <v>3.6956</v>
      </c>
      <c r="E157" t="n">
        <v>27.06</v>
      </c>
      <c r="F157" t="n">
        <v>23.92</v>
      </c>
      <c r="G157" t="n">
        <v>179.44</v>
      </c>
      <c r="H157" t="n">
        <v>2.22</v>
      </c>
      <c r="I157" t="n">
        <v>8</v>
      </c>
      <c r="J157" t="n">
        <v>319.14</v>
      </c>
      <c r="K157" t="n">
        <v>58.47</v>
      </c>
      <c r="L157" t="n">
        <v>39.75</v>
      </c>
      <c r="M157" t="n">
        <v>6</v>
      </c>
      <c r="N157" t="n">
        <v>95.92</v>
      </c>
      <c r="O157" t="n">
        <v>39595.48</v>
      </c>
      <c r="P157" t="n">
        <v>380.61</v>
      </c>
      <c r="Q157" t="n">
        <v>452.57</v>
      </c>
      <c r="R157" t="n">
        <v>68.91</v>
      </c>
      <c r="S157" t="n">
        <v>57.64</v>
      </c>
      <c r="T157" t="n">
        <v>3551.18</v>
      </c>
      <c r="U157" t="n">
        <v>0.84</v>
      </c>
      <c r="V157" t="n">
        <v>0.89</v>
      </c>
      <c r="W157" t="n">
        <v>6.81</v>
      </c>
      <c r="X157" t="n">
        <v>0.2</v>
      </c>
      <c r="Y157" t="n">
        <v>1</v>
      </c>
      <c r="Z157" t="n">
        <v>10</v>
      </c>
      <c r="AA157" t="n">
        <v>484.5621023691252</v>
      </c>
      <c r="AB157" t="n">
        <v>662.9992458326553</v>
      </c>
      <c r="AC157" t="n">
        <v>599.7235283356719</v>
      </c>
      <c r="AD157" t="n">
        <v>484562.1023691252</v>
      </c>
      <c r="AE157" t="n">
        <v>662999.2458326553</v>
      </c>
      <c r="AF157" t="n">
        <v>3.364074529206745e-06</v>
      </c>
      <c r="AG157" t="n">
        <v>7.829861111111111</v>
      </c>
      <c r="AH157" t="n">
        <v>599723.5283356719</v>
      </c>
    </row>
    <row r="158">
      <c r="A158" t="n">
        <v>156</v>
      </c>
      <c r="B158" t="n">
        <v>125</v>
      </c>
      <c r="C158" t="inlineStr">
        <is>
          <t xml:space="preserve">CONCLUIDO	</t>
        </is>
      </c>
      <c r="D158" t="n">
        <v>3.6956</v>
      </c>
      <c r="E158" t="n">
        <v>27.06</v>
      </c>
      <c r="F158" t="n">
        <v>23.92</v>
      </c>
      <c r="G158" t="n">
        <v>179.43</v>
      </c>
      <c r="H158" t="n">
        <v>2.23</v>
      </c>
      <c r="I158" t="n">
        <v>8</v>
      </c>
      <c r="J158" t="n">
        <v>319.71</v>
      </c>
      <c r="K158" t="n">
        <v>58.47</v>
      </c>
      <c r="L158" t="n">
        <v>40</v>
      </c>
      <c r="M158" t="n">
        <v>6</v>
      </c>
      <c r="N158" t="n">
        <v>96.23</v>
      </c>
      <c r="O158" t="n">
        <v>39664.96</v>
      </c>
      <c r="P158" t="n">
        <v>380.94</v>
      </c>
      <c r="Q158" t="n">
        <v>452.58</v>
      </c>
      <c r="R158" t="n">
        <v>68.83</v>
      </c>
      <c r="S158" t="n">
        <v>57.64</v>
      </c>
      <c r="T158" t="n">
        <v>3513.38</v>
      </c>
      <c r="U158" t="n">
        <v>0.84</v>
      </c>
      <c r="V158" t="n">
        <v>0.89</v>
      </c>
      <c r="W158" t="n">
        <v>6.81</v>
      </c>
      <c r="X158" t="n">
        <v>0.2</v>
      </c>
      <c r="Y158" t="n">
        <v>1</v>
      </c>
      <c r="Z158" t="n">
        <v>10</v>
      </c>
      <c r="AA158" t="n">
        <v>484.7780764797308</v>
      </c>
      <c r="AB158" t="n">
        <v>663.2947511388912</v>
      </c>
      <c r="AC158" t="n">
        <v>599.9908310302249</v>
      </c>
      <c r="AD158" t="n">
        <v>484778.0764797308</v>
      </c>
      <c r="AE158" t="n">
        <v>663294.7511388912</v>
      </c>
      <c r="AF158" t="n">
        <v>3.364074529206745e-06</v>
      </c>
      <c r="AG158" t="n">
        <v>7.829861111111111</v>
      </c>
      <c r="AH158" t="n">
        <v>599990.8310302248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H2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30</v>
      </c>
      <c r="C2" t="inlineStr">
        <is>
          <t xml:space="preserve">CONCLUIDO	</t>
        </is>
      </c>
      <c r="D2" t="n">
        <v>3.1187</v>
      </c>
      <c r="E2" t="n">
        <v>32.06</v>
      </c>
      <c r="F2" t="n">
        <v>27.95</v>
      </c>
      <c r="G2" t="n">
        <v>11.49</v>
      </c>
      <c r="H2" t="n">
        <v>0.24</v>
      </c>
      <c r="I2" t="n">
        <v>146</v>
      </c>
      <c r="J2" t="n">
        <v>71.52</v>
      </c>
      <c r="K2" t="n">
        <v>32.27</v>
      </c>
      <c r="L2" t="n">
        <v>1</v>
      </c>
      <c r="M2" t="n">
        <v>144</v>
      </c>
      <c r="N2" t="n">
        <v>8.25</v>
      </c>
      <c r="O2" t="n">
        <v>9054.6</v>
      </c>
      <c r="P2" t="n">
        <v>201.01</v>
      </c>
      <c r="Q2" t="n">
        <v>452.99</v>
      </c>
      <c r="R2" t="n">
        <v>200.23</v>
      </c>
      <c r="S2" t="n">
        <v>57.64</v>
      </c>
      <c r="T2" t="n">
        <v>68523.25</v>
      </c>
      <c r="U2" t="n">
        <v>0.29</v>
      </c>
      <c r="V2" t="n">
        <v>0.76</v>
      </c>
      <c r="W2" t="n">
        <v>7.02</v>
      </c>
      <c r="X2" t="n">
        <v>4.22</v>
      </c>
      <c r="Y2" t="n">
        <v>1</v>
      </c>
      <c r="Z2" t="n">
        <v>10</v>
      </c>
      <c r="AA2" t="n">
        <v>375.3188492282197</v>
      </c>
      <c r="AB2" t="n">
        <v>513.5278074130814</v>
      </c>
      <c r="AC2" t="n">
        <v>464.5174342143804</v>
      </c>
      <c r="AD2" t="n">
        <v>375318.8492282197</v>
      </c>
      <c r="AE2" t="n">
        <v>513527.8074130814</v>
      </c>
      <c r="AF2" t="n">
        <v>4.183890273659972e-06</v>
      </c>
      <c r="AG2" t="n">
        <v>9.276620370370372</v>
      </c>
      <c r="AH2" t="n">
        <v>464517.4342143805</v>
      </c>
    </row>
    <row r="3">
      <c r="A3" t="n">
        <v>1</v>
      </c>
      <c r="B3" t="n">
        <v>30</v>
      </c>
      <c r="C3" t="inlineStr">
        <is>
          <t xml:space="preserve">CONCLUIDO	</t>
        </is>
      </c>
      <c r="D3" t="n">
        <v>3.276</v>
      </c>
      <c r="E3" t="n">
        <v>30.52</v>
      </c>
      <c r="F3" t="n">
        <v>26.94</v>
      </c>
      <c r="G3" t="n">
        <v>14.43</v>
      </c>
      <c r="H3" t="n">
        <v>0.3</v>
      </c>
      <c r="I3" t="n">
        <v>112</v>
      </c>
      <c r="J3" t="n">
        <v>71.81</v>
      </c>
      <c r="K3" t="n">
        <v>32.27</v>
      </c>
      <c r="L3" t="n">
        <v>1.25</v>
      </c>
      <c r="M3" t="n">
        <v>110</v>
      </c>
      <c r="N3" t="n">
        <v>8.289999999999999</v>
      </c>
      <c r="O3" t="n">
        <v>9090.98</v>
      </c>
      <c r="P3" t="n">
        <v>192.72</v>
      </c>
      <c r="Q3" t="n">
        <v>452.93</v>
      </c>
      <c r="R3" t="n">
        <v>167.08</v>
      </c>
      <c r="S3" t="n">
        <v>57.64</v>
      </c>
      <c r="T3" t="n">
        <v>52117.31</v>
      </c>
      <c r="U3" t="n">
        <v>0.35</v>
      </c>
      <c r="V3" t="n">
        <v>0.79</v>
      </c>
      <c r="W3" t="n">
        <v>6.97</v>
      </c>
      <c r="X3" t="n">
        <v>3.21</v>
      </c>
      <c r="Y3" t="n">
        <v>1</v>
      </c>
      <c r="Z3" t="n">
        <v>10</v>
      </c>
      <c r="AA3" t="n">
        <v>346.2305140610205</v>
      </c>
      <c r="AB3" t="n">
        <v>473.7278639505416</v>
      </c>
      <c r="AC3" t="n">
        <v>428.5159414963341</v>
      </c>
      <c r="AD3" t="n">
        <v>346230.5140610205</v>
      </c>
      <c r="AE3" t="n">
        <v>473727.8639505416</v>
      </c>
      <c r="AF3" t="n">
        <v>4.394916002343947e-06</v>
      </c>
      <c r="AG3" t="n">
        <v>8.831018518518519</v>
      </c>
      <c r="AH3" t="n">
        <v>428515.941496334</v>
      </c>
    </row>
    <row r="4">
      <c r="A4" t="n">
        <v>2</v>
      </c>
      <c r="B4" t="n">
        <v>30</v>
      </c>
      <c r="C4" t="inlineStr">
        <is>
          <t xml:space="preserve">CONCLUIDO	</t>
        </is>
      </c>
      <c r="D4" t="n">
        <v>3.376</v>
      </c>
      <c r="E4" t="n">
        <v>29.62</v>
      </c>
      <c r="F4" t="n">
        <v>26.36</v>
      </c>
      <c r="G4" t="n">
        <v>17.38</v>
      </c>
      <c r="H4" t="n">
        <v>0.36</v>
      </c>
      <c r="I4" t="n">
        <v>91</v>
      </c>
      <c r="J4" t="n">
        <v>72.11</v>
      </c>
      <c r="K4" t="n">
        <v>32.27</v>
      </c>
      <c r="L4" t="n">
        <v>1.5</v>
      </c>
      <c r="M4" t="n">
        <v>89</v>
      </c>
      <c r="N4" t="n">
        <v>8.34</v>
      </c>
      <c r="O4" t="n">
        <v>9127.379999999999</v>
      </c>
      <c r="P4" t="n">
        <v>187.61</v>
      </c>
      <c r="Q4" t="n">
        <v>452.86</v>
      </c>
      <c r="R4" t="n">
        <v>147.96</v>
      </c>
      <c r="S4" t="n">
        <v>57.64</v>
      </c>
      <c r="T4" t="n">
        <v>42660.99</v>
      </c>
      <c r="U4" t="n">
        <v>0.39</v>
      </c>
      <c r="V4" t="n">
        <v>0.8</v>
      </c>
      <c r="W4" t="n">
        <v>6.95</v>
      </c>
      <c r="X4" t="n">
        <v>2.63</v>
      </c>
      <c r="Y4" t="n">
        <v>1</v>
      </c>
      <c r="Z4" t="n">
        <v>10</v>
      </c>
      <c r="AA4" t="n">
        <v>325.3261490382715</v>
      </c>
      <c r="AB4" t="n">
        <v>445.1255894909197</v>
      </c>
      <c r="AC4" t="n">
        <v>402.6434279675942</v>
      </c>
      <c r="AD4" t="n">
        <v>325326.1490382715</v>
      </c>
      <c r="AE4" t="n">
        <v>445125.5894909197</v>
      </c>
      <c r="AF4" t="n">
        <v>4.529070947470441e-06</v>
      </c>
      <c r="AG4" t="n">
        <v>8.570601851851853</v>
      </c>
      <c r="AH4" t="n">
        <v>402643.4279675942</v>
      </c>
    </row>
    <row r="5">
      <c r="A5" t="n">
        <v>3</v>
      </c>
      <c r="B5" t="n">
        <v>30</v>
      </c>
      <c r="C5" t="inlineStr">
        <is>
          <t xml:space="preserve">CONCLUIDO	</t>
        </is>
      </c>
      <c r="D5" t="n">
        <v>3.4511</v>
      </c>
      <c r="E5" t="n">
        <v>28.98</v>
      </c>
      <c r="F5" t="n">
        <v>25.93</v>
      </c>
      <c r="G5" t="n">
        <v>20.21</v>
      </c>
      <c r="H5" t="n">
        <v>0.42</v>
      </c>
      <c r="I5" t="n">
        <v>77</v>
      </c>
      <c r="J5" t="n">
        <v>72.40000000000001</v>
      </c>
      <c r="K5" t="n">
        <v>32.27</v>
      </c>
      <c r="L5" t="n">
        <v>1.75</v>
      </c>
      <c r="M5" t="n">
        <v>75</v>
      </c>
      <c r="N5" t="n">
        <v>8.380000000000001</v>
      </c>
      <c r="O5" t="n">
        <v>9163.799999999999</v>
      </c>
      <c r="P5" t="n">
        <v>183.45</v>
      </c>
      <c r="Q5" t="n">
        <v>452.72</v>
      </c>
      <c r="R5" t="n">
        <v>134.07</v>
      </c>
      <c r="S5" t="n">
        <v>57.64</v>
      </c>
      <c r="T5" t="n">
        <v>35789.19</v>
      </c>
      <c r="U5" t="n">
        <v>0.43</v>
      </c>
      <c r="V5" t="n">
        <v>0.82</v>
      </c>
      <c r="W5" t="n">
        <v>6.93</v>
      </c>
      <c r="X5" t="n">
        <v>2.21</v>
      </c>
      <c r="Y5" t="n">
        <v>1</v>
      </c>
      <c r="Z5" t="n">
        <v>10</v>
      </c>
      <c r="AA5" t="n">
        <v>317.234869697046</v>
      </c>
      <c r="AB5" t="n">
        <v>434.0547441342035</v>
      </c>
      <c r="AC5" t="n">
        <v>392.6291685536939</v>
      </c>
      <c r="AD5" t="n">
        <v>317234.8696970459</v>
      </c>
      <c r="AE5" t="n">
        <v>434054.7441342035</v>
      </c>
      <c r="AF5" t="n">
        <v>4.629821311260438e-06</v>
      </c>
      <c r="AG5" t="n">
        <v>8.385416666666666</v>
      </c>
      <c r="AH5" t="n">
        <v>392629.1685536939</v>
      </c>
    </row>
    <row r="6">
      <c r="A6" t="n">
        <v>4</v>
      </c>
      <c r="B6" t="n">
        <v>30</v>
      </c>
      <c r="C6" t="inlineStr">
        <is>
          <t xml:space="preserve">CONCLUIDO	</t>
        </is>
      </c>
      <c r="D6" t="n">
        <v>3.5146</v>
      </c>
      <c r="E6" t="n">
        <v>28.45</v>
      </c>
      <c r="F6" t="n">
        <v>25.58</v>
      </c>
      <c r="G6" t="n">
        <v>23.26</v>
      </c>
      <c r="H6" t="n">
        <v>0.48</v>
      </c>
      <c r="I6" t="n">
        <v>66</v>
      </c>
      <c r="J6" t="n">
        <v>72.7</v>
      </c>
      <c r="K6" t="n">
        <v>32.27</v>
      </c>
      <c r="L6" t="n">
        <v>2</v>
      </c>
      <c r="M6" t="n">
        <v>64</v>
      </c>
      <c r="N6" t="n">
        <v>8.43</v>
      </c>
      <c r="O6" t="n">
        <v>9200.25</v>
      </c>
      <c r="P6" t="n">
        <v>179.89</v>
      </c>
      <c r="Q6" t="n">
        <v>452.7</v>
      </c>
      <c r="R6" t="n">
        <v>122.51</v>
      </c>
      <c r="S6" t="n">
        <v>57.64</v>
      </c>
      <c r="T6" t="n">
        <v>30060.96</v>
      </c>
      <c r="U6" t="n">
        <v>0.47</v>
      </c>
      <c r="V6" t="n">
        <v>0.83</v>
      </c>
      <c r="W6" t="n">
        <v>6.91</v>
      </c>
      <c r="X6" t="n">
        <v>1.85</v>
      </c>
      <c r="Y6" t="n">
        <v>1</v>
      </c>
      <c r="Z6" t="n">
        <v>10</v>
      </c>
      <c r="AA6" t="n">
        <v>310.7997379202407</v>
      </c>
      <c r="AB6" t="n">
        <v>425.2499129392011</v>
      </c>
      <c r="AC6" t="n">
        <v>384.6646580902843</v>
      </c>
      <c r="AD6" t="n">
        <v>310799.7379202407</v>
      </c>
      <c r="AE6" t="n">
        <v>425249.9129392011</v>
      </c>
      <c r="AF6" t="n">
        <v>4.715009701415762e-06</v>
      </c>
      <c r="AG6" t="n">
        <v>8.232060185185185</v>
      </c>
      <c r="AH6" t="n">
        <v>384664.6580902843</v>
      </c>
    </row>
    <row r="7">
      <c r="A7" t="n">
        <v>5</v>
      </c>
      <c r="B7" t="n">
        <v>30</v>
      </c>
      <c r="C7" t="inlineStr">
        <is>
          <t xml:space="preserve">CONCLUIDO	</t>
        </is>
      </c>
      <c r="D7" t="n">
        <v>3.5581</v>
      </c>
      <c r="E7" t="n">
        <v>28.1</v>
      </c>
      <c r="F7" t="n">
        <v>25.36</v>
      </c>
      <c r="G7" t="n">
        <v>26.23</v>
      </c>
      <c r="H7" t="n">
        <v>0.54</v>
      </c>
      <c r="I7" t="n">
        <v>58</v>
      </c>
      <c r="J7" t="n">
        <v>73</v>
      </c>
      <c r="K7" t="n">
        <v>32.27</v>
      </c>
      <c r="L7" t="n">
        <v>2.25</v>
      </c>
      <c r="M7" t="n">
        <v>56</v>
      </c>
      <c r="N7" t="n">
        <v>8.48</v>
      </c>
      <c r="O7" t="n">
        <v>9236.709999999999</v>
      </c>
      <c r="P7" t="n">
        <v>177.14</v>
      </c>
      <c r="Q7" t="n">
        <v>452.69</v>
      </c>
      <c r="R7" t="n">
        <v>115.46</v>
      </c>
      <c r="S7" t="n">
        <v>57.64</v>
      </c>
      <c r="T7" t="n">
        <v>26576.95</v>
      </c>
      <c r="U7" t="n">
        <v>0.5</v>
      </c>
      <c r="V7" t="n">
        <v>0.84</v>
      </c>
      <c r="W7" t="n">
        <v>6.89</v>
      </c>
      <c r="X7" t="n">
        <v>1.63</v>
      </c>
      <c r="Y7" t="n">
        <v>1</v>
      </c>
      <c r="Z7" t="n">
        <v>10</v>
      </c>
      <c r="AA7" t="n">
        <v>306.3516417321603</v>
      </c>
      <c r="AB7" t="n">
        <v>419.1638314985153</v>
      </c>
      <c r="AC7" t="n">
        <v>379.1594237204287</v>
      </c>
      <c r="AD7" t="n">
        <v>306351.6417321603</v>
      </c>
      <c r="AE7" t="n">
        <v>419163.8314985153</v>
      </c>
      <c r="AF7" t="n">
        <v>4.773367102545788e-06</v>
      </c>
      <c r="AG7" t="n">
        <v>8.130787037037038</v>
      </c>
      <c r="AH7" t="n">
        <v>379159.4237204287</v>
      </c>
    </row>
    <row r="8">
      <c r="A8" t="n">
        <v>6</v>
      </c>
      <c r="B8" t="n">
        <v>30</v>
      </c>
      <c r="C8" t="inlineStr">
        <is>
          <t xml:space="preserve">CONCLUIDO	</t>
        </is>
      </c>
      <c r="D8" t="n">
        <v>3.5909</v>
      </c>
      <c r="E8" t="n">
        <v>27.85</v>
      </c>
      <c r="F8" t="n">
        <v>25.2</v>
      </c>
      <c r="G8" t="n">
        <v>29.07</v>
      </c>
      <c r="H8" t="n">
        <v>0.6</v>
      </c>
      <c r="I8" t="n">
        <v>52</v>
      </c>
      <c r="J8" t="n">
        <v>73.29000000000001</v>
      </c>
      <c r="K8" t="n">
        <v>32.27</v>
      </c>
      <c r="L8" t="n">
        <v>2.5</v>
      </c>
      <c r="M8" t="n">
        <v>50</v>
      </c>
      <c r="N8" t="n">
        <v>8.52</v>
      </c>
      <c r="O8" t="n">
        <v>9273.200000000001</v>
      </c>
      <c r="P8" t="n">
        <v>174.86</v>
      </c>
      <c r="Q8" t="n">
        <v>452.69</v>
      </c>
      <c r="R8" t="n">
        <v>110.28</v>
      </c>
      <c r="S8" t="n">
        <v>57.64</v>
      </c>
      <c r="T8" t="n">
        <v>24017.07</v>
      </c>
      <c r="U8" t="n">
        <v>0.52</v>
      </c>
      <c r="V8" t="n">
        <v>0.84</v>
      </c>
      <c r="W8" t="n">
        <v>6.88</v>
      </c>
      <c r="X8" t="n">
        <v>1.47</v>
      </c>
      <c r="Y8" t="n">
        <v>1</v>
      </c>
      <c r="Z8" t="n">
        <v>10</v>
      </c>
      <c r="AA8" t="n">
        <v>302.94147176703</v>
      </c>
      <c r="AB8" t="n">
        <v>414.4978865061432</v>
      </c>
      <c r="AC8" t="n">
        <v>374.9387899694336</v>
      </c>
      <c r="AD8" t="n">
        <v>302941.47176703</v>
      </c>
      <c r="AE8" t="n">
        <v>414497.8865061432</v>
      </c>
      <c r="AF8" t="n">
        <v>4.817369924547278e-06</v>
      </c>
      <c r="AG8" t="n">
        <v>8.058449074074074</v>
      </c>
      <c r="AH8" t="n">
        <v>374938.7899694336</v>
      </c>
    </row>
    <row r="9">
      <c r="A9" t="n">
        <v>7</v>
      </c>
      <c r="B9" t="n">
        <v>30</v>
      </c>
      <c r="C9" t="inlineStr">
        <is>
          <t xml:space="preserve">CONCLUIDO	</t>
        </is>
      </c>
      <c r="D9" t="n">
        <v>3.625</v>
      </c>
      <c r="E9" t="n">
        <v>27.59</v>
      </c>
      <c r="F9" t="n">
        <v>25.03</v>
      </c>
      <c r="G9" t="n">
        <v>32.64</v>
      </c>
      <c r="H9" t="n">
        <v>0.65</v>
      </c>
      <c r="I9" t="n">
        <v>46</v>
      </c>
      <c r="J9" t="n">
        <v>73.59</v>
      </c>
      <c r="K9" t="n">
        <v>32.27</v>
      </c>
      <c r="L9" t="n">
        <v>2.75</v>
      </c>
      <c r="M9" t="n">
        <v>44</v>
      </c>
      <c r="N9" t="n">
        <v>8.57</v>
      </c>
      <c r="O9" t="n">
        <v>9309.700000000001</v>
      </c>
      <c r="P9" t="n">
        <v>172.55</v>
      </c>
      <c r="Q9" t="n">
        <v>452.63</v>
      </c>
      <c r="R9" t="n">
        <v>104.56</v>
      </c>
      <c r="S9" t="n">
        <v>57.64</v>
      </c>
      <c r="T9" t="n">
        <v>21189.1</v>
      </c>
      <c r="U9" t="n">
        <v>0.55</v>
      </c>
      <c r="V9" t="n">
        <v>0.85</v>
      </c>
      <c r="W9" t="n">
        <v>6.87</v>
      </c>
      <c r="X9" t="n">
        <v>1.3</v>
      </c>
      <c r="Y9" t="n">
        <v>1</v>
      </c>
      <c r="Z9" t="n">
        <v>10</v>
      </c>
      <c r="AA9" t="n">
        <v>299.3241279377252</v>
      </c>
      <c r="AB9" t="n">
        <v>409.5484770929417</v>
      </c>
      <c r="AC9" t="n">
        <v>370.4617452440882</v>
      </c>
      <c r="AD9" t="n">
        <v>299324.1279377252</v>
      </c>
      <c r="AE9" t="n">
        <v>409548.4770929416</v>
      </c>
      <c r="AF9" t="n">
        <v>4.863116760835412e-06</v>
      </c>
      <c r="AG9" t="n">
        <v>7.983217592592593</v>
      </c>
      <c r="AH9" t="n">
        <v>370461.7452440882</v>
      </c>
    </row>
    <row r="10">
      <c r="A10" t="n">
        <v>8</v>
      </c>
      <c r="B10" t="n">
        <v>30</v>
      </c>
      <c r="C10" t="inlineStr">
        <is>
          <t xml:space="preserve">CONCLUIDO	</t>
        </is>
      </c>
      <c r="D10" t="n">
        <v>3.6526</v>
      </c>
      <c r="E10" t="n">
        <v>27.38</v>
      </c>
      <c r="F10" t="n">
        <v>24.88</v>
      </c>
      <c r="G10" t="n">
        <v>35.54</v>
      </c>
      <c r="H10" t="n">
        <v>0.71</v>
      </c>
      <c r="I10" t="n">
        <v>42</v>
      </c>
      <c r="J10" t="n">
        <v>73.88</v>
      </c>
      <c r="K10" t="n">
        <v>32.27</v>
      </c>
      <c r="L10" t="n">
        <v>3</v>
      </c>
      <c r="M10" t="n">
        <v>40</v>
      </c>
      <c r="N10" t="n">
        <v>8.609999999999999</v>
      </c>
      <c r="O10" t="n">
        <v>9346.23</v>
      </c>
      <c r="P10" t="n">
        <v>170.73</v>
      </c>
      <c r="Q10" t="n">
        <v>452.76</v>
      </c>
      <c r="R10" t="n">
        <v>99.95999999999999</v>
      </c>
      <c r="S10" t="n">
        <v>57.64</v>
      </c>
      <c r="T10" t="n">
        <v>18909.14</v>
      </c>
      <c r="U10" t="n">
        <v>0.58</v>
      </c>
      <c r="V10" t="n">
        <v>0.85</v>
      </c>
      <c r="W10" t="n">
        <v>6.86</v>
      </c>
      <c r="X10" t="n">
        <v>1.15</v>
      </c>
      <c r="Y10" t="n">
        <v>1</v>
      </c>
      <c r="Z10" t="n">
        <v>10</v>
      </c>
      <c r="AA10" t="n">
        <v>296.5904121182608</v>
      </c>
      <c r="AB10" t="n">
        <v>405.8080865057202</v>
      </c>
      <c r="AC10" t="n">
        <v>367.07833228484</v>
      </c>
      <c r="AD10" t="n">
        <v>296590.4121182608</v>
      </c>
      <c r="AE10" t="n">
        <v>405808.0865057202</v>
      </c>
      <c r="AF10" t="n">
        <v>4.900143525690324e-06</v>
      </c>
      <c r="AG10" t="n">
        <v>7.922453703703703</v>
      </c>
      <c r="AH10" t="n">
        <v>367078.3322848401</v>
      </c>
    </row>
    <row r="11">
      <c r="A11" t="n">
        <v>9</v>
      </c>
      <c r="B11" t="n">
        <v>30</v>
      </c>
      <c r="C11" t="inlineStr">
        <is>
          <t xml:space="preserve">CONCLUIDO	</t>
        </is>
      </c>
      <c r="D11" t="n">
        <v>3.6681</v>
      </c>
      <c r="E11" t="n">
        <v>27.26</v>
      </c>
      <c r="F11" t="n">
        <v>24.81</v>
      </c>
      <c r="G11" t="n">
        <v>38.17</v>
      </c>
      <c r="H11" t="n">
        <v>0.77</v>
      </c>
      <c r="I11" t="n">
        <v>39</v>
      </c>
      <c r="J11" t="n">
        <v>74.18000000000001</v>
      </c>
      <c r="K11" t="n">
        <v>32.27</v>
      </c>
      <c r="L11" t="n">
        <v>3.25</v>
      </c>
      <c r="M11" t="n">
        <v>37</v>
      </c>
      <c r="N11" t="n">
        <v>8.66</v>
      </c>
      <c r="O11" t="n">
        <v>9382.780000000001</v>
      </c>
      <c r="P11" t="n">
        <v>169.01</v>
      </c>
      <c r="Q11" t="n">
        <v>452.68</v>
      </c>
      <c r="R11" t="n">
        <v>97.44</v>
      </c>
      <c r="S11" t="n">
        <v>57.64</v>
      </c>
      <c r="T11" t="n">
        <v>17661.14</v>
      </c>
      <c r="U11" t="n">
        <v>0.59</v>
      </c>
      <c r="V11" t="n">
        <v>0.85</v>
      </c>
      <c r="W11" t="n">
        <v>6.86</v>
      </c>
      <c r="X11" t="n">
        <v>1.08</v>
      </c>
      <c r="Y11" t="n">
        <v>1</v>
      </c>
      <c r="Z11" t="n">
        <v>10</v>
      </c>
      <c r="AA11" t="n">
        <v>284.5457532308173</v>
      </c>
      <c r="AB11" t="n">
        <v>389.3280528430723</v>
      </c>
      <c r="AC11" t="n">
        <v>352.1711299050828</v>
      </c>
      <c r="AD11" t="n">
        <v>284545.7532308173</v>
      </c>
      <c r="AE11" t="n">
        <v>389328.0528430723</v>
      </c>
      <c r="AF11" t="n">
        <v>4.920937542184931e-06</v>
      </c>
      <c r="AG11" t="n">
        <v>7.887731481481482</v>
      </c>
      <c r="AH11" t="n">
        <v>352171.1299050828</v>
      </c>
    </row>
    <row r="12">
      <c r="A12" t="n">
        <v>10</v>
      </c>
      <c r="B12" t="n">
        <v>30</v>
      </c>
      <c r="C12" t="inlineStr">
        <is>
          <t xml:space="preserve">CONCLUIDO	</t>
        </is>
      </c>
      <c r="D12" t="n">
        <v>3.6841</v>
      </c>
      <c r="E12" t="n">
        <v>27.14</v>
      </c>
      <c r="F12" t="n">
        <v>24.74</v>
      </c>
      <c r="G12" t="n">
        <v>41.23</v>
      </c>
      <c r="H12" t="n">
        <v>0.82</v>
      </c>
      <c r="I12" t="n">
        <v>36</v>
      </c>
      <c r="J12" t="n">
        <v>74.48</v>
      </c>
      <c r="K12" t="n">
        <v>32.27</v>
      </c>
      <c r="L12" t="n">
        <v>3.5</v>
      </c>
      <c r="M12" t="n">
        <v>34</v>
      </c>
      <c r="N12" t="n">
        <v>8.710000000000001</v>
      </c>
      <c r="O12" t="n">
        <v>9419.35</v>
      </c>
      <c r="P12" t="n">
        <v>167.36</v>
      </c>
      <c r="Q12" t="n">
        <v>452.62</v>
      </c>
      <c r="R12" t="n">
        <v>95.31</v>
      </c>
      <c r="S12" t="n">
        <v>57.64</v>
      </c>
      <c r="T12" t="n">
        <v>16614.71</v>
      </c>
      <c r="U12" t="n">
        <v>0.6</v>
      </c>
      <c r="V12" t="n">
        <v>0.86</v>
      </c>
      <c r="W12" t="n">
        <v>6.85</v>
      </c>
      <c r="X12" t="n">
        <v>1.01</v>
      </c>
      <c r="Y12" t="n">
        <v>1</v>
      </c>
      <c r="Z12" t="n">
        <v>10</v>
      </c>
      <c r="AA12" t="n">
        <v>282.6368173979191</v>
      </c>
      <c r="AB12" t="n">
        <v>386.7161626201957</v>
      </c>
      <c r="AC12" t="n">
        <v>349.8085148192666</v>
      </c>
      <c r="AD12" t="n">
        <v>282636.8173979191</v>
      </c>
      <c r="AE12" t="n">
        <v>386716.1626201958</v>
      </c>
      <c r="AF12" t="n">
        <v>4.94240233340517e-06</v>
      </c>
      <c r="AG12" t="n">
        <v>7.85300925925926</v>
      </c>
      <c r="AH12" t="n">
        <v>349808.5148192666</v>
      </c>
    </row>
    <row r="13">
      <c r="A13" t="n">
        <v>11</v>
      </c>
      <c r="B13" t="n">
        <v>30</v>
      </c>
      <c r="C13" t="inlineStr">
        <is>
          <t xml:space="preserve">CONCLUIDO	</t>
        </is>
      </c>
      <c r="D13" t="n">
        <v>3.7019</v>
      </c>
      <c r="E13" t="n">
        <v>27.01</v>
      </c>
      <c r="F13" t="n">
        <v>24.66</v>
      </c>
      <c r="G13" t="n">
        <v>44.83</v>
      </c>
      <c r="H13" t="n">
        <v>0.88</v>
      </c>
      <c r="I13" t="n">
        <v>33</v>
      </c>
      <c r="J13" t="n">
        <v>74.77</v>
      </c>
      <c r="K13" t="n">
        <v>32.27</v>
      </c>
      <c r="L13" t="n">
        <v>3.75</v>
      </c>
      <c r="M13" t="n">
        <v>31</v>
      </c>
      <c r="N13" t="n">
        <v>8.75</v>
      </c>
      <c r="O13" t="n">
        <v>9455.940000000001</v>
      </c>
      <c r="P13" t="n">
        <v>165.72</v>
      </c>
      <c r="Q13" t="n">
        <v>452.63</v>
      </c>
      <c r="R13" t="n">
        <v>92.56999999999999</v>
      </c>
      <c r="S13" t="n">
        <v>57.64</v>
      </c>
      <c r="T13" t="n">
        <v>15257.97</v>
      </c>
      <c r="U13" t="n">
        <v>0.62</v>
      </c>
      <c r="V13" t="n">
        <v>0.86</v>
      </c>
      <c r="W13" t="n">
        <v>6.85</v>
      </c>
      <c r="X13" t="n">
        <v>0.93</v>
      </c>
      <c r="Y13" t="n">
        <v>1</v>
      </c>
      <c r="Z13" t="n">
        <v>10</v>
      </c>
      <c r="AA13" t="n">
        <v>280.6562739812544</v>
      </c>
      <c r="AB13" t="n">
        <v>384.0062957421061</v>
      </c>
      <c r="AC13" t="n">
        <v>347.3572738326998</v>
      </c>
      <c r="AD13" t="n">
        <v>280656.2739812544</v>
      </c>
      <c r="AE13" t="n">
        <v>384006.2957421062</v>
      </c>
      <c r="AF13" t="n">
        <v>4.966281913637686e-06</v>
      </c>
      <c r="AG13" t="n">
        <v>7.815393518518519</v>
      </c>
      <c r="AH13" t="n">
        <v>347357.2738326998</v>
      </c>
    </row>
    <row r="14">
      <c r="A14" t="n">
        <v>12</v>
      </c>
      <c r="B14" t="n">
        <v>30</v>
      </c>
      <c r="C14" t="inlineStr">
        <is>
          <t xml:space="preserve">CONCLUIDO	</t>
        </is>
      </c>
      <c r="D14" t="n">
        <v>3.7154</v>
      </c>
      <c r="E14" t="n">
        <v>26.92</v>
      </c>
      <c r="F14" t="n">
        <v>24.59</v>
      </c>
      <c r="G14" t="n">
        <v>47.59</v>
      </c>
      <c r="H14" t="n">
        <v>0.93</v>
      </c>
      <c r="I14" t="n">
        <v>31</v>
      </c>
      <c r="J14" t="n">
        <v>75.06999999999999</v>
      </c>
      <c r="K14" t="n">
        <v>32.27</v>
      </c>
      <c r="L14" t="n">
        <v>4</v>
      </c>
      <c r="M14" t="n">
        <v>29</v>
      </c>
      <c r="N14" t="n">
        <v>8.800000000000001</v>
      </c>
      <c r="O14" t="n">
        <v>9492.549999999999</v>
      </c>
      <c r="P14" t="n">
        <v>164.01</v>
      </c>
      <c r="Q14" t="n">
        <v>452.58</v>
      </c>
      <c r="R14" t="n">
        <v>90.25</v>
      </c>
      <c r="S14" t="n">
        <v>57.64</v>
      </c>
      <c r="T14" t="n">
        <v>14106.57</v>
      </c>
      <c r="U14" t="n">
        <v>0.64</v>
      </c>
      <c r="V14" t="n">
        <v>0.86</v>
      </c>
      <c r="W14" t="n">
        <v>6.85</v>
      </c>
      <c r="X14" t="n">
        <v>0.86</v>
      </c>
      <c r="Y14" t="n">
        <v>1</v>
      </c>
      <c r="Z14" t="n">
        <v>10</v>
      </c>
      <c r="AA14" t="n">
        <v>278.8456271103536</v>
      </c>
      <c r="AB14" t="n">
        <v>381.5288888132373</v>
      </c>
      <c r="AC14" t="n">
        <v>345.1163071440598</v>
      </c>
      <c r="AD14" t="n">
        <v>278845.6271103536</v>
      </c>
      <c r="AE14" t="n">
        <v>381528.8888132373</v>
      </c>
      <c r="AF14" t="n">
        <v>4.984392831229762e-06</v>
      </c>
      <c r="AG14" t="n">
        <v>7.789351851851852</v>
      </c>
      <c r="AH14" t="n">
        <v>345116.3071440598</v>
      </c>
    </row>
    <row r="15">
      <c r="A15" t="n">
        <v>13</v>
      </c>
      <c r="B15" t="n">
        <v>30</v>
      </c>
      <c r="C15" t="inlineStr">
        <is>
          <t xml:space="preserve">CONCLUIDO	</t>
        </is>
      </c>
      <c r="D15" t="n">
        <v>3.7268</v>
      </c>
      <c r="E15" t="n">
        <v>26.83</v>
      </c>
      <c r="F15" t="n">
        <v>24.54</v>
      </c>
      <c r="G15" t="n">
        <v>50.77</v>
      </c>
      <c r="H15" t="n">
        <v>0.99</v>
      </c>
      <c r="I15" t="n">
        <v>29</v>
      </c>
      <c r="J15" t="n">
        <v>75.37</v>
      </c>
      <c r="K15" t="n">
        <v>32.27</v>
      </c>
      <c r="L15" t="n">
        <v>4.25</v>
      </c>
      <c r="M15" t="n">
        <v>27</v>
      </c>
      <c r="N15" t="n">
        <v>8.85</v>
      </c>
      <c r="O15" t="n">
        <v>9529.18</v>
      </c>
      <c r="P15" t="n">
        <v>162.56</v>
      </c>
      <c r="Q15" t="n">
        <v>452.61</v>
      </c>
      <c r="R15" t="n">
        <v>88.8</v>
      </c>
      <c r="S15" t="n">
        <v>57.64</v>
      </c>
      <c r="T15" t="n">
        <v>13393.97</v>
      </c>
      <c r="U15" t="n">
        <v>0.65</v>
      </c>
      <c r="V15" t="n">
        <v>0.86</v>
      </c>
      <c r="W15" t="n">
        <v>6.84</v>
      </c>
      <c r="X15" t="n">
        <v>0.8100000000000001</v>
      </c>
      <c r="Y15" t="n">
        <v>1</v>
      </c>
      <c r="Z15" t="n">
        <v>10</v>
      </c>
      <c r="AA15" t="n">
        <v>277.3402272038537</v>
      </c>
      <c r="AB15" t="n">
        <v>379.4691342476075</v>
      </c>
      <c r="AC15" t="n">
        <v>343.25313266329</v>
      </c>
      <c r="AD15" t="n">
        <v>277340.2272038537</v>
      </c>
      <c r="AE15" t="n">
        <v>379469.1342476076</v>
      </c>
      <c r="AF15" t="n">
        <v>4.999686494974183e-06</v>
      </c>
      <c r="AG15" t="n">
        <v>7.763310185185184</v>
      </c>
      <c r="AH15" t="n">
        <v>343253.13266329</v>
      </c>
    </row>
    <row r="16">
      <c r="A16" t="n">
        <v>14</v>
      </c>
      <c r="B16" t="n">
        <v>30</v>
      </c>
      <c r="C16" t="inlineStr">
        <is>
          <t xml:space="preserve">CONCLUIDO	</t>
        </is>
      </c>
      <c r="D16" t="n">
        <v>3.7415</v>
      </c>
      <c r="E16" t="n">
        <v>26.73</v>
      </c>
      <c r="F16" t="n">
        <v>24.46</v>
      </c>
      <c r="G16" t="n">
        <v>54.36</v>
      </c>
      <c r="H16" t="n">
        <v>1.04</v>
      </c>
      <c r="I16" t="n">
        <v>27</v>
      </c>
      <c r="J16" t="n">
        <v>75.66</v>
      </c>
      <c r="K16" t="n">
        <v>32.27</v>
      </c>
      <c r="L16" t="n">
        <v>4.5</v>
      </c>
      <c r="M16" t="n">
        <v>25</v>
      </c>
      <c r="N16" t="n">
        <v>8.890000000000001</v>
      </c>
      <c r="O16" t="n">
        <v>9565.83</v>
      </c>
      <c r="P16" t="n">
        <v>160.57</v>
      </c>
      <c r="Q16" t="n">
        <v>452.65</v>
      </c>
      <c r="R16" t="n">
        <v>86.34999999999999</v>
      </c>
      <c r="S16" t="n">
        <v>57.64</v>
      </c>
      <c r="T16" t="n">
        <v>12180.09</v>
      </c>
      <c r="U16" t="n">
        <v>0.67</v>
      </c>
      <c r="V16" t="n">
        <v>0.87</v>
      </c>
      <c r="W16" t="n">
        <v>6.84</v>
      </c>
      <c r="X16" t="n">
        <v>0.74</v>
      </c>
      <c r="Y16" t="n">
        <v>1</v>
      </c>
      <c r="Z16" t="n">
        <v>10</v>
      </c>
      <c r="AA16" t="n">
        <v>275.3055395721155</v>
      </c>
      <c r="AB16" t="n">
        <v>376.6851848657803</v>
      </c>
      <c r="AC16" t="n">
        <v>340.7348795031669</v>
      </c>
      <c r="AD16" t="n">
        <v>275305.5395721155</v>
      </c>
      <c r="AE16" t="n">
        <v>376685.1848657803</v>
      </c>
      <c r="AF16" t="n">
        <v>5.019407271907777e-06</v>
      </c>
      <c r="AG16" t="n">
        <v>7.734375</v>
      </c>
      <c r="AH16" t="n">
        <v>340734.8795031669</v>
      </c>
    </row>
    <row r="17">
      <c r="A17" t="n">
        <v>15</v>
      </c>
      <c r="B17" t="n">
        <v>30</v>
      </c>
      <c r="C17" t="inlineStr">
        <is>
          <t xml:space="preserve">CONCLUIDO	</t>
        </is>
      </c>
      <c r="D17" t="n">
        <v>3.7499</v>
      </c>
      <c r="E17" t="n">
        <v>26.67</v>
      </c>
      <c r="F17" t="n">
        <v>24.43</v>
      </c>
      <c r="G17" t="n">
        <v>58.64</v>
      </c>
      <c r="H17" t="n">
        <v>1.09</v>
      </c>
      <c r="I17" t="n">
        <v>25</v>
      </c>
      <c r="J17" t="n">
        <v>75.95999999999999</v>
      </c>
      <c r="K17" t="n">
        <v>32.27</v>
      </c>
      <c r="L17" t="n">
        <v>4.75</v>
      </c>
      <c r="M17" t="n">
        <v>23</v>
      </c>
      <c r="N17" t="n">
        <v>8.94</v>
      </c>
      <c r="O17" t="n">
        <v>9602.5</v>
      </c>
      <c r="P17" t="n">
        <v>159.09</v>
      </c>
      <c r="Q17" t="n">
        <v>452.64</v>
      </c>
      <c r="R17" t="n">
        <v>85.45</v>
      </c>
      <c r="S17" t="n">
        <v>57.64</v>
      </c>
      <c r="T17" t="n">
        <v>11738.34</v>
      </c>
      <c r="U17" t="n">
        <v>0.67</v>
      </c>
      <c r="V17" t="n">
        <v>0.87</v>
      </c>
      <c r="W17" t="n">
        <v>6.84</v>
      </c>
      <c r="X17" t="n">
        <v>0.71</v>
      </c>
      <c r="Y17" t="n">
        <v>1</v>
      </c>
      <c r="Z17" t="n">
        <v>10</v>
      </c>
      <c r="AA17" t="n">
        <v>273.9584848220018</v>
      </c>
      <c r="AB17" t="n">
        <v>374.8420851288134</v>
      </c>
      <c r="AC17" t="n">
        <v>339.0676826182894</v>
      </c>
      <c r="AD17" t="n">
        <v>273958.4848220018</v>
      </c>
      <c r="AE17" t="n">
        <v>374842.0851288135</v>
      </c>
      <c r="AF17" t="n">
        <v>5.030676287298403e-06</v>
      </c>
      <c r="AG17" t="n">
        <v>7.717013888888889</v>
      </c>
      <c r="AH17" t="n">
        <v>339067.6826182894</v>
      </c>
    </row>
    <row r="18">
      <c r="A18" t="n">
        <v>16</v>
      </c>
      <c r="B18" t="n">
        <v>30</v>
      </c>
      <c r="C18" t="inlineStr">
        <is>
          <t xml:space="preserve">CONCLUIDO	</t>
        </is>
      </c>
      <c r="D18" t="n">
        <v>3.7596</v>
      </c>
      <c r="E18" t="n">
        <v>26.6</v>
      </c>
      <c r="F18" t="n">
        <v>24.38</v>
      </c>
      <c r="G18" t="n">
        <v>60.95</v>
      </c>
      <c r="H18" t="n">
        <v>1.15</v>
      </c>
      <c r="I18" t="n">
        <v>24</v>
      </c>
      <c r="J18" t="n">
        <v>76.26000000000001</v>
      </c>
      <c r="K18" t="n">
        <v>32.27</v>
      </c>
      <c r="L18" t="n">
        <v>5</v>
      </c>
      <c r="M18" t="n">
        <v>22</v>
      </c>
      <c r="N18" t="n">
        <v>8.99</v>
      </c>
      <c r="O18" t="n">
        <v>9639.200000000001</v>
      </c>
      <c r="P18" t="n">
        <v>158.18</v>
      </c>
      <c r="Q18" t="n">
        <v>452.63</v>
      </c>
      <c r="R18" t="n">
        <v>83.91</v>
      </c>
      <c r="S18" t="n">
        <v>57.64</v>
      </c>
      <c r="T18" t="n">
        <v>10974.64</v>
      </c>
      <c r="U18" t="n">
        <v>0.6899999999999999</v>
      </c>
      <c r="V18" t="n">
        <v>0.87</v>
      </c>
      <c r="W18" t="n">
        <v>6.83</v>
      </c>
      <c r="X18" t="n">
        <v>0.66</v>
      </c>
      <c r="Y18" t="n">
        <v>1</v>
      </c>
      <c r="Z18" t="n">
        <v>10</v>
      </c>
      <c r="AA18" t="n">
        <v>272.8956405565525</v>
      </c>
      <c r="AB18" t="n">
        <v>373.3878547154459</v>
      </c>
      <c r="AC18" t="n">
        <v>337.7522419145484</v>
      </c>
      <c r="AD18" t="n">
        <v>272895.6405565524</v>
      </c>
      <c r="AE18" t="n">
        <v>373387.8547154459</v>
      </c>
      <c r="AF18" t="n">
        <v>5.043689316975673e-06</v>
      </c>
      <c r="AG18" t="n">
        <v>7.69675925925926</v>
      </c>
      <c r="AH18" t="n">
        <v>337752.2419145484</v>
      </c>
    </row>
    <row r="19">
      <c r="A19" t="n">
        <v>17</v>
      </c>
      <c r="B19" t="n">
        <v>30</v>
      </c>
      <c r="C19" t="inlineStr">
        <is>
          <t xml:space="preserve">CONCLUIDO	</t>
        </is>
      </c>
      <c r="D19" t="n">
        <v>3.767</v>
      </c>
      <c r="E19" t="n">
        <v>26.55</v>
      </c>
      <c r="F19" t="n">
        <v>24.34</v>
      </c>
      <c r="G19" t="n">
        <v>63.51</v>
      </c>
      <c r="H19" t="n">
        <v>1.2</v>
      </c>
      <c r="I19" t="n">
        <v>23</v>
      </c>
      <c r="J19" t="n">
        <v>76.56</v>
      </c>
      <c r="K19" t="n">
        <v>32.27</v>
      </c>
      <c r="L19" t="n">
        <v>5.25</v>
      </c>
      <c r="M19" t="n">
        <v>21</v>
      </c>
      <c r="N19" t="n">
        <v>9.039999999999999</v>
      </c>
      <c r="O19" t="n">
        <v>9675.91</v>
      </c>
      <c r="P19" t="n">
        <v>155.98</v>
      </c>
      <c r="Q19" t="n">
        <v>452.6</v>
      </c>
      <c r="R19" t="n">
        <v>82.45</v>
      </c>
      <c r="S19" t="n">
        <v>57.64</v>
      </c>
      <c r="T19" t="n">
        <v>10245.81</v>
      </c>
      <c r="U19" t="n">
        <v>0.7</v>
      </c>
      <c r="V19" t="n">
        <v>0.87</v>
      </c>
      <c r="W19" t="n">
        <v>6.83</v>
      </c>
      <c r="X19" t="n">
        <v>0.62</v>
      </c>
      <c r="Y19" t="n">
        <v>1</v>
      </c>
      <c r="Z19" t="n">
        <v>10</v>
      </c>
      <c r="AA19" t="n">
        <v>271.1182119146405</v>
      </c>
      <c r="AB19" t="n">
        <v>370.9558984329644</v>
      </c>
      <c r="AC19" t="n">
        <v>335.552388126395</v>
      </c>
      <c r="AD19" t="n">
        <v>271118.2119146405</v>
      </c>
      <c r="AE19" t="n">
        <v>370955.8984329645</v>
      </c>
      <c r="AF19" t="n">
        <v>5.053616782915034e-06</v>
      </c>
      <c r="AG19" t="n">
        <v>7.682291666666667</v>
      </c>
      <c r="AH19" t="n">
        <v>335552.3881263951</v>
      </c>
    </row>
    <row r="20">
      <c r="A20" t="n">
        <v>18</v>
      </c>
      <c r="B20" t="n">
        <v>30</v>
      </c>
      <c r="C20" t="inlineStr">
        <is>
          <t xml:space="preserve">CONCLUIDO	</t>
        </is>
      </c>
      <c r="D20" t="n">
        <v>3.7711</v>
      </c>
      <c r="E20" t="n">
        <v>26.52</v>
      </c>
      <c r="F20" t="n">
        <v>24.33</v>
      </c>
      <c r="G20" t="n">
        <v>66.36</v>
      </c>
      <c r="H20" t="n">
        <v>1.25</v>
      </c>
      <c r="I20" t="n">
        <v>22</v>
      </c>
      <c r="J20" t="n">
        <v>76.84999999999999</v>
      </c>
      <c r="K20" t="n">
        <v>32.27</v>
      </c>
      <c r="L20" t="n">
        <v>5.5</v>
      </c>
      <c r="M20" t="n">
        <v>20</v>
      </c>
      <c r="N20" t="n">
        <v>9.08</v>
      </c>
      <c r="O20" t="n">
        <v>9712.65</v>
      </c>
      <c r="P20" t="n">
        <v>154.41</v>
      </c>
      <c r="Q20" t="n">
        <v>452.62</v>
      </c>
      <c r="R20" t="n">
        <v>81.90000000000001</v>
      </c>
      <c r="S20" t="n">
        <v>57.64</v>
      </c>
      <c r="T20" t="n">
        <v>9975.48</v>
      </c>
      <c r="U20" t="n">
        <v>0.7</v>
      </c>
      <c r="V20" t="n">
        <v>0.87</v>
      </c>
      <c r="W20" t="n">
        <v>6.83</v>
      </c>
      <c r="X20" t="n">
        <v>0.61</v>
      </c>
      <c r="Y20" t="n">
        <v>1</v>
      </c>
      <c r="Z20" t="n">
        <v>10</v>
      </c>
      <c r="AA20" t="n">
        <v>269.9340338052376</v>
      </c>
      <c r="AB20" t="n">
        <v>369.3356537014282</v>
      </c>
      <c r="AC20" t="n">
        <v>334.0867772780088</v>
      </c>
      <c r="AD20" t="n">
        <v>269934.0338052376</v>
      </c>
      <c r="AE20" t="n">
        <v>369335.6537014282</v>
      </c>
      <c r="AF20" t="n">
        <v>5.05911713566522e-06</v>
      </c>
      <c r="AG20" t="n">
        <v>7.673611111111111</v>
      </c>
      <c r="AH20" t="n">
        <v>334086.7772780088</v>
      </c>
    </row>
    <row r="21">
      <c r="A21" t="n">
        <v>19</v>
      </c>
      <c r="B21" t="n">
        <v>30</v>
      </c>
      <c r="C21" t="inlineStr">
        <is>
          <t xml:space="preserve">CONCLUIDO	</t>
        </is>
      </c>
      <c r="D21" t="n">
        <v>3.7853</v>
      </c>
      <c r="E21" t="n">
        <v>26.42</v>
      </c>
      <c r="F21" t="n">
        <v>24.26</v>
      </c>
      <c r="G21" t="n">
        <v>72.79000000000001</v>
      </c>
      <c r="H21" t="n">
        <v>1.3</v>
      </c>
      <c r="I21" t="n">
        <v>20</v>
      </c>
      <c r="J21" t="n">
        <v>77.15000000000001</v>
      </c>
      <c r="K21" t="n">
        <v>32.27</v>
      </c>
      <c r="L21" t="n">
        <v>5.75</v>
      </c>
      <c r="M21" t="n">
        <v>18</v>
      </c>
      <c r="N21" t="n">
        <v>9.130000000000001</v>
      </c>
      <c r="O21" t="n">
        <v>9749.41</v>
      </c>
      <c r="P21" t="n">
        <v>152.35</v>
      </c>
      <c r="Q21" t="n">
        <v>452.61</v>
      </c>
      <c r="R21" t="n">
        <v>79.87</v>
      </c>
      <c r="S21" t="n">
        <v>57.64</v>
      </c>
      <c r="T21" t="n">
        <v>8973.030000000001</v>
      </c>
      <c r="U21" t="n">
        <v>0.72</v>
      </c>
      <c r="V21" t="n">
        <v>0.87</v>
      </c>
      <c r="W21" t="n">
        <v>6.83</v>
      </c>
      <c r="X21" t="n">
        <v>0.54</v>
      </c>
      <c r="Y21" t="n">
        <v>1</v>
      </c>
      <c r="Z21" t="n">
        <v>10</v>
      </c>
      <c r="AA21" t="n">
        <v>267.9446860234427</v>
      </c>
      <c r="AB21" t="n">
        <v>366.6137403025464</v>
      </c>
      <c r="AC21" t="n">
        <v>331.6246394736868</v>
      </c>
      <c r="AD21" t="n">
        <v>267944.6860234427</v>
      </c>
      <c r="AE21" t="n">
        <v>366613.7403025464</v>
      </c>
      <c r="AF21" t="n">
        <v>5.078167137873181e-06</v>
      </c>
      <c r="AG21" t="n">
        <v>7.644675925925926</v>
      </c>
      <c r="AH21" t="n">
        <v>331624.6394736868</v>
      </c>
    </row>
    <row r="22">
      <c r="A22" t="n">
        <v>20</v>
      </c>
      <c r="B22" t="n">
        <v>30</v>
      </c>
      <c r="C22" t="inlineStr">
        <is>
          <t xml:space="preserve">CONCLUIDO	</t>
        </is>
      </c>
      <c r="D22" t="n">
        <v>3.7884</v>
      </c>
      <c r="E22" t="n">
        <v>26.4</v>
      </c>
      <c r="F22" t="n">
        <v>24.26</v>
      </c>
      <c r="G22" t="n">
        <v>76.59999999999999</v>
      </c>
      <c r="H22" t="n">
        <v>1.36</v>
      </c>
      <c r="I22" t="n">
        <v>19</v>
      </c>
      <c r="J22" t="n">
        <v>77.45</v>
      </c>
      <c r="K22" t="n">
        <v>32.27</v>
      </c>
      <c r="L22" t="n">
        <v>6</v>
      </c>
      <c r="M22" t="n">
        <v>17</v>
      </c>
      <c r="N22" t="n">
        <v>9.18</v>
      </c>
      <c r="O22" t="n">
        <v>9786.190000000001</v>
      </c>
      <c r="P22" t="n">
        <v>150.64</v>
      </c>
      <c r="Q22" t="n">
        <v>452.58</v>
      </c>
      <c r="R22" t="n">
        <v>79.61</v>
      </c>
      <c r="S22" t="n">
        <v>57.64</v>
      </c>
      <c r="T22" t="n">
        <v>8847.76</v>
      </c>
      <c r="U22" t="n">
        <v>0.72</v>
      </c>
      <c r="V22" t="n">
        <v>0.87</v>
      </c>
      <c r="W22" t="n">
        <v>6.83</v>
      </c>
      <c r="X22" t="n">
        <v>0.53</v>
      </c>
      <c r="Y22" t="n">
        <v>1</v>
      </c>
      <c r="Z22" t="n">
        <v>10</v>
      </c>
      <c r="AA22" t="n">
        <v>266.7362603513986</v>
      </c>
      <c r="AB22" t="n">
        <v>364.9603189860778</v>
      </c>
      <c r="AC22" t="n">
        <v>330.1290183670706</v>
      </c>
      <c r="AD22" t="n">
        <v>266736.2603513987</v>
      </c>
      <c r="AE22" t="n">
        <v>364960.3189860778</v>
      </c>
      <c r="AF22" t="n">
        <v>5.082325941172103e-06</v>
      </c>
      <c r="AG22" t="n">
        <v>7.638888888888889</v>
      </c>
      <c r="AH22" t="n">
        <v>330129.0183670706</v>
      </c>
    </row>
    <row r="23">
      <c r="A23" t="n">
        <v>21</v>
      </c>
      <c r="B23" t="n">
        <v>30</v>
      </c>
      <c r="C23" t="inlineStr">
        <is>
          <t xml:space="preserve">CONCLUIDO	</t>
        </is>
      </c>
      <c r="D23" t="n">
        <v>3.7905</v>
      </c>
      <c r="E23" t="n">
        <v>26.38</v>
      </c>
      <c r="F23" t="n">
        <v>24.24</v>
      </c>
      <c r="G23" t="n">
        <v>76.55</v>
      </c>
      <c r="H23" t="n">
        <v>1.41</v>
      </c>
      <c r="I23" t="n">
        <v>19</v>
      </c>
      <c r="J23" t="n">
        <v>77.75</v>
      </c>
      <c r="K23" t="n">
        <v>32.27</v>
      </c>
      <c r="L23" t="n">
        <v>6.25</v>
      </c>
      <c r="M23" t="n">
        <v>17</v>
      </c>
      <c r="N23" t="n">
        <v>9.23</v>
      </c>
      <c r="O23" t="n">
        <v>9822.99</v>
      </c>
      <c r="P23" t="n">
        <v>149.97</v>
      </c>
      <c r="Q23" t="n">
        <v>452.63</v>
      </c>
      <c r="R23" t="n">
        <v>79.20999999999999</v>
      </c>
      <c r="S23" t="n">
        <v>57.64</v>
      </c>
      <c r="T23" t="n">
        <v>8650.27</v>
      </c>
      <c r="U23" t="n">
        <v>0.73</v>
      </c>
      <c r="V23" t="n">
        <v>0.87</v>
      </c>
      <c r="W23" t="n">
        <v>6.82</v>
      </c>
      <c r="X23" t="n">
        <v>0.52</v>
      </c>
      <c r="Y23" t="n">
        <v>1</v>
      </c>
      <c r="Z23" t="n">
        <v>10</v>
      </c>
      <c r="AA23" t="n">
        <v>266.1931326919969</v>
      </c>
      <c r="AB23" t="n">
        <v>364.217187761383</v>
      </c>
      <c r="AC23" t="n">
        <v>329.4568105434695</v>
      </c>
      <c r="AD23" t="n">
        <v>266193.1326919969</v>
      </c>
      <c r="AE23" t="n">
        <v>364217.187761383</v>
      </c>
      <c r="AF23" t="n">
        <v>5.08514319501976e-06</v>
      </c>
      <c r="AG23" t="n">
        <v>7.633101851851851</v>
      </c>
      <c r="AH23" t="n">
        <v>329456.8105434695</v>
      </c>
    </row>
    <row r="24">
      <c r="A24" t="n">
        <v>22</v>
      </c>
      <c r="B24" t="n">
        <v>30</v>
      </c>
      <c r="C24" t="inlineStr">
        <is>
          <t xml:space="preserve">CONCLUIDO	</t>
        </is>
      </c>
      <c r="D24" t="n">
        <v>3.7974</v>
      </c>
      <c r="E24" t="n">
        <v>26.33</v>
      </c>
      <c r="F24" t="n">
        <v>24.21</v>
      </c>
      <c r="G24" t="n">
        <v>80.7</v>
      </c>
      <c r="H24" t="n">
        <v>1.46</v>
      </c>
      <c r="I24" t="n">
        <v>18</v>
      </c>
      <c r="J24" t="n">
        <v>78.05</v>
      </c>
      <c r="K24" t="n">
        <v>32.27</v>
      </c>
      <c r="L24" t="n">
        <v>6.5</v>
      </c>
      <c r="M24" t="n">
        <v>15</v>
      </c>
      <c r="N24" t="n">
        <v>9.279999999999999</v>
      </c>
      <c r="O24" t="n">
        <v>9859.809999999999</v>
      </c>
      <c r="P24" t="n">
        <v>148.97</v>
      </c>
      <c r="Q24" t="n">
        <v>452.69</v>
      </c>
      <c r="R24" t="n">
        <v>77.91</v>
      </c>
      <c r="S24" t="n">
        <v>57.64</v>
      </c>
      <c r="T24" t="n">
        <v>8002.37</v>
      </c>
      <c r="U24" t="n">
        <v>0.74</v>
      </c>
      <c r="V24" t="n">
        <v>0.88</v>
      </c>
      <c r="W24" t="n">
        <v>6.83</v>
      </c>
      <c r="X24" t="n">
        <v>0.48</v>
      </c>
      <c r="Y24" t="n">
        <v>1</v>
      </c>
      <c r="Z24" t="n">
        <v>10</v>
      </c>
      <c r="AA24" t="n">
        <v>265.2444499791765</v>
      </c>
      <c r="AB24" t="n">
        <v>362.9191582207747</v>
      </c>
      <c r="AC24" t="n">
        <v>328.2826631204209</v>
      </c>
      <c r="AD24" t="n">
        <v>265244.4499791765</v>
      </c>
      <c r="AE24" t="n">
        <v>362919.1582207747</v>
      </c>
      <c r="AF24" t="n">
        <v>5.094399886233488e-06</v>
      </c>
      <c r="AG24" t="n">
        <v>7.61863425925926</v>
      </c>
      <c r="AH24" t="n">
        <v>328282.6631204209</v>
      </c>
    </row>
    <row r="25">
      <c r="A25" t="n">
        <v>23</v>
      </c>
      <c r="B25" t="n">
        <v>30</v>
      </c>
      <c r="C25" t="inlineStr">
        <is>
          <t xml:space="preserve">CONCLUIDO	</t>
        </is>
      </c>
      <c r="D25" t="n">
        <v>3.8064</v>
      </c>
      <c r="E25" t="n">
        <v>26.27</v>
      </c>
      <c r="F25" t="n">
        <v>24.16</v>
      </c>
      <c r="G25" t="n">
        <v>85.28</v>
      </c>
      <c r="H25" t="n">
        <v>1.51</v>
      </c>
      <c r="I25" t="n">
        <v>17</v>
      </c>
      <c r="J25" t="n">
        <v>78.34999999999999</v>
      </c>
      <c r="K25" t="n">
        <v>32.27</v>
      </c>
      <c r="L25" t="n">
        <v>6.75</v>
      </c>
      <c r="M25" t="n">
        <v>9</v>
      </c>
      <c r="N25" t="n">
        <v>9.33</v>
      </c>
      <c r="O25" t="n">
        <v>9896.65</v>
      </c>
      <c r="P25" t="n">
        <v>147.19</v>
      </c>
      <c r="Q25" t="n">
        <v>452.6</v>
      </c>
      <c r="R25" t="n">
        <v>76.45999999999999</v>
      </c>
      <c r="S25" t="n">
        <v>57.64</v>
      </c>
      <c r="T25" t="n">
        <v>7281.47</v>
      </c>
      <c r="U25" t="n">
        <v>0.75</v>
      </c>
      <c r="V25" t="n">
        <v>0.88</v>
      </c>
      <c r="W25" t="n">
        <v>6.82</v>
      </c>
      <c r="X25" t="n">
        <v>0.44</v>
      </c>
      <c r="Y25" t="n">
        <v>1</v>
      </c>
      <c r="Z25" t="n">
        <v>10</v>
      </c>
      <c r="AA25" t="n">
        <v>263.689798412908</v>
      </c>
      <c r="AB25" t="n">
        <v>360.7920153614197</v>
      </c>
      <c r="AC25" t="n">
        <v>326.3585317900989</v>
      </c>
      <c r="AD25" t="n">
        <v>263689.798412908</v>
      </c>
      <c r="AE25" t="n">
        <v>360792.0153614196</v>
      </c>
      <c r="AF25" t="n">
        <v>5.106473831294872e-06</v>
      </c>
      <c r="AG25" t="n">
        <v>7.601273148148149</v>
      </c>
      <c r="AH25" t="n">
        <v>326358.5317900989</v>
      </c>
    </row>
    <row r="26">
      <c r="A26" t="n">
        <v>24</v>
      </c>
      <c r="B26" t="n">
        <v>30</v>
      </c>
      <c r="C26" t="inlineStr">
        <is>
          <t xml:space="preserve">CONCLUIDO	</t>
        </is>
      </c>
      <c r="D26" t="n">
        <v>3.8048</v>
      </c>
      <c r="E26" t="n">
        <v>26.28</v>
      </c>
      <c r="F26" t="n">
        <v>24.17</v>
      </c>
      <c r="G26" t="n">
        <v>85.31999999999999</v>
      </c>
      <c r="H26" t="n">
        <v>1.56</v>
      </c>
      <c r="I26" t="n">
        <v>17</v>
      </c>
      <c r="J26" t="n">
        <v>78.65000000000001</v>
      </c>
      <c r="K26" t="n">
        <v>32.27</v>
      </c>
      <c r="L26" t="n">
        <v>7</v>
      </c>
      <c r="M26" t="n">
        <v>6</v>
      </c>
      <c r="N26" t="n">
        <v>9.380000000000001</v>
      </c>
      <c r="O26" t="n">
        <v>9933.52</v>
      </c>
      <c r="P26" t="n">
        <v>147.3</v>
      </c>
      <c r="Q26" t="n">
        <v>452.65</v>
      </c>
      <c r="R26" t="n">
        <v>76.58</v>
      </c>
      <c r="S26" t="n">
        <v>57.64</v>
      </c>
      <c r="T26" t="n">
        <v>7341.06</v>
      </c>
      <c r="U26" t="n">
        <v>0.75</v>
      </c>
      <c r="V26" t="n">
        <v>0.88</v>
      </c>
      <c r="W26" t="n">
        <v>6.83</v>
      </c>
      <c r="X26" t="n">
        <v>0.45</v>
      </c>
      <c r="Y26" t="n">
        <v>1</v>
      </c>
      <c r="Z26" t="n">
        <v>10</v>
      </c>
      <c r="AA26" t="n">
        <v>263.8364728686164</v>
      </c>
      <c r="AB26" t="n">
        <v>360.9927018225401</v>
      </c>
      <c r="AC26" t="n">
        <v>326.5400650170352</v>
      </c>
      <c r="AD26" t="n">
        <v>263836.4728686164</v>
      </c>
      <c r="AE26" t="n">
        <v>360992.7018225401</v>
      </c>
      <c r="AF26" t="n">
        <v>5.104327352172849e-06</v>
      </c>
      <c r="AG26" t="n">
        <v>7.604166666666667</v>
      </c>
      <c r="AH26" t="n">
        <v>326540.0650170352</v>
      </c>
    </row>
    <row r="27">
      <c r="A27" t="n">
        <v>25</v>
      </c>
      <c r="B27" t="n">
        <v>30</v>
      </c>
      <c r="C27" t="inlineStr">
        <is>
          <t xml:space="preserve">CONCLUIDO	</t>
        </is>
      </c>
      <c r="D27" t="n">
        <v>3.8012</v>
      </c>
      <c r="E27" t="n">
        <v>26.31</v>
      </c>
      <c r="F27" t="n">
        <v>24.2</v>
      </c>
      <c r="G27" t="n">
        <v>85.41</v>
      </c>
      <c r="H27" t="n">
        <v>1.61</v>
      </c>
      <c r="I27" t="n">
        <v>17</v>
      </c>
      <c r="J27" t="n">
        <v>78.94</v>
      </c>
      <c r="K27" t="n">
        <v>32.27</v>
      </c>
      <c r="L27" t="n">
        <v>7.25</v>
      </c>
      <c r="M27" t="n">
        <v>1</v>
      </c>
      <c r="N27" t="n">
        <v>9.42</v>
      </c>
      <c r="O27" t="n">
        <v>9970.41</v>
      </c>
      <c r="P27" t="n">
        <v>147.19</v>
      </c>
      <c r="Q27" t="n">
        <v>452.65</v>
      </c>
      <c r="R27" t="n">
        <v>77.01000000000001</v>
      </c>
      <c r="S27" t="n">
        <v>57.64</v>
      </c>
      <c r="T27" t="n">
        <v>7557.02</v>
      </c>
      <c r="U27" t="n">
        <v>0.75</v>
      </c>
      <c r="V27" t="n">
        <v>0.88</v>
      </c>
      <c r="W27" t="n">
        <v>6.84</v>
      </c>
      <c r="X27" t="n">
        <v>0.47</v>
      </c>
      <c r="Y27" t="n">
        <v>1</v>
      </c>
      <c r="Z27" t="n">
        <v>10</v>
      </c>
      <c r="AA27" t="n">
        <v>263.9534069182601</v>
      </c>
      <c r="AB27" t="n">
        <v>361.1526961480288</v>
      </c>
      <c r="AC27" t="n">
        <v>326.6847897086528</v>
      </c>
      <c r="AD27" t="n">
        <v>263953.4069182601</v>
      </c>
      <c r="AE27" t="n">
        <v>361152.6961480288</v>
      </c>
      <c r="AF27" t="n">
        <v>5.099497774148295e-06</v>
      </c>
      <c r="AG27" t="n">
        <v>7.612847222222222</v>
      </c>
      <c r="AH27" t="n">
        <v>326684.7897086528</v>
      </c>
    </row>
    <row r="28">
      <c r="A28" t="n">
        <v>26</v>
      </c>
      <c r="B28" t="n">
        <v>30</v>
      </c>
      <c r="C28" t="inlineStr">
        <is>
          <t xml:space="preserve">CONCLUIDO	</t>
        </is>
      </c>
      <c r="D28" t="n">
        <v>3.8024</v>
      </c>
      <c r="E28" t="n">
        <v>26.3</v>
      </c>
      <c r="F28" t="n">
        <v>24.19</v>
      </c>
      <c r="G28" t="n">
        <v>85.38</v>
      </c>
      <c r="H28" t="n">
        <v>1.66</v>
      </c>
      <c r="I28" t="n">
        <v>17</v>
      </c>
      <c r="J28" t="n">
        <v>79.23999999999999</v>
      </c>
      <c r="K28" t="n">
        <v>32.27</v>
      </c>
      <c r="L28" t="n">
        <v>7.5</v>
      </c>
      <c r="M28" t="n">
        <v>0</v>
      </c>
      <c r="N28" t="n">
        <v>9.470000000000001</v>
      </c>
      <c r="O28" t="n">
        <v>10007.31</v>
      </c>
      <c r="P28" t="n">
        <v>147.53</v>
      </c>
      <c r="Q28" t="n">
        <v>452.59</v>
      </c>
      <c r="R28" t="n">
        <v>76.79000000000001</v>
      </c>
      <c r="S28" t="n">
        <v>57.64</v>
      </c>
      <c r="T28" t="n">
        <v>7448.72</v>
      </c>
      <c r="U28" t="n">
        <v>0.75</v>
      </c>
      <c r="V28" t="n">
        <v>0.88</v>
      </c>
      <c r="W28" t="n">
        <v>6.84</v>
      </c>
      <c r="X28" t="n">
        <v>0.47</v>
      </c>
      <c r="Y28" t="n">
        <v>1</v>
      </c>
      <c r="Z28" t="n">
        <v>10</v>
      </c>
      <c r="AA28" t="n">
        <v>264.1073499750329</v>
      </c>
      <c r="AB28" t="n">
        <v>361.3633278297938</v>
      </c>
      <c r="AC28" t="n">
        <v>326.8753189983335</v>
      </c>
      <c r="AD28" t="n">
        <v>264107.3499750329</v>
      </c>
      <c r="AE28" t="n">
        <v>361363.3278297938</v>
      </c>
      <c r="AF28" t="n">
        <v>5.101107633489812e-06</v>
      </c>
      <c r="AG28" t="n">
        <v>7.609953703703703</v>
      </c>
      <c r="AH28" t="n">
        <v>326875.3189983335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H9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15</v>
      </c>
      <c r="C2" t="inlineStr">
        <is>
          <t xml:space="preserve">CONCLUIDO	</t>
        </is>
      </c>
      <c r="D2" t="n">
        <v>3.4691</v>
      </c>
      <c r="E2" t="n">
        <v>28.83</v>
      </c>
      <c r="F2" t="n">
        <v>26.17</v>
      </c>
      <c r="G2" t="n">
        <v>18.26</v>
      </c>
      <c r="H2" t="n">
        <v>0.43</v>
      </c>
      <c r="I2" t="n">
        <v>86</v>
      </c>
      <c r="J2" t="n">
        <v>39.78</v>
      </c>
      <c r="K2" t="n">
        <v>19.54</v>
      </c>
      <c r="L2" t="n">
        <v>1</v>
      </c>
      <c r="M2" t="n">
        <v>84</v>
      </c>
      <c r="N2" t="n">
        <v>4.24</v>
      </c>
      <c r="O2" t="n">
        <v>5140</v>
      </c>
      <c r="P2" t="n">
        <v>118.45</v>
      </c>
      <c r="Q2" t="n">
        <v>452.78</v>
      </c>
      <c r="R2" t="n">
        <v>141.9</v>
      </c>
      <c r="S2" t="n">
        <v>57.64</v>
      </c>
      <c r="T2" t="n">
        <v>39657.36</v>
      </c>
      <c r="U2" t="n">
        <v>0.41</v>
      </c>
      <c r="V2" t="n">
        <v>0.8100000000000001</v>
      </c>
      <c r="W2" t="n">
        <v>6.93</v>
      </c>
      <c r="X2" t="n">
        <v>2.44</v>
      </c>
      <c r="Y2" t="n">
        <v>1</v>
      </c>
      <c r="Z2" t="n">
        <v>10</v>
      </c>
      <c r="AA2" t="n">
        <v>248.6770180667759</v>
      </c>
      <c r="AB2" t="n">
        <v>340.2508669745563</v>
      </c>
      <c r="AC2" t="n">
        <v>307.7778017756971</v>
      </c>
      <c r="AD2" t="n">
        <v>248677.0180667759</v>
      </c>
      <c r="AE2" t="n">
        <v>340250.8669745564</v>
      </c>
      <c r="AF2" t="n">
        <v>5.465426159037566e-06</v>
      </c>
      <c r="AG2" t="n">
        <v>8.342013888888888</v>
      </c>
      <c r="AH2" t="n">
        <v>307777.8017756972</v>
      </c>
    </row>
    <row r="3">
      <c r="A3" t="n">
        <v>1</v>
      </c>
      <c r="B3" t="n">
        <v>15</v>
      </c>
      <c r="C3" t="inlineStr">
        <is>
          <t xml:space="preserve">CONCLUIDO	</t>
        </is>
      </c>
      <c r="D3" t="n">
        <v>3.5637</v>
      </c>
      <c r="E3" t="n">
        <v>28.06</v>
      </c>
      <c r="F3" t="n">
        <v>25.62</v>
      </c>
      <c r="G3" t="n">
        <v>22.94</v>
      </c>
      <c r="H3" t="n">
        <v>0.53</v>
      </c>
      <c r="I3" t="n">
        <v>67</v>
      </c>
      <c r="J3" t="n">
        <v>40.06</v>
      </c>
      <c r="K3" t="n">
        <v>19.54</v>
      </c>
      <c r="L3" t="n">
        <v>1.25</v>
      </c>
      <c r="M3" t="n">
        <v>65</v>
      </c>
      <c r="N3" t="n">
        <v>4.26</v>
      </c>
      <c r="O3" t="n">
        <v>5174.29</v>
      </c>
      <c r="P3" t="n">
        <v>113.6</v>
      </c>
      <c r="Q3" t="n">
        <v>452.64</v>
      </c>
      <c r="R3" t="n">
        <v>124.06</v>
      </c>
      <c r="S3" t="n">
        <v>57.64</v>
      </c>
      <c r="T3" t="n">
        <v>30833.68</v>
      </c>
      <c r="U3" t="n">
        <v>0.46</v>
      </c>
      <c r="V3" t="n">
        <v>0.83</v>
      </c>
      <c r="W3" t="n">
        <v>6.9</v>
      </c>
      <c r="X3" t="n">
        <v>1.89</v>
      </c>
      <c r="Y3" t="n">
        <v>1</v>
      </c>
      <c r="Z3" t="n">
        <v>10</v>
      </c>
      <c r="AA3" t="n">
        <v>241.2993934533858</v>
      </c>
      <c r="AB3" t="n">
        <v>330.1564755006943</v>
      </c>
      <c r="AC3" t="n">
        <v>298.6468048565299</v>
      </c>
      <c r="AD3" t="n">
        <v>241299.3934533859</v>
      </c>
      <c r="AE3" t="n">
        <v>330156.4755006943</v>
      </c>
      <c r="AF3" t="n">
        <v>5.614464617036746e-06</v>
      </c>
      <c r="AG3" t="n">
        <v>8.119212962962964</v>
      </c>
      <c r="AH3" t="n">
        <v>298646.8048565299</v>
      </c>
    </row>
    <row r="4">
      <c r="A4" t="n">
        <v>2</v>
      </c>
      <c r="B4" t="n">
        <v>15</v>
      </c>
      <c r="C4" t="inlineStr">
        <is>
          <t xml:space="preserve">CONCLUIDO	</t>
        </is>
      </c>
      <c r="D4" t="n">
        <v>3.6291</v>
      </c>
      <c r="E4" t="n">
        <v>27.56</v>
      </c>
      <c r="F4" t="n">
        <v>25.26</v>
      </c>
      <c r="G4" t="n">
        <v>28.06</v>
      </c>
      <c r="H4" t="n">
        <v>0.64</v>
      </c>
      <c r="I4" t="n">
        <v>54</v>
      </c>
      <c r="J4" t="n">
        <v>40.34</v>
      </c>
      <c r="K4" t="n">
        <v>19.54</v>
      </c>
      <c r="L4" t="n">
        <v>1.5</v>
      </c>
      <c r="M4" t="n">
        <v>52</v>
      </c>
      <c r="N4" t="n">
        <v>4.29</v>
      </c>
      <c r="O4" t="n">
        <v>5208.6</v>
      </c>
      <c r="P4" t="n">
        <v>109.84</v>
      </c>
      <c r="Q4" t="n">
        <v>452.74</v>
      </c>
      <c r="R4" t="n">
        <v>112.14</v>
      </c>
      <c r="S4" t="n">
        <v>57.64</v>
      </c>
      <c r="T4" t="n">
        <v>24938.06</v>
      </c>
      <c r="U4" t="n">
        <v>0.51</v>
      </c>
      <c r="V4" t="n">
        <v>0.84</v>
      </c>
      <c r="W4" t="n">
        <v>6.88</v>
      </c>
      <c r="X4" t="n">
        <v>1.53</v>
      </c>
      <c r="Y4" t="n">
        <v>1</v>
      </c>
      <c r="Z4" t="n">
        <v>10</v>
      </c>
      <c r="AA4" t="n">
        <v>236.0117796991193</v>
      </c>
      <c r="AB4" t="n">
        <v>322.9217290890551</v>
      </c>
      <c r="AC4" t="n">
        <v>292.1025324883848</v>
      </c>
      <c r="AD4" t="n">
        <v>236011.7796991193</v>
      </c>
      <c r="AE4" t="n">
        <v>322921.7290890551</v>
      </c>
      <c r="AF4" t="n">
        <v>5.717499660938927e-06</v>
      </c>
      <c r="AG4" t="n">
        <v>7.974537037037037</v>
      </c>
      <c r="AH4" t="n">
        <v>292102.5324883849</v>
      </c>
    </row>
    <row r="5">
      <c r="A5" t="n">
        <v>3</v>
      </c>
      <c r="B5" t="n">
        <v>15</v>
      </c>
      <c r="C5" t="inlineStr">
        <is>
          <t xml:space="preserve">CONCLUIDO	</t>
        </is>
      </c>
      <c r="D5" t="n">
        <v>3.6774</v>
      </c>
      <c r="E5" t="n">
        <v>27.19</v>
      </c>
      <c r="F5" t="n">
        <v>24.99</v>
      </c>
      <c r="G5" t="n">
        <v>33.33</v>
      </c>
      <c r="H5" t="n">
        <v>0.74</v>
      </c>
      <c r="I5" t="n">
        <v>45</v>
      </c>
      <c r="J5" t="n">
        <v>40.61</v>
      </c>
      <c r="K5" t="n">
        <v>19.54</v>
      </c>
      <c r="L5" t="n">
        <v>1.75</v>
      </c>
      <c r="M5" t="n">
        <v>43</v>
      </c>
      <c r="N5" t="n">
        <v>4.32</v>
      </c>
      <c r="O5" t="n">
        <v>5242.92</v>
      </c>
      <c r="P5" t="n">
        <v>106.14</v>
      </c>
      <c r="Q5" t="n">
        <v>452.6</v>
      </c>
      <c r="R5" t="n">
        <v>103.61</v>
      </c>
      <c r="S5" t="n">
        <v>57.64</v>
      </c>
      <c r="T5" t="n">
        <v>20716.78</v>
      </c>
      <c r="U5" t="n">
        <v>0.5600000000000001</v>
      </c>
      <c r="V5" t="n">
        <v>0.85</v>
      </c>
      <c r="W5" t="n">
        <v>6.87</v>
      </c>
      <c r="X5" t="n">
        <v>1.27</v>
      </c>
      <c r="Y5" t="n">
        <v>1</v>
      </c>
      <c r="Z5" t="n">
        <v>10</v>
      </c>
      <c r="AA5" t="n">
        <v>222.3947062967711</v>
      </c>
      <c r="AB5" t="n">
        <v>304.2902485170915</v>
      </c>
      <c r="AC5" t="n">
        <v>275.2492142727563</v>
      </c>
      <c r="AD5" t="n">
        <v>222394.7062967711</v>
      </c>
      <c r="AE5" t="n">
        <v>304290.2485170915</v>
      </c>
      <c r="AF5" t="n">
        <v>5.7935943493254e-06</v>
      </c>
      <c r="AG5" t="n">
        <v>7.867476851851852</v>
      </c>
      <c r="AH5" t="n">
        <v>275249.2142727563</v>
      </c>
    </row>
    <row r="6">
      <c r="A6" t="n">
        <v>4</v>
      </c>
      <c r="B6" t="n">
        <v>15</v>
      </c>
      <c r="C6" t="inlineStr">
        <is>
          <t xml:space="preserve">CONCLUIDO	</t>
        </is>
      </c>
      <c r="D6" t="n">
        <v>3.7176</v>
      </c>
      <c r="E6" t="n">
        <v>26.9</v>
      </c>
      <c r="F6" t="n">
        <v>24.78</v>
      </c>
      <c r="G6" t="n">
        <v>39.12</v>
      </c>
      <c r="H6" t="n">
        <v>0.84</v>
      </c>
      <c r="I6" t="n">
        <v>38</v>
      </c>
      <c r="J6" t="n">
        <v>40.89</v>
      </c>
      <c r="K6" t="n">
        <v>19.54</v>
      </c>
      <c r="L6" t="n">
        <v>2</v>
      </c>
      <c r="M6" t="n">
        <v>35</v>
      </c>
      <c r="N6" t="n">
        <v>4.35</v>
      </c>
      <c r="O6" t="n">
        <v>5277.26</v>
      </c>
      <c r="P6" t="n">
        <v>102.69</v>
      </c>
      <c r="Q6" t="n">
        <v>452.72</v>
      </c>
      <c r="R6" t="n">
        <v>96.61</v>
      </c>
      <c r="S6" t="n">
        <v>57.64</v>
      </c>
      <c r="T6" t="n">
        <v>17254.58</v>
      </c>
      <c r="U6" t="n">
        <v>0.6</v>
      </c>
      <c r="V6" t="n">
        <v>0.86</v>
      </c>
      <c r="W6" t="n">
        <v>6.86</v>
      </c>
      <c r="X6" t="n">
        <v>1.05</v>
      </c>
      <c r="Y6" t="n">
        <v>1</v>
      </c>
      <c r="Z6" t="n">
        <v>10</v>
      </c>
      <c r="AA6" t="n">
        <v>218.7011320099871</v>
      </c>
      <c r="AB6" t="n">
        <v>299.236537228919</v>
      </c>
      <c r="AC6" t="n">
        <v>270.677822096997</v>
      </c>
      <c r="AD6" t="n">
        <v>218701.1320099871</v>
      </c>
      <c r="AE6" t="n">
        <v>299236.537228919</v>
      </c>
      <c r="AF6" t="n">
        <v>5.856927816678118e-06</v>
      </c>
      <c r="AG6" t="n">
        <v>7.783564814814814</v>
      </c>
      <c r="AH6" t="n">
        <v>270677.8220969971</v>
      </c>
    </row>
    <row r="7">
      <c r="A7" t="n">
        <v>5</v>
      </c>
      <c r="B7" t="n">
        <v>15</v>
      </c>
      <c r="C7" t="inlineStr">
        <is>
          <t xml:space="preserve">CONCLUIDO	</t>
        </is>
      </c>
      <c r="D7" t="n">
        <v>3.7384</v>
      </c>
      <c r="E7" t="n">
        <v>26.75</v>
      </c>
      <c r="F7" t="n">
        <v>24.67</v>
      </c>
      <c r="G7" t="n">
        <v>43.54</v>
      </c>
      <c r="H7" t="n">
        <v>0.9399999999999999</v>
      </c>
      <c r="I7" t="n">
        <v>34</v>
      </c>
      <c r="J7" t="n">
        <v>41.17</v>
      </c>
      <c r="K7" t="n">
        <v>19.54</v>
      </c>
      <c r="L7" t="n">
        <v>2.25</v>
      </c>
      <c r="M7" t="n">
        <v>21</v>
      </c>
      <c r="N7" t="n">
        <v>4.38</v>
      </c>
      <c r="O7" t="n">
        <v>5311.62</v>
      </c>
      <c r="P7" t="n">
        <v>100.02</v>
      </c>
      <c r="Q7" t="n">
        <v>452.77</v>
      </c>
      <c r="R7" t="n">
        <v>92.44</v>
      </c>
      <c r="S7" t="n">
        <v>57.64</v>
      </c>
      <c r="T7" t="n">
        <v>15190.22</v>
      </c>
      <c r="U7" t="n">
        <v>0.62</v>
      </c>
      <c r="V7" t="n">
        <v>0.86</v>
      </c>
      <c r="W7" t="n">
        <v>6.87</v>
      </c>
      <c r="X7" t="n">
        <v>0.95</v>
      </c>
      <c r="Y7" t="n">
        <v>1</v>
      </c>
      <c r="Z7" t="n">
        <v>10</v>
      </c>
      <c r="AA7" t="n">
        <v>216.2467697141438</v>
      </c>
      <c r="AB7" t="n">
        <v>295.8783704569253</v>
      </c>
      <c r="AC7" t="n">
        <v>267.6401540485047</v>
      </c>
      <c r="AD7" t="n">
        <v>216246.7697141438</v>
      </c>
      <c r="AE7" t="n">
        <v>295878.3704569252</v>
      </c>
      <c r="AF7" t="n">
        <v>5.889697371925294e-06</v>
      </c>
      <c r="AG7" t="n">
        <v>7.740162037037037</v>
      </c>
      <c r="AH7" t="n">
        <v>267640.1540485047</v>
      </c>
    </row>
    <row r="8">
      <c r="A8" t="n">
        <v>6</v>
      </c>
      <c r="B8" t="n">
        <v>15</v>
      </c>
      <c r="C8" t="inlineStr">
        <is>
          <t xml:space="preserve">CONCLUIDO	</t>
        </is>
      </c>
      <c r="D8" t="n">
        <v>3.7467</v>
      </c>
      <c r="E8" t="n">
        <v>26.69</v>
      </c>
      <c r="F8" t="n">
        <v>24.64</v>
      </c>
      <c r="G8" t="n">
        <v>46.19</v>
      </c>
      <c r="H8" t="n">
        <v>1.03</v>
      </c>
      <c r="I8" t="n">
        <v>32</v>
      </c>
      <c r="J8" t="n">
        <v>41.45</v>
      </c>
      <c r="K8" t="n">
        <v>19.54</v>
      </c>
      <c r="L8" t="n">
        <v>2.5</v>
      </c>
      <c r="M8" t="n">
        <v>7</v>
      </c>
      <c r="N8" t="n">
        <v>4.41</v>
      </c>
      <c r="O8" t="n">
        <v>5345.99</v>
      </c>
      <c r="P8" t="n">
        <v>99.33</v>
      </c>
      <c r="Q8" t="n">
        <v>452.78</v>
      </c>
      <c r="R8" t="n">
        <v>90.58</v>
      </c>
      <c r="S8" t="n">
        <v>57.64</v>
      </c>
      <c r="T8" t="n">
        <v>14269.2</v>
      </c>
      <c r="U8" t="n">
        <v>0.64</v>
      </c>
      <c r="V8" t="n">
        <v>0.86</v>
      </c>
      <c r="W8" t="n">
        <v>6.88</v>
      </c>
      <c r="X8" t="n">
        <v>0.91</v>
      </c>
      <c r="Y8" t="n">
        <v>1</v>
      </c>
      <c r="Z8" t="n">
        <v>10</v>
      </c>
      <c r="AA8" t="n">
        <v>215.537154436016</v>
      </c>
      <c r="AB8" t="n">
        <v>294.9074435273747</v>
      </c>
      <c r="AC8" t="n">
        <v>266.7618910224056</v>
      </c>
      <c r="AD8" t="n">
        <v>215537.154436016</v>
      </c>
      <c r="AE8" t="n">
        <v>294907.4435273746</v>
      </c>
      <c r="AF8" t="n">
        <v>5.902773684836427e-06</v>
      </c>
      <c r="AG8" t="n">
        <v>7.722800925925926</v>
      </c>
      <c r="AH8" t="n">
        <v>266761.8910224056</v>
      </c>
    </row>
    <row r="9">
      <c r="A9" t="n">
        <v>7</v>
      </c>
      <c r="B9" t="n">
        <v>15</v>
      </c>
      <c r="C9" t="inlineStr">
        <is>
          <t xml:space="preserve">CONCLUIDO	</t>
        </is>
      </c>
      <c r="D9" t="n">
        <v>3.7461</v>
      </c>
      <c r="E9" t="n">
        <v>26.69</v>
      </c>
      <c r="F9" t="n">
        <v>24.64</v>
      </c>
      <c r="G9" t="n">
        <v>46.2</v>
      </c>
      <c r="H9" t="n">
        <v>1.13</v>
      </c>
      <c r="I9" t="n">
        <v>32</v>
      </c>
      <c r="J9" t="n">
        <v>41.73</v>
      </c>
      <c r="K9" t="n">
        <v>19.54</v>
      </c>
      <c r="L9" t="n">
        <v>2.75</v>
      </c>
      <c r="M9" t="n">
        <v>0</v>
      </c>
      <c r="N9" t="n">
        <v>4.44</v>
      </c>
      <c r="O9" t="n">
        <v>5380.38</v>
      </c>
      <c r="P9" t="n">
        <v>99.8</v>
      </c>
      <c r="Q9" t="n">
        <v>452.76</v>
      </c>
      <c r="R9" t="n">
        <v>90.78</v>
      </c>
      <c r="S9" t="n">
        <v>57.64</v>
      </c>
      <c r="T9" t="n">
        <v>14370.26</v>
      </c>
      <c r="U9" t="n">
        <v>0.63</v>
      </c>
      <c r="V9" t="n">
        <v>0.86</v>
      </c>
      <c r="W9" t="n">
        <v>6.89</v>
      </c>
      <c r="X9" t="n">
        <v>0.91</v>
      </c>
      <c r="Y9" t="n">
        <v>1</v>
      </c>
      <c r="Z9" t="n">
        <v>10</v>
      </c>
      <c r="AA9" t="n">
        <v>215.8565030241744</v>
      </c>
      <c r="AB9" t="n">
        <v>295.3443903543583</v>
      </c>
      <c r="AC9" t="n">
        <v>267.1571362574807</v>
      </c>
      <c r="AD9" t="n">
        <v>215856.5030241744</v>
      </c>
      <c r="AE9" t="n">
        <v>295344.3903543582</v>
      </c>
      <c r="AF9" t="n">
        <v>5.901828409204298e-06</v>
      </c>
      <c r="AG9" t="n">
        <v>7.722800925925926</v>
      </c>
      <c r="AH9" t="n">
        <v>267157.1362574807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H103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70</v>
      </c>
      <c r="C2" t="inlineStr">
        <is>
          <t xml:space="preserve">CONCLUIDO	</t>
        </is>
      </c>
      <c r="D2" t="n">
        <v>2.4222</v>
      </c>
      <c r="E2" t="n">
        <v>41.28</v>
      </c>
      <c r="F2" t="n">
        <v>31.49</v>
      </c>
      <c r="G2" t="n">
        <v>7.21</v>
      </c>
      <c r="H2" t="n">
        <v>0.12</v>
      </c>
      <c r="I2" t="n">
        <v>262</v>
      </c>
      <c r="J2" t="n">
        <v>141.81</v>
      </c>
      <c r="K2" t="n">
        <v>47.83</v>
      </c>
      <c r="L2" t="n">
        <v>1</v>
      </c>
      <c r="M2" t="n">
        <v>260</v>
      </c>
      <c r="N2" t="n">
        <v>22.98</v>
      </c>
      <c r="O2" t="n">
        <v>17723.39</v>
      </c>
      <c r="P2" t="n">
        <v>361.81</v>
      </c>
      <c r="Q2" t="n">
        <v>453.31</v>
      </c>
      <c r="R2" t="n">
        <v>315.15</v>
      </c>
      <c r="S2" t="n">
        <v>57.64</v>
      </c>
      <c r="T2" t="n">
        <v>125403.57</v>
      </c>
      <c r="U2" t="n">
        <v>0.18</v>
      </c>
      <c r="V2" t="n">
        <v>0.67</v>
      </c>
      <c r="W2" t="n">
        <v>7.24</v>
      </c>
      <c r="X2" t="n">
        <v>7.75</v>
      </c>
      <c r="Y2" t="n">
        <v>1</v>
      </c>
      <c r="Z2" t="n">
        <v>10</v>
      </c>
      <c r="AA2" t="n">
        <v>711.7831573528289</v>
      </c>
      <c r="AB2" t="n">
        <v>973.8931175468259</v>
      </c>
      <c r="AC2" t="n">
        <v>880.9461252757313</v>
      </c>
      <c r="AD2" t="n">
        <v>711783.1573528289</v>
      </c>
      <c r="AE2" t="n">
        <v>973893.1175468259</v>
      </c>
      <c r="AF2" t="n">
        <v>2.603735433029519e-06</v>
      </c>
      <c r="AG2" t="n">
        <v>11.94444444444444</v>
      </c>
      <c r="AH2" t="n">
        <v>880946.1252757313</v>
      </c>
    </row>
    <row r="3">
      <c r="A3" t="n">
        <v>1</v>
      </c>
      <c r="B3" t="n">
        <v>70</v>
      </c>
      <c r="C3" t="inlineStr">
        <is>
          <t xml:space="preserve">CONCLUIDO	</t>
        </is>
      </c>
      <c r="D3" t="n">
        <v>2.6761</v>
      </c>
      <c r="E3" t="n">
        <v>37.37</v>
      </c>
      <c r="F3" t="n">
        <v>29.48</v>
      </c>
      <c r="G3" t="n">
        <v>9.02</v>
      </c>
      <c r="H3" t="n">
        <v>0.16</v>
      </c>
      <c r="I3" t="n">
        <v>196</v>
      </c>
      <c r="J3" t="n">
        <v>142.15</v>
      </c>
      <c r="K3" t="n">
        <v>47.83</v>
      </c>
      <c r="L3" t="n">
        <v>1.25</v>
      </c>
      <c r="M3" t="n">
        <v>194</v>
      </c>
      <c r="N3" t="n">
        <v>23.07</v>
      </c>
      <c r="O3" t="n">
        <v>17765.46</v>
      </c>
      <c r="P3" t="n">
        <v>338.37</v>
      </c>
      <c r="Q3" t="n">
        <v>453.18</v>
      </c>
      <c r="R3" t="n">
        <v>249.61</v>
      </c>
      <c r="S3" t="n">
        <v>57.64</v>
      </c>
      <c r="T3" t="n">
        <v>92962.07000000001</v>
      </c>
      <c r="U3" t="n">
        <v>0.23</v>
      </c>
      <c r="V3" t="n">
        <v>0.72</v>
      </c>
      <c r="W3" t="n">
        <v>7.12</v>
      </c>
      <c r="X3" t="n">
        <v>5.74</v>
      </c>
      <c r="Y3" t="n">
        <v>1</v>
      </c>
      <c r="Z3" t="n">
        <v>10</v>
      </c>
      <c r="AA3" t="n">
        <v>613.5449328757869</v>
      </c>
      <c r="AB3" t="n">
        <v>839.4792448527489</v>
      </c>
      <c r="AC3" t="n">
        <v>759.3605239405219</v>
      </c>
      <c r="AD3" t="n">
        <v>613544.9328757869</v>
      </c>
      <c r="AE3" t="n">
        <v>839479.2448527489</v>
      </c>
      <c r="AF3" t="n">
        <v>2.876664351552429e-06</v>
      </c>
      <c r="AG3" t="n">
        <v>10.8130787037037</v>
      </c>
      <c r="AH3" t="n">
        <v>759360.523940522</v>
      </c>
    </row>
    <row r="4">
      <c r="A4" t="n">
        <v>2</v>
      </c>
      <c r="B4" t="n">
        <v>70</v>
      </c>
      <c r="C4" t="inlineStr">
        <is>
          <t xml:space="preserve">CONCLUIDO	</t>
        </is>
      </c>
      <c r="D4" t="n">
        <v>2.8516</v>
      </c>
      <c r="E4" t="n">
        <v>35.07</v>
      </c>
      <c r="F4" t="n">
        <v>28.3</v>
      </c>
      <c r="G4" t="n">
        <v>10.82</v>
      </c>
      <c r="H4" t="n">
        <v>0.19</v>
      </c>
      <c r="I4" t="n">
        <v>157</v>
      </c>
      <c r="J4" t="n">
        <v>142.49</v>
      </c>
      <c r="K4" t="n">
        <v>47.83</v>
      </c>
      <c r="L4" t="n">
        <v>1.5</v>
      </c>
      <c r="M4" t="n">
        <v>155</v>
      </c>
      <c r="N4" t="n">
        <v>23.16</v>
      </c>
      <c r="O4" t="n">
        <v>17807.56</v>
      </c>
      <c r="P4" t="n">
        <v>324.56</v>
      </c>
      <c r="Q4" t="n">
        <v>453.01</v>
      </c>
      <c r="R4" t="n">
        <v>211.14</v>
      </c>
      <c r="S4" t="n">
        <v>57.64</v>
      </c>
      <c r="T4" t="n">
        <v>73924.12</v>
      </c>
      <c r="U4" t="n">
        <v>0.27</v>
      </c>
      <c r="V4" t="n">
        <v>0.75</v>
      </c>
      <c r="W4" t="n">
        <v>7.06</v>
      </c>
      <c r="X4" t="n">
        <v>4.57</v>
      </c>
      <c r="Y4" t="n">
        <v>1</v>
      </c>
      <c r="Z4" t="n">
        <v>10</v>
      </c>
      <c r="AA4" t="n">
        <v>560.6329889497018</v>
      </c>
      <c r="AB4" t="n">
        <v>767.0827888628608</v>
      </c>
      <c r="AC4" t="n">
        <v>693.8734841012445</v>
      </c>
      <c r="AD4" t="n">
        <v>560632.9889497018</v>
      </c>
      <c r="AE4" t="n">
        <v>767082.7888628608</v>
      </c>
      <c r="AF4" t="n">
        <v>3.065317463804382e-06</v>
      </c>
      <c r="AG4" t="n">
        <v>10.14756944444444</v>
      </c>
      <c r="AH4" t="n">
        <v>693873.4841012445</v>
      </c>
    </row>
    <row r="5">
      <c r="A5" t="n">
        <v>3</v>
      </c>
      <c r="B5" t="n">
        <v>70</v>
      </c>
      <c r="C5" t="inlineStr">
        <is>
          <t xml:space="preserve">CONCLUIDO	</t>
        </is>
      </c>
      <c r="D5" t="n">
        <v>2.9796</v>
      </c>
      <c r="E5" t="n">
        <v>33.56</v>
      </c>
      <c r="F5" t="n">
        <v>27.55</v>
      </c>
      <c r="G5" t="n">
        <v>12.62</v>
      </c>
      <c r="H5" t="n">
        <v>0.22</v>
      </c>
      <c r="I5" t="n">
        <v>131</v>
      </c>
      <c r="J5" t="n">
        <v>142.83</v>
      </c>
      <c r="K5" t="n">
        <v>47.83</v>
      </c>
      <c r="L5" t="n">
        <v>1.75</v>
      </c>
      <c r="M5" t="n">
        <v>129</v>
      </c>
      <c r="N5" t="n">
        <v>23.25</v>
      </c>
      <c r="O5" t="n">
        <v>17849.7</v>
      </c>
      <c r="P5" t="n">
        <v>315.5</v>
      </c>
      <c r="Q5" t="n">
        <v>452.81</v>
      </c>
      <c r="R5" t="n">
        <v>186.3</v>
      </c>
      <c r="S5" t="n">
        <v>57.64</v>
      </c>
      <c r="T5" t="n">
        <v>61632.02</v>
      </c>
      <c r="U5" t="n">
        <v>0.31</v>
      </c>
      <c r="V5" t="n">
        <v>0.77</v>
      </c>
      <c r="W5" t="n">
        <v>7.02</v>
      </c>
      <c r="X5" t="n">
        <v>3.82</v>
      </c>
      <c r="Y5" t="n">
        <v>1</v>
      </c>
      <c r="Z5" t="n">
        <v>10</v>
      </c>
      <c r="AA5" t="n">
        <v>523.1887284775665</v>
      </c>
      <c r="AB5" t="n">
        <v>715.8498997607003</v>
      </c>
      <c r="AC5" t="n">
        <v>647.5301900291827</v>
      </c>
      <c r="AD5" t="n">
        <v>523188.7284775666</v>
      </c>
      <c r="AE5" t="n">
        <v>715849.8997607003</v>
      </c>
      <c r="AF5" t="n">
        <v>3.202910616899824e-06</v>
      </c>
      <c r="AG5" t="n">
        <v>9.710648148148149</v>
      </c>
      <c r="AH5" t="n">
        <v>647530.1900291827</v>
      </c>
    </row>
    <row r="6">
      <c r="A6" t="n">
        <v>4</v>
      </c>
      <c r="B6" t="n">
        <v>70</v>
      </c>
      <c r="C6" t="inlineStr">
        <is>
          <t xml:space="preserve">CONCLUIDO	</t>
        </is>
      </c>
      <c r="D6" t="n">
        <v>3.0871</v>
      </c>
      <c r="E6" t="n">
        <v>32.39</v>
      </c>
      <c r="F6" t="n">
        <v>26.93</v>
      </c>
      <c r="G6" t="n">
        <v>14.43</v>
      </c>
      <c r="H6" t="n">
        <v>0.25</v>
      </c>
      <c r="I6" t="n">
        <v>112</v>
      </c>
      <c r="J6" t="n">
        <v>143.17</v>
      </c>
      <c r="K6" t="n">
        <v>47.83</v>
      </c>
      <c r="L6" t="n">
        <v>2</v>
      </c>
      <c r="M6" t="n">
        <v>110</v>
      </c>
      <c r="N6" t="n">
        <v>23.34</v>
      </c>
      <c r="O6" t="n">
        <v>17891.86</v>
      </c>
      <c r="P6" t="n">
        <v>307.89</v>
      </c>
      <c r="Q6" t="n">
        <v>452.83</v>
      </c>
      <c r="R6" t="n">
        <v>166.95</v>
      </c>
      <c r="S6" t="n">
        <v>57.64</v>
      </c>
      <c r="T6" t="n">
        <v>52051.29</v>
      </c>
      <c r="U6" t="n">
        <v>0.35</v>
      </c>
      <c r="V6" t="n">
        <v>0.79</v>
      </c>
      <c r="W6" t="n">
        <v>6.97</v>
      </c>
      <c r="X6" t="n">
        <v>3.2</v>
      </c>
      <c r="Y6" t="n">
        <v>1</v>
      </c>
      <c r="Z6" t="n">
        <v>10</v>
      </c>
      <c r="AA6" t="n">
        <v>502.9402020159424</v>
      </c>
      <c r="AB6" t="n">
        <v>688.1449725539649</v>
      </c>
      <c r="AC6" t="n">
        <v>622.4693821909486</v>
      </c>
      <c r="AD6" t="n">
        <v>502940.2020159424</v>
      </c>
      <c r="AE6" t="n">
        <v>688144.9725539648</v>
      </c>
      <c r="AF6" t="n">
        <v>3.318467366569824e-06</v>
      </c>
      <c r="AG6" t="n">
        <v>9.372106481481483</v>
      </c>
      <c r="AH6" t="n">
        <v>622469.3821909486</v>
      </c>
    </row>
    <row r="7">
      <c r="A7" t="n">
        <v>5</v>
      </c>
      <c r="B7" t="n">
        <v>70</v>
      </c>
      <c r="C7" t="inlineStr">
        <is>
          <t xml:space="preserve">CONCLUIDO	</t>
        </is>
      </c>
      <c r="D7" t="n">
        <v>3.1638</v>
      </c>
      <c r="E7" t="n">
        <v>31.61</v>
      </c>
      <c r="F7" t="n">
        <v>26.55</v>
      </c>
      <c r="G7" t="n">
        <v>16.25</v>
      </c>
      <c r="H7" t="n">
        <v>0.28</v>
      </c>
      <c r="I7" t="n">
        <v>98</v>
      </c>
      <c r="J7" t="n">
        <v>143.51</v>
      </c>
      <c r="K7" t="n">
        <v>47.83</v>
      </c>
      <c r="L7" t="n">
        <v>2.25</v>
      </c>
      <c r="M7" t="n">
        <v>96</v>
      </c>
      <c r="N7" t="n">
        <v>23.44</v>
      </c>
      <c r="O7" t="n">
        <v>17934.06</v>
      </c>
      <c r="P7" t="n">
        <v>303.15</v>
      </c>
      <c r="Q7" t="n">
        <v>452.8</v>
      </c>
      <c r="R7" t="n">
        <v>154.02</v>
      </c>
      <c r="S7" t="n">
        <v>57.64</v>
      </c>
      <c r="T7" t="n">
        <v>45659.52</v>
      </c>
      <c r="U7" t="n">
        <v>0.37</v>
      </c>
      <c r="V7" t="n">
        <v>0.8</v>
      </c>
      <c r="W7" t="n">
        <v>6.96</v>
      </c>
      <c r="X7" t="n">
        <v>2.82</v>
      </c>
      <c r="Y7" t="n">
        <v>1</v>
      </c>
      <c r="Z7" t="n">
        <v>10</v>
      </c>
      <c r="AA7" t="n">
        <v>478.8194772793657</v>
      </c>
      <c r="AB7" t="n">
        <v>655.1419328381079</v>
      </c>
      <c r="AC7" t="n">
        <v>592.6161062655159</v>
      </c>
      <c r="AD7" t="n">
        <v>478819.4772793658</v>
      </c>
      <c r="AE7" t="n">
        <v>655141.9328381079</v>
      </c>
      <c r="AF7" t="n">
        <v>3.400915763776232e-06</v>
      </c>
      <c r="AG7" t="n">
        <v>9.146412037037036</v>
      </c>
      <c r="AH7" t="n">
        <v>592616.1062655159</v>
      </c>
    </row>
    <row r="8">
      <c r="A8" t="n">
        <v>6</v>
      </c>
      <c r="B8" t="n">
        <v>70</v>
      </c>
      <c r="C8" t="inlineStr">
        <is>
          <t xml:space="preserve">CONCLUIDO	</t>
        </is>
      </c>
      <c r="D8" t="n">
        <v>3.2295</v>
      </c>
      <c r="E8" t="n">
        <v>30.96</v>
      </c>
      <c r="F8" t="n">
        <v>26.22</v>
      </c>
      <c r="G8" t="n">
        <v>18.08</v>
      </c>
      <c r="H8" t="n">
        <v>0.31</v>
      </c>
      <c r="I8" t="n">
        <v>87</v>
      </c>
      <c r="J8" t="n">
        <v>143.86</v>
      </c>
      <c r="K8" t="n">
        <v>47.83</v>
      </c>
      <c r="L8" t="n">
        <v>2.5</v>
      </c>
      <c r="M8" t="n">
        <v>85</v>
      </c>
      <c r="N8" t="n">
        <v>23.53</v>
      </c>
      <c r="O8" t="n">
        <v>17976.29</v>
      </c>
      <c r="P8" t="n">
        <v>299.09</v>
      </c>
      <c r="Q8" t="n">
        <v>452.77</v>
      </c>
      <c r="R8" t="n">
        <v>143.5</v>
      </c>
      <c r="S8" t="n">
        <v>57.64</v>
      </c>
      <c r="T8" t="n">
        <v>40453.14</v>
      </c>
      <c r="U8" t="n">
        <v>0.4</v>
      </c>
      <c r="V8" t="n">
        <v>0.8100000000000001</v>
      </c>
      <c r="W8" t="n">
        <v>6.94</v>
      </c>
      <c r="X8" t="n">
        <v>2.49</v>
      </c>
      <c r="Y8" t="n">
        <v>1</v>
      </c>
      <c r="Z8" t="n">
        <v>10</v>
      </c>
      <c r="AA8" t="n">
        <v>468.1804506436451</v>
      </c>
      <c r="AB8" t="n">
        <v>640.5851472343855</v>
      </c>
      <c r="AC8" t="n">
        <v>579.448599849236</v>
      </c>
      <c r="AD8" t="n">
        <v>468180.4506436451</v>
      </c>
      <c r="AE8" t="n">
        <v>640585.1472343856</v>
      </c>
      <c r="AF8" t="n">
        <v>3.471539749388502e-06</v>
      </c>
      <c r="AG8" t="n">
        <v>8.958333333333334</v>
      </c>
      <c r="AH8" t="n">
        <v>579448.599849236</v>
      </c>
    </row>
    <row r="9">
      <c r="A9" t="n">
        <v>7</v>
      </c>
      <c r="B9" t="n">
        <v>70</v>
      </c>
      <c r="C9" t="inlineStr">
        <is>
          <t xml:space="preserve">CONCLUIDO	</t>
        </is>
      </c>
      <c r="D9" t="n">
        <v>3.2788</v>
      </c>
      <c r="E9" t="n">
        <v>30.5</v>
      </c>
      <c r="F9" t="n">
        <v>25.99</v>
      </c>
      <c r="G9" t="n">
        <v>19.74</v>
      </c>
      <c r="H9" t="n">
        <v>0.34</v>
      </c>
      <c r="I9" t="n">
        <v>79</v>
      </c>
      <c r="J9" t="n">
        <v>144.2</v>
      </c>
      <c r="K9" t="n">
        <v>47.83</v>
      </c>
      <c r="L9" t="n">
        <v>2.75</v>
      </c>
      <c r="M9" t="n">
        <v>77</v>
      </c>
      <c r="N9" t="n">
        <v>23.62</v>
      </c>
      <c r="O9" t="n">
        <v>18018.55</v>
      </c>
      <c r="P9" t="n">
        <v>295.8</v>
      </c>
      <c r="Q9" t="n">
        <v>452.64</v>
      </c>
      <c r="R9" t="n">
        <v>136.05</v>
      </c>
      <c r="S9" t="n">
        <v>57.64</v>
      </c>
      <c r="T9" t="n">
        <v>36766.05</v>
      </c>
      <c r="U9" t="n">
        <v>0.42</v>
      </c>
      <c r="V9" t="n">
        <v>0.82</v>
      </c>
      <c r="W9" t="n">
        <v>6.92</v>
      </c>
      <c r="X9" t="n">
        <v>2.26</v>
      </c>
      <c r="Y9" t="n">
        <v>1</v>
      </c>
      <c r="Z9" t="n">
        <v>10</v>
      </c>
      <c r="AA9" t="n">
        <v>460.4745122386931</v>
      </c>
      <c r="AB9" t="n">
        <v>630.0415423467211</v>
      </c>
      <c r="AC9" t="n">
        <v>569.9112618140077</v>
      </c>
      <c r="AD9" t="n">
        <v>460474.5122386931</v>
      </c>
      <c r="AE9" t="n">
        <v>630041.5423467212</v>
      </c>
      <c r="AF9" t="n">
        <v>3.524534612260418e-06</v>
      </c>
      <c r="AG9" t="n">
        <v>8.825231481481483</v>
      </c>
      <c r="AH9" t="n">
        <v>569911.2618140078</v>
      </c>
    </row>
    <row r="10">
      <c r="A10" t="n">
        <v>8</v>
      </c>
      <c r="B10" t="n">
        <v>70</v>
      </c>
      <c r="C10" t="inlineStr">
        <is>
          <t xml:space="preserve">CONCLUIDO	</t>
        </is>
      </c>
      <c r="D10" t="n">
        <v>3.3338</v>
      </c>
      <c r="E10" t="n">
        <v>30</v>
      </c>
      <c r="F10" t="n">
        <v>25.72</v>
      </c>
      <c r="G10" t="n">
        <v>21.73</v>
      </c>
      <c r="H10" t="n">
        <v>0.37</v>
      </c>
      <c r="I10" t="n">
        <v>71</v>
      </c>
      <c r="J10" t="n">
        <v>144.54</v>
      </c>
      <c r="K10" t="n">
        <v>47.83</v>
      </c>
      <c r="L10" t="n">
        <v>3</v>
      </c>
      <c r="M10" t="n">
        <v>69</v>
      </c>
      <c r="N10" t="n">
        <v>23.71</v>
      </c>
      <c r="O10" t="n">
        <v>18060.85</v>
      </c>
      <c r="P10" t="n">
        <v>292.29</v>
      </c>
      <c r="Q10" t="n">
        <v>452.85</v>
      </c>
      <c r="R10" t="n">
        <v>126.96</v>
      </c>
      <c r="S10" t="n">
        <v>57.64</v>
      </c>
      <c r="T10" t="n">
        <v>32261.86</v>
      </c>
      <c r="U10" t="n">
        <v>0.45</v>
      </c>
      <c r="V10" t="n">
        <v>0.82</v>
      </c>
      <c r="W10" t="n">
        <v>6.91</v>
      </c>
      <c r="X10" t="n">
        <v>1.99</v>
      </c>
      <c r="Y10" t="n">
        <v>1</v>
      </c>
      <c r="Z10" t="n">
        <v>10</v>
      </c>
      <c r="AA10" t="n">
        <v>452.2229578325463</v>
      </c>
      <c r="AB10" t="n">
        <v>618.7514015753429</v>
      </c>
      <c r="AC10" t="n">
        <v>559.6986362320376</v>
      </c>
      <c r="AD10" t="n">
        <v>452222.9578325463</v>
      </c>
      <c r="AE10" t="n">
        <v>618751.4015753429</v>
      </c>
      <c r="AF10" t="n">
        <v>3.583656670231115e-06</v>
      </c>
      <c r="AG10" t="n">
        <v>8.680555555555555</v>
      </c>
      <c r="AH10" t="n">
        <v>559698.6362320377</v>
      </c>
    </row>
    <row r="11">
      <c r="A11" t="n">
        <v>9</v>
      </c>
      <c r="B11" t="n">
        <v>70</v>
      </c>
      <c r="C11" t="inlineStr">
        <is>
          <t xml:space="preserve">CONCLUIDO	</t>
        </is>
      </c>
      <c r="D11" t="n">
        <v>3.3708</v>
      </c>
      <c r="E11" t="n">
        <v>29.67</v>
      </c>
      <c r="F11" t="n">
        <v>25.56</v>
      </c>
      <c r="G11" t="n">
        <v>23.59</v>
      </c>
      <c r="H11" t="n">
        <v>0.4</v>
      </c>
      <c r="I11" t="n">
        <v>65</v>
      </c>
      <c r="J11" t="n">
        <v>144.89</v>
      </c>
      <c r="K11" t="n">
        <v>47.83</v>
      </c>
      <c r="L11" t="n">
        <v>3.25</v>
      </c>
      <c r="M11" t="n">
        <v>63</v>
      </c>
      <c r="N11" t="n">
        <v>23.81</v>
      </c>
      <c r="O11" t="n">
        <v>18103.18</v>
      </c>
      <c r="P11" t="n">
        <v>290.18</v>
      </c>
      <c r="Q11" t="n">
        <v>452.69</v>
      </c>
      <c r="R11" t="n">
        <v>122.03</v>
      </c>
      <c r="S11" t="n">
        <v>57.64</v>
      </c>
      <c r="T11" t="n">
        <v>29825.92</v>
      </c>
      <c r="U11" t="n">
        <v>0.47</v>
      </c>
      <c r="V11" t="n">
        <v>0.83</v>
      </c>
      <c r="W11" t="n">
        <v>6.9</v>
      </c>
      <c r="X11" t="n">
        <v>1.83</v>
      </c>
      <c r="Y11" t="n">
        <v>1</v>
      </c>
      <c r="Z11" t="n">
        <v>10</v>
      </c>
      <c r="AA11" t="n">
        <v>447.0675273088812</v>
      </c>
      <c r="AB11" t="n">
        <v>611.6975140913214</v>
      </c>
      <c r="AC11" t="n">
        <v>553.317961869298</v>
      </c>
      <c r="AD11" t="n">
        <v>447067.5273088812</v>
      </c>
      <c r="AE11" t="n">
        <v>611697.5140913214</v>
      </c>
      <c r="AF11" t="n">
        <v>3.623429691047766e-06</v>
      </c>
      <c r="AG11" t="n">
        <v>8.585069444444445</v>
      </c>
      <c r="AH11" t="n">
        <v>553317.961869298</v>
      </c>
    </row>
    <row r="12">
      <c r="A12" t="n">
        <v>10</v>
      </c>
      <c r="B12" t="n">
        <v>70</v>
      </c>
      <c r="C12" t="inlineStr">
        <is>
          <t xml:space="preserve">CONCLUIDO	</t>
        </is>
      </c>
      <c r="D12" t="n">
        <v>3.4025</v>
      </c>
      <c r="E12" t="n">
        <v>29.39</v>
      </c>
      <c r="F12" t="n">
        <v>25.43</v>
      </c>
      <c r="G12" t="n">
        <v>25.43</v>
      </c>
      <c r="H12" t="n">
        <v>0.43</v>
      </c>
      <c r="I12" t="n">
        <v>60</v>
      </c>
      <c r="J12" t="n">
        <v>145.23</v>
      </c>
      <c r="K12" t="n">
        <v>47.83</v>
      </c>
      <c r="L12" t="n">
        <v>3.5</v>
      </c>
      <c r="M12" t="n">
        <v>58</v>
      </c>
      <c r="N12" t="n">
        <v>23.9</v>
      </c>
      <c r="O12" t="n">
        <v>18145.54</v>
      </c>
      <c r="P12" t="n">
        <v>288.21</v>
      </c>
      <c r="Q12" t="n">
        <v>452.61</v>
      </c>
      <c r="R12" t="n">
        <v>117.63</v>
      </c>
      <c r="S12" t="n">
        <v>57.64</v>
      </c>
      <c r="T12" t="n">
        <v>27654.97</v>
      </c>
      <c r="U12" t="n">
        <v>0.49</v>
      </c>
      <c r="V12" t="n">
        <v>0.83</v>
      </c>
      <c r="W12" t="n">
        <v>6.9</v>
      </c>
      <c r="X12" t="n">
        <v>1.7</v>
      </c>
      <c r="Y12" t="n">
        <v>1</v>
      </c>
      <c r="Z12" t="n">
        <v>10</v>
      </c>
      <c r="AA12" t="n">
        <v>431.2925460227656</v>
      </c>
      <c r="AB12" t="n">
        <v>590.1134887526009</v>
      </c>
      <c r="AC12" t="n">
        <v>533.7938856155353</v>
      </c>
      <c r="AD12" t="n">
        <v>431292.5460227656</v>
      </c>
      <c r="AE12" t="n">
        <v>590113.488752601</v>
      </c>
      <c r="AF12" t="n">
        <v>3.657505495369059e-06</v>
      </c>
      <c r="AG12" t="n">
        <v>8.504050925925926</v>
      </c>
      <c r="AH12" t="n">
        <v>533793.8856155353</v>
      </c>
    </row>
    <row r="13">
      <c r="A13" t="n">
        <v>11</v>
      </c>
      <c r="B13" t="n">
        <v>70</v>
      </c>
      <c r="C13" t="inlineStr">
        <is>
          <t xml:space="preserve">CONCLUIDO	</t>
        </is>
      </c>
      <c r="D13" t="n">
        <v>3.4288</v>
      </c>
      <c r="E13" t="n">
        <v>29.16</v>
      </c>
      <c r="F13" t="n">
        <v>25.32</v>
      </c>
      <c r="G13" t="n">
        <v>27.13</v>
      </c>
      <c r="H13" t="n">
        <v>0.46</v>
      </c>
      <c r="I13" t="n">
        <v>56</v>
      </c>
      <c r="J13" t="n">
        <v>145.57</v>
      </c>
      <c r="K13" t="n">
        <v>47.83</v>
      </c>
      <c r="L13" t="n">
        <v>3.75</v>
      </c>
      <c r="M13" t="n">
        <v>54</v>
      </c>
      <c r="N13" t="n">
        <v>23.99</v>
      </c>
      <c r="O13" t="n">
        <v>18187.93</v>
      </c>
      <c r="P13" t="n">
        <v>286.57</v>
      </c>
      <c r="Q13" t="n">
        <v>452.68</v>
      </c>
      <c r="R13" t="n">
        <v>113.94</v>
      </c>
      <c r="S13" t="n">
        <v>57.64</v>
      </c>
      <c r="T13" t="n">
        <v>25826.62</v>
      </c>
      <c r="U13" t="n">
        <v>0.51</v>
      </c>
      <c r="V13" t="n">
        <v>0.84</v>
      </c>
      <c r="W13" t="n">
        <v>6.89</v>
      </c>
      <c r="X13" t="n">
        <v>1.59</v>
      </c>
      <c r="Y13" t="n">
        <v>1</v>
      </c>
      <c r="Z13" t="n">
        <v>10</v>
      </c>
      <c r="AA13" t="n">
        <v>427.5047967029348</v>
      </c>
      <c r="AB13" t="n">
        <v>584.9309230295021</v>
      </c>
      <c r="AC13" t="n">
        <v>529.1059366912723</v>
      </c>
      <c r="AD13" t="n">
        <v>427504.7967029348</v>
      </c>
      <c r="AE13" t="n">
        <v>584930.923029502</v>
      </c>
      <c r="AF13" t="n">
        <v>3.685776588544138e-06</v>
      </c>
      <c r="AG13" t="n">
        <v>8.4375</v>
      </c>
      <c r="AH13" t="n">
        <v>529105.9366912723</v>
      </c>
    </row>
    <row r="14">
      <c r="A14" t="n">
        <v>12</v>
      </c>
      <c r="B14" t="n">
        <v>70</v>
      </c>
      <c r="C14" t="inlineStr">
        <is>
          <t xml:space="preserve">CONCLUIDO	</t>
        </is>
      </c>
      <c r="D14" t="n">
        <v>3.4563</v>
      </c>
      <c r="E14" t="n">
        <v>28.93</v>
      </c>
      <c r="F14" t="n">
        <v>25.2</v>
      </c>
      <c r="G14" t="n">
        <v>29.08</v>
      </c>
      <c r="H14" t="n">
        <v>0.49</v>
      </c>
      <c r="I14" t="n">
        <v>52</v>
      </c>
      <c r="J14" t="n">
        <v>145.92</v>
      </c>
      <c r="K14" t="n">
        <v>47.83</v>
      </c>
      <c r="L14" t="n">
        <v>4</v>
      </c>
      <c r="M14" t="n">
        <v>50</v>
      </c>
      <c r="N14" t="n">
        <v>24.09</v>
      </c>
      <c r="O14" t="n">
        <v>18230.35</v>
      </c>
      <c r="P14" t="n">
        <v>284.7</v>
      </c>
      <c r="Q14" t="n">
        <v>452.73</v>
      </c>
      <c r="R14" t="n">
        <v>110.16</v>
      </c>
      <c r="S14" t="n">
        <v>57.64</v>
      </c>
      <c r="T14" t="n">
        <v>23959.75</v>
      </c>
      <c r="U14" t="n">
        <v>0.52</v>
      </c>
      <c r="V14" t="n">
        <v>0.84</v>
      </c>
      <c r="W14" t="n">
        <v>6.89</v>
      </c>
      <c r="X14" t="n">
        <v>1.48</v>
      </c>
      <c r="Y14" t="n">
        <v>1</v>
      </c>
      <c r="Z14" t="n">
        <v>10</v>
      </c>
      <c r="AA14" t="n">
        <v>423.6585581165021</v>
      </c>
      <c r="AB14" t="n">
        <v>579.6683297114741</v>
      </c>
      <c r="AC14" t="n">
        <v>524.3455978934209</v>
      </c>
      <c r="AD14" t="n">
        <v>423658.5581165021</v>
      </c>
      <c r="AE14" t="n">
        <v>579668.3297114741</v>
      </c>
      <c r="AF14" t="n">
        <v>3.715337617529487e-06</v>
      </c>
      <c r="AG14" t="n">
        <v>8.370949074074074</v>
      </c>
      <c r="AH14" t="n">
        <v>524345.5978934208</v>
      </c>
    </row>
    <row r="15">
      <c r="A15" t="n">
        <v>13</v>
      </c>
      <c r="B15" t="n">
        <v>70</v>
      </c>
      <c r="C15" t="inlineStr">
        <is>
          <t xml:space="preserve">CONCLUIDO	</t>
        </is>
      </c>
      <c r="D15" t="n">
        <v>3.4783</v>
      </c>
      <c r="E15" t="n">
        <v>28.75</v>
      </c>
      <c r="F15" t="n">
        <v>25.11</v>
      </c>
      <c r="G15" t="n">
        <v>30.74</v>
      </c>
      <c r="H15" t="n">
        <v>0.51</v>
      </c>
      <c r="I15" t="n">
        <v>49</v>
      </c>
      <c r="J15" t="n">
        <v>146.26</v>
      </c>
      <c r="K15" t="n">
        <v>47.83</v>
      </c>
      <c r="L15" t="n">
        <v>4.25</v>
      </c>
      <c r="M15" t="n">
        <v>47</v>
      </c>
      <c r="N15" t="n">
        <v>24.18</v>
      </c>
      <c r="O15" t="n">
        <v>18272.81</v>
      </c>
      <c r="P15" t="n">
        <v>283.28</v>
      </c>
      <c r="Q15" t="n">
        <v>452.71</v>
      </c>
      <c r="R15" t="n">
        <v>106.98</v>
      </c>
      <c r="S15" t="n">
        <v>57.64</v>
      </c>
      <c r="T15" t="n">
        <v>22380.74</v>
      </c>
      <c r="U15" t="n">
        <v>0.54</v>
      </c>
      <c r="V15" t="n">
        <v>0.84</v>
      </c>
      <c r="W15" t="n">
        <v>6.88</v>
      </c>
      <c r="X15" t="n">
        <v>1.38</v>
      </c>
      <c r="Y15" t="n">
        <v>1</v>
      </c>
      <c r="Z15" t="n">
        <v>10</v>
      </c>
      <c r="AA15" t="n">
        <v>420.69535235615</v>
      </c>
      <c r="AB15" t="n">
        <v>575.6139408627484</v>
      </c>
      <c r="AC15" t="n">
        <v>520.6781542260469</v>
      </c>
      <c r="AD15" t="n">
        <v>420695.3523561499</v>
      </c>
      <c r="AE15" t="n">
        <v>575613.9408627484</v>
      </c>
      <c r="AF15" t="n">
        <v>3.738986440717766e-06</v>
      </c>
      <c r="AG15" t="n">
        <v>8.31886574074074</v>
      </c>
      <c r="AH15" t="n">
        <v>520678.1542260469</v>
      </c>
    </row>
    <row r="16">
      <c r="A16" t="n">
        <v>14</v>
      </c>
      <c r="B16" t="n">
        <v>70</v>
      </c>
      <c r="C16" t="inlineStr">
        <is>
          <t xml:space="preserve">CONCLUIDO	</t>
        </is>
      </c>
      <c r="D16" t="n">
        <v>3.4987</v>
      </c>
      <c r="E16" t="n">
        <v>28.58</v>
      </c>
      <c r="F16" t="n">
        <v>25.02</v>
      </c>
      <c r="G16" t="n">
        <v>32.64</v>
      </c>
      <c r="H16" t="n">
        <v>0.54</v>
      </c>
      <c r="I16" t="n">
        <v>46</v>
      </c>
      <c r="J16" t="n">
        <v>146.61</v>
      </c>
      <c r="K16" t="n">
        <v>47.83</v>
      </c>
      <c r="L16" t="n">
        <v>4.5</v>
      </c>
      <c r="M16" t="n">
        <v>44</v>
      </c>
      <c r="N16" t="n">
        <v>24.28</v>
      </c>
      <c r="O16" t="n">
        <v>18315.3</v>
      </c>
      <c r="P16" t="n">
        <v>281.88</v>
      </c>
      <c r="Q16" t="n">
        <v>452.68</v>
      </c>
      <c r="R16" t="n">
        <v>104.67</v>
      </c>
      <c r="S16" t="n">
        <v>57.64</v>
      </c>
      <c r="T16" t="n">
        <v>21241.1</v>
      </c>
      <c r="U16" t="n">
        <v>0.55</v>
      </c>
      <c r="V16" t="n">
        <v>0.85</v>
      </c>
      <c r="W16" t="n">
        <v>6.87</v>
      </c>
      <c r="X16" t="n">
        <v>1.3</v>
      </c>
      <c r="Y16" t="n">
        <v>1</v>
      </c>
      <c r="Z16" t="n">
        <v>10</v>
      </c>
      <c r="AA16" t="n">
        <v>417.9047856455872</v>
      </c>
      <c r="AB16" t="n">
        <v>571.7957643782421</v>
      </c>
      <c r="AC16" t="n">
        <v>517.2243791463776</v>
      </c>
      <c r="AD16" t="n">
        <v>417904.7856455872</v>
      </c>
      <c r="AE16" t="n">
        <v>571795.7643782421</v>
      </c>
      <c r="AF16" t="n">
        <v>3.760915349492352e-06</v>
      </c>
      <c r="AG16" t="n">
        <v>8.269675925925926</v>
      </c>
      <c r="AH16" t="n">
        <v>517224.3791463776</v>
      </c>
    </row>
    <row r="17">
      <c r="A17" t="n">
        <v>15</v>
      </c>
      <c r="B17" t="n">
        <v>70</v>
      </c>
      <c r="C17" t="inlineStr">
        <is>
          <t xml:space="preserve">CONCLUIDO	</t>
        </is>
      </c>
      <c r="D17" t="n">
        <v>3.5115</v>
      </c>
      <c r="E17" t="n">
        <v>28.48</v>
      </c>
      <c r="F17" t="n">
        <v>24.98</v>
      </c>
      <c r="G17" t="n">
        <v>34.06</v>
      </c>
      <c r="H17" t="n">
        <v>0.57</v>
      </c>
      <c r="I17" t="n">
        <v>44</v>
      </c>
      <c r="J17" t="n">
        <v>146.95</v>
      </c>
      <c r="K17" t="n">
        <v>47.83</v>
      </c>
      <c r="L17" t="n">
        <v>4.75</v>
      </c>
      <c r="M17" t="n">
        <v>42</v>
      </c>
      <c r="N17" t="n">
        <v>24.37</v>
      </c>
      <c r="O17" t="n">
        <v>18357.82</v>
      </c>
      <c r="P17" t="n">
        <v>281.02</v>
      </c>
      <c r="Q17" t="n">
        <v>452.67</v>
      </c>
      <c r="R17" t="n">
        <v>103.1</v>
      </c>
      <c r="S17" t="n">
        <v>57.64</v>
      </c>
      <c r="T17" t="n">
        <v>20467.45</v>
      </c>
      <c r="U17" t="n">
        <v>0.5600000000000001</v>
      </c>
      <c r="V17" t="n">
        <v>0.85</v>
      </c>
      <c r="W17" t="n">
        <v>6.87</v>
      </c>
      <c r="X17" t="n">
        <v>1.25</v>
      </c>
      <c r="Y17" t="n">
        <v>1</v>
      </c>
      <c r="Z17" t="n">
        <v>10</v>
      </c>
      <c r="AA17" t="n">
        <v>416.2297229653844</v>
      </c>
      <c r="AB17" t="n">
        <v>569.5038697206385</v>
      </c>
      <c r="AC17" t="n">
        <v>515.1512196982012</v>
      </c>
      <c r="AD17" t="n">
        <v>416229.7229653844</v>
      </c>
      <c r="AE17" t="n">
        <v>569503.8697206385</v>
      </c>
      <c r="AF17" t="n">
        <v>3.774674664801896e-06</v>
      </c>
      <c r="AG17" t="n">
        <v>8.240740740740742</v>
      </c>
      <c r="AH17" t="n">
        <v>515151.2196982012</v>
      </c>
    </row>
    <row r="18">
      <c r="A18" t="n">
        <v>16</v>
      </c>
      <c r="B18" t="n">
        <v>70</v>
      </c>
      <c r="C18" t="inlineStr">
        <is>
          <t xml:space="preserve">CONCLUIDO	</t>
        </is>
      </c>
      <c r="D18" t="n">
        <v>3.5359</v>
      </c>
      <c r="E18" t="n">
        <v>28.28</v>
      </c>
      <c r="F18" t="n">
        <v>24.87</v>
      </c>
      <c r="G18" t="n">
        <v>36.39</v>
      </c>
      <c r="H18" t="n">
        <v>0.6</v>
      </c>
      <c r="I18" t="n">
        <v>41</v>
      </c>
      <c r="J18" t="n">
        <v>147.3</v>
      </c>
      <c r="K18" t="n">
        <v>47.83</v>
      </c>
      <c r="L18" t="n">
        <v>5</v>
      </c>
      <c r="M18" t="n">
        <v>39</v>
      </c>
      <c r="N18" t="n">
        <v>24.47</v>
      </c>
      <c r="O18" t="n">
        <v>18400.38</v>
      </c>
      <c r="P18" t="n">
        <v>279.27</v>
      </c>
      <c r="Q18" t="n">
        <v>452.65</v>
      </c>
      <c r="R18" t="n">
        <v>99.2</v>
      </c>
      <c r="S18" t="n">
        <v>57.64</v>
      </c>
      <c r="T18" t="n">
        <v>18533.21</v>
      </c>
      <c r="U18" t="n">
        <v>0.58</v>
      </c>
      <c r="V18" t="n">
        <v>0.85</v>
      </c>
      <c r="W18" t="n">
        <v>6.87</v>
      </c>
      <c r="X18" t="n">
        <v>1.14</v>
      </c>
      <c r="Y18" t="n">
        <v>1</v>
      </c>
      <c r="Z18" t="n">
        <v>10</v>
      </c>
      <c r="AA18" t="n">
        <v>412.8996643015827</v>
      </c>
      <c r="AB18" t="n">
        <v>564.9475365450054</v>
      </c>
      <c r="AC18" t="n">
        <v>511.0297365659969</v>
      </c>
      <c r="AD18" t="n">
        <v>412899.6643015827</v>
      </c>
      <c r="AE18" t="n">
        <v>564947.5365450054</v>
      </c>
      <c r="AF18" t="n">
        <v>3.800903359610715e-06</v>
      </c>
      <c r="AG18" t="n">
        <v>8.182870370370372</v>
      </c>
      <c r="AH18" t="n">
        <v>511029.7365659969</v>
      </c>
    </row>
    <row r="19">
      <c r="A19" t="n">
        <v>17</v>
      </c>
      <c r="B19" t="n">
        <v>70</v>
      </c>
      <c r="C19" t="inlineStr">
        <is>
          <t xml:space="preserve">CONCLUIDO	</t>
        </is>
      </c>
      <c r="D19" t="n">
        <v>3.5517</v>
      </c>
      <c r="E19" t="n">
        <v>28.16</v>
      </c>
      <c r="F19" t="n">
        <v>24.8</v>
      </c>
      <c r="G19" t="n">
        <v>38.16</v>
      </c>
      <c r="H19" t="n">
        <v>0.63</v>
      </c>
      <c r="I19" t="n">
        <v>39</v>
      </c>
      <c r="J19" t="n">
        <v>147.64</v>
      </c>
      <c r="K19" t="n">
        <v>47.83</v>
      </c>
      <c r="L19" t="n">
        <v>5.25</v>
      </c>
      <c r="M19" t="n">
        <v>37</v>
      </c>
      <c r="N19" t="n">
        <v>24.56</v>
      </c>
      <c r="O19" t="n">
        <v>18442.97</v>
      </c>
      <c r="P19" t="n">
        <v>277.91</v>
      </c>
      <c r="Q19" t="n">
        <v>452.7</v>
      </c>
      <c r="R19" t="n">
        <v>97.61</v>
      </c>
      <c r="S19" t="n">
        <v>57.64</v>
      </c>
      <c r="T19" t="n">
        <v>17750.38</v>
      </c>
      <c r="U19" t="n">
        <v>0.59</v>
      </c>
      <c r="V19" t="n">
        <v>0.86</v>
      </c>
      <c r="W19" t="n">
        <v>6.85</v>
      </c>
      <c r="X19" t="n">
        <v>1.07</v>
      </c>
      <c r="Y19" t="n">
        <v>1</v>
      </c>
      <c r="Z19" t="n">
        <v>10</v>
      </c>
      <c r="AA19" t="n">
        <v>410.616713871355</v>
      </c>
      <c r="AB19" t="n">
        <v>561.8239030497031</v>
      </c>
      <c r="AC19" t="n">
        <v>508.204218267439</v>
      </c>
      <c r="AD19" t="n">
        <v>410616.7138713551</v>
      </c>
      <c r="AE19" t="n">
        <v>561823.9030497031</v>
      </c>
      <c r="AF19" t="n">
        <v>3.817887514445934e-06</v>
      </c>
      <c r="AG19" t="n">
        <v>8.148148148148149</v>
      </c>
      <c r="AH19" t="n">
        <v>508204.218267439</v>
      </c>
    </row>
    <row r="20">
      <c r="A20" t="n">
        <v>18</v>
      </c>
      <c r="B20" t="n">
        <v>70</v>
      </c>
      <c r="C20" t="inlineStr">
        <is>
          <t xml:space="preserve">CONCLUIDO	</t>
        </is>
      </c>
      <c r="D20" t="n">
        <v>3.5548</v>
      </c>
      <c r="E20" t="n">
        <v>28.13</v>
      </c>
      <c r="F20" t="n">
        <v>24.8</v>
      </c>
      <c r="G20" t="n">
        <v>39.17</v>
      </c>
      <c r="H20" t="n">
        <v>0.66</v>
      </c>
      <c r="I20" t="n">
        <v>38</v>
      </c>
      <c r="J20" t="n">
        <v>147.99</v>
      </c>
      <c r="K20" t="n">
        <v>47.83</v>
      </c>
      <c r="L20" t="n">
        <v>5.5</v>
      </c>
      <c r="M20" t="n">
        <v>36</v>
      </c>
      <c r="N20" t="n">
        <v>24.66</v>
      </c>
      <c r="O20" t="n">
        <v>18485.59</v>
      </c>
      <c r="P20" t="n">
        <v>277.42</v>
      </c>
      <c r="Q20" t="n">
        <v>452.72</v>
      </c>
      <c r="R20" t="n">
        <v>97.31999999999999</v>
      </c>
      <c r="S20" t="n">
        <v>57.64</v>
      </c>
      <c r="T20" t="n">
        <v>17607</v>
      </c>
      <c r="U20" t="n">
        <v>0.59</v>
      </c>
      <c r="V20" t="n">
        <v>0.85</v>
      </c>
      <c r="W20" t="n">
        <v>6.86</v>
      </c>
      <c r="X20" t="n">
        <v>1.08</v>
      </c>
      <c r="Y20" t="n">
        <v>1</v>
      </c>
      <c r="Z20" t="n">
        <v>10</v>
      </c>
      <c r="AA20" t="n">
        <v>410.0577463871167</v>
      </c>
      <c r="AB20" t="n">
        <v>561.0590990778633</v>
      </c>
      <c r="AC20" t="n">
        <v>507.5124061132624</v>
      </c>
      <c r="AD20" t="n">
        <v>410057.7463871167</v>
      </c>
      <c r="AE20" t="n">
        <v>561059.0990778633</v>
      </c>
      <c r="AF20" t="n">
        <v>3.821219848622464e-06</v>
      </c>
      <c r="AG20" t="n">
        <v>8.139467592592593</v>
      </c>
      <c r="AH20" t="n">
        <v>507512.4061132624</v>
      </c>
    </row>
    <row r="21">
      <c r="A21" t="n">
        <v>19</v>
      </c>
      <c r="B21" t="n">
        <v>70</v>
      </c>
      <c r="C21" t="inlineStr">
        <is>
          <t xml:space="preserve">CONCLUIDO	</t>
        </is>
      </c>
      <c r="D21" t="n">
        <v>3.5694</v>
      </c>
      <c r="E21" t="n">
        <v>28.02</v>
      </c>
      <c r="F21" t="n">
        <v>24.75</v>
      </c>
      <c r="G21" t="n">
        <v>41.25</v>
      </c>
      <c r="H21" t="n">
        <v>0.6899999999999999</v>
      </c>
      <c r="I21" t="n">
        <v>36</v>
      </c>
      <c r="J21" t="n">
        <v>148.33</v>
      </c>
      <c r="K21" t="n">
        <v>47.83</v>
      </c>
      <c r="L21" t="n">
        <v>5.75</v>
      </c>
      <c r="M21" t="n">
        <v>34</v>
      </c>
      <c r="N21" t="n">
        <v>24.75</v>
      </c>
      <c r="O21" t="n">
        <v>18528.25</v>
      </c>
      <c r="P21" t="n">
        <v>276.79</v>
      </c>
      <c r="Q21" t="n">
        <v>452.64</v>
      </c>
      <c r="R21" t="n">
        <v>95.73999999999999</v>
      </c>
      <c r="S21" t="n">
        <v>57.64</v>
      </c>
      <c r="T21" t="n">
        <v>16826.73</v>
      </c>
      <c r="U21" t="n">
        <v>0.6</v>
      </c>
      <c r="V21" t="n">
        <v>0.86</v>
      </c>
      <c r="W21" t="n">
        <v>6.85</v>
      </c>
      <c r="X21" t="n">
        <v>1.02</v>
      </c>
      <c r="Y21" t="n">
        <v>1</v>
      </c>
      <c r="Z21" t="n">
        <v>10</v>
      </c>
      <c r="AA21" t="n">
        <v>408.4358294360711</v>
      </c>
      <c r="AB21" t="n">
        <v>558.8399207515168</v>
      </c>
      <c r="AC21" t="n">
        <v>505.5050230517462</v>
      </c>
      <c r="AD21" t="n">
        <v>408435.8294360711</v>
      </c>
      <c r="AE21" t="n">
        <v>558839.9207515168</v>
      </c>
      <c r="AF21" t="n">
        <v>3.836914067647413e-06</v>
      </c>
      <c r="AG21" t="n">
        <v>8.107638888888889</v>
      </c>
      <c r="AH21" t="n">
        <v>505505.0230517462</v>
      </c>
    </row>
    <row r="22">
      <c r="A22" t="n">
        <v>20</v>
      </c>
      <c r="B22" t="n">
        <v>70</v>
      </c>
      <c r="C22" t="inlineStr">
        <is>
          <t xml:space="preserve">CONCLUIDO	</t>
        </is>
      </c>
      <c r="D22" t="n">
        <v>3.587</v>
      </c>
      <c r="E22" t="n">
        <v>27.88</v>
      </c>
      <c r="F22" t="n">
        <v>24.67</v>
      </c>
      <c r="G22" t="n">
        <v>43.53</v>
      </c>
      <c r="H22" t="n">
        <v>0.71</v>
      </c>
      <c r="I22" t="n">
        <v>34</v>
      </c>
      <c r="J22" t="n">
        <v>148.68</v>
      </c>
      <c r="K22" t="n">
        <v>47.83</v>
      </c>
      <c r="L22" t="n">
        <v>6</v>
      </c>
      <c r="M22" t="n">
        <v>32</v>
      </c>
      <c r="N22" t="n">
        <v>24.85</v>
      </c>
      <c r="O22" t="n">
        <v>18570.94</v>
      </c>
      <c r="P22" t="n">
        <v>275.23</v>
      </c>
      <c r="Q22" t="n">
        <v>452.71</v>
      </c>
      <c r="R22" t="n">
        <v>92.64</v>
      </c>
      <c r="S22" t="n">
        <v>57.64</v>
      </c>
      <c r="T22" t="n">
        <v>15286</v>
      </c>
      <c r="U22" t="n">
        <v>0.62</v>
      </c>
      <c r="V22" t="n">
        <v>0.86</v>
      </c>
      <c r="W22" t="n">
        <v>6.86</v>
      </c>
      <c r="X22" t="n">
        <v>0.9399999999999999</v>
      </c>
      <c r="Y22" t="n">
        <v>1</v>
      </c>
      <c r="Z22" t="n">
        <v>10</v>
      </c>
      <c r="AA22" t="n">
        <v>405.9037258352784</v>
      </c>
      <c r="AB22" t="n">
        <v>555.3753848963854</v>
      </c>
      <c r="AC22" t="n">
        <v>502.3711376361218</v>
      </c>
      <c r="AD22" t="n">
        <v>405903.7258352783</v>
      </c>
      <c r="AE22" t="n">
        <v>555375.3848963854</v>
      </c>
      <c r="AF22" t="n">
        <v>3.855833126198036e-06</v>
      </c>
      <c r="AG22" t="n">
        <v>8.06712962962963</v>
      </c>
      <c r="AH22" t="n">
        <v>502371.1376361218</v>
      </c>
    </row>
    <row r="23">
      <c r="A23" t="n">
        <v>21</v>
      </c>
      <c r="B23" t="n">
        <v>70</v>
      </c>
      <c r="C23" t="inlineStr">
        <is>
          <t xml:space="preserve">CONCLUIDO	</t>
        </is>
      </c>
      <c r="D23" t="n">
        <v>3.5931</v>
      </c>
      <c r="E23" t="n">
        <v>27.83</v>
      </c>
      <c r="F23" t="n">
        <v>24.65</v>
      </c>
      <c r="G23" t="n">
        <v>44.82</v>
      </c>
      <c r="H23" t="n">
        <v>0.74</v>
      </c>
      <c r="I23" t="n">
        <v>33</v>
      </c>
      <c r="J23" t="n">
        <v>149.02</v>
      </c>
      <c r="K23" t="n">
        <v>47.83</v>
      </c>
      <c r="L23" t="n">
        <v>6.25</v>
      </c>
      <c r="M23" t="n">
        <v>31</v>
      </c>
      <c r="N23" t="n">
        <v>24.95</v>
      </c>
      <c r="O23" t="n">
        <v>18613.66</v>
      </c>
      <c r="P23" t="n">
        <v>274.92</v>
      </c>
      <c r="Q23" t="n">
        <v>452.6</v>
      </c>
      <c r="R23" t="n">
        <v>92.28</v>
      </c>
      <c r="S23" t="n">
        <v>57.64</v>
      </c>
      <c r="T23" t="n">
        <v>15111.33</v>
      </c>
      <c r="U23" t="n">
        <v>0.62</v>
      </c>
      <c r="V23" t="n">
        <v>0.86</v>
      </c>
      <c r="W23" t="n">
        <v>6.85</v>
      </c>
      <c r="X23" t="n">
        <v>0.92</v>
      </c>
      <c r="Y23" t="n">
        <v>1</v>
      </c>
      <c r="Z23" t="n">
        <v>10</v>
      </c>
      <c r="AA23" t="n">
        <v>405.2085714179834</v>
      </c>
      <c r="AB23" t="n">
        <v>554.4242439545939</v>
      </c>
      <c r="AC23" t="n">
        <v>501.5107722508803</v>
      </c>
      <c r="AD23" t="n">
        <v>405208.5714179834</v>
      </c>
      <c r="AE23" t="n">
        <v>554424.2439545939</v>
      </c>
      <c r="AF23" t="n">
        <v>3.862390299900241e-06</v>
      </c>
      <c r="AG23" t="n">
        <v>8.052662037037036</v>
      </c>
      <c r="AH23" t="n">
        <v>501510.7722508803</v>
      </c>
    </row>
    <row r="24">
      <c r="A24" t="n">
        <v>22</v>
      </c>
      <c r="B24" t="n">
        <v>70</v>
      </c>
      <c r="C24" t="inlineStr">
        <is>
          <t xml:space="preserve">CONCLUIDO	</t>
        </is>
      </c>
      <c r="D24" t="n">
        <v>3.5993</v>
      </c>
      <c r="E24" t="n">
        <v>27.78</v>
      </c>
      <c r="F24" t="n">
        <v>24.63</v>
      </c>
      <c r="G24" t="n">
        <v>46.18</v>
      </c>
      <c r="H24" t="n">
        <v>0.77</v>
      </c>
      <c r="I24" t="n">
        <v>32</v>
      </c>
      <c r="J24" t="n">
        <v>149.37</v>
      </c>
      <c r="K24" t="n">
        <v>47.83</v>
      </c>
      <c r="L24" t="n">
        <v>6.5</v>
      </c>
      <c r="M24" t="n">
        <v>30</v>
      </c>
      <c r="N24" t="n">
        <v>25.04</v>
      </c>
      <c r="O24" t="n">
        <v>18656.42</v>
      </c>
      <c r="P24" t="n">
        <v>274.18</v>
      </c>
      <c r="Q24" t="n">
        <v>452.62</v>
      </c>
      <c r="R24" t="n">
        <v>91.77</v>
      </c>
      <c r="S24" t="n">
        <v>57.64</v>
      </c>
      <c r="T24" t="n">
        <v>14861.21</v>
      </c>
      <c r="U24" t="n">
        <v>0.63</v>
      </c>
      <c r="V24" t="n">
        <v>0.86</v>
      </c>
      <c r="W24" t="n">
        <v>6.85</v>
      </c>
      <c r="X24" t="n">
        <v>0.91</v>
      </c>
      <c r="Y24" t="n">
        <v>1</v>
      </c>
      <c r="Z24" t="n">
        <v>10</v>
      </c>
      <c r="AA24" t="n">
        <v>404.219805845585</v>
      </c>
      <c r="AB24" t="n">
        <v>553.0713712771799</v>
      </c>
      <c r="AC24" t="n">
        <v>500.28701584303</v>
      </c>
      <c r="AD24" t="n">
        <v>404219.805845585</v>
      </c>
      <c r="AE24" t="n">
        <v>553071.3712771799</v>
      </c>
      <c r="AF24" t="n">
        <v>3.869054968253301e-06</v>
      </c>
      <c r="AG24" t="n">
        <v>8.038194444444445</v>
      </c>
      <c r="AH24" t="n">
        <v>500287.0158430299</v>
      </c>
    </row>
    <row r="25">
      <c r="A25" t="n">
        <v>23</v>
      </c>
      <c r="B25" t="n">
        <v>70</v>
      </c>
      <c r="C25" t="inlineStr">
        <is>
          <t xml:space="preserve">CONCLUIDO	</t>
        </is>
      </c>
      <c r="D25" t="n">
        <v>3.6176</v>
      </c>
      <c r="E25" t="n">
        <v>27.64</v>
      </c>
      <c r="F25" t="n">
        <v>24.55</v>
      </c>
      <c r="G25" t="n">
        <v>49.09</v>
      </c>
      <c r="H25" t="n">
        <v>0.8</v>
      </c>
      <c r="I25" t="n">
        <v>30</v>
      </c>
      <c r="J25" t="n">
        <v>149.72</v>
      </c>
      <c r="K25" t="n">
        <v>47.83</v>
      </c>
      <c r="L25" t="n">
        <v>6.75</v>
      </c>
      <c r="M25" t="n">
        <v>28</v>
      </c>
      <c r="N25" t="n">
        <v>25.14</v>
      </c>
      <c r="O25" t="n">
        <v>18699.2</v>
      </c>
      <c r="P25" t="n">
        <v>272.84</v>
      </c>
      <c r="Q25" t="n">
        <v>452.66</v>
      </c>
      <c r="R25" t="n">
        <v>88.89</v>
      </c>
      <c r="S25" t="n">
        <v>57.64</v>
      </c>
      <c r="T25" t="n">
        <v>13433.81</v>
      </c>
      <c r="U25" t="n">
        <v>0.65</v>
      </c>
      <c r="V25" t="n">
        <v>0.86</v>
      </c>
      <c r="W25" t="n">
        <v>6.85</v>
      </c>
      <c r="X25" t="n">
        <v>0.82</v>
      </c>
      <c r="Y25" t="n">
        <v>1</v>
      </c>
      <c r="Z25" t="n">
        <v>10</v>
      </c>
      <c r="AA25" t="n">
        <v>401.657312157728</v>
      </c>
      <c r="AB25" t="n">
        <v>549.5652543642111</v>
      </c>
      <c r="AC25" t="n">
        <v>497.1155178073689</v>
      </c>
      <c r="AD25" t="n">
        <v>401657.312157728</v>
      </c>
      <c r="AE25" t="n">
        <v>549565.2543642111</v>
      </c>
      <c r="AF25" t="n">
        <v>3.888726489359915e-06</v>
      </c>
      <c r="AG25" t="n">
        <v>7.997685185185186</v>
      </c>
      <c r="AH25" t="n">
        <v>497115.5178073689</v>
      </c>
    </row>
    <row r="26">
      <c r="A26" t="n">
        <v>24</v>
      </c>
      <c r="B26" t="n">
        <v>70</v>
      </c>
      <c r="C26" t="inlineStr">
        <is>
          <t xml:space="preserve">CONCLUIDO	</t>
        </is>
      </c>
      <c r="D26" t="n">
        <v>3.624</v>
      </c>
      <c r="E26" t="n">
        <v>27.59</v>
      </c>
      <c r="F26" t="n">
        <v>24.53</v>
      </c>
      <c r="G26" t="n">
        <v>50.75</v>
      </c>
      <c r="H26" t="n">
        <v>0.83</v>
      </c>
      <c r="I26" t="n">
        <v>29</v>
      </c>
      <c r="J26" t="n">
        <v>150.07</v>
      </c>
      <c r="K26" t="n">
        <v>47.83</v>
      </c>
      <c r="L26" t="n">
        <v>7</v>
      </c>
      <c r="M26" t="n">
        <v>27</v>
      </c>
      <c r="N26" t="n">
        <v>25.24</v>
      </c>
      <c r="O26" t="n">
        <v>18742.03</v>
      </c>
      <c r="P26" t="n">
        <v>271.83</v>
      </c>
      <c r="Q26" t="n">
        <v>452.65</v>
      </c>
      <c r="R26" t="n">
        <v>88.31999999999999</v>
      </c>
      <c r="S26" t="n">
        <v>57.64</v>
      </c>
      <c r="T26" t="n">
        <v>13154.64</v>
      </c>
      <c r="U26" t="n">
        <v>0.65</v>
      </c>
      <c r="V26" t="n">
        <v>0.86</v>
      </c>
      <c r="W26" t="n">
        <v>6.84</v>
      </c>
      <c r="X26" t="n">
        <v>0.8</v>
      </c>
      <c r="Y26" t="n">
        <v>1</v>
      </c>
      <c r="Z26" t="n">
        <v>10</v>
      </c>
      <c r="AA26" t="n">
        <v>400.4870816812718</v>
      </c>
      <c r="AB26" t="n">
        <v>547.9640933993988</v>
      </c>
      <c r="AC26" t="n">
        <v>495.6671693977947</v>
      </c>
      <c r="AD26" t="n">
        <v>400487.0816812718</v>
      </c>
      <c r="AE26" t="n">
        <v>547964.0933993988</v>
      </c>
      <c r="AF26" t="n">
        <v>3.895606147014688e-06</v>
      </c>
      <c r="AG26" t="n">
        <v>7.983217592592593</v>
      </c>
      <c r="AH26" t="n">
        <v>495667.1693977948</v>
      </c>
    </row>
    <row r="27">
      <c r="A27" t="n">
        <v>25</v>
      </c>
      <c r="B27" t="n">
        <v>70</v>
      </c>
      <c r="C27" t="inlineStr">
        <is>
          <t xml:space="preserve">CONCLUIDO	</t>
        </is>
      </c>
      <c r="D27" t="n">
        <v>3.6309</v>
      </c>
      <c r="E27" t="n">
        <v>27.54</v>
      </c>
      <c r="F27" t="n">
        <v>24.5</v>
      </c>
      <c r="G27" t="n">
        <v>52.51</v>
      </c>
      <c r="H27" t="n">
        <v>0.85</v>
      </c>
      <c r="I27" t="n">
        <v>28</v>
      </c>
      <c r="J27" t="n">
        <v>150.41</v>
      </c>
      <c r="K27" t="n">
        <v>47.83</v>
      </c>
      <c r="L27" t="n">
        <v>7.25</v>
      </c>
      <c r="M27" t="n">
        <v>26</v>
      </c>
      <c r="N27" t="n">
        <v>25.33</v>
      </c>
      <c r="O27" t="n">
        <v>18784.88</v>
      </c>
      <c r="P27" t="n">
        <v>271.44</v>
      </c>
      <c r="Q27" t="n">
        <v>452.59</v>
      </c>
      <c r="R27" t="n">
        <v>87.79000000000001</v>
      </c>
      <c r="S27" t="n">
        <v>57.64</v>
      </c>
      <c r="T27" t="n">
        <v>12894.32</v>
      </c>
      <c r="U27" t="n">
        <v>0.66</v>
      </c>
      <c r="V27" t="n">
        <v>0.87</v>
      </c>
      <c r="W27" t="n">
        <v>6.84</v>
      </c>
      <c r="X27" t="n">
        <v>0.78</v>
      </c>
      <c r="Y27" t="n">
        <v>1</v>
      </c>
      <c r="Z27" t="n">
        <v>10</v>
      </c>
      <c r="AA27" t="n">
        <v>399.6725075548579</v>
      </c>
      <c r="AB27" t="n">
        <v>546.8495571431652</v>
      </c>
      <c r="AC27" t="n">
        <v>494.6590029175946</v>
      </c>
      <c r="AD27" t="n">
        <v>399672.5075548579</v>
      </c>
      <c r="AE27" t="n">
        <v>546849.5571431651</v>
      </c>
      <c r="AF27" t="n">
        <v>3.903023277923738e-06</v>
      </c>
      <c r="AG27" t="n">
        <v>7.96875</v>
      </c>
      <c r="AH27" t="n">
        <v>494659.0029175946</v>
      </c>
    </row>
    <row r="28">
      <c r="A28" t="n">
        <v>26</v>
      </c>
      <c r="B28" t="n">
        <v>70</v>
      </c>
      <c r="C28" t="inlineStr">
        <is>
          <t xml:space="preserve">CONCLUIDO	</t>
        </is>
      </c>
      <c r="D28" t="n">
        <v>3.6379</v>
      </c>
      <c r="E28" t="n">
        <v>27.49</v>
      </c>
      <c r="F28" t="n">
        <v>24.48</v>
      </c>
      <c r="G28" t="n">
        <v>54.4</v>
      </c>
      <c r="H28" t="n">
        <v>0.88</v>
      </c>
      <c r="I28" t="n">
        <v>27</v>
      </c>
      <c r="J28" t="n">
        <v>150.76</v>
      </c>
      <c r="K28" t="n">
        <v>47.83</v>
      </c>
      <c r="L28" t="n">
        <v>7.5</v>
      </c>
      <c r="M28" t="n">
        <v>25</v>
      </c>
      <c r="N28" t="n">
        <v>25.43</v>
      </c>
      <c r="O28" t="n">
        <v>18827.77</v>
      </c>
      <c r="P28" t="n">
        <v>270.66</v>
      </c>
      <c r="Q28" t="n">
        <v>452.68</v>
      </c>
      <c r="R28" t="n">
        <v>86.87</v>
      </c>
      <c r="S28" t="n">
        <v>57.64</v>
      </c>
      <c r="T28" t="n">
        <v>12437.16</v>
      </c>
      <c r="U28" t="n">
        <v>0.66</v>
      </c>
      <c r="V28" t="n">
        <v>0.87</v>
      </c>
      <c r="W28" t="n">
        <v>6.84</v>
      </c>
      <c r="X28" t="n">
        <v>0.75</v>
      </c>
      <c r="Y28" t="n">
        <v>1</v>
      </c>
      <c r="Z28" t="n">
        <v>10</v>
      </c>
      <c r="AA28" t="n">
        <v>398.6222692840052</v>
      </c>
      <c r="AB28" t="n">
        <v>545.412574807742</v>
      </c>
      <c r="AC28" t="n">
        <v>493.3591641594469</v>
      </c>
      <c r="AD28" t="n">
        <v>398622.2692840052</v>
      </c>
      <c r="AE28" t="n">
        <v>545412.574807742</v>
      </c>
      <c r="AF28" t="n">
        <v>3.910547903483646e-06</v>
      </c>
      <c r="AG28" t="n">
        <v>7.954282407407407</v>
      </c>
      <c r="AH28" t="n">
        <v>493359.1641594469</v>
      </c>
    </row>
    <row r="29">
      <c r="A29" t="n">
        <v>27</v>
      </c>
      <c r="B29" t="n">
        <v>70</v>
      </c>
      <c r="C29" t="inlineStr">
        <is>
          <t xml:space="preserve">CONCLUIDO	</t>
        </is>
      </c>
      <c r="D29" t="n">
        <v>3.6457</v>
      </c>
      <c r="E29" t="n">
        <v>27.43</v>
      </c>
      <c r="F29" t="n">
        <v>24.45</v>
      </c>
      <c r="G29" t="n">
        <v>56.42</v>
      </c>
      <c r="H29" t="n">
        <v>0.91</v>
      </c>
      <c r="I29" t="n">
        <v>26</v>
      </c>
      <c r="J29" t="n">
        <v>151.11</v>
      </c>
      <c r="K29" t="n">
        <v>47.83</v>
      </c>
      <c r="L29" t="n">
        <v>7.75</v>
      </c>
      <c r="M29" t="n">
        <v>24</v>
      </c>
      <c r="N29" t="n">
        <v>25.53</v>
      </c>
      <c r="O29" t="n">
        <v>18870.7</v>
      </c>
      <c r="P29" t="n">
        <v>269.57</v>
      </c>
      <c r="Q29" t="n">
        <v>452.66</v>
      </c>
      <c r="R29" t="n">
        <v>85.97</v>
      </c>
      <c r="S29" t="n">
        <v>57.64</v>
      </c>
      <c r="T29" t="n">
        <v>11993.51</v>
      </c>
      <c r="U29" t="n">
        <v>0.67</v>
      </c>
      <c r="V29" t="n">
        <v>0.87</v>
      </c>
      <c r="W29" t="n">
        <v>6.84</v>
      </c>
      <c r="X29" t="n">
        <v>0.72</v>
      </c>
      <c r="Y29" t="n">
        <v>1</v>
      </c>
      <c r="Z29" t="n">
        <v>10</v>
      </c>
      <c r="AA29" t="n">
        <v>397.2891957559017</v>
      </c>
      <c r="AB29" t="n">
        <v>543.5886047955375</v>
      </c>
      <c r="AC29" t="n">
        <v>491.7092712852491</v>
      </c>
      <c r="AD29" t="n">
        <v>397289.1957559017</v>
      </c>
      <c r="AE29" t="n">
        <v>543588.6047955375</v>
      </c>
      <c r="AF29" t="n">
        <v>3.918932486250398e-06</v>
      </c>
      <c r="AG29" t="n">
        <v>7.936921296296297</v>
      </c>
      <c r="AH29" t="n">
        <v>491709.2712852492</v>
      </c>
    </row>
    <row r="30">
      <c r="A30" t="n">
        <v>28</v>
      </c>
      <c r="B30" t="n">
        <v>70</v>
      </c>
      <c r="C30" t="inlineStr">
        <is>
          <t xml:space="preserve">CONCLUIDO	</t>
        </is>
      </c>
      <c r="D30" t="n">
        <v>3.6462</v>
      </c>
      <c r="E30" t="n">
        <v>27.43</v>
      </c>
      <c r="F30" t="n">
        <v>24.45</v>
      </c>
      <c r="G30" t="n">
        <v>56.42</v>
      </c>
      <c r="H30" t="n">
        <v>0.9399999999999999</v>
      </c>
      <c r="I30" t="n">
        <v>26</v>
      </c>
      <c r="J30" t="n">
        <v>151.46</v>
      </c>
      <c r="K30" t="n">
        <v>47.83</v>
      </c>
      <c r="L30" t="n">
        <v>8</v>
      </c>
      <c r="M30" t="n">
        <v>24</v>
      </c>
      <c r="N30" t="n">
        <v>25.63</v>
      </c>
      <c r="O30" t="n">
        <v>18913.66</v>
      </c>
      <c r="P30" t="n">
        <v>269.1</v>
      </c>
      <c r="Q30" t="n">
        <v>452.61</v>
      </c>
      <c r="R30" t="n">
        <v>86.04000000000001</v>
      </c>
      <c r="S30" t="n">
        <v>57.64</v>
      </c>
      <c r="T30" t="n">
        <v>12026.26</v>
      </c>
      <c r="U30" t="n">
        <v>0.67</v>
      </c>
      <c r="V30" t="n">
        <v>0.87</v>
      </c>
      <c r="W30" t="n">
        <v>6.83</v>
      </c>
      <c r="X30" t="n">
        <v>0.72</v>
      </c>
      <c r="Y30" t="n">
        <v>1</v>
      </c>
      <c r="Z30" t="n">
        <v>10</v>
      </c>
      <c r="AA30" t="n">
        <v>396.9437616890855</v>
      </c>
      <c r="AB30" t="n">
        <v>543.115966665844</v>
      </c>
      <c r="AC30" t="n">
        <v>491.2817410753019</v>
      </c>
      <c r="AD30" t="n">
        <v>396943.7616890855</v>
      </c>
      <c r="AE30" t="n">
        <v>543115.966665844</v>
      </c>
      <c r="AF30" t="n">
        <v>3.919469959504678e-06</v>
      </c>
      <c r="AG30" t="n">
        <v>7.936921296296297</v>
      </c>
      <c r="AH30" t="n">
        <v>491281.7410753018</v>
      </c>
    </row>
    <row r="31">
      <c r="A31" t="n">
        <v>29</v>
      </c>
      <c r="B31" t="n">
        <v>70</v>
      </c>
      <c r="C31" t="inlineStr">
        <is>
          <t xml:space="preserve">CONCLUIDO	</t>
        </is>
      </c>
      <c r="D31" t="n">
        <v>3.6545</v>
      </c>
      <c r="E31" t="n">
        <v>27.36</v>
      </c>
      <c r="F31" t="n">
        <v>24.41</v>
      </c>
      <c r="G31" t="n">
        <v>58.59</v>
      </c>
      <c r="H31" t="n">
        <v>0.96</v>
      </c>
      <c r="I31" t="n">
        <v>25</v>
      </c>
      <c r="J31" t="n">
        <v>151.81</v>
      </c>
      <c r="K31" t="n">
        <v>47.83</v>
      </c>
      <c r="L31" t="n">
        <v>8.25</v>
      </c>
      <c r="M31" t="n">
        <v>23</v>
      </c>
      <c r="N31" t="n">
        <v>25.73</v>
      </c>
      <c r="O31" t="n">
        <v>18956.65</v>
      </c>
      <c r="P31" t="n">
        <v>268.51</v>
      </c>
      <c r="Q31" t="n">
        <v>452.68</v>
      </c>
      <c r="R31" t="n">
        <v>84.67</v>
      </c>
      <c r="S31" t="n">
        <v>57.64</v>
      </c>
      <c r="T31" t="n">
        <v>11349.39</v>
      </c>
      <c r="U31" t="n">
        <v>0.68</v>
      </c>
      <c r="V31" t="n">
        <v>0.87</v>
      </c>
      <c r="W31" t="n">
        <v>6.84</v>
      </c>
      <c r="X31" t="n">
        <v>0.6899999999999999</v>
      </c>
      <c r="Y31" t="n">
        <v>1</v>
      </c>
      <c r="Z31" t="n">
        <v>10</v>
      </c>
      <c r="AA31" t="n">
        <v>384.5350723463908</v>
      </c>
      <c r="AB31" t="n">
        <v>526.1378504744312</v>
      </c>
      <c r="AC31" t="n">
        <v>475.9239924642617</v>
      </c>
      <c r="AD31" t="n">
        <v>384535.0723463909</v>
      </c>
      <c r="AE31" t="n">
        <v>526137.8504744312</v>
      </c>
      <c r="AF31" t="n">
        <v>3.92839201552571e-06</v>
      </c>
      <c r="AG31" t="n">
        <v>7.916666666666667</v>
      </c>
      <c r="AH31" t="n">
        <v>475923.9924642617</v>
      </c>
    </row>
    <row r="32">
      <c r="A32" t="n">
        <v>30</v>
      </c>
      <c r="B32" t="n">
        <v>70</v>
      </c>
      <c r="C32" t="inlineStr">
        <is>
          <t xml:space="preserve">CONCLUIDO	</t>
        </is>
      </c>
      <c r="D32" t="n">
        <v>3.6627</v>
      </c>
      <c r="E32" t="n">
        <v>27.3</v>
      </c>
      <c r="F32" t="n">
        <v>24.38</v>
      </c>
      <c r="G32" t="n">
        <v>60.95</v>
      </c>
      <c r="H32" t="n">
        <v>0.99</v>
      </c>
      <c r="I32" t="n">
        <v>24</v>
      </c>
      <c r="J32" t="n">
        <v>152.15</v>
      </c>
      <c r="K32" t="n">
        <v>47.83</v>
      </c>
      <c r="L32" t="n">
        <v>8.5</v>
      </c>
      <c r="M32" t="n">
        <v>22</v>
      </c>
      <c r="N32" t="n">
        <v>25.83</v>
      </c>
      <c r="O32" t="n">
        <v>18999.67</v>
      </c>
      <c r="P32" t="n">
        <v>268.1</v>
      </c>
      <c r="Q32" t="n">
        <v>452.57</v>
      </c>
      <c r="R32" t="n">
        <v>83.75</v>
      </c>
      <c r="S32" t="n">
        <v>57.64</v>
      </c>
      <c r="T32" t="n">
        <v>10891.09</v>
      </c>
      <c r="U32" t="n">
        <v>0.6899999999999999</v>
      </c>
      <c r="V32" t="n">
        <v>0.87</v>
      </c>
      <c r="W32" t="n">
        <v>6.83</v>
      </c>
      <c r="X32" t="n">
        <v>0.66</v>
      </c>
      <c r="Y32" t="n">
        <v>1</v>
      </c>
      <c r="Z32" t="n">
        <v>10</v>
      </c>
      <c r="AA32" t="n">
        <v>383.6363855063461</v>
      </c>
      <c r="AB32" t="n">
        <v>524.9082274926168</v>
      </c>
      <c r="AC32" t="n">
        <v>474.811722974045</v>
      </c>
      <c r="AD32" t="n">
        <v>383636.3855063461</v>
      </c>
      <c r="AE32" t="n">
        <v>524908.2274926167</v>
      </c>
      <c r="AF32" t="n">
        <v>3.937206576895888e-06</v>
      </c>
      <c r="AG32" t="n">
        <v>7.899305555555556</v>
      </c>
      <c r="AH32" t="n">
        <v>474811.722974045</v>
      </c>
    </row>
    <row r="33">
      <c r="A33" t="n">
        <v>31</v>
      </c>
      <c r="B33" t="n">
        <v>70</v>
      </c>
      <c r="C33" t="inlineStr">
        <is>
          <t xml:space="preserve">CONCLUIDO	</t>
        </is>
      </c>
      <c r="D33" t="n">
        <v>3.6707</v>
      </c>
      <c r="E33" t="n">
        <v>27.24</v>
      </c>
      <c r="F33" t="n">
        <v>24.35</v>
      </c>
      <c r="G33" t="n">
        <v>63.52</v>
      </c>
      <c r="H33" t="n">
        <v>1.02</v>
      </c>
      <c r="I33" t="n">
        <v>23</v>
      </c>
      <c r="J33" t="n">
        <v>152.5</v>
      </c>
      <c r="K33" t="n">
        <v>47.83</v>
      </c>
      <c r="L33" t="n">
        <v>8.75</v>
      </c>
      <c r="M33" t="n">
        <v>21</v>
      </c>
      <c r="N33" t="n">
        <v>25.93</v>
      </c>
      <c r="O33" t="n">
        <v>19042.73</v>
      </c>
      <c r="P33" t="n">
        <v>266.89</v>
      </c>
      <c r="Q33" t="n">
        <v>452.59</v>
      </c>
      <c r="R33" t="n">
        <v>82.48</v>
      </c>
      <c r="S33" t="n">
        <v>57.64</v>
      </c>
      <c r="T33" t="n">
        <v>10264.64</v>
      </c>
      <c r="U33" t="n">
        <v>0.7</v>
      </c>
      <c r="V33" t="n">
        <v>0.87</v>
      </c>
      <c r="W33" t="n">
        <v>6.84</v>
      </c>
      <c r="X33" t="n">
        <v>0.63</v>
      </c>
      <c r="Y33" t="n">
        <v>1</v>
      </c>
      <c r="Z33" t="n">
        <v>10</v>
      </c>
      <c r="AA33" t="n">
        <v>382.2277912602179</v>
      </c>
      <c r="AB33" t="n">
        <v>522.9809267022719</v>
      </c>
      <c r="AC33" t="n">
        <v>473.068361066147</v>
      </c>
      <c r="AD33" t="n">
        <v>382227.791260218</v>
      </c>
      <c r="AE33" t="n">
        <v>522980.9267022719</v>
      </c>
      <c r="AF33" t="n">
        <v>3.945806148964352e-06</v>
      </c>
      <c r="AG33" t="n">
        <v>7.881944444444444</v>
      </c>
      <c r="AH33" t="n">
        <v>473068.361066147</v>
      </c>
    </row>
    <row r="34">
      <c r="A34" t="n">
        <v>32</v>
      </c>
      <c r="B34" t="n">
        <v>70</v>
      </c>
      <c r="C34" t="inlineStr">
        <is>
          <t xml:space="preserve">CONCLUIDO	</t>
        </is>
      </c>
      <c r="D34" t="n">
        <v>3.6709</v>
      </c>
      <c r="E34" t="n">
        <v>27.24</v>
      </c>
      <c r="F34" t="n">
        <v>24.35</v>
      </c>
      <c r="G34" t="n">
        <v>63.52</v>
      </c>
      <c r="H34" t="n">
        <v>1.04</v>
      </c>
      <c r="I34" t="n">
        <v>23</v>
      </c>
      <c r="J34" t="n">
        <v>152.85</v>
      </c>
      <c r="K34" t="n">
        <v>47.83</v>
      </c>
      <c r="L34" t="n">
        <v>9</v>
      </c>
      <c r="M34" t="n">
        <v>21</v>
      </c>
      <c r="N34" t="n">
        <v>26.03</v>
      </c>
      <c r="O34" t="n">
        <v>19085.83</v>
      </c>
      <c r="P34" t="n">
        <v>266.24</v>
      </c>
      <c r="Q34" t="n">
        <v>452.62</v>
      </c>
      <c r="R34" t="n">
        <v>82.66</v>
      </c>
      <c r="S34" t="n">
        <v>57.64</v>
      </c>
      <c r="T34" t="n">
        <v>10351.03</v>
      </c>
      <c r="U34" t="n">
        <v>0.7</v>
      </c>
      <c r="V34" t="n">
        <v>0.87</v>
      </c>
      <c r="W34" t="n">
        <v>6.83</v>
      </c>
      <c r="X34" t="n">
        <v>0.62</v>
      </c>
      <c r="Y34" t="n">
        <v>1</v>
      </c>
      <c r="Z34" t="n">
        <v>10</v>
      </c>
      <c r="AA34" t="n">
        <v>381.7863511762591</v>
      </c>
      <c r="AB34" t="n">
        <v>522.3769289044372</v>
      </c>
      <c r="AC34" t="n">
        <v>472.5220079704214</v>
      </c>
      <c r="AD34" t="n">
        <v>381786.351176259</v>
      </c>
      <c r="AE34" t="n">
        <v>522376.9289044372</v>
      </c>
      <c r="AF34" t="n">
        <v>3.946021138266063e-06</v>
      </c>
      <c r="AG34" t="n">
        <v>7.881944444444444</v>
      </c>
      <c r="AH34" t="n">
        <v>472522.0079704215</v>
      </c>
    </row>
    <row r="35">
      <c r="A35" t="n">
        <v>33</v>
      </c>
      <c r="B35" t="n">
        <v>70</v>
      </c>
      <c r="C35" t="inlineStr">
        <is>
          <t xml:space="preserve">CONCLUIDO	</t>
        </is>
      </c>
      <c r="D35" t="n">
        <v>3.679</v>
      </c>
      <c r="E35" t="n">
        <v>27.18</v>
      </c>
      <c r="F35" t="n">
        <v>24.32</v>
      </c>
      <c r="G35" t="n">
        <v>66.31999999999999</v>
      </c>
      <c r="H35" t="n">
        <v>1.07</v>
      </c>
      <c r="I35" t="n">
        <v>22</v>
      </c>
      <c r="J35" t="n">
        <v>153.2</v>
      </c>
      <c r="K35" t="n">
        <v>47.83</v>
      </c>
      <c r="L35" t="n">
        <v>9.25</v>
      </c>
      <c r="M35" t="n">
        <v>20</v>
      </c>
      <c r="N35" t="n">
        <v>26.12</v>
      </c>
      <c r="O35" t="n">
        <v>19128.96</v>
      </c>
      <c r="P35" t="n">
        <v>265.84</v>
      </c>
      <c r="Q35" t="n">
        <v>452.58</v>
      </c>
      <c r="R35" t="n">
        <v>81.63</v>
      </c>
      <c r="S35" t="n">
        <v>57.64</v>
      </c>
      <c r="T35" t="n">
        <v>9840.58</v>
      </c>
      <c r="U35" t="n">
        <v>0.71</v>
      </c>
      <c r="V35" t="n">
        <v>0.87</v>
      </c>
      <c r="W35" t="n">
        <v>6.83</v>
      </c>
      <c r="X35" t="n">
        <v>0.59</v>
      </c>
      <c r="Y35" t="n">
        <v>1</v>
      </c>
      <c r="Z35" t="n">
        <v>10</v>
      </c>
      <c r="AA35" t="n">
        <v>380.9109073282795</v>
      </c>
      <c r="AB35" t="n">
        <v>521.179108009775</v>
      </c>
      <c r="AC35" t="n">
        <v>471.4385054207935</v>
      </c>
      <c r="AD35" t="n">
        <v>380910.9073282795</v>
      </c>
      <c r="AE35" t="n">
        <v>521179.1080097749</v>
      </c>
      <c r="AF35" t="n">
        <v>3.954728204985384e-06</v>
      </c>
      <c r="AG35" t="n">
        <v>7.864583333333333</v>
      </c>
      <c r="AH35" t="n">
        <v>471438.5054207935</v>
      </c>
    </row>
    <row r="36">
      <c r="A36" t="n">
        <v>34</v>
      </c>
      <c r="B36" t="n">
        <v>70</v>
      </c>
      <c r="C36" t="inlineStr">
        <is>
          <t xml:space="preserve">CONCLUIDO	</t>
        </is>
      </c>
      <c r="D36" t="n">
        <v>3.6856</v>
      </c>
      <c r="E36" t="n">
        <v>27.13</v>
      </c>
      <c r="F36" t="n">
        <v>24.3</v>
      </c>
      <c r="G36" t="n">
        <v>69.42</v>
      </c>
      <c r="H36" t="n">
        <v>1.1</v>
      </c>
      <c r="I36" t="n">
        <v>21</v>
      </c>
      <c r="J36" t="n">
        <v>153.55</v>
      </c>
      <c r="K36" t="n">
        <v>47.83</v>
      </c>
      <c r="L36" t="n">
        <v>9.5</v>
      </c>
      <c r="M36" t="n">
        <v>19</v>
      </c>
      <c r="N36" t="n">
        <v>26.22</v>
      </c>
      <c r="O36" t="n">
        <v>19172.12</v>
      </c>
      <c r="P36" t="n">
        <v>264.86</v>
      </c>
      <c r="Q36" t="n">
        <v>452.56</v>
      </c>
      <c r="R36" t="n">
        <v>80.75</v>
      </c>
      <c r="S36" t="n">
        <v>57.64</v>
      </c>
      <c r="T36" t="n">
        <v>9407.01</v>
      </c>
      <c r="U36" t="n">
        <v>0.71</v>
      </c>
      <c r="V36" t="n">
        <v>0.87</v>
      </c>
      <c r="W36" t="n">
        <v>6.83</v>
      </c>
      <c r="X36" t="n">
        <v>0.57</v>
      </c>
      <c r="Y36" t="n">
        <v>1</v>
      </c>
      <c r="Z36" t="n">
        <v>10</v>
      </c>
      <c r="AA36" t="n">
        <v>379.7831851258624</v>
      </c>
      <c r="AB36" t="n">
        <v>519.6361087408355</v>
      </c>
      <c r="AC36" t="n">
        <v>470.0427678364685</v>
      </c>
      <c r="AD36" t="n">
        <v>379783.1851258624</v>
      </c>
      <c r="AE36" t="n">
        <v>519636.1087408356</v>
      </c>
      <c r="AF36" t="n">
        <v>3.961822851941868e-06</v>
      </c>
      <c r="AG36" t="n">
        <v>7.85011574074074</v>
      </c>
      <c r="AH36" t="n">
        <v>470042.7678364685</v>
      </c>
    </row>
    <row r="37">
      <c r="A37" t="n">
        <v>35</v>
      </c>
      <c r="B37" t="n">
        <v>70</v>
      </c>
      <c r="C37" t="inlineStr">
        <is>
          <t xml:space="preserve">CONCLUIDO	</t>
        </is>
      </c>
      <c r="D37" t="n">
        <v>3.686</v>
      </c>
      <c r="E37" t="n">
        <v>27.13</v>
      </c>
      <c r="F37" t="n">
        <v>24.29</v>
      </c>
      <c r="G37" t="n">
        <v>69.41</v>
      </c>
      <c r="H37" t="n">
        <v>1.12</v>
      </c>
      <c r="I37" t="n">
        <v>21</v>
      </c>
      <c r="J37" t="n">
        <v>153.9</v>
      </c>
      <c r="K37" t="n">
        <v>47.83</v>
      </c>
      <c r="L37" t="n">
        <v>9.75</v>
      </c>
      <c r="M37" t="n">
        <v>19</v>
      </c>
      <c r="N37" t="n">
        <v>26.32</v>
      </c>
      <c r="O37" t="n">
        <v>19215.32</v>
      </c>
      <c r="P37" t="n">
        <v>264.7</v>
      </c>
      <c r="Q37" t="n">
        <v>452.6</v>
      </c>
      <c r="R37" t="n">
        <v>80.84999999999999</v>
      </c>
      <c r="S37" t="n">
        <v>57.64</v>
      </c>
      <c r="T37" t="n">
        <v>9457.23</v>
      </c>
      <c r="U37" t="n">
        <v>0.71</v>
      </c>
      <c r="V37" t="n">
        <v>0.87</v>
      </c>
      <c r="W37" t="n">
        <v>6.83</v>
      </c>
      <c r="X37" t="n">
        <v>0.57</v>
      </c>
      <c r="Y37" t="n">
        <v>1</v>
      </c>
      <c r="Z37" t="n">
        <v>10</v>
      </c>
      <c r="AA37" t="n">
        <v>379.6252509587605</v>
      </c>
      <c r="AB37" t="n">
        <v>519.420016245843</v>
      </c>
      <c r="AC37" t="n">
        <v>469.8472989059105</v>
      </c>
      <c r="AD37" t="n">
        <v>379625.2509587606</v>
      </c>
      <c r="AE37" t="n">
        <v>519420.016245843</v>
      </c>
      <c r="AF37" t="n">
        <v>3.962252830545291e-06</v>
      </c>
      <c r="AG37" t="n">
        <v>7.85011574074074</v>
      </c>
      <c r="AH37" t="n">
        <v>469847.2989059105</v>
      </c>
    </row>
    <row r="38">
      <c r="A38" t="n">
        <v>36</v>
      </c>
      <c r="B38" t="n">
        <v>70</v>
      </c>
      <c r="C38" t="inlineStr">
        <is>
          <t xml:space="preserve">CONCLUIDO	</t>
        </is>
      </c>
      <c r="D38" t="n">
        <v>3.6948</v>
      </c>
      <c r="E38" t="n">
        <v>27.06</v>
      </c>
      <c r="F38" t="n">
        <v>24.26</v>
      </c>
      <c r="G38" t="n">
        <v>72.78</v>
      </c>
      <c r="H38" t="n">
        <v>1.15</v>
      </c>
      <c r="I38" t="n">
        <v>20</v>
      </c>
      <c r="J38" t="n">
        <v>154.25</v>
      </c>
      <c r="K38" t="n">
        <v>47.83</v>
      </c>
      <c r="L38" t="n">
        <v>10</v>
      </c>
      <c r="M38" t="n">
        <v>18</v>
      </c>
      <c r="N38" t="n">
        <v>26.43</v>
      </c>
      <c r="O38" t="n">
        <v>19258.55</v>
      </c>
      <c r="P38" t="n">
        <v>263.39</v>
      </c>
      <c r="Q38" t="n">
        <v>452.66</v>
      </c>
      <c r="R38" t="n">
        <v>79.87</v>
      </c>
      <c r="S38" t="n">
        <v>57.64</v>
      </c>
      <c r="T38" t="n">
        <v>8975.08</v>
      </c>
      <c r="U38" t="n">
        <v>0.72</v>
      </c>
      <c r="V38" t="n">
        <v>0.87</v>
      </c>
      <c r="W38" t="n">
        <v>6.82</v>
      </c>
      <c r="X38" t="n">
        <v>0.53</v>
      </c>
      <c r="Y38" t="n">
        <v>1</v>
      </c>
      <c r="Z38" t="n">
        <v>10</v>
      </c>
      <c r="AA38" t="n">
        <v>378.1172762977488</v>
      </c>
      <c r="AB38" t="n">
        <v>517.3567387874999</v>
      </c>
      <c r="AC38" t="n">
        <v>467.9809377523636</v>
      </c>
      <c r="AD38" t="n">
        <v>378117.2762977488</v>
      </c>
      <c r="AE38" t="n">
        <v>517356.7387875</v>
      </c>
      <c r="AF38" t="n">
        <v>3.971712359820603e-06</v>
      </c>
      <c r="AG38" t="n">
        <v>7.829861111111111</v>
      </c>
      <c r="AH38" t="n">
        <v>467980.9377523636</v>
      </c>
    </row>
    <row r="39">
      <c r="A39" t="n">
        <v>37</v>
      </c>
      <c r="B39" t="n">
        <v>70</v>
      </c>
      <c r="C39" t="inlineStr">
        <is>
          <t xml:space="preserve">CONCLUIDO	</t>
        </is>
      </c>
      <c r="D39" t="n">
        <v>3.6908</v>
      </c>
      <c r="E39" t="n">
        <v>27.09</v>
      </c>
      <c r="F39" t="n">
        <v>24.29</v>
      </c>
      <c r="G39" t="n">
        <v>72.86</v>
      </c>
      <c r="H39" t="n">
        <v>1.17</v>
      </c>
      <c r="I39" t="n">
        <v>20</v>
      </c>
      <c r="J39" t="n">
        <v>154.6</v>
      </c>
      <c r="K39" t="n">
        <v>47.83</v>
      </c>
      <c r="L39" t="n">
        <v>10.25</v>
      </c>
      <c r="M39" t="n">
        <v>18</v>
      </c>
      <c r="N39" t="n">
        <v>26.53</v>
      </c>
      <c r="O39" t="n">
        <v>19301.82</v>
      </c>
      <c r="P39" t="n">
        <v>263.87</v>
      </c>
      <c r="Q39" t="n">
        <v>452.62</v>
      </c>
      <c r="R39" t="n">
        <v>80.55</v>
      </c>
      <c r="S39" t="n">
        <v>57.64</v>
      </c>
      <c r="T39" t="n">
        <v>9311.379999999999</v>
      </c>
      <c r="U39" t="n">
        <v>0.72</v>
      </c>
      <c r="V39" t="n">
        <v>0.87</v>
      </c>
      <c r="W39" t="n">
        <v>6.83</v>
      </c>
      <c r="X39" t="n">
        <v>0.5600000000000001</v>
      </c>
      <c r="Y39" t="n">
        <v>1</v>
      </c>
      <c r="Z39" t="n">
        <v>10</v>
      </c>
      <c r="AA39" t="n">
        <v>378.7702463999379</v>
      </c>
      <c r="AB39" t="n">
        <v>518.2501612883228</v>
      </c>
      <c r="AC39" t="n">
        <v>468.7890932636344</v>
      </c>
      <c r="AD39" t="n">
        <v>378770.2463999379</v>
      </c>
      <c r="AE39" t="n">
        <v>518250.1612883229</v>
      </c>
      <c r="AF39" t="n">
        <v>3.96741257378637e-06</v>
      </c>
      <c r="AG39" t="n">
        <v>7.838541666666667</v>
      </c>
      <c r="AH39" t="n">
        <v>468789.0932636344</v>
      </c>
    </row>
    <row r="40">
      <c r="A40" t="n">
        <v>38</v>
      </c>
      <c r="B40" t="n">
        <v>70</v>
      </c>
      <c r="C40" t="inlineStr">
        <is>
          <t xml:space="preserve">CONCLUIDO	</t>
        </is>
      </c>
      <c r="D40" t="n">
        <v>3.7002</v>
      </c>
      <c r="E40" t="n">
        <v>27.03</v>
      </c>
      <c r="F40" t="n">
        <v>24.25</v>
      </c>
      <c r="G40" t="n">
        <v>76.56999999999999</v>
      </c>
      <c r="H40" t="n">
        <v>1.2</v>
      </c>
      <c r="I40" t="n">
        <v>19</v>
      </c>
      <c r="J40" t="n">
        <v>154.95</v>
      </c>
      <c r="K40" t="n">
        <v>47.83</v>
      </c>
      <c r="L40" t="n">
        <v>10.5</v>
      </c>
      <c r="M40" t="n">
        <v>17</v>
      </c>
      <c r="N40" t="n">
        <v>26.63</v>
      </c>
      <c r="O40" t="n">
        <v>19345.12</v>
      </c>
      <c r="P40" t="n">
        <v>262.23</v>
      </c>
      <c r="Q40" t="n">
        <v>452.65</v>
      </c>
      <c r="R40" t="n">
        <v>79.52</v>
      </c>
      <c r="S40" t="n">
        <v>57.64</v>
      </c>
      <c r="T40" t="n">
        <v>8805.459999999999</v>
      </c>
      <c r="U40" t="n">
        <v>0.72</v>
      </c>
      <c r="V40" t="n">
        <v>0.87</v>
      </c>
      <c r="W40" t="n">
        <v>6.82</v>
      </c>
      <c r="X40" t="n">
        <v>0.52</v>
      </c>
      <c r="Y40" t="n">
        <v>1</v>
      </c>
      <c r="Z40" t="n">
        <v>10</v>
      </c>
      <c r="AA40" t="n">
        <v>376.9852832530493</v>
      </c>
      <c r="AB40" t="n">
        <v>515.8078959637337</v>
      </c>
      <c r="AC40" t="n">
        <v>466.5799143138828</v>
      </c>
      <c r="AD40" t="n">
        <v>376985.2832530493</v>
      </c>
      <c r="AE40" t="n">
        <v>515807.8959637337</v>
      </c>
      <c r="AF40" t="n">
        <v>3.977517070966817e-06</v>
      </c>
      <c r="AG40" t="n">
        <v>7.821180555555556</v>
      </c>
      <c r="AH40" t="n">
        <v>466579.9143138828</v>
      </c>
    </row>
    <row r="41">
      <c r="A41" t="n">
        <v>39</v>
      </c>
      <c r="B41" t="n">
        <v>70</v>
      </c>
      <c r="C41" t="inlineStr">
        <is>
          <t xml:space="preserve">CONCLUIDO	</t>
        </is>
      </c>
      <c r="D41" t="n">
        <v>3.7021</v>
      </c>
      <c r="E41" t="n">
        <v>27.01</v>
      </c>
      <c r="F41" t="n">
        <v>24.23</v>
      </c>
      <c r="G41" t="n">
        <v>76.53</v>
      </c>
      <c r="H41" t="n">
        <v>1.23</v>
      </c>
      <c r="I41" t="n">
        <v>19</v>
      </c>
      <c r="J41" t="n">
        <v>155.31</v>
      </c>
      <c r="K41" t="n">
        <v>47.83</v>
      </c>
      <c r="L41" t="n">
        <v>10.75</v>
      </c>
      <c r="M41" t="n">
        <v>17</v>
      </c>
      <c r="N41" t="n">
        <v>26.73</v>
      </c>
      <c r="O41" t="n">
        <v>19388.45</v>
      </c>
      <c r="P41" t="n">
        <v>261.99</v>
      </c>
      <c r="Q41" t="n">
        <v>452.64</v>
      </c>
      <c r="R41" t="n">
        <v>78.95999999999999</v>
      </c>
      <c r="S41" t="n">
        <v>57.64</v>
      </c>
      <c r="T41" t="n">
        <v>8522.26</v>
      </c>
      <c r="U41" t="n">
        <v>0.73</v>
      </c>
      <c r="V41" t="n">
        <v>0.87</v>
      </c>
      <c r="W41" t="n">
        <v>6.82</v>
      </c>
      <c r="X41" t="n">
        <v>0.51</v>
      </c>
      <c r="Y41" t="n">
        <v>1</v>
      </c>
      <c r="Z41" t="n">
        <v>10</v>
      </c>
      <c r="AA41" t="n">
        <v>376.6533690795524</v>
      </c>
      <c r="AB41" t="n">
        <v>515.3537563485353</v>
      </c>
      <c r="AC41" t="n">
        <v>466.1691171461701</v>
      </c>
      <c r="AD41" t="n">
        <v>376653.3690795524</v>
      </c>
      <c r="AE41" t="n">
        <v>515353.7563485353</v>
      </c>
      <c r="AF41" t="n">
        <v>3.979559469333077e-06</v>
      </c>
      <c r="AG41" t="n">
        <v>7.815393518518519</v>
      </c>
      <c r="AH41" t="n">
        <v>466169.1171461701</v>
      </c>
    </row>
    <row r="42">
      <c r="A42" t="n">
        <v>40</v>
      </c>
      <c r="B42" t="n">
        <v>70</v>
      </c>
      <c r="C42" t="inlineStr">
        <is>
          <t xml:space="preserve">CONCLUIDO	</t>
        </is>
      </c>
      <c r="D42" t="n">
        <v>3.7094</v>
      </c>
      <c r="E42" t="n">
        <v>26.96</v>
      </c>
      <c r="F42" t="n">
        <v>24.21</v>
      </c>
      <c r="G42" t="n">
        <v>80.7</v>
      </c>
      <c r="H42" t="n">
        <v>1.25</v>
      </c>
      <c r="I42" t="n">
        <v>18</v>
      </c>
      <c r="J42" t="n">
        <v>155.66</v>
      </c>
      <c r="K42" t="n">
        <v>47.83</v>
      </c>
      <c r="L42" t="n">
        <v>11</v>
      </c>
      <c r="M42" t="n">
        <v>16</v>
      </c>
      <c r="N42" t="n">
        <v>26.83</v>
      </c>
      <c r="O42" t="n">
        <v>19431.82</v>
      </c>
      <c r="P42" t="n">
        <v>261.11</v>
      </c>
      <c r="Q42" t="n">
        <v>452.61</v>
      </c>
      <c r="R42" t="n">
        <v>78.2</v>
      </c>
      <c r="S42" t="n">
        <v>57.64</v>
      </c>
      <c r="T42" t="n">
        <v>8149.7</v>
      </c>
      <c r="U42" t="n">
        <v>0.74</v>
      </c>
      <c r="V42" t="n">
        <v>0.88</v>
      </c>
      <c r="W42" t="n">
        <v>6.82</v>
      </c>
      <c r="X42" t="n">
        <v>0.49</v>
      </c>
      <c r="Y42" t="n">
        <v>1</v>
      </c>
      <c r="Z42" t="n">
        <v>10</v>
      </c>
      <c r="AA42" t="n">
        <v>375.5610819394431</v>
      </c>
      <c r="AB42" t="n">
        <v>513.8592408951301</v>
      </c>
      <c r="AC42" t="n">
        <v>464.8172361500724</v>
      </c>
      <c r="AD42" t="n">
        <v>375561.0819394431</v>
      </c>
      <c r="AE42" t="n">
        <v>513859.2408951301</v>
      </c>
      <c r="AF42" t="n">
        <v>3.987406578845552e-06</v>
      </c>
      <c r="AG42" t="n">
        <v>7.800925925925926</v>
      </c>
      <c r="AH42" t="n">
        <v>464817.2361500724</v>
      </c>
    </row>
    <row r="43">
      <c r="A43" t="n">
        <v>41</v>
      </c>
      <c r="B43" t="n">
        <v>70</v>
      </c>
      <c r="C43" t="inlineStr">
        <is>
          <t xml:space="preserve">CONCLUIDO	</t>
        </is>
      </c>
      <c r="D43" t="n">
        <v>3.7082</v>
      </c>
      <c r="E43" t="n">
        <v>26.97</v>
      </c>
      <c r="F43" t="n">
        <v>24.22</v>
      </c>
      <c r="G43" t="n">
        <v>80.73</v>
      </c>
      <c r="H43" t="n">
        <v>1.28</v>
      </c>
      <c r="I43" t="n">
        <v>18</v>
      </c>
      <c r="J43" t="n">
        <v>156.01</v>
      </c>
      <c r="K43" t="n">
        <v>47.83</v>
      </c>
      <c r="L43" t="n">
        <v>11.25</v>
      </c>
      <c r="M43" t="n">
        <v>16</v>
      </c>
      <c r="N43" t="n">
        <v>26.93</v>
      </c>
      <c r="O43" t="n">
        <v>19475.23</v>
      </c>
      <c r="P43" t="n">
        <v>261.43</v>
      </c>
      <c r="Q43" t="n">
        <v>452.58</v>
      </c>
      <c r="R43" t="n">
        <v>78.55</v>
      </c>
      <c r="S43" t="n">
        <v>57.64</v>
      </c>
      <c r="T43" t="n">
        <v>8324.549999999999</v>
      </c>
      <c r="U43" t="n">
        <v>0.73</v>
      </c>
      <c r="V43" t="n">
        <v>0.88</v>
      </c>
      <c r="W43" t="n">
        <v>6.82</v>
      </c>
      <c r="X43" t="n">
        <v>0.49</v>
      </c>
      <c r="Y43" t="n">
        <v>1</v>
      </c>
      <c r="Z43" t="n">
        <v>10</v>
      </c>
      <c r="AA43" t="n">
        <v>375.8727024057584</v>
      </c>
      <c r="AB43" t="n">
        <v>514.2856137648674</v>
      </c>
      <c r="AC43" t="n">
        <v>465.2029165915401</v>
      </c>
      <c r="AD43" t="n">
        <v>375872.7024057584</v>
      </c>
      <c r="AE43" t="n">
        <v>514285.6137648674</v>
      </c>
      <c r="AF43" t="n">
        <v>3.986116643035282e-06</v>
      </c>
      <c r="AG43" t="n">
        <v>7.803819444444444</v>
      </c>
      <c r="AH43" t="n">
        <v>465202.9165915401</v>
      </c>
    </row>
    <row r="44">
      <c r="A44" t="n">
        <v>42</v>
      </c>
      <c r="B44" t="n">
        <v>70</v>
      </c>
      <c r="C44" t="inlineStr">
        <is>
          <t xml:space="preserve">CONCLUIDO	</t>
        </is>
      </c>
      <c r="D44" t="n">
        <v>3.7095</v>
      </c>
      <c r="E44" t="n">
        <v>26.96</v>
      </c>
      <c r="F44" t="n">
        <v>24.21</v>
      </c>
      <c r="G44" t="n">
        <v>80.7</v>
      </c>
      <c r="H44" t="n">
        <v>1.3</v>
      </c>
      <c r="I44" t="n">
        <v>18</v>
      </c>
      <c r="J44" t="n">
        <v>156.36</v>
      </c>
      <c r="K44" t="n">
        <v>47.83</v>
      </c>
      <c r="L44" t="n">
        <v>11.5</v>
      </c>
      <c r="M44" t="n">
        <v>16</v>
      </c>
      <c r="N44" t="n">
        <v>27.03</v>
      </c>
      <c r="O44" t="n">
        <v>19518.67</v>
      </c>
      <c r="P44" t="n">
        <v>260.27</v>
      </c>
      <c r="Q44" t="n">
        <v>452.56</v>
      </c>
      <c r="R44" t="n">
        <v>77.95</v>
      </c>
      <c r="S44" t="n">
        <v>57.64</v>
      </c>
      <c r="T44" t="n">
        <v>8024.99</v>
      </c>
      <c r="U44" t="n">
        <v>0.74</v>
      </c>
      <c r="V44" t="n">
        <v>0.88</v>
      </c>
      <c r="W44" t="n">
        <v>6.83</v>
      </c>
      <c r="X44" t="n">
        <v>0.48</v>
      </c>
      <c r="Y44" t="n">
        <v>1</v>
      </c>
      <c r="Z44" t="n">
        <v>10</v>
      </c>
      <c r="AA44" t="n">
        <v>375.0070508352672</v>
      </c>
      <c r="AB44" t="n">
        <v>513.1011910962693</v>
      </c>
      <c r="AC44" t="n">
        <v>464.1315335600852</v>
      </c>
      <c r="AD44" t="n">
        <v>375007.0508352672</v>
      </c>
      <c r="AE44" t="n">
        <v>513101.1910962693</v>
      </c>
      <c r="AF44" t="n">
        <v>3.987514073496407e-06</v>
      </c>
      <c r="AG44" t="n">
        <v>7.800925925925926</v>
      </c>
      <c r="AH44" t="n">
        <v>464131.5335600852</v>
      </c>
    </row>
    <row r="45">
      <c r="A45" t="n">
        <v>43</v>
      </c>
      <c r="B45" t="n">
        <v>70</v>
      </c>
      <c r="C45" t="inlineStr">
        <is>
          <t xml:space="preserve">CONCLUIDO	</t>
        </is>
      </c>
      <c r="D45" t="n">
        <v>3.719</v>
      </c>
      <c r="E45" t="n">
        <v>26.89</v>
      </c>
      <c r="F45" t="n">
        <v>24.17</v>
      </c>
      <c r="G45" t="n">
        <v>85.3</v>
      </c>
      <c r="H45" t="n">
        <v>1.33</v>
      </c>
      <c r="I45" t="n">
        <v>17</v>
      </c>
      <c r="J45" t="n">
        <v>156.71</v>
      </c>
      <c r="K45" t="n">
        <v>47.83</v>
      </c>
      <c r="L45" t="n">
        <v>11.75</v>
      </c>
      <c r="M45" t="n">
        <v>15</v>
      </c>
      <c r="N45" t="n">
        <v>27.14</v>
      </c>
      <c r="O45" t="n">
        <v>19562.15</v>
      </c>
      <c r="P45" t="n">
        <v>259.49</v>
      </c>
      <c r="Q45" t="n">
        <v>452.6</v>
      </c>
      <c r="R45" t="n">
        <v>76.73</v>
      </c>
      <c r="S45" t="n">
        <v>57.64</v>
      </c>
      <c r="T45" t="n">
        <v>7420.39</v>
      </c>
      <c r="U45" t="n">
        <v>0.75</v>
      </c>
      <c r="V45" t="n">
        <v>0.88</v>
      </c>
      <c r="W45" t="n">
        <v>6.82</v>
      </c>
      <c r="X45" t="n">
        <v>0.44</v>
      </c>
      <c r="Y45" t="n">
        <v>1</v>
      </c>
      <c r="Z45" t="n">
        <v>10</v>
      </c>
      <c r="AA45" t="n">
        <v>373.7936150871437</v>
      </c>
      <c r="AB45" t="n">
        <v>511.4409147726798</v>
      </c>
      <c r="AC45" t="n">
        <v>462.6297116786066</v>
      </c>
      <c r="AD45" t="n">
        <v>373793.6150871437</v>
      </c>
      <c r="AE45" t="n">
        <v>511440.9147726798</v>
      </c>
      <c r="AF45" t="n">
        <v>3.997726065327709e-06</v>
      </c>
      <c r="AG45" t="n">
        <v>7.780671296296297</v>
      </c>
      <c r="AH45" t="n">
        <v>462629.7116786066</v>
      </c>
    </row>
    <row r="46">
      <c r="A46" t="n">
        <v>44</v>
      </c>
      <c r="B46" t="n">
        <v>70</v>
      </c>
      <c r="C46" t="inlineStr">
        <is>
          <t xml:space="preserve">CONCLUIDO	</t>
        </is>
      </c>
      <c r="D46" t="n">
        <v>3.7173</v>
      </c>
      <c r="E46" t="n">
        <v>26.9</v>
      </c>
      <c r="F46" t="n">
        <v>24.18</v>
      </c>
      <c r="G46" t="n">
        <v>85.34999999999999</v>
      </c>
      <c r="H46" t="n">
        <v>1.35</v>
      </c>
      <c r="I46" t="n">
        <v>17</v>
      </c>
      <c r="J46" t="n">
        <v>157.07</v>
      </c>
      <c r="K46" t="n">
        <v>47.83</v>
      </c>
      <c r="L46" t="n">
        <v>12</v>
      </c>
      <c r="M46" t="n">
        <v>15</v>
      </c>
      <c r="N46" t="n">
        <v>27.24</v>
      </c>
      <c r="O46" t="n">
        <v>19605.66</v>
      </c>
      <c r="P46" t="n">
        <v>259.68</v>
      </c>
      <c r="Q46" t="n">
        <v>452.65</v>
      </c>
      <c r="R46" t="n">
        <v>76.98</v>
      </c>
      <c r="S46" t="n">
        <v>57.64</v>
      </c>
      <c r="T46" t="n">
        <v>7543.75</v>
      </c>
      <c r="U46" t="n">
        <v>0.75</v>
      </c>
      <c r="V46" t="n">
        <v>0.88</v>
      </c>
      <c r="W46" t="n">
        <v>6.83</v>
      </c>
      <c r="X46" t="n">
        <v>0.46</v>
      </c>
      <c r="Y46" t="n">
        <v>1</v>
      </c>
      <c r="Z46" t="n">
        <v>10</v>
      </c>
      <c r="AA46" t="n">
        <v>374.0507079484047</v>
      </c>
      <c r="AB46" t="n">
        <v>511.7926805675935</v>
      </c>
      <c r="AC46" t="n">
        <v>462.9479054397603</v>
      </c>
      <c r="AD46" t="n">
        <v>374050.7079484047</v>
      </c>
      <c r="AE46" t="n">
        <v>511792.6805675935</v>
      </c>
      <c r="AF46" t="n">
        <v>3.995898656263161e-06</v>
      </c>
      <c r="AG46" t="n">
        <v>7.783564814814814</v>
      </c>
      <c r="AH46" t="n">
        <v>462947.9054397603</v>
      </c>
    </row>
    <row r="47">
      <c r="A47" t="n">
        <v>45</v>
      </c>
      <c r="B47" t="n">
        <v>70</v>
      </c>
      <c r="C47" t="inlineStr">
        <is>
          <t xml:space="preserve">CONCLUIDO	</t>
        </is>
      </c>
      <c r="D47" t="n">
        <v>3.7156</v>
      </c>
      <c r="E47" t="n">
        <v>26.91</v>
      </c>
      <c r="F47" t="n">
        <v>24.19</v>
      </c>
      <c r="G47" t="n">
        <v>85.39</v>
      </c>
      <c r="H47" t="n">
        <v>1.38</v>
      </c>
      <c r="I47" t="n">
        <v>17</v>
      </c>
      <c r="J47" t="n">
        <v>157.42</v>
      </c>
      <c r="K47" t="n">
        <v>47.83</v>
      </c>
      <c r="L47" t="n">
        <v>12.25</v>
      </c>
      <c r="M47" t="n">
        <v>15</v>
      </c>
      <c r="N47" t="n">
        <v>27.34</v>
      </c>
      <c r="O47" t="n">
        <v>19649.2</v>
      </c>
      <c r="P47" t="n">
        <v>259.12</v>
      </c>
      <c r="Q47" t="n">
        <v>452.58</v>
      </c>
      <c r="R47" t="n">
        <v>77.53</v>
      </c>
      <c r="S47" t="n">
        <v>57.64</v>
      </c>
      <c r="T47" t="n">
        <v>7819.3</v>
      </c>
      <c r="U47" t="n">
        <v>0.74</v>
      </c>
      <c r="V47" t="n">
        <v>0.88</v>
      </c>
      <c r="W47" t="n">
        <v>6.82</v>
      </c>
      <c r="X47" t="n">
        <v>0.47</v>
      </c>
      <c r="Y47" t="n">
        <v>1</v>
      </c>
      <c r="Z47" t="n">
        <v>10</v>
      </c>
      <c r="AA47" t="n">
        <v>373.8198279188117</v>
      </c>
      <c r="AB47" t="n">
        <v>511.4767803253964</v>
      </c>
      <c r="AC47" t="n">
        <v>462.6621542733096</v>
      </c>
      <c r="AD47" t="n">
        <v>373819.8279188116</v>
      </c>
      <c r="AE47" t="n">
        <v>511476.7803253963</v>
      </c>
      <c r="AF47" t="n">
        <v>3.994071247198612e-06</v>
      </c>
      <c r="AG47" t="n">
        <v>7.786458333333333</v>
      </c>
      <c r="AH47" t="n">
        <v>462662.1542733096</v>
      </c>
    </row>
    <row r="48">
      <c r="A48" t="n">
        <v>46</v>
      </c>
      <c r="B48" t="n">
        <v>70</v>
      </c>
      <c r="C48" t="inlineStr">
        <is>
          <t xml:space="preserve">CONCLUIDO	</t>
        </is>
      </c>
      <c r="D48" t="n">
        <v>3.7248</v>
      </c>
      <c r="E48" t="n">
        <v>26.85</v>
      </c>
      <c r="F48" t="n">
        <v>24.16</v>
      </c>
      <c r="G48" t="n">
        <v>90.59</v>
      </c>
      <c r="H48" t="n">
        <v>1.4</v>
      </c>
      <c r="I48" t="n">
        <v>16</v>
      </c>
      <c r="J48" t="n">
        <v>157.77</v>
      </c>
      <c r="K48" t="n">
        <v>47.83</v>
      </c>
      <c r="L48" t="n">
        <v>12.5</v>
      </c>
      <c r="M48" t="n">
        <v>14</v>
      </c>
      <c r="N48" t="n">
        <v>27.45</v>
      </c>
      <c r="O48" t="n">
        <v>19692.79</v>
      </c>
      <c r="P48" t="n">
        <v>258.35</v>
      </c>
      <c r="Q48" t="n">
        <v>452.55</v>
      </c>
      <c r="R48" t="n">
        <v>76.26000000000001</v>
      </c>
      <c r="S48" t="n">
        <v>57.64</v>
      </c>
      <c r="T48" t="n">
        <v>7185.92</v>
      </c>
      <c r="U48" t="n">
        <v>0.76</v>
      </c>
      <c r="V48" t="n">
        <v>0.88</v>
      </c>
      <c r="W48" t="n">
        <v>6.83</v>
      </c>
      <c r="X48" t="n">
        <v>0.43</v>
      </c>
      <c r="Y48" t="n">
        <v>1</v>
      </c>
      <c r="Z48" t="n">
        <v>10</v>
      </c>
      <c r="AA48" t="n">
        <v>372.6632917573582</v>
      </c>
      <c r="AB48" t="n">
        <v>509.8943565265213</v>
      </c>
      <c r="AC48" t="n">
        <v>461.2307547808534</v>
      </c>
      <c r="AD48" t="n">
        <v>372663.2917573582</v>
      </c>
      <c r="AE48" t="n">
        <v>509894.3565265213</v>
      </c>
      <c r="AF48" t="n">
        <v>4.003960755077347e-06</v>
      </c>
      <c r="AG48" t="n">
        <v>7.769097222222222</v>
      </c>
      <c r="AH48" t="n">
        <v>461230.7547808534</v>
      </c>
    </row>
    <row r="49">
      <c r="A49" t="n">
        <v>47</v>
      </c>
      <c r="B49" t="n">
        <v>70</v>
      </c>
      <c r="C49" t="inlineStr">
        <is>
          <t xml:space="preserve">CONCLUIDO	</t>
        </is>
      </c>
      <c r="D49" t="n">
        <v>3.7245</v>
      </c>
      <c r="E49" t="n">
        <v>26.85</v>
      </c>
      <c r="F49" t="n">
        <v>24.16</v>
      </c>
      <c r="G49" t="n">
        <v>90.59</v>
      </c>
      <c r="H49" t="n">
        <v>1.43</v>
      </c>
      <c r="I49" t="n">
        <v>16</v>
      </c>
      <c r="J49" t="n">
        <v>158.13</v>
      </c>
      <c r="K49" t="n">
        <v>47.83</v>
      </c>
      <c r="L49" t="n">
        <v>12.75</v>
      </c>
      <c r="M49" t="n">
        <v>14</v>
      </c>
      <c r="N49" t="n">
        <v>27.55</v>
      </c>
      <c r="O49" t="n">
        <v>19736.4</v>
      </c>
      <c r="P49" t="n">
        <v>257.96</v>
      </c>
      <c r="Q49" t="n">
        <v>452.59</v>
      </c>
      <c r="R49" t="n">
        <v>76.44</v>
      </c>
      <c r="S49" t="n">
        <v>57.64</v>
      </c>
      <c r="T49" t="n">
        <v>7277.67</v>
      </c>
      <c r="U49" t="n">
        <v>0.75</v>
      </c>
      <c r="V49" t="n">
        <v>0.88</v>
      </c>
      <c r="W49" t="n">
        <v>6.82</v>
      </c>
      <c r="X49" t="n">
        <v>0.43</v>
      </c>
      <c r="Y49" t="n">
        <v>1</v>
      </c>
      <c r="Z49" t="n">
        <v>10</v>
      </c>
      <c r="AA49" t="n">
        <v>372.4287366204275</v>
      </c>
      <c r="AB49" t="n">
        <v>509.5734278403304</v>
      </c>
      <c r="AC49" t="n">
        <v>460.9404550780463</v>
      </c>
      <c r="AD49" t="n">
        <v>372428.7366204275</v>
      </c>
      <c r="AE49" t="n">
        <v>509573.4278403304</v>
      </c>
      <c r="AF49" t="n">
        <v>4.003638271124779e-06</v>
      </c>
      <c r="AG49" t="n">
        <v>7.769097222222222</v>
      </c>
      <c r="AH49" t="n">
        <v>460940.4550780463</v>
      </c>
    </row>
    <row r="50">
      <c r="A50" t="n">
        <v>48</v>
      </c>
      <c r="B50" t="n">
        <v>70</v>
      </c>
      <c r="C50" t="inlineStr">
        <is>
          <t xml:space="preserve">CONCLUIDO	</t>
        </is>
      </c>
      <c r="D50" t="n">
        <v>3.7239</v>
      </c>
      <c r="E50" t="n">
        <v>26.85</v>
      </c>
      <c r="F50" t="n">
        <v>24.16</v>
      </c>
      <c r="G50" t="n">
        <v>90.61</v>
      </c>
      <c r="H50" t="n">
        <v>1.45</v>
      </c>
      <c r="I50" t="n">
        <v>16</v>
      </c>
      <c r="J50" t="n">
        <v>158.48</v>
      </c>
      <c r="K50" t="n">
        <v>47.83</v>
      </c>
      <c r="L50" t="n">
        <v>13</v>
      </c>
      <c r="M50" t="n">
        <v>14</v>
      </c>
      <c r="N50" t="n">
        <v>27.65</v>
      </c>
      <c r="O50" t="n">
        <v>19780.06</v>
      </c>
      <c r="P50" t="n">
        <v>257.38</v>
      </c>
      <c r="Q50" t="n">
        <v>452.56</v>
      </c>
      <c r="R50" t="n">
        <v>76.56</v>
      </c>
      <c r="S50" t="n">
        <v>57.64</v>
      </c>
      <c r="T50" t="n">
        <v>7337.53</v>
      </c>
      <c r="U50" t="n">
        <v>0.75</v>
      </c>
      <c r="V50" t="n">
        <v>0.88</v>
      </c>
      <c r="W50" t="n">
        <v>6.82</v>
      </c>
      <c r="X50" t="n">
        <v>0.44</v>
      </c>
      <c r="Y50" t="n">
        <v>1</v>
      </c>
      <c r="Z50" t="n">
        <v>10</v>
      </c>
      <c r="AA50" t="n">
        <v>372.089411639176</v>
      </c>
      <c r="AB50" t="n">
        <v>509.1091484310203</v>
      </c>
      <c r="AC50" t="n">
        <v>460.5204858439407</v>
      </c>
      <c r="AD50" t="n">
        <v>372089.411639176</v>
      </c>
      <c r="AE50" t="n">
        <v>509109.1484310203</v>
      </c>
      <c r="AF50" t="n">
        <v>4.002993303219645e-06</v>
      </c>
      <c r="AG50" t="n">
        <v>7.769097222222222</v>
      </c>
      <c r="AH50" t="n">
        <v>460520.4858439406</v>
      </c>
    </row>
    <row r="51">
      <c r="A51" t="n">
        <v>49</v>
      </c>
      <c r="B51" t="n">
        <v>70</v>
      </c>
      <c r="C51" t="inlineStr">
        <is>
          <t xml:space="preserve">CONCLUIDO	</t>
        </is>
      </c>
      <c r="D51" t="n">
        <v>3.7335</v>
      </c>
      <c r="E51" t="n">
        <v>26.78</v>
      </c>
      <c r="F51" t="n">
        <v>24.12</v>
      </c>
      <c r="G51" t="n">
        <v>96.48999999999999</v>
      </c>
      <c r="H51" t="n">
        <v>1.48</v>
      </c>
      <c r="I51" t="n">
        <v>15</v>
      </c>
      <c r="J51" t="n">
        <v>158.84</v>
      </c>
      <c r="K51" t="n">
        <v>47.83</v>
      </c>
      <c r="L51" t="n">
        <v>13.25</v>
      </c>
      <c r="M51" t="n">
        <v>13</v>
      </c>
      <c r="N51" t="n">
        <v>27.76</v>
      </c>
      <c r="O51" t="n">
        <v>19823.75</v>
      </c>
      <c r="P51" t="n">
        <v>256.36</v>
      </c>
      <c r="Q51" t="n">
        <v>452.57</v>
      </c>
      <c r="R51" t="n">
        <v>75.09</v>
      </c>
      <c r="S51" t="n">
        <v>57.64</v>
      </c>
      <c r="T51" t="n">
        <v>6606.33</v>
      </c>
      <c r="U51" t="n">
        <v>0.77</v>
      </c>
      <c r="V51" t="n">
        <v>0.88</v>
      </c>
      <c r="W51" t="n">
        <v>6.83</v>
      </c>
      <c r="X51" t="n">
        <v>0.4</v>
      </c>
      <c r="Y51" t="n">
        <v>1</v>
      </c>
      <c r="Z51" t="n">
        <v>10</v>
      </c>
      <c r="AA51" t="n">
        <v>370.7264299229232</v>
      </c>
      <c r="AB51" t="n">
        <v>507.2442567163338</v>
      </c>
      <c r="AC51" t="n">
        <v>458.8335767771117</v>
      </c>
      <c r="AD51" t="n">
        <v>370726.4299229232</v>
      </c>
      <c r="AE51" t="n">
        <v>507244.2567163338</v>
      </c>
      <c r="AF51" t="n">
        <v>4.013312789701802e-06</v>
      </c>
      <c r="AG51" t="n">
        <v>7.748842592592593</v>
      </c>
      <c r="AH51" t="n">
        <v>458833.5767771117</v>
      </c>
    </row>
    <row r="52">
      <c r="A52" t="n">
        <v>50</v>
      </c>
      <c r="B52" t="n">
        <v>70</v>
      </c>
      <c r="C52" t="inlineStr">
        <is>
          <t xml:space="preserve">CONCLUIDO	</t>
        </is>
      </c>
      <c r="D52" t="n">
        <v>3.7354</v>
      </c>
      <c r="E52" t="n">
        <v>26.77</v>
      </c>
      <c r="F52" t="n">
        <v>24.11</v>
      </c>
      <c r="G52" t="n">
        <v>96.44</v>
      </c>
      <c r="H52" t="n">
        <v>1.5</v>
      </c>
      <c r="I52" t="n">
        <v>15</v>
      </c>
      <c r="J52" t="n">
        <v>159.19</v>
      </c>
      <c r="K52" t="n">
        <v>47.83</v>
      </c>
      <c r="L52" t="n">
        <v>13.5</v>
      </c>
      <c r="M52" t="n">
        <v>13</v>
      </c>
      <c r="N52" t="n">
        <v>27.86</v>
      </c>
      <c r="O52" t="n">
        <v>19867.59</v>
      </c>
      <c r="P52" t="n">
        <v>255.81</v>
      </c>
      <c r="Q52" t="n">
        <v>452.6</v>
      </c>
      <c r="R52" t="n">
        <v>74.97</v>
      </c>
      <c r="S52" t="n">
        <v>57.64</v>
      </c>
      <c r="T52" t="n">
        <v>6547.72</v>
      </c>
      <c r="U52" t="n">
        <v>0.77</v>
      </c>
      <c r="V52" t="n">
        <v>0.88</v>
      </c>
      <c r="W52" t="n">
        <v>6.81</v>
      </c>
      <c r="X52" t="n">
        <v>0.38</v>
      </c>
      <c r="Y52" t="n">
        <v>1</v>
      </c>
      <c r="Z52" t="n">
        <v>10</v>
      </c>
      <c r="AA52" t="n">
        <v>370.2265500660806</v>
      </c>
      <c r="AB52" t="n">
        <v>506.5602990430589</v>
      </c>
      <c r="AC52" t="n">
        <v>458.2148950642336</v>
      </c>
      <c r="AD52" t="n">
        <v>370226.5500660806</v>
      </c>
      <c r="AE52" t="n">
        <v>506560.2990430589</v>
      </c>
      <c r="AF52" t="n">
        <v>4.015355188068064e-06</v>
      </c>
      <c r="AG52" t="n">
        <v>7.745949074074074</v>
      </c>
      <c r="AH52" t="n">
        <v>458214.8950642336</v>
      </c>
    </row>
    <row r="53">
      <c r="A53" t="n">
        <v>51</v>
      </c>
      <c r="B53" t="n">
        <v>70</v>
      </c>
      <c r="C53" t="inlineStr">
        <is>
          <t xml:space="preserve">CONCLUIDO	</t>
        </is>
      </c>
      <c r="D53" t="n">
        <v>3.7328</v>
      </c>
      <c r="E53" t="n">
        <v>26.79</v>
      </c>
      <c r="F53" t="n">
        <v>24.13</v>
      </c>
      <c r="G53" t="n">
        <v>96.51000000000001</v>
      </c>
      <c r="H53" t="n">
        <v>1.53</v>
      </c>
      <c r="I53" t="n">
        <v>15</v>
      </c>
      <c r="J53" t="n">
        <v>159.55</v>
      </c>
      <c r="K53" t="n">
        <v>47.83</v>
      </c>
      <c r="L53" t="n">
        <v>13.75</v>
      </c>
      <c r="M53" t="n">
        <v>13</v>
      </c>
      <c r="N53" t="n">
        <v>27.97</v>
      </c>
      <c r="O53" t="n">
        <v>19911.36</v>
      </c>
      <c r="P53" t="n">
        <v>255.42</v>
      </c>
      <c r="Q53" t="n">
        <v>452.59</v>
      </c>
      <c r="R53" t="n">
        <v>75.40000000000001</v>
      </c>
      <c r="S53" t="n">
        <v>57.64</v>
      </c>
      <c r="T53" t="n">
        <v>6764.3</v>
      </c>
      <c r="U53" t="n">
        <v>0.76</v>
      </c>
      <c r="V53" t="n">
        <v>0.88</v>
      </c>
      <c r="W53" t="n">
        <v>6.82</v>
      </c>
      <c r="X53" t="n">
        <v>0.4</v>
      </c>
      <c r="Y53" t="n">
        <v>1</v>
      </c>
      <c r="Z53" t="n">
        <v>10</v>
      </c>
      <c r="AA53" t="n">
        <v>370.1871834358091</v>
      </c>
      <c r="AB53" t="n">
        <v>506.5064358827881</v>
      </c>
      <c r="AC53" t="n">
        <v>458.1661725283817</v>
      </c>
      <c r="AD53" t="n">
        <v>370187.183435809</v>
      </c>
      <c r="AE53" t="n">
        <v>506506.4358827882</v>
      </c>
      <c r="AF53" t="n">
        <v>4.012560327145812e-06</v>
      </c>
      <c r="AG53" t="n">
        <v>7.751736111111111</v>
      </c>
      <c r="AH53" t="n">
        <v>458166.1725283817</v>
      </c>
    </row>
    <row r="54">
      <c r="A54" t="n">
        <v>52</v>
      </c>
      <c r="B54" t="n">
        <v>70</v>
      </c>
      <c r="C54" t="inlineStr">
        <is>
          <t xml:space="preserve">CONCLUIDO	</t>
        </is>
      </c>
      <c r="D54" t="n">
        <v>3.7418</v>
      </c>
      <c r="E54" t="n">
        <v>26.72</v>
      </c>
      <c r="F54" t="n">
        <v>24.09</v>
      </c>
      <c r="G54" t="n">
        <v>103.25</v>
      </c>
      <c r="H54" t="n">
        <v>1.55</v>
      </c>
      <c r="I54" t="n">
        <v>14</v>
      </c>
      <c r="J54" t="n">
        <v>159.9</v>
      </c>
      <c r="K54" t="n">
        <v>47.83</v>
      </c>
      <c r="L54" t="n">
        <v>14</v>
      </c>
      <c r="M54" t="n">
        <v>12</v>
      </c>
      <c r="N54" t="n">
        <v>28.07</v>
      </c>
      <c r="O54" t="n">
        <v>19955.16</v>
      </c>
      <c r="P54" t="n">
        <v>254.37</v>
      </c>
      <c r="Q54" t="n">
        <v>452.57</v>
      </c>
      <c r="R54" t="n">
        <v>74.36</v>
      </c>
      <c r="S54" t="n">
        <v>57.64</v>
      </c>
      <c r="T54" t="n">
        <v>6249.54</v>
      </c>
      <c r="U54" t="n">
        <v>0.78</v>
      </c>
      <c r="V54" t="n">
        <v>0.88</v>
      </c>
      <c r="W54" t="n">
        <v>6.82</v>
      </c>
      <c r="X54" t="n">
        <v>0.37</v>
      </c>
      <c r="Y54" t="n">
        <v>1</v>
      </c>
      <c r="Z54" t="n">
        <v>10</v>
      </c>
      <c r="AA54" t="n">
        <v>368.8495567486848</v>
      </c>
      <c r="AB54" t="n">
        <v>504.6762360375403</v>
      </c>
      <c r="AC54" t="n">
        <v>456.5106443876626</v>
      </c>
      <c r="AD54" t="n">
        <v>368849.5567486848</v>
      </c>
      <c r="AE54" t="n">
        <v>504676.2360375402</v>
      </c>
      <c r="AF54" t="n">
        <v>4.022234845722835e-06</v>
      </c>
      <c r="AG54" t="n">
        <v>7.731481481481481</v>
      </c>
      <c r="AH54" t="n">
        <v>456510.6443876626</v>
      </c>
    </row>
    <row r="55">
      <c r="A55" t="n">
        <v>53</v>
      </c>
      <c r="B55" t="n">
        <v>70</v>
      </c>
      <c r="C55" t="inlineStr">
        <is>
          <t xml:space="preserve">CONCLUIDO	</t>
        </is>
      </c>
      <c r="D55" t="n">
        <v>3.7427</v>
      </c>
      <c r="E55" t="n">
        <v>26.72</v>
      </c>
      <c r="F55" t="n">
        <v>24.09</v>
      </c>
      <c r="G55" t="n">
        <v>103.22</v>
      </c>
      <c r="H55" t="n">
        <v>1.58</v>
      </c>
      <c r="I55" t="n">
        <v>14</v>
      </c>
      <c r="J55" t="n">
        <v>160.26</v>
      </c>
      <c r="K55" t="n">
        <v>47.83</v>
      </c>
      <c r="L55" t="n">
        <v>14.25</v>
      </c>
      <c r="M55" t="n">
        <v>12</v>
      </c>
      <c r="N55" t="n">
        <v>28.18</v>
      </c>
      <c r="O55" t="n">
        <v>19998.99</v>
      </c>
      <c r="P55" t="n">
        <v>254.73</v>
      </c>
      <c r="Q55" t="n">
        <v>452.59</v>
      </c>
      <c r="R55" t="n">
        <v>74.08</v>
      </c>
      <c r="S55" t="n">
        <v>57.64</v>
      </c>
      <c r="T55" t="n">
        <v>6108.67</v>
      </c>
      <c r="U55" t="n">
        <v>0.78</v>
      </c>
      <c r="V55" t="n">
        <v>0.88</v>
      </c>
      <c r="W55" t="n">
        <v>6.82</v>
      </c>
      <c r="X55" t="n">
        <v>0.36</v>
      </c>
      <c r="Y55" t="n">
        <v>1</v>
      </c>
      <c r="Z55" t="n">
        <v>10</v>
      </c>
      <c r="AA55" t="n">
        <v>369.0272704580116</v>
      </c>
      <c r="AB55" t="n">
        <v>504.9193917748168</v>
      </c>
      <c r="AC55" t="n">
        <v>456.7305936826448</v>
      </c>
      <c r="AD55" t="n">
        <v>369027.2704580117</v>
      </c>
      <c r="AE55" t="n">
        <v>504919.3917748168</v>
      </c>
      <c r="AF55" t="n">
        <v>4.023202297580538e-06</v>
      </c>
      <c r="AG55" t="n">
        <v>7.731481481481481</v>
      </c>
      <c r="AH55" t="n">
        <v>456730.5936826448</v>
      </c>
    </row>
    <row r="56">
      <c r="A56" t="n">
        <v>54</v>
      </c>
      <c r="B56" t="n">
        <v>70</v>
      </c>
      <c r="C56" t="inlineStr">
        <is>
          <t xml:space="preserve">CONCLUIDO	</t>
        </is>
      </c>
      <c r="D56" t="n">
        <v>3.7408</v>
      </c>
      <c r="E56" t="n">
        <v>26.73</v>
      </c>
      <c r="F56" t="n">
        <v>24.1</v>
      </c>
      <c r="G56" t="n">
        <v>103.28</v>
      </c>
      <c r="H56" t="n">
        <v>1.6</v>
      </c>
      <c r="I56" t="n">
        <v>14</v>
      </c>
      <c r="J56" t="n">
        <v>160.61</v>
      </c>
      <c r="K56" t="n">
        <v>47.83</v>
      </c>
      <c r="L56" t="n">
        <v>14.5</v>
      </c>
      <c r="M56" t="n">
        <v>12</v>
      </c>
      <c r="N56" t="n">
        <v>28.28</v>
      </c>
      <c r="O56" t="n">
        <v>20042.86</v>
      </c>
      <c r="P56" t="n">
        <v>254.21</v>
      </c>
      <c r="Q56" t="n">
        <v>452.62</v>
      </c>
      <c r="R56" t="n">
        <v>74.73999999999999</v>
      </c>
      <c r="S56" t="n">
        <v>57.64</v>
      </c>
      <c r="T56" t="n">
        <v>6436.43</v>
      </c>
      <c r="U56" t="n">
        <v>0.77</v>
      </c>
      <c r="V56" t="n">
        <v>0.88</v>
      </c>
      <c r="W56" t="n">
        <v>6.81</v>
      </c>
      <c r="X56" t="n">
        <v>0.37</v>
      </c>
      <c r="Y56" t="n">
        <v>1</v>
      </c>
      <c r="Z56" t="n">
        <v>10</v>
      </c>
      <c r="AA56" t="n">
        <v>368.8337474641723</v>
      </c>
      <c r="AB56" t="n">
        <v>504.654605077014</v>
      </c>
      <c r="AC56" t="n">
        <v>456.4910778556497</v>
      </c>
      <c r="AD56" t="n">
        <v>368833.7474641724</v>
      </c>
      <c r="AE56" t="n">
        <v>504654.605077014</v>
      </c>
      <c r="AF56" t="n">
        <v>4.021159899214277e-06</v>
      </c>
      <c r="AG56" t="n">
        <v>7.734375</v>
      </c>
      <c r="AH56" t="n">
        <v>456491.0778556498</v>
      </c>
    </row>
    <row r="57">
      <c r="A57" t="n">
        <v>55</v>
      </c>
      <c r="B57" t="n">
        <v>70</v>
      </c>
      <c r="C57" t="inlineStr">
        <is>
          <t xml:space="preserve">CONCLUIDO	</t>
        </is>
      </c>
      <c r="D57" t="n">
        <v>3.7402</v>
      </c>
      <c r="E57" t="n">
        <v>26.74</v>
      </c>
      <c r="F57" t="n">
        <v>24.1</v>
      </c>
      <c r="G57" t="n">
        <v>103.3</v>
      </c>
      <c r="H57" t="n">
        <v>1.62</v>
      </c>
      <c r="I57" t="n">
        <v>14</v>
      </c>
      <c r="J57" t="n">
        <v>160.97</v>
      </c>
      <c r="K57" t="n">
        <v>47.83</v>
      </c>
      <c r="L57" t="n">
        <v>14.75</v>
      </c>
      <c r="M57" t="n">
        <v>12</v>
      </c>
      <c r="N57" t="n">
        <v>28.39</v>
      </c>
      <c r="O57" t="n">
        <v>20086.77</v>
      </c>
      <c r="P57" t="n">
        <v>253.23</v>
      </c>
      <c r="Q57" t="n">
        <v>452.59</v>
      </c>
      <c r="R57" t="n">
        <v>74.63</v>
      </c>
      <c r="S57" t="n">
        <v>57.64</v>
      </c>
      <c r="T57" t="n">
        <v>6380.78</v>
      </c>
      <c r="U57" t="n">
        <v>0.77</v>
      </c>
      <c r="V57" t="n">
        <v>0.88</v>
      </c>
      <c r="W57" t="n">
        <v>6.82</v>
      </c>
      <c r="X57" t="n">
        <v>0.38</v>
      </c>
      <c r="Y57" t="n">
        <v>1</v>
      </c>
      <c r="Z57" t="n">
        <v>10</v>
      </c>
      <c r="AA57" t="n">
        <v>368.236659449636</v>
      </c>
      <c r="AB57" t="n">
        <v>503.8376429138612</v>
      </c>
      <c r="AC57" t="n">
        <v>455.7520854147347</v>
      </c>
      <c r="AD57" t="n">
        <v>368236.659449636</v>
      </c>
      <c r="AE57" t="n">
        <v>503837.6429138612</v>
      </c>
      <c r="AF57" t="n">
        <v>4.020514931309143e-06</v>
      </c>
      <c r="AG57" t="n">
        <v>7.737268518518518</v>
      </c>
      <c r="AH57" t="n">
        <v>455752.0854147347</v>
      </c>
    </row>
    <row r="58">
      <c r="A58" t="n">
        <v>56</v>
      </c>
      <c r="B58" t="n">
        <v>70</v>
      </c>
      <c r="C58" t="inlineStr">
        <is>
          <t xml:space="preserve">CONCLUIDO	</t>
        </is>
      </c>
      <c r="D58" t="n">
        <v>3.7481</v>
      </c>
      <c r="E58" t="n">
        <v>26.68</v>
      </c>
      <c r="F58" t="n">
        <v>24.08</v>
      </c>
      <c r="G58" t="n">
        <v>111.12</v>
      </c>
      <c r="H58" t="n">
        <v>1.65</v>
      </c>
      <c r="I58" t="n">
        <v>13</v>
      </c>
      <c r="J58" t="n">
        <v>161.32</v>
      </c>
      <c r="K58" t="n">
        <v>47.83</v>
      </c>
      <c r="L58" t="n">
        <v>15</v>
      </c>
      <c r="M58" t="n">
        <v>11</v>
      </c>
      <c r="N58" t="n">
        <v>28.5</v>
      </c>
      <c r="O58" t="n">
        <v>20130.71</v>
      </c>
      <c r="P58" t="n">
        <v>251.44</v>
      </c>
      <c r="Q58" t="n">
        <v>452.56</v>
      </c>
      <c r="R58" t="n">
        <v>73.76000000000001</v>
      </c>
      <c r="S58" t="n">
        <v>57.64</v>
      </c>
      <c r="T58" t="n">
        <v>5954.39</v>
      </c>
      <c r="U58" t="n">
        <v>0.78</v>
      </c>
      <c r="V58" t="n">
        <v>0.88</v>
      </c>
      <c r="W58" t="n">
        <v>6.82</v>
      </c>
      <c r="X58" t="n">
        <v>0.35</v>
      </c>
      <c r="Y58" t="n">
        <v>1</v>
      </c>
      <c r="Z58" t="n">
        <v>10</v>
      </c>
      <c r="AA58" t="n">
        <v>366.5483516967237</v>
      </c>
      <c r="AB58" t="n">
        <v>501.5276257634453</v>
      </c>
      <c r="AC58" t="n">
        <v>453.662533059025</v>
      </c>
      <c r="AD58" t="n">
        <v>366548.3516967237</v>
      </c>
      <c r="AE58" t="n">
        <v>501527.6257634453</v>
      </c>
      <c r="AF58" t="n">
        <v>4.029007008726752e-06</v>
      </c>
      <c r="AG58" t="n">
        <v>7.719907407407407</v>
      </c>
      <c r="AH58" t="n">
        <v>453662.533059025</v>
      </c>
    </row>
    <row r="59">
      <c r="A59" t="n">
        <v>57</v>
      </c>
      <c r="B59" t="n">
        <v>70</v>
      </c>
      <c r="C59" t="inlineStr">
        <is>
          <t xml:space="preserve">CONCLUIDO	</t>
        </is>
      </c>
      <c r="D59" t="n">
        <v>3.7479</v>
      </c>
      <c r="E59" t="n">
        <v>26.68</v>
      </c>
      <c r="F59" t="n">
        <v>24.08</v>
      </c>
      <c r="G59" t="n">
        <v>111.13</v>
      </c>
      <c r="H59" t="n">
        <v>1.67</v>
      </c>
      <c r="I59" t="n">
        <v>13</v>
      </c>
      <c r="J59" t="n">
        <v>161.68</v>
      </c>
      <c r="K59" t="n">
        <v>47.83</v>
      </c>
      <c r="L59" t="n">
        <v>15.25</v>
      </c>
      <c r="M59" t="n">
        <v>11</v>
      </c>
      <c r="N59" t="n">
        <v>28.6</v>
      </c>
      <c r="O59" t="n">
        <v>20174.69</v>
      </c>
      <c r="P59" t="n">
        <v>252.31</v>
      </c>
      <c r="Q59" t="n">
        <v>452.58</v>
      </c>
      <c r="R59" t="n">
        <v>73.81</v>
      </c>
      <c r="S59" t="n">
        <v>57.64</v>
      </c>
      <c r="T59" t="n">
        <v>5978.77</v>
      </c>
      <c r="U59" t="n">
        <v>0.78</v>
      </c>
      <c r="V59" t="n">
        <v>0.88</v>
      </c>
      <c r="W59" t="n">
        <v>6.82</v>
      </c>
      <c r="X59" t="n">
        <v>0.35</v>
      </c>
      <c r="Y59" t="n">
        <v>1</v>
      </c>
      <c r="Z59" t="n">
        <v>10</v>
      </c>
      <c r="AA59" t="n">
        <v>367.1218592961068</v>
      </c>
      <c r="AB59" t="n">
        <v>502.3123241622909</v>
      </c>
      <c r="AC59" t="n">
        <v>454.3723409440159</v>
      </c>
      <c r="AD59" t="n">
        <v>367121.8592961068</v>
      </c>
      <c r="AE59" t="n">
        <v>502312.3241622909</v>
      </c>
      <c r="AF59" t="n">
        <v>4.02879201942504e-06</v>
      </c>
      <c r="AG59" t="n">
        <v>7.719907407407407</v>
      </c>
      <c r="AH59" t="n">
        <v>454372.3409440159</v>
      </c>
    </row>
    <row r="60">
      <c r="A60" t="n">
        <v>58</v>
      </c>
      <c r="B60" t="n">
        <v>70</v>
      </c>
      <c r="C60" t="inlineStr">
        <is>
          <t xml:space="preserve">CONCLUIDO	</t>
        </is>
      </c>
      <c r="D60" t="n">
        <v>3.75</v>
      </c>
      <c r="E60" t="n">
        <v>26.67</v>
      </c>
      <c r="F60" t="n">
        <v>24.06</v>
      </c>
      <c r="G60" t="n">
        <v>111.06</v>
      </c>
      <c r="H60" t="n">
        <v>1.69</v>
      </c>
      <c r="I60" t="n">
        <v>13</v>
      </c>
      <c r="J60" t="n">
        <v>162.04</v>
      </c>
      <c r="K60" t="n">
        <v>47.83</v>
      </c>
      <c r="L60" t="n">
        <v>15.5</v>
      </c>
      <c r="M60" t="n">
        <v>11</v>
      </c>
      <c r="N60" t="n">
        <v>28.71</v>
      </c>
      <c r="O60" t="n">
        <v>20218.71</v>
      </c>
      <c r="P60" t="n">
        <v>252.69</v>
      </c>
      <c r="Q60" t="n">
        <v>452.55</v>
      </c>
      <c r="R60" t="n">
        <v>73.3</v>
      </c>
      <c r="S60" t="n">
        <v>57.64</v>
      </c>
      <c r="T60" t="n">
        <v>5723.85</v>
      </c>
      <c r="U60" t="n">
        <v>0.79</v>
      </c>
      <c r="V60" t="n">
        <v>0.88</v>
      </c>
      <c r="W60" t="n">
        <v>6.82</v>
      </c>
      <c r="X60" t="n">
        <v>0.34</v>
      </c>
      <c r="Y60" t="n">
        <v>1</v>
      </c>
      <c r="Z60" t="n">
        <v>10</v>
      </c>
      <c r="AA60" t="n">
        <v>367.1869747910455</v>
      </c>
      <c r="AB60" t="n">
        <v>502.4014180551589</v>
      </c>
      <c r="AC60" t="n">
        <v>454.4529318407926</v>
      </c>
      <c r="AD60" t="n">
        <v>367186.9747910455</v>
      </c>
      <c r="AE60" t="n">
        <v>502401.4180551589</v>
      </c>
      <c r="AF60" t="n">
        <v>4.031049407093012e-06</v>
      </c>
      <c r="AG60" t="n">
        <v>7.717013888888889</v>
      </c>
      <c r="AH60" t="n">
        <v>454452.9318407926</v>
      </c>
    </row>
    <row r="61">
      <c r="A61" t="n">
        <v>59</v>
      </c>
      <c r="B61" t="n">
        <v>70</v>
      </c>
      <c r="C61" t="inlineStr">
        <is>
          <t xml:space="preserve">CONCLUIDO	</t>
        </is>
      </c>
      <c r="D61" t="n">
        <v>3.7482</v>
      </c>
      <c r="E61" t="n">
        <v>26.68</v>
      </c>
      <c r="F61" t="n">
        <v>24.08</v>
      </c>
      <c r="G61" t="n">
        <v>111.12</v>
      </c>
      <c r="H61" t="n">
        <v>1.72</v>
      </c>
      <c r="I61" t="n">
        <v>13</v>
      </c>
      <c r="J61" t="n">
        <v>162.4</v>
      </c>
      <c r="K61" t="n">
        <v>47.83</v>
      </c>
      <c r="L61" t="n">
        <v>15.75</v>
      </c>
      <c r="M61" t="n">
        <v>11</v>
      </c>
      <c r="N61" t="n">
        <v>28.82</v>
      </c>
      <c r="O61" t="n">
        <v>20262.76</v>
      </c>
      <c r="P61" t="n">
        <v>252.4</v>
      </c>
      <c r="Q61" t="n">
        <v>452.56</v>
      </c>
      <c r="R61" t="n">
        <v>73.70999999999999</v>
      </c>
      <c r="S61" t="n">
        <v>57.64</v>
      </c>
      <c r="T61" t="n">
        <v>5930.17</v>
      </c>
      <c r="U61" t="n">
        <v>0.78</v>
      </c>
      <c r="V61" t="n">
        <v>0.88</v>
      </c>
      <c r="W61" t="n">
        <v>6.82</v>
      </c>
      <c r="X61" t="n">
        <v>0.35</v>
      </c>
      <c r="Y61" t="n">
        <v>1</v>
      </c>
      <c r="Z61" t="n">
        <v>10</v>
      </c>
      <c r="AA61" t="n">
        <v>367.1617900793207</v>
      </c>
      <c r="AB61" t="n">
        <v>502.3669592215059</v>
      </c>
      <c r="AC61" t="n">
        <v>454.4217617098603</v>
      </c>
      <c r="AD61" t="n">
        <v>367161.7900793207</v>
      </c>
      <c r="AE61" t="n">
        <v>502366.9592215059</v>
      </c>
      <c r="AF61" t="n">
        <v>4.029114503377608e-06</v>
      </c>
      <c r="AG61" t="n">
        <v>7.719907407407407</v>
      </c>
      <c r="AH61" t="n">
        <v>454421.7617098603</v>
      </c>
    </row>
    <row r="62">
      <c r="A62" t="n">
        <v>60</v>
      </c>
      <c r="B62" t="n">
        <v>70</v>
      </c>
      <c r="C62" t="inlineStr">
        <is>
          <t xml:space="preserve">CONCLUIDO	</t>
        </is>
      </c>
      <c r="D62" t="n">
        <v>3.7492</v>
      </c>
      <c r="E62" t="n">
        <v>26.67</v>
      </c>
      <c r="F62" t="n">
        <v>24.07</v>
      </c>
      <c r="G62" t="n">
        <v>111.09</v>
      </c>
      <c r="H62" t="n">
        <v>1.74</v>
      </c>
      <c r="I62" t="n">
        <v>13</v>
      </c>
      <c r="J62" t="n">
        <v>162.75</v>
      </c>
      <c r="K62" t="n">
        <v>47.83</v>
      </c>
      <c r="L62" t="n">
        <v>16</v>
      </c>
      <c r="M62" t="n">
        <v>11</v>
      </c>
      <c r="N62" t="n">
        <v>28.92</v>
      </c>
      <c r="O62" t="n">
        <v>20306.85</v>
      </c>
      <c r="P62" t="n">
        <v>250.97</v>
      </c>
      <c r="Q62" t="n">
        <v>452.56</v>
      </c>
      <c r="R62" t="n">
        <v>73.59</v>
      </c>
      <c r="S62" t="n">
        <v>57.64</v>
      </c>
      <c r="T62" t="n">
        <v>5867.28</v>
      </c>
      <c r="U62" t="n">
        <v>0.78</v>
      </c>
      <c r="V62" t="n">
        <v>0.88</v>
      </c>
      <c r="W62" t="n">
        <v>6.82</v>
      </c>
      <c r="X62" t="n">
        <v>0.34</v>
      </c>
      <c r="Y62" t="n">
        <v>1</v>
      </c>
      <c r="Z62" t="n">
        <v>10</v>
      </c>
      <c r="AA62" t="n">
        <v>366.1522884303083</v>
      </c>
      <c r="AB62" t="n">
        <v>500.9857145292576</v>
      </c>
      <c r="AC62" t="n">
        <v>453.172341072451</v>
      </c>
      <c r="AD62" t="n">
        <v>366152.2884303083</v>
      </c>
      <c r="AE62" t="n">
        <v>500985.7145292576</v>
      </c>
      <c r="AF62" t="n">
        <v>4.030189449886166e-06</v>
      </c>
      <c r="AG62" t="n">
        <v>7.717013888888889</v>
      </c>
      <c r="AH62" t="n">
        <v>453172.341072451</v>
      </c>
    </row>
    <row r="63">
      <c r="A63" t="n">
        <v>61</v>
      </c>
      <c r="B63" t="n">
        <v>70</v>
      </c>
      <c r="C63" t="inlineStr">
        <is>
          <t xml:space="preserve">CONCLUIDO	</t>
        </is>
      </c>
      <c r="D63" t="n">
        <v>3.7587</v>
      </c>
      <c r="E63" t="n">
        <v>26.61</v>
      </c>
      <c r="F63" t="n">
        <v>24.03</v>
      </c>
      <c r="G63" t="n">
        <v>120.15</v>
      </c>
      <c r="H63" t="n">
        <v>1.77</v>
      </c>
      <c r="I63" t="n">
        <v>12</v>
      </c>
      <c r="J63" t="n">
        <v>163.11</v>
      </c>
      <c r="K63" t="n">
        <v>47.83</v>
      </c>
      <c r="L63" t="n">
        <v>16.25</v>
      </c>
      <c r="M63" t="n">
        <v>10</v>
      </c>
      <c r="N63" t="n">
        <v>29.03</v>
      </c>
      <c r="O63" t="n">
        <v>20350.97</v>
      </c>
      <c r="P63" t="n">
        <v>249.17</v>
      </c>
      <c r="Q63" t="n">
        <v>452.59</v>
      </c>
      <c r="R63" t="n">
        <v>72.28</v>
      </c>
      <c r="S63" t="n">
        <v>57.64</v>
      </c>
      <c r="T63" t="n">
        <v>5217.3</v>
      </c>
      <c r="U63" t="n">
        <v>0.8</v>
      </c>
      <c r="V63" t="n">
        <v>0.88</v>
      </c>
      <c r="W63" t="n">
        <v>6.81</v>
      </c>
      <c r="X63" t="n">
        <v>0.31</v>
      </c>
      <c r="Y63" t="n">
        <v>1</v>
      </c>
      <c r="Z63" t="n">
        <v>10</v>
      </c>
      <c r="AA63" t="n">
        <v>364.3176997370247</v>
      </c>
      <c r="AB63" t="n">
        <v>498.475549342766</v>
      </c>
      <c r="AC63" t="n">
        <v>450.9017425283192</v>
      </c>
      <c r="AD63" t="n">
        <v>364317.6997370247</v>
      </c>
      <c r="AE63" t="n">
        <v>498475.5493427661</v>
      </c>
      <c r="AF63" t="n">
        <v>4.040401441717468e-06</v>
      </c>
      <c r="AG63" t="n">
        <v>7.699652777777778</v>
      </c>
      <c r="AH63" t="n">
        <v>450901.7425283192</v>
      </c>
    </row>
    <row r="64">
      <c r="A64" t="n">
        <v>62</v>
      </c>
      <c r="B64" t="n">
        <v>70</v>
      </c>
      <c r="C64" t="inlineStr">
        <is>
          <t xml:space="preserve">CONCLUIDO	</t>
        </is>
      </c>
      <c r="D64" t="n">
        <v>3.7591</v>
      </c>
      <c r="E64" t="n">
        <v>26.6</v>
      </c>
      <c r="F64" t="n">
        <v>24.03</v>
      </c>
      <c r="G64" t="n">
        <v>120.14</v>
      </c>
      <c r="H64" t="n">
        <v>1.79</v>
      </c>
      <c r="I64" t="n">
        <v>12</v>
      </c>
      <c r="J64" t="n">
        <v>163.47</v>
      </c>
      <c r="K64" t="n">
        <v>47.83</v>
      </c>
      <c r="L64" t="n">
        <v>16.5</v>
      </c>
      <c r="M64" t="n">
        <v>10</v>
      </c>
      <c r="N64" t="n">
        <v>29.14</v>
      </c>
      <c r="O64" t="n">
        <v>20395.14</v>
      </c>
      <c r="P64" t="n">
        <v>249.27</v>
      </c>
      <c r="Q64" t="n">
        <v>452.57</v>
      </c>
      <c r="R64" t="n">
        <v>72.20999999999999</v>
      </c>
      <c r="S64" t="n">
        <v>57.64</v>
      </c>
      <c r="T64" t="n">
        <v>5181.37</v>
      </c>
      <c r="U64" t="n">
        <v>0.8</v>
      </c>
      <c r="V64" t="n">
        <v>0.88</v>
      </c>
      <c r="W64" t="n">
        <v>6.81</v>
      </c>
      <c r="X64" t="n">
        <v>0.3</v>
      </c>
      <c r="Y64" t="n">
        <v>1</v>
      </c>
      <c r="Z64" t="n">
        <v>10</v>
      </c>
      <c r="AA64" t="n">
        <v>364.3582165577993</v>
      </c>
      <c r="AB64" t="n">
        <v>498.5309862444258</v>
      </c>
      <c r="AC64" t="n">
        <v>450.9518886098907</v>
      </c>
      <c r="AD64" t="n">
        <v>364358.2165577993</v>
      </c>
      <c r="AE64" t="n">
        <v>498530.9862444258</v>
      </c>
      <c r="AF64" t="n">
        <v>4.040831420320891e-06</v>
      </c>
      <c r="AG64" t="n">
        <v>7.69675925925926</v>
      </c>
      <c r="AH64" t="n">
        <v>450951.8886098907</v>
      </c>
    </row>
    <row r="65">
      <c r="A65" t="n">
        <v>63</v>
      </c>
      <c r="B65" t="n">
        <v>70</v>
      </c>
      <c r="C65" t="inlineStr">
        <is>
          <t xml:space="preserve">CONCLUIDO	</t>
        </is>
      </c>
      <c r="D65" t="n">
        <v>3.7605</v>
      </c>
      <c r="E65" t="n">
        <v>26.59</v>
      </c>
      <c r="F65" t="n">
        <v>24.02</v>
      </c>
      <c r="G65" t="n">
        <v>120.09</v>
      </c>
      <c r="H65" t="n">
        <v>1.81</v>
      </c>
      <c r="I65" t="n">
        <v>12</v>
      </c>
      <c r="J65" t="n">
        <v>163.83</v>
      </c>
      <c r="K65" t="n">
        <v>47.83</v>
      </c>
      <c r="L65" t="n">
        <v>16.75</v>
      </c>
      <c r="M65" t="n">
        <v>10</v>
      </c>
      <c r="N65" t="n">
        <v>29.25</v>
      </c>
      <c r="O65" t="n">
        <v>20439.33</v>
      </c>
      <c r="P65" t="n">
        <v>249.2</v>
      </c>
      <c r="Q65" t="n">
        <v>452.56</v>
      </c>
      <c r="R65" t="n">
        <v>71.91</v>
      </c>
      <c r="S65" t="n">
        <v>57.64</v>
      </c>
      <c r="T65" t="n">
        <v>5031.37</v>
      </c>
      <c r="U65" t="n">
        <v>0.8</v>
      </c>
      <c r="V65" t="n">
        <v>0.88</v>
      </c>
      <c r="W65" t="n">
        <v>6.81</v>
      </c>
      <c r="X65" t="n">
        <v>0.29</v>
      </c>
      <c r="Y65" t="n">
        <v>1</v>
      </c>
      <c r="Z65" t="n">
        <v>10</v>
      </c>
      <c r="AA65" t="n">
        <v>364.2033880410557</v>
      </c>
      <c r="AB65" t="n">
        <v>498.3191430372653</v>
      </c>
      <c r="AC65" t="n">
        <v>450.7602634210979</v>
      </c>
      <c r="AD65" t="n">
        <v>364203.3880410558</v>
      </c>
      <c r="AE65" t="n">
        <v>498319.1430372653</v>
      </c>
      <c r="AF65" t="n">
        <v>4.042336345432873e-06</v>
      </c>
      <c r="AG65" t="n">
        <v>7.69386574074074</v>
      </c>
      <c r="AH65" t="n">
        <v>450760.2634210979</v>
      </c>
    </row>
    <row r="66">
      <c r="A66" t="n">
        <v>64</v>
      </c>
      <c r="B66" t="n">
        <v>70</v>
      </c>
      <c r="C66" t="inlineStr">
        <is>
          <t xml:space="preserve">CONCLUIDO	</t>
        </is>
      </c>
      <c r="D66" t="n">
        <v>3.7578</v>
      </c>
      <c r="E66" t="n">
        <v>26.61</v>
      </c>
      <c r="F66" t="n">
        <v>24.04</v>
      </c>
      <c r="G66" t="n">
        <v>120.18</v>
      </c>
      <c r="H66" t="n">
        <v>1.83</v>
      </c>
      <c r="I66" t="n">
        <v>12</v>
      </c>
      <c r="J66" t="n">
        <v>164.19</v>
      </c>
      <c r="K66" t="n">
        <v>47.83</v>
      </c>
      <c r="L66" t="n">
        <v>17</v>
      </c>
      <c r="M66" t="n">
        <v>10</v>
      </c>
      <c r="N66" t="n">
        <v>29.36</v>
      </c>
      <c r="O66" t="n">
        <v>20483.57</v>
      </c>
      <c r="P66" t="n">
        <v>249.21</v>
      </c>
      <c r="Q66" t="n">
        <v>452.61</v>
      </c>
      <c r="R66" t="n">
        <v>72.48</v>
      </c>
      <c r="S66" t="n">
        <v>57.64</v>
      </c>
      <c r="T66" t="n">
        <v>5318.04</v>
      </c>
      <c r="U66" t="n">
        <v>0.8</v>
      </c>
      <c r="V66" t="n">
        <v>0.88</v>
      </c>
      <c r="W66" t="n">
        <v>6.81</v>
      </c>
      <c r="X66" t="n">
        <v>0.31</v>
      </c>
      <c r="Y66" t="n">
        <v>1</v>
      </c>
      <c r="Z66" t="n">
        <v>10</v>
      </c>
      <c r="AA66" t="n">
        <v>364.423524664063</v>
      </c>
      <c r="AB66" t="n">
        <v>498.6203436766061</v>
      </c>
      <c r="AC66" t="n">
        <v>451.0327178941576</v>
      </c>
      <c r="AD66" t="n">
        <v>364423.524664063</v>
      </c>
      <c r="AE66" t="n">
        <v>498620.3436766061</v>
      </c>
      <c r="AF66" t="n">
        <v>4.039433989859766e-06</v>
      </c>
      <c r="AG66" t="n">
        <v>7.699652777777778</v>
      </c>
      <c r="AH66" t="n">
        <v>451032.7178941576</v>
      </c>
    </row>
    <row r="67">
      <c r="A67" t="n">
        <v>65</v>
      </c>
      <c r="B67" t="n">
        <v>70</v>
      </c>
      <c r="C67" t="inlineStr">
        <is>
          <t xml:space="preserve">CONCLUIDO	</t>
        </is>
      </c>
      <c r="D67" t="n">
        <v>3.7583</v>
      </c>
      <c r="E67" t="n">
        <v>26.61</v>
      </c>
      <c r="F67" t="n">
        <v>24.03</v>
      </c>
      <c r="G67" t="n">
        <v>120.17</v>
      </c>
      <c r="H67" t="n">
        <v>1.86</v>
      </c>
      <c r="I67" t="n">
        <v>12</v>
      </c>
      <c r="J67" t="n">
        <v>164.54</v>
      </c>
      <c r="K67" t="n">
        <v>47.83</v>
      </c>
      <c r="L67" t="n">
        <v>17.25</v>
      </c>
      <c r="M67" t="n">
        <v>10</v>
      </c>
      <c r="N67" t="n">
        <v>29.47</v>
      </c>
      <c r="O67" t="n">
        <v>20527.85</v>
      </c>
      <c r="P67" t="n">
        <v>248.5</v>
      </c>
      <c r="Q67" t="n">
        <v>452.59</v>
      </c>
      <c r="R67" t="n">
        <v>72.42</v>
      </c>
      <c r="S67" t="n">
        <v>57.64</v>
      </c>
      <c r="T67" t="n">
        <v>5286.82</v>
      </c>
      <c r="U67" t="n">
        <v>0.8</v>
      </c>
      <c r="V67" t="n">
        <v>0.88</v>
      </c>
      <c r="W67" t="n">
        <v>6.81</v>
      </c>
      <c r="X67" t="n">
        <v>0.31</v>
      </c>
      <c r="Y67" t="n">
        <v>1</v>
      </c>
      <c r="Z67" t="n">
        <v>10</v>
      </c>
      <c r="AA67" t="n">
        <v>363.9103516582116</v>
      </c>
      <c r="AB67" t="n">
        <v>497.918197730405</v>
      </c>
      <c r="AC67" t="n">
        <v>450.3975837715941</v>
      </c>
      <c r="AD67" t="n">
        <v>363910.3516582116</v>
      </c>
      <c r="AE67" t="n">
        <v>497918.197730405</v>
      </c>
      <c r="AF67" t="n">
        <v>4.039971463114045e-06</v>
      </c>
      <c r="AG67" t="n">
        <v>7.699652777777778</v>
      </c>
      <c r="AH67" t="n">
        <v>450397.5837715941</v>
      </c>
    </row>
    <row r="68">
      <c r="A68" t="n">
        <v>66</v>
      </c>
      <c r="B68" t="n">
        <v>70</v>
      </c>
      <c r="C68" t="inlineStr">
        <is>
          <t xml:space="preserve">CONCLUIDO	</t>
        </is>
      </c>
      <c r="D68" t="n">
        <v>3.7573</v>
      </c>
      <c r="E68" t="n">
        <v>26.61</v>
      </c>
      <c r="F68" t="n">
        <v>24.04</v>
      </c>
      <c r="G68" t="n">
        <v>120.2</v>
      </c>
      <c r="H68" t="n">
        <v>1.88</v>
      </c>
      <c r="I68" t="n">
        <v>12</v>
      </c>
      <c r="J68" t="n">
        <v>164.9</v>
      </c>
      <c r="K68" t="n">
        <v>47.83</v>
      </c>
      <c r="L68" t="n">
        <v>17.5</v>
      </c>
      <c r="M68" t="n">
        <v>10</v>
      </c>
      <c r="N68" t="n">
        <v>29.58</v>
      </c>
      <c r="O68" t="n">
        <v>20572.16</v>
      </c>
      <c r="P68" t="n">
        <v>247.12</v>
      </c>
      <c r="Q68" t="n">
        <v>452.59</v>
      </c>
      <c r="R68" t="n">
        <v>72.58</v>
      </c>
      <c r="S68" t="n">
        <v>57.64</v>
      </c>
      <c r="T68" t="n">
        <v>5367.34</v>
      </c>
      <c r="U68" t="n">
        <v>0.79</v>
      </c>
      <c r="V68" t="n">
        <v>0.88</v>
      </c>
      <c r="W68" t="n">
        <v>6.81</v>
      </c>
      <c r="X68" t="n">
        <v>0.31</v>
      </c>
      <c r="Y68" t="n">
        <v>1</v>
      </c>
      <c r="Z68" t="n">
        <v>10</v>
      </c>
      <c r="AA68" t="n">
        <v>363.1079591305955</v>
      </c>
      <c r="AB68" t="n">
        <v>496.8203288750608</v>
      </c>
      <c r="AC68" t="n">
        <v>449.4044939789352</v>
      </c>
      <c r="AD68" t="n">
        <v>363107.9591305956</v>
      </c>
      <c r="AE68" t="n">
        <v>496820.3288750608</v>
      </c>
      <c r="AF68" t="n">
        <v>4.038896516605486e-06</v>
      </c>
      <c r="AG68" t="n">
        <v>7.699652777777778</v>
      </c>
      <c r="AH68" t="n">
        <v>449404.4939789352</v>
      </c>
    </row>
    <row r="69">
      <c r="A69" t="n">
        <v>67</v>
      </c>
      <c r="B69" t="n">
        <v>70</v>
      </c>
      <c r="C69" t="inlineStr">
        <is>
          <t xml:space="preserve">CONCLUIDO	</t>
        </is>
      </c>
      <c r="D69" t="n">
        <v>3.7671</v>
      </c>
      <c r="E69" t="n">
        <v>26.55</v>
      </c>
      <c r="F69" t="n">
        <v>24</v>
      </c>
      <c r="G69" t="n">
        <v>130.91</v>
      </c>
      <c r="H69" t="n">
        <v>1.9</v>
      </c>
      <c r="I69" t="n">
        <v>11</v>
      </c>
      <c r="J69" t="n">
        <v>165.26</v>
      </c>
      <c r="K69" t="n">
        <v>47.83</v>
      </c>
      <c r="L69" t="n">
        <v>17.75</v>
      </c>
      <c r="M69" t="n">
        <v>9</v>
      </c>
      <c r="N69" t="n">
        <v>29.69</v>
      </c>
      <c r="O69" t="n">
        <v>20616.5</v>
      </c>
      <c r="P69" t="n">
        <v>246.15</v>
      </c>
      <c r="Q69" t="n">
        <v>452.56</v>
      </c>
      <c r="R69" t="n">
        <v>71.33</v>
      </c>
      <c r="S69" t="n">
        <v>57.64</v>
      </c>
      <c r="T69" t="n">
        <v>4748.22</v>
      </c>
      <c r="U69" t="n">
        <v>0.8100000000000001</v>
      </c>
      <c r="V69" t="n">
        <v>0.88</v>
      </c>
      <c r="W69" t="n">
        <v>6.81</v>
      </c>
      <c r="X69" t="n">
        <v>0.28</v>
      </c>
      <c r="Y69" t="n">
        <v>1</v>
      </c>
      <c r="Z69" t="n">
        <v>10</v>
      </c>
      <c r="AA69" t="n">
        <v>361.8003020588587</v>
      </c>
      <c r="AB69" t="n">
        <v>495.031134779752</v>
      </c>
      <c r="AC69" t="n">
        <v>447.786058056933</v>
      </c>
      <c r="AD69" t="n">
        <v>361800.3020588587</v>
      </c>
      <c r="AE69" t="n">
        <v>495031.134779752</v>
      </c>
      <c r="AF69" t="n">
        <v>4.049430992389356e-06</v>
      </c>
      <c r="AG69" t="n">
        <v>7.682291666666667</v>
      </c>
      <c r="AH69" t="n">
        <v>447786.058056933</v>
      </c>
    </row>
    <row r="70">
      <c r="A70" t="n">
        <v>68</v>
      </c>
      <c r="B70" t="n">
        <v>70</v>
      </c>
      <c r="C70" t="inlineStr">
        <is>
          <t xml:space="preserve">CONCLUIDO	</t>
        </is>
      </c>
      <c r="D70" t="n">
        <v>3.7674</v>
      </c>
      <c r="E70" t="n">
        <v>26.54</v>
      </c>
      <c r="F70" t="n">
        <v>24</v>
      </c>
      <c r="G70" t="n">
        <v>130.89</v>
      </c>
      <c r="H70" t="n">
        <v>1.93</v>
      </c>
      <c r="I70" t="n">
        <v>11</v>
      </c>
      <c r="J70" t="n">
        <v>165.62</v>
      </c>
      <c r="K70" t="n">
        <v>47.83</v>
      </c>
      <c r="L70" t="n">
        <v>18</v>
      </c>
      <c r="M70" t="n">
        <v>9</v>
      </c>
      <c r="N70" t="n">
        <v>29.8</v>
      </c>
      <c r="O70" t="n">
        <v>20660.89</v>
      </c>
      <c r="P70" t="n">
        <v>246.39</v>
      </c>
      <c r="Q70" t="n">
        <v>452.56</v>
      </c>
      <c r="R70" t="n">
        <v>71.36</v>
      </c>
      <c r="S70" t="n">
        <v>57.64</v>
      </c>
      <c r="T70" t="n">
        <v>4763.9</v>
      </c>
      <c r="U70" t="n">
        <v>0.8100000000000001</v>
      </c>
      <c r="V70" t="n">
        <v>0.88</v>
      </c>
      <c r="W70" t="n">
        <v>6.81</v>
      </c>
      <c r="X70" t="n">
        <v>0.27</v>
      </c>
      <c r="Y70" t="n">
        <v>1</v>
      </c>
      <c r="Z70" t="n">
        <v>10</v>
      </c>
      <c r="AA70" t="n">
        <v>361.9367522012939</v>
      </c>
      <c r="AB70" t="n">
        <v>495.2178318843873</v>
      </c>
      <c r="AC70" t="n">
        <v>447.9549370519329</v>
      </c>
      <c r="AD70" t="n">
        <v>361936.7522012939</v>
      </c>
      <c r="AE70" t="n">
        <v>495217.8318843873</v>
      </c>
      <c r="AF70" t="n">
        <v>4.049753476341923e-06</v>
      </c>
      <c r="AG70" t="n">
        <v>7.679398148148148</v>
      </c>
      <c r="AH70" t="n">
        <v>447954.9370519329</v>
      </c>
    </row>
    <row r="71">
      <c r="A71" t="n">
        <v>69</v>
      </c>
      <c r="B71" t="n">
        <v>70</v>
      </c>
      <c r="C71" t="inlineStr">
        <is>
          <t xml:space="preserve">CONCLUIDO	</t>
        </is>
      </c>
      <c r="D71" t="n">
        <v>3.7659</v>
      </c>
      <c r="E71" t="n">
        <v>26.55</v>
      </c>
      <c r="F71" t="n">
        <v>24.01</v>
      </c>
      <c r="G71" t="n">
        <v>130.95</v>
      </c>
      <c r="H71" t="n">
        <v>1.95</v>
      </c>
      <c r="I71" t="n">
        <v>11</v>
      </c>
      <c r="J71" t="n">
        <v>165.98</v>
      </c>
      <c r="K71" t="n">
        <v>47.83</v>
      </c>
      <c r="L71" t="n">
        <v>18.25</v>
      </c>
      <c r="M71" t="n">
        <v>9</v>
      </c>
      <c r="N71" t="n">
        <v>29.91</v>
      </c>
      <c r="O71" t="n">
        <v>20705.31</v>
      </c>
      <c r="P71" t="n">
        <v>246.44</v>
      </c>
      <c r="Q71" t="n">
        <v>452.58</v>
      </c>
      <c r="R71" t="n">
        <v>71.44</v>
      </c>
      <c r="S71" t="n">
        <v>57.64</v>
      </c>
      <c r="T71" t="n">
        <v>4800.5</v>
      </c>
      <c r="U71" t="n">
        <v>0.8100000000000001</v>
      </c>
      <c r="V71" t="n">
        <v>0.88</v>
      </c>
      <c r="W71" t="n">
        <v>6.82</v>
      </c>
      <c r="X71" t="n">
        <v>0.28</v>
      </c>
      <c r="Y71" t="n">
        <v>1</v>
      </c>
      <c r="Z71" t="n">
        <v>10</v>
      </c>
      <c r="AA71" t="n">
        <v>362.0834956194351</v>
      </c>
      <c r="AB71" t="n">
        <v>495.4186127029507</v>
      </c>
      <c r="AC71" t="n">
        <v>448.1365556309704</v>
      </c>
      <c r="AD71" t="n">
        <v>362083.4956194351</v>
      </c>
      <c r="AE71" t="n">
        <v>495418.6127029507</v>
      </c>
      <c r="AF71" t="n">
        <v>4.048141056579086e-06</v>
      </c>
      <c r="AG71" t="n">
        <v>7.682291666666667</v>
      </c>
      <c r="AH71" t="n">
        <v>448136.5556309704</v>
      </c>
    </row>
    <row r="72">
      <c r="A72" t="n">
        <v>70</v>
      </c>
      <c r="B72" t="n">
        <v>70</v>
      </c>
      <c r="C72" t="inlineStr">
        <is>
          <t xml:space="preserve">CONCLUIDO	</t>
        </is>
      </c>
      <c r="D72" t="n">
        <v>3.7668</v>
      </c>
      <c r="E72" t="n">
        <v>26.55</v>
      </c>
      <c r="F72" t="n">
        <v>24</v>
      </c>
      <c r="G72" t="n">
        <v>130.92</v>
      </c>
      <c r="H72" t="n">
        <v>1.97</v>
      </c>
      <c r="I72" t="n">
        <v>11</v>
      </c>
      <c r="J72" t="n">
        <v>166.34</v>
      </c>
      <c r="K72" t="n">
        <v>47.83</v>
      </c>
      <c r="L72" t="n">
        <v>18.5</v>
      </c>
      <c r="M72" t="n">
        <v>9</v>
      </c>
      <c r="N72" t="n">
        <v>30.02</v>
      </c>
      <c r="O72" t="n">
        <v>20749.77</v>
      </c>
      <c r="P72" t="n">
        <v>245.95</v>
      </c>
      <c r="Q72" t="n">
        <v>452.55</v>
      </c>
      <c r="R72" t="n">
        <v>71.41</v>
      </c>
      <c r="S72" t="n">
        <v>57.64</v>
      </c>
      <c r="T72" t="n">
        <v>4788.28</v>
      </c>
      <c r="U72" t="n">
        <v>0.8100000000000001</v>
      </c>
      <c r="V72" t="n">
        <v>0.88</v>
      </c>
      <c r="W72" t="n">
        <v>6.81</v>
      </c>
      <c r="X72" t="n">
        <v>0.28</v>
      </c>
      <c r="Y72" t="n">
        <v>1</v>
      </c>
      <c r="Z72" t="n">
        <v>10</v>
      </c>
      <c r="AA72" t="n">
        <v>361.689514032807</v>
      </c>
      <c r="AB72" t="n">
        <v>494.8795497148853</v>
      </c>
      <c r="AC72" t="n">
        <v>447.6489400579062</v>
      </c>
      <c r="AD72" t="n">
        <v>361689.514032807</v>
      </c>
      <c r="AE72" t="n">
        <v>494879.5497148853</v>
      </c>
      <c r="AF72" t="n">
        <v>4.049108508436788e-06</v>
      </c>
      <c r="AG72" t="n">
        <v>7.682291666666667</v>
      </c>
      <c r="AH72" t="n">
        <v>447648.9400579062</v>
      </c>
    </row>
    <row r="73">
      <c r="A73" t="n">
        <v>71</v>
      </c>
      <c r="B73" t="n">
        <v>70</v>
      </c>
      <c r="C73" t="inlineStr">
        <is>
          <t xml:space="preserve">CONCLUIDO	</t>
        </is>
      </c>
      <c r="D73" t="n">
        <v>3.7673</v>
      </c>
      <c r="E73" t="n">
        <v>26.54</v>
      </c>
      <c r="F73" t="n">
        <v>24</v>
      </c>
      <c r="G73" t="n">
        <v>130.9</v>
      </c>
      <c r="H73" t="n">
        <v>1.99</v>
      </c>
      <c r="I73" t="n">
        <v>11</v>
      </c>
      <c r="J73" t="n">
        <v>166.7</v>
      </c>
      <c r="K73" t="n">
        <v>47.83</v>
      </c>
      <c r="L73" t="n">
        <v>18.75</v>
      </c>
      <c r="M73" t="n">
        <v>9</v>
      </c>
      <c r="N73" t="n">
        <v>30.13</v>
      </c>
      <c r="O73" t="n">
        <v>20794.27</v>
      </c>
      <c r="P73" t="n">
        <v>245.72</v>
      </c>
      <c r="Q73" t="n">
        <v>452.55</v>
      </c>
      <c r="R73" t="n">
        <v>71.31</v>
      </c>
      <c r="S73" t="n">
        <v>57.64</v>
      </c>
      <c r="T73" t="n">
        <v>4738.39</v>
      </c>
      <c r="U73" t="n">
        <v>0.8100000000000001</v>
      </c>
      <c r="V73" t="n">
        <v>0.88</v>
      </c>
      <c r="W73" t="n">
        <v>6.81</v>
      </c>
      <c r="X73" t="n">
        <v>0.27</v>
      </c>
      <c r="Y73" t="n">
        <v>1</v>
      </c>
      <c r="Z73" t="n">
        <v>10</v>
      </c>
      <c r="AA73" t="n">
        <v>361.5124847119714</v>
      </c>
      <c r="AB73" t="n">
        <v>494.6373303881355</v>
      </c>
      <c r="AC73" t="n">
        <v>447.4298378037445</v>
      </c>
      <c r="AD73" t="n">
        <v>361512.4847119714</v>
      </c>
      <c r="AE73" t="n">
        <v>494637.3303881355</v>
      </c>
      <c r="AF73" t="n">
        <v>4.049645981691068e-06</v>
      </c>
      <c r="AG73" t="n">
        <v>7.679398148148148</v>
      </c>
      <c r="AH73" t="n">
        <v>447429.8378037445</v>
      </c>
    </row>
    <row r="74">
      <c r="A74" t="n">
        <v>72</v>
      </c>
      <c r="B74" t="n">
        <v>70</v>
      </c>
      <c r="C74" t="inlineStr">
        <is>
          <t xml:space="preserve">CONCLUIDO	</t>
        </is>
      </c>
      <c r="D74" t="n">
        <v>3.7641</v>
      </c>
      <c r="E74" t="n">
        <v>26.57</v>
      </c>
      <c r="F74" t="n">
        <v>24.02</v>
      </c>
      <c r="G74" t="n">
        <v>131.02</v>
      </c>
      <c r="H74" t="n">
        <v>2.02</v>
      </c>
      <c r="I74" t="n">
        <v>11</v>
      </c>
      <c r="J74" t="n">
        <v>167.07</v>
      </c>
      <c r="K74" t="n">
        <v>47.83</v>
      </c>
      <c r="L74" t="n">
        <v>19</v>
      </c>
      <c r="M74" t="n">
        <v>9</v>
      </c>
      <c r="N74" t="n">
        <v>30.24</v>
      </c>
      <c r="O74" t="n">
        <v>20838.81</v>
      </c>
      <c r="P74" t="n">
        <v>245.36</v>
      </c>
      <c r="Q74" t="n">
        <v>452.56</v>
      </c>
      <c r="R74" t="n">
        <v>72.06</v>
      </c>
      <c r="S74" t="n">
        <v>57.64</v>
      </c>
      <c r="T74" t="n">
        <v>5113.58</v>
      </c>
      <c r="U74" t="n">
        <v>0.8</v>
      </c>
      <c r="V74" t="n">
        <v>0.88</v>
      </c>
      <c r="W74" t="n">
        <v>6.81</v>
      </c>
      <c r="X74" t="n">
        <v>0.3</v>
      </c>
      <c r="Y74" t="n">
        <v>1</v>
      </c>
      <c r="Z74" t="n">
        <v>10</v>
      </c>
      <c r="AA74" t="n">
        <v>361.5219448903627</v>
      </c>
      <c r="AB74" t="n">
        <v>494.6502742215642</v>
      </c>
      <c r="AC74" t="n">
        <v>447.4415462958774</v>
      </c>
      <c r="AD74" t="n">
        <v>361521.9448903627</v>
      </c>
      <c r="AE74" t="n">
        <v>494650.2742215642</v>
      </c>
      <c r="AF74" t="n">
        <v>4.046206152863682e-06</v>
      </c>
      <c r="AG74" t="n">
        <v>7.688078703703703</v>
      </c>
      <c r="AH74" t="n">
        <v>447441.5462958774</v>
      </c>
    </row>
    <row r="75">
      <c r="A75" t="n">
        <v>73</v>
      </c>
      <c r="B75" t="n">
        <v>70</v>
      </c>
      <c r="C75" t="inlineStr">
        <is>
          <t xml:space="preserve">CONCLUIDO	</t>
        </is>
      </c>
      <c r="D75" t="n">
        <v>3.7644</v>
      </c>
      <c r="E75" t="n">
        <v>26.56</v>
      </c>
      <c r="F75" t="n">
        <v>24.02</v>
      </c>
      <c r="G75" t="n">
        <v>131.01</v>
      </c>
      <c r="H75" t="n">
        <v>2.04</v>
      </c>
      <c r="I75" t="n">
        <v>11</v>
      </c>
      <c r="J75" t="n">
        <v>167.43</v>
      </c>
      <c r="K75" t="n">
        <v>47.83</v>
      </c>
      <c r="L75" t="n">
        <v>19.25</v>
      </c>
      <c r="M75" t="n">
        <v>9</v>
      </c>
      <c r="N75" t="n">
        <v>30.35</v>
      </c>
      <c r="O75" t="n">
        <v>20883.38</v>
      </c>
      <c r="P75" t="n">
        <v>243.63</v>
      </c>
      <c r="Q75" t="n">
        <v>452.6</v>
      </c>
      <c r="R75" t="n">
        <v>71.89</v>
      </c>
      <c r="S75" t="n">
        <v>57.64</v>
      </c>
      <c r="T75" t="n">
        <v>5025.91</v>
      </c>
      <c r="U75" t="n">
        <v>0.8</v>
      </c>
      <c r="V75" t="n">
        <v>0.88</v>
      </c>
      <c r="W75" t="n">
        <v>6.81</v>
      </c>
      <c r="X75" t="n">
        <v>0.29</v>
      </c>
      <c r="Y75" t="n">
        <v>1</v>
      </c>
      <c r="Z75" t="n">
        <v>10</v>
      </c>
      <c r="AA75" t="n">
        <v>360.3927898370627</v>
      </c>
      <c r="AB75" t="n">
        <v>493.1053144628338</v>
      </c>
      <c r="AC75" t="n">
        <v>446.0440353281558</v>
      </c>
      <c r="AD75" t="n">
        <v>360392.7898370626</v>
      </c>
      <c r="AE75" t="n">
        <v>493105.3144628338</v>
      </c>
      <c r="AF75" t="n">
        <v>4.046528636816249e-06</v>
      </c>
      <c r="AG75" t="n">
        <v>7.685185185185184</v>
      </c>
      <c r="AH75" t="n">
        <v>446044.0353281557</v>
      </c>
    </row>
    <row r="76">
      <c r="A76" t="n">
        <v>74</v>
      </c>
      <c r="B76" t="n">
        <v>70</v>
      </c>
      <c r="C76" t="inlineStr">
        <is>
          <t xml:space="preserve">CONCLUIDO	</t>
        </is>
      </c>
      <c r="D76" t="n">
        <v>3.7735</v>
      </c>
      <c r="E76" t="n">
        <v>26.5</v>
      </c>
      <c r="F76" t="n">
        <v>23.98</v>
      </c>
      <c r="G76" t="n">
        <v>143.9</v>
      </c>
      <c r="H76" t="n">
        <v>2.06</v>
      </c>
      <c r="I76" t="n">
        <v>10</v>
      </c>
      <c r="J76" t="n">
        <v>167.79</v>
      </c>
      <c r="K76" t="n">
        <v>47.83</v>
      </c>
      <c r="L76" t="n">
        <v>19.5</v>
      </c>
      <c r="M76" t="n">
        <v>8</v>
      </c>
      <c r="N76" t="n">
        <v>30.46</v>
      </c>
      <c r="O76" t="n">
        <v>20928</v>
      </c>
      <c r="P76" t="n">
        <v>242.9</v>
      </c>
      <c r="Q76" t="n">
        <v>452.55</v>
      </c>
      <c r="R76" t="n">
        <v>70.76000000000001</v>
      </c>
      <c r="S76" t="n">
        <v>57.64</v>
      </c>
      <c r="T76" t="n">
        <v>4467.9</v>
      </c>
      <c r="U76" t="n">
        <v>0.8100000000000001</v>
      </c>
      <c r="V76" t="n">
        <v>0.88</v>
      </c>
      <c r="W76" t="n">
        <v>6.81</v>
      </c>
      <c r="X76" t="n">
        <v>0.26</v>
      </c>
      <c r="Y76" t="n">
        <v>1</v>
      </c>
      <c r="Z76" t="n">
        <v>10</v>
      </c>
      <c r="AA76" t="n">
        <v>359.2890369352673</v>
      </c>
      <c r="AB76" t="n">
        <v>491.5951110484561</v>
      </c>
      <c r="AC76" t="n">
        <v>444.6779636080624</v>
      </c>
      <c r="AD76" t="n">
        <v>359289.0369352673</v>
      </c>
      <c r="AE76" t="n">
        <v>491595.1110484562</v>
      </c>
      <c r="AF76" t="n">
        <v>4.056310650044129e-06</v>
      </c>
      <c r="AG76" t="n">
        <v>7.667824074074074</v>
      </c>
      <c r="AH76" t="n">
        <v>444677.9636080624</v>
      </c>
    </row>
    <row r="77">
      <c r="A77" t="n">
        <v>75</v>
      </c>
      <c r="B77" t="n">
        <v>70</v>
      </c>
      <c r="C77" t="inlineStr">
        <is>
          <t xml:space="preserve">CONCLUIDO	</t>
        </is>
      </c>
      <c r="D77" t="n">
        <v>3.7752</v>
      </c>
      <c r="E77" t="n">
        <v>26.49</v>
      </c>
      <c r="F77" t="n">
        <v>23.97</v>
      </c>
      <c r="G77" t="n">
        <v>143.83</v>
      </c>
      <c r="H77" t="n">
        <v>2.08</v>
      </c>
      <c r="I77" t="n">
        <v>10</v>
      </c>
      <c r="J77" t="n">
        <v>168.15</v>
      </c>
      <c r="K77" t="n">
        <v>47.83</v>
      </c>
      <c r="L77" t="n">
        <v>19.75</v>
      </c>
      <c r="M77" t="n">
        <v>8</v>
      </c>
      <c r="N77" t="n">
        <v>30.57</v>
      </c>
      <c r="O77" t="n">
        <v>20972.65</v>
      </c>
      <c r="P77" t="n">
        <v>242.83</v>
      </c>
      <c r="Q77" t="n">
        <v>452.57</v>
      </c>
      <c r="R77" t="n">
        <v>70.43000000000001</v>
      </c>
      <c r="S77" t="n">
        <v>57.64</v>
      </c>
      <c r="T77" t="n">
        <v>4305.42</v>
      </c>
      <c r="U77" t="n">
        <v>0.82</v>
      </c>
      <c r="V77" t="n">
        <v>0.88</v>
      </c>
      <c r="W77" t="n">
        <v>6.81</v>
      </c>
      <c r="X77" t="n">
        <v>0.25</v>
      </c>
      <c r="Y77" t="n">
        <v>1</v>
      </c>
      <c r="Z77" t="n">
        <v>10</v>
      </c>
      <c r="AA77" t="n">
        <v>359.1192987174061</v>
      </c>
      <c r="AB77" t="n">
        <v>491.3628677304565</v>
      </c>
      <c r="AC77" t="n">
        <v>444.4678852663773</v>
      </c>
      <c r="AD77" t="n">
        <v>359119.2987174061</v>
      </c>
      <c r="AE77" t="n">
        <v>491362.8677304565</v>
      </c>
      <c r="AF77" t="n">
        <v>4.058138059108677e-06</v>
      </c>
      <c r="AG77" t="n">
        <v>7.664930555555554</v>
      </c>
      <c r="AH77" t="n">
        <v>444467.8852663772</v>
      </c>
    </row>
    <row r="78">
      <c r="A78" t="n">
        <v>76</v>
      </c>
      <c r="B78" t="n">
        <v>70</v>
      </c>
      <c r="C78" t="inlineStr">
        <is>
          <t xml:space="preserve">CONCLUIDO	</t>
        </is>
      </c>
      <c r="D78" t="n">
        <v>3.7731</v>
      </c>
      <c r="E78" t="n">
        <v>26.5</v>
      </c>
      <c r="F78" t="n">
        <v>23.99</v>
      </c>
      <c r="G78" t="n">
        <v>143.92</v>
      </c>
      <c r="H78" t="n">
        <v>2.1</v>
      </c>
      <c r="I78" t="n">
        <v>10</v>
      </c>
      <c r="J78" t="n">
        <v>168.51</v>
      </c>
      <c r="K78" t="n">
        <v>47.83</v>
      </c>
      <c r="L78" t="n">
        <v>20</v>
      </c>
      <c r="M78" t="n">
        <v>8</v>
      </c>
      <c r="N78" t="n">
        <v>30.69</v>
      </c>
      <c r="O78" t="n">
        <v>21017.33</v>
      </c>
      <c r="P78" t="n">
        <v>242.75</v>
      </c>
      <c r="Q78" t="n">
        <v>452.6</v>
      </c>
      <c r="R78" t="n">
        <v>70.86</v>
      </c>
      <c r="S78" t="n">
        <v>57.64</v>
      </c>
      <c r="T78" t="n">
        <v>4519.95</v>
      </c>
      <c r="U78" t="n">
        <v>0.8100000000000001</v>
      </c>
      <c r="V78" t="n">
        <v>0.88</v>
      </c>
      <c r="W78" t="n">
        <v>6.81</v>
      </c>
      <c r="X78" t="n">
        <v>0.26</v>
      </c>
      <c r="Y78" t="n">
        <v>1</v>
      </c>
      <c r="Z78" t="n">
        <v>10</v>
      </c>
      <c r="AA78" t="n">
        <v>359.2424351284101</v>
      </c>
      <c r="AB78" t="n">
        <v>491.5313484003873</v>
      </c>
      <c r="AC78" t="n">
        <v>444.6202863776339</v>
      </c>
      <c r="AD78" t="n">
        <v>359242.4351284101</v>
      </c>
      <c r="AE78" t="n">
        <v>491531.3484003873</v>
      </c>
      <c r="AF78" t="n">
        <v>4.055880671440705e-06</v>
      </c>
      <c r="AG78" t="n">
        <v>7.667824074074074</v>
      </c>
      <c r="AH78" t="n">
        <v>444620.2863776339</v>
      </c>
    </row>
    <row r="79">
      <c r="A79" t="n">
        <v>77</v>
      </c>
      <c r="B79" t="n">
        <v>70</v>
      </c>
      <c r="C79" t="inlineStr">
        <is>
          <t xml:space="preserve">CONCLUIDO	</t>
        </is>
      </c>
      <c r="D79" t="n">
        <v>3.7749</v>
      </c>
      <c r="E79" t="n">
        <v>26.49</v>
      </c>
      <c r="F79" t="n">
        <v>23.97</v>
      </c>
      <c r="G79" t="n">
        <v>143.84</v>
      </c>
      <c r="H79" t="n">
        <v>2.13</v>
      </c>
      <c r="I79" t="n">
        <v>10</v>
      </c>
      <c r="J79" t="n">
        <v>168.88</v>
      </c>
      <c r="K79" t="n">
        <v>47.83</v>
      </c>
      <c r="L79" t="n">
        <v>20.25</v>
      </c>
      <c r="M79" t="n">
        <v>8</v>
      </c>
      <c r="N79" t="n">
        <v>30.8</v>
      </c>
      <c r="O79" t="n">
        <v>21062.06</v>
      </c>
      <c r="P79" t="n">
        <v>242.27</v>
      </c>
      <c r="Q79" t="n">
        <v>452.56</v>
      </c>
      <c r="R79" t="n">
        <v>70.45</v>
      </c>
      <c r="S79" t="n">
        <v>57.64</v>
      </c>
      <c r="T79" t="n">
        <v>4311.81</v>
      </c>
      <c r="U79" t="n">
        <v>0.82</v>
      </c>
      <c r="V79" t="n">
        <v>0.88</v>
      </c>
      <c r="W79" t="n">
        <v>6.81</v>
      </c>
      <c r="X79" t="n">
        <v>0.25</v>
      </c>
      <c r="Y79" t="n">
        <v>1</v>
      </c>
      <c r="Z79" t="n">
        <v>10</v>
      </c>
      <c r="AA79" t="n">
        <v>358.7778766907968</v>
      </c>
      <c r="AB79" t="n">
        <v>490.895719051173</v>
      </c>
      <c r="AC79" t="n">
        <v>444.0453206013973</v>
      </c>
      <c r="AD79" t="n">
        <v>358777.8766907968</v>
      </c>
      <c r="AE79" t="n">
        <v>490895.7190511731</v>
      </c>
      <c r="AF79" t="n">
        <v>4.05781557515611e-06</v>
      </c>
      <c r="AG79" t="n">
        <v>7.664930555555554</v>
      </c>
      <c r="AH79" t="n">
        <v>444045.3206013973</v>
      </c>
    </row>
    <row r="80">
      <c r="A80" t="n">
        <v>78</v>
      </c>
      <c r="B80" t="n">
        <v>70</v>
      </c>
      <c r="C80" t="inlineStr">
        <is>
          <t xml:space="preserve">CONCLUIDO	</t>
        </is>
      </c>
      <c r="D80" t="n">
        <v>3.7729</v>
      </c>
      <c r="E80" t="n">
        <v>26.5</v>
      </c>
      <c r="F80" t="n">
        <v>23.99</v>
      </c>
      <c r="G80" t="n">
        <v>143.93</v>
      </c>
      <c r="H80" t="n">
        <v>2.15</v>
      </c>
      <c r="I80" t="n">
        <v>10</v>
      </c>
      <c r="J80" t="n">
        <v>169.24</v>
      </c>
      <c r="K80" t="n">
        <v>47.83</v>
      </c>
      <c r="L80" t="n">
        <v>20.5</v>
      </c>
      <c r="M80" t="n">
        <v>8</v>
      </c>
      <c r="N80" t="n">
        <v>30.91</v>
      </c>
      <c r="O80" t="n">
        <v>21106.82</v>
      </c>
      <c r="P80" t="n">
        <v>242.07</v>
      </c>
      <c r="Q80" t="n">
        <v>452.59</v>
      </c>
      <c r="R80" t="n">
        <v>70.83</v>
      </c>
      <c r="S80" t="n">
        <v>57.64</v>
      </c>
      <c r="T80" t="n">
        <v>4504.98</v>
      </c>
      <c r="U80" t="n">
        <v>0.8100000000000001</v>
      </c>
      <c r="V80" t="n">
        <v>0.88</v>
      </c>
      <c r="W80" t="n">
        <v>6.81</v>
      </c>
      <c r="X80" t="n">
        <v>0.26</v>
      </c>
      <c r="Y80" t="n">
        <v>1</v>
      </c>
      <c r="Z80" t="n">
        <v>10</v>
      </c>
      <c r="AA80" t="n">
        <v>358.8181151511625</v>
      </c>
      <c r="AB80" t="n">
        <v>490.9507750878411</v>
      </c>
      <c r="AC80" t="n">
        <v>444.0951221671973</v>
      </c>
      <c r="AD80" t="n">
        <v>358818.1151511626</v>
      </c>
      <c r="AE80" t="n">
        <v>490950.7750878411</v>
      </c>
      <c r="AF80" t="n">
        <v>4.055665682138994e-06</v>
      </c>
      <c r="AG80" t="n">
        <v>7.667824074074074</v>
      </c>
      <c r="AH80" t="n">
        <v>444095.1221671973</v>
      </c>
    </row>
    <row r="81">
      <c r="A81" t="n">
        <v>79</v>
      </c>
      <c r="B81" t="n">
        <v>70</v>
      </c>
      <c r="C81" t="inlineStr">
        <is>
          <t xml:space="preserve">CONCLUIDO	</t>
        </is>
      </c>
      <c r="D81" t="n">
        <v>3.7743</v>
      </c>
      <c r="E81" t="n">
        <v>26.49</v>
      </c>
      <c r="F81" t="n">
        <v>23.98</v>
      </c>
      <c r="G81" t="n">
        <v>143.86</v>
      </c>
      <c r="H81" t="n">
        <v>2.17</v>
      </c>
      <c r="I81" t="n">
        <v>10</v>
      </c>
      <c r="J81" t="n">
        <v>169.6</v>
      </c>
      <c r="K81" t="n">
        <v>47.83</v>
      </c>
      <c r="L81" t="n">
        <v>20.75</v>
      </c>
      <c r="M81" t="n">
        <v>8</v>
      </c>
      <c r="N81" t="n">
        <v>31.02</v>
      </c>
      <c r="O81" t="n">
        <v>21151.63</v>
      </c>
      <c r="P81" t="n">
        <v>240.71</v>
      </c>
      <c r="Q81" t="n">
        <v>452.55</v>
      </c>
      <c r="R81" t="n">
        <v>70.61</v>
      </c>
      <c r="S81" t="n">
        <v>57.64</v>
      </c>
      <c r="T81" t="n">
        <v>4391.47</v>
      </c>
      <c r="U81" t="n">
        <v>0.82</v>
      </c>
      <c r="V81" t="n">
        <v>0.88</v>
      </c>
      <c r="W81" t="n">
        <v>6.81</v>
      </c>
      <c r="X81" t="n">
        <v>0.25</v>
      </c>
      <c r="Y81" t="n">
        <v>1</v>
      </c>
      <c r="Z81" t="n">
        <v>10</v>
      </c>
      <c r="AA81" t="n">
        <v>357.8392494700295</v>
      </c>
      <c r="AB81" t="n">
        <v>489.6114478784089</v>
      </c>
      <c r="AC81" t="n">
        <v>442.8836184668758</v>
      </c>
      <c r="AD81" t="n">
        <v>357839.2494700295</v>
      </c>
      <c r="AE81" t="n">
        <v>489611.4478784088</v>
      </c>
      <c r="AF81" t="n">
        <v>4.057170607250976e-06</v>
      </c>
      <c r="AG81" t="n">
        <v>7.664930555555554</v>
      </c>
      <c r="AH81" t="n">
        <v>442883.6184668757</v>
      </c>
    </row>
    <row r="82">
      <c r="A82" t="n">
        <v>80</v>
      </c>
      <c r="B82" t="n">
        <v>70</v>
      </c>
      <c r="C82" t="inlineStr">
        <is>
          <t xml:space="preserve">CONCLUIDO	</t>
        </is>
      </c>
      <c r="D82" t="n">
        <v>3.7741</v>
      </c>
      <c r="E82" t="n">
        <v>26.5</v>
      </c>
      <c r="F82" t="n">
        <v>23.98</v>
      </c>
      <c r="G82" t="n">
        <v>143.88</v>
      </c>
      <c r="H82" t="n">
        <v>2.19</v>
      </c>
      <c r="I82" t="n">
        <v>10</v>
      </c>
      <c r="J82" t="n">
        <v>169.97</v>
      </c>
      <c r="K82" t="n">
        <v>47.83</v>
      </c>
      <c r="L82" t="n">
        <v>21</v>
      </c>
      <c r="M82" t="n">
        <v>8</v>
      </c>
      <c r="N82" t="n">
        <v>31.14</v>
      </c>
      <c r="O82" t="n">
        <v>21196.47</v>
      </c>
      <c r="P82" t="n">
        <v>239.27</v>
      </c>
      <c r="Q82" t="n">
        <v>452.56</v>
      </c>
      <c r="R82" t="n">
        <v>70.58</v>
      </c>
      <c r="S82" t="n">
        <v>57.64</v>
      </c>
      <c r="T82" t="n">
        <v>4380.29</v>
      </c>
      <c r="U82" t="n">
        <v>0.82</v>
      </c>
      <c r="V82" t="n">
        <v>0.88</v>
      </c>
      <c r="W82" t="n">
        <v>6.81</v>
      </c>
      <c r="X82" t="n">
        <v>0.26</v>
      </c>
      <c r="Y82" t="n">
        <v>1</v>
      </c>
      <c r="Z82" t="n">
        <v>10</v>
      </c>
      <c r="AA82" t="n">
        <v>356.927940773706</v>
      </c>
      <c r="AB82" t="n">
        <v>488.3645551159968</v>
      </c>
      <c r="AC82" t="n">
        <v>441.7557273996833</v>
      </c>
      <c r="AD82" t="n">
        <v>356927.940773706</v>
      </c>
      <c r="AE82" t="n">
        <v>488364.5551159969</v>
      </c>
      <c r="AF82" t="n">
        <v>4.056955617949263e-06</v>
      </c>
      <c r="AG82" t="n">
        <v>7.667824074074074</v>
      </c>
      <c r="AH82" t="n">
        <v>441755.7273996833</v>
      </c>
    </row>
    <row r="83">
      <c r="A83" t="n">
        <v>81</v>
      </c>
      <c r="B83" t="n">
        <v>70</v>
      </c>
      <c r="C83" t="inlineStr">
        <is>
          <t xml:space="preserve">CONCLUIDO	</t>
        </is>
      </c>
      <c r="D83" t="n">
        <v>3.782</v>
      </c>
      <c r="E83" t="n">
        <v>26.44</v>
      </c>
      <c r="F83" t="n">
        <v>23.95</v>
      </c>
      <c r="G83" t="n">
        <v>159.69</v>
      </c>
      <c r="H83" t="n">
        <v>2.21</v>
      </c>
      <c r="I83" t="n">
        <v>9</v>
      </c>
      <c r="J83" t="n">
        <v>170.33</v>
      </c>
      <c r="K83" t="n">
        <v>47.83</v>
      </c>
      <c r="L83" t="n">
        <v>21.25</v>
      </c>
      <c r="M83" t="n">
        <v>7</v>
      </c>
      <c r="N83" t="n">
        <v>31.25</v>
      </c>
      <c r="O83" t="n">
        <v>21241.35</v>
      </c>
      <c r="P83" t="n">
        <v>237.68</v>
      </c>
      <c r="Q83" t="n">
        <v>452.6</v>
      </c>
      <c r="R83" t="n">
        <v>69.7</v>
      </c>
      <c r="S83" t="n">
        <v>57.64</v>
      </c>
      <c r="T83" t="n">
        <v>3943.25</v>
      </c>
      <c r="U83" t="n">
        <v>0.83</v>
      </c>
      <c r="V83" t="n">
        <v>0.89</v>
      </c>
      <c r="W83" t="n">
        <v>6.81</v>
      </c>
      <c r="X83" t="n">
        <v>0.23</v>
      </c>
      <c r="Y83" t="n">
        <v>1</v>
      </c>
      <c r="Z83" t="n">
        <v>10</v>
      </c>
      <c r="AA83" t="n">
        <v>355.3800044590591</v>
      </c>
      <c r="AB83" t="n">
        <v>486.2466003601663</v>
      </c>
      <c r="AC83" t="n">
        <v>439.8399072731812</v>
      </c>
      <c r="AD83" t="n">
        <v>355380.0044590591</v>
      </c>
      <c r="AE83" t="n">
        <v>486246.6003601663</v>
      </c>
      <c r="AF83" t="n">
        <v>4.065447695366873e-06</v>
      </c>
      <c r="AG83" t="n">
        <v>7.650462962962963</v>
      </c>
      <c r="AH83" t="n">
        <v>439839.9072731811</v>
      </c>
    </row>
    <row r="84">
      <c r="A84" t="n">
        <v>82</v>
      </c>
      <c r="B84" t="n">
        <v>70</v>
      </c>
      <c r="C84" t="inlineStr">
        <is>
          <t xml:space="preserve">CONCLUIDO	</t>
        </is>
      </c>
      <c r="D84" t="n">
        <v>3.7829</v>
      </c>
      <c r="E84" t="n">
        <v>26.43</v>
      </c>
      <c r="F84" t="n">
        <v>23.95</v>
      </c>
      <c r="G84" t="n">
        <v>159.64</v>
      </c>
      <c r="H84" t="n">
        <v>2.23</v>
      </c>
      <c r="I84" t="n">
        <v>9</v>
      </c>
      <c r="J84" t="n">
        <v>170.69</v>
      </c>
      <c r="K84" t="n">
        <v>47.83</v>
      </c>
      <c r="L84" t="n">
        <v>21.5</v>
      </c>
      <c r="M84" t="n">
        <v>7</v>
      </c>
      <c r="N84" t="n">
        <v>31.37</v>
      </c>
      <c r="O84" t="n">
        <v>21286.27</v>
      </c>
      <c r="P84" t="n">
        <v>237.84</v>
      </c>
      <c r="Q84" t="n">
        <v>452.57</v>
      </c>
      <c r="R84" t="n">
        <v>69.63</v>
      </c>
      <c r="S84" t="n">
        <v>57.64</v>
      </c>
      <c r="T84" t="n">
        <v>3907.73</v>
      </c>
      <c r="U84" t="n">
        <v>0.83</v>
      </c>
      <c r="V84" t="n">
        <v>0.89</v>
      </c>
      <c r="W84" t="n">
        <v>6.81</v>
      </c>
      <c r="X84" t="n">
        <v>0.22</v>
      </c>
      <c r="Y84" t="n">
        <v>1</v>
      </c>
      <c r="Z84" t="n">
        <v>10</v>
      </c>
      <c r="AA84" t="n">
        <v>355.4311615201926</v>
      </c>
      <c r="AB84" t="n">
        <v>486.3165957080994</v>
      </c>
      <c r="AC84" t="n">
        <v>439.9032223633466</v>
      </c>
      <c r="AD84" t="n">
        <v>355431.1615201926</v>
      </c>
      <c r="AE84" t="n">
        <v>486316.5957080994</v>
      </c>
      <c r="AF84" t="n">
        <v>4.066415147224575e-06</v>
      </c>
      <c r="AG84" t="n">
        <v>7.647569444444444</v>
      </c>
      <c r="AH84" t="n">
        <v>439903.2223633466</v>
      </c>
    </row>
    <row r="85">
      <c r="A85" t="n">
        <v>83</v>
      </c>
      <c r="B85" t="n">
        <v>70</v>
      </c>
      <c r="C85" t="inlineStr">
        <is>
          <t xml:space="preserve">CONCLUIDO	</t>
        </is>
      </c>
      <c r="D85" t="n">
        <v>3.782</v>
      </c>
      <c r="E85" t="n">
        <v>26.44</v>
      </c>
      <c r="F85" t="n">
        <v>23.95</v>
      </c>
      <c r="G85" t="n">
        <v>159.68</v>
      </c>
      <c r="H85" t="n">
        <v>2.25</v>
      </c>
      <c r="I85" t="n">
        <v>9</v>
      </c>
      <c r="J85" t="n">
        <v>171.06</v>
      </c>
      <c r="K85" t="n">
        <v>47.83</v>
      </c>
      <c r="L85" t="n">
        <v>21.75</v>
      </c>
      <c r="M85" t="n">
        <v>7</v>
      </c>
      <c r="N85" t="n">
        <v>31.48</v>
      </c>
      <c r="O85" t="n">
        <v>21331.23</v>
      </c>
      <c r="P85" t="n">
        <v>238.29</v>
      </c>
      <c r="Q85" t="n">
        <v>452.56</v>
      </c>
      <c r="R85" t="n">
        <v>69.65000000000001</v>
      </c>
      <c r="S85" t="n">
        <v>57.64</v>
      </c>
      <c r="T85" t="n">
        <v>3920.24</v>
      </c>
      <c r="U85" t="n">
        <v>0.83</v>
      </c>
      <c r="V85" t="n">
        <v>0.89</v>
      </c>
      <c r="W85" t="n">
        <v>6.81</v>
      </c>
      <c r="X85" t="n">
        <v>0.23</v>
      </c>
      <c r="Y85" t="n">
        <v>1</v>
      </c>
      <c r="Z85" t="n">
        <v>10</v>
      </c>
      <c r="AA85" t="n">
        <v>355.7701090158303</v>
      </c>
      <c r="AB85" t="n">
        <v>486.7803586249392</v>
      </c>
      <c r="AC85" t="n">
        <v>440.3227243982984</v>
      </c>
      <c r="AD85" t="n">
        <v>355770.1090158303</v>
      </c>
      <c r="AE85" t="n">
        <v>486780.3586249392</v>
      </c>
      <c r="AF85" t="n">
        <v>4.065447695366873e-06</v>
      </c>
      <c r="AG85" t="n">
        <v>7.650462962962963</v>
      </c>
      <c r="AH85" t="n">
        <v>440322.7243982984</v>
      </c>
    </row>
    <row r="86">
      <c r="A86" t="n">
        <v>84</v>
      </c>
      <c r="B86" t="n">
        <v>70</v>
      </c>
      <c r="C86" t="inlineStr">
        <is>
          <t xml:space="preserve">CONCLUIDO	</t>
        </is>
      </c>
      <c r="D86" t="n">
        <v>3.7826</v>
      </c>
      <c r="E86" t="n">
        <v>26.44</v>
      </c>
      <c r="F86" t="n">
        <v>23.95</v>
      </c>
      <c r="G86" t="n">
        <v>159.66</v>
      </c>
      <c r="H86" t="n">
        <v>2.28</v>
      </c>
      <c r="I86" t="n">
        <v>9</v>
      </c>
      <c r="J86" t="n">
        <v>171.42</v>
      </c>
      <c r="K86" t="n">
        <v>47.83</v>
      </c>
      <c r="L86" t="n">
        <v>22</v>
      </c>
      <c r="M86" t="n">
        <v>7</v>
      </c>
      <c r="N86" t="n">
        <v>31.6</v>
      </c>
      <c r="O86" t="n">
        <v>21376.23</v>
      </c>
      <c r="P86" t="n">
        <v>238.74</v>
      </c>
      <c r="Q86" t="n">
        <v>452.56</v>
      </c>
      <c r="R86" t="n">
        <v>69.58</v>
      </c>
      <c r="S86" t="n">
        <v>57.64</v>
      </c>
      <c r="T86" t="n">
        <v>3883.24</v>
      </c>
      <c r="U86" t="n">
        <v>0.83</v>
      </c>
      <c r="V86" t="n">
        <v>0.89</v>
      </c>
      <c r="W86" t="n">
        <v>6.81</v>
      </c>
      <c r="X86" t="n">
        <v>0.22</v>
      </c>
      <c r="Y86" t="n">
        <v>1</v>
      </c>
      <c r="Z86" t="n">
        <v>10</v>
      </c>
      <c r="AA86" t="n">
        <v>356.023686766977</v>
      </c>
      <c r="AB86" t="n">
        <v>487.127314891119</v>
      </c>
      <c r="AC86" t="n">
        <v>440.6365676453902</v>
      </c>
      <c r="AD86" t="n">
        <v>356023.686766977</v>
      </c>
      <c r="AE86" t="n">
        <v>487127.314891119</v>
      </c>
      <c r="AF86" t="n">
        <v>4.066092663272007e-06</v>
      </c>
      <c r="AG86" t="n">
        <v>7.650462962962963</v>
      </c>
      <c r="AH86" t="n">
        <v>440636.5676453902</v>
      </c>
    </row>
    <row r="87">
      <c r="A87" t="n">
        <v>85</v>
      </c>
      <c r="B87" t="n">
        <v>70</v>
      </c>
      <c r="C87" t="inlineStr">
        <is>
          <t xml:space="preserve">CONCLUIDO	</t>
        </is>
      </c>
      <c r="D87" t="n">
        <v>3.7836</v>
      </c>
      <c r="E87" t="n">
        <v>26.43</v>
      </c>
      <c r="F87" t="n">
        <v>23.94</v>
      </c>
      <c r="G87" t="n">
        <v>159.61</v>
      </c>
      <c r="H87" t="n">
        <v>2.3</v>
      </c>
      <c r="I87" t="n">
        <v>9</v>
      </c>
      <c r="J87" t="n">
        <v>171.79</v>
      </c>
      <c r="K87" t="n">
        <v>47.83</v>
      </c>
      <c r="L87" t="n">
        <v>22.25</v>
      </c>
      <c r="M87" t="n">
        <v>7</v>
      </c>
      <c r="N87" t="n">
        <v>31.71</v>
      </c>
      <c r="O87" t="n">
        <v>21421.26</v>
      </c>
      <c r="P87" t="n">
        <v>238.58</v>
      </c>
      <c r="Q87" t="n">
        <v>452.55</v>
      </c>
      <c r="R87" t="n">
        <v>69.45999999999999</v>
      </c>
      <c r="S87" t="n">
        <v>57.64</v>
      </c>
      <c r="T87" t="n">
        <v>3821.19</v>
      </c>
      <c r="U87" t="n">
        <v>0.83</v>
      </c>
      <c r="V87" t="n">
        <v>0.89</v>
      </c>
      <c r="W87" t="n">
        <v>6.81</v>
      </c>
      <c r="X87" t="n">
        <v>0.22</v>
      </c>
      <c r="Y87" t="n">
        <v>1</v>
      </c>
      <c r="Z87" t="n">
        <v>10</v>
      </c>
      <c r="AA87" t="n">
        <v>355.8381486024913</v>
      </c>
      <c r="AB87" t="n">
        <v>486.8734533891034</v>
      </c>
      <c r="AC87" t="n">
        <v>440.4069343288302</v>
      </c>
      <c r="AD87" t="n">
        <v>355838.1486024913</v>
      </c>
      <c r="AE87" t="n">
        <v>486873.4533891034</v>
      </c>
      <c r="AF87" t="n">
        <v>4.067167609780566e-06</v>
      </c>
      <c r="AG87" t="n">
        <v>7.647569444444444</v>
      </c>
      <c r="AH87" t="n">
        <v>440406.9343288302</v>
      </c>
    </row>
    <row r="88">
      <c r="A88" t="n">
        <v>86</v>
      </c>
      <c r="B88" t="n">
        <v>70</v>
      </c>
      <c r="C88" t="inlineStr">
        <is>
          <t xml:space="preserve">CONCLUIDO	</t>
        </is>
      </c>
      <c r="D88" t="n">
        <v>3.7813</v>
      </c>
      <c r="E88" t="n">
        <v>26.45</v>
      </c>
      <c r="F88" t="n">
        <v>23.96</v>
      </c>
      <c r="G88" t="n">
        <v>159.72</v>
      </c>
      <c r="H88" t="n">
        <v>2.32</v>
      </c>
      <c r="I88" t="n">
        <v>9</v>
      </c>
      <c r="J88" t="n">
        <v>172.15</v>
      </c>
      <c r="K88" t="n">
        <v>47.83</v>
      </c>
      <c r="L88" t="n">
        <v>22.5</v>
      </c>
      <c r="M88" t="n">
        <v>7</v>
      </c>
      <c r="N88" t="n">
        <v>31.83</v>
      </c>
      <c r="O88" t="n">
        <v>21466.34</v>
      </c>
      <c r="P88" t="n">
        <v>238.5</v>
      </c>
      <c r="Q88" t="n">
        <v>452.57</v>
      </c>
      <c r="R88" t="n">
        <v>70.02</v>
      </c>
      <c r="S88" t="n">
        <v>57.64</v>
      </c>
      <c r="T88" t="n">
        <v>4102.11</v>
      </c>
      <c r="U88" t="n">
        <v>0.82</v>
      </c>
      <c r="V88" t="n">
        <v>0.89</v>
      </c>
      <c r="W88" t="n">
        <v>6.81</v>
      </c>
      <c r="X88" t="n">
        <v>0.23</v>
      </c>
      <c r="Y88" t="n">
        <v>1</v>
      </c>
      <c r="Z88" t="n">
        <v>10</v>
      </c>
      <c r="AA88" t="n">
        <v>355.9705894797037</v>
      </c>
      <c r="AB88" t="n">
        <v>487.0546648401845</v>
      </c>
      <c r="AC88" t="n">
        <v>440.5708512133521</v>
      </c>
      <c r="AD88" t="n">
        <v>355970.5894797037</v>
      </c>
      <c r="AE88" t="n">
        <v>487054.6648401845</v>
      </c>
      <c r="AF88" t="n">
        <v>4.064695232810881e-06</v>
      </c>
      <c r="AG88" t="n">
        <v>7.653356481481481</v>
      </c>
      <c r="AH88" t="n">
        <v>440570.8512133521</v>
      </c>
    </row>
    <row r="89">
      <c r="A89" t="n">
        <v>87</v>
      </c>
      <c r="B89" t="n">
        <v>70</v>
      </c>
      <c r="C89" t="inlineStr">
        <is>
          <t xml:space="preserve">CONCLUIDO	</t>
        </is>
      </c>
      <c r="D89" t="n">
        <v>3.7822</v>
      </c>
      <c r="E89" t="n">
        <v>26.44</v>
      </c>
      <c r="F89" t="n">
        <v>23.95</v>
      </c>
      <c r="G89" t="n">
        <v>159.68</v>
      </c>
      <c r="H89" t="n">
        <v>2.34</v>
      </c>
      <c r="I89" t="n">
        <v>9</v>
      </c>
      <c r="J89" t="n">
        <v>172.52</v>
      </c>
      <c r="K89" t="n">
        <v>47.83</v>
      </c>
      <c r="L89" t="n">
        <v>22.75</v>
      </c>
      <c r="M89" t="n">
        <v>7</v>
      </c>
      <c r="N89" t="n">
        <v>31.94</v>
      </c>
      <c r="O89" t="n">
        <v>21511.45</v>
      </c>
      <c r="P89" t="n">
        <v>237.87</v>
      </c>
      <c r="Q89" t="n">
        <v>452.55</v>
      </c>
      <c r="R89" t="n">
        <v>69.77</v>
      </c>
      <c r="S89" t="n">
        <v>57.64</v>
      </c>
      <c r="T89" t="n">
        <v>3979.85</v>
      </c>
      <c r="U89" t="n">
        <v>0.83</v>
      </c>
      <c r="V89" t="n">
        <v>0.89</v>
      </c>
      <c r="W89" t="n">
        <v>6.81</v>
      </c>
      <c r="X89" t="n">
        <v>0.23</v>
      </c>
      <c r="Y89" t="n">
        <v>1</v>
      </c>
      <c r="Z89" t="n">
        <v>10</v>
      </c>
      <c r="AA89" t="n">
        <v>355.490139217882</v>
      </c>
      <c r="AB89" t="n">
        <v>486.3972915959904</v>
      </c>
      <c r="AC89" t="n">
        <v>439.9762167489546</v>
      </c>
      <c r="AD89" t="n">
        <v>355490.139217882</v>
      </c>
      <c r="AE89" t="n">
        <v>486397.2915959904</v>
      </c>
      <c r="AF89" t="n">
        <v>4.065662684668584e-06</v>
      </c>
      <c r="AG89" t="n">
        <v>7.650462962962963</v>
      </c>
      <c r="AH89" t="n">
        <v>439976.2167489546</v>
      </c>
    </row>
    <row r="90">
      <c r="A90" t="n">
        <v>88</v>
      </c>
      <c r="B90" t="n">
        <v>70</v>
      </c>
      <c r="C90" t="inlineStr">
        <is>
          <t xml:space="preserve">CONCLUIDO	</t>
        </is>
      </c>
      <c r="D90" t="n">
        <v>3.7837</v>
      </c>
      <c r="E90" t="n">
        <v>26.43</v>
      </c>
      <c r="F90" t="n">
        <v>23.94</v>
      </c>
      <c r="G90" t="n">
        <v>159.6</v>
      </c>
      <c r="H90" t="n">
        <v>2.36</v>
      </c>
      <c r="I90" t="n">
        <v>9</v>
      </c>
      <c r="J90" t="n">
        <v>172.89</v>
      </c>
      <c r="K90" t="n">
        <v>47.83</v>
      </c>
      <c r="L90" t="n">
        <v>23</v>
      </c>
      <c r="M90" t="n">
        <v>7</v>
      </c>
      <c r="N90" t="n">
        <v>32.06</v>
      </c>
      <c r="O90" t="n">
        <v>21556.61</v>
      </c>
      <c r="P90" t="n">
        <v>236.1</v>
      </c>
      <c r="Q90" t="n">
        <v>452.55</v>
      </c>
      <c r="R90" t="n">
        <v>69.43000000000001</v>
      </c>
      <c r="S90" t="n">
        <v>57.64</v>
      </c>
      <c r="T90" t="n">
        <v>3806.48</v>
      </c>
      <c r="U90" t="n">
        <v>0.83</v>
      </c>
      <c r="V90" t="n">
        <v>0.89</v>
      </c>
      <c r="W90" t="n">
        <v>6.81</v>
      </c>
      <c r="X90" t="n">
        <v>0.22</v>
      </c>
      <c r="Y90" t="n">
        <v>1</v>
      </c>
      <c r="Z90" t="n">
        <v>10</v>
      </c>
      <c r="AA90" t="n">
        <v>354.2471690795753</v>
      </c>
      <c r="AB90" t="n">
        <v>484.696605016787</v>
      </c>
      <c r="AC90" t="n">
        <v>438.4378413099417</v>
      </c>
      <c r="AD90" t="n">
        <v>354247.1690795753</v>
      </c>
      <c r="AE90" t="n">
        <v>484696.605016787</v>
      </c>
      <c r="AF90" t="n">
        <v>4.067275104431421e-06</v>
      </c>
      <c r="AG90" t="n">
        <v>7.647569444444444</v>
      </c>
      <c r="AH90" t="n">
        <v>438437.8413099417</v>
      </c>
    </row>
    <row r="91">
      <c r="A91" t="n">
        <v>89</v>
      </c>
      <c r="B91" t="n">
        <v>70</v>
      </c>
      <c r="C91" t="inlineStr">
        <is>
          <t xml:space="preserve">CONCLUIDO	</t>
        </is>
      </c>
      <c r="D91" t="n">
        <v>3.782</v>
      </c>
      <c r="E91" t="n">
        <v>26.44</v>
      </c>
      <c r="F91" t="n">
        <v>23.95</v>
      </c>
      <c r="G91" t="n">
        <v>159.68</v>
      </c>
      <c r="H91" t="n">
        <v>2.38</v>
      </c>
      <c r="I91" t="n">
        <v>9</v>
      </c>
      <c r="J91" t="n">
        <v>173.25</v>
      </c>
      <c r="K91" t="n">
        <v>47.83</v>
      </c>
      <c r="L91" t="n">
        <v>23.25</v>
      </c>
      <c r="M91" t="n">
        <v>7</v>
      </c>
      <c r="N91" t="n">
        <v>32.17</v>
      </c>
      <c r="O91" t="n">
        <v>21601.8</v>
      </c>
      <c r="P91" t="n">
        <v>235.46</v>
      </c>
      <c r="Q91" t="n">
        <v>452.58</v>
      </c>
      <c r="R91" t="n">
        <v>69.84</v>
      </c>
      <c r="S91" t="n">
        <v>57.64</v>
      </c>
      <c r="T91" t="n">
        <v>4014.62</v>
      </c>
      <c r="U91" t="n">
        <v>0.83</v>
      </c>
      <c r="V91" t="n">
        <v>0.89</v>
      </c>
      <c r="W91" t="n">
        <v>6.81</v>
      </c>
      <c r="X91" t="n">
        <v>0.23</v>
      </c>
      <c r="Y91" t="n">
        <v>1</v>
      </c>
      <c r="Z91" t="n">
        <v>10</v>
      </c>
      <c r="AA91" t="n">
        <v>353.9602796786785</v>
      </c>
      <c r="AB91" t="n">
        <v>484.3040702818128</v>
      </c>
      <c r="AC91" t="n">
        <v>438.0827695391476</v>
      </c>
      <c r="AD91" t="n">
        <v>353960.2796786785</v>
      </c>
      <c r="AE91" t="n">
        <v>484304.0702818128</v>
      </c>
      <c r="AF91" t="n">
        <v>4.065447695366873e-06</v>
      </c>
      <c r="AG91" t="n">
        <v>7.650462962962963</v>
      </c>
      <c r="AH91" t="n">
        <v>438082.7695391476</v>
      </c>
    </row>
    <row r="92">
      <c r="A92" t="n">
        <v>90</v>
      </c>
      <c r="B92" t="n">
        <v>70</v>
      </c>
      <c r="C92" t="inlineStr">
        <is>
          <t xml:space="preserve">CONCLUIDO	</t>
        </is>
      </c>
      <c r="D92" t="n">
        <v>3.7804</v>
      </c>
      <c r="E92" t="n">
        <v>26.45</v>
      </c>
      <c r="F92" t="n">
        <v>23.96</v>
      </c>
      <c r="G92" t="n">
        <v>159.76</v>
      </c>
      <c r="H92" t="n">
        <v>2.4</v>
      </c>
      <c r="I92" t="n">
        <v>9</v>
      </c>
      <c r="J92" t="n">
        <v>173.62</v>
      </c>
      <c r="K92" t="n">
        <v>47.83</v>
      </c>
      <c r="L92" t="n">
        <v>23.5</v>
      </c>
      <c r="M92" t="n">
        <v>7</v>
      </c>
      <c r="N92" t="n">
        <v>32.29</v>
      </c>
      <c r="O92" t="n">
        <v>21647.03</v>
      </c>
      <c r="P92" t="n">
        <v>235.59</v>
      </c>
      <c r="Q92" t="n">
        <v>452.57</v>
      </c>
      <c r="R92" t="n">
        <v>70.06</v>
      </c>
      <c r="S92" t="n">
        <v>57.64</v>
      </c>
      <c r="T92" t="n">
        <v>4122.93</v>
      </c>
      <c r="U92" t="n">
        <v>0.82</v>
      </c>
      <c r="V92" t="n">
        <v>0.88</v>
      </c>
      <c r="W92" t="n">
        <v>6.81</v>
      </c>
      <c r="X92" t="n">
        <v>0.24</v>
      </c>
      <c r="Y92" t="n">
        <v>1</v>
      </c>
      <c r="Z92" t="n">
        <v>10</v>
      </c>
      <c r="AA92" t="n">
        <v>354.1601267739072</v>
      </c>
      <c r="AB92" t="n">
        <v>484.5775098941363</v>
      </c>
      <c r="AC92" t="n">
        <v>438.3301124586458</v>
      </c>
      <c r="AD92" t="n">
        <v>354160.1267739072</v>
      </c>
      <c r="AE92" t="n">
        <v>484577.5098941363</v>
      </c>
      <c r="AF92" t="n">
        <v>4.063727780953179e-06</v>
      </c>
      <c r="AG92" t="n">
        <v>7.653356481481481</v>
      </c>
      <c r="AH92" t="n">
        <v>438330.1124586458</v>
      </c>
    </row>
    <row r="93">
      <c r="A93" t="n">
        <v>91</v>
      </c>
      <c r="B93" t="n">
        <v>70</v>
      </c>
      <c r="C93" t="inlineStr">
        <is>
          <t xml:space="preserve">CONCLUIDO	</t>
        </is>
      </c>
      <c r="D93" t="n">
        <v>3.7813</v>
      </c>
      <c r="E93" t="n">
        <v>26.45</v>
      </c>
      <c r="F93" t="n">
        <v>23.96</v>
      </c>
      <c r="G93" t="n">
        <v>159.72</v>
      </c>
      <c r="H93" t="n">
        <v>2.42</v>
      </c>
      <c r="I93" t="n">
        <v>9</v>
      </c>
      <c r="J93" t="n">
        <v>173.99</v>
      </c>
      <c r="K93" t="n">
        <v>47.83</v>
      </c>
      <c r="L93" t="n">
        <v>23.75</v>
      </c>
      <c r="M93" t="n">
        <v>6</v>
      </c>
      <c r="N93" t="n">
        <v>32.41</v>
      </c>
      <c r="O93" t="n">
        <v>21692.3</v>
      </c>
      <c r="P93" t="n">
        <v>234.21</v>
      </c>
      <c r="Q93" t="n">
        <v>452.59</v>
      </c>
      <c r="R93" t="n">
        <v>69.88</v>
      </c>
      <c r="S93" t="n">
        <v>57.64</v>
      </c>
      <c r="T93" t="n">
        <v>4034.98</v>
      </c>
      <c r="U93" t="n">
        <v>0.82</v>
      </c>
      <c r="V93" t="n">
        <v>0.89</v>
      </c>
      <c r="W93" t="n">
        <v>6.81</v>
      </c>
      <c r="X93" t="n">
        <v>0.23</v>
      </c>
      <c r="Y93" t="n">
        <v>1</v>
      </c>
      <c r="Z93" t="n">
        <v>10</v>
      </c>
      <c r="AA93" t="n">
        <v>353.2265593839691</v>
      </c>
      <c r="AB93" t="n">
        <v>483.3001618051365</v>
      </c>
      <c r="AC93" t="n">
        <v>437.1746726784909</v>
      </c>
      <c r="AD93" t="n">
        <v>353226.5593839691</v>
      </c>
      <c r="AE93" t="n">
        <v>483300.1618051365</v>
      </c>
      <c r="AF93" t="n">
        <v>4.064695232810881e-06</v>
      </c>
      <c r="AG93" t="n">
        <v>7.653356481481481</v>
      </c>
      <c r="AH93" t="n">
        <v>437174.6726784909</v>
      </c>
    </row>
    <row r="94">
      <c r="A94" t="n">
        <v>92</v>
      </c>
      <c r="B94" t="n">
        <v>70</v>
      </c>
      <c r="C94" t="inlineStr">
        <is>
          <t xml:space="preserve">CONCLUIDO	</t>
        </is>
      </c>
      <c r="D94" t="n">
        <v>3.7912</v>
      </c>
      <c r="E94" t="n">
        <v>26.38</v>
      </c>
      <c r="F94" t="n">
        <v>23.92</v>
      </c>
      <c r="G94" t="n">
        <v>179.38</v>
      </c>
      <c r="H94" t="n">
        <v>2.44</v>
      </c>
      <c r="I94" t="n">
        <v>8</v>
      </c>
      <c r="J94" t="n">
        <v>174.35</v>
      </c>
      <c r="K94" t="n">
        <v>47.83</v>
      </c>
      <c r="L94" t="n">
        <v>24</v>
      </c>
      <c r="M94" t="n">
        <v>5</v>
      </c>
      <c r="N94" t="n">
        <v>32.53</v>
      </c>
      <c r="O94" t="n">
        <v>21737.62</v>
      </c>
      <c r="P94" t="n">
        <v>233.46</v>
      </c>
      <c r="Q94" t="n">
        <v>452.58</v>
      </c>
      <c r="R94" t="n">
        <v>68.62</v>
      </c>
      <c r="S94" t="n">
        <v>57.64</v>
      </c>
      <c r="T94" t="n">
        <v>3407.77</v>
      </c>
      <c r="U94" t="n">
        <v>0.84</v>
      </c>
      <c r="V94" t="n">
        <v>0.89</v>
      </c>
      <c r="W94" t="n">
        <v>6.81</v>
      </c>
      <c r="X94" t="n">
        <v>0.19</v>
      </c>
      <c r="Y94" t="n">
        <v>1</v>
      </c>
      <c r="Z94" t="n">
        <v>10</v>
      </c>
      <c r="AA94" t="n">
        <v>352.0874965492446</v>
      </c>
      <c r="AB94" t="n">
        <v>481.7416457827608</v>
      </c>
      <c r="AC94" t="n">
        <v>435.7648992378997</v>
      </c>
      <c r="AD94" t="n">
        <v>352087.4965492446</v>
      </c>
      <c r="AE94" t="n">
        <v>481741.6457827608</v>
      </c>
      <c r="AF94" t="n">
        <v>4.075337203245607e-06</v>
      </c>
      <c r="AG94" t="n">
        <v>7.633101851851851</v>
      </c>
      <c r="AH94" t="n">
        <v>435764.8992378997</v>
      </c>
    </row>
    <row r="95">
      <c r="A95" t="n">
        <v>93</v>
      </c>
      <c r="B95" t="n">
        <v>70</v>
      </c>
      <c r="C95" t="inlineStr">
        <is>
          <t xml:space="preserve">CONCLUIDO	</t>
        </is>
      </c>
      <c r="D95" t="n">
        <v>3.7899</v>
      </c>
      <c r="E95" t="n">
        <v>26.39</v>
      </c>
      <c r="F95" t="n">
        <v>23.93</v>
      </c>
      <c r="G95" t="n">
        <v>179.45</v>
      </c>
      <c r="H95" t="n">
        <v>2.46</v>
      </c>
      <c r="I95" t="n">
        <v>8</v>
      </c>
      <c r="J95" t="n">
        <v>174.72</v>
      </c>
      <c r="K95" t="n">
        <v>47.83</v>
      </c>
      <c r="L95" t="n">
        <v>24.25</v>
      </c>
      <c r="M95" t="n">
        <v>5</v>
      </c>
      <c r="N95" t="n">
        <v>32.64</v>
      </c>
      <c r="O95" t="n">
        <v>21782.97</v>
      </c>
      <c r="P95" t="n">
        <v>233.37</v>
      </c>
      <c r="Q95" t="n">
        <v>452.58</v>
      </c>
      <c r="R95" t="n">
        <v>68.79000000000001</v>
      </c>
      <c r="S95" t="n">
        <v>57.64</v>
      </c>
      <c r="T95" t="n">
        <v>3491.21</v>
      </c>
      <c r="U95" t="n">
        <v>0.84</v>
      </c>
      <c r="V95" t="n">
        <v>0.89</v>
      </c>
      <c r="W95" t="n">
        <v>6.81</v>
      </c>
      <c r="X95" t="n">
        <v>0.2</v>
      </c>
      <c r="Y95" t="n">
        <v>1</v>
      </c>
      <c r="Z95" t="n">
        <v>10</v>
      </c>
      <c r="AA95" t="n">
        <v>352.1288969603761</v>
      </c>
      <c r="AB95" t="n">
        <v>481.7982916517281</v>
      </c>
      <c r="AC95" t="n">
        <v>435.8161389046358</v>
      </c>
      <c r="AD95" t="n">
        <v>352128.8969603761</v>
      </c>
      <c r="AE95" t="n">
        <v>481798.2916517281</v>
      </c>
      <c r="AF95" t="n">
        <v>4.073939772784482e-06</v>
      </c>
      <c r="AG95" t="n">
        <v>7.63599537037037</v>
      </c>
      <c r="AH95" t="n">
        <v>435816.1389046358</v>
      </c>
    </row>
    <row r="96">
      <c r="A96" t="n">
        <v>94</v>
      </c>
      <c r="B96" t="n">
        <v>70</v>
      </c>
      <c r="C96" t="inlineStr">
        <is>
          <t xml:space="preserve">CONCLUIDO	</t>
        </is>
      </c>
      <c r="D96" t="n">
        <v>3.7899</v>
      </c>
      <c r="E96" t="n">
        <v>26.39</v>
      </c>
      <c r="F96" t="n">
        <v>23.93</v>
      </c>
      <c r="G96" t="n">
        <v>179.45</v>
      </c>
      <c r="H96" t="n">
        <v>2.48</v>
      </c>
      <c r="I96" t="n">
        <v>8</v>
      </c>
      <c r="J96" t="n">
        <v>175.09</v>
      </c>
      <c r="K96" t="n">
        <v>47.83</v>
      </c>
      <c r="L96" t="n">
        <v>24.5</v>
      </c>
      <c r="M96" t="n">
        <v>5</v>
      </c>
      <c r="N96" t="n">
        <v>32.76</v>
      </c>
      <c r="O96" t="n">
        <v>21828.36</v>
      </c>
      <c r="P96" t="n">
        <v>233.13</v>
      </c>
      <c r="Q96" t="n">
        <v>452.61</v>
      </c>
      <c r="R96" t="n">
        <v>68.97</v>
      </c>
      <c r="S96" t="n">
        <v>57.64</v>
      </c>
      <c r="T96" t="n">
        <v>3580.83</v>
      </c>
      <c r="U96" t="n">
        <v>0.84</v>
      </c>
      <c r="V96" t="n">
        <v>0.89</v>
      </c>
      <c r="W96" t="n">
        <v>6.81</v>
      </c>
      <c r="X96" t="n">
        <v>0.2</v>
      </c>
      <c r="Y96" t="n">
        <v>1</v>
      </c>
      <c r="Z96" t="n">
        <v>10</v>
      </c>
      <c r="AA96" t="n">
        <v>351.9757331353476</v>
      </c>
      <c r="AB96" t="n">
        <v>481.588726149213</v>
      </c>
      <c r="AC96" t="n">
        <v>435.6265740395538</v>
      </c>
      <c r="AD96" t="n">
        <v>351975.7331353476</v>
      </c>
      <c r="AE96" t="n">
        <v>481588.726149213</v>
      </c>
      <c r="AF96" t="n">
        <v>4.073939772784482e-06</v>
      </c>
      <c r="AG96" t="n">
        <v>7.63599537037037</v>
      </c>
      <c r="AH96" t="n">
        <v>435626.5740395538</v>
      </c>
    </row>
    <row r="97">
      <c r="A97" t="n">
        <v>95</v>
      </c>
      <c r="B97" t="n">
        <v>70</v>
      </c>
      <c r="C97" t="inlineStr">
        <is>
          <t xml:space="preserve">CONCLUIDO	</t>
        </is>
      </c>
      <c r="D97" t="n">
        <v>3.7911</v>
      </c>
      <c r="E97" t="n">
        <v>26.38</v>
      </c>
      <c r="F97" t="n">
        <v>23.92</v>
      </c>
      <c r="G97" t="n">
        <v>179.39</v>
      </c>
      <c r="H97" t="n">
        <v>2.5</v>
      </c>
      <c r="I97" t="n">
        <v>8</v>
      </c>
      <c r="J97" t="n">
        <v>175.46</v>
      </c>
      <c r="K97" t="n">
        <v>47.83</v>
      </c>
      <c r="L97" t="n">
        <v>24.75</v>
      </c>
      <c r="M97" t="n">
        <v>5</v>
      </c>
      <c r="N97" t="n">
        <v>32.88</v>
      </c>
      <c r="O97" t="n">
        <v>21873.79</v>
      </c>
      <c r="P97" t="n">
        <v>233.36</v>
      </c>
      <c r="Q97" t="n">
        <v>452.58</v>
      </c>
      <c r="R97" t="n">
        <v>68.64</v>
      </c>
      <c r="S97" t="n">
        <v>57.64</v>
      </c>
      <c r="T97" t="n">
        <v>3417.42</v>
      </c>
      <c r="U97" t="n">
        <v>0.84</v>
      </c>
      <c r="V97" t="n">
        <v>0.89</v>
      </c>
      <c r="W97" t="n">
        <v>6.81</v>
      </c>
      <c r="X97" t="n">
        <v>0.19</v>
      </c>
      <c r="Y97" t="n">
        <v>1</v>
      </c>
      <c r="Z97" t="n">
        <v>10</v>
      </c>
      <c r="AA97" t="n">
        <v>352.0292816948592</v>
      </c>
      <c r="AB97" t="n">
        <v>481.6619936507324</v>
      </c>
      <c r="AC97" t="n">
        <v>435.6928489935597</v>
      </c>
      <c r="AD97" t="n">
        <v>352029.2816948591</v>
      </c>
      <c r="AE97" t="n">
        <v>481661.9936507324</v>
      </c>
      <c r="AF97" t="n">
        <v>4.075229708594751e-06</v>
      </c>
      <c r="AG97" t="n">
        <v>7.633101851851851</v>
      </c>
      <c r="AH97" t="n">
        <v>435692.8489935597</v>
      </c>
    </row>
    <row r="98">
      <c r="A98" t="n">
        <v>96</v>
      </c>
      <c r="B98" t="n">
        <v>70</v>
      </c>
      <c r="C98" t="inlineStr">
        <is>
          <t xml:space="preserve">CONCLUIDO	</t>
        </is>
      </c>
      <c r="D98" t="n">
        <v>3.79</v>
      </c>
      <c r="E98" t="n">
        <v>26.39</v>
      </c>
      <c r="F98" t="n">
        <v>23.93</v>
      </c>
      <c r="G98" t="n">
        <v>179.45</v>
      </c>
      <c r="H98" t="n">
        <v>2.52</v>
      </c>
      <c r="I98" t="n">
        <v>8</v>
      </c>
      <c r="J98" t="n">
        <v>175.83</v>
      </c>
      <c r="K98" t="n">
        <v>47.83</v>
      </c>
      <c r="L98" t="n">
        <v>25</v>
      </c>
      <c r="M98" t="n">
        <v>4</v>
      </c>
      <c r="N98" t="n">
        <v>33</v>
      </c>
      <c r="O98" t="n">
        <v>21919.27</v>
      </c>
      <c r="P98" t="n">
        <v>233.7</v>
      </c>
      <c r="Q98" t="n">
        <v>452.61</v>
      </c>
      <c r="R98" t="n">
        <v>68.73</v>
      </c>
      <c r="S98" t="n">
        <v>57.64</v>
      </c>
      <c r="T98" t="n">
        <v>3463.89</v>
      </c>
      <c r="U98" t="n">
        <v>0.84</v>
      </c>
      <c r="V98" t="n">
        <v>0.89</v>
      </c>
      <c r="W98" t="n">
        <v>6.81</v>
      </c>
      <c r="X98" t="n">
        <v>0.2</v>
      </c>
      <c r="Y98" t="n">
        <v>1</v>
      </c>
      <c r="Z98" t="n">
        <v>10</v>
      </c>
      <c r="AA98" t="n">
        <v>352.333905744644</v>
      </c>
      <c r="AB98" t="n">
        <v>482.0787937147127</v>
      </c>
      <c r="AC98" t="n">
        <v>436.0698702444163</v>
      </c>
      <c r="AD98" t="n">
        <v>352333.905744644</v>
      </c>
      <c r="AE98" t="n">
        <v>482078.7937147127</v>
      </c>
      <c r="AF98" t="n">
        <v>4.074047267435338e-06</v>
      </c>
      <c r="AG98" t="n">
        <v>7.63599537037037</v>
      </c>
      <c r="AH98" t="n">
        <v>436069.8702444163</v>
      </c>
    </row>
    <row r="99">
      <c r="A99" t="n">
        <v>97</v>
      </c>
      <c r="B99" t="n">
        <v>70</v>
      </c>
      <c r="C99" t="inlineStr">
        <is>
          <t xml:space="preserve">CONCLUIDO	</t>
        </is>
      </c>
      <c r="D99" t="n">
        <v>3.7892</v>
      </c>
      <c r="E99" t="n">
        <v>26.39</v>
      </c>
      <c r="F99" t="n">
        <v>23.93</v>
      </c>
      <c r="G99" t="n">
        <v>179.49</v>
      </c>
      <c r="H99" t="n">
        <v>2.54</v>
      </c>
      <c r="I99" t="n">
        <v>8</v>
      </c>
      <c r="J99" t="n">
        <v>176.2</v>
      </c>
      <c r="K99" t="n">
        <v>47.83</v>
      </c>
      <c r="L99" t="n">
        <v>25.25</v>
      </c>
      <c r="M99" t="n">
        <v>4</v>
      </c>
      <c r="N99" t="n">
        <v>33.12</v>
      </c>
      <c r="O99" t="n">
        <v>21964.78</v>
      </c>
      <c r="P99" t="n">
        <v>234.18</v>
      </c>
      <c r="Q99" t="n">
        <v>452.58</v>
      </c>
      <c r="R99" t="n">
        <v>68.93000000000001</v>
      </c>
      <c r="S99" t="n">
        <v>57.64</v>
      </c>
      <c r="T99" t="n">
        <v>3564.3</v>
      </c>
      <c r="U99" t="n">
        <v>0.84</v>
      </c>
      <c r="V99" t="n">
        <v>0.89</v>
      </c>
      <c r="W99" t="n">
        <v>6.81</v>
      </c>
      <c r="X99" t="n">
        <v>0.21</v>
      </c>
      <c r="Y99" t="n">
        <v>1</v>
      </c>
      <c r="Z99" t="n">
        <v>10</v>
      </c>
      <c r="AA99" t="n">
        <v>352.6850300490372</v>
      </c>
      <c r="AB99" t="n">
        <v>482.5592174784944</v>
      </c>
      <c r="AC99" t="n">
        <v>436.5044430384617</v>
      </c>
      <c r="AD99" t="n">
        <v>352685.0300490371</v>
      </c>
      <c r="AE99" t="n">
        <v>482559.2174784944</v>
      </c>
      <c r="AF99" t="n">
        <v>4.073187310228492e-06</v>
      </c>
      <c r="AG99" t="n">
        <v>7.63599537037037</v>
      </c>
      <c r="AH99" t="n">
        <v>436504.4430384617</v>
      </c>
    </row>
    <row r="100">
      <c r="A100" t="n">
        <v>98</v>
      </c>
      <c r="B100" t="n">
        <v>70</v>
      </c>
      <c r="C100" t="inlineStr">
        <is>
          <t xml:space="preserve">CONCLUIDO	</t>
        </is>
      </c>
      <c r="D100" t="n">
        <v>3.789</v>
      </c>
      <c r="E100" t="n">
        <v>26.39</v>
      </c>
      <c r="F100" t="n">
        <v>23.93</v>
      </c>
      <c r="G100" t="n">
        <v>179.5</v>
      </c>
      <c r="H100" t="n">
        <v>2.56</v>
      </c>
      <c r="I100" t="n">
        <v>8</v>
      </c>
      <c r="J100" t="n">
        <v>176.56</v>
      </c>
      <c r="K100" t="n">
        <v>47.83</v>
      </c>
      <c r="L100" t="n">
        <v>25.5</v>
      </c>
      <c r="M100" t="n">
        <v>3</v>
      </c>
      <c r="N100" t="n">
        <v>33.24</v>
      </c>
      <c r="O100" t="n">
        <v>22010.33</v>
      </c>
      <c r="P100" t="n">
        <v>234.29</v>
      </c>
      <c r="Q100" t="n">
        <v>452.64</v>
      </c>
      <c r="R100" t="n">
        <v>69.01000000000001</v>
      </c>
      <c r="S100" t="n">
        <v>57.64</v>
      </c>
      <c r="T100" t="n">
        <v>3601.58</v>
      </c>
      <c r="U100" t="n">
        <v>0.84</v>
      </c>
      <c r="V100" t="n">
        <v>0.89</v>
      </c>
      <c r="W100" t="n">
        <v>6.81</v>
      </c>
      <c r="X100" t="n">
        <v>0.21</v>
      </c>
      <c r="Y100" t="n">
        <v>1</v>
      </c>
      <c r="Z100" t="n">
        <v>10</v>
      </c>
      <c r="AA100" t="n">
        <v>352.7664509505659</v>
      </c>
      <c r="AB100" t="n">
        <v>482.6706211480028</v>
      </c>
      <c r="AC100" t="n">
        <v>436.6052144981081</v>
      </c>
      <c r="AD100" t="n">
        <v>352766.4509505659</v>
      </c>
      <c r="AE100" t="n">
        <v>482670.6211480028</v>
      </c>
      <c r="AF100" t="n">
        <v>4.07297232092678e-06</v>
      </c>
      <c r="AG100" t="n">
        <v>7.63599537037037</v>
      </c>
      <c r="AH100" t="n">
        <v>436605.2144981081</v>
      </c>
    </row>
    <row r="101">
      <c r="A101" t="n">
        <v>99</v>
      </c>
      <c r="B101" t="n">
        <v>70</v>
      </c>
      <c r="C101" t="inlineStr">
        <is>
          <t xml:space="preserve">CONCLUIDO	</t>
        </is>
      </c>
      <c r="D101" t="n">
        <v>3.7894</v>
      </c>
      <c r="E101" t="n">
        <v>26.39</v>
      </c>
      <c r="F101" t="n">
        <v>23.93</v>
      </c>
      <c r="G101" t="n">
        <v>179.47</v>
      </c>
      <c r="H101" t="n">
        <v>2.58</v>
      </c>
      <c r="I101" t="n">
        <v>8</v>
      </c>
      <c r="J101" t="n">
        <v>176.93</v>
      </c>
      <c r="K101" t="n">
        <v>47.83</v>
      </c>
      <c r="L101" t="n">
        <v>25.75</v>
      </c>
      <c r="M101" t="n">
        <v>2</v>
      </c>
      <c r="N101" t="n">
        <v>33.36</v>
      </c>
      <c r="O101" t="n">
        <v>22055.93</v>
      </c>
      <c r="P101" t="n">
        <v>233.96</v>
      </c>
      <c r="Q101" t="n">
        <v>452.62</v>
      </c>
      <c r="R101" t="n">
        <v>68.79000000000001</v>
      </c>
      <c r="S101" t="n">
        <v>57.64</v>
      </c>
      <c r="T101" t="n">
        <v>3490.94</v>
      </c>
      <c r="U101" t="n">
        <v>0.84</v>
      </c>
      <c r="V101" t="n">
        <v>0.89</v>
      </c>
      <c r="W101" t="n">
        <v>6.82</v>
      </c>
      <c r="X101" t="n">
        <v>0.21</v>
      </c>
      <c r="Y101" t="n">
        <v>1</v>
      </c>
      <c r="Z101" t="n">
        <v>10</v>
      </c>
      <c r="AA101" t="n">
        <v>352.533408392941</v>
      </c>
      <c r="AB101" t="n">
        <v>482.3517620395484</v>
      </c>
      <c r="AC101" t="n">
        <v>436.316786855443</v>
      </c>
      <c r="AD101" t="n">
        <v>352533.408392941</v>
      </c>
      <c r="AE101" t="n">
        <v>482351.7620395484</v>
      </c>
      <c r="AF101" t="n">
        <v>4.073402299530203e-06</v>
      </c>
      <c r="AG101" t="n">
        <v>7.63599537037037</v>
      </c>
      <c r="AH101" t="n">
        <v>436316.786855443</v>
      </c>
    </row>
    <row r="102">
      <c r="A102" t="n">
        <v>100</v>
      </c>
      <c r="B102" t="n">
        <v>70</v>
      </c>
      <c r="C102" t="inlineStr">
        <is>
          <t xml:space="preserve">CONCLUIDO	</t>
        </is>
      </c>
      <c r="D102" t="n">
        <v>3.7912</v>
      </c>
      <c r="E102" t="n">
        <v>26.38</v>
      </c>
      <c r="F102" t="n">
        <v>23.92</v>
      </c>
      <c r="G102" t="n">
        <v>179.38</v>
      </c>
      <c r="H102" t="n">
        <v>2.6</v>
      </c>
      <c r="I102" t="n">
        <v>8</v>
      </c>
      <c r="J102" t="n">
        <v>177.3</v>
      </c>
      <c r="K102" t="n">
        <v>47.83</v>
      </c>
      <c r="L102" t="n">
        <v>26</v>
      </c>
      <c r="M102" t="n">
        <v>2</v>
      </c>
      <c r="N102" t="n">
        <v>33.48</v>
      </c>
      <c r="O102" t="n">
        <v>22101.56</v>
      </c>
      <c r="P102" t="n">
        <v>233.86</v>
      </c>
      <c r="Q102" t="n">
        <v>452.59</v>
      </c>
      <c r="R102" t="n">
        <v>68.40000000000001</v>
      </c>
      <c r="S102" t="n">
        <v>57.64</v>
      </c>
      <c r="T102" t="n">
        <v>3298.76</v>
      </c>
      <c r="U102" t="n">
        <v>0.84</v>
      </c>
      <c r="V102" t="n">
        <v>0.89</v>
      </c>
      <c r="W102" t="n">
        <v>6.81</v>
      </c>
      <c r="X102" t="n">
        <v>0.19</v>
      </c>
      <c r="Y102" t="n">
        <v>1</v>
      </c>
      <c r="Z102" t="n">
        <v>10</v>
      </c>
      <c r="AA102" t="n">
        <v>352.3426820579998</v>
      </c>
      <c r="AB102" t="n">
        <v>482.0908018538298</v>
      </c>
      <c r="AC102" t="n">
        <v>436.0807323435895</v>
      </c>
      <c r="AD102" t="n">
        <v>352342.6820579998</v>
      </c>
      <c r="AE102" t="n">
        <v>482090.8018538298</v>
      </c>
      <c r="AF102" t="n">
        <v>4.075337203245607e-06</v>
      </c>
      <c r="AG102" t="n">
        <v>7.633101851851851</v>
      </c>
      <c r="AH102" t="n">
        <v>436080.7323435895</v>
      </c>
    </row>
    <row r="103">
      <c r="A103" t="n">
        <v>101</v>
      </c>
      <c r="B103" t="n">
        <v>70</v>
      </c>
      <c r="C103" t="inlineStr">
        <is>
          <t xml:space="preserve">CONCLUIDO	</t>
        </is>
      </c>
      <c r="D103" t="n">
        <v>3.7908</v>
      </c>
      <c r="E103" t="n">
        <v>26.38</v>
      </c>
      <c r="F103" t="n">
        <v>23.92</v>
      </c>
      <c r="G103" t="n">
        <v>179.4</v>
      </c>
      <c r="H103" t="n">
        <v>2.62</v>
      </c>
      <c r="I103" t="n">
        <v>8</v>
      </c>
      <c r="J103" t="n">
        <v>177.67</v>
      </c>
      <c r="K103" t="n">
        <v>47.83</v>
      </c>
      <c r="L103" t="n">
        <v>26.25</v>
      </c>
      <c r="M103" t="n">
        <v>0</v>
      </c>
      <c r="N103" t="n">
        <v>33.6</v>
      </c>
      <c r="O103" t="n">
        <v>22147.24</v>
      </c>
      <c r="P103" t="n">
        <v>234.16</v>
      </c>
      <c r="Q103" t="n">
        <v>452.68</v>
      </c>
      <c r="R103" t="n">
        <v>68.40000000000001</v>
      </c>
      <c r="S103" t="n">
        <v>57.64</v>
      </c>
      <c r="T103" t="n">
        <v>3296.34</v>
      </c>
      <c r="U103" t="n">
        <v>0.84</v>
      </c>
      <c r="V103" t="n">
        <v>0.89</v>
      </c>
      <c r="W103" t="n">
        <v>6.82</v>
      </c>
      <c r="X103" t="n">
        <v>0.2</v>
      </c>
      <c r="Y103" t="n">
        <v>1</v>
      </c>
      <c r="Z103" t="n">
        <v>10</v>
      </c>
      <c r="AA103" t="n">
        <v>352.5564529012908</v>
      </c>
      <c r="AB103" t="n">
        <v>482.3832925525244</v>
      </c>
      <c r="AC103" t="n">
        <v>436.345308140514</v>
      </c>
      <c r="AD103" t="n">
        <v>352556.4529012907</v>
      </c>
      <c r="AE103" t="n">
        <v>482383.2925525244</v>
      </c>
      <c r="AF103" t="n">
        <v>4.074907224642184e-06</v>
      </c>
      <c r="AG103" t="n">
        <v>7.633101851851851</v>
      </c>
      <c r="AH103" t="n">
        <v>436345.308140514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90</v>
      </c>
      <c r="C2" t="inlineStr">
        <is>
          <t xml:space="preserve">CONCLUIDO	</t>
        </is>
      </c>
      <c r="D2" t="n">
        <v>2.1265</v>
      </c>
      <c r="E2" t="n">
        <v>47.02</v>
      </c>
      <c r="F2" t="n">
        <v>33.26</v>
      </c>
      <c r="G2" t="n">
        <v>6.26</v>
      </c>
      <c r="H2" t="n">
        <v>0.1</v>
      </c>
      <c r="I2" t="n">
        <v>319</v>
      </c>
      <c r="J2" t="n">
        <v>176.73</v>
      </c>
      <c r="K2" t="n">
        <v>52.44</v>
      </c>
      <c r="L2" t="n">
        <v>1</v>
      </c>
      <c r="M2" t="n">
        <v>317</v>
      </c>
      <c r="N2" t="n">
        <v>33.29</v>
      </c>
      <c r="O2" t="n">
        <v>22031.19</v>
      </c>
      <c r="P2" t="n">
        <v>440.5</v>
      </c>
      <c r="Q2" t="n">
        <v>453.47</v>
      </c>
      <c r="R2" t="n">
        <v>372.84</v>
      </c>
      <c r="S2" t="n">
        <v>57.64</v>
      </c>
      <c r="T2" t="n">
        <v>153965.2</v>
      </c>
      <c r="U2" t="n">
        <v>0.15</v>
      </c>
      <c r="V2" t="n">
        <v>0.64</v>
      </c>
      <c r="W2" t="n">
        <v>7.33</v>
      </c>
      <c r="X2" t="n">
        <v>9.51</v>
      </c>
      <c r="Y2" t="n">
        <v>1</v>
      </c>
      <c r="Z2" t="n">
        <v>10</v>
      </c>
      <c r="AA2" t="n">
        <v>927.4814384874807</v>
      </c>
      <c r="AB2" t="n">
        <v>1269.021021731819</v>
      </c>
      <c r="AC2" t="n">
        <v>1147.907436499924</v>
      </c>
      <c r="AD2" t="n">
        <v>927481.4384874806</v>
      </c>
      <c r="AE2" t="n">
        <v>1269021.021731819</v>
      </c>
      <c r="AF2" t="n">
        <v>2.129883514843404e-06</v>
      </c>
      <c r="AG2" t="n">
        <v>13.60532407407408</v>
      </c>
      <c r="AH2" t="n">
        <v>1147907.436499923</v>
      </c>
    </row>
    <row r="3">
      <c r="A3" t="n">
        <v>1</v>
      </c>
      <c r="B3" t="n">
        <v>90</v>
      </c>
      <c r="C3" t="inlineStr">
        <is>
          <t xml:space="preserve">CONCLUIDO	</t>
        </is>
      </c>
      <c r="D3" t="n">
        <v>2.4138</v>
      </c>
      <c r="E3" t="n">
        <v>41.43</v>
      </c>
      <c r="F3" t="n">
        <v>30.65</v>
      </c>
      <c r="G3" t="n">
        <v>7.83</v>
      </c>
      <c r="H3" t="n">
        <v>0.13</v>
      </c>
      <c r="I3" t="n">
        <v>235</v>
      </c>
      <c r="J3" t="n">
        <v>177.1</v>
      </c>
      <c r="K3" t="n">
        <v>52.44</v>
      </c>
      <c r="L3" t="n">
        <v>1.25</v>
      </c>
      <c r="M3" t="n">
        <v>233</v>
      </c>
      <c r="N3" t="n">
        <v>33.41</v>
      </c>
      <c r="O3" t="n">
        <v>22076.81</v>
      </c>
      <c r="P3" t="n">
        <v>405.79</v>
      </c>
      <c r="Q3" t="n">
        <v>453.17</v>
      </c>
      <c r="R3" t="n">
        <v>287.89</v>
      </c>
      <c r="S3" t="n">
        <v>57.64</v>
      </c>
      <c r="T3" t="n">
        <v>111908.42</v>
      </c>
      <c r="U3" t="n">
        <v>0.2</v>
      </c>
      <c r="V3" t="n">
        <v>0.6899999999999999</v>
      </c>
      <c r="W3" t="n">
        <v>7.18</v>
      </c>
      <c r="X3" t="n">
        <v>6.91</v>
      </c>
      <c r="Y3" t="n">
        <v>1</v>
      </c>
      <c r="Z3" t="n">
        <v>10</v>
      </c>
      <c r="AA3" t="n">
        <v>776.3749077091807</v>
      </c>
      <c r="AB3" t="n">
        <v>1062.270399971298</v>
      </c>
      <c r="AC3" t="n">
        <v>960.8888039039069</v>
      </c>
      <c r="AD3" t="n">
        <v>776374.9077091806</v>
      </c>
      <c r="AE3" t="n">
        <v>1062270.399971298</v>
      </c>
      <c r="AF3" t="n">
        <v>2.417640643371272e-06</v>
      </c>
      <c r="AG3" t="n">
        <v>11.98784722222222</v>
      </c>
      <c r="AH3" t="n">
        <v>960888.803903907</v>
      </c>
    </row>
    <row r="4">
      <c r="A4" t="n">
        <v>2</v>
      </c>
      <c r="B4" t="n">
        <v>90</v>
      </c>
      <c r="C4" t="inlineStr">
        <is>
          <t xml:space="preserve">CONCLUIDO	</t>
        </is>
      </c>
      <c r="D4" t="n">
        <v>2.6177</v>
      </c>
      <c r="E4" t="n">
        <v>38.2</v>
      </c>
      <c r="F4" t="n">
        <v>29.17</v>
      </c>
      <c r="G4" t="n">
        <v>9.41</v>
      </c>
      <c r="H4" t="n">
        <v>0.15</v>
      </c>
      <c r="I4" t="n">
        <v>186</v>
      </c>
      <c r="J4" t="n">
        <v>177.47</v>
      </c>
      <c r="K4" t="n">
        <v>52.44</v>
      </c>
      <c r="L4" t="n">
        <v>1.5</v>
      </c>
      <c r="M4" t="n">
        <v>184</v>
      </c>
      <c r="N4" t="n">
        <v>33.53</v>
      </c>
      <c r="O4" t="n">
        <v>22122.46</v>
      </c>
      <c r="P4" t="n">
        <v>385.93</v>
      </c>
      <c r="Q4" t="n">
        <v>453.19</v>
      </c>
      <c r="R4" t="n">
        <v>239.23</v>
      </c>
      <c r="S4" t="n">
        <v>57.64</v>
      </c>
      <c r="T4" t="n">
        <v>87823.8</v>
      </c>
      <c r="U4" t="n">
        <v>0.24</v>
      </c>
      <c r="V4" t="n">
        <v>0.73</v>
      </c>
      <c r="W4" t="n">
        <v>7.11</v>
      </c>
      <c r="X4" t="n">
        <v>5.43</v>
      </c>
      <c r="Y4" t="n">
        <v>1</v>
      </c>
      <c r="Z4" t="n">
        <v>10</v>
      </c>
      <c r="AA4" t="n">
        <v>685.4478775866586</v>
      </c>
      <c r="AB4" t="n">
        <v>937.8600259402061</v>
      </c>
      <c r="AC4" t="n">
        <v>848.3519813592857</v>
      </c>
      <c r="AD4" t="n">
        <v>685447.8775866586</v>
      </c>
      <c r="AE4" t="n">
        <v>937860.0259402061</v>
      </c>
      <c r="AF4" t="n">
        <v>2.621865072563169e-06</v>
      </c>
      <c r="AG4" t="n">
        <v>11.05324074074074</v>
      </c>
      <c r="AH4" t="n">
        <v>848351.9813592857</v>
      </c>
    </row>
    <row r="5">
      <c r="A5" t="n">
        <v>3</v>
      </c>
      <c r="B5" t="n">
        <v>90</v>
      </c>
      <c r="C5" t="inlineStr">
        <is>
          <t xml:space="preserve">CONCLUIDO	</t>
        </is>
      </c>
      <c r="D5" t="n">
        <v>2.7642</v>
      </c>
      <c r="E5" t="n">
        <v>36.18</v>
      </c>
      <c r="F5" t="n">
        <v>28.25</v>
      </c>
      <c r="G5" t="n">
        <v>10.93</v>
      </c>
      <c r="H5" t="n">
        <v>0.17</v>
      </c>
      <c r="I5" t="n">
        <v>155</v>
      </c>
      <c r="J5" t="n">
        <v>177.84</v>
      </c>
      <c r="K5" t="n">
        <v>52.44</v>
      </c>
      <c r="L5" t="n">
        <v>1.75</v>
      </c>
      <c r="M5" t="n">
        <v>153</v>
      </c>
      <c r="N5" t="n">
        <v>33.65</v>
      </c>
      <c r="O5" t="n">
        <v>22168.15</v>
      </c>
      <c r="P5" t="n">
        <v>373.49</v>
      </c>
      <c r="Q5" t="n">
        <v>452.95</v>
      </c>
      <c r="R5" t="n">
        <v>209.5</v>
      </c>
      <c r="S5" t="n">
        <v>57.64</v>
      </c>
      <c r="T5" t="n">
        <v>73112.03999999999</v>
      </c>
      <c r="U5" t="n">
        <v>0.28</v>
      </c>
      <c r="V5" t="n">
        <v>0.75</v>
      </c>
      <c r="W5" t="n">
        <v>7.04</v>
      </c>
      <c r="X5" t="n">
        <v>4.51</v>
      </c>
      <c r="Y5" t="n">
        <v>1</v>
      </c>
      <c r="Z5" t="n">
        <v>10</v>
      </c>
      <c r="AA5" t="n">
        <v>633.3472809625974</v>
      </c>
      <c r="AB5" t="n">
        <v>866.5736911230641</v>
      </c>
      <c r="AC5" t="n">
        <v>783.8691142860924</v>
      </c>
      <c r="AD5" t="n">
        <v>633347.2809625975</v>
      </c>
      <c r="AE5" t="n">
        <v>866573.6911230641</v>
      </c>
      <c r="AF5" t="n">
        <v>2.768598171516641e-06</v>
      </c>
      <c r="AG5" t="n">
        <v>10.46875</v>
      </c>
      <c r="AH5" t="n">
        <v>783869.1142860925</v>
      </c>
    </row>
    <row r="6">
      <c r="A6" t="n">
        <v>4</v>
      </c>
      <c r="B6" t="n">
        <v>90</v>
      </c>
      <c r="C6" t="inlineStr">
        <is>
          <t xml:space="preserve">CONCLUIDO	</t>
        </is>
      </c>
      <c r="D6" t="n">
        <v>2.8864</v>
      </c>
      <c r="E6" t="n">
        <v>34.65</v>
      </c>
      <c r="F6" t="n">
        <v>27.53</v>
      </c>
      <c r="G6" t="n">
        <v>12.51</v>
      </c>
      <c r="H6" t="n">
        <v>0.2</v>
      </c>
      <c r="I6" t="n">
        <v>132</v>
      </c>
      <c r="J6" t="n">
        <v>178.21</v>
      </c>
      <c r="K6" t="n">
        <v>52.44</v>
      </c>
      <c r="L6" t="n">
        <v>2</v>
      </c>
      <c r="M6" t="n">
        <v>130</v>
      </c>
      <c r="N6" t="n">
        <v>33.77</v>
      </c>
      <c r="O6" t="n">
        <v>22213.89</v>
      </c>
      <c r="P6" t="n">
        <v>363.8</v>
      </c>
      <c r="Q6" t="n">
        <v>452.9</v>
      </c>
      <c r="R6" t="n">
        <v>186.66</v>
      </c>
      <c r="S6" t="n">
        <v>57.64</v>
      </c>
      <c r="T6" t="n">
        <v>61805.69</v>
      </c>
      <c r="U6" t="n">
        <v>0.31</v>
      </c>
      <c r="V6" t="n">
        <v>0.77</v>
      </c>
      <c r="W6" t="n">
        <v>7</v>
      </c>
      <c r="X6" t="n">
        <v>3.8</v>
      </c>
      <c r="Y6" t="n">
        <v>1</v>
      </c>
      <c r="Z6" t="n">
        <v>10</v>
      </c>
      <c r="AA6" t="n">
        <v>603.8870256351998</v>
      </c>
      <c r="AB6" t="n">
        <v>826.2648700893815</v>
      </c>
      <c r="AC6" t="n">
        <v>747.4073105580786</v>
      </c>
      <c r="AD6" t="n">
        <v>603887.0256351999</v>
      </c>
      <c r="AE6" t="n">
        <v>826264.8700893815</v>
      </c>
      <c r="AF6" t="n">
        <v>2.8909926062751e-06</v>
      </c>
      <c r="AG6" t="n">
        <v>10.02604166666667</v>
      </c>
      <c r="AH6" t="n">
        <v>747407.3105580786</v>
      </c>
    </row>
    <row r="7">
      <c r="A7" t="n">
        <v>5</v>
      </c>
      <c r="B7" t="n">
        <v>90</v>
      </c>
      <c r="C7" t="inlineStr">
        <is>
          <t xml:space="preserve">CONCLUIDO	</t>
        </is>
      </c>
      <c r="D7" t="n">
        <v>2.982</v>
      </c>
      <c r="E7" t="n">
        <v>33.53</v>
      </c>
      <c r="F7" t="n">
        <v>27.02</v>
      </c>
      <c r="G7" t="n">
        <v>14.1</v>
      </c>
      <c r="H7" t="n">
        <v>0.22</v>
      </c>
      <c r="I7" t="n">
        <v>115</v>
      </c>
      <c r="J7" t="n">
        <v>178.59</v>
      </c>
      <c r="K7" t="n">
        <v>52.44</v>
      </c>
      <c r="L7" t="n">
        <v>2.25</v>
      </c>
      <c r="M7" t="n">
        <v>113</v>
      </c>
      <c r="N7" t="n">
        <v>33.89</v>
      </c>
      <c r="O7" t="n">
        <v>22259.66</v>
      </c>
      <c r="P7" t="n">
        <v>356.82</v>
      </c>
      <c r="Q7" t="n">
        <v>452.95</v>
      </c>
      <c r="R7" t="n">
        <v>169.69</v>
      </c>
      <c r="S7" t="n">
        <v>57.64</v>
      </c>
      <c r="T7" t="n">
        <v>53407.41</v>
      </c>
      <c r="U7" t="n">
        <v>0.34</v>
      </c>
      <c r="V7" t="n">
        <v>0.78</v>
      </c>
      <c r="W7" t="n">
        <v>6.98</v>
      </c>
      <c r="X7" t="n">
        <v>3.29</v>
      </c>
      <c r="Y7" t="n">
        <v>1</v>
      </c>
      <c r="Z7" t="n">
        <v>10</v>
      </c>
      <c r="AA7" t="n">
        <v>571.2199552992847</v>
      </c>
      <c r="AB7" t="n">
        <v>781.5683432863518</v>
      </c>
      <c r="AC7" t="n">
        <v>706.9765575411609</v>
      </c>
      <c r="AD7" t="n">
        <v>571219.9552992848</v>
      </c>
      <c r="AE7" t="n">
        <v>781568.3432863518</v>
      </c>
      <c r="AF7" t="n">
        <v>2.986744717264534e-06</v>
      </c>
      <c r="AG7" t="n">
        <v>9.701967592592593</v>
      </c>
      <c r="AH7" t="n">
        <v>706976.5575411608</v>
      </c>
    </row>
    <row r="8">
      <c r="A8" t="n">
        <v>6</v>
      </c>
      <c r="B8" t="n">
        <v>90</v>
      </c>
      <c r="C8" t="inlineStr">
        <is>
          <t xml:space="preserve">CONCLUIDO	</t>
        </is>
      </c>
      <c r="D8" t="n">
        <v>3.0568</v>
      </c>
      <c r="E8" t="n">
        <v>32.71</v>
      </c>
      <c r="F8" t="n">
        <v>26.67</v>
      </c>
      <c r="G8" t="n">
        <v>15.69</v>
      </c>
      <c r="H8" t="n">
        <v>0.25</v>
      </c>
      <c r="I8" t="n">
        <v>102</v>
      </c>
      <c r="J8" t="n">
        <v>178.96</v>
      </c>
      <c r="K8" t="n">
        <v>52.44</v>
      </c>
      <c r="L8" t="n">
        <v>2.5</v>
      </c>
      <c r="M8" t="n">
        <v>100</v>
      </c>
      <c r="N8" t="n">
        <v>34.02</v>
      </c>
      <c r="O8" t="n">
        <v>22305.48</v>
      </c>
      <c r="P8" t="n">
        <v>351.81</v>
      </c>
      <c r="Q8" t="n">
        <v>452.79</v>
      </c>
      <c r="R8" t="n">
        <v>158.14</v>
      </c>
      <c r="S8" t="n">
        <v>57.64</v>
      </c>
      <c r="T8" t="n">
        <v>47695.94</v>
      </c>
      <c r="U8" t="n">
        <v>0.36</v>
      </c>
      <c r="V8" t="n">
        <v>0.8</v>
      </c>
      <c r="W8" t="n">
        <v>6.96</v>
      </c>
      <c r="X8" t="n">
        <v>2.94</v>
      </c>
      <c r="Y8" t="n">
        <v>1</v>
      </c>
      <c r="Z8" t="n">
        <v>10</v>
      </c>
      <c r="AA8" t="n">
        <v>556.3041315569624</v>
      </c>
      <c r="AB8" t="n">
        <v>761.159855202405</v>
      </c>
      <c r="AC8" t="n">
        <v>688.5158269164531</v>
      </c>
      <c r="AD8" t="n">
        <v>556304.1315569624</v>
      </c>
      <c r="AE8" t="n">
        <v>761159.855202405</v>
      </c>
      <c r="AF8" t="n">
        <v>3.061663732975931e-06</v>
      </c>
      <c r="AG8" t="n">
        <v>9.464699074074074</v>
      </c>
      <c r="AH8" t="n">
        <v>688515.8269164531</v>
      </c>
    </row>
    <row r="9">
      <c r="A9" t="n">
        <v>7</v>
      </c>
      <c r="B9" t="n">
        <v>90</v>
      </c>
      <c r="C9" t="inlineStr">
        <is>
          <t xml:space="preserve">CONCLUIDO	</t>
        </is>
      </c>
      <c r="D9" t="n">
        <v>3.1197</v>
      </c>
      <c r="E9" t="n">
        <v>32.05</v>
      </c>
      <c r="F9" t="n">
        <v>26.36</v>
      </c>
      <c r="G9" t="n">
        <v>17.19</v>
      </c>
      <c r="H9" t="n">
        <v>0.27</v>
      </c>
      <c r="I9" t="n">
        <v>92</v>
      </c>
      <c r="J9" t="n">
        <v>179.33</v>
      </c>
      <c r="K9" t="n">
        <v>52.44</v>
      </c>
      <c r="L9" t="n">
        <v>2.75</v>
      </c>
      <c r="M9" t="n">
        <v>90</v>
      </c>
      <c r="N9" t="n">
        <v>34.14</v>
      </c>
      <c r="O9" t="n">
        <v>22351.34</v>
      </c>
      <c r="P9" t="n">
        <v>347.44</v>
      </c>
      <c r="Q9" t="n">
        <v>452.84</v>
      </c>
      <c r="R9" t="n">
        <v>148.36</v>
      </c>
      <c r="S9" t="n">
        <v>57.64</v>
      </c>
      <c r="T9" t="n">
        <v>42858.69</v>
      </c>
      <c r="U9" t="n">
        <v>0.39</v>
      </c>
      <c r="V9" t="n">
        <v>0.8</v>
      </c>
      <c r="W9" t="n">
        <v>6.94</v>
      </c>
      <c r="X9" t="n">
        <v>2.63</v>
      </c>
      <c r="Y9" t="n">
        <v>1</v>
      </c>
      <c r="Z9" t="n">
        <v>10</v>
      </c>
      <c r="AA9" t="n">
        <v>544.274967205619</v>
      </c>
      <c r="AB9" t="n">
        <v>744.70102184762</v>
      </c>
      <c r="AC9" t="n">
        <v>673.6278015169311</v>
      </c>
      <c r="AD9" t="n">
        <v>544274.967205619</v>
      </c>
      <c r="AE9" t="n">
        <v>744701.02184762</v>
      </c>
      <c r="AF9" t="n">
        <v>3.124663814369606e-06</v>
      </c>
      <c r="AG9" t="n">
        <v>9.273726851851851</v>
      </c>
      <c r="AH9" t="n">
        <v>673627.801516931</v>
      </c>
    </row>
    <row r="10">
      <c r="A10" t="n">
        <v>8</v>
      </c>
      <c r="B10" t="n">
        <v>90</v>
      </c>
      <c r="C10" t="inlineStr">
        <is>
          <t xml:space="preserve">CONCLUIDO	</t>
        </is>
      </c>
      <c r="D10" t="n">
        <v>3.1727</v>
      </c>
      <c r="E10" t="n">
        <v>31.52</v>
      </c>
      <c r="F10" t="n">
        <v>26.11</v>
      </c>
      <c r="G10" t="n">
        <v>18.65</v>
      </c>
      <c r="H10" t="n">
        <v>0.3</v>
      </c>
      <c r="I10" t="n">
        <v>84</v>
      </c>
      <c r="J10" t="n">
        <v>179.7</v>
      </c>
      <c r="K10" t="n">
        <v>52.44</v>
      </c>
      <c r="L10" t="n">
        <v>3</v>
      </c>
      <c r="M10" t="n">
        <v>82</v>
      </c>
      <c r="N10" t="n">
        <v>34.26</v>
      </c>
      <c r="O10" t="n">
        <v>22397.24</v>
      </c>
      <c r="P10" t="n">
        <v>343.97</v>
      </c>
      <c r="Q10" t="n">
        <v>452.79</v>
      </c>
      <c r="R10" t="n">
        <v>139.97</v>
      </c>
      <c r="S10" t="n">
        <v>57.64</v>
      </c>
      <c r="T10" t="n">
        <v>38704.19</v>
      </c>
      <c r="U10" t="n">
        <v>0.41</v>
      </c>
      <c r="V10" t="n">
        <v>0.8100000000000001</v>
      </c>
      <c r="W10" t="n">
        <v>6.93</v>
      </c>
      <c r="X10" t="n">
        <v>2.38</v>
      </c>
      <c r="Y10" t="n">
        <v>1</v>
      </c>
      <c r="Z10" t="n">
        <v>10</v>
      </c>
      <c r="AA10" t="n">
        <v>522.8938539682184</v>
      </c>
      <c r="AB10" t="n">
        <v>715.446439448065</v>
      </c>
      <c r="AC10" t="n">
        <v>647.1652354025252</v>
      </c>
      <c r="AD10" t="n">
        <v>522893.8539682184</v>
      </c>
      <c r="AE10" t="n">
        <v>715446.439448065</v>
      </c>
      <c r="AF10" t="n">
        <v>3.177748143683831e-06</v>
      </c>
      <c r="AG10" t="n">
        <v>9.12037037037037</v>
      </c>
      <c r="AH10" t="n">
        <v>647165.2354025253</v>
      </c>
    </row>
    <row r="11">
      <c r="A11" t="n">
        <v>9</v>
      </c>
      <c r="B11" t="n">
        <v>90</v>
      </c>
      <c r="C11" t="inlineStr">
        <is>
          <t xml:space="preserve">CONCLUIDO	</t>
        </is>
      </c>
      <c r="D11" t="n">
        <v>3.2156</v>
      </c>
      <c r="E11" t="n">
        <v>31.1</v>
      </c>
      <c r="F11" t="n">
        <v>25.94</v>
      </c>
      <c r="G11" t="n">
        <v>20.21</v>
      </c>
      <c r="H11" t="n">
        <v>0.32</v>
      </c>
      <c r="I11" t="n">
        <v>77</v>
      </c>
      <c r="J11" t="n">
        <v>180.07</v>
      </c>
      <c r="K11" t="n">
        <v>52.44</v>
      </c>
      <c r="L11" t="n">
        <v>3.25</v>
      </c>
      <c r="M11" t="n">
        <v>75</v>
      </c>
      <c r="N11" t="n">
        <v>34.38</v>
      </c>
      <c r="O11" t="n">
        <v>22443.18</v>
      </c>
      <c r="P11" t="n">
        <v>341.36</v>
      </c>
      <c r="Q11" t="n">
        <v>452.71</v>
      </c>
      <c r="R11" t="n">
        <v>134.24</v>
      </c>
      <c r="S11" t="n">
        <v>57.64</v>
      </c>
      <c r="T11" t="n">
        <v>35870.99</v>
      </c>
      <c r="U11" t="n">
        <v>0.43</v>
      </c>
      <c r="V11" t="n">
        <v>0.82</v>
      </c>
      <c r="W11" t="n">
        <v>6.93</v>
      </c>
      <c r="X11" t="n">
        <v>2.21</v>
      </c>
      <c r="Y11" t="n">
        <v>1</v>
      </c>
      <c r="Z11" t="n">
        <v>10</v>
      </c>
      <c r="AA11" t="n">
        <v>515.472151714687</v>
      </c>
      <c r="AB11" t="n">
        <v>705.2917390023881</v>
      </c>
      <c r="AC11" t="n">
        <v>637.9796853151722</v>
      </c>
      <c r="AD11" t="n">
        <v>515472.151714687</v>
      </c>
      <c r="AE11" t="n">
        <v>705291.7390023881</v>
      </c>
      <c r="AF11" t="n">
        <v>3.22071640269478e-06</v>
      </c>
      <c r="AG11" t="n">
        <v>8.998842592592593</v>
      </c>
      <c r="AH11" t="n">
        <v>637979.6853151722</v>
      </c>
    </row>
    <row r="12">
      <c r="A12" t="n">
        <v>10</v>
      </c>
      <c r="B12" t="n">
        <v>90</v>
      </c>
      <c r="C12" t="inlineStr">
        <is>
          <t xml:space="preserve">CONCLUIDO	</t>
        </is>
      </c>
      <c r="D12" t="n">
        <v>3.2592</v>
      </c>
      <c r="E12" t="n">
        <v>30.68</v>
      </c>
      <c r="F12" t="n">
        <v>25.74</v>
      </c>
      <c r="G12" t="n">
        <v>21.75</v>
      </c>
      <c r="H12" t="n">
        <v>0.34</v>
      </c>
      <c r="I12" t="n">
        <v>71</v>
      </c>
      <c r="J12" t="n">
        <v>180.45</v>
      </c>
      <c r="K12" t="n">
        <v>52.44</v>
      </c>
      <c r="L12" t="n">
        <v>3.5</v>
      </c>
      <c r="M12" t="n">
        <v>69</v>
      </c>
      <c r="N12" t="n">
        <v>34.51</v>
      </c>
      <c r="O12" t="n">
        <v>22489.16</v>
      </c>
      <c r="P12" t="n">
        <v>338.5</v>
      </c>
      <c r="Q12" t="n">
        <v>452.73</v>
      </c>
      <c r="R12" t="n">
        <v>127.77</v>
      </c>
      <c r="S12" t="n">
        <v>57.64</v>
      </c>
      <c r="T12" t="n">
        <v>32667.23</v>
      </c>
      <c r="U12" t="n">
        <v>0.45</v>
      </c>
      <c r="V12" t="n">
        <v>0.82</v>
      </c>
      <c r="W12" t="n">
        <v>6.91</v>
      </c>
      <c r="X12" t="n">
        <v>2.01</v>
      </c>
      <c r="Y12" t="n">
        <v>1</v>
      </c>
      <c r="Z12" t="n">
        <v>10</v>
      </c>
      <c r="AA12" t="n">
        <v>508.0524811300782</v>
      </c>
      <c r="AB12" t="n">
        <v>695.1398183757622</v>
      </c>
      <c r="AC12" t="n">
        <v>628.7966497448414</v>
      </c>
      <c r="AD12" t="n">
        <v>508052.4811300782</v>
      </c>
      <c r="AE12" t="n">
        <v>695139.8183757622</v>
      </c>
      <c r="AF12" t="n">
        <v>3.264385775489124e-06</v>
      </c>
      <c r="AG12" t="n">
        <v>8.877314814814815</v>
      </c>
      <c r="AH12" t="n">
        <v>628796.6497448414</v>
      </c>
    </row>
    <row r="13">
      <c r="A13" t="n">
        <v>11</v>
      </c>
      <c r="B13" t="n">
        <v>90</v>
      </c>
      <c r="C13" t="inlineStr">
        <is>
          <t xml:space="preserve">CONCLUIDO	</t>
        </is>
      </c>
      <c r="D13" t="n">
        <v>3.2943</v>
      </c>
      <c r="E13" t="n">
        <v>30.36</v>
      </c>
      <c r="F13" t="n">
        <v>25.59</v>
      </c>
      <c r="G13" t="n">
        <v>23.26</v>
      </c>
      <c r="H13" t="n">
        <v>0.37</v>
      </c>
      <c r="I13" t="n">
        <v>66</v>
      </c>
      <c r="J13" t="n">
        <v>180.82</v>
      </c>
      <c r="K13" t="n">
        <v>52.44</v>
      </c>
      <c r="L13" t="n">
        <v>3.75</v>
      </c>
      <c r="M13" t="n">
        <v>64</v>
      </c>
      <c r="N13" t="n">
        <v>34.63</v>
      </c>
      <c r="O13" t="n">
        <v>22535.19</v>
      </c>
      <c r="P13" t="n">
        <v>336.14</v>
      </c>
      <c r="Q13" t="n">
        <v>452.68</v>
      </c>
      <c r="R13" t="n">
        <v>122.8</v>
      </c>
      <c r="S13" t="n">
        <v>57.64</v>
      </c>
      <c r="T13" t="n">
        <v>30209.66</v>
      </c>
      <c r="U13" t="n">
        <v>0.47</v>
      </c>
      <c r="V13" t="n">
        <v>0.83</v>
      </c>
      <c r="W13" t="n">
        <v>6.9</v>
      </c>
      <c r="X13" t="n">
        <v>1.86</v>
      </c>
      <c r="Y13" t="n">
        <v>1</v>
      </c>
      <c r="Z13" t="n">
        <v>10</v>
      </c>
      <c r="AA13" t="n">
        <v>502.2165058505885</v>
      </c>
      <c r="AB13" t="n">
        <v>687.1547795333061</v>
      </c>
      <c r="AC13" t="n">
        <v>621.5736918024369</v>
      </c>
      <c r="AD13" t="n">
        <v>502216.5058505885</v>
      </c>
      <c r="AE13" t="n">
        <v>687154.779533306</v>
      </c>
      <c r="AF13" t="n">
        <v>3.299541623770808e-06</v>
      </c>
      <c r="AG13" t="n">
        <v>8.784722222222223</v>
      </c>
      <c r="AH13" t="n">
        <v>621573.6918024368</v>
      </c>
    </row>
    <row r="14">
      <c r="A14" t="n">
        <v>12</v>
      </c>
      <c r="B14" t="n">
        <v>90</v>
      </c>
      <c r="C14" t="inlineStr">
        <is>
          <t xml:space="preserve">CONCLUIDO	</t>
        </is>
      </c>
      <c r="D14" t="n">
        <v>3.3307</v>
      </c>
      <c r="E14" t="n">
        <v>30.02</v>
      </c>
      <c r="F14" t="n">
        <v>25.43</v>
      </c>
      <c r="G14" t="n">
        <v>25.02</v>
      </c>
      <c r="H14" t="n">
        <v>0.39</v>
      </c>
      <c r="I14" t="n">
        <v>61</v>
      </c>
      <c r="J14" t="n">
        <v>181.19</v>
      </c>
      <c r="K14" t="n">
        <v>52.44</v>
      </c>
      <c r="L14" t="n">
        <v>4</v>
      </c>
      <c r="M14" t="n">
        <v>59</v>
      </c>
      <c r="N14" t="n">
        <v>34.75</v>
      </c>
      <c r="O14" t="n">
        <v>22581.25</v>
      </c>
      <c r="P14" t="n">
        <v>333.78</v>
      </c>
      <c r="Q14" t="n">
        <v>452.68</v>
      </c>
      <c r="R14" t="n">
        <v>118.23</v>
      </c>
      <c r="S14" t="n">
        <v>57.64</v>
      </c>
      <c r="T14" t="n">
        <v>27947.66</v>
      </c>
      <c r="U14" t="n">
        <v>0.49</v>
      </c>
      <c r="V14" t="n">
        <v>0.83</v>
      </c>
      <c r="W14" t="n">
        <v>6.88</v>
      </c>
      <c r="X14" t="n">
        <v>1.71</v>
      </c>
      <c r="Y14" t="n">
        <v>1</v>
      </c>
      <c r="Z14" t="n">
        <v>10</v>
      </c>
      <c r="AA14" t="n">
        <v>496.3430950045532</v>
      </c>
      <c r="AB14" t="n">
        <v>679.1185196971617</v>
      </c>
      <c r="AC14" t="n">
        <v>614.3044013260924</v>
      </c>
      <c r="AD14" t="n">
        <v>496343.0950045532</v>
      </c>
      <c r="AE14" t="n">
        <v>679118.5196971616</v>
      </c>
      <c r="AF14" t="n">
        <v>3.335999540507371e-06</v>
      </c>
      <c r="AG14" t="n">
        <v>8.686342592592593</v>
      </c>
      <c r="AH14" t="n">
        <v>614304.4013260924</v>
      </c>
    </row>
    <row r="15">
      <c r="A15" t="n">
        <v>13</v>
      </c>
      <c r="B15" t="n">
        <v>90</v>
      </c>
      <c r="C15" t="inlineStr">
        <is>
          <t xml:space="preserve">CONCLUIDO	</t>
        </is>
      </c>
      <c r="D15" t="n">
        <v>3.3486</v>
      </c>
      <c r="E15" t="n">
        <v>29.86</v>
      </c>
      <c r="F15" t="n">
        <v>25.38</v>
      </c>
      <c r="G15" t="n">
        <v>26.26</v>
      </c>
      <c r="H15" t="n">
        <v>0.42</v>
      </c>
      <c r="I15" t="n">
        <v>58</v>
      </c>
      <c r="J15" t="n">
        <v>181.57</v>
      </c>
      <c r="K15" t="n">
        <v>52.44</v>
      </c>
      <c r="L15" t="n">
        <v>4.25</v>
      </c>
      <c r="M15" t="n">
        <v>56</v>
      </c>
      <c r="N15" t="n">
        <v>34.88</v>
      </c>
      <c r="O15" t="n">
        <v>22627.36</v>
      </c>
      <c r="P15" t="n">
        <v>332.78</v>
      </c>
      <c r="Q15" t="n">
        <v>452.76</v>
      </c>
      <c r="R15" t="n">
        <v>115.98</v>
      </c>
      <c r="S15" t="n">
        <v>57.64</v>
      </c>
      <c r="T15" t="n">
        <v>26840.38</v>
      </c>
      <c r="U15" t="n">
        <v>0.5</v>
      </c>
      <c r="V15" t="n">
        <v>0.84</v>
      </c>
      <c r="W15" t="n">
        <v>6.9</v>
      </c>
      <c r="X15" t="n">
        <v>1.65</v>
      </c>
      <c r="Y15" t="n">
        <v>1</v>
      </c>
      <c r="Z15" t="n">
        <v>10</v>
      </c>
      <c r="AA15" t="n">
        <v>493.7118328232754</v>
      </c>
      <c r="AB15" t="n">
        <v>675.5183106976426</v>
      </c>
      <c r="AC15" t="n">
        <v>611.0477912205625</v>
      </c>
      <c r="AD15" t="n">
        <v>493711.8328232754</v>
      </c>
      <c r="AE15" t="n">
        <v>675518.3106976426</v>
      </c>
      <c r="AF15" t="n">
        <v>3.353928021539911e-06</v>
      </c>
      <c r="AG15" t="n">
        <v>8.640046296296296</v>
      </c>
      <c r="AH15" t="n">
        <v>611047.7912205625</v>
      </c>
    </row>
    <row r="16">
      <c r="A16" t="n">
        <v>14</v>
      </c>
      <c r="B16" t="n">
        <v>90</v>
      </c>
      <c r="C16" t="inlineStr">
        <is>
          <t xml:space="preserve">CONCLUIDO	</t>
        </is>
      </c>
      <c r="D16" t="n">
        <v>3.3802</v>
      </c>
      <c r="E16" t="n">
        <v>29.58</v>
      </c>
      <c r="F16" t="n">
        <v>25.24</v>
      </c>
      <c r="G16" t="n">
        <v>28.05</v>
      </c>
      <c r="H16" t="n">
        <v>0.44</v>
      </c>
      <c r="I16" t="n">
        <v>54</v>
      </c>
      <c r="J16" t="n">
        <v>181.94</v>
      </c>
      <c r="K16" t="n">
        <v>52.44</v>
      </c>
      <c r="L16" t="n">
        <v>4.5</v>
      </c>
      <c r="M16" t="n">
        <v>52</v>
      </c>
      <c r="N16" t="n">
        <v>35</v>
      </c>
      <c r="O16" t="n">
        <v>22673.63</v>
      </c>
      <c r="P16" t="n">
        <v>330.68</v>
      </c>
      <c r="Q16" t="n">
        <v>452.7</v>
      </c>
      <c r="R16" t="n">
        <v>111.92</v>
      </c>
      <c r="S16" t="n">
        <v>57.64</v>
      </c>
      <c r="T16" t="n">
        <v>24827.01</v>
      </c>
      <c r="U16" t="n">
        <v>0.52</v>
      </c>
      <c r="V16" t="n">
        <v>0.84</v>
      </c>
      <c r="W16" t="n">
        <v>6.88</v>
      </c>
      <c r="X16" t="n">
        <v>1.52</v>
      </c>
      <c r="Y16" t="n">
        <v>1</v>
      </c>
      <c r="Z16" t="n">
        <v>10</v>
      </c>
      <c r="AA16" t="n">
        <v>476.9107453771456</v>
      </c>
      <c r="AB16" t="n">
        <v>652.5303216421819</v>
      </c>
      <c r="AC16" t="n">
        <v>590.2537435767097</v>
      </c>
      <c r="AD16" t="n">
        <v>476910.7453771456</v>
      </c>
      <c r="AE16" t="n">
        <v>652530.3216421818</v>
      </c>
      <c r="AF16" t="n">
        <v>3.38557830090462e-06</v>
      </c>
      <c r="AG16" t="n">
        <v>8.559027777777777</v>
      </c>
      <c r="AH16" t="n">
        <v>590253.7435767096</v>
      </c>
    </row>
    <row r="17">
      <c r="A17" t="n">
        <v>15</v>
      </c>
      <c r="B17" t="n">
        <v>90</v>
      </c>
      <c r="C17" t="inlineStr">
        <is>
          <t xml:space="preserve">CONCLUIDO	</t>
        </is>
      </c>
      <c r="D17" t="n">
        <v>3.3999</v>
      </c>
      <c r="E17" t="n">
        <v>29.41</v>
      </c>
      <c r="F17" t="n">
        <v>25.18</v>
      </c>
      <c r="G17" t="n">
        <v>29.62</v>
      </c>
      <c r="H17" t="n">
        <v>0.46</v>
      </c>
      <c r="I17" t="n">
        <v>51</v>
      </c>
      <c r="J17" t="n">
        <v>182.32</v>
      </c>
      <c r="K17" t="n">
        <v>52.44</v>
      </c>
      <c r="L17" t="n">
        <v>4.75</v>
      </c>
      <c r="M17" t="n">
        <v>49</v>
      </c>
      <c r="N17" t="n">
        <v>35.12</v>
      </c>
      <c r="O17" t="n">
        <v>22719.83</v>
      </c>
      <c r="P17" t="n">
        <v>329.65</v>
      </c>
      <c r="Q17" t="n">
        <v>452.64</v>
      </c>
      <c r="R17" t="n">
        <v>109.32</v>
      </c>
      <c r="S17" t="n">
        <v>57.64</v>
      </c>
      <c r="T17" t="n">
        <v>23543.55</v>
      </c>
      <c r="U17" t="n">
        <v>0.53</v>
      </c>
      <c r="V17" t="n">
        <v>0.84</v>
      </c>
      <c r="W17" t="n">
        <v>6.89</v>
      </c>
      <c r="X17" t="n">
        <v>1.45</v>
      </c>
      <c r="Y17" t="n">
        <v>1</v>
      </c>
      <c r="Z17" t="n">
        <v>10</v>
      </c>
      <c r="AA17" t="n">
        <v>474.1368166320338</v>
      </c>
      <c r="AB17" t="n">
        <v>648.7349099560205</v>
      </c>
      <c r="AC17" t="n">
        <v>586.8205606549817</v>
      </c>
      <c r="AD17" t="n">
        <v>474136.8166320338</v>
      </c>
      <c r="AE17" t="n">
        <v>648734.9099560205</v>
      </c>
      <c r="AF17" t="n">
        <v>3.405309645951605e-06</v>
      </c>
      <c r="AG17" t="n">
        <v>8.509837962962964</v>
      </c>
      <c r="AH17" t="n">
        <v>586820.5606549818</v>
      </c>
    </row>
    <row r="18">
      <c r="A18" t="n">
        <v>16</v>
      </c>
      <c r="B18" t="n">
        <v>90</v>
      </c>
      <c r="C18" t="inlineStr">
        <is>
          <t xml:space="preserve">CONCLUIDO	</t>
        </is>
      </c>
      <c r="D18" t="n">
        <v>3.4216</v>
      </c>
      <c r="E18" t="n">
        <v>29.23</v>
      </c>
      <c r="F18" t="n">
        <v>25.1</v>
      </c>
      <c r="G18" t="n">
        <v>31.37</v>
      </c>
      <c r="H18" t="n">
        <v>0.49</v>
      </c>
      <c r="I18" t="n">
        <v>48</v>
      </c>
      <c r="J18" t="n">
        <v>182.69</v>
      </c>
      <c r="K18" t="n">
        <v>52.44</v>
      </c>
      <c r="L18" t="n">
        <v>5</v>
      </c>
      <c r="M18" t="n">
        <v>46</v>
      </c>
      <c r="N18" t="n">
        <v>35.25</v>
      </c>
      <c r="O18" t="n">
        <v>22766.06</v>
      </c>
      <c r="P18" t="n">
        <v>328.09</v>
      </c>
      <c r="Q18" t="n">
        <v>452.66</v>
      </c>
      <c r="R18" t="n">
        <v>106.82</v>
      </c>
      <c r="S18" t="n">
        <v>57.64</v>
      </c>
      <c r="T18" t="n">
        <v>22308.68</v>
      </c>
      <c r="U18" t="n">
        <v>0.54</v>
      </c>
      <c r="V18" t="n">
        <v>0.84</v>
      </c>
      <c r="W18" t="n">
        <v>6.88</v>
      </c>
      <c r="X18" t="n">
        <v>1.37</v>
      </c>
      <c r="Y18" t="n">
        <v>1</v>
      </c>
      <c r="Z18" t="n">
        <v>10</v>
      </c>
      <c r="AA18" t="n">
        <v>470.6021977595881</v>
      </c>
      <c r="AB18" t="n">
        <v>643.8986884783612</v>
      </c>
      <c r="AC18" t="n">
        <v>582.4459013674708</v>
      </c>
      <c r="AD18" t="n">
        <v>470602.1977595881</v>
      </c>
      <c r="AE18" t="n">
        <v>643898.6884783612</v>
      </c>
      <c r="AF18" t="n">
        <v>3.427044173236863e-06</v>
      </c>
      <c r="AG18" t="n">
        <v>8.45775462962963</v>
      </c>
      <c r="AH18" t="n">
        <v>582445.9013674709</v>
      </c>
    </row>
    <row r="19">
      <c r="A19" t="n">
        <v>17</v>
      </c>
      <c r="B19" t="n">
        <v>90</v>
      </c>
      <c r="C19" t="inlineStr">
        <is>
          <t xml:space="preserve">CONCLUIDO	</t>
        </is>
      </c>
      <c r="D19" t="n">
        <v>3.4369</v>
      </c>
      <c r="E19" t="n">
        <v>29.1</v>
      </c>
      <c r="F19" t="n">
        <v>25.04</v>
      </c>
      <c r="G19" t="n">
        <v>32.66</v>
      </c>
      <c r="H19" t="n">
        <v>0.51</v>
      </c>
      <c r="I19" t="n">
        <v>46</v>
      </c>
      <c r="J19" t="n">
        <v>183.07</v>
      </c>
      <c r="K19" t="n">
        <v>52.44</v>
      </c>
      <c r="L19" t="n">
        <v>5.25</v>
      </c>
      <c r="M19" t="n">
        <v>44</v>
      </c>
      <c r="N19" t="n">
        <v>35.37</v>
      </c>
      <c r="O19" t="n">
        <v>22812.34</v>
      </c>
      <c r="P19" t="n">
        <v>327.18</v>
      </c>
      <c r="Q19" t="n">
        <v>452.66</v>
      </c>
      <c r="R19" t="n">
        <v>104.82</v>
      </c>
      <c r="S19" t="n">
        <v>57.64</v>
      </c>
      <c r="T19" t="n">
        <v>21315.55</v>
      </c>
      <c r="U19" t="n">
        <v>0.55</v>
      </c>
      <c r="V19" t="n">
        <v>0.85</v>
      </c>
      <c r="W19" t="n">
        <v>6.88</v>
      </c>
      <c r="X19" t="n">
        <v>1.31</v>
      </c>
      <c r="Y19" t="n">
        <v>1</v>
      </c>
      <c r="Z19" t="n">
        <v>10</v>
      </c>
      <c r="AA19" t="n">
        <v>468.3779977710746</v>
      </c>
      <c r="AB19" t="n">
        <v>640.8554399292987</v>
      </c>
      <c r="AC19" t="n">
        <v>579.6930961887048</v>
      </c>
      <c r="AD19" t="n">
        <v>468377.9977710746</v>
      </c>
      <c r="AE19" t="n">
        <v>640855.4399292987</v>
      </c>
      <c r="AF19" t="n">
        <v>3.44236851735965e-06</v>
      </c>
      <c r="AG19" t="n">
        <v>8.420138888888889</v>
      </c>
      <c r="AH19" t="n">
        <v>579693.0961887047</v>
      </c>
    </row>
    <row r="20">
      <c r="A20" t="n">
        <v>18</v>
      </c>
      <c r="B20" t="n">
        <v>90</v>
      </c>
      <c r="C20" t="inlineStr">
        <is>
          <t xml:space="preserve">CONCLUIDO	</t>
        </is>
      </c>
      <c r="D20" t="n">
        <v>3.4536</v>
      </c>
      <c r="E20" t="n">
        <v>28.96</v>
      </c>
      <c r="F20" t="n">
        <v>24.97</v>
      </c>
      <c r="G20" t="n">
        <v>34.05</v>
      </c>
      <c r="H20" t="n">
        <v>0.53</v>
      </c>
      <c r="I20" t="n">
        <v>44</v>
      </c>
      <c r="J20" t="n">
        <v>183.44</v>
      </c>
      <c r="K20" t="n">
        <v>52.44</v>
      </c>
      <c r="L20" t="n">
        <v>5.5</v>
      </c>
      <c r="M20" t="n">
        <v>42</v>
      </c>
      <c r="N20" t="n">
        <v>35.5</v>
      </c>
      <c r="O20" t="n">
        <v>22858.66</v>
      </c>
      <c r="P20" t="n">
        <v>326.08</v>
      </c>
      <c r="Q20" t="n">
        <v>452.61</v>
      </c>
      <c r="R20" t="n">
        <v>102.88</v>
      </c>
      <c r="S20" t="n">
        <v>57.64</v>
      </c>
      <c r="T20" t="n">
        <v>20358.69</v>
      </c>
      <c r="U20" t="n">
        <v>0.5600000000000001</v>
      </c>
      <c r="V20" t="n">
        <v>0.85</v>
      </c>
      <c r="W20" t="n">
        <v>6.87</v>
      </c>
      <c r="X20" t="n">
        <v>1.24</v>
      </c>
      <c r="Y20" t="n">
        <v>1</v>
      </c>
      <c r="Z20" t="n">
        <v>10</v>
      </c>
      <c r="AA20" t="n">
        <v>465.8836562135525</v>
      </c>
      <c r="AB20" t="n">
        <v>637.4425717677138</v>
      </c>
      <c r="AC20" t="n">
        <v>576.605947374471</v>
      </c>
      <c r="AD20" t="n">
        <v>465883.6562135525</v>
      </c>
      <c r="AE20" t="n">
        <v>637442.5717677139</v>
      </c>
      <c r="AF20" t="n">
        <v>3.459095089049226e-06</v>
      </c>
      <c r="AG20" t="n">
        <v>8.37962962962963</v>
      </c>
      <c r="AH20" t="n">
        <v>576605.947374471</v>
      </c>
    </row>
    <row r="21">
      <c r="A21" t="n">
        <v>19</v>
      </c>
      <c r="B21" t="n">
        <v>90</v>
      </c>
      <c r="C21" t="inlineStr">
        <is>
          <t xml:space="preserve">CONCLUIDO	</t>
        </is>
      </c>
      <c r="D21" t="n">
        <v>3.4699</v>
      </c>
      <c r="E21" t="n">
        <v>28.82</v>
      </c>
      <c r="F21" t="n">
        <v>24.91</v>
      </c>
      <c r="G21" t="n">
        <v>35.58</v>
      </c>
      <c r="H21" t="n">
        <v>0.55</v>
      </c>
      <c r="I21" t="n">
        <v>42</v>
      </c>
      <c r="J21" t="n">
        <v>183.82</v>
      </c>
      <c r="K21" t="n">
        <v>52.44</v>
      </c>
      <c r="L21" t="n">
        <v>5.75</v>
      </c>
      <c r="M21" t="n">
        <v>40</v>
      </c>
      <c r="N21" t="n">
        <v>35.63</v>
      </c>
      <c r="O21" t="n">
        <v>22905.03</v>
      </c>
      <c r="P21" t="n">
        <v>325.04</v>
      </c>
      <c r="Q21" t="n">
        <v>452.73</v>
      </c>
      <c r="R21" t="n">
        <v>100.6</v>
      </c>
      <c r="S21" t="n">
        <v>57.64</v>
      </c>
      <c r="T21" t="n">
        <v>19228.97</v>
      </c>
      <c r="U21" t="n">
        <v>0.57</v>
      </c>
      <c r="V21" t="n">
        <v>0.85</v>
      </c>
      <c r="W21" t="n">
        <v>6.86</v>
      </c>
      <c r="X21" t="n">
        <v>1.18</v>
      </c>
      <c r="Y21" t="n">
        <v>1</v>
      </c>
      <c r="Z21" t="n">
        <v>10</v>
      </c>
      <c r="AA21" t="n">
        <v>463.5220622308349</v>
      </c>
      <c r="AB21" t="n">
        <v>634.2113346943863</v>
      </c>
      <c r="AC21" t="n">
        <v>573.6830950323521</v>
      </c>
      <c r="AD21" t="n">
        <v>463522.0622308349</v>
      </c>
      <c r="AE21" t="n">
        <v>634211.3346943863</v>
      </c>
      <c r="AF21" t="n">
        <v>3.475421024291148e-06</v>
      </c>
      <c r="AG21" t="n">
        <v>8.33912037037037</v>
      </c>
      <c r="AH21" t="n">
        <v>573683.095032352</v>
      </c>
    </row>
    <row r="22">
      <c r="A22" t="n">
        <v>20</v>
      </c>
      <c r="B22" t="n">
        <v>90</v>
      </c>
      <c r="C22" t="inlineStr">
        <is>
          <t xml:space="preserve">CONCLUIDO	</t>
        </is>
      </c>
      <c r="D22" t="n">
        <v>3.4826</v>
      </c>
      <c r="E22" t="n">
        <v>28.71</v>
      </c>
      <c r="F22" t="n">
        <v>24.87</v>
      </c>
      <c r="G22" t="n">
        <v>37.31</v>
      </c>
      <c r="H22" t="n">
        <v>0.58</v>
      </c>
      <c r="I22" t="n">
        <v>40</v>
      </c>
      <c r="J22" t="n">
        <v>184.19</v>
      </c>
      <c r="K22" t="n">
        <v>52.44</v>
      </c>
      <c r="L22" t="n">
        <v>6</v>
      </c>
      <c r="M22" t="n">
        <v>38</v>
      </c>
      <c r="N22" t="n">
        <v>35.75</v>
      </c>
      <c r="O22" t="n">
        <v>22951.43</v>
      </c>
      <c r="P22" t="n">
        <v>324.3</v>
      </c>
      <c r="Q22" t="n">
        <v>452.73</v>
      </c>
      <c r="R22" t="n">
        <v>99.73999999999999</v>
      </c>
      <c r="S22" t="n">
        <v>57.64</v>
      </c>
      <c r="T22" t="n">
        <v>18810.33</v>
      </c>
      <c r="U22" t="n">
        <v>0.58</v>
      </c>
      <c r="V22" t="n">
        <v>0.85</v>
      </c>
      <c r="W22" t="n">
        <v>6.86</v>
      </c>
      <c r="X22" t="n">
        <v>1.14</v>
      </c>
      <c r="Y22" t="n">
        <v>1</v>
      </c>
      <c r="Z22" t="n">
        <v>10</v>
      </c>
      <c r="AA22" t="n">
        <v>461.7675170799576</v>
      </c>
      <c r="AB22" t="n">
        <v>631.8106886138868</v>
      </c>
      <c r="AC22" t="n">
        <v>571.5115632444475</v>
      </c>
      <c r="AD22" t="n">
        <v>461767.5170799576</v>
      </c>
      <c r="AE22" t="n">
        <v>631810.6886138868</v>
      </c>
      <c r="AF22" t="n">
        <v>3.48814123150418e-06</v>
      </c>
      <c r="AG22" t="n">
        <v>8.307291666666666</v>
      </c>
      <c r="AH22" t="n">
        <v>571511.5632444476</v>
      </c>
    </row>
    <row r="23">
      <c r="A23" t="n">
        <v>21</v>
      </c>
      <c r="B23" t="n">
        <v>90</v>
      </c>
      <c r="C23" t="inlineStr">
        <is>
          <t xml:space="preserve">CONCLUIDO	</t>
        </is>
      </c>
      <c r="D23" t="n">
        <v>3.5028</v>
      </c>
      <c r="E23" t="n">
        <v>28.55</v>
      </c>
      <c r="F23" t="n">
        <v>24.78</v>
      </c>
      <c r="G23" t="n">
        <v>39.12</v>
      </c>
      <c r="H23" t="n">
        <v>0.6</v>
      </c>
      <c r="I23" t="n">
        <v>38</v>
      </c>
      <c r="J23" t="n">
        <v>184.57</v>
      </c>
      <c r="K23" t="n">
        <v>52.44</v>
      </c>
      <c r="L23" t="n">
        <v>6.25</v>
      </c>
      <c r="M23" t="n">
        <v>36</v>
      </c>
      <c r="N23" t="n">
        <v>35.88</v>
      </c>
      <c r="O23" t="n">
        <v>22997.88</v>
      </c>
      <c r="P23" t="n">
        <v>322.57</v>
      </c>
      <c r="Q23" t="n">
        <v>452.63</v>
      </c>
      <c r="R23" t="n">
        <v>96.5</v>
      </c>
      <c r="S23" t="n">
        <v>57.64</v>
      </c>
      <c r="T23" t="n">
        <v>17197.18</v>
      </c>
      <c r="U23" t="n">
        <v>0.6</v>
      </c>
      <c r="V23" t="n">
        <v>0.86</v>
      </c>
      <c r="W23" t="n">
        <v>6.86</v>
      </c>
      <c r="X23" t="n">
        <v>1.05</v>
      </c>
      <c r="Y23" t="n">
        <v>1</v>
      </c>
      <c r="Z23" t="n">
        <v>10</v>
      </c>
      <c r="AA23" t="n">
        <v>458.5383452622665</v>
      </c>
      <c r="AB23" t="n">
        <v>627.3923932719156</v>
      </c>
      <c r="AC23" t="n">
        <v>567.5149438087976</v>
      </c>
      <c r="AD23" t="n">
        <v>458538.3452622665</v>
      </c>
      <c r="AE23" t="n">
        <v>627392.3932719156</v>
      </c>
      <c r="AF23" t="n">
        <v>3.508373372110733e-06</v>
      </c>
      <c r="AG23" t="n">
        <v>8.26099537037037</v>
      </c>
      <c r="AH23" t="n">
        <v>567514.9438087976</v>
      </c>
    </row>
    <row r="24">
      <c r="A24" t="n">
        <v>22</v>
      </c>
      <c r="B24" t="n">
        <v>90</v>
      </c>
      <c r="C24" t="inlineStr">
        <is>
          <t xml:space="preserve">CONCLUIDO	</t>
        </is>
      </c>
      <c r="D24" t="n">
        <v>3.5084</v>
      </c>
      <c r="E24" t="n">
        <v>28.5</v>
      </c>
      <c r="F24" t="n">
        <v>24.77</v>
      </c>
      <c r="G24" t="n">
        <v>40.16</v>
      </c>
      <c r="H24" t="n">
        <v>0.62</v>
      </c>
      <c r="I24" t="n">
        <v>37</v>
      </c>
      <c r="J24" t="n">
        <v>184.95</v>
      </c>
      <c r="K24" t="n">
        <v>52.44</v>
      </c>
      <c r="L24" t="n">
        <v>6.5</v>
      </c>
      <c r="M24" t="n">
        <v>35</v>
      </c>
      <c r="N24" t="n">
        <v>36.01</v>
      </c>
      <c r="O24" t="n">
        <v>23044.38</v>
      </c>
      <c r="P24" t="n">
        <v>322.24</v>
      </c>
      <c r="Q24" t="n">
        <v>452.61</v>
      </c>
      <c r="R24" t="n">
        <v>96.56</v>
      </c>
      <c r="S24" t="n">
        <v>57.64</v>
      </c>
      <c r="T24" t="n">
        <v>17233.54</v>
      </c>
      <c r="U24" t="n">
        <v>0.6</v>
      </c>
      <c r="V24" t="n">
        <v>0.86</v>
      </c>
      <c r="W24" t="n">
        <v>6.85</v>
      </c>
      <c r="X24" t="n">
        <v>1.04</v>
      </c>
      <c r="Y24" t="n">
        <v>1</v>
      </c>
      <c r="Z24" t="n">
        <v>10</v>
      </c>
      <c r="AA24" t="n">
        <v>457.7997327104601</v>
      </c>
      <c r="AB24" t="n">
        <v>626.3817909932482</v>
      </c>
      <c r="AC24" t="n">
        <v>566.6007919932169</v>
      </c>
      <c r="AD24" t="n">
        <v>457799.7327104601</v>
      </c>
      <c r="AE24" t="n">
        <v>626381.7909932481</v>
      </c>
      <c r="AF24" t="n">
        <v>3.513982282377897e-06</v>
      </c>
      <c r="AG24" t="n">
        <v>8.246527777777779</v>
      </c>
      <c r="AH24" t="n">
        <v>566600.791993217</v>
      </c>
    </row>
    <row r="25">
      <c r="A25" t="n">
        <v>23</v>
      </c>
      <c r="B25" t="n">
        <v>90</v>
      </c>
      <c r="C25" t="inlineStr">
        <is>
          <t xml:space="preserve">CONCLUIDO	</t>
        </is>
      </c>
      <c r="D25" t="n">
        <v>3.5154</v>
      </c>
      <c r="E25" t="n">
        <v>28.45</v>
      </c>
      <c r="F25" t="n">
        <v>24.75</v>
      </c>
      <c r="G25" t="n">
        <v>41.24</v>
      </c>
      <c r="H25" t="n">
        <v>0.65</v>
      </c>
      <c r="I25" t="n">
        <v>36</v>
      </c>
      <c r="J25" t="n">
        <v>185.33</v>
      </c>
      <c r="K25" t="n">
        <v>52.44</v>
      </c>
      <c r="L25" t="n">
        <v>6.75</v>
      </c>
      <c r="M25" t="n">
        <v>34</v>
      </c>
      <c r="N25" t="n">
        <v>36.13</v>
      </c>
      <c r="O25" t="n">
        <v>23090.91</v>
      </c>
      <c r="P25" t="n">
        <v>321.68</v>
      </c>
      <c r="Q25" t="n">
        <v>452.73</v>
      </c>
      <c r="R25" t="n">
        <v>95.45</v>
      </c>
      <c r="S25" t="n">
        <v>57.64</v>
      </c>
      <c r="T25" t="n">
        <v>16683</v>
      </c>
      <c r="U25" t="n">
        <v>0.6</v>
      </c>
      <c r="V25" t="n">
        <v>0.86</v>
      </c>
      <c r="W25" t="n">
        <v>6.86</v>
      </c>
      <c r="X25" t="n">
        <v>1.02</v>
      </c>
      <c r="Y25" t="n">
        <v>1</v>
      </c>
      <c r="Z25" t="n">
        <v>10</v>
      </c>
      <c r="AA25" t="n">
        <v>456.7548206868435</v>
      </c>
      <c r="AB25" t="n">
        <v>624.9520962642709</v>
      </c>
      <c r="AC25" t="n">
        <v>565.3075453225842</v>
      </c>
      <c r="AD25" t="n">
        <v>456754.8206868435</v>
      </c>
      <c r="AE25" t="n">
        <v>624952.0962642709</v>
      </c>
      <c r="AF25" t="n">
        <v>3.520993420211852e-06</v>
      </c>
      <c r="AG25" t="n">
        <v>8.232060185185185</v>
      </c>
      <c r="AH25" t="n">
        <v>565307.5453225842</v>
      </c>
    </row>
    <row r="26">
      <c r="A26" t="n">
        <v>24</v>
      </c>
      <c r="B26" t="n">
        <v>90</v>
      </c>
      <c r="C26" t="inlineStr">
        <is>
          <t xml:space="preserve">CONCLUIDO	</t>
        </is>
      </c>
      <c r="D26" t="n">
        <v>3.5355</v>
      </c>
      <c r="E26" t="n">
        <v>28.28</v>
      </c>
      <c r="F26" t="n">
        <v>24.65</v>
      </c>
      <c r="G26" t="n">
        <v>43.51</v>
      </c>
      <c r="H26" t="n">
        <v>0.67</v>
      </c>
      <c r="I26" t="n">
        <v>34</v>
      </c>
      <c r="J26" t="n">
        <v>185.7</v>
      </c>
      <c r="K26" t="n">
        <v>52.44</v>
      </c>
      <c r="L26" t="n">
        <v>7</v>
      </c>
      <c r="M26" t="n">
        <v>32</v>
      </c>
      <c r="N26" t="n">
        <v>36.26</v>
      </c>
      <c r="O26" t="n">
        <v>23137.49</v>
      </c>
      <c r="P26" t="n">
        <v>320.11</v>
      </c>
      <c r="Q26" t="n">
        <v>452.61</v>
      </c>
      <c r="R26" t="n">
        <v>92.51000000000001</v>
      </c>
      <c r="S26" t="n">
        <v>57.64</v>
      </c>
      <c r="T26" t="n">
        <v>15225.07</v>
      </c>
      <c r="U26" t="n">
        <v>0.62</v>
      </c>
      <c r="V26" t="n">
        <v>0.86</v>
      </c>
      <c r="W26" t="n">
        <v>6.85</v>
      </c>
      <c r="X26" t="n">
        <v>0.93</v>
      </c>
      <c r="Y26" t="n">
        <v>1</v>
      </c>
      <c r="Z26" t="n">
        <v>10</v>
      </c>
      <c r="AA26" t="n">
        <v>453.6709432534121</v>
      </c>
      <c r="AB26" t="n">
        <v>620.7325991087797</v>
      </c>
      <c r="AC26" t="n">
        <v>561.4907510535116</v>
      </c>
      <c r="AD26" t="n">
        <v>453670.9432534121</v>
      </c>
      <c r="AE26" t="n">
        <v>620732.5991087797</v>
      </c>
      <c r="AF26" t="n">
        <v>3.541125401706491e-06</v>
      </c>
      <c r="AG26" t="n">
        <v>8.182870370370372</v>
      </c>
      <c r="AH26" t="n">
        <v>561490.7510535116</v>
      </c>
    </row>
    <row r="27">
      <c r="A27" t="n">
        <v>25</v>
      </c>
      <c r="B27" t="n">
        <v>90</v>
      </c>
      <c r="C27" t="inlineStr">
        <is>
          <t xml:space="preserve">CONCLUIDO	</t>
        </is>
      </c>
      <c r="D27" t="n">
        <v>3.5405</v>
      </c>
      <c r="E27" t="n">
        <v>28.24</v>
      </c>
      <c r="F27" t="n">
        <v>24.65</v>
      </c>
      <c r="G27" t="n">
        <v>44.82</v>
      </c>
      <c r="H27" t="n">
        <v>0.6899999999999999</v>
      </c>
      <c r="I27" t="n">
        <v>33</v>
      </c>
      <c r="J27" t="n">
        <v>186.08</v>
      </c>
      <c r="K27" t="n">
        <v>52.44</v>
      </c>
      <c r="L27" t="n">
        <v>7.25</v>
      </c>
      <c r="M27" t="n">
        <v>31</v>
      </c>
      <c r="N27" t="n">
        <v>36.39</v>
      </c>
      <c r="O27" t="n">
        <v>23184.11</v>
      </c>
      <c r="P27" t="n">
        <v>319.89</v>
      </c>
      <c r="Q27" t="n">
        <v>452.6</v>
      </c>
      <c r="R27" t="n">
        <v>92.40000000000001</v>
      </c>
      <c r="S27" t="n">
        <v>57.64</v>
      </c>
      <c r="T27" t="n">
        <v>15173.64</v>
      </c>
      <c r="U27" t="n">
        <v>0.62</v>
      </c>
      <c r="V27" t="n">
        <v>0.86</v>
      </c>
      <c r="W27" t="n">
        <v>6.85</v>
      </c>
      <c r="X27" t="n">
        <v>0.92</v>
      </c>
      <c r="Y27" t="n">
        <v>1</v>
      </c>
      <c r="Z27" t="n">
        <v>10</v>
      </c>
      <c r="AA27" t="n">
        <v>453.1030584304582</v>
      </c>
      <c r="AB27" t="n">
        <v>619.9555940407041</v>
      </c>
      <c r="AC27" t="n">
        <v>560.7879022585996</v>
      </c>
      <c r="AD27" t="n">
        <v>453103.0584304582</v>
      </c>
      <c r="AE27" t="n">
        <v>619955.5940407041</v>
      </c>
      <c r="AF27" t="n">
        <v>3.546133357302173e-06</v>
      </c>
      <c r="AG27" t="n">
        <v>8.171296296296296</v>
      </c>
      <c r="AH27" t="n">
        <v>560787.9022585996</v>
      </c>
    </row>
    <row r="28">
      <c r="A28" t="n">
        <v>26</v>
      </c>
      <c r="B28" t="n">
        <v>90</v>
      </c>
      <c r="C28" t="inlineStr">
        <is>
          <t xml:space="preserve">CONCLUIDO	</t>
        </is>
      </c>
      <c r="D28" t="n">
        <v>3.5481</v>
      </c>
      <c r="E28" t="n">
        <v>28.18</v>
      </c>
      <c r="F28" t="n">
        <v>24.63</v>
      </c>
      <c r="G28" t="n">
        <v>46.17</v>
      </c>
      <c r="H28" t="n">
        <v>0.71</v>
      </c>
      <c r="I28" t="n">
        <v>32</v>
      </c>
      <c r="J28" t="n">
        <v>186.46</v>
      </c>
      <c r="K28" t="n">
        <v>52.44</v>
      </c>
      <c r="L28" t="n">
        <v>7.5</v>
      </c>
      <c r="M28" t="n">
        <v>30</v>
      </c>
      <c r="N28" t="n">
        <v>36.52</v>
      </c>
      <c r="O28" t="n">
        <v>23230.78</v>
      </c>
      <c r="P28" t="n">
        <v>319.24</v>
      </c>
      <c r="Q28" t="n">
        <v>452.65</v>
      </c>
      <c r="R28" t="n">
        <v>91.77</v>
      </c>
      <c r="S28" t="n">
        <v>57.64</v>
      </c>
      <c r="T28" t="n">
        <v>14864.85</v>
      </c>
      <c r="U28" t="n">
        <v>0.63</v>
      </c>
      <c r="V28" t="n">
        <v>0.86</v>
      </c>
      <c r="W28" t="n">
        <v>6.84</v>
      </c>
      <c r="X28" t="n">
        <v>0.9</v>
      </c>
      <c r="Y28" t="n">
        <v>1</v>
      </c>
      <c r="Z28" t="n">
        <v>10</v>
      </c>
      <c r="AA28" t="n">
        <v>451.9657838745906</v>
      </c>
      <c r="AB28" t="n">
        <v>618.3995248203536</v>
      </c>
      <c r="AC28" t="n">
        <v>559.3803421006825</v>
      </c>
      <c r="AD28" t="n">
        <v>451965.7838745906</v>
      </c>
      <c r="AE28" t="n">
        <v>618399.5248203536</v>
      </c>
      <c r="AF28" t="n">
        <v>3.553745449807609e-06</v>
      </c>
      <c r="AG28" t="n">
        <v>8.153935185185185</v>
      </c>
      <c r="AH28" t="n">
        <v>559380.3421006824</v>
      </c>
    </row>
    <row r="29">
      <c r="A29" t="n">
        <v>27</v>
      </c>
      <c r="B29" t="n">
        <v>90</v>
      </c>
      <c r="C29" t="inlineStr">
        <is>
          <t xml:space="preserve">CONCLUIDO	</t>
        </is>
      </c>
      <c r="D29" t="n">
        <v>3.5572</v>
      </c>
      <c r="E29" t="n">
        <v>28.11</v>
      </c>
      <c r="F29" t="n">
        <v>24.59</v>
      </c>
      <c r="G29" t="n">
        <v>47.59</v>
      </c>
      <c r="H29" t="n">
        <v>0.74</v>
      </c>
      <c r="I29" t="n">
        <v>31</v>
      </c>
      <c r="J29" t="n">
        <v>186.84</v>
      </c>
      <c r="K29" t="n">
        <v>52.44</v>
      </c>
      <c r="L29" t="n">
        <v>7.75</v>
      </c>
      <c r="M29" t="n">
        <v>29</v>
      </c>
      <c r="N29" t="n">
        <v>36.65</v>
      </c>
      <c r="O29" t="n">
        <v>23277.49</v>
      </c>
      <c r="P29" t="n">
        <v>318.52</v>
      </c>
      <c r="Q29" t="n">
        <v>452.66</v>
      </c>
      <c r="R29" t="n">
        <v>90.52</v>
      </c>
      <c r="S29" t="n">
        <v>57.64</v>
      </c>
      <c r="T29" t="n">
        <v>14244.25</v>
      </c>
      <c r="U29" t="n">
        <v>0.64</v>
      </c>
      <c r="V29" t="n">
        <v>0.86</v>
      </c>
      <c r="W29" t="n">
        <v>6.84</v>
      </c>
      <c r="X29" t="n">
        <v>0.86</v>
      </c>
      <c r="Y29" t="n">
        <v>1</v>
      </c>
      <c r="Z29" t="n">
        <v>10</v>
      </c>
      <c r="AA29" t="n">
        <v>450.600422235133</v>
      </c>
      <c r="AB29" t="n">
        <v>616.5313767897434</v>
      </c>
      <c r="AC29" t="n">
        <v>557.6904874961515</v>
      </c>
      <c r="AD29" t="n">
        <v>450600.422235133</v>
      </c>
      <c r="AE29" t="n">
        <v>616531.3767897434</v>
      </c>
      <c r="AF29" t="n">
        <v>3.56285992899175e-06</v>
      </c>
      <c r="AG29" t="n">
        <v>8.133680555555555</v>
      </c>
      <c r="AH29" t="n">
        <v>557690.4874961515</v>
      </c>
    </row>
    <row r="30">
      <c r="A30" t="n">
        <v>28</v>
      </c>
      <c r="B30" t="n">
        <v>90</v>
      </c>
      <c r="C30" t="inlineStr">
        <is>
          <t xml:space="preserve">CONCLUIDO	</t>
        </is>
      </c>
      <c r="D30" t="n">
        <v>3.5644</v>
      </c>
      <c r="E30" t="n">
        <v>28.06</v>
      </c>
      <c r="F30" t="n">
        <v>24.57</v>
      </c>
      <c r="G30" t="n">
        <v>49.14</v>
      </c>
      <c r="H30" t="n">
        <v>0.76</v>
      </c>
      <c r="I30" t="n">
        <v>30</v>
      </c>
      <c r="J30" t="n">
        <v>187.22</v>
      </c>
      <c r="K30" t="n">
        <v>52.44</v>
      </c>
      <c r="L30" t="n">
        <v>8</v>
      </c>
      <c r="M30" t="n">
        <v>28</v>
      </c>
      <c r="N30" t="n">
        <v>36.78</v>
      </c>
      <c r="O30" t="n">
        <v>23324.24</v>
      </c>
      <c r="P30" t="n">
        <v>318.18</v>
      </c>
      <c r="Q30" t="n">
        <v>452.61</v>
      </c>
      <c r="R30" t="n">
        <v>89.8</v>
      </c>
      <c r="S30" t="n">
        <v>57.64</v>
      </c>
      <c r="T30" t="n">
        <v>13889.81</v>
      </c>
      <c r="U30" t="n">
        <v>0.64</v>
      </c>
      <c r="V30" t="n">
        <v>0.86</v>
      </c>
      <c r="W30" t="n">
        <v>6.84</v>
      </c>
      <c r="X30" t="n">
        <v>0.84</v>
      </c>
      <c r="Y30" t="n">
        <v>1</v>
      </c>
      <c r="Z30" t="n">
        <v>10</v>
      </c>
      <c r="AA30" t="n">
        <v>449.7168761744036</v>
      </c>
      <c r="AB30" t="n">
        <v>615.3224700901523</v>
      </c>
      <c r="AC30" t="n">
        <v>556.5969571552581</v>
      </c>
      <c r="AD30" t="n">
        <v>449716.8761744036</v>
      </c>
      <c r="AE30" t="n">
        <v>615322.4700901522</v>
      </c>
      <c r="AF30" t="n">
        <v>3.570071385049531e-06</v>
      </c>
      <c r="AG30" t="n">
        <v>8.119212962962964</v>
      </c>
      <c r="AH30" t="n">
        <v>556596.9571552582</v>
      </c>
    </row>
    <row r="31">
      <c r="A31" t="n">
        <v>29</v>
      </c>
      <c r="B31" t="n">
        <v>90</v>
      </c>
      <c r="C31" t="inlineStr">
        <is>
          <t xml:space="preserve">CONCLUIDO	</t>
        </is>
      </c>
      <c r="D31" t="n">
        <v>3.5721</v>
      </c>
      <c r="E31" t="n">
        <v>27.99</v>
      </c>
      <c r="F31" t="n">
        <v>24.54</v>
      </c>
      <c r="G31" t="n">
        <v>50.78</v>
      </c>
      <c r="H31" t="n">
        <v>0.78</v>
      </c>
      <c r="I31" t="n">
        <v>29</v>
      </c>
      <c r="J31" t="n">
        <v>187.6</v>
      </c>
      <c r="K31" t="n">
        <v>52.44</v>
      </c>
      <c r="L31" t="n">
        <v>8.25</v>
      </c>
      <c r="M31" t="n">
        <v>27</v>
      </c>
      <c r="N31" t="n">
        <v>36.9</v>
      </c>
      <c r="O31" t="n">
        <v>23371.04</v>
      </c>
      <c r="P31" t="n">
        <v>317.19</v>
      </c>
      <c r="Q31" t="n">
        <v>452.66</v>
      </c>
      <c r="R31" t="n">
        <v>88.97</v>
      </c>
      <c r="S31" t="n">
        <v>57.64</v>
      </c>
      <c r="T31" t="n">
        <v>13476.65</v>
      </c>
      <c r="U31" t="n">
        <v>0.65</v>
      </c>
      <c r="V31" t="n">
        <v>0.86</v>
      </c>
      <c r="W31" t="n">
        <v>6.84</v>
      </c>
      <c r="X31" t="n">
        <v>0.82</v>
      </c>
      <c r="Y31" t="n">
        <v>1</v>
      </c>
      <c r="Z31" t="n">
        <v>10</v>
      </c>
      <c r="AA31" t="n">
        <v>448.3252668108379</v>
      </c>
      <c r="AB31" t="n">
        <v>613.4184087654494</v>
      </c>
      <c r="AC31" t="n">
        <v>554.8746167710181</v>
      </c>
      <c r="AD31" t="n">
        <v>448325.2668108379</v>
      </c>
      <c r="AE31" t="n">
        <v>613418.4087654494</v>
      </c>
      <c r="AF31" t="n">
        <v>3.577783636666881e-06</v>
      </c>
      <c r="AG31" t="n">
        <v>8.098958333333334</v>
      </c>
      <c r="AH31" t="n">
        <v>554874.616771018</v>
      </c>
    </row>
    <row r="32">
      <c r="A32" t="n">
        <v>30</v>
      </c>
      <c r="B32" t="n">
        <v>90</v>
      </c>
      <c r="C32" t="inlineStr">
        <is>
          <t xml:space="preserve">CONCLUIDO	</t>
        </is>
      </c>
      <c r="D32" t="n">
        <v>3.5842</v>
      </c>
      <c r="E32" t="n">
        <v>27.9</v>
      </c>
      <c r="F32" t="n">
        <v>24.48</v>
      </c>
      <c r="G32" t="n">
        <v>52.47</v>
      </c>
      <c r="H32" t="n">
        <v>0.8</v>
      </c>
      <c r="I32" t="n">
        <v>28</v>
      </c>
      <c r="J32" t="n">
        <v>187.98</v>
      </c>
      <c r="K32" t="n">
        <v>52.44</v>
      </c>
      <c r="L32" t="n">
        <v>8.5</v>
      </c>
      <c r="M32" t="n">
        <v>26</v>
      </c>
      <c r="N32" t="n">
        <v>37.03</v>
      </c>
      <c r="O32" t="n">
        <v>23417.88</v>
      </c>
      <c r="P32" t="n">
        <v>316.24</v>
      </c>
      <c r="Q32" t="n">
        <v>452.61</v>
      </c>
      <c r="R32" t="n">
        <v>87.06</v>
      </c>
      <c r="S32" t="n">
        <v>57.64</v>
      </c>
      <c r="T32" t="n">
        <v>12530.31</v>
      </c>
      <c r="U32" t="n">
        <v>0.66</v>
      </c>
      <c r="V32" t="n">
        <v>0.87</v>
      </c>
      <c r="W32" t="n">
        <v>6.84</v>
      </c>
      <c r="X32" t="n">
        <v>0.76</v>
      </c>
      <c r="Y32" t="n">
        <v>1</v>
      </c>
      <c r="Z32" t="n">
        <v>10</v>
      </c>
      <c r="AA32" t="n">
        <v>446.5198061536332</v>
      </c>
      <c r="AB32" t="n">
        <v>610.9480978429591</v>
      </c>
      <c r="AC32" t="n">
        <v>552.6400688558672</v>
      </c>
      <c r="AD32" t="n">
        <v>446519.8061536332</v>
      </c>
      <c r="AE32" t="n">
        <v>610948.0978429591</v>
      </c>
      <c r="AF32" t="n">
        <v>3.589902889208431e-06</v>
      </c>
      <c r="AG32" t="n">
        <v>8.072916666666666</v>
      </c>
      <c r="AH32" t="n">
        <v>552640.0688558671</v>
      </c>
    </row>
    <row r="33">
      <c r="A33" t="n">
        <v>31</v>
      </c>
      <c r="B33" t="n">
        <v>90</v>
      </c>
      <c r="C33" t="inlineStr">
        <is>
          <t xml:space="preserve">CONCLUIDO	</t>
        </is>
      </c>
      <c r="D33" t="n">
        <v>3.5893</v>
      </c>
      <c r="E33" t="n">
        <v>27.86</v>
      </c>
      <c r="F33" t="n">
        <v>24.48</v>
      </c>
      <c r="G33" t="n">
        <v>54.4</v>
      </c>
      <c r="H33" t="n">
        <v>0.82</v>
      </c>
      <c r="I33" t="n">
        <v>27</v>
      </c>
      <c r="J33" t="n">
        <v>188.36</v>
      </c>
      <c r="K33" t="n">
        <v>52.44</v>
      </c>
      <c r="L33" t="n">
        <v>8.75</v>
      </c>
      <c r="M33" t="n">
        <v>25</v>
      </c>
      <c r="N33" t="n">
        <v>37.16</v>
      </c>
      <c r="O33" t="n">
        <v>23464.76</v>
      </c>
      <c r="P33" t="n">
        <v>315.88</v>
      </c>
      <c r="Q33" t="n">
        <v>452.65</v>
      </c>
      <c r="R33" t="n">
        <v>86.88</v>
      </c>
      <c r="S33" t="n">
        <v>57.64</v>
      </c>
      <c r="T33" t="n">
        <v>12443.56</v>
      </c>
      <c r="U33" t="n">
        <v>0.66</v>
      </c>
      <c r="V33" t="n">
        <v>0.87</v>
      </c>
      <c r="W33" t="n">
        <v>6.84</v>
      </c>
      <c r="X33" t="n">
        <v>0.75</v>
      </c>
      <c r="Y33" t="n">
        <v>1</v>
      </c>
      <c r="Z33" t="n">
        <v>10</v>
      </c>
      <c r="AA33" t="n">
        <v>445.8672259726114</v>
      </c>
      <c r="AB33" t="n">
        <v>610.0552088494794</v>
      </c>
      <c r="AC33" t="n">
        <v>551.8323959347475</v>
      </c>
      <c r="AD33" t="n">
        <v>445867.2259726114</v>
      </c>
      <c r="AE33" t="n">
        <v>610055.2088494794</v>
      </c>
      <c r="AF33" t="n">
        <v>3.595011003916026e-06</v>
      </c>
      <c r="AG33" t="n">
        <v>8.061342592592593</v>
      </c>
      <c r="AH33" t="n">
        <v>551832.3959347475</v>
      </c>
    </row>
    <row r="34">
      <c r="A34" t="n">
        <v>32</v>
      </c>
      <c r="B34" t="n">
        <v>90</v>
      </c>
      <c r="C34" t="inlineStr">
        <is>
          <t xml:space="preserve">CONCLUIDO	</t>
        </is>
      </c>
      <c r="D34" t="n">
        <v>3.5898</v>
      </c>
      <c r="E34" t="n">
        <v>27.86</v>
      </c>
      <c r="F34" t="n">
        <v>24.48</v>
      </c>
      <c r="G34" t="n">
        <v>54.39</v>
      </c>
      <c r="H34" t="n">
        <v>0.85</v>
      </c>
      <c r="I34" t="n">
        <v>27</v>
      </c>
      <c r="J34" t="n">
        <v>188.74</v>
      </c>
      <c r="K34" t="n">
        <v>52.44</v>
      </c>
      <c r="L34" t="n">
        <v>9</v>
      </c>
      <c r="M34" t="n">
        <v>25</v>
      </c>
      <c r="N34" t="n">
        <v>37.3</v>
      </c>
      <c r="O34" t="n">
        <v>23511.69</v>
      </c>
      <c r="P34" t="n">
        <v>315.33</v>
      </c>
      <c r="Q34" t="n">
        <v>452.68</v>
      </c>
      <c r="R34" t="n">
        <v>86.86</v>
      </c>
      <c r="S34" t="n">
        <v>57.64</v>
      </c>
      <c r="T34" t="n">
        <v>12433.72</v>
      </c>
      <c r="U34" t="n">
        <v>0.66</v>
      </c>
      <c r="V34" t="n">
        <v>0.87</v>
      </c>
      <c r="W34" t="n">
        <v>6.84</v>
      </c>
      <c r="X34" t="n">
        <v>0.75</v>
      </c>
      <c r="Y34" t="n">
        <v>1</v>
      </c>
      <c r="Z34" t="n">
        <v>10</v>
      </c>
      <c r="AA34" t="n">
        <v>445.4565613004925</v>
      </c>
      <c r="AB34" t="n">
        <v>609.4933193278398</v>
      </c>
      <c r="AC34" t="n">
        <v>551.3241323604361</v>
      </c>
      <c r="AD34" t="n">
        <v>445456.5613004925</v>
      </c>
      <c r="AE34" t="n">
        <v>609493.3193278398</v>
      </c>
      <c r="AF34" t="n">
        <v>3.595511799475594e-06</v>
      </c>
      <c r="AG34" t="n">
        <v>8.061342592592593</v>
      </c>
      <c r="AH34" t="n">
        <v>551324.1323604361</v>
      </c>
    </row>
    <row r="35">
      <c r="A35" t="n">
        <v>33</v>
      </c>
      <c r="B35" t="n">
        <v>90</v>
      </c>
      <c r="C35" t="inlineStr">
        <is>
          <t xml:space="preserve">CONCLUIDO	</t>
        </is>
      </c>
      <c r="D35" t="n">
        <v>3.5985</v>
      </c>
      <c r="E35" t="n">
        <v>27.79</v>
      </c>
      <c r="F35" t="n">
        <v>24.44</v>
      </c>
      <c r="G35" t="n">
        <v>56.41</v>
      </c>
      <c r="H35" t="n">
        <v>0.87</v>
      </c>
      <c r="I35" t="n">
        <v>26</v>
      </c>
      <c r="J35" t="n">
        <v>189.12</v>
      </c>
      <c r="K35" t="n">
        <v>52.44</v>
      </c>
      <c r="L35" t="n">
        <v>9.25</v>
      </c>
      <c r="M35" t="n">
        <v>24</v>
      </c>
      <c r="N35" t="n">
        <v>37.43</v>
      </c>
      <c r="O35" t="n">
        <v>23558.67</v>
      </c>
      <c r="P35" t="n">
        <v>314.58</v>
      </c>
      <c r="Q35" t="n">
        <v>452.59</v>
      </c>
      <c r="R35" t="n">
        <v>85.86</v>
      </c>
      <c r="S35" t="n">
        <v>57.64</v>
      </c>
      <c r="T35" t="n">
        <v>11938.12</v>
      </c>
      <c r="U35" t="n">
        <v>0.67</v>
      </c>
      <c r="V35" t="n">
        <v>0.87</v>
      </c>
      <c r="W35" t="n">
        <v>6.83</v>
      </c>
      <c r="X35" t="n">
        <v>0.72</v>
      </c>
      <c r="Y35" t="n">
        <v>1</v>
      </c>
      <c r="Z35" t="n">
        <v>10</v>
      </c>
      <c r="AA35" t="n">
        <v>444.1351228648176</v>
      </c>
      <c r="AB35" t="n">
        <v>607.6852689624002</v>
      </c>
      <c r="AC35" t="n">
        <v>549.6886397842595</v>
      </c>
      <c r="AD35" t="n">
        <v>444135.1228648176</v>
      </c>
      <c r="AE35" t="n">
        <v>607685.2689624002</v>
      </c>
      <c r="AF35" t="n">
        <v>3.60422564221208e-06</v>
      </c>
      <c r="AG35" t="n">
        <v>8.041087962962964</v>
      </c>
      <c r="AH35" t="n">
        <v>549688.6397842595</v>
      </c>
    </row>
    <row r="36">
      <c r="A36" t="n">
        <v>34</v>
      </c>
      <c r="B36" t="n">
        <v>90</v>
      </c>
      <c r="C36" t="inlineStr">
        <is>
          <t xml:space="preserve">CONCLUIDO	</t>
        </is>
      </c>
      <c r="D36" t="n">
        <v>3.6077</v>
      </c>
      <c r="E36" t="n">
        <v>27.72</v>
      </c>
      <c r="F36" t="n">
        <v>24.41</v>
      </c>
      <c r="G36" t="n">
        <v>58.58</v>
      </c>
      <c r="H36" t="n">
        <v>0.89</v>
      </c>
      <c r="I36" t="n">
        <v>25</v>
      </c>
      <c r="J36" t="n">
        <v>189.5</v>
      </c>
      <c r="K36" t="n">
        <v>52.44</v>
      </c>
      <c r="L36" t="n">
        <v>9.5</v>
      </c>
      <c r="M36" t="n">
        <v>23</v>
      </c>
      <c r="N36" t="n">
        <v>37.56</v>
      </c>
      <c r="O36" t="n">
        <v>23605.68</v>
      </c>
      <c r="P36" t="n">
        <v>313.94</v>
      </c>
      <c r="Q36" t="n">
        <v>452.61</v>
      </c>
      <c r="R36" t="n">
        <v>84.81</v>
      </c>
      <c r="S36" t="n">
        <v>57.64</v>
      </c>
      <c r="T36" t="n">
        <v>11417.19</v>
      </c>
      <c r="U36" t="n">
        <v>0.68</v>
      </c>
      <c r="V36" t="n">
        <v>0.87</v>
      </c>
      <c r="W36" t="n">
        <v>6.83</v>
      </c>
      <c r="X36" t="n">
        <v>0.68</v>
      </c>
      <c r="Y36" t="n">
        <v>1</v>
      </c>
      <c r="Z36" t="n">
        <v>10</v>
      </c>
      <c r="AA36" t="n">
        <v>442.8848232921252</v>
      </c>
      <c r="AB36" t="n">
        <v>605.9745539277181</v>
      </c>
      <c r="AC36" t="n">
        <v>548.1411929914841</v>
      </c>
      <c r="AD36" t="n">
        <v>442884.8232921252</v>
      </c>
      <c r="AE36" t="n">
        <v>605974.5539277182</v>
      </c>
      <c r="AF36" t="n">
        <v>3.613440280508134e-06</v>
      </c>
      <c r="AG36" t="n">
        <v>8.020833333333334</v>
      </c>
      <c r="AH36" t="n">
        <v>548141.1929914841</v>
      </c>
    </row>
    <row r="37">
      <c r="A37" t="n">
        <v>35</v>
      </c>
      <c r="B37" t="n">
        <v>90</v>
      </c>
      <c r="C37" t="inlineStr">
        <is>
          <t xml:space="preserve">CONCLUIDO	</t>
        </is>
      </c>
      <c r="D37" t="n">
        <v>3.617</v>
      </c>
      <c r="E37" t="n">
        <v>27.65</v>
      </c>
      <c r="F37" t="n">
        <v>24.37</v>
      </c>
      <c r="G37" t="n">
        <v>60.93</v>
      </c>
      <c r="H37" t="n">
        <v>0.91</v>
      </c>
      <c r="I37" t="n">
        <v>24</v>
      </c>
      <c r="J37" t="n">
        <v>189.88</v>
      </c>
      <c r="K37" t="n">
        <v>52.44</v>
      </c>
      <c r="L37" t="n">
        <v>9.75</v>
      </c>
      <c r="M37" t="n">
        <v>22</v>
      </c>
      <c r="N37" t="n">
        <v>37.69</v>
      </c>
      <c r="O37" t="n">
        <v>23652.75</v>
      </c>
      <c r="P37" t="n">
        <v>313.34</v>
      </c>
      <c r="Q37" t="n">
        <v>452.58</v>
      </c>
      <c r="R37" t="n">
        <v>83.16</v>
      </c>
      <c r="S37" t="n">
        <v>57.64</v>
      </c>
      <c r="T37" t="n">
        <v>10597.68</v>
      </c>
      <c r="U37" t="n">
        <v>0.6899999999999999</v>
      </c>
      <c r="V37" t="n">
        <v>0.87</v>
      </c>
      <c r="W37" t="n">
        <v>6.84</v>
      </c>
      <c r="X37" t="n">
        <v>0.65</v>
      </c>
      <c r="Y37" t="n">
        <v>1</v>
      </c>
      <c r="Z37" t="n">
        <v>10</v>
      </c>
      <c r="AA37" t="n">
        <v>441.6293705931049</v>
      </c>
      <c r="AB37" t="n">
        <v>604.2567881582545</v>
      </c>
      <c r="AC37" t="n">
        <v>546.5873683761586</v>
      </c>
      <c r="AD37" t="n">
        <v>441629.3705931049</v>
      </c>
      <c r="AE37" t="n">
        <v>604256.7881582545</v>
      </c>
      <c r="AF37" t="n">
        <v>3.622755077916102e-06</v>
      </c>
      <c r="AG37" t="n">
        <v>8.000578703703704</v>
      </c>
      <c r="AH37" t="n">
        <v>546587.3683761585</v>
      </c>
    </row>
    <row r="38">
      <c r="A38" t="n">
        <v>36</v>
      </c>
      <c r="B38" t="n">
        <v>90</v>
      </c>
      <c r="C38" t="inlineStr">
        <is>
          <t xml:space="preserve">CONCLUIDO	</t>
        </is>
      </c>
      <c r="D38" t="n">
        <v>3.6153</v>
      </c>
      <c r="E38" t="n">
        <v>27.66</v>
      </c>
      <c r="F38" t="n">
        <v>24.39</v>
      </c>
      <c r="G38" t="n">
        <v>60.97</v>
      </c>
      <c r="H38" t="n">
        <v>0.93</v>
      </c>
      <c r="I38" t="n">
        <v>24</v>
      </c>
      <c r="J38" t="n">
        <v>190.26</v>
      </c>
      <c r="K38" t="n">
        <v>52.44</v>
      </c>
      <c r="L38" t="n">
        <v>10</v>
      </c>
      <c r="M38" t="n">
        <v>22</v>
      </c>
      <c r="N38" t="n">
        <v>37.82</v>
      </c>
      <c r="O38" t="n">
        <v>23699.85</v>
      </c>
      <c r="P38" t="n">
        <v>313.22</v>
      </c>
      <c r="Q38" t="n">
        <v>452.66</v>
      </c>
      <c r="R38" t="n">
        <v>83.95999999999999</v>
      </c>
      <c r="S38" t="n">
        <v>57.64</v>
      </c>
      <c r="T38" t="n">
        <v>10998.09</v>
      </c>
      <c r="U38" t="n">
        <v>0.6899999999999999</v>
      </c>
      <c r="V38" t="n">
        <v>0.87</v>
      </c>
      <c r="W38" t="n">
        <v>6.83</v>
      </c>
      <c r="X38" t="n">
        <v>0.66</v>
      </c>
      <c r="Y38" t="n">
        <v>1</v>
      </c>
      <c r="Z38" t="n">
        <v>10</v>
      </c>
      <c r="AA38" t="n">
        <v>441.7433383137662</v>
      </c>
      <c r="AB38" t="n">
        <v>604.4127238215643</v>
      </c>
      <c r="AC38" t="n">
        <v>546.7284217586191</v>
      </c>
      <c r="AD38" t="n">
        <v>441743.3383137662</v>
      </c>
      <c r="AE38" t="n">
        <v>604412.7238215643</v>
      </c>
      <c r="AF38" t="n">
        <v>3.62105237301357e-06</v>
      </c>
      <c r="AG38" t="n">
        <v>8.003472222222223</v>
      </c>
      <c r="AH38" t="n">
        <v>546728.4217586191</v>
      </c>
    </row>
    <row r="39">
      <c r="A39" t="n">
        <v>37</v>
      </c>
      <c r="B39" t="n">
        <v>90</v>
      </c>
      <c r="C39" t="inlineStr">
        <is>
          <t xml:space="preserve">CONCLUIDO	</t>
        </is>
      </c>
      <c r="D39" t="n">
        <v>3.6254</v>
      </c>
      <c r="E39" t="n">
        <v>27.58</v>
      </c>
      <c r="F39" t="n">
        <v>24.34</v>
      </c>
      <c r="G39" t="n">
        <v>63.51</v>
      </c>
      <c r="H39" t="n">
        <v>0.95</v>
      </c>
      <c r="I39" t="n">
        <v>23</v>
      </c>
      <c r="J39" t="n">
        <v>190.65</v>
      </c>
      <c r="K39" t="n">
        <v>52.44</v>
      </c>
      <c r="L39" t="n">
        <v>10.25</v>
      </c>
      <c r="M39" t="n">
        <v>21</v>
      </c>
      <c r="N39" t="n">
        <v>37.95</v>
      </c>
      <c r="O39" t="n">
        <v>23747</v>
      </c>
      <c r="P39" t="n">
        <v>312.34</v>
      </c>
      <c r="Q39" t="n">
        <v>452.57</v>
      </c>
      <c r="R39" t="n">
        <v>82.44</v>
      </c>
      <c r="S39" t="n">
        <v>57.64</v>
      </c>
      <c r="T39" t="n">
        <v>10241.13</v>
      </c>
      <c r="U39" t="n">
        <v>0.7</v>
      </c>
      <c r="V39" t="n">
        <v>0.87</v>
      </c>
      <c r="W39" t="n">
        <v>6.83</v>
      </c>
      <c r="X39" t="n">
        <v>0.62</v>
      </c>
      <c r="Y39" t="n">
        <v>1</v>
      </c>
      <c r="Z39" t="n">
        <v>10</v>
      </c>
      <c r="AA39" t="n">
        <v>440.0433647828953</v>
      </c>
      <c r="AB39" t="n">
        <v>602.0867450390875</v>
      </c>
      <c r="AC39" t="n">
        <v>544.6244311266101</v>
      </c>
      <c r="AD39" t="n">
        <v>440043.3647828953</v>
      </c>
      <c r="AE39" t="n">
        <v>602086.7450390875</v>
      </c>
      <c r="AF39" t="n">
        <v>3.631168443316847e-06</v>
      </c>
      <c r="AG39" t="n">
        <v>7.980324074074074</v>
      </c>
      <c r="AH39" t="n">
        <v>544624.4311266101</v>
      </c>
    </row>
    <row r="40">
      <c r="A40" t="n">
        <v>38</v>
      </c>
      <c r="B40" t="n">
        <v>90</v>
      </c>
      <c r="C40" t="inlineStr">
        <is>
          <t xml:space="preserve">CONCLUIDO	</t>
        </is>
      </c>
      <c r="D40" t="n">
        <v>3.6248</v>
      </c>
      <c r="E40" t="n">
        <v>27.59</v>
      </c>
      <c r="F40" t="n">
        <v>24.35</v>
      </c>
      <c r="G40" t="n">
        <v>63.52</v>
      </c>
      <c r="H40" t="n">
        <v>0.98</v>
      </c>
      <c r="I40" t="n">
        <v>23</v>
      </c>
      <c r="J40" t="n">
        <v>191.03</v>
      </c>
      <c r="K40" t="n">
        <v>52.44</v>
      </c>
      <c r="L40" t="n">
        <v>10.5</v>
      </c>
      <c r="M40" t="n">
        <v>21</v>
      </c>
      <c r="N40" t="n">
        <v>38.09</v>
      </c>
      <c r="O40" t="n">
        <v>23794.2</v>
      </c>
      <c r="P40" t="n">
        <v>312.09</v>
      </c>
      <c r="Q40" t="n">
        <v>452.65</v>
      </c>
      <c r="R40" t="n">
        <v>82.33</v>
      </c>
      <c r="S40" t="n">
        <v>57.64</v>
      </c>
      <c r="T40" t="n">
        <v>10186.65</v>
      </c>
      <c r="U40" t="n">
        <v>0.7</v>
      </c>
      <c r="V40" t="n">
        <v>0.87</v>
      </c>
      <c r="W40" t="n">
        <v>6.84</v>
      </c>
      <c r="X40" t="n">
        <v>0.62</v>
      </c>
      <c r="Y40" t="n">
        <v>1</v>
      </c>
      <c r="Z40" t="n">
        <v>10</v>
      </c>
      <c r="AA40" t="n">
        <v>439.9536238447372</v>
      </c>
      <c r="AB40" t="n">
        <v>601.9639575284087</v>
      </c>
      <c r="AC40" t="n">
        <v>544.5133622836174</v>
      </c>
      <c r="AD40" t="n">
        <v>439953.6238447372</v>
      </c>
      <c r="AE40" t="n">
        <v>601963.9575284087</v>
      </c>
      <c r="AF40" t="n">
        <v>3.630567488645365e-06</v>
      </c>
      <c r="AG40" t="n">
        <v>7.983217592592593</v>
      </c>
      <c r="AH40" t="n">
        <v>544513.3622836174</v>
      </c>
    </row>
    <row r="41">
      <c r="A41" t="n">
        <v>39</v>
      </c>
      <c r="B41" t="n">
        <v>90</v>
      </c>
      <c r="C41" t="inlineStr">
        <is>
          <t xml:space="preserve">CONCLUIDO	</t>
        </is>
      </c>
      <c r="D41" t="n">
        <v>3.6333</v>
      </c>
      <c r="E41" t="n">
        <v>27.52</v>
      </c>
      <c r="F41" t="n">
        <v>24.32</v>
      </c>
      <c r="G41" t="n">
        <v>66.33</v>
      </c>
      <c r="H41" t="n">
        <v>1</v>
      </c>
      <c r="I41" t="n">
        <v>22</v>
      </c>
      <c r="J41" t="n">
        <v>191.41</v>
      </c>
      <c r="K41" t="n">
        <v>52.44</v>
      </c>
      <c r="L41" t="n">
        <v>10.75</v>
      </c>
      <c r="M41" t="n">
        <v>20</v>
      </c>
      <c r="N41" t="n">
        <v>38.22</v>
      </c>
      <c r="O41" t="n">
        <v>23841.44</v>
      </c>
      <c r="P41" t="n">
        <v>311.59</v>
      </c>
      <c r="Q41" t="n">
        <v>452.56</v>
      </c>
      <c r="R41" t="n">
        <v>81.73999999999999</v>
      </c>
      <c r="S41" t="n">
        <v>57.64</v>
      </c>
      <c r="T41" t="n">
        <v>9898.690000000001</v>
      </c>
      <c r="U41" t="n">
        <v>0.71</v>
      </c>
      <c r="V41" t="n">
        <v>0.87</v>
      </c>
      <c r="W41" t="n">
        <v>6.83</v>
      </c>
      <c r="X41" t="n">
        <v>0.6</v>
      </c>
      <c r="Y41" t="n">
        <v>1</v>
      </c>
      <c r="Z41" t="n">
        <v>10</v>
      </c>
      <c r="AA41" t="n">
        <v>438.8698464865782</v>
      </c>
      <c r="AB41" t="n">
        <v>600.4810855340932</v>
      </c>
      <c r="AC41" t="n">
        <v>543.1720135112154</v>
      </c>
      <c r="AD41" t="n">
        <v>438869.8464865782</v>
      </c>
      <c r="AE41" t="n">
        <v>600481.0855340932</v>
      </c>
      <c r="AF41" t="n">
        <v>3.639081013158024e-06</v>
      </c>
      <c r="AG41" t="n">
        <v>7.962962962962963</v>
      </c>
      <c r="AH41" t="n">
        <v>543172.0135112153</v>
      </c>
    </row>
    <row r="42">
      <c r="A42" t="n">
        <v>40</v>
      </c>
      <c r="B42" t="n">
        <v>90</v>
      </c>
      <c r="C42" t="inlineStr">
        <is>
          <t xml:space="preserve">CONCLUIDO	</t>
        </is>
      </c>
      <c r="D42" t="n">
        <v>3.6324</v>
      </c>
      <c r="E42" t="n">
        <v>27.53</v>
      </c>
      <c r="F42" t="n">
        <v>24.33</v>
      </c>
      <c r="G42" t="n">
        <v>66.34999999999999</v>
      </c>
      <c r="H42" t="n">
        <v>1.02</v>
      </c>
      <c r="I42" t="n">
        <v>22</v>
      </c>
      <c r="J42" t="n">
        <v>191.79</v>
      </c>
      <c r="K42" t="n">
        <v>52.44</v>
      </c>
      <c r="L42" t="n">
        <v>11</v>
      </c>
      <c r="M42" t="n">
        <v>20</v>
      </c>
      <c r="N42" t="n">
        <v>38.35</v>
      </c>
      <c r="O42" t="n">
        <v>23888.73</v>
      </c>
      <c r="P42" t="n">
        <v>311.34</v>
      </c>
      <c r="Q42" t="n">
        <v>452.59</v>
      </c>
      <c r="R42" t="n">
        <v>81.72</v>
      </c>
      <c r="S42" t="n">
        <v>57.64</v>
      </c>
      <c r="T42" t="n">
        <v>9890.190000000001</v>
      </c>
      <c r="U42" t="n">
        <v>0.71</v>
      </c>
      <c r="V42" t="n">
        <v>0.87</v>
      </c>
      <c r="W42" t="n">
        <v>6.83</v>
      </c>
      <c r="X42" t="n">
        <v>0.6</v>
      </c>
      <c r="Y42" t="n">
        <v>1</v>
      </c>
      <c r="Z42" t="n">
        <v>10</v>
      </c>
      <c r="AA42" t="n">
        <v>438.8033129002526</v>
      </c>
      <c r="AB42" t="n">
        <v>600.3900513460278</v>
      </c>
      <c r="AC42" t="n">
        <v>543.0896674982915</v>
      </c>
      <c r="AD42" t="n">
        <v>438803.3129002526</v>
      </c>
      <c r="AE42" t="n">
        <v>600390.0513460278</v>
      </c>
      <c r="AF42" t="n">
        <v>3.638179581150802e-06</v>
      </c>
      <c r="AG42" t="n">
        <v>7.965856481481482</v>
      </c>
      <c r="AH42" t="n">
        <v>543089.6674982916</v>
      </c>
    </row>
    <row r="43">
      <c r="A43" t="n">
        <v>41</v>
      </c>
      <c r="B43" t="n">
        <v>90</v>
      </c>
      <c r="C43" t="inlineStr">
        <is>
          <t xml:space="preserve">CONCLUIDO	</t>
        </is>
      </c>
      <c r="D43" t="n">
        <v>3.6422</v>
      </c>
      <c r="E43" t="n">
        <v>27.46</v>
      </c>
      <c r="F43" t="n">
        <v>24.29</v>
      </c>
      <c r="G43" t="n">
        <v>69.40000000000001</v>
      </c>
      <c r="H43" t="n">
        <v>1.04</v>
      </c>
      <c r="I43" t="n">
        <v>21</v>
      </c>
      <c r="J43" t="n">
        <v>192.18</v>
      </c>
      <c r="K43" t="n">
        <v>52.44</v>
      </c>
      <c r="L43" t="n">
        <v>11.25</v>
      </c>
      <c r="M43" t="n">
        <v>19</v>
      </c>
      <c r="N43" t="n">
        <v>38.49</v>
      </c>
      <c r="O43" t="n">
        <v>23936.06</v>
      </c>
      <c r="P43" t="n">
        <v>310.6</v>
      </c>
      <c r="Q43" t="n">
        <v>452.61</v>
      </c>
      <c r="R43" t="n">
        <v>80.39</v>
      </c>
      <c r="S43" t="n">
        <v>57.64</v>
      </c>
      <c r="T43" t="n">
        <v>9228.389999999999</v>
      </c>
      <c r="U43" t="n">
        <v>0.72</v>
      </c>
      <c r="V43" t="n">
        <v>0.87</v>
      </c>
      <c r="W43" t="n">
        <v>6.84</v>
      </c>
      <c r="X43" t="n">
        <v>0.5600000000000001</v>
      </c>
      <c r="Y43" t="n">
        <v>1</v>
      </c>
      <c r="Z43" t="n">
        <v>10</v>
      </c>
      <c r="AA43" t="n">
        <v>437.4349881324195</v>
      </c>
      <c r="AB43" t="n">
        <v>598.5178490324503</v>
      </c>
      <c r="AC43" t="n">
        <v>541.3961455458693</v>
      </c>
      <c r="AD43" t="n">
        <v>437434.9881324195</v>
      </c>
      <c r="AE43" t="n">
        <v>598517.8490324502</v>
      </c>
      <c r="AF43" t="n">
        <v>3.647995174118337e-06</v>
      </c>
      <c r="AG43" t="n">
        <v>7.945601851851852</v>
      </c>
      <c r="AH43" t="n">
        <v>541396.1455458694</v>
      </c>
    </row>
    <row r="44">
      <c r="A44" t="n">
        <v>42</v>
      </c>
      <c r="B44" t="n">
        <v>90</v>
      </c>
      <c r="C44" t="inlineStr">
        <is>
          <t xml:space="preserve">CONCLUIDO	</t>
        </is>
      </c>
      <c r="D44" t="n">
        <v>3.641</v>
      </c>
      <c r="E44" t="n">
        <v>27.47</v>
      </c>
      <c r="F44" t="n">
        <v>24.3</v>
      </c>
      <c r="G44" t="n">
        <v>69.42</v>
      </c>
      <c r="H44" t="n">
        <v>1.06</v>
      </c>
      <c r="I44" t="n">
        <v>21</v>
      </c>
      <c r="J44" t="n">
        <v>192.56</v>
      </c>
      <c r="K44" t="n">
        <v>52.44</v>
      </c>
      <c r="L44" t="n">
        <v>11.5</v>
      </c>
      <c r="M44" t="n">
        <v>19</v>
      </c>
      <c r="N44" t="n">
        <v>38.62</v>
      </c>
      <c r="O44" t="n">
        <v>23983.44</v>
      </c>
      <c r="P44" t="n">
        <v>310.59</v>
      </c>
      <c r="Q44" t="n">
        <v>452.59</v>
      </c>
      <c r="R44" t="n">
        <v>81.05</v>
      </c>
      <c r="S44" t="n">
        <v>57.64</v>
      </c>
      <c r="T44" t="n">
        <v>9558.74</v>
      </c>
      <c r="U44" t="n">
        <v>0.71</v>
      </c>
      <c r="V44" t="n">
        <v>0.87</v>
      </c>
      <c r="W44" t="n">
        <v>6.83</v>
      </c>
      <c r="X44" t="n">
        <v>0.57</v>
      </c>
      <c r="Y44" t="n">
        <v>1</v>
      </c>
      <c r="Z44" t="n">
        <v>10</v>
      </c>
      <c r="AA44" t="n">
        <v>437.5507249124594</v>
      </c>
      <c r="AB44" t="n">
        <v>598.6762052008472</v>
      </c>
      <c r="AC44" t="n">
        <v>541.5393884238089</v>
      </c>
      <c r="AD44" t="n">
        <v>437550.7249124594</v>
      </c>
      <c r="AE44" t="n">
        <v>598676.2052008472</v>
      </c>
      <c r="AF44" t="n">
        <v>3.646793264775374e-06</v>
      </c>
      <c r="AG44" t="n">
        <v>7.94849537037037</v>
      </c>
      <c r="AH44" t="n">
        <v>541539.3884238089</v>
      </c>
    </row>
    <row r="45">
      <c r="A45" t="n">
        <v>43</v>
      </c>
      <c r="B45" t="n">
        <v>90</v>
      </c>
      <c r="C45" t="inlineStr">
        <is>
          <t xml:space="preserve">CONCLUIDO	</t>
        </is>
      </c>
      <c r="D45" t="n">
        <v>3.6502</v>
      </c>
      <c r="E45" t="n">
        <v>27.4</v>
      </c>
      <c r="F45" t="n">
        <v>24.26</v>
      </c>
      <c r="G45" t="n">
        <v>72.79000000000001</v>
      </c>
      <c r="H45" t="n">
        <v>1.08</v>
      </c>
      <c r="I45" t="n">
        <v>20</v>
      </c>
      <c r="J45" t="n">
        <v>192.95</v>
      </c>
      <c r="K45" t="n">
        <v>52.44</v>
      </c>
      <c r="L45" t="n">
        <v>11.75</v>
      </c>
      <c r="M45" t="n">
        <v>18</v>
      </c>
      <c r="N45" t="n">
        <v>38.75</v>
      </c>
      <c r="O45" t="n">
        <v>24030.86</v>
      </c>
      <c r="P45" t="n">
        <v>309.37</v>
      </c>
      <c r="Q45" t="n">
        <v>452.57</v>
      </c>
      <c r="R45" t="n">
        <v>79.93000000000001</v>
      </c>
      <c r="S45" t="n">
        <v>57.64</v>
      </c>
      <c r="T45" t="n">
        <v>9003.809999999999</v>
      </c>
      <c r="U45" t="n">
        <v>0.72</v>
      </c>
      <c r="V45" t="n">
        <v>0.87</v>
      </c>
      <c r="W45" t="n">
        <v>6.83</v>
      </c>
      <c r="X45" t="n">
        <v>0.54</v>
      </c>
      <c r="Y45" t="n">
        <v>1</v>
      </c>
      <c r="Z45" t="n">
        <v>10</v>
      </c>
      <c r="AA45" t="n">
        <v>435.9166942259958</v>
      </c>
      <c r="AB45" t="n">
        <v>596.4404523272816</v>
      </c>
      <c r="AC45" t="n">
        <v>539.5170126665975</v>
      </c>
      <c r="AD45" t="n">
        <v>435916.6942259958</v>
      </c>
      <c r="AE45" t="n">
        <v>596440.4523272816</v>
      </c>
      <c r="AF45" t="n">
        <v>3.656007903071428e-06</v>
      </c>
      <c r="AG45" t="n">
        <v>7.92824074074074</v>
      </c>
      <c r="AH45" t="n">
        <v>539517.0126665975</v>
      </c>
    </row>
    <row r="46">
      <c r="A46" t="n">
        <v>44</v>
      </c>
      <c r="B46" t="n">
        <v>90</v>
      </c>
      <c r="C46" t="inlineStr">
        <is>
          <t xml:space="preserve">CONCLUIDO	</t>
        </is>
      </c>
      <c r="D46" t="n">
        <v>3.6496</v>
      </c>
      <c r="E46" t="n">
        <v>27.4</v>
      </c>
      <c r="F46" t="n">
        <v>24.27</v>
      </c>
      <c r="G46" t="n">
        <v>72.81</v>
      </c>
      <c r="H46" t="n">
        <v>1.1</v>
      </c>
      <c r="I46" t="n">
        <v>20</v>
      </c>
      <c r="J46" t="n">
        <v>193.33</v>
      </c>
      <c r="K46" t="n">
        <v>52.44</v>
      </c>
      <c r="L46" t="n">
        <v>12</v>
      </c>
      <c r="M46" t="n">
        <v>18</v>
      </c>
      <c r="N46" t="n">
        <v>38.89</v>
      </c>
      <c r="O46" t="n">
        <v>24078.33</v>
      </c>
      <c r="P46" t="n">
        <v>309.76</v>
      </c>
      <c r="Q46" t="n">
        <v>452.61</v>
      </c>
      <c r="R46" t="n">
        <v>80.03</v>
      </c>
      <c r="S46" t="n">
        <v>57.64</v>
      </c>
      <c r="T46" t="n">
        <v>9052.34</v>
      </c>
      <c r="U46" t="n">
        <v>0.72</v>
      </c>
      <c r="V46" t="n">
        <v>0.87</v>
      </c>
      <c r="W46" t="n">
        <v>6.83</v>
      </c>
      <c r="X46" t="n">
        <v>0.54</v>
      </c>
      <c r="Y46" t="n">
        <v>1</v>
      </c>
      <c r="Z46" t="n">
        <v>10</v>
      </c>
      <c r="AA46" t="n">
        <v>436.2510228993569</v>
      </c>
      <c r="AB46" t="n">
        <v>596.8978955677144</v>
      </c>
      <c r="AC46" t="n">
        <v>539.9307981661889</v>
      </c>
      <c r="AD46" t="n">
        <v>436251.0228993569</v>
      </c>
      <c r="AE46" t="n">
        <v>596897.8955677144</v>
      </c>
      <c r="AF46" t="n">
        <v>3.655406948399946e-06</v>
      </c>
      <c r="AG46" t="n">
        <v>7.92824074074074</v>
      </c>
      <c r="AH46" t="n">
        <v>539930.7981661889</v>
      </c>
    </row>
    <row r="47">
      <c r="A47" t="n">
        <v>45</v>
      </c>
      <c r="B47" t="n">
        <v>90</v>
      </c>
      <c r="C47" t="inlineStr">
        <is>
          <t xml:space="preserve">CONCLUIDO	</t>
        </is>
      </c>
      <c r="D47" t="n">
        <v>3.6581</v>
      </c>
      <c r="E47" t="n">
        <v>27.34</v>
      </c>
      <c r="F47" t="n">
        <v>24.24</v>
      </c>
      <c r="G47" t="n">
        <v>76.55</v>
      </c>
      <c r="H47" t="n">
        <v>1.12</v>
      </c>
      <c r="I47" t="n">
        <v>19</v>
      </c>
      <c r="J47" t="n">
        <v>193.72</v>
      </c>
      <c r="K47" t="n">
        <v>52.44</v>
      </c>
      <c r="L47" t="n">
        <v>12.25</v>
      </c>
      <c r="M47" t="n">
        <v>17</v>
      </c>
      <c r="N47" t="n">
        <v>39.02</v>
      </c>
      <c r="O47" t="n">
        <v>24125.85</v>
      </c>
      <c r="P47" t="n">
        <v>307.91</v>
      </c>
      <c r="Q47" t="n">
        <v>452.58</v>
      </c>
      <c r="R47" t="n">
        <v>79.04000000000001</v>
      </c>
      <c r="S47" t="n">
        <v>57.64</v>
      </c>
      <c r="T47" t="n">
        <v>8561.02</v>
      </c>
      <c r="U47" t="n">
        <v>0.73</v>
      </c>
      <c r="V47" t="n">
        <v>0.87</v>
      </c>
      <c r="W47" t="n">
        <v>6.83</v>
      </c>
      <c r="X47" t="n">
        <v>0.52</v>
      </c>
      <c r="Y47" t="n">
        <v>1</v>
      </c>
      <c r="Z47" t="n">
        <v>10</v>
      </c>
      <c r="AA47" t="n">
        <v>422.4744596708834</v>
      </c>
      <c r="AB47" t="n">
        <v>578.048193979442</v>
      </c>
      <c r="AC47" t="n">
        <v>522.880085641779</v>
      </c>
      <c r="AD47" t="n">
        <v>422474.4596708834</v>
      </c>
      <c r="AE47" t="n">
        <v>578048.193979442</v>
      </c>
      <c r="AF47" t="n">
        <v>3.663920472912605e-06</v>
      </c>
      <c r="AG47" t="n">
        <v>7.91087962962963</v>
      </c>
      <c r="AH47" t="n">
        <v>522880.085641779</v>
      </c>
    </row>
    <row r="48">
      <c r="A48" t="n">
        <v>46</v>
      </c>
      <c r="B48" t="n">
        <v>90</v>
      </c>
      <c r="C48" t="inlineStr">
        <is>
          <t xml:space="preserve">CONCLUIDO	</t>
        </is>
      </c>
      <c r="D48" t="n">
        <v>3.6594</v>
      </c>
      <c r="E48" t="n">
        <v>27.33</v>
      </c>
      <c r="F48" t="n">
        <v>24.23</v>
      </c>
      <c r="G48" t="n">
        <v>76.52</v>
      </c>
      <c r="H48" t="n">
        <v>1.14</v>
      </c>
      <c r="I48" t="n">
        <v>19</v>
      </c>
      <c r="J48" t="n">
        <v>194.1</v>
      </c>
      <c r="K48" t="n">
        <v>52.44</v>
      </c>
      <c r="L48" t="n">
        <v>12.5</v>
      </c>
      <c r="M48" t="n">
        <v>17</v>
      </c>
      <c r="N48" t="n">
        <v>39.16</v>
      </c>
      <c r="O48" t="n">
        <v>24173.41</v>
      </c>
      <c r="P48" t="n">
        <v>308.12</v>
      </c>
      <c r="Q48" t="n">
        <v>452.57</v>
      </c>
      <c r="R48" t="n">
        <v>78.88</v>
      </c>
      <c r="S48" t="n">
        <v>57.64</v>
      </c>
      <c r="T48" t="n">
        <v>8481.540000000001</v>
      </c>
      <c r="U48" t="n">
        <v>0.73</v>
      </c>
      <c r="V48" t="n">
        <v>0.88</v>
      </c>
      <c r="W48" t="n">
        <v>6.82</v>
      </c>
      <c r="X48" t="n">
        <v>0.51</v>
      </c>
      <c r="Y48" t="n">
        <v>1</v>
      </c>
      <c r="Z48" t="n">
        <v>10</v>
      </c>
      <c r="AA48" t="n">
        <v>422.4849686045515</v>
      </c>
      <c r="AB48" t="n">
        <v>578.0625727661081</v>
      </c>
      <c r="AC48" t="n">
        <v>522.8930921372264</v>
      </c>
      <c r="AD48" t="n">
        <v>422484.9686045515</v>
      </c>
      <c r="AE48" t="n">
        <v>578062.5727661081</v>
      </c>
      <c r="AF48" t="n">
        <v>3.665222541367483e-06</v>
      </c>
      <c r="AG48" t="n">
        <v>7.907986111111111</v>
      </c>
      <c r="AH48" t="n">
        <v>522893.0921372264</v>
      </c>
    </row>
    <row r="49">
      <c r="A49" t="n">
        <v>47</v>
      </c>
      <c r="B49" t="n">
        <v>90</v>
      </c>
      <c r="C49" t="inlineStr">
        <is>
          <t xml:space="preserve">CONCLUIDO	</t>
        </is>
      </c>
      <c r="D49" t="n">
        <v>3.6571</v>
      </c>
      <c r="E49" t="n">
        <v>27.34</v>
      </c>
      <c r="F49" t="n">
        <v>24.25</v>
      </c>
      <c r="G49" t="n">
        <v>76.56999999999999</v>
      </c>
      <c r="H49" t="n">
        <v>1.16</v>
      </c>
      <c r="I49" t="n">
        <v>19</v>
      </c>
      <c r="J49" t="n">
        <v>194.49</v>
      </c>
      <c r="K49" t="n">
        <v>52.44</v>
      </c>
      <c r="L49" t="n">
        <v>12.75</v>
      </c>
      <c r="M49" t="n">
        <v>17</v>
      </c>
      <c r="N49" t="n">
        <v>39.3</v>
      </c>
      <c r="O49" t="n">
        <v>24221.02</v>
      </c>
      <c r="P49" t="n">
        <v>308.25</v>
      </c>
      <c r="Q49" t="n">
        <v>452.64</v>
      </c>
      <c r="R49" t="n">
        <v>79.19</v>
      </c>
      <c r="S49" t="n">
        <v>57.64</v>
      </c>
      <c r="T49" t="n">
        <v>8635.67</v>
      </c>
      <c r="U49" t="n">
        <v>0.73</v>
      </c>
      <c r="V49" t="n">
        <v>0.87</v>
      </c>
      <c r="W49" t="n">
        <v>6.83</v>
      </c>
      <c r="X49" t="n">
        <v>0.52</v>
      </c>
      <c r="Y49" t="n">
        <v>1</v>
      </c>
      <c r="Z49" t="n">
        <v>10</v>
      </c>
      <c r="AA49" t="n">
        <v>422.8050094106847</v>
      </c>
      <c r="AB49" t="n">
        <v>578.5004667162635</v>
      </c>
      <c r="AC49" t="n">
        <v>523.2891941033671</v>
      </c>
      <c r="AD49" t="n">
        <v>422805.0094106847</v>
      </c>
      <c r="AE49" t="n">
        <v>578500.4667162636</v>
      </c>
      <c r="AF49" t="n">
        <v>3.662918881793469e-06</v>
      </c>
      <c r="AG49" t="n">
        <v>7.91087962962963</v>
      </c>
      <c r="AH49" t="n">
        <v>523289.194103367</v>
      </c>
    </row>
    <row r="50">
      <c r="A50" t="n">
        <v>48</v>
      </c>
      <c r="B50" t="n">
        <v>90</v>
      </c>
      <c r="C50" t="inlineStr">
        <is>
          <t xml:space="preserve">CONCLUIDO	</t>
        </is>
      </c>
      <c r="D50" t="n">
        <v>3.6685</v>
      </c>
      <c r="E50" t="n">
        <v>27.26</v>
      </c>
      <c r="F50" t="n">
        <v>24.2</v>
      </c>
      <c r="G50" t="n">
        <v>80.66</v>
      </c>
      <c r="H50" t="n">
        <v>1.18</v>
      </c>
      <c r="I50" t="n">
        <v>18</v>
      </c>
      <c r="J50" t="n">
        <v>194.88</v>
      </c>
      <c r="K50" t="n">
        <v>52.44</v>
      </c>
      <c r="L50" t="n">
        <v>13</v>
      </c>
      <c r="M50" t="n">
        <v>16</v>
      </c>
      <c r="N50" t="n">
        <v>39.43</v>
      </c>
      <c r="O50" t="n">
        <v>24268.67</v>
      </c>
      <c r="P50" t="n">
        <v>307.18</v>
      </c>
      <c r="Q50" t="n">
        <v>452.56</v>
      </c>
      <c r="R50" t="n">
        <v>77.73999999999999</v>
      </c>
      <c r="S50" t="n">
        <v>57.64</v>
      </c>
      <c r="T50" t="n">
        <v>7917.3</v>
      </c>
      <c r="U50" t="n">
        <v>0.74</v>
      </c>
      <c r="V50" t="n">
        <v>0.88</v>
      </c>
      <c r="W50" t="n">
        <v>6.82</v>
      </c>
      <c r="X50" t="n">
        <v>0.47</v>
      </c>
      <c r="Y50" t="n">
        <v>1</v>
      </c>
      <c r="Z50" t="n">
        <v>10</v>
      </c>
      <c r="AA50" t="n">
        <v>421.08937179519</v>
      </c>
      <c r="AB50" t="n">
        <v>576.1530556421538</v>
      </c>
      <c r="AC50" t="n">
        <v>521.1658166475584</v>
      </c>
      <c r="AD50" t="n">
        <v>421089.37179519</v>
      </c>
      <c r="AE50" t="n">
        <v>576153.0556421538</v>
      </c>
      <c r="AF50" t="n">
        <v>3.674337020551623e-06</v>
      </c>
      <c r="AG50" t="n">
        <v>7.887731481481482</v>
      </c>
      <c r="AH50" t="n">
        <v>521165.8166475584</v>
      </c>
    </row>
    <row r="51">
      <c r="A51" t="n">
        <v>49</v>
      </c>
      <c r="B51" t="n">
        <v>90</v>
      </c>
      <c r="C51" t="inlineStr">
        <is>
          <t xml:space="preserve">CONCLUIDO	</t>
        </is>
      </c>
      <c r="D51" t="n">
        <v>3.6651</v>
      </c>
      <c r="E51" t="n">
        <v>27.28</v>
      </c>
      <c r="F51" t="n">
        <v>24.22</v>
      </c>
      <c r="G51" t="n">
        <v>80.75</v>
      </c>
      <c r="H51" t="n">
        <v>1.2</v>
      </c>
      <c r="I51" t="n">
        <v>18</v>
      </c>
      <c r="J51" t="n">
        <v>195.26</v>
      </c>
      <c r="K51" t="n">
        <v>52.44</v>
      </c>
      <c r="L51" t="n">
        <v>13.25</v>
      </c>
      <c r="M51" t="n">
        <v>16</v>
      </c>
      <c r="N51" t="n">
        <v>39.57</v>
      </c>
      <c r="O51" t="n">
        <v>24316.37</v>
      </c>
      <c r="P51" t="n">
        <v>307.75</v>
      </c>
      <c r="Q51" t="n">
        <v>452.56</v>
      </c>
      <c r="R51" t="n">
        <v>78.54000000000001</v>
      </c>
      <c r="S51" t="n">
        <v>57.64</v>
      </c>
      <c r="T51" t="n">
        <v>8316.84</v>
      </c>
      <c r="U51" t="n">
        <v>0.73</v>
      </c>
      <c r="V51" t="n">
        <v>0.88</v>
      </c>
      <c r="W51" t="n">
        <v>6.83</v>
      </c>
      <c r="X51" t="n">
        <v>0.5</v>
      </c>
      <c r="Y51" t="n">
        <v>1</v>
      </c>
      <c r="Z51" t="n">
        <v>10</v>
      </c>
      <c r="AA51" t="n">
        <v>421.7807665372387</v>
      </c>
      <c r="AB51" t="n">
        <v>577.0990524304082</v>
      </c>
      <c r="AC51" t="n">
        <v>522.0215288300566</v>
      </c>
      <c r="AD51" t="n">
        <v>421780.7665372387</v>
      </c>
      <c r="AE51" t="n">
        <v>577099.0524304082</v>
      </c>
      <c r="AF51" t="n">
        <v>3.670931610746559e-06</v>
      </c>
      <c r="AG51" t="n">
        <v>7.893518518518519</v>
      </c>
      <c r="AH51" t="n">
        <v>522021.5288300565</v>
      </c>
    </row>
    <row r="52">
      <c r="A52" t="n">
        <v>50</v>
      </c>
      <c r="B52" t="n">
        <v>90</v>
      </c>
      <c r="C52" t="inlineStr">
        <is>
          <t xml:space="preserve">CONCLUIDO	</t>
        </is>
      </c>
      <c r="D52" t="n">
        <v>3.6688</v>
      </c>
      <c r="E52" t="n">
        <v>27.26</v>
      </c>
      <c r="F52" t="n">
        <v>24.2</v>
      </c>
      <c r="G52" t="n">
        <v>80.65000000000001</v>
      </c>
      <c r="H52" t="n">
        <v>1.22</v>
      </c>
      <c r="I52" t="n">
        <v>18</v>
      </c>
      <c r="J52" t="n">
        <v>195.65</v>
      </c>
      <c r="K52" t="n">
        <v>52.44</v>
      </c>
      <c r="L52" t="n">
        <v>13.5</v>
      </c>
      <c r="M52" t="n">
        <v>16</v>
      </c>
      <c r="N52" t="n">
        <v>39.71</v>
      </c>
      <c r="O52" t="n">
        <v>24364.12</v>
      </c>
      <c r="P52" t="n">
        <v>306.75</v>
      </c>
      <c r="Q52" t="n">
        <v>452.57</v>
      </c>
      <c r="R52" t="n">
        <v>77.73</v>
      </c>
      <c r="S52" t="n">
        <v>57.64</v>
      </c>
      <c r="T52" t="n">
        <v>7913.45</v>
      </c>
      <c r="U52" t="n">
        <v>0.74</v>
      </c>
      <c r="V52" t="n">
        <v>0.88</v>
      </c>
      <c r="W52" t="n">
        <v>6.82</v>
      </c>
      <c r="X52" t="n">
        <v>0.47</v>
      </c>
      <c r="Y52" t="n">
        <v>1</v>
      </c>
      <c r="Z52" t="n">
        <v>10</v>
      </c>
      <c r="AA52" t="n">
        <v>420.7833998383411</v>
      </c>
      <c r="AB52" t="n">
        <v>575.7344113122632</v>
      </c>
      <c r="AC52" t="n">
        <v>520.7871271449415</v>
      </c>
      <c r="AD52" t="n">
        <v>420783.3998383411</v>
      </c>
      <c r="AE52" t="n">
        <v>575734.4113122632</v>
      </c>
      <c r="AF52" t="n">
        <v>3.674637497887364e-06</v>
      </c>
      <c r="AG52" t="n">
        <v>7.887731481481482</v>
      </c>
      <c r="AH52" t="n">
        <v>520787.1271449414</v>
      </c>
    </row>
    <row r="53">
      <c r="A53" t="n">
        <v>51</v>
      </c>
      <c r="B53" t="n">
        <v>90</v>
      </c>
      <c r="C53" t="inlineStr">
        <is>
          <t xml:space="preserve">CONCLUIDO	</t>
        </is>
      </c>
      <c r="D53" t="n">
        <v>3.6767</v>
      </c>
      <c r="E53" t="n">
        <v>27.2</v>
      </c>
      <c r="F53" t="n">
        <v>24.17</v>
      </c>
      <c r="G53" t="n">
        <v>85.31999999999999</v>
      </c>
      <c r="H53" t="n">
        <v>1.25</v>
      </c>
      <c r="I53" t="n">
        <v>17</v>
      </c>
      <c r="J53" t="n">
        <v>196.04</v>
      </c>
      <c r="K53" t="n">
        <v>52.44</v>
      </c>
      <c r="L53" t="n">
        <v>13.75</v>
      </c>
      <c r="M53" t="n">
        <v>15</v>
      </c>
      <c r="N53" t="n">
        <v>39.84</v>
      </c>
      <c r="O53" t="n">
        <v>24411.91</v>
      </c>
      <c r="P53" t="n">
        <v>305.71</v>
      </c>
      <c r="Q53" t="n">
        <v>452.66</v>
      </c>
      <c r="R53" t="n">
        <v>76.83</v>
      </c>
      <c r="S53" t="n">
        <v>57.64</v>
      </c>
      <c r="T53" t="n">
        <v>7470.18</v>
      </c>
      <c r="U53" t="n">
        <v>0.75</v>
      </c>
      <c r="V53" t="n">
        <v>0.88</v>
      </c>
      <c r="W53" t="n">
        <v>6.83</v>
      </c>
      <c r="X53" t="n">
        <v>0.45</v>
      </c>
      <c r="Y53" t="n">
        <v>1</v>
      </c>
      <c r="Z53" t="n">
        <v>10</v>
      </c>
      <c r="AA53" t="n">
        <v>419.4190323503286</v>
      </c>
      <c r="AB53" t="n">
        <v>573.867623523519</v>
      </c>
      <c r="AC53" t="n">
        <v>519.0985029627018</v>
      </c>
      <c r="AD53" t="n">
        <v>419419.0323503286</v>
      </c>
      <c r="AE53" t="n">
        <v>573867.623523519</v>
      </c>
      <c r="AF53" t="n">
        <v>3.682550067728541e-06</v>
      </c>
      <c r="AG53" t="n">
        <v>7.87037037037037</v>
      </c>
      <c r="AH53" t="n">
        <v>519098.5029627018</v>
      </c>
    </row>
    <row r="54">
      <c r="A54" t="n">
        <v>52</v>
      </c>
      <c r="B54" t="n">
        <v>90</v>
      </c>
      <c r="C54" t="inlineStr">
        <is>
          <t xml:space="preserve">CONCLUIDO	</t>
        </is>
      </c>
      <c r="D54" t="n">
        <v>3.6774</v>
      </c>
      <c r="E54" t="n">
        <v>27.19</v>
      </c>
      <c r="F54" t="n">
        <v>24.17</v>
      </c>
      <c r="G54" t="n">
        <v>85.3</v>
      </c>
      <c r="H54" t="n">
        <v>1.27</v>
      </c>
      <c r="I54" t="n">
        <v>17</v>
      </c>
      <c r="J54" t="n">
        <v>196.42</v>
      </c>
      <c r="K54" t="n">
        <v>52.44</v>
      </c>
      <c r="L54" t="n">
        <v>14</v>
      </c>
      <c r="M54" t="n">
        <v>15</v>
      </c>
      <c r="N54" t="n">
        <v>39.98</v>
      </c>
      <c r="O54" t="n">
        <v>24459.75</v>
      </c>
      <c r="P54" t="n">
        <v>305.9</v>
      </c>
      <c r="Q54" t="n">
        <v>452.58</v>
      </c>
      <c r="R54" t="n">
        <v>76.94</v>
      </c>
      <c r="S54" t="n">
        <v>57.64</v>
      </c>
      <c r="T54" t="n">
        <v>7521.37</v>
      </c>
      <c r="U54" t="n">
        <v>0.75</v>
      </c>
      <c r="V54" t="n">
        <v>0.88</v>
      </c>
      <c r="W54" t="n">
        <v>6.82</v>
      </c>
      <c r="X54" t="n">
        <v>0.44</v>
      </c>
      <c r="Y54" t="n">
        <v>1</v>
      </c>
      <c r="Z54" t="n">
        <v>10</v>
      </c>
      <c r="AA54" t="n">
        <v>419.4919479109527</v>
      </c>
      <c r="AB54" t="n">
        <v>573.9673898103725</v>
      </c>
      <c r="AC54" t="n">
        <v>519.1887476951608</v>
      </c>
      <c r="AD54" t="n">
        <v>419491.9479109527</v>
      </c>
      <c r="AE54" t="n">
        <v>573967.3898103725</v>
      </c>
      <c r="AF54" t="n">
        <v>3.683251181511936e-06</v>
      </c>
      <c r="AG54" t="n">
        <v>7.867476851851852</v>
      </c>
      <c r="AH54" t="n">
        <v>519188.7476951609</v>
      </c>
    </row>
    <row r="55">
      <c r="A55" t="n">
        <v>53</v>
      </c>
      <c r="B55" t="n">
        <v>90</v>
      </c>
      <c r="C55" t="inlineStr">
        <is>
          <t xml:space="preserve">CONCLUIDO	</t>
        </is>
      </c>
      <c r="D55" t="n">
        <v>3.6765</v>
      </c>
      <c r="E55" t="n">
        <v>27.2</v>
      </c>
      <c r="F55" t="n">
        <v>24.18</v>
      </c>
      <c r="G55" t="n">
        <v>85.31999999999999</v>
      </c>
      <c r="H55" t="n">
        <v>1.29</v>
      </c>
      <c r="I55" t="n">
        <v>17</v>
      </c>
      <c r="J55" t="n">
        <v>196.81</v>
      </c>
      <c r="K55" t="n">
        <v>52.44</v>
      </c>
      <c r="L55" t="n">
        <v>14.25</v>
      </c>
      <c r="M55" t="n">
        <v>15</v>
      </c>
      <c r="N55" t="n">
        <v>40.12</v>
      </c>
      <c r="O55" t="n">
        <v>24507.64</v>
      </c>
      <c r="P55" t="n">
        <v>306.12</v>
      </c>
      <c r="Q55" t="n">
        <v>452.56</v>
      </c>
      <c r="R55" t="n">
        <v>77.02</v>
      </c>
      <c r="S55" t="n">
        <v>57.64</v>
      </c>
      <c r="T55" t="n">
        <v>7562.13</v>
      </c>
      <c r="U55" t="n">
        <v>0.75</v>
      </c>
      <c r="V55" t="n">
        <v>0.88</v>
      </c>
      <c r="W55" t="n">
        <v>6.82</v>
      </c>
      <c r="X55" t="n">
        <v>0.45</v>
      </c>
      <c r="Y55" t="n">
        <v>1</v>
      </c>
      <c r="Z55" t="n">
        <v>10</v>
      </c>
      <c r="AA55" t="n">
        <v>419.7335588193818</v>
      </c>
      <c r="AB55" t="n">
        <v>574.2979725144062</v>
      </c>
      <c r="AC55" t="n">
        <v>519.4877800498973</v>
      </c>
      <c r="AD55" t="n">
        <v>419733.5588193818</v>
      </c>
      <c r="AE55" t="n">
        <v>574297.9725144062</v>
      </c>
      <c r="AF55" t="n">
        <v>3.682349749504714e-06</v>
      </c>
      <c r="AG55" t="n">
        <v>7.87037037037037</v>
      </c>
      <c r="AH55" t="n">
        <v>519487.7800498973</v>
      </c>
    </row>
    <row r="56">
      <c r="A56" t="n">
        <v>54</v>
      </c>
      <c r="B56" t="n">
        <v>90</v>
      </c>
      <c r="C56" t="inlineStr">
        <is>
          <t xml:space="preserve">CONCLUIDO	</t>
        </is>
      </c>
      <c r="D56" t="n">
        <v>3.6744</v>
      </c>
      <c r="E56" t="n">
        <v>27.22</v>
      </c>
      <c r="F56" t="n">
        <v>24.19</v>
      </c>
      <c r="G56" t="n">
        <v>85.38</v>
      </c>
      <c r="H56" t="n">
        <v>1.31</v>
      </c>
      <c r="I56" t="n">
        <v>17</v>
      </c>
      <c r="J56" t="n">
        <v>197.2</v>
      </c>
      <c r="K56" t="n">
        <v>52.44</v>
      </c>
      <c r="L56" t="n">
        <v>14.5</v>
      </c>
      <c r="M56" t="n">
        <v>15</v>
      </c>
      <c r="N56" t="n">
        <v>40.26</v>
      </c>
      <c r="O56" t="n">
        <v>24555.57</v>
      </c>
      <c r="P56" t="n">
        <v>305.61</v>
      </c>
      <c r="Q56" t="n">
        <v>452.6</v>
      </c>
      <c r="R56" t="n">
        <v>77.45</v>
      </c>
      <c r="S56" t="n">
        <v>57.64</v>
      </c>
      <c r="T56" t="n">
        <v>7779.59</v>
      </c>
      <c r="U56" t="n">
        <v>0.74</v>
      </c>
      <c r="V56" t="n">
        <v>0.88</v>
      </c>
      <c r="W56" t="n">
        <v>6.82</v>
      </c>
      <c r="X56" t="n">
        <v>0.47</v>
      </c>
      <c r="Y56" t="n">
        <v>1</v>
      </c>
      <c r="Z56" t="n">
        <v>10</v>
      </c>
      <c r="AA56" t="n">
        <v>419.5842512924061</v>
      </c>
      <c r="AB56" t="n">
        <v>574.0936833690148</v>
      </c>
      <c r="AC56" t="n">
        <v>519.3029879738204</v>
      </c>
      <c r="AD56" t="n">
        <v>419584.2512924061</v>
      </c>
      <c r="AE56" t="n">
        <v>574093.6833690148</v>
      </c>
      <c r="AF56" t="n">
        <v>3.680246408154527e-06</v>
      </c>
      <c r="AG56" t="n">
        <v>7.876157407407407</v>
      </c>
      <c r="AH56" t="n">
        <v>519302.9879738205</v>
      </c>
    </row>
    <row r="57">
      <c r="A57" t="n">
        <v>55</v>
      </c>
      <c r="B57" t="n">
        <v>90</v>
      </c>
      <c r="C57" t="inlineStr">
        <is>
          <t xml:space="preserve">CONCLUIDO	</t>
        </is>
      </c>
      <c r="D57" t="n">
        <v>3.6835</v>
      </c>
      <c r="E57" t="n">
        <v>27.15</v>
      </c>
      <c r="F57" t="n">
        <v>24.16</v>
      </c>
      <c r="G57" t="n">
        <v>90.59</v>
      </c>
      <c r="H57" t="n">
        <v>1.33</v>
      </c>
      <c r="I57" t="n">
        <v>16</v>
      </c>
      <c r="J57" t="n">
        <v>197.59</v>
      </c>
      <c r="K57" t="n">
        <v>52.44</v>
      </c>
      <c r="L57" t="n">
        <v>14.75</v>
      </c>
      <c r="M57" t="n">
        <v>14</v>
      </c>
      <c r="N57" t="n">
        <v>40.4</v>
      </c>
      <c r="O57" t="n">
        <v>24603.55</v>
      </c>
      <c r="P57" t="n">
        <v>305.02</v>
      </c>
      <c r="Q57" t="n">
        <v>452.55</v>
      </c>
      <c r="R57" t="n">
        <v>76.23</v>
      </c>
      <c r="S57" t="n">
        <v>57.64</v>
      </c>
      <c r="T57" t="n">
        <v>7173.23</v>
      </c>
      <c r="U57" t="n">
        <v>0.76</v>
      </c>
      <c r="V57" t="n">
        <v>0.88</v>
      </c>
      <c r="W57" t="n">
        <v>6.83</v>
      </c>
      <c r="X57" t="n">
        <v>0.43</v>
      </c>
      <c r="Y57" t="n">
        <v>1</v>
      </c>
      <c r="Z57" t="n">
        <v>10</v>
      </c>
      <c r="AA57" t="n">
        <v>418.4313197111903</v>
      </c>
      <c r="AB57" t="n">
        <v>572.5161915158437</v>
      </c>
      <c r="AC57" t="n">
        <v>517.8760497290923</v>
      </c>
      <c r="AD57" t="n">
        <v>418431.3197111903</v>
      </c>
      <c r="AE57" t="n">
        <v>572516.1915158437</v>
      </c>
      <c r="AF57" t="n">
        <v>3.689360887338668e-06</v>
      </c>
      <c r="AG57" t="n">
        <v>7.855902777777778</v>
      </c>
      <c r="AH57" t="n">
        <v>517876.0497290923</v>
      </c>
    </row>
    <row r="58">
      <c r="A58" t="n">
        <v>56</v>
      </c>
      <c r="B58" t="n">
        <v>90</v>
      </c>
      <c r="C58" t="inlineStr">
        <is>
          <t xml:space="preserve">CONCLUIDO	</t>
        </is>
      </c>
      <c r="D58" t="n">
        <v>3.6851</v>
      </c>
      <c r="E58" t="n">
        <v>27.14</v>
      </c>
      <c r="F58" t="n">
        <v>24.15</v>
      </c>
      <c r="G58" t="n">
        <v>90.55</v>
      </c>
      <c r="H58" t="n">
        <v>1.35</v>
      </c>
      <c r="I58" t="n">
        <v>16</v>
      </c>
      <c r="J58" t="n">
        <v>197.98</v>
      </c>
      <c r="K58" t="n">
        <v>52.44</v>
      </c>
      <c r="L58" t="n">
        <v>15</v>
      </c>
      <c r="M58" t="n">
        <v>14</v>
      </c>
      <c r="N58" t="n">
        <v>40.54</v>
      </c>
      <c r="O58" t="n">
        <v>24651.58</v>
      </c>
      <c r="P58" t="n">
        <v>304.57</v>
      </c>
      <c r="Q58" t="n">
        <v>452.56</v>
      </c>
      <c r="R58" t="n">
        <v>76.19</v>
      </c>
      <c r="S58" t="n">
        <v>57.64</v>
      </c>
      <c r="T58" t="n">
        <v>7150.94</v>
      </c>
      <c r="U58" t="n">
        <v>0.76</v>
      </c>
      <c r="V58" t="n">
        <v>0.88</v>
      </c>
      <c r="W58" t="n">
        <v>6.82</v>
      </c>
      <c r="X58" t="n">
        <v>0.42</v>
      </c>
      <c r="Y58" t="n">
        <v>1</v>
      </c>
      <c r="Z58" t="n">
        <v>10</v>
      </c>
      <c r="AA58" t="n">
        <v>417.9878231646094</v>
      </c>
      <c r="AB58" t="n">
        <v>571.9093799751249</v>
      </c>
      <c r="AC58" t="n">
        <v>517.3271514301545</v>
      </c>
      <c r="AD58" t="n">
        <v>417987.8231646094</v>
      </c>
      <c r="AE58" t="n">
        <v>571909.379975125</v>
      </c>
      <c r="AF58" t="n">
        <v>3.690963433129286e-06</v>
      </c>
      <c r="AG58" t="n">
        <v>7.85300925925926</v>
      </c>
      <c r="AH58" t="n">
        <v>517327.1514301545</v>
      </c>
    </row>
    <row r="59">
      <c r="A59" t="n">
        <v>57</v>
      </c>
      <c r="B59" t="n">
        <v>90</v>
      </c>
      <c r="C59" t="inlineStr">
        <is>
          <t xml:space="preserve">CONCLUIDO	</t>
        </is>
      </c>
      <c r="D59" t="n">
        <v>3.6826</v>
      </c>
      <c r="E59" t="n">
        <v>27.15</v>
      </c>
      <c r="F59" t="n">
        <v>24.16</v>
      </c>
      <c r="G59" t="n">
        <v>90.62</v>
      </c>
      <c r="H59" t="n">
        <v>1.36</v>
      </c>
      <c r="I59" t="n">
        <v>16</v>
      </c>
      <c r="J59" t="n">
        <v>198.37</v>
      </c>
      <c r="K59" t="n">
        <v>52.44</v>
      </c>
      <c r="L59" t="n">
        <v>15.25</v>
      </c>
      <c r="M59" t="n">
        <v>14</v>
      </c>
      <c r="N59" t="n">
        <v>40.68</v>
      </c>
      <c r="O59" t="n">
        <v>24699.65</v>
      </c>
      <c r="P59" t="n">
        <v>304.86</v>
      </c>
      <c r="Q59" t="n">
        <v>452.55</v>
      </c>
      <c r="R59" t="n">
        <v>76.51000000000001</v>
      </c>
      <c r="S59" t="n">
        <v>57.64</v>
      </c>
      <c r="T59" t="n">
        <v>7314.91</v>
      </c>
      <c r="U59" t="n">
        <v>0.75</v>
      </c>
      <c r="V59" t="n">
        <v>0.88</v>
      </c>
      <c r="W59" t="n">
        <v>6.83</v>
      </c>
      <c r="X59" t="n">
        <v>0.44</v>
      </c>
      <c r="Y59" t="n">
        <v>1</v>
      </c>
      <c r="Z59" t="n">
        <v>10</v>
      </c>
      <c r="AA59" t="n">
        <v>418.3928190686044</v>
      </c>
      <c r="AB59" t="n">
        <v>572.4635132381292</v>
      </c>
      <c r="AC59" t="n">
        <v>517.8283989922685</v>
      </c>
      <c r="AD59" t="n">
        <v>418392.8190686044</v>
      </c>
      <c r="AE59" t="n">
        <v>572463.5132381292</v>
      </c>
      <c r="AF59" t="n">
        <v>3.688459455331445e-06</v>
      </c>
      <c r="AG59" t="n">
        <v>7.855902777777778</v>
      </c>
      <c r="AH59" t="n">
        <v>517828.3989922685</v>
      </c>
    </row>
    <row r="60">
      <c r="A60" t="n">
        <v>58</v>
      </c>
      <c r="B60" t="n">
        <v>90</v>
      </c>
      <c r="C60" t="inlineStr">
        <is>
          <t xml:space="preserve">CONCLUIDO	</t>
        </is>
      </c>
      <c r="D60" t="n">
        <v>3.6815</v>
      </c>
      <c r="E60" t="n">
        <v>27.16</v>
      </c>
      <c r="F60" t="n">
        <v>24.17</v>
      </c>
      <c r="G60" t="n">
        <v>90.65000000000001</v>
      </c>
      <c r="H60" t="n">
        <v>1.38</v>
      </c>
      <c r="I60" t="n">
        <v>16</v>
      </c>
      <c r="J60" t="n">
        <v>198.76</v>
      </c>
      <c r="K60" t="n">
        <v>52.44</v>
      </c>
      <c r="L60" t="n">
        <v>15.5</v>
      </c>
      <c r="M60" t="n">
        <v>14</v>
      </c>
      <c r="N60" t="n">
        <v>40.82</v>
      </c>
      <c r="O60" t="n">
        <v>24747.78</v>
      </c>
      <c r="P60" t="n">
        <v>304.15</v>
      </c>
      <c r="Q60" t="n">
        <v>452.57</v>
      </c>
      <c r="R60" t="n">
        <v>76.98999999999999</v>
      </c>
      <c r="S60" t="n">
        <v>57.64</v>
      </c>
      <c r="T60" t="n">
        <v>7551.85</v>
      </c>
      <c r="U60" t="n">
        <v>0.75</v>
      </c>
      <c r="V60" t="n">
        <v>0.88</v>
      </c>
      <c r="W60" t="n">
        <v>6.82</v>
      </c>
      <c r="X60" t="n">
        <v>0.45</v>
      </c>
      <c r="Y60" t="n">
        <v>1</v>
      </c>
      <c r="Z60" t="n">
        <v>10</v>
      </c>
      <c r="AA60" t="n">
        <v>418.0376464166825</v>
      </c>
      <c r="AB60" t="n">
        <v>571.9775503466582</v>
      </c>
      <c r="AC60" t="n">
        <v>517.3888157171062</v>
      </c>
      <c r="AD60" t="n">
        <v>418037.6464166826</v>
      </c>
      <c r="AE60" t="n">
        <v>571977.5503466582</v>
      </c>
      <c r="AF60" t="n">
        <v>3.687357705100395e-06</v>
      </c>
      <c r="AG60" t="n">
        <v>7.858796296296297</v>
      </c>
      <c r="AH60" t="n">
        <v>517388.8157171063</v>
      </c>
    </row>
    <row r="61">
      <c r="A61" t="n">
        <v>59</v>
      </c>
      <c r="B61" t="n">
        <v>90</v>
      </c>
      <c r="C61" t="inlineStr">
        <is>
          <t xml:space="preserve">CONCLUIDO	</t>
        </is>
      </c>
      <c r="D61" t="n">
        <v>3.6948</v>
      </c>
      <c r="E61" t="n">
        <v>27.06</v>
      </c>
      <c r="F61" t="n">
        <v>24.11</v>
      </c>
      <c r="G61" t="n">
        <v>96.44</v>
      </c>
      <c r="H61" t="n">
        <v>1.4</v>
      </c>
      <c r="I61" t="n">
        <v>15</v>
      </c>
      <c r="J61" t="n">
        <v>199.15</v>
      </c>
      <c r="K61" t="n">
        <v>52.44</v>
      </c>
      <c r="L61" t="n">
        <v>15.75</v>
      </c>
      <c r="M61" t="n">
        <v>13</v>
      </c>
      <c r="N61" t="n">
        <v>40.96</v>
      </c>
      <c r="O61" t="n">
        <v>24795.95</v>
      </c>
      <c r="P61" t="n">
        <v>303.07</v>
      </c>
      <c r="Q61" t="n">
        <v>452.6</v>
      </c>
      <c r="R61" t="n">
        <v>74.88</v>
      </c>
      <c r="S61" t="n">
        <v>57.64</v>
      </c>
      <c r="T61" t="n">
        <v>6503.26</v>
      </c>
      <c r="U61" t="n">
        <v>0.77</v>
      </c>
      <c r="V61" t="n">
        <v>0.88</v>
      </c>
      <c r="W61" t="n">
        <v>6.82</v>
      </c>
      <c r="X61" t="n">
        <v>0.39</v>
      </c>
      <c r="Y61" t="n">
        <v>1</v>
      </c>
      <c r="Z61" t="n">
        <v>10</v>
      </c>
      <c r="AA61" t="n">
        <v>416.1727069560097</v>
      </c>
      <c r="AB61" t="n">
        <v>569.4258579012433</v>
      </c>
      <c r="AC61" t="n">
        <v>515.0806532173589</v>
      </c>
      <c r="AD61" t="n">
        <v>416172.7069560097</v>
      </c>
      <c r="AE61" t="n">
        <v>569425.8579012433</v>
      </c>
      <c r="AF61" t="n">
        <v>3.700678866984909e-06</v>
      </c>
      <c r="AG61" t="n">
        <v>7.829861111111111</v>
      </c>
      <c r="AH61" t="n">
        <v>515080.6532173589</v>
      </c>
    </row>
    <row r="62">
      <c r="A62" t="n">
        <v>60</v>
      </c>
      <c r="B62" t="n">
        <v>90</v>
      </c>
      <c r="C62" t="inlineStr">
        <is>
          <t xml:space="preserve">CONCLUIDO	</t>
        </is>
      </c>
      <c r="D62" t="n">
        <v>3.6946</v>
      </c>
      <c r="E62" t="n">
        <v>27.07</v>
      </c>
      <c r="F62" t="n">
        <v>24.11</v>
      </c>
      <c r="G62" t="n">
        <v>96.45</v>
      </c>
      <c r="H62" t="n">
        <v>1.42</v>
      </c>
      <c r="I62" t="n">
        <v>15</v>
      </c>
      <c r="J62" t="n">
        <v>199.54</v>
      </c>
      <c r="K62" t="n">
        <v>52.44</v>
      </c>
      <c r="L62" t="n">
        <v>16</v>
      </c>
      <c r="M62" t="n">
        <v>13</v>
      </c>
      <c r="N62" t="n">
        <v>41.1</v>
      </c>
      <c r="O62" t="n">
        <v>24844.17</v>
      </c>
      <c r="P62" t="n">
        <v>302.96</v>
      </c>
      <c r="Q62" t="n">
        <v>452.61</v>
      </c>
      <c r="R62" t="n">
        <v>74.91</v>
      </c>
      <c r="S62" t="n">
        <v>57.64</v>
      </c>
      <c r="T62" t="n">
        <v>6520.46</v>
      </c>
      <c r="U62" t="n">
        <v>0.77</v>
      </c>
      <c r="V62" t="n">
        <v>0.88</v>
      </c>
      <c r="W62" t="n">
        <v>6.82</v>
      </c>
      <c r="X62" t="n">
        <v>0.39</v>
      </c>
      <c r="Y62" t="n">
        <v>1</v>
      </c>
      <c r="Z62" t="n">
        <v>10</v>
      </c>
      <c r="AA62" t="n">
        <v>416.1153221612473</v>
      </c>
      <c r="AB62" t="n">
        <v>569.3473414934109</v>
      </c>
      <c r="AC62" t="n">
        <v>515.0096303052915</v>
      </c>
      <c r="AD62" t="n">
        <v>416115.3221612473</v>
      </c>
      <c r="AE62" t="n">
        <v>569347.3414934109</v>
      </c>
      <c r="AF62" t="n">
        <v>3.700478548761081e-06</v>
      </c>
      <c r="AG62" t="n">
        <v>7.83275462962963</v>
      </c>
      <c r="AH62" t="n">
        <v>515009.6303052915</v>
      </c>
    </row>
    <row r="63">
      <c r="A63" t="n">
        <v>61</v>
      </c>
      <c r="B63" t="n">
        <v>90</v>
      </c>
      <c r="C63" t="inlineStr">
        <is>
          <t xml:space="preserve">CONCLUIDO	</t>
        </is>
      </c>
      <c r="D63" t="n">
        <v>3.6926</v>
      </c>
      <c r="E63" t="n">
        <v>27.08</v>
      </c>
      <c r="F63" t="n">
        <v>24.13</v>
      </c>
      <c r="G63" t="n">
        <v>96.51000000000001</v>
      </c>
      <c r="H63" t="n">
        <v>1.44</v>
      </c>
      <c r="I63" t="n">
        <v>15</v>
      </c>
      <c r="J63" t="n">
        <v>199.93</v>
      </c>
      <c r="K63" t="n">
        <v>52.44</v>
      </c>
      <c r="L63" t="n">
        <v>16.25</v>
      </c>
      <c r="M63" t="n">
        <v>13</v>
      </c>
      <c r="N63" t="n">
        <v>41.24</v>
      </c>
      <c r="O63" t="n">
        <v>24892.44</v>
      </c>
      <c r="P63" t="n">
        <v>302.92</v>
      </c>
      <c r="Q63" t="n">
        <v>452.6</v>
      </c>
      <c r="R63" t="n">
        <v>75.54000000000001</v>
      </c>
      <c r="S63" t="n">
        <v>57.64</v>
      </c>
      <c r="T63" t="n">
        <v>6831.19</v>
      </c>
      <c r="U63" t="n">
        <v>0.76</v>
      </c>
      <c r="V63" t="n">
        <v>0.88</v>
      </c>
      <c r="W63" t="n">
        <v>6.82</v>
      </c>
      <c r="X63" t="n">
        <v>0.4</v>
      </c>
      <c r="Y63" t="n">
        <v>1</v>
      </c>
      <c r="Z63" t="n">
        <v>10</v>
      </c>
      <c r="AA63" t="n">
        <v>416.2950226136138</v>
      </c>
      <c r="AB63" t="n">
        <v>569.5932155801631</v>
      </c>
      <c r="AC63" t="n">
        <v>515.2320385142906</v>
      </c>
      <c r="AD63" t="n">
        <v>416295.0226136137</v>
      </c>
      <c r="AE63" t="n">
        <v>569593.2155801632</v>
      </c>
      <c r="AF63" t="n">
        <v>3.698475366522809e-06</v>
      </c>
      <c r="AG63" t="n">
        <v>7.835648148148148</v>
      </c>
      <c r="AH63" t="n">
        <v>515232.0385142906</v>
      </c>
    </row>
    <row r="64">
      <c r="A64" t="n">
        <v>62</v>
      </c>
      <c r="B64" t="n">
        <v>90</v>
      </c>
      <c r="C64" t="inlineStr">
        <is>
          <t xml:space="preserve">CONCLUIDO	</t>
        </is>
      </c>
      <c r="D64" t="n">
        <v>3.6937</v>
      </c>
      <c r="E64" t="n">
        <v>27.07</v>
      </c>
      <c r="F64" t="n">
        <v>24.12</v>
      </c>
      <c r="G64" t="n">
        <v>96.48</v>
      </c>
      <c r="H64" t="n">
        <v>1.46</v>
      </c>
      <c r="I64" t="n">
        <v>15</v>
      </c>
      <c r="J64" t="n">
        <v>200.32</v>
      </c>
      <c r="K64" t="n">
        <v>52.44</v>
      </c>
      <c r="L64" t="n">
        <v>16.5</v>
      </c>
      <c r="M64" t="n">
        <v>13</v>
      </c>
      <c r="N64" t="n">
        <v>41.38</v>
      </c>
      <c r="O64" t="n">
        <v>24940.75</v>
      </c>
      <c r="P64" t="n">
        <v>302.15</v>
      </c>
      <c r="Q64" t="n">
        <v>452.57</v>
      </c>
      <c r="R64" t="n">
        <v>75.12</v>
      </c>
      <c r="S64" t="n">
        <v>57.64</v>
      </c>
      <c r="T64" t="n">
        <v>6622.72</v>
      </c>
      <c r="U64" t="n">
        <v>0.77</v>
      </c>
      <c r="V64" t="n">
        <v>0.88</v>
      </c>
      <c r="W64" t="n">
        <v>6.82</v>
      </c>
      <c r="X64" t="n">
        <v>0.39</v>
      </c>
      <c r="Y64" t="n">
        <v>1</v>
      </c>
      <c r="Z64" t="n">
        <v>10</v>
      </c>
      <c r="AA64" t="n">
        <v>415.6805374852107</v>
      </c>
      <c r="AB64" t="n">
        <v>568.7524499183116</v>
      </c>
      <c r="AC64" t="n">
        <v>514.4715143471842</v>
      </c>
      <c r="AD64" t="n">
        <v>415680.5374852107</v>
      </c>
      <c r="AE64" t="n">
        <v>568752.4499183117</v>
      </c>
      <c r="AF64" t="n">
        <v>3.699577116753859e-06</v>
      </c>
      <c r="AG64" t="n">
        <v>7.83275462962963</v>
      </c>
      <c r="AH64" t="n">
        <v>514471.5143471842</v>
      </c>
    </row>
    <row r="65">
      <c r="A65" t="n">
        <v>63</v>
      </c>
      <c r="B65" t="n">
        <v>90</v>
      </c>
      <c r="C65" t="inlineStr">
        <is>
          <t xml:space="preserve">CONCLUIDO	</t>
        </is>
      </c>
      <c r="D65" t="n">
        <v>3.7001</v>
      </c>
      <c r="E65" t="n">
        <v>27.03</v>
      </c>
      <c r="F65" t="n">
        <v>24.11</v>
      </c>
      <c r="G65" t="n">
        <v>103.32</v>
      </c>
      <c r="H65" t="n">
        <v>1.48</v>
      </c>
      <c r="I65" t="n">
        <v>14</v>
      </c>
      <c r="J65" t="n">
        <v>200.72</v>
      </c>
      <c r="K65" t="n">
        <v>52.44</v>
      </c>
      <c r="L65" t="n">
        <v>16.75</v>
      </c>
      <c r="M65" t="n">
        <v>12</v>
      </c>
      <c r="N65" t="n">
        <v>41.52</v>
      </c>
      <c r="O65" t="n">
        <v>24989.11</v>
      </c>
      <c r="P65" t="n">
        <v>302.2</v>
      </c>
      <c r="Q65" t="n">
        <v>452.63</v>
      </c>
      <c r="R65" t="n">
        <v>74.75</v>
      </c>
      <c r="S65" t="n">
        <v>57.64</v>
      </c>
      <c r="T65" t="n">
        <v>6444.61</v>
      </c>
      <c r="U65" t="n">
        <v>0.77</v>
      </c>
      <c r="V65" t="n">
        <v>0.88</v>
      </c>
      <c r="W65" t="n">
        <v>6.82</v>
      </c>
      <c r="X65" t="n">
        <v>0.38</v>
      </c>
      <c r="Y65" t="n">
        <v>1</v>
      </c>
      <c r="Z65" t="n">
        <v>10</v>
      </c>
      <c r="AA65" t="n">
        <v>415.2169986585501</v>
      </c>
      <c r="AB65" t="n">
        <v>568.1182156457846</v>
      </c>
      <c r="AC65" t="n">
        <v>513.8978105034737</v>
      </c>
      <c r="AD65" t="n">
        <v>415216.9986585501</v>
      </c>
      <c r="AE65" t="n">
        <v>568118.2156457846</v>
      </c>
      <c r="AF65" t="n">
        <v>3.705987299916331e-06</v>
      </c>
      <c r="AG65" t="n">
        <v>7.821180555555556</v>
      </c>
      <c r="AH65" t="n">
        <v>513897.8105034737</v>
      </c>
    </row>
    <row r="66">
      <c r="A66" t="n">
        <v>64</v>
      </c>
      <c r="B66" t="n">
        <v>90</v>
      </c>
      <c r="C66" t="inlineStr">
        <is>
          <t xml:space="preserve">CONCLUIDO	</t>
        </is>
      </c>
      <c r="D66" t="n">
        <v>3.7022</v>
      </c>
      <c r="E66" t="n">
        <v>27.01</v>
      </c>
      <c r="F66" t="n">
        <v>24.09</v>
      </c>
      <c r="G66" t="n">
        <v>103.25</v>
      </c>
      <c r="H66" t="n">
        <v>1.5</v>
      </c>
      <c r="I66" t="n">
        <v>14</v>
      </c>
      <c r="J66" t="n">
        <v>201.11</v>
      </c>
      <c r="K66" t="n">
        <v>52.44</v>
      </c>
      <c r="L66" t="n">
        <v>17</v>
      </c>
      <c r="M66" t="n">
        <v>12</v>
      </c>
      <c r="N66" t="n">
        <v>41.67</v>
      </c>
      <c r="O66" t="n">
        <v>25037.53</v>
      </c>
      <c r="P66" t="n">
        <v>301.95</v>
      </c>
      <c r="Q66" t="n">
        <v>452.66</v>
      </c>
      <c r="R66" t="n">
        <v>74.23</v>
      </c>
      <c r="S66" t="n">
        <v>57.64</v>
      </c>
      <c r="T66" t="n">
        <v>6182.2</v>
      </c>
      <c r="U66" t="n">
        <v>0.78</v>
      </c>
      <c r="V66" t="n">
        <v>0.88</v>
      </c>
      <c r="W66" t="n">
        <v>6.82</v>
      </c>
      <c r="X66" t="n">
        <v>0.37</v>
      </c>
      <c r="Y66" t="n">
        <v>1</v>
      </c>
      <c r="Z66" t="n">
        <v>10</v>
      </c>
      <c r="AA66" t="n">
        <v>414.8415201894931</v>
      </c>
      <c r="AB66" t="n">
        <v>567.60446943948</v>
      </c>
      <c r="AC66" t="n">
        <v>513.4330955140515</v>
      </c>
      <c r="AD66" t="n">
        <v>414841.5201894931</v>
      </c>
      <c r="AE66" t="n">
        <v>567604.46943948</v>
      </c>
      <c r="AF66" t="n">
        <v>3.708090641266518e-06</v>
      </c>
      <c r="AG66" t="n">
        <v>7.815393518518519</v>
      </c>
      <c r="AH66" t="n">
        <v>513433.0955140516</v>
      </c>
    </row>
    <row r="67">
      <c r="A67" t="n">
        <v>65</v>
      </c>
      <c r="B67" t="n">
        <v>90</v>
      </c>
      <c r="C67" t="inlineStr">
        <is>
          <t xml:space="preserve">CONCLUIDO	</t>
        </is>
      </c>
      <c r="D67" t="n">
        <v>3.7002</v>
      </c>
      <c r="E67" t="n">
        <v>27.03</v>
      </c>
      <c r="F67" t="n">
        <v>24.11</v>
      </c>
      <c r="G67" t="n">
        <v>103.32</v>
      </c>
      <c r="H67" t="n">
        <v>1.52</v>
      </c>
      <c r="I67" t="n">
        <v>14</v>
      </c>
      <c r="J67" t="n">
        <v>201.5</v>
      </c>
      <c r="K67" t="n">
        <v>52.44</v>
      </c>
      <c r="L67" t="n">
        <v>17.25</v>
      </c>
      <c r="M67" t="n">
        <v>12</v>
      </c>
      <c r="N67" t="n">
        <v>41.81</v>
      </c>
      <c r="O67" t="n">
        <v>25085.99</v>
      </c>
      <c r="P67" t="n">
        <v>301.67</v>
      </c>
      <c r="Q67" t="n">
        <v>452.56</v>
      </c>
      <c r="R67" t="n">
        <v>74.83</v>
      </c>
      <c r="S67" t="n">
        <v>57.64</v>
      </c>
      <c r="T67" t="n">
        <v>6482.36</v>
      </c>
      <c r="U67" t="n">
        <v>0.77</v>
      </c>
      <c r="V67" t="n">
        <v>0.88</v>
      </c>
      <c r="W67" t="n">
        <v>6.82</v>
      </c>
      <c r="X67" t="n">
        <v>0.38</v>
      </c>
      <c r="Y67" t="n">
        <v>1</v>
      </c>
      <c r="Z67" t="n">
        <v>10</v>
      </c>
      <c r="AA67" t="n">
        <v>414.8632862307854</v>
      </c>
      <c r="AB67" t="n">
        <v>567.6342506974262</v>
      </c>
      <c r="AC67" t="n">
        <v>513.4600344905375</v>
      </c>
      <c r="AD67" t="n">
        <v>414863.2862307854</v>
      </c>
      <c r="AE67" t="n">
        <v>567634.2506974261</v>
      </c>
      <c r="AF67" t="n">
        <v>3.706087459028245e-06</v>
      </c>
      <c r="AG67" t="n">
        <v>7.821180555555556</v>
      </c>
      <c r="AH67" t="n">
        <v>513460.0344905375</v>
      </c>
    </row>
    <row r="68">
      <c r="A68" t="n">
        <v>66</v>
      </c>
      <c r="B68" t="n">
        <v>90</v>
      </c>
      <c r="C68" t="inlineStr">
        <is>
          <t xml:space="preserve">CONCLUIDO	</t>
        </is>
      </c>
      <c r="D68" t="n">
        <v>3.7022</v>
      </c>
      <c r="E68" t="n">
        <v>27.01</v>
      </c>
      <c r="F68" t="n">
        <v>24.09</v>
      </c>
      <c r="G68" t="n">
        <v>103.25</v>
      </c>
      <c r="H68" t="n">
        <v>1.54</v>
      </c>
      <c r="I68" t="n">
        <v>14</v>
      </c>
      <c r="J68" t="n">
        <v>201.9</v>
      </c>
      <c r="K68" t="n">
        <v>52.44</v>
      </c>
      <c r="L68" t="n">
        <v>17.5</v>
      </c>
      <c r="M68" t="n">
        <v>12</v>
      </c>
      <c r="N68" t="n">
        <v>41.95</v>
      </c>
      <c r="O68" t="n">
        <v>25134.5</v>
      </c>
      <c r="P68" t="n">
        <v>300.91</v>
      </c>
      <c r="Q68" t="n">
        <v>452.56</v>
      </c>
      <c r="R68" t="n">
        <v>74.2</v>
      </c>
      <c r="S68" t="n">
        <v>57.64</v>
      </c>
      <c r="T68" t="n">
        <v>6168.44</v>
      </c>
      <c r="U68" t="n">
        <v>0.78</v>
      </c>
      <c r="V68" t="n">
        <v>0.88</v>
      </c>
      <c r="W68" t="n">
        <v>6.82</v>
      </c>
      <c r="X68" t="n">
        <v>0.37</v>
      </c>
      <c r="Y68" t="n">
        <v>1</v>
      </c>
      <c r="Z68" t="n">
        <v>10</v>
      </c>
      <c r="AA68" t="n">
        <v>414.1620879108315</v>
      </c>
      <c r="AB68" t="n">
        <v>566.6748402213788</v>
      </c>
      <c r="AC68" t="n">
        <v>512.592188803783</v>
      </c>
      <c r="AD68" t="n">
        <v>414162.0879108316</v>
      </c>
      <c r="AE68" t="n">
        <v>566674.8402213787</v>
      </c>
      <c r="AF68" t="n">
        <v>3.708090641266518e-06</v>
      </c>
      <c r="AG68" t="n">
        <v>7.815393518518519</v>
      </c>
      <c r="AH68" t="n">
        <v>512592.188803783</v>
      </c>
    </row>
    <row r="69">
      <c r="A69" t="n">
        <v>67</v>
      </c>
      <c r="B69" t="n">
        <v>90</v>
      </c>
      <c r="C69" t="inlineStr">
        <is>
          <t xml:space="preserve">CONCLUIDO	</t>
        </is>
      </c>
      <c r="D69" t="n">
        <v>3.7012</v>
      </c>
      <c r="E69" t="n">
        <v>27.02</v>
      </c>
      <c r="F69" t="n">
        <v>24.1</v>
      </c>
      <c r="G69" t="n">
        <v>103.29</v>
      </c>
      <c r="H69" t="n">
        <v>1.56</v>
      </c>
      <c r="I69" t="n">
        <v>14</v>
      </c>
      <c r="J69" t="n">
        <v>202.29</v>
      </c>
      <c r="K69" t="n">
        <v>52.44</v>
      </c>
      <c r="L69" t="n">
        <v>17.75</v>
      </c>
      <c r="M69" t="n">
        <v>12</v>
      </c>
      <c r="N69" t="n">
        <v>42.1</v>
      </c>
      <c r="O69" t="n">
        <v>25183.06</v>
      </c>
      <c r="P69" t="n">
        <v>299.5</v>
      </c>
      <c r="Q69" t="n">
        <v>452.62</v>
      </c>
      <c r="R69" t="n">
        <v>74.58</v>
      </c>
      <c r="S69" t="n">
        <v>57.64</v>
      </c>
      <c r="T69" t="n">
        <v>6356.16</v>
      </c>
      <c r="U69" t="n">
        <v>0.77</v>
      </c>
      <c r="V69" t="n">
        <v>0.88</v>
      </c>
      <c r="W69" t="n">
        <v>6.82</v>
      </c>
      <c r="X69" t="n">
        <v>0.38</v>
      </c>
      <c r="Y69" t="n">
        <v>1</v>
      </c>
      <c r="Z69" t="n">
        <v>10</v>
      </c>
      <c r="AA69" t="n">
        <v>413.342868911777</v>
      </c>
      <c r="AB69" t="n">
        <v>565.5539486454807</v>
      </c>
      <c r="AC69" t="n">
        <v>511.5782735467075</v>
      </c>
      <c r="AD69" t="n">
        <v>413342.868911777</v>
      </c>
      <c r="AE69" t="n">
        <v>565553.9486454807</v>
      </c>
      <c r="AF69" t="n">
        <v>3.707089050147382e-06</v>
      </c>
      <c r="AG69" t="n">
        <v>7.818287037037037</v>
      </c>
      <c r="AH69" t="n">
        <v>511578.2735467075</v>
      </c>
    </row>
    <row r="70">
      <c r="A70" t="n">
        <v>68</v>
      </c>
      <c r="B70" t="n">
        <v>90</v>
      </c>
      <c r="C70" t="inlineStr">
        <is>
          <t xml:space="preserve">CONCLUIDO	</t>
        </is>
      </c>
      <c r="D70" t="n">
        <v>3.7089</v>
      </c>
      <c r="E70" t="n">
        <v>26.96</v>
      </c>
      <c r="F70" t="n">
        <v>24.08</v>
      </c>
      <c r="G70" t="n">
        <v>111.14</v>
      </c>
      <c r="H70" t="n">
        <v>1.58</v>
      </c>
      <c r="I70" t="n">
        <v>13</v>
      </c>
      <c r="J70" t="n">
        <v>202.68</v>
      </c>
      <c r="K70" t="n">
        <v>52.44</v>
      </c>
      <c r="L70" t="n">
        <v>18</v>
      </c>
      <c r="M70" t="n">
        <v>11</v>
      </c>
      <c r="N70" t="n">
        <v>42.24</v>
      </c>
      <c r="O70" t="n">
        <v>25231.66</v>
      </c>
      <c r="P70" t="n">
        <v>299.78</v>
      </c>
      <c r="Q70" t="n">
        <v>452.67</v>
      </c>
      <c r="R70" t="n">
        <v>74.03</v>
      </c>
      <c r="S70" t="n">
        <v>57.64</v>
      </c>
      <c r="T70" t="n">
        <v>6088.62</v>
      </c>
      <c r="U70" t="n">
        <v>0.78</v>
      </c>
      <c r="V70" t="n">
        <v>0.88</v>
      </c>
      <c r="W70" t="n">
        <v>6.81</v>
      </c>
      <c r="X70" t="n">
        <v>0.35</v>
      </c>
      <c r="Y70" t="n">
        <v>1</v>
      </c>
      <c r="Z70" t="n">
        <v>10</v>
      </c>
      <c r="AA70" t="n">
        <v>412.9110755205382</v>
      </c>
      <c r="AB70" t="n">
        <v>564.9631498782078</v>
      </c>
      <c r="AC70" t="n">
        <v>511.0438597845919</v>
      </c>
      <c r="AD70" t="n">
        <v>412911.0755205382</v>
      </c>
      <c r="AE70" t="n">
        <v>564963.1498782078</v>
      </c>
      <c r="AF70" t="n">
        <v>3.714801301764731e-06</v>
      </c>
      <c r="AG70" t="n">
        <v>7.800925925925926</v>
      </c>
      <c r="AH70" t="n">
        <v>511043.8597845919</v>
      </c>
    </row>
    <row r="71">
      <c r="A71" t="n">
        <v>69</v>
      </c>
      <c r="B71" t="n">
        <v>90</v>
      </c>
      <c r="C71" t="inlineStr">
        <is>
          <t xml:space="preserve">CONCLUIDO	</t>
        </is>
      </c>
      <c r="D71" t="n">
        <v>3.7093</v>
      </c>
      <c r="E71" t="n">
        <v>26.96</v>
      </c>
      <c r="F71" t="n">
        <v>24.08</v>
      </c>
      <c r="G71" t="n">
        <v>111.12</v>
      </c>
      <c r="H71" t="n">
        <v>1.6</v>
      </c>
      <c r="I71" t="n">
        <v>13</v>
      </c>
      <c r="J71" t="n">
        <v>203.08</v>
      </c>
      <c r="K71" t="n">
        <v>52.44</v>
      </c>
      <c r="L71" t="n">
        <v>18.25</v>
      </c>
      <c r="M71" t="n">
        <v>11</v>
      </c>
      <c r="N71" t="n">
        <v>42.39</v>
      </c>
      <c r="O71" t="n">
        <v>25280.45</v>
      </c>
      <c r="P71" t="n">
        <v>300.24</v>
      </c>
      <c r="Q71" t="n">
        <v>452.56</v>
      </c>
      <c r="R71" t="n">
        <v>73.67</v>
      </c>
      <c r="S71" t="n">
        <v>57.64</v>
      </c>
      <c r="T71" t="n">
        <v>5908.37</v>
      </c>
      <c r="U71" t="n">
        <v>0.78</v>
      </c>
      <c r="V71" t="n">
        <v>0.88</v>
      </c>
      <c r="W71" t="n">
        <v>6.82</v>
      </c>
      <c r="X71" t="n">
        <v>0.35</v>
      </c>
      <c r="Y71" t="n">
        <v>1</v>
      </c>
      <c r="Z71" t="n">
        <v>10</v>
      </c>
      <c r="AA71" t="n">
        <v>413.1822339489499</v>
      </c>
      <c r="AB71" t="n">
        <v>565.3341608026265</v>
      </c>
      <c r="AC71" t="n">
        <v>511.379461947101</v>
      </c>
      <c r="AD71" t="n">
        <v>413182.23394895</v>
      </c>
      <c r="AE71" t="n">
        <v>565334.1608026264</v>
      </c>
      <c r="AF71" t="n">
        <v>3.715201938212386e-06</v>
      </c>
      <c r="AG71" t="n">
        <v>7.800925925925926</v>
      </c>
      <c r="AH71" t="n">
        <v>511379.4619471011</v>
      </c>
    </row>
    <row r="72">
      <c r="A72" t="n">
        <v>70</v>
      </c>
      <c r="B72" t="n">
        <v>90</v>
      </c>
      <c r="C72" t="inlineStr">
        <is>
          <t xml:space="preserve">CONCLUIDO	</t>
        </is>
      </c>
      <c r="D72" t="n">
        <v>3.711</v>
      </c>
      <c r="E72" t="n">
        <v>26.95</v>
      </c>
      <c r="F72" t="n">
        <v>24.06</v>
      </c>
      <c r="G72" t="n">
        <v>111.07</v>
      </c>
      <c r="H72" t="n">
        <v>1.61</v>
      </c>
      <c r="I72" t="n">
        <v>13</v>
      </c>
      <c r="J72" t="n">
        <v>203.47</v>
      </c>
      <c r="K72" t="n">
        <v>52.44</v>
      </c>
      <c r="L72" t="n">
        <v>18.5</v>
      </c>
      <c r="M72" t="n">
        <v>11</v>
      </c>
      <c r="N72" t="n">
        <v>42.53</v>
      </c>
      <c r="O72" t="n">
        <v>25329.15</v>
      </c>
      <c r="P72" t="n">
        <v>300.47</v>
      </c>
      <c r="Q72" t="n">
        <v>452.59</v>
      </c>
      <c r="R72" t="n">
        <v>73.37</v>
      </c>
      <c r="S72" t="n">
        <v>57.64</v>
      </c>
      <c r="T72" t="n">
        <v>5756.27</v>
      </c>
      <c r="U72" t="n">
        <v>0.79</v>
      </c>
      <c r="V72" t="n">
        <v>0.88</v>
      </c>
      <c r="W72" t="n">
        <v>6.82</v>
      </c>
      <c r="X72" t="n">
        <v>0.34</v>
      </c>
      <c r="Y72" t="n">
        <v>1</v>
      </c>
      <c r="Z72" t="n">
        <v>10</v>
      </c>
      <c r="AA72" t="n">
        <v>413.1504383357659</v>
      </c>
      <c r="AB72" t="n">
        <v>565.2906566419446</v>
      </c>
      <c r="AC72" t="n">
        <v>511.3401097624562</v>
      </c>
      <c r="AD72" t="n">
        <v>413150.4383357659</v>
      </c>
      <c r="AE72" t="n">
        <v>565290.6566419445</v>
      </c>
      <c r="AF72" t="n">
        <v>3.716904643114917e-06</v>
      </c>
      <c r="AG72" t="n">
        <v>7.798032407407407</v>
      </c>
      <c r="AH72" t="n">
        <v>511340.1097624562</v>
      </c>
    </row>
    <row r="73">
      <c r="A73" t="n">
        <v>71</v>
      </c>
      <c r="B73" t="n">
        <v>90</v>
      </c>
      <c r="C73" t="inlineStr">
        <is>
          <t xml:space="preserve">CONCLUIDO	</t>
        </is>
      </c>
      <c r="D73" t="n">
        <v>3.7098</v>
      </c>
      <c r="E73" t="n">
        <v>26.96</v>
      </c>
      <c r="F73" t="n">
        <v>24.07</v>
      </c>
      <c r="G73" t="n">
        <v>111.11</v>
      </c>
      <c r="H73" t="n">
        <v>1.63</v>
      </c>
      <c r="I73" t="n">
        <v>13</v>
      </c>
      <c r="J73" t="n">
        <v>203.87</v>
      </c>
      <c r="K73" t="n">
        <v>52.44</v>
      </c>
      <c r="L73" t="n">
        <v>18.75</v>
      </c>
      <c r="M73" t="n">
        <v>11</v>
      </c>
      <c r="N73" t="n">
        <v>42.68</v>
      </c>
      <c r="O73" t="n">
        <v>25377.91</v>
      </c>
      <c r="P73" t="n">
        <v>300.38</v>
      </c>
      <c r="Q73" t="n">
        <v>452.57</v>
      </c>
      <c r="R73" t="n">
        <v>73.67</v>
      </c>
      <c r="S73" t="n">
        <v>57.64</v>
      </c>
      <c r="T73" t="n">
        <v>5909.5</v>
      </c>
      <c r="U73" t="n">
        <v>0.78</v>
      </c>
      <c r="V73" t="n">
        <v>0.88</v>
      </c>
      <c r="W73" t="n">
        <v>6.82</v>
      </c>
      <c r="X73" t="n">
        <v>0.35</v>
      </c>
      <c r="Y73" t="n">
        <v>1</v>
      </c>
      <c r="Z73" t="n">
        <v>10</v>
      </c>
      <c r="AA73" t="n">
        <v>413.2078386471048</v>
      </c>
      <c r="AB73" t="n">
        <v>565.3691942802412</v>
      </c>
      <c r="AC73" t="n">
        <v>511.4111518787822</v>
      </c>
      <c r="AD73" t="n">
        <v>413207.8386471048</v>
      </c>
      <c r="AE73" t="n">
        <v>565369.1942802413</v>
      </c>
      <c r="AF73" t="n">
        <v>3.715702733771954e-06</v>
      </c>
      <c r="AG73" t="n">
        <v>7.800925925925926</v>
      </c>
      <c r="AH73" t="n">
        <v>511411.1518787822</v>
      </c>
    </row>
    <row r="74">
      <c r="A74" t="n">
        <v>72</v>
      </c>
      <c r="B74" t="n">
        <v>90</v>
      </c>
      <c r="C74" t="inlineStr">
        <is>
          <t xml:space="preserve">CONCLUIDO	</t>
        </is>
      </c>
      <c r="D74" t="n">
        <v>3.7111</v>
      </c>
      <c r="E74" t="n">
        <v>26.95</v>
      </c>
      <c r="F74" t="n">
        <v>24.06</v>
      </c>
      <c r="G74" t="n">
        <v>111.06</v>
      </c>
      <c r="H74" t="n">
        <v>1.65</v>
      </c>
      <c r="I74" t="n">
        <v>13</v>
      </c>
      <c r="J74" t="n">
        <v>204.26</v>
      </c>
      <c r="K74" t="n">
        <v>52.44</v>
      </c>
      <c r="L74" t="n">
        <v>19</v>
      </c>
      <c r="M74" t="n">
        <v>11</v>
      </c>
      <c r="N74" t="n">
        <v>42.82</v>
      </c>
      <c r="O74" t="n">
        <v>25426.72</v>
      </c>
      <c r="P74" t="n">
        <v>299.44</v>
      </c>
      <c r="Q74" t="n">
        <v>452.58</v>
      </c>
      <c r="R74" t="n">
        <v>73.20999999999999</v>
      </c>
      <c r="S74" t="n">
        <v>57.64</v>
      </c>
      <c r="T74" t="n">
        <v>5676.84</v>
      </c>
      <c r="U74" t="n">
        <v>0.79</v>
      </c>
      <c r="V74" t="n">
        <v>0.88</v>
      </c>
      <c r="W74" t="n">
        <v>6.82</v>
      </c>
      <c r="X74" t="n">
        <v>0.34</v>
      </c>
      <c r="Y74" t="n">
        <v>1</v>
      </c>
      <c r="Z74" t="n">
        <v>10</v>
      </c>
      <c r="AA74" t="n">
        <v>412.4719537368131</v>
      </c>
      <c r="AB74" t="n">
        <v>564.3623240810293</v>
      </c>
      <c r="AC74" t="n">
        <v>510.5003759582317</v>
      </c>
      <c r="AD74" t="n">
        <v>412471.9537368131</v>
      </c>
      <c r="AE74" t="n">
        <v>564362.3240810293</v>
      </c>
      <c r="AF74" t="n">
        <v>3.717004802226831e-06</v>
      </c>
      <c r="AG74" t="n">
        <v>7.798032407407407</v>
      </c>
      <c r="AH74" t="n">
        <v>510500.3759582317</v>
      </c>
    </row>
    <row r="75">
      <c r="A75" t="n">
        <v>73</v>
      </c>
      <c r="B75" t="n">
        <v>90</v>
      </c>
      <c r="C75" t="inlineStr">
        <is>
          <t xml:space="preserve">CONCLUIDO	</t>
        </is>
      </c>
      <c r="D75" t="n">
        <v>3.7092</v>
      </c>
      <c r="E75" t="n">
        <v>26.96</v>
      </c>
      <c r="F75" t="n">
        <v>24.08</v>
      </c>
      <c r="G75" t="n">
        <v>111.13</v>
      </c>
      <c r="H75" t="n">
        <v>1.67</v>
      </c>
      <c r="I75" t="n">
        <v>13</v>
      </c>
      <c r="J75" t="n">
        <v>204.66</v>
      </c>
      <c r="K75" t="n">
        <v>52.44</v>
      </c>
      <c r="L75" t="n">
        <v>19.25</v>
      </c>
      <c r="M75" t="n">
        <v>11</v>
      </c>
      <c r="N75" t="n">
        <v>42.97</v>
      </c>
      <c r="O75" t="n">
        <v>25475.58</v>
      </c>
      <c r="P75" t="n">
        <v>298.51</v>
      </c>
      <c r="Q75" t="n">
        <v>452.56</v>
      </c>
      <c r="R75" t="n">
        <v>73.8</v>
      </c>
      <c r="S75" t="n">
        <v>57.64</v>
      </c>
      <c r="T75" t="n">
        <v>5975.2</v>
      </c>
      <c r="U75" t="n">
        <v>0.78</v>
      </c>
      <c r="V75" t="n">
        <v>0.88</v>
      </c>
      <c r="W75" t="n">
        <v>6.82</v>
      </c>
      <c r="X75" t="n">
        <v>0.35</v>
      </c>
      <c r="Y75" t="n">
        <v>1</v>
      </c>
      <c r="Z75" t="n">
        <v>10</v>
      </c>
      <c r="AA75" t="n">
        <v>412.0613610381513</v>
      </c>
      <c r="AB75" t="n">
        <v>563.8005330366487</v>
      </c>
      <c r="AC75" t="n">
        <v>509.9922014626482</v>
      </c>
      <c r="AD75" t="n">
        <v>412061.3610381514</v>
      </c>
      <c r="AE75" t="n">
        <v>563800.5330366488</v>
      </c>
      <c r="AF75" t="n">
        <v>3.715101779100472e-06</v>
      </c>
      <c r="AG75" t="n">
        <v>7.800925925925926</v>
      </c>
      <c r="AH75" t="n">
        <v>509992.2014626482</v>
      </c>
    </row>
    <row r="76">
      <c r="A76" t="n">
        <v>74</v>
      </c>
      <c r="B76" t="n">
        <v>90</v>
      </c>
      <c r="C76" t="inlineStr">
        <is>
          <t xml:space="preserve">CONCLUIDO	</t>
        </is>
      </c>
      <c r="D76" t="n">
        <v>3.722</v>
      </c>
      <c r="E76" t="n">
        <v>26.87</v>
      </c>
      <c r="F76" t="n">
        <v>24.02</v>
      </c>
      <c r="G76" t="n">
        <v>120.1</v>
      </c>
      <c r="H76" t="n">
        <v>1.69</v>
      </c>
      <c r="I76" t="n">
        <v>12</v>
      </c>
      <c r="J76" t="n">
        <v>205.06</v>
      </c>
      <c r="K76" t="n">
        <v>52.44</v>
      </c>
      <c r="L76" t="n">
        <v>19.5</v>
      </c>
      <c r="M76" t="n">
        <v>10</v>
      </c>
      <c r="N76" t="n">
        <v>43.11</v>
      </c>
      <c r="O76" t="n">
        <v>25524.49</v>
      </c>
      <c r="P76" t="n">
        <v>297.29</v>
      </c>
      <c r="Q76" t="n">
        <v>452.6</v>
      </c>
      <c r="R76" t="n">
        <v>71.98999999999999</v>
      </c>
      <c r="S76" t="n">
        <v>57.64</v>
      </c>
      <c r="T76" t="n">
        <v>5072.72</v>
      </c>
      <c r="U76" t="n">
        <v>0.8</v>
      </c>
      <c r="V76" t="n">
        <v>0.88</v>
      </c>
      <c r="W76" t="n">
        <v>6.81</v>
      </c>
      <c r="X76" t="n">
        <v>0.3</v>
      </c>
      <c r="Y76" t="n">
        <v>1</v>
      </c>
      <c r="Z76" t="n">
        <v>10</v>
      </c>
      <c r="AA76" t="n">
        <v>410.1761738969574</v>
      </c>
      <c r="AB76" t="n">
        <v>561.2211368214804</v>
      </c>
      <c r="AC76" t="n">
        <v>507.6589792020501</v>
      </c>
      <c r="AD76" t="n">
        <v>410176.1738969574</v>
      </c>
      <c r="AE76" t="n">
        <v>561221.1368214804</v>
      </c>
      <c r="AF76" t="n">
        <v>3.727922145425417e-06</v>
      </c>
      <c r="AG76" t="n">
        <v>7.77488425925926</v>
      </c>
      <c r="AH76" t="n">
        <v>507658.9792020501</v>
      </c>
    </row>
    <row r="77">
      <c r="A77" t="n">
        <v>75</v>
      </c>
      <c r="B77" t="n">
        <v>90</v>
      </c>
      <c r="C77" t="inlineStr">
        <is>
          <t xml:space="preserve">CONCLUIDO	</t>
        </is>
      </c>
      <c r="D77" t="n">
        <v>3.7213</v>
      </c>
      <c r="E77" t="n">
        <v>26.87</v>
      </c>
      <c r="F77" t="n">
        <v>24.03</v>
      </c>
      <c r="G77" t="n">
        <v>120.13</v>
      </c>
      <c r="H77" t="n">
        <v>1.71</v>
      </c>
      <c r="I77" t="n">
        <v>12</v>
      </c>
      <c r="J77" t="n">
        <v>205.45</v>
      </c>
      <c r="K77" t="n">
        <v>52.44</v>
      </c>
      <c r="L77" t="n">
        <v>19.75</v>
      </c>
      <c r="M77" t="n">
        <v>10</v>
      </c>
      <c r="N77" t="n">
        <v>43.26</v>
      </c>
      <c r="O77" t="n">
        <v>25573.44</v>
      </c>
      <c r="P77" t="n">
        <v>297.65</v>
      </c>
      <c r="Q77" t="n">
        <v>452.56</v>
      </c>
      <c r="R77" t="n">
        <v>72.09999999999999</v>
      </c>
      <c r="S77" t="n">
        <v>57.64</v>
      </c>
      <c r="T77" t="n">
        <v>5126.27</v>
      </c>
      <c r="U77" t="n">
        <v>0.8</v>
      </c>
      <c r="V77" t="n">
        <v>0.88</v>
      </c>
      <c r="W77" t="n">
        <v>6.81</v>
      </c>
      <c r="X77" t="n">
        <v>0.3</v>
      </c>
      <c r="Y77" t="n">
        <v>1</v>
      </c>
      <c r="Z77" t="n">
        <v>10</v>
      </c>
      <c r="AA77" t="n">
        <v>410.4894168295689</v>
      </c>
      <c r="AB77" t="n">
        <v>561.6497296211822</v>
      </c>
      <c r="AC77" t="n">
        <v>508.0466677064823</v>
      </c>
      <c r="AD77" t="n">
        <v>410489.4168295689</v>
      </c>
      <c r="AE77" t="n">
        <v>561649.7296211822</v>
      </c>
      <c r="AF77" t="n">
        <v>3.727221031642021e-06</v>
      </c>
      <c r="AG77" t="n">
        <v>7.77488425925926</v>
      </c>
      <c r="AH77" t="n">
        <v>508046.6677064822</v>
      </c>
    </row>
    <row r="78">
      <c r="A78" t="n">
        <v>76</v>
      </c>
      <c r="B78" t="n">
        <v>90</v>
      </c>
      <c r="C78" t="inlineStr">
        <is>
          <t xml:space="preserve">CONCLUIDO	</t>
        </is>
      </c>
      <c r="D78" t="n">
        <v>3.722</v>
      </c>
      <c r="E78" t="n">
        <v>26.87</v>
      </c>
      <c r="F78" t="n">
        <v>24.02</v>
      </c>
      <c r="G78" t="n">
        <v>120.1</v>
      </c>
      <c r="H78" t="n">
        <v>1.73</v>
      </c>
      <c r="I78" t="n">
        <v>12</v>
      </c>
      <c r="J78" t="n">
        <v>205.85</v>
      </c>
      <c r="K78" t="n">
        <v>52.44</v>
      </c>
      <c r="L78" t="n">
        <v>20</v>
      </c>
      <c r="M78" t="n">
        <v>10</v>
      </c>
      <c r="N78" t="n">
        <v>43.41</v>
      </c>
      <c r="O78" t="n">
        <v>25622.45</v>
      </c>
      <c r="P78" t="n">
        <v>297.74</v>
      </c>
      <c r="Q78" t="n">
        <v>452.56</v>
      </c>
      <c r="R78" t="n">
        <v>71.86</v>
      </c>
      <c r="S78" t="n">
        <v>57.64</v>
      </c>
      <c r="T78" t="n">
        <v>5006</v>
      </c>
      <c r="U78" t="n">
        <v>0.8</v>
      </c>
      <c r="V78" t="n">
        <v>0.88</v>
      </c>
      <c r="W78" t="n">
        <v>6.82</v>
      </c>
      <c r="X78" t="n">
        <v>0.3</v>
      </c>
      <c r="Y78" t="n">
        <v>1</v>
      </c>
      <c r="Z78" t="n">
        <v>10</v>
      </c>
      <c r="AA78" t="n">
        <v>410.4685950988359</v>
      </c>
      <c r="AB78" t="n">
        <v>561.6212404106035</v>
      </c>
      <c r="AC78" t="n">
        <v>508.0208974661762</v>
      </c>
      <c r="AD78" t="n">
        <v>410468.5950988359</v>
      </c>
      <c r="AE78" t="n">
        <v>561621.2404106035</v>
      </c>
      <c r="AF78" t="n">
        <v>3.727922145425417e-06</v>
      </c>
      <c r="AG78" t="n">
        <v>7.77488425925926</v>
      </c>
      <c r="AH78" t="n">
        <v>508020.8974661762</v>
      </c>
    </row>
    <row r="79">
      <c r="A79" t="n">
        <v>77</v>
      </c>
      <c r="B79" t="n">
        <v>90</v>
      </c>
      <c r="C79" t="inlineStr">
        <is>
          <t xml:space="preserve">CONCLUIDO	</t>
        </is>
      </c>
      <c r="D79" t="n">
        <v>3.719</v>
      </c>
      <c r="E79" t="n">
        <v>26.89</v>
      </c>
      <c r="F79" t="n">
        <v>24.04</v>
      </c>
      <c r="G79" t="n">
        <v>120.21</v>
      </c>
      <c r="H79" t="n">
        <v>1.74</v>
      </c>
      <c r="I79" t="n">
        <v>12</v>
      </c>
      <c r="J79" t="n">
        <v>206.25</v>
      </c>
      <c r="K79" t="n">
        <v>52.44</v>
      </c>
      <c r="L79" t="n">
        <v>20.25</v>
      </c>
      <c r="M79" t="n">
        <v>10</v>
      </c>
      <c r="N79" t="n">
        <v>43.56</v>
      </c>
      <c r="O79" t="n">
        <v>25671.51</v>
      </c>
      <c r="P79" t="n">
        <v>298.16</v>
      </c>
      <c r="Q79" t="n">
        <v>452.56</v>
      </c>
      <c r="R79" t="n">
        <v>72.76000000000001</v>
      </c>
      <c r="S79" t="n">
        <v>57.64</v>
      </c>
      <c r="T79" t="n">
        <v>5458.46</v>
      </c>
      <c r="U79" t="n">
        <v>0.79</v>
      </c>
      <c r="V79" t="n">
        <v>0.88</v>
      </c>
      <c r="W79" t="n">
        <v>6.81</v>
      </c>
      <c r="X79" t="n">
        <v>0.32</v>
      </c>
      <c r="Y79" t="n">
        <v>1</v>
      </c>
      <c r="Z79" t="n">
        <v>10</v>
      </c>
      <c r="AA79" t="n">
        <v>411.014260531824</v>
      </c>
      <c r="AB79" t="n">
        <v>562.3678439290776</v>
      </c>
      <c r="AC79" t="n">
        <v>508.6962461927118</v>
      </c>
      <c r="AD79" t="n">
        <v>411014.260531824</v>
      </c>
      <c r="AE79" t="n">
        <v>562367.8439290776</v>
      </c>
      <c r="AF79" t="n">
        <v>3.724917372068007e-06</v>
      </c>
      <c r="AG79" t="n">
        <v>7.780671296296297</v>
      </c>
      <c r="AH79" t="n">
        <v>508696.2461927118</v>
      </c>
    </row>
    <row r="80">
      <c r="A80" t="n">
        <v>78</v>
      </c>
      <c r="B80" t="n">
        <v>90</v>
      </c>
      <c r="C80" t="inlineStr">
        <is>
          <t xml:space="preserve">CONCLUIDO	</t>
        </is>
      </c>
      <c r="D80" t="n">
        <v>3.7197</v>
      </c>
      <c r="E80" t="n">
        <v>26.88</v>
      </c>
      <c r="F80" t="n">
        <v>24.04</v>
      </c>
      <c r="G80" t="n">
        <v>120.18</v>
      </c>
      <c r="H80" t="n">
        <v>1.76</v>
      </c>
      <c r="I80" t="n">
        <v>12</v>
      </c>
      <c r="J80" t="n">
        <v>206.65</v>
      </c>
      <c r="K80" t="n">
        <v>52.44</v>
      </c>
      <c r="L80" t="n">
        <v>20.5</v>
      </c>
      <c r="M80" t="n">
        <v>10</v>
      </c>
      <c r="N80" t="n">
        <v>43.71</v>
      </c>
      <c r="O80" t="n">
        <v>25720.62</v>
      </c>
      <c r="P80" t="n">
        <v>297.77</v>
      </c>
      <c r="Q80" t="n">
        <v>452.56</v>
      </c>
      <c r="R80" t="n">
        <v>72.48</v>
      </c>
      <c r="S80" t="n">
        <v>57.64</v>
      </c>
      <c r="T80" t="n">
        <v>5319.37</v>
      </c>
      <c r="U80" t="n">
        <v>0.8</v>
      </c>
      <c r="V80" t="n">
        <v>0.88</v>
      </c>
      <c r="W80" t="n">
        <v>6.81</v>
      </c>
      <c r="X80" t="n">
        <v>0.31</v>
      </c>
      <c r="Y80" t="n">
        <v>1</v>
      </c>
      <c r="Z80" t="n">
        <v>10</v>
      </c>
      <c r="AA80" t="n">
        <v>410.7107970903536</v>
      </c>
      <c r="AB80" t="n">
        <v>561.9526318605957</v>
      </c>
      <c r="AC80" t="n">
        <v>508.320661381292</v>
      </c>
      <c r="AD80" t="n">
        <v>410710.7970903536</v>
      </c>
      <c r="AE80" t="n">
        <v>561952.6318605957</v>
      </c>
      <c r="AF80" t="n">
        <v>3.725618485851403e-06</v>
      </c>
      <c r="AG80" t="n">
        <v>7.777777777777778</v>
      </c>
      <c r="AH80" t="n">
        <v>508320.661381292</v>
      </c>
    </row>
    <row r="81">
      <c r="A81" t="n">
        <v>79</v>
      </c>
      <c r="B81" t="n">
        <v>90</v>
      </c>
      <c r="C81" t="inlineStr">
        <is>
          <t xml:space="preserve">CONCLUIDO	</t>
        </is>
      </c>
      <c r="D81" t="n">
        <v>3.7183</v>
      </c>
      <c r="E81" t="n">
        <v>26.89</v>
      </c>
      <c r="F81" t="n">
        <v>24.05</v>
      </c>
      <c r="G81" t="n">
        <v>120.23</v>
      </c>
      <c r="H81" t="n">
        <v>1.78</v>
      </c>
      <c r="I81" t="n">
        <v>12</v>
      </c>
      <c r="J81" t="n">
        <v>207.05</v>
      </c>
      <c r="K81" t="n">
        <v>52.44</v>
      </c>
      <c r="L81" t="n">
        <v>20.75</v>
      </c>
      <c r="M81" t="n">
        <v>10</v>
      </c>
      <c r="N81" t="n">
        <v>43.85</v>
      </c>
      <c r="O81" t="n">
        <v>25769.78</v>
      </c>
      <c r="P81" t="n">
        <v>297</v>
      </c>
      <c r="Q81" t="n">
        <v>452.55</v>
      </c>
      <c r="R81" t="n">
        <v>73</v>
      </c>
      <c r="S81" t="n">
        <v>57.64</v>
      </c>
      <c r="T81" t="n">
        <v>5577.58</v>
      </c>
      <c r="U81" t="n">
        <v>0.79</v>
      </c>
      <c r="V81" t="n">
        <v>0.88</v>
      </c>
      <c r="W81" t="n">
        <v>6.81</v>
      </c>
      <c r="X81" t="n">
        <v>0.32</v>
      </c>
      <c r="Y81" t="n">
        <v>1</v>
      </c>
      <c r="Z81" t="n">
        <v>10</v>
      </c>
      <c r="AA81" t="n">
        <v>410.3391972617165</v>
      </c>
      <c r="AB81" t="n">
        <v>561.444192581227</v>
      </c>
      <c r="AC81" t="n">
        <v>507.8607468331472</v>
      </c>
      <c r="AD81" t="n">
        <v>410339.1972617165</v>
      </c>
      <c r="AE81" t="n">
        <v>561444.1925812269</v>
      </c>
      <c r="AF81" t="n">
        <v>3.724216258284613e-06</v>
      </c>
      <c r="AG81" t="n">
        <v>7.780671296296297</v>
      </c>
      <c r="AH81" t="n">
        <v>507860.7468331472</v>
      </c>
    </row>
    <row r="82">
      <c r="A82" t="n">
        <v>80</v>
      </c>
      <c r="B82" t="n">
        <v>90</v>
      </c>
      <c r="C82" t="inlineStr">
        <is>
          <t xml:space="preserve">CONCLUIDO	</t>
        </is>
      </c>
      <c r="D82" t="n">
        <v>3.7194</v>
      </c>
      <c r="E82" t="n">
        <v>26.89</v>
      </c>
      <c r="F82" t="n">
        <v>24.04</v>
      </c>
      <c r="G82" t="n">
        <v>120.2</v>
      </c>
      <c r="H82" t="n">
        <v>1.8</v>
      </c>
      <c r="I82" t="n">
        <v>12</v>
      </c>
      <c r="J82" t="n">
        <v>207.45</v>
      </c>
      <c r="K82" t="n">
        <v>52.44</v>
      </c>
      <c r="L82" t="n">
        <v>21</v>
      </c>
      <c r="M82" t="n">
        <v>10</v>
      </c>
      <c r="N82" t="n">
        <v>44</v>
      </c>
      <c r="O82" t="n">
        <v>25818.99</v>
      </c>
      <c r="P82" t="n">
        <v>295.85</v>
      </c>
      <c r="Q82" t="n">
        <v>452.57</v>
      </c>
      <c r="R82" t="n">
        <v>72.56</v>
      </c>
      <c r="S82" t="n">
        <v>57.64</v>
      </c>
      <c r="T82" t="n">
        <v>5357.55</v>
      </c>
      <c r="U82" t="n">
        <v>0.79</v>
      </c>
      <c r="V82" t="n">
        <v>0.88</v>
      </c>
      <c r="W82" t="n">
        <v>6.81</v>
      </c>
      <c r="X82" t="n">
        <v>0.31</v>
      </c>
      <c r="Y82" t="n">
        <v>1</v>
      </c>
      <c r="Z82" t="n">
        <v>10</v>
      </c>
      <c r="AA82" t="n">
        <v>409.4836133915632</v>
      </c>
      <c r="AB82" t="n">
        <v>560.2735449843868</v>
      </c>
      <c r="AC82" t="n">
        <v>506.8018241999354</v>
      </c>
      <c r="AD82" t="n">
        <v>409483.6133915632</v>
      </c>
      <c r="AE82" t="n">
        <v>560273.5449843869</v>
      </c>
      <c r="AF82" t="n">
        <v>3.725318008515662e-06</v>
      </c>
      <c r="AG82" t="n">
        <v>7.780671296296297</v>
      </c>
      <c r="AH82" t="n">
        <v>506801.8241999354</v>
      </c>
    </row>
    <row r="83">
      <c r="A83" t="n">
        <v>81</v>
      </c>
      <c r="B83" t="n">
        <v>90</v>
      </c>
      <c r="C83" t="inlineStr">
        <is>
          <t xml:space="preserve">CONCLUIDO	</t>
        </is>
      </c>
      <c r="D83" t="n">
        <v>3.729</v>
      </c>
      <c r="E83" t="n">
        <v>26.82</v>
      </c>
      <c r="F83" t="n">
        <v>24</v>
      </c>
      <c r="G83" t="n">
        <v>130.94</v>
      </c>
      <c r="H83" t="n">
        <v>1.82</v>
      </c>
      <c r="I83" t="n">
        <v>11</v>
      </c>
      <c r="J83" t="n">
        <v>207.84</v>
      </c>
      <c r="K83" t="n">
        <v>52.44</v>
      </c>
      <c r="L83" t="n">
        <v>21.25</v>
      </c>
      <c r="M83" t="n">
        <v>9</v>
      </c>
      <c r="N83" t="n">
        <v>44.15</v>
      </c>
      <c r="O83" t="n">
        <v>25868.26</v>
      </c>
      <c r="P83" t="n">
        <v>295.18</v>
      </c>
      <c r="Q83" t="n">
        <v>452.55</v>
      </c>
      <c r="R83" t="n">
        <v>71.45999999999999</v>
      </c>
      <c r="S83" t="n">
        <v>57.64</v>
      </c>
      <c r="T83" t="n">
        <v>4813.04</v>
      </c>
      <c r="U83" t="n">
        <v>0.8100000000000001</v>
      </c>
      <c r="V83" t="n">
        <v>0.88</v>
      </c>
      <c r="W83" t="n">
        <v>6.81</v>
      </c>
      <c r="X83" t="n">
        <v>0.28</v>
      </c>
      <c r="Y83" t="n">
        <v>1</v>
      </c>
      <c r="Z83" t="n">
        <v>10</v>
      </c>
      <c r="AA83" t="n">
        <v>408.2526740859979</v>
      </c>
      <c r="AB83" t="n">
        <v>558.589319521303</v>
      </c>
      <c r="AC83" t="n">
        <v>505.2783388512228</v>
      </c>
      <c r="AD83" t="n">
        <v>408252.6740859979</v>
      </c>
      <c r="AE83" t="n">
        <v>558589.3195213029</v>
      </c>
      <c r="AF83" t="n">
        <v>3.734933283259371e-06</v>
      </c>
      <c r="AG83" t="n">
        <v>7.760416666666667</v>
      </c>
      <c r="AH83" t="n">
        <v>505278.3388512228</v>
      </c>
    </row>
    <row r="84">
      <c r="A84" t="n">
        <v>82</v>
      </c>
      <c r="B84" t="n">
        <v>90</v>
      </c>
      <c r="C84" t="inlineStr">
        <is>
          <t xml:space="preserve">CONCLUIDO	</t>
        </is>
      </c>
      <c r="D84" t="n">
        <v>3.7292</v>
      </c>
      <c r="E84" t="n">
        <v>26.82</v>
      </c>
      <c r="F84" t="n">
        <v>24</v>
      </c>
      <c r="G84" t="n">
        <v>130.93</v>
      </c>
      <c r="H84" t="n">
        <v>1.83</v>
      </c>
      <c r="I84" t="n">
        <v>11</v>
      </c>
      <c r="J84" t="n">
        <v>208.24</v>
      </c>
      <c r="K84" t="n">
        <v>52.44</v>
      </c>
      <c r="L84" t="n">
        <v>21.5</v>
      </c>
      <c r="M84" t="n">
        <v>9</v>
      </c>
      <c r="N84" t="n">
        <v>44.3</v>
      </c>
      <c r="O84" t="n">
        <v>25917.57</v>
      </c>
      <c r="P84" t="n">
        <v>295.4</v>
      </c>
      <c r="Q84" t="n">
        <v>452.55</v>
      </c>
      <c r="R84" t="n">
        <v>71.31999999999999</v>
      </c>
      <c r="S84" t="n">
        <v>57.64</v>
      </c>
      <c r="T84" t="n">
        <v>4740.51</v>
      </c>
      <c r="U84" t="n">
        <v>0.8100000000000001</v>
      </c>
      <c r="V84" t="n">
        <v>0.88</v>
      </c>
      <c r="W84" t="n">
        <v>6.82</v>
      </c>
      <c r="X84" t="n">
        <v>0.28</v>
      </c>
      <c r="Y84" t="n">
        <v>1</v>
      </c>
      <c r="Z84" t="n">
        <v>10</v>
      </c>
      <c r="AA84" t="n">
        <v>408.3812939446864</v>
      </c>
      <c r="AB84" t="n">
        <v>558.7653028862682</v>
      </c>
      <c r="AC84" t="n">
        <v>505.43752661083</v>
      </c>
      <c r="AD84" t="n">
        <v>408381.2939446864</v>
      </c>
      <c r="AE84" t="n">
        <v>558765.3028862681</v>
      </c>
      <c r="AF84" t="n">
        <v>3.735133601483198e-06</v>
      </c>
      <c r="AG84" t="n">
        <v>7.760416666666667</v>
      </c>
      <c r="AH84" t="n">
        <v>505437.52661083</v>
      </c>
    </row>
    <row r="85">
      <c r="A85" t="n">
        <v>83</v>
      </c>
      <c r="B85" t="n">
        <v>90</v>
      </c>
      <c r="C85" t="inlineStr">
        <is>
          <t xml:space="preserve">CONCLUIDO	</t>
        </is>
      </c>
      <c r="D85" t="n">
        <v>3.7289</v>
      </c>
      <c r="E85" t="n">
        <v>26.82</v>
      </c>
      <c r="F85" t="n">
        <v>24.01</v>
      </c>
      <c r="G85" t="n">
        <v>130.94</v>
      </c>
      <c r="H85" t="n">
        <v>1.85</v>
      </c>
      <c r="I85" t="n">
        <v>11</v>
      </c>
      <c r="J85" t="n">
        <v>208.64</v>
      </c>
      <c r="K85" t="n">
        <v>52.44</v>
      </c>
      <c r="L85" t="n">
        <v>21.75</v>
      </c>
      <c r="M85" t="n">
        <v>9</v>
      </c>
      <c r="N85" t="n">
        <v>44.45</v>
      </c>
      <c r="O85" t="n">
        <v>25966.93</v>
      </c>
      <c r="P85" t="n">
        <v>295.55</v>
      </c>
      <c r="Q85" t="n">
        <v>452.6</v>
      </c>
      <c r="R85" t="n">
        <v>71.63</v>
      </c>
      <c r="S85" t="n">
        <v>57.64</v>
      </c>
      <c r="T85" t="n">
        <v>4896.07</v>
      </c>
      <c r="U85" t="n">
        <v>0.8</v>
      </c>
      <c r="V85" t="n">
        <v>0.88</v>
      </c>
      <c r="W85" t="n">
        <v>6.81</v>
      </c>
      <c r="X85" t="n">
        <v>0.28</v>
      </c>
      <c r="Y85" t="n">
        <v>1</v>
      </c>
      <c r="Z85" t="n">
        <v>10</v>
      </c>
      <c r="AA85" t="n">
        <v>408.529203529677</v>
      </c>
      <c r="AB85" t="n">
        <v>558.9676793057627</v>
      </c>
      <c r="AC85" t="n">
        <v>505.6205885088851</v>
      </c>
      <c r="AD85" t="n">
        <v>408529.203529677</v>
      </c>
      <c r="AE85" t="n">
        <v>558967.6793057626</v>
      </c>
      <c r="AF85" t="n">
        <v>3.734833124147458e-06</v>
      </c>
      <c r="AG85" t="n">
        <v>7.760416666666667</v>
      </c>
      <c r="AH85" t="n">
        <v>505620.5885088851</v>
      </c>
    </row>
    <row r="86">
      <c r="A86" t="n">
        <v>84</v>
      </c>
      <c r="B86" t="n">
        <v>90</v>
      </c>
      <c r="C86" t="inlineStr">
        <is>
          <t xml:space="preserve">CONCLUIDO	</t>
        </is>
      </c>
      <c r="D86" t="n">
        <v>3.7279</v>
      </c>
      <c r="E86" t="n">
        <v>26.82</v>
      </c>
      <c r="F86" t="n">
        <v>24.01</v>
      </c>
      <c r="G86" t="n">
        <v>130.98</v>
      </c>
      <c r="H86" t="n">
        <v>1.87</v>
      </c>
      <c r="I86" t="n">
        <v>11</v>
      </c>
      <c r="J86" t="n">
        <v>209.05</v>
      </c>
      <c r="K86" t="n">
        <v>52.44</v>
      </c>
      <c r="L86" t="n">
        <v>22</v>
      </c>
      <c r="M86" t="n">
        <v>9</v>
      </c>
      <c r="N86" t="n">
        <v>44.6</v>
      </c>
      <c r="O86" t="n">
        <v>26016.35</v>
      </c>
      <c r="P86" t="n">
        <v>295.81</v>
      </c>
      <c r="Q86" t="n">
        <v>452.55</v>
      </c>
      <c r="R86" t="n">
        <v>71.69</v>
      </c>
      <c r="S86" t="n">
        <v>57.64</v>
      </c>
      <c r="T86" t="n">
        <v>4928.34</v>
      </c>
      <c r="U86" t="n">
        <v>0.8</v>
      </c>
      <c r="V86" t="n">
        <v>0.88</v>
      </c>
      <c r="W86" t="n">
        <v>6.82</v>
      </c>
      <c r="X86" t="n">
        <v>0.29</v>
      </c>
      <c r="Y86" t="n">
        <v>1</v>
      </c>
      <c r="Z86" t="n">
        <v>10</v>
      </c>
      <c r="AA86" t="n">
        <v>408.7683173114396</v>
      </c>
      <c r="AB86" t="n">
        <v>559.2948453309259</v>
      </c>
      <c r="AC86" t="n">
        <v>505.9165302677872</v>
      </c>
      <c r="AD86" t="n">
        <v>408768.3173114396</v>
      </c>
      <c r="AE86" t="n">
        <v>559294.8453309259</v>
      </c>
      <c r="AF86" t="n">
        <v>3.733831533028321e-06</v>
      </c>
      <c r="AG86" t="n">
        <v>7.760416666666667</v>
      </c>
      <c r="AH86" t="n">
        <v>505916.5302677872</v>
      </c>
    </row>
    <row r="87">
      <c r="A87" t="n">
        <v>85</v>
      </c>
      <c r="B87" t="n">
        <v>90</v>
      </c>
      <c r="C87" t="inlineStr">
        <is>
          <t xml:space="preserve">CONCLUIDO	</t>
        </is>
      </c>
      <c r="D87" t="n">
        <v>3.7293</v>
      </c>
      <c r="E87" t="n">
        <v>26.81</v>
      </c>
      <c r="F87" t="n">
        <v>24</v>
      </c>
      <c r="G87" t="n">
        <v>130.93</v>
      </c>
      <c r="H87" t="n">
        <v>1.89</v>
      </c>
      <c r="I87" t="n">
        <v>11</v>
      </c>
      <c r="J87" t="n">
        <v>209.45</v>
      </c>
      <c r="K87" t="n">
        <v>52.44</v>
      </c>
      <c r="L87" t="n">
        <v>22.25</v>
      </c>
      <c r="M87" t="n">
        <v>9</v>
      </c>
      <c r="N87" t="n">
        <v>44.75</v>
      </c>
      <c r="O87" t="n">
        <v>26065.82</v>
      </c>
      <c r="P87" t="n">
        <v>295.28</v>
      </c>
      <c r="Q87" t="n">
        <v>452.59</v>
      </c>
      <c r="R87" t="n">
        <v>71.45999999999999</v>
      </c>
      <c r="S87" t="n">
        <v>57.64</v>
      </c>
      <c r="T87" t="n">
        <v>4813.99</v>
      </c>
      <c r="U87" t="n">
        <v>0.8100000000000001</v>
      </c>
      <c r="V87" t="n">
        <v>0.88</v>
      </c>
      <c r="W87" t="n">
        <v>6.81</v>
      </c>
      <c r="X87" t="n">
        <v>0.28</v>
      </c>
      <c r="Y87" t="n">
        <v>1</v>
      </c>
      <c r="Z87" t="n">
        <v>10</v>
      </c>
      <c r="AA87" t="n">
        <v>408.2964315384892</v>
      </c>
      <c r="AB87" t="n">
        <v>558.6491903982441</v>
      </c>
      <c r="AC87" t="n">
        <v>505.332495735698</v>
      </c>
      <c r="AD87" t="n">
        <v>408296.4315384892</v>
      </c>
      <c r="AE87" t="n">
        <v>558649.1903982441</v>
      </c>
      <c r="AF87" t="n">
        <v>3.735233760595112e-06</v>
      </c>
      <c r="AG87" t="n">
        <v>7.757523148148148</v>
      </c>
      <c r="AH87" t="n">
        <v>505332.495735698</v>
      </c>
    </row>
    <row r="88">
      <c r="A88" t="n">
        <v>86</v>
      </c>
      <c r="B88" t="n">
        <v>90</v>
      </c>
      <c r="C88" t="inlineStr">
        <is>
          <t xml:space="preserve">CONCLUIDO	</t>
        </is>
      </c>
      <c r="D88" t="n">
        <v>3.7293</v>
      </c>
      <c r="E88" t="n">
        <v>26.82</v>
      </c>
      <c r="F88" t="n">
        <v>24</v>
      </c>
      <c r="G88" t="n">
        <v>130.93</v>
      </c>
      <c r="H88" t="n">
        <v>1.9</v>
      </c>
      <c r="I88" t="n">
        <v>11</v>
      </c>
      <c r="J88" t="n">
        <v>209.85</v>
      </c>
      <c r="K88" t="n">
        <v>52.44</v>
      </c>
      <c r="L88" t="n">
        <v>22.5</v>
      </c>
      <c r="M88" t="n">
        <v>9</v>
      </c>
      <c r="N88" t="n">
        <v>44.91</v>
      </c>
      <c r="O88" t="n">
        <v>26115.34</v>
      </c>
      <c r="P88" t="n">
        <v>294.94</v>
      </c>
      <c r="Q88" t="n">
        <v>452.55</v>
      </c>
      <c r="R88" t="n">
        <v>71.53</v>
      </c>
      <c r="S88" t="n">
        <v>57.64</v>
      </c>
      <c r="T88" t="n">
        <v>4849.38</v>
      </c>
      <c r="U88" t="n">
        <v>0.8100000000000001</v>
      </c>
      <c r="V88" t="n">
        <v>0.88</v>
      </c>
      <c r="W88" t="n">
        <v>6.81</v>
      </c>
      <c r="X88" t="n">
        <v>0.28</v>
      </c>
      <c r="Y88" t="n">
        <v>1</v>
      </c>
      <c r="Z88" t="n">
        <v>10</v>
      </c>
      <c r="AA88" t="n">
        <v>408.0759235595995</v>
      </c>
      <c r="AB88" t="n">
        <v>558.3474816534016</v>
      </c>
      <c r="AC88" t="n">
        <v>505.0595816500125</v>
      </c>
      <c r="AD88" t="n">
        <v>408075.9235595994</v>
      </c>
      <c r="AE88" t="n">
        <v>558347.4816534016</v>
      </c>
      <c r="AF88" t="n">
        <v>3.735233760595112e-06</v>
      </c>
      <c r="AG88" t="n">
        <v>7.760416666666667</v>
      </c>
      <c r="AH88" t="n">
        <v>505059.5816500125</v>
      </c>
    </row>
    <row r="89">
      <c r="A89" t="n">
        <v>87</v>
      </c>
      <c r="B89" t="n">
        <v>90</v>
      </c>
      <c r="C89" t="inlineStr">
        <is>
          <t xml:space="preserve">CONCLUIDO	</t>
        </is>
      </c>
      <c r="D89" t="n">
        <v>3.7293</v>
      </c>
      <c r="E89" t="n">
        <v>26.82</v>
      </c>
      <c r="F89" t="n">
        <v>24</v>
      </c>
      <c r="G89" t="n">
        <v>130.93</v>
      </c>
      <c r="H89" t="n">
        <v>1.92</v>
      </c>
      <c r="I89" t="n">
        <v>11</v>
      </c>
      <c r="J89" t="n">
        <v>210.25</v>
      </c>
      <c r="K89" t="n">
        <v>52.44</v>
      </c>
      <c r="L89" t="n">
        <v>22.75</v>
      </c>
      <c r="M89" t="n">
        <v>9</v>
      </c>
      <c r="N89" t="n">
        <v>45.06</v>
      </c>
      <c r="O89" t="n">
        <v>26164.91</v>
      </c>
      <c r="P89" t="n">
        <v>294.85</v>
      </c>
      <c r="Q89" t="n">
        <v>452.58</v>
      </c>
      <c r="R89" t="n">
        <v>71.34999999999999</v>
      </c>
      <c r="S89" t="n">
        <v>57.64</v>
      </c>
      <c r="T89" t="n">
        <v>4755.94</v>
      </c>
      <c r="U89" t="n">
        <v>0.8100000000000001</v>
      </c>
      <c r="V89" t="n">
        <v>0.88</v>
      </c>
      <c r="W89" t="n">
        <v>6.81</v>
      </c>
      <c r="X89" t="n">
        <v>0.28</v>
      </c>
      <c r="Y89" t="n">
        <v>1</v>
      </c>
      <c r="Z89" t="n">
        <v>10</v>
      </c>
      <c r="AA89" t="n">
        <v>408.0175538004816</v>
      </c>
      <c r="AB89" t="n">
        <v>558.2676175738844</v>
      </c>
      <c r="AC89" t="n">
        <v>504.9873396861545</v>
      </c>
      <c r="AD89" t="n">
        <v>408017.5538004815</v>
      </c>
      <c r="AE89" t="n">
        <v>558267.6175738844</v>
      </c>
      <c r="AF89" t="n">
        <v>3.735233760595112e-06</v>
      </c>
      <c r="AG89" t="n">
        <v>7.760416666666667</v>
      </c>
      <c r="AH89" t="n">
        <v>504987.3396861546</v>
      </c>
    </row>
    <row r="90">
      <c r="A90" t="n">
        <v>88</v>
      </c>
      <c r="B90" t="n">
        <v>90</v>
      </c>
      <c r="C90" t="inlineStr">
        <is>
          <t xml:space="preserve">CONCLUIDO	</t>
        </is>
      </c>
      <c r="D90" t="n">
        <v>3.7297</v>
      </c>
      <c r="E90" t="n">
        <v>26.81</v>
      </c>
      <c r="F90" t="n">
        <v>24</v>
      </c>
      <c r="G90" t="n">
        <v>130.91</v>
      </c>
      <c r="H90" t="n">
        <v>1.94</v>
      </c>
      <c r="I90" t="n">
        <v>11</v>
      </c>
      <c r="J90" t="n">
        <v>210.65</v>
      </c>
      <c r="K90" t="n">
        <v>52.44</v>
      </c>
      <c r="L90" t="n">
        <v>23</v>
      </c>
      <c r="M90" t="n">
        <v>9</v>
      </c>
      <c r="N90" t="n">
        <v>45.21</v>
      </c>
      <c r="O90" t="n">
        <v>26214.54</v>
      </c>
      <c r="P90" t="n">
        <v>293.58</v>
      </c>
      <c r="Q90" t="n">
        <v>452.58</v>
      </c>
      <c r="R90" t="n">
        <v>71.34</v>
      </c>
      <c r="S90" t="n">
        <v>57.64</v>
      </c>
      <c r="T90" t="n">
        <v>4753.5</v>
      </c>
      <c r="U90" t="n">
        <v>0.8100000000000001</v>
      </c>
      <c r="V90" t="n">
        <v>0.88</v>
      </c>
      <c r="W90" t="n">
        <v>6.81</v>
      </c>
      <c r="X90" t="n">
        <v>0.28</v>
      </c>
      <c r="Y90" t="n">
        <v>1</v>
      </c>
      <c r="Z90" t="n">
        <v>10</v>
      </c>
      <c r="AA90" t="n">
        <v>407.1658777652153</v>
      </c>
      <c r="AB90" t="n">
        <v>557.1023168491383</v>
      </c>
      <c r="AC90" t="n">
        <v>503.9332536270683</v>
      </c>
      <c r="AD90" t="n">
        <v>407165.8777652154</v>
      </c>
      <c r="AE90" t="n">
        <v>557102.3168491384</v>
      </c>
      <c r="AF90" t="n">
        <v>3.735634397042766e-06</v>
      </c>
      <c r="AG90" t="n">
        <v>7.757523148148148</v>
      </c>
      <c r="AH90" t="n">
        <v>503933.2536270683</v>
      </c>
    </row>
    <row r="91">
      <c r="A91" t="n">
        <v>89</v>
      </c>
      <c r="B91" t="n">
        <v>90</v>
      </c>
      <c r="C91" t="inlineStr">
        <is>
          <t xml:space="preserve">CONCLUIDO	</t>
        </is>
      </c>
      <c r="D91" t="n">
        <v>3.7387</v>
      </c>
      <c r="E91" t="n">
        <v>26.75</v>
      </c>
      <c r="F91" t="n">
        <v>23.97</v>
      </c>
      <c r="G91" t="n">
        <v>143.83</v>
      </c>
      <c r="H91" t="n">
        <v>1.96</v>
      </c>
      <c r="I91" t="n">
        <v>10</v>
      </c>
      <c r="J91" t="n">
        <v>211.05</v>
      </c>
      <c r="K91" t="n">
        <v>52.44</v>
      </c>
      <c r="L91" t="n">
        <v>23.25</v>
      </c>
      <c r="M91" t="n">
        <v>8</v>
      </c>
      <c r="N91" t="n">
        <v>45.36</v>
      </c>
      <c r="O91" t="n">
        <v>26264.21</v>
      </c>
      <c r="P91" t="n">
        <v>292.3</v>
      </c>
      <c r="Q91" t="n">
        <v>452.57</v>
      </c>
      <c r="R91" t="n">
        <v>70.48999999999999</v>
      </c>
      <c r="S91" t="n">
        <v>57.64</v>
      </c>
      <c r="T91" t="n">
        <v>4333.8</v>
      </c>
      <c r="U91" t="n">
        <v>0.82</v>
      </c>
      <c r="V91" t="n">
        <v>0.88</v>
      </c>
      <c r="W91" t="n">
        <v>6.81</v>
      </c>
      <c r="X91" t="n">
        <v>0.25</v>
      </c>
      <c r="Y91" t="n">
        <v>1</v>
      </c>
      <c r="Z91" t="n">
        <v>10</v>
      </c>
      <c r="AA91" t="n">
        <v>405.6208044684536</v>
      </c>
      <c r="AB91" t="n">
        <v>554.9882794006859</v>
      </c>
      <c r="AC91" t="n">
        <v>502.0209769456261</v>
      </c>
      <c r="AD91" t="n">
        <v>405620.8044684536</v>
      </c>
      <c r="AE91" t="n">
        <v>554988.2794006859</v>
      </c>
      <c r="AF91" t="n">
        <v>3.744648717114993e-06</v>
      </c>
      <c r="AG91" t="n">
        <v>7.740162037037037</v>
      </c>
      <c r="AH91" t="n">
        <v>502020.9769456261</v>
      </c>
    </row>
    <row r="92">
      <c r="A92" t="n">
        <v>90</v>
      </c>
      <c r="B92" t="n">
        <v>90</v>
      </c>
      <c r="C92" t="inlineStr">
        <is>
          <t xml:space="preserve">CONCLUIDO	</t>
        </is>
      </c>
      <c r="D92" t="n">
        <v>3.7369</v>
      </c>
      <c r="E92" t="n">
        <v>26.76</v>
      </c>
      <c r="F92" t="n">
        <v>23.98</v>
      </c>
      <c r="G92" t="n">
        <v>143.91</v>
      </c>
      <c r="H92" t="n">
        <v>1.97</v>
      </c>
      <c r="I92" t="n">
        <v>10</v>
      </c>
      <c r="J92" t="n">
        <v>211.46</v>
      </c>
      <c r="K92" t="n">
        <v>52.44</v>
      </c>
      <c r="L92" t="n">
        <v>23.5</v>
      </c>
      <c r="M92" t="n">
        <v>8</v>
      </c>
      <c r="N92" t="n">
        <v>45.52</v>
      </c>
      <c r="O92" t="n">
        <v>26313.94</v>
      </c>
      <c r="P92" t="n">
        <v>292.66</v>
      </c>
      <c r="Q92" t="n">
        <v>452.56</v>
      </c>
      <c r="R92" t="n">
        <v>70.98</v>
      </c>
      <c r="S92" t="n">
        <v>57.64</v>
      </c>
      <c r="T92" t="n">
        <v>4576</v>
      </c>
      <c r="U92" t="n">
        <v>0.8100000000000001</v>
      </c>
      <c r="V92" t="n">
        <v>0.88</v>
      </c>
      <c r="W92" t="n">
        <v>6.81</v>
      </c>
      <c r="X92" t="n">
        <v>0.26</v>
      </c>
      <c r="Y92" t="n">
        <v>1</v>
      </c>
      <c r="Z92" t="n">
        <v>10</v>
      </c>
      <c r="AA92" t="n">
        <v>406.0083131042829</v>
      </c>
      <c r="AB92" t="n">
        <v>555.5184858119021</v>
      </c>
      <c r="AC92" t="n">
        <v>502.500581201105</v>
      </c>
      <c r="AD92" t="n">
        <v>406008.3131042829</v>
      </c>
      <c r="AE92" t="n">
        <v>555518.4858119021</v>
      </c>
      <c r="AF92" t="n">
        <v>3.742845853100548e-06</v>
      </c>
      <c r="AG92" t="n">
        <v>7.743055555555556</v>
      </c>
      <c r="AH92" t="n">
        <v>502500.581201105</v>
      </c>
    </row>
    <row r="93">
      <c r="A93" t="n">
        <v>91</v>
      </c>
      <c r="B93" t="n">
        <v>90</v>
      </c>
      <c r="C93" t="inlineStr">
        <is>
          <t xml:space="preserve">CONCLUIDO	</t>
        </is>
      </c>
      <c r="D93" t="n">
        <v>3.7392</v>
      </c>
      <c r="E93" t="n">
        <v>26.74</v>
      </c>
      <c r="F93" t="n">
        <v>23.97</v>
      </c>
      <c r="G93" t="n">
        <v>143.8</v>
      </c>
      <c r="H93" t="n">
        <v>1.99</v>
      </c>
      <c r="I93" t="n">
        <v>10</v>
      </c>
      <c r="J93" t="n">
        <v>211.86</v>
      </c>
      <c r="K93" t="n">
        <v>52.44</v>
      </c>
      <c r="L93" t="n">
        <v>23.75</v>
      </c>
      <c r="M93" t="n">
        <v>8</v>
      </c>
      <c r="N93" t="n">
        <v>45.67</v>
      </c>
      <c r="O93" t="n">
        <v>26363.73</v>
      </c>
      <c r="P93" t="n">
        <v>292.63</v>
      </c>
      <c r="Q93" t="n">
        <v>452.56</v>
      </c>
      <c r="R93" t="n">
        <v>70.27</v>
      </c>
      <c r="S93" t="n">
        <v>57.64</v>
      </c>
      <c r="T93" t="n">
        <v>4223.96</v>
      </c>
      <c r="U93" t="n">
        <v>0.82</v>
      </c>
      <c r="V93" t="n">
        <v>0.88</v>
      </c>
      <c r="W93" t="n">
        <v>6.81</v>
      </c>
      <c r="X93" t="n">
        <v>0.24</v>
      </c>
      <c r="Y93" t="n">
        <v>1</v>
      </c>
      <c r="Z93" t="n">
        <v>10</v>
      </c>
      <c r="AA93" t="n">
        <v>405.7995422364055</v>
      </c>
      <c r="AB93" t="n">
        <v>555.2328363001515</v>
      </c>
      <c r="AC93" t="n">
        <v>502.2421936778443</v>
      </c>
      <c r="AD93" t="n">
        <v>405799.5422364055</v>
      </c>
      <c r="AE93" t="n">
        <v>555232.8363001514</v>
      </c>
      <c r="AF93" t="n">
        <v>3.745149512674562e-06</v>
      </c>
      <c r="AG93" t="n">
        <v>7.737268518518518</v>
      </c>
      <c r="AH93" t="n">
        <v>502242.1936778444</v>
      </c>
    </row>
    <row r="94">
      <c r="A94" t="n">
        <v>92</v>
      </c>
      <c r="B94" t="n">
        <v>90</v>
      </c>
      <c r="C94" t="inlineStr">
        <is>
          <t xml:space="preserve">CONCLUIDO	</t>
        </is>
      </c>
      <c r="D94" t="n">
        <v>3.7367</v>
      </c>
      <c r="E94" t="n">
        <v>26.76</v>
      </c>
      <c r="F94" t="n">
        <v>23.99</v>
      </c>
      <c r="G94" t="n">
        <v>143.91</v>
      </c>
      <c r="H94" t="n">
        <v>2.01</v>
      </c>
      <c r="I94" t="n">
        <v>10</v>
      </c>
      <c r="J94" t="n">
        <v>212.27</v>
      </c>
      <c r="K94" t="n">
        <v>52.44</v>
      </c>
      <c r="L94" t="n">
        <v>24</v>
      </c>
      <c r="M94" t="n">
        <v>8</v>
      </c>
      <c r="N94" t="n">
        <v>45.82</v>
      </c>
      <c r="O94" t="n">
        <v>26413.56</v>
      </c>
      <c r="P94" t="n">
        <v>292.77</v>
      </c>
      <c r="Q94" t="n">
        <v>452.55</v>
      </c>
      <c r="R94" t="n">
        <v>70.81999999999999</v>
      </c>
      <c r="S94" t="n">
        <v>57.64</v>
      </c>
      <c r="T94" t="n">
        <v>4495.86</v>
      </c>
      <c r="U94" t="n">
        <v>0.8100000000000001</v>
      </c>
      <c r="V94" t="n">
        <v>0.88</v>
      </c>
      <c r="W94" t="n">
        <v>6.81</v>
      </c>
      <c r="X94" t="n">
        <v>0.26</v>
      </c>
      <c r="Y94" t="n">
        <v>1</v>
      </c>
      <c r="Z94" t="n">
        <v>10</v>
      </c>
      <c r="AA94" t="n">
        <v>406.1228740655671</v>
      </c>
      <c r="AB94" t="n">
        <v>555.675233173204</v>
      </c>
      <c r="AC94" t="n">
        <v>502.6423688142406</v>
      </c>
      <c r="AD94" t="n">
        <v>406122.8740655671</v>
      </c>
      <c r="AE94" t="n">
        <v>555675.233173204</v>
      </c>
      <c r="AF94" t="n">
        <v>3.74264553487672e-06</v>
      </c>
      <c r="AG94" t="n">
        <v>7.743055555555556</v>
      </c>
      <c r="AH94" t="n">
        <v>502642.3688142406</v>
      </c>
    </row>
    <row r="95">
      <c r="A95" t="n">
        <v>93</v>
      </c>
      <c r="B95" t="n">
        <v>90</v>
      </c>
      <c r="C95" t="inlineStr">
        <is>
          <t xml:space="preserve">CONCLUIDO	</t>
        </is>
      </c>
      <c r="D95" t="n">
        <v>3.7369</v>
      </c>
      <c r="E95" t="n">
        <v>26.76</v>
      </c>
      <c r="F95" t="n">
        <v>23.98</v>
      </c>
      <c r="G95" t="n">
        <v>143.91</v>
      </c>
      <c r="H95" t="n">
        <v>2.03</v>
      </c>
      <c r="I95" t="n">
        <v>10</v>
      </c>
      <c r="J95" t="n">
        <v>212.67</v>
      </c>
      <c r="K95" t="n">
        <v>52.44</v>
      </c>
      <c r="L95" t="n">
        <v>24.25</v>
      </c>
      <c r="M95" t="n">
        <v>8</v>
      </c>
      <c r="N95" t="n">
        <v>45.98</v>
      </c>
      <c r="O95" t="n">
        <v>26463.45</v>
      </c>
      <c r="P95" t="n">
        <v>292.92</v>
      </c>
      <c r="Q95" t="n">
        <v>452.55</v>
      </c>
      <c r="R95" t="n">
        <v>70.83</v>
      </c>
      <c r="S95" t="n">
        <v>57.64</v>
      </c>
      <c r="T95" t="n">
        <v>4500.85</v>
      </c>
      <c r="U95" t="n">
        <v>0.8100000000000001</v>
      </c>
      <c r="V95" t="n">
        <v>0.88</v>
      </c>
      <c r="W95" t="n">
        <v>6.81</v>
      </c>
      <c r="X95" t="n">
        <v>0.26</v>
      </c>
      <c r="Y95" t="n">
        <v>1</v>
      </c>
      <c r="Z95" t="n">
        <v>10</v>
      </c>
      <c r="AA95" t="n">
        <v>406.176593910704</v>
      </c>
      <c r="AB95" t="n">
        <v>555.7487350352727</v>
      </c>
      <c r="AC95" t="n">
        <v>502.708855761754</v>
      </c>
      <c r="AD95" t="n">
        <v>406176.593910704</v>
      </c>
      <c r="AE95" t="n">
        <v>555748.7350352727</v>
      </c>
      <c r="AF95" t="n">
        <v>3.742845853100548e-06</v>
      </c>
      <c r="AG95" t="n">
        <v>7.743055555555556</v>
      </c>
      <c r="AH95" t="n">
        <v>502708.855761754</v>
      </c>
    </row>
    <row r="96">
      <c r="A96" t="n">
        <v>94</v>
      </c>
      <c r="B96" t="n">
        <v>90</v>
      </c>
      <c r="C96" t="inlineStr">
        <is>
          <t xml:space="preserve">CONCLUIDO	</t>
        </is>
      </c>
      <c r="D96" t="n">
        <v>3.7387</v>
      </c>
      <c r="E96" t="n">
        <v>26.75</v>
      </c>
      <c r="F96" t="n">
        <v>23.97</v>
      </c>
      <c r="G96" t="n">
        <v>143.83</v>
      </c>
      <c r="H96" t="n">
        <v>2.04</v>
      </c>
      <c r="I96" t="n">
        <v>10</v>
      </c>
      <c r="J96" t="n">
        <v>213.08</v>
      </c>
      <c r="K96" t="n">
        <v>52.44</v>
      </c>
      <c r="L96" t="n">
        <v>24.5</v>
      </c>
      <c r="M96" t="n">
        <v>8</v>
      </c>
      <c r="N96" t="n">
        <v>46.13</v>
      </c>
      <c r="O96" t="n">
        <v>26513.39</v>
      </c>
      <c r="P96" t="n">
        <v>292.34</v>
      </c>
      <c r="Q96" t="n">
        <v>452.56</v>
      </c>
      <c r="R96" t="n">
        <v>70.43000000000001</v>
      </c>
      <c r="S96" t="n">
        <v>57.64</v>
      </c>
      <c r="T96" t="n">
        <v>4300.82</v>
      </c>
      <c r="U96" t="n">
        <v>0.82</v>
      </c>
      <c r="V96" t="n">
        <v>0.88</v>
      </c>
      <c r="W96" t="n">
        <v>6.81</v>
      </c>
      <c r="X96" t="n">
        <v>0.25</v>
      </c>
      <c r="Y96" t="n">
        <v>1</v>
      </c>
      <c r="Z96" t="n">
        <v>10</v>
      </c>
      <c r="AA96" t="n">
        <v>405.6466813588379</v>
      </c>
      <c r="AB96" t="n">
        <v>555.0236853037175</v>
      </c>
      <c r="AC96" t="n">
        <v>502.0530037589647</v>
      </c>
      <c r="AD96" t="n">
        <v>405646.6813588379</v>
      </c>
      <c r="AE96" t="n">
        <v>555023.6853037175</v>
      </c>
      <c r="AF96" t="n">
        <v>3.744648717114993e-06</v>
      </c>
      <c r="AG96" t="n">
        <v>7.740162037037037</v>
      </c>
      <c r="AH96" t="n">
        <v>502053.0037589647</v>
      </c>
    </row>
    <row r="97">
      <c r="A97" t="n">
        <v>95</v>
      </c>
      <c r="B97" t="n">
        <v>90</v>
      </c>
      <c r="C97" t="inlineStr">
        <is>
          <t xml:space="preserve">CONCLUIDO	</t>
        </is>
      </c>
      <c r="D97" t="n">
        <v>3.7371</v>
      </c>
      <c r="E97" t="n">
        <v>26.76</v>
      </c>
      <c r="F97" t="n">
        <v>23.98</v>
      </c>
      <c r="G97" t="n">
        <v>143.9</v>
      </c>
      <c r="H97" t="n">
        <v>2.06</v>
      </c>
      <c r="I97" t="n">
        <v>10</v>
      </c>
      <c r="J97" t="n">
        <v>213.48</v>
      </c>
      <c r="K97" t="n">
        <v>52.44</v>
      </c>
      <c r="L97" t="n">
        <v>24.75</v>
      </c>
      <c r="M97" t="n">
        <v>8</v>
      </c>
      <c r="N97" t="n">
        <v>46.29</v>
      </c>
      <c r="O97" t="n">
        <v>26563.39</v>
      </c>
      <c r="P97" t="n">
        <v>292.35</v>
      </c>
      <c r="Q97" t="n">
        <v>452.6</v>
      </c>
      <c r="R97" t="n">
        <v>70.76000000000001</v>
      </c>
      <c r="S97" t="n">
        <v>57.64</v>
      </c>
      <c r="T97" t="n">
        <v>4470.04</v>
      </c>
      <c r="U97" t="n">
        <v>0.8100000000000001</v>
      </c>
      <c r="V97" t="n">
        <v>0.88</v>
      </c>
      <c r="W97" t="n">
        <v>6.81</v>
      </c>
      <c r="X97" t="n">
        <v>0.26</v>
      </c>
      <c r="Y97" t="n">
        <v>1</v>
      </c>
      <c r="Z97" t="n">
        <v>10</v>
      </c>
      <c r="AA97" t="n">
        <v>405.7937655876703</v>
      </c>
      <c r="AB97" t="n">
        <v>555.2249324345042</v>
      </c>
      <c r="AC97" t="n">
        <v>502.2350441460413</v>
      </c>
      <c r="AD97" t="n">
        <v>405793.7655876703</v>
      </c>
      <c r="AE97" t="n">
        <v>555224.9324345043</v>
      </c>
      <c r="AF97" t="n">
        <v>3.743046171324375e-06</v>
      </c>
      <c r="AG97" t="n">
        <v>7.743055555555556</v>
      </c>
      <c r="AH97" t="n">
        <v>502235.0441460413</v>
      </c>
    </row>
    <row r="98">
      <c r="A98" t="n">
        <v>96</v>
      </c>
      <c r="B98" t="n">
        <v>90</v>
      </c>
      <c r="C98" t="inlineStr">
        <is>
          <t xml:space="preserve">CONCLUIDO	</t>
        </is>
      </c>
      <c r="D98" t="n">
        <v>3.7366</v>
      </c>
      <c r="E98" t="n">
        <v>26.76</v>
      </c>
      <c r="F98" t="n">
        <v>23.99</v>
      </c>
      <c r="G98" t="n">
        <v>143.92</v>
      </c>
      <c r="H98" t="n">
        <v>2.08</v>
      </c>
      <c r="I98" t="n">
        <v>10</v>
      </c>
      <c r="J98" t="n">
        <v>213.89</v>
      </c>
      <c r="K98" t="n">
        <v>52.44</v>
      </c>
      <c r="L98" t="n">
        <v>25</v>
      </c>
      <c r="M98" t="n">
        <v>8</v>
      </c>
      <c r="N98" t="n">
        <v>46.44</v>
      </c>
      <c r="O98" t="n">
        <v>26613.43</v>
      </c>
      <c r="P98" t="n">
        <v>292.03</v>
      </c>
      <c r="Q98" t="n">
        <v>452.57</v>
      </c>
      <c r="R98" t="n">
        <v>70.86</v>
      </c>
      <c r="S98" t="n">
        <v>57.64</v>
      </c>
      <c r="T98" t="n">
        <v>4518.26</v>
      </c>
      <c r="U98" t="n">
        <v>0.8100000000000001</v>
      </c>
      <c r="V98" t="n">
        <v>0.88</v>
      </c>
      <c r="W98" t="n">
        <v>6.81</v>
      </c>
      <c r="X98" t="n">
        <v>0.26</v>
      </c>
      <c r="Y98" t="n">
        <v>1</v>
      </c>
      <c r="Z98" t="n">
        <v>10</v>
      </c>
      <c r="AA98" t="n">
        <v>405.6508444217035</v>
      </c>
      <c r="AB98" t="n">
        <v>555.0293813899915</v>
      </c>
      <c r="AC98" t="n">
        <v>502.0581562187593</v>
      </c>
      <c r="AD98" t="n">
        <v>405650.8444217035</v>
      </c>
      <c r="AE98" t="n">
        <v>555029.3813899915</v>
      </c>
      <c r="AF98" t="n">
        <v>3.742545375764807e-06</v>
      </c>
      <c r="AG98" t="n">
        <v>7.743055555555556</v>
      </c>
      <c r="AH98" t="n">
        <v>502058.1562187593</v>
      </c>
    </row>
    <row r="99">
      <c r="A99" t="n">
        <v>97</v>
      </c>
      <c r="B99" t="n">
        <v>90</v>
      </c>
      <c r="C99" t="inlineStr">
        <is>
          <t xml:space="preserve">CONCLUIDO	</t>
        </is>
      </c>
      <c r="D99" t="n">
        <v>3.7377</v>
      </c>
      <c r="E99" t="n">
        <v>26.75</v>
      </c>
      <c r="F99" t="n">
        <v>23.98</v>
      </c>
      <c r="G99" t="n">
        <v>143.87</v>
      </c>
      <c r="H99" t="n">
        <v>2.09</v>
      </c>
      <c r="I99" t="n">
        <v>10</v>
      </c>
      <c r="J99" t="n">
        <v>214.29</v>
      </c>
      <c r="K99" t="n">
        <v>52.44</v>
      </c>
      <c r="L99" t="n">
        <v>25.25</v>
      </c>
      <c r="M99" t="n">
        <v>8</v>
      </c>
      <c r="N99" t="n">
        <v>46.6</v>
      </c>
      <c r="O99" t="n">
        <v>26663.54</v>
      </c>
      <c r="P99" t="n">
        <v>291.23</v>
      </c>
      <c r="Q99" t="n">
        <v>452.6</v>
      </c>
      <c r="R99" t="n">
        <v>70.62</v>
      </c>
      <c r="S99" t="n">
        <v>57.64</v>
      </c>
      <c r="T99" t="n">
        <v>4396.68</v>
      </c>
      <c r="U99" t="n">
        <v>0.82</v>
      </c>
      <c r="V99" t="n">
        <v>0.88</v>
      </c>
      <c r="W99" t="n">
        <v>6.81</v>
      </c>
      <c r="X99" t="n">
        <v>0.25</v>
      </c>
      <c r="Y99" t="n">
        <v>1</v>
      </c>
      <c r="Z99" t="n">
        <v>10</v>
      </c>
      <c r="AA99" t="n">
        <v>405.0273126855206</v>
      </c>
      <c r="AB99" t="n">
        <v>554.1762377602674</v>
      </c>
      <c r="AC99" t="n">
        <v>501.2864354196615</v>
      </c>
      <c r="AD99" t="n">
        <v>405027.3126855206</v>
      </c>
      <c r="AE99" t="n">
        <v>554176.2377602675</v>
      </c>
      <c r="AF99" t="n">
        <v>3.743647125995856e-06</v>
      </c>
      <c r="AG99" t="n">
        <v>7.740162037037037</v>
      </c>
      <c r="AH99" t="n">
        <v>501286.4354196615</v>
      </c>
    </row>
    <row r="100">
      <c r="A100" t="n">
        <v>98</v>
      </c>
      <c r="B100" t="n">
        <v>90</v>
      </c>
      <c r="C100" t="inlineStr">
        <is>
          <t xml:space="preserve">CONCLUIDO	</t>
        </is>
      </c>
      <c r="D100" t="n">
        <v>3.737</v>
      </c>
      <c r="E100" t="n">
        <v>26.76</v>
      </c>
      <c r="F100" t="n">
        <v>23.98</v>
      </c>
      <c r="G100" t="n">
        <v>143.9</v>
      </c>
      <c r="H100" t="n">
        <v>2.11</v>
      </c>
      <c r="I100" t="n">
        <v>10</v>
      </c>
      <c r="J100" t="n">
        <v>214.7</v>
      </c>
      <c r="K100" t="n">
        <v>52.44</v>
      </c>
      <c r="L100" t="n">
        <v>25.5</v>
      </c>
      <c r="M100" t="n">
        <v>8</v>
      </c>
      <c r="N100" t="n">
        <v>46.76</v>
      </c>
      <c r="O100" t="n">
        <v>26713.69</v>
      </c>
      <c r="P100" t="n">
        <v>289.88</v>
      </c>
      <c r="Q100" t="n">
        <v>452.58</v>
      </c>
      <c r="R100" t="n">
        <v>70.7</v>
      </c>
      <c r="S100" t="n">
        <v>57.64</v>
      </c>
      <c r="T100" t="n">
        <v>4438.71</v>
      </c>
      <c r="U100" t="n">
        <v>0.82</v>
      </c>
      <c r="V100" t="n">
        <v>0.88</v>
      </c>
      <c r="W100" t="n">
        <v>6.81</v>
      </c>
      <c r="X100" t="n">
        <v>0.26</v>
      </c>
      <c r="Y100" t="n">
        <v>1</v>
      </c>
      <c r="Z100" t="n">
        <v>10</v>
      </c>
      <c r="AA100" t="n">
        <v>404.2020930283882</v>
      </c>
      <c r="AB100" t="n">
        <v>553.0471358192572</v>
      </c>
      <c r="AC100" t="n">
        <v>500.2650933831966</v>
      </c>
      <c r="AD100" t="n">
        <v>404202.0930283882</v>
      </c>
      <c r="AE100" t="n">
        <v>553047.1358192571</v>
      </c>
      <c r="AF100" t="n">
        <v>3.742946012212462e-06</v>
      </c>
      <c r="AG100" t="n">
        <v>7.743055555555556</v>
      </c>
      <c r="AH100" t="n">
        <v>500265.0933831966</v>
      </c>
    </row>
    <row r="101">
      <c r="A101" t="n">
        <v>99</v>
      </c>
      <c r="B101" t="n">
        <v>90</v>
      </c>
      <c r="C101" t="inlineStr">
        <is>
          <t xml:space="preserve">CONCLUIDO	</t>
        </is>
      </c>
      <c r="D101" t="n">
        <v>3.7377</v>
      </c>
      <c r="E101" t="n">
        <v>26.75</v>
      </c>
      <c r="F101" t="n">
        <v>23.98</v>
      </c>
      <c r="G101" t="n">
        <v>143.87</v>
      </c>
      <c r="H101" t="n">
        <v>2.13</v>
      </c>
      <c r="I101" t="n">
        <v>10</v>
      </c>
      <c r="J101" t="n">
        <v>215.11</v>
      </c>
      <c r="K101" t="n">
        <v>52.44</v>
      </c>
      <c r="L101" t="n">
        <v>25.75</v>
      </c>
      <c r="M101" t="n">
        <v>8</v>
      </c>
      <c r="N101" t="n">
        <v>46.91</v>
      </c>
      <c r="O101" t="n">
        <v>26763.9</v>
      </c>
      <c r="P101" t="n">
        <v>288.64</v>
      </c>
      <c r="Q101" t="n">
        <v>452.58</v>
      </c>
      <c r="R101" t="n">
        <v>70.64</v>
      </c>
      <c r="S101" t="n">
        <v>57.64</v>
      </c>
      <c r="T101" t="n">
        <v>4409.62</v>
      </c>
      <c r="U101" t="n">
        <v>0.82</v>
      </c>
      <c r="V101" t="n">
        <v>0.88</v>
      </c>
      <c r="W101" t="n">
        <v>6.81</v>
      </c>
      <c r="X101" t="n">
        <v>0.25</v>
      </c>
      <c r="Y101" t="n">
        <v>1</v>
      </c>
      <c r="Z101" t="n">
        <v>10</v>
      </c>
      <c r="AA101" t="n">
        <v>403.3513357551538</v>
      </c>
      <c r="AB101" t="n">
        <v>551.8830921852557</v>
      </c>
      <c r="AC101" t="n">
        <v>499.2121444398788</v>
      </c>
      <c r="AD101" t="n">
        <v>403351.3357551538</v>
      </c>
      <c r="AE101" t="n">
        <v>551883.0921852557</v>
      </c>
      <c r="AF101" t="n">
        <v>3.743647125995856e-06</v>
      </c>
      <c r="AG101" t="n">
        <v>7.740162037037037</v>
      </c>
      <c r="AH101" t="n">
        <v>499212.1444398788</v>
      </c>
    </row>
    <row r="102">
      <c r="A102" t="n">
        <v>100</v>
      </c>
      <c r="B102" t="n">
        <v>90</v>
      </c>
      <c r="C102" t="inlineStr">
        <is>
          <t xml:space="preserve">CONCLUIDO	</t>
        </is>
      </c>
      <c r="D102" t="n">
        <v>3.7463</v>
      </c>
      <c r="E102" t="n">
        <v>26.69</v>
      </c>
      <c r="F102" t="n">
        <v>23.95</v>
      </c>
      <c r="G102" t="n">
        <v>159.68</v>
      </c>
      <c r="H102" t="n">
        <v>2.14</v>
      </c>
      <c r="I102" t="n">
        <v>9</v>
      </c>
      <c r="J102" t="n">
        <v>215.51</v>
      </c>
      <c r="K102" t="n">
        <v>52.44</v>
      </c>
      <c r="L102" t="n">
        <v>26</v>
      </c>
      <c r="M102" t="n">
        <v>7</v>
      </c>
      <c r="N102" t="n">
        <v>47.07</v>
      </c>
      <c r="O102" t="n">
        <v>26814.17</v>
      </c>
      <c r="P102" t="n">
        <v>288.68</v>
      </c>
      <c r="Q102" t="n">
        <v>452.56</v>
      </c>
      <c r="R102" t="n">
        <v>69.75</v>
      </c>
      <c r="S102" t="n">
        <v>57.64</v>
      </c>
      <c r="T102" t="n">
        <v>3967.61</v>
      </c>
      <c r="U102" t="n">
        <v>0.83</v>
      </c>
      <c r="V102" t="n">
        <v>0.89</v>
      </c>
      <c r="W102" t="n">
        <v>6.81</v>
      </c>
      <c r="X102" t="n">
        <v>0.23</v>
      </c>
      <c r="Y102" t="n">
        <v>1</v>
      </c>
      <c r="Z102" t="n">
        <v>10</v>
      </c>
      <c r="AA102" t="n">
        <v>402.6982453399711</v>
      </c>
      <c r="AB102" t="n">
        <v>550.989505066887</v>
      </c>
      <c r="AC102" t="n">
        <v>498.4038400219299</v>
      </c>
      <c r="AD102" t="n">
        <v>402698.2453399711</v>
      </c>
      <c r="AE102" t="n">
        <v>550989.505066887</v>
      </c>
      <c r="AF102" t="n">
        <v>3.75226080962043e-06</v>
      </c>
      <c r="AG102" t="n">
        <v>7.722800925925926</v>
      </c>
      <c r="AH102" t="n">
        <v>498403.8400219299</v>
      </c>
    </row>
    <row r="103">
      <c r="A103" t="n">
        <v>101</v>
      </c>
      <c r="B103" t="n">
        <v>90</v>
      </c>
      <c r="C103" t="inlineStr">
        <is>
          <t xml:space="preserve">CONCLUIDO	</t>
        </is>
      </c>
      <c r="D103" t="n">
        <v>3.7468</v>
      </c>
      <c r="E103" t="n">
        <v>26.69</v>
      </c>
      <c r="F103" t="n">
        <v>23.95</v>
      </c>
      <c r="G103" t="n">
        <v>159.66</v>
      </c>
      <c r="H103" t="n">
        <v>2.16</v>
      </c>
      <c r="I103" t="n">
        <v>9</v>
      </c>
      <c r="J103" t="n">
        <v>215.92</v>
      </c>
      <c r="K103" t="n">
        <v>52.44</v>
      </c>
      <c r="L103" t="n">
        <v>26.25</v>
      </c>
      <c r="M103" t="n">
        <v>7</v>
      </c>
      <c r="N103" t="n">
        <v>47.23</v>
      </c>
      <c r="O103" t="n">
        <v>26864.49</v>
      </c>
      <c r="P103" t="n">
        <v>288.71</v>
      </c>
      <c r="Q103" t="n">
        <v>452.55</v>
      </c>
      <c r="R103" t="n">
        <v>69.63</v>
      </c>
      <c r="S103" t="n">
        <v>57.64</v>
      </c>
      <c r="T103" t="n">
        <v>3909.52</v>
      </c>
      <c r="U103" t="n">
        <v>0.83</v>
      </c>
      <c r="V103" t="n">
        <v>0.89</v>
      </c>
      <c r="W103" t="n">
        <v>6.81</v>
      </c>
      <c r="X103" t="n">
        <v>0.22</v>
      </c>
      <c r="Y103" t="n">
        <v>1</v>
      </c>
      <c r="Z103" t="n">
        <v>10</v>
      </c>
      <c r="AA103" t="n">
        <v>402.6833534497969</v>
      </c>
      <c r="AB103" t="n">
        <v>550.9691293257669</v>
      </c>
      <c r="AC103" t="n">
        <v>498.3854089129447</v>
      </c>
      <c r="AD103" t="n">
        <v>402683.3534497969</v>
      </c>
      <c r="AE103" t="n">
        <v>550969.1293257668</v>
      </c>
      <c r="AF103" t="n">
        <v>3.752761605179997e-06</v>
      </c>
      <c r="AG103" t="n">
        <v>7.722800925925926</v>
      </c>
      <c r="AH103" t="n">
        <v>498385.4089129447</v>
      </c>
    </row>
    <row r="104">
      <c r="A104" t="n">
        <v>102</v>
      </c>
      <c r="B104" t="n">
        <v>90</v>
      </c>
      <c r="C104" t="inlineStr">
        <is>
          <t xml:space="preserve">CONCLUIDO	</t>
        </is>
      </c>
      <c r="D104" t="n">
        <v>3.7475</v>
      </c>
      <c r="E104" t="n">
        <v>26.68</v>
      </c>
      <c r="F104" t="n">
        <v>23.94</v>
      </c>
      <c r="G104" t="n">
        <v>159.62</v>
      </c>
      <c r="H104" t="n">
        <v>2.18</v>
      </c>
      <c r="I104" t="n">
        <v>9</v>
      </c>
      <c r="J104" t="n">
        <v>216.33</v>
      </c>
      <c r="K104" t="n">
        <v>52.44</v>
      </c>
      <c r="L104" t="n">
        <v>26.5</v>
      </c>
      <c r="M104" t="n">
        <v>7</v>
      </c>
      <c r="N104" t="n">
        <v>47.39</v>
      </c>
      <c r="O104" t="n">
        <v>26914.86</v>
      </c>
      <c r="P104" t="n">
        <v>289.21</v>
      </c>
      <c r="Q104" t="n">
        <v>452.6</v>
      </c>
      <c r="R104" t="n">
        <v>69.54000000000001</v>
      </c>
      <c r="S104" t="n">
        <v>57.64</v>
      </c>
      <c r="T104" t="n">
        <v>3860.92</v>
      </c>
      <c r="U104" t="n">
        <v>0.83</v>
      </c>
      <c r="V104" t="n">
        <v>0.89</v>
      </c>
      <c r="W104" t="n">
        <v>6.81</v>
      </c>
      <c r="X104" t="n">
        <v>0.22</v>
      </c>
      <c r="Y104" t="n">
        <v>1</v>
      </c>
      <c r="Z104" t="n">
        <v>10</v>
      </c>
      <c r="AA104" t="n">
        <v>402.9287467909281</v>
      </c>
      <c r="AB104" t="n">
        <v>551.3048873210928</v>
      </c>
      <c r="AC104" t="n">
        <v>498.689122636436</v>
      </c>
      <c r="AD104" t="n">
        <v>402928.7467909281</v>
      </c>
      <c r="AE104" t="n">
        <v>551304.8873210928</v>
      </c>
      <c r="AF104" t="n">
        <v>3.753462718963393e-06</v>
      </c>
      <c r="AG104" t="n">
        <v>7.719907407407407</v>
      </c>
      <c r="AH104" t="n">
        <v>498689.122636436</v>
      </c>
    </row>
    <row r="105">
      <c r="A105" t="n">
        <v>103</v>
      </c>
      <c r="B105" t="n">
        <v>90</v>
      </c>
      <c r="C105" t="inlineStr">
        <is>
          <t xml:space="preserve">CONCLUIDO	</t>
        </is>
      </c>
      <c r="D105" t="n">
        <v>3.7473</v>
      </c>
      <c r="E105" t="n">
        <v>26.69</v>
      </c>
      <c r="F105" t="n">
        <v>23.95</v>
      </c>
      <c r="G105" t="n">
        <v>159.64</v>
      </c>
      <c r="H105" t="n">
        <v>2.19</v>
      </c>
      <c r="I105" t="n">
        <v>9</v>
      </c>
      <c r="J105" t="n">
        <v>216.74</v>
      </c>
      <c r="K105" t="n">
        <v>52.44</v>
      </c>
      <c r="L105" t="n">
        <v>26.75</v>
      </c>
      <c r="M105" t="n">
        <v>7</v>
      </c>
      <c r="N105" t="n">
        <v>47.55</v>
      </c>
      <c r="O105" t="n">
        <v>26965.29</v>
      </c>
      <c r="P105" t="n">
        <v>289.79</v>
      </c>
      <c r="Q105" t="n">
        <v>452.59</v>
      </c>
      <c r="R105" t="n">
        <v>69.53</v>
      </c>
      <c r="S105" t="n">
        <v>57.64</v>
      </c>
      <c r="T105" t="n">
        <v>3858.34</v>
      </c>
      <c r="U105" t="n">
        <v>0.83</v>
      </c>
      <c r="V105" t="n">
        <v>0.89</v>
      </c>
      <c r="W105" t="n">
        <v>6.81</v>
      </c>
      <c r="X105" t="n">
        <v>0.22</v>
      </c>
      <c r="Y105" t="n">
        <v>1</v>
      </c>
      <c r="Z105" t="n">
        <v>10</v>
      </c>
      <c r="AA105" t="n">
        <v>403.3461749950217</v>
      </c>
      <c r="AB105" t="n">
        <v>551.8760310055662</v>
      </c>
      <c r="AC105" t="n">
        <v>499.2057571692685</v>
      </c>
      <c r="AD105" t="n">
        <v>403346.1749950217</v>
      </c>
      <c r="AE105" t="n">
        <v>551876.0310055662</v>
      </c>
      <c r="AF105" t="n">
        <v>3.753262400739566e-06</v>
      </c>
      <c r="AG105" t="n">
        <v>7.722800925925926</v>
      </c>
      <c r="AH105" t="n">
        <v>499205.7571692684</v>
      </c>
    </row>
    <row r="106">
      <c r="A106" t="n">
        <v>104</v>
      </c>
      <c r="B106" t="n">
        <v>90</v>
      </c>
      <c r="C106" t="inlineStr">
        <is>
          <t xml:space="preserve">CONCLUIDO	</t>
        </is>
      </c>
      <c r="D106" t="n">
        <v>3.7472</v>
      </c>
      <c r="E106" t="n">
        <v>26.69</v>
      </c>
      <c r="F106" t="n">
        <v>23.95</v>
      </c>
      <c r="G106" t="n">
        <v>159.64</v>
      </c>
      <c r="H106" t="n">
        <v>2.21</v>
      </c>
      <c r="I106" t="n">
        <v>9</v>
      </c>
      <c r="J106" t="n">
        <v>217.15</v>
      </c>
      <c r="K106" t="n">
        <v>52.44</v>
      </c>
      <c r="L106" t="n">
        <v>27</v>
      </c>
      <c r="M106" t="n">
        <v>7</v>
      </c>
      <c r="N106" t="n">
        <v>47.71</v>
      </c>
      <c r="O106" t="n">
        <v>27015.77</v>
      </c>
      <c r="P106" t="n">
        <v>289.82</v>
      </c>
      <c r="Q106" t="n">
        <v>452.58</v>
      </c>
      <c r="R106" t="n">
        <v>69.55</v>
      </c>
      <c r="S106" t="n">
        <v>57.64</v>
      </c>
      <c r="T106" t="n">
        <v>3869.35</v>
      </c>
      <c r="U106" t="n">
        <v>0.83</v>
      </c>
      <c r="V106" t="n">
        <v>0.89</v>
      </c>
      <c r="W106" t="n">
        <v>6.81</v>
      </c>
      <c r="X106" t="n">
        <v>0.22</v>
      </c>
      <c r="Y106" t="n">
        <v>1</v>
      </c>
      <c r="Z106" t="n">
        <v>10</v>
      </c>
      <c r="AA106" t="n">
        <v>403.3724067192044</v>
      </c>
      <c r="AB106" t="n">
        <v>551.9119224078551</v>
      </c>
      <c r="AC106" t="n">
        <v>499.2382231464968</v>
      </c>
      <c r="AD106" t="n">
        <v>403372.4067192044</v>
      </c>
      <c r="AE106" t="n">
        <v>551911.922407855</v>
      </c>
      <c r="AF106" t="n">
        <v>3.753162241627652e-06</v>
      </c>
      <c r="AG106" t="n">
        <v>7.722800925925926</v>
      </c>
      <c r="AH106" t="n">
        <v>499238.2231464968</v>
      </c>
    </row>
    <row r="107">
      <c r="A107" t="n">
        <v>105</v>
      </c>
      <c r="B107" t="n">
        <v>90</v>
      </c>
      <c r="C107" t="inlineStr">
        <is>
          <t xml:space="preserve">CONCLUIDO	</t>
        </is>
      </c>
      <c r="D107" t="n">
        <v>3.7463</v>
      </c>
      <c r="E107" t="n">
        <v>26.69</v>
      </c>
      <c r="F107" t="n">
        <v>23.95</v>
      </c>
      <c r="G107" t="n">
        <v>159.68</v>
      </c>
      <c r="H107" t="n">
        <v>2.23</v>
      </c>
      <c r="I107" t="n">
        <v>9</v>
      </c>
      <c r="J107" t="n">
        <v>217.56</v>
      </c>
      <c r="K107" t="n">
        <v>52.44</v>
      </c>
      <c r="L107" t="n">
        <v>27.25</v>
      </c>
      <c r="M107" t="n">
        <v>7</v>
      </c>
      <c r="N107" t="n">
        <v>47.87</v>
      </c>
      <c r="O107" t="n">
        <v>27066.31</v>
      </c>
      <c r="P107" t="n">
        <v>289.84</v>
      </c>
      <c r="Q107" t="n">
        <v>452.57</v>
      </c>
      <c r="R107" t="n">
        <v>69.7</v>
      </c>
      <c r="S107" t="n">
        <v>57.64</v>
      </c>
      <c r="T107" t="n">
        <v>3942.89</v>
      </c>
      <c r="U107" t="n">
        <v>0.83</v>
      </c>
      <c r="V107" t="n">
        <v>0.89</v>
      </c>
      <c r="W107" t="n">
        <v>6.81</v>
      </c>
      <c r="X107" t="n">
        <v>0.23</v>
      </c>
      <c r="Y107" t="n">
        <v>1</v>
      </c>
      <c r="Z107" t="n">
        <v>10</v>
      </c>
      <c r="AA107" t="n">
        <v>403.4471527879327</v>
      </c>
      <c r="AB107" t="n">
        <v>552.0141932766529</v>
      </c>
      <c r="AC107" t="n">
        <v>499.3307334271146</v>
      </c>
      <c r="AD107" t="n">
        <v>403447.1527879327</v>
      </c>
      <c r="AE107" t="n">
        <v>552014.1932766529</v>
      </c>
      <c r="AF107" t="n">
        <v>3.75226080962043e-06</v>
      </c>
      <c r="AG107" t="n">
        <v>7.722800925925926</v>
      </c>
      <c r="AH107" t="n">
        <v>499330.7334271146</v>
      </c>
    </row>
    <row r="108">
      <c r="A108" t="n">
        <v>106</v>
      </c>
      <c r="B108" t="n">
        <v>90</v>
      </c>
      <c r="C108" t="inlineStr">
        <is>
          <t xml:space="preserve">CONCLUIDO	</t>
        </is>
      </c>
      <c r="D108" t="n">
        <v>3.7446</v>
      </c>
      <c r="E108" t="n">
        <v>26.71</v>
      </c>
      <c r="F108" t="n">
        <v>23.96</v>
      </c>
      <c r="G108" t="n">
        <v>159.76</v>
      </c>
      <c r="H108" t="n">
        <v>2.24</v>
      </c>
      <c r="I108" t="n">
        <v>9</v>
      </c>
      <c r="J108" t="n">
        <v>217.97</v>
      </c>
      <c r="K108" t="n">
        <v>52.44</v>
      </c>
      <c r="L108" t="n">
        <v>27.5</v>
      </c>
      <c r="M108" t="n">
        <v>7</v>
      </c>
      <c r="N108" t="n">
        <v>48.03</v>
      </c>
      <c r="O108" t="n">
        <v>27116.91</v>
      </c>
      <c r="P108" t="n">
        <v>289.69</v>
      </c>
      <c r="Q108" t="n">
        <v>452.59</v>
      </c>
      <c r="R108" t="n">
        <v>70.02</v>
      </c>
      <c r="S108" t="n">
        <v>57.64</v>
      </c>
      <c r="T108" t="n">
        <v>4102.23</v>
      </c>
      <c r="U108" t="n">
        <v>0.82</v>
      </c>
      <c r="V108" t="n">
        <v>0.88</v>
      </c>
      <c r="W108" t="n">
        <v>6.81</v>
      </c>
      <c r="X108" t="n">
        <v>0.24</v>
      </c>
      <c r="Y108" t="n">
        <v>1</v>
      </c>
      <c r="Z108" t="n">
        <v>10</v>
      </c>
      <c r="AA108" t="n">
        <v>403.4965336757757</v>
      </c>
      <c r="AB108" t="n">
        <v>552.0817583859306</v>
      </c>
      <c r="AC108" t="n">
        <v>499.3918502171911</v>
      </c>
      <c r="AD108" t="n">
        <v>403496.5336757756</v>
      </c>
      <c r="AE108" t="n">
        <v>552081.7583859306</v>
      </c>
      <c r="AF108" t="n">
        <v>3.750558104717898e-06</v>
      </c>
      <c r="AG108" t="n">
        <v>7.728587962962963</v>
      </c>
      <c r="AH108" t="n">
        <v>499391.8502171911</v>
      </c>
    </row>
    <row r="109">
      <c r="A109" t="n">
        <v>107</v>
      </c>
      <c r="B109" t="n">
        <v>90</v>
      </c>
      <c r="C109" t="inlineStr">
        <is>
          <t xml:space="preserve">CONCLUIDO	</t>
        </is>
      </c>
      <c r="D109" t="n">
        <v>3.7455</v>
      </c>
      <c r="E109" t="n">
        <v>26.7</v>
      </c>
      <c r="F109" t="n">
        <v>23.96</v>
      </c>
      <c r="G109" t="n">
        <v>159.72</v>
      </c>
      <c r="H109" t="n">
        <v>2.26</v>
      </c>
      <c r="I109" t="n">
        <v>9</v>
      </c>
      <c r="J109" t="n">
        <v>218.38</v>
      </c>
      <c r="K109" t="n">
        <v>52.44</v>
      </c>
      <c r="L109" t="n">
        <v>27.75</v>
      </c>
      <c r="M109" t="n">
        <v>7</v>
      </c>
      <c r="N109" t="n">
        <v>48.19</v>
      </c>
      <c r="O109" t="n">
        <v>27167.55</v>
      </c>
      <c r="P109" t="n">
        <v>289.51</v>
      </c>
      <c r="Q109" t="n">
        <v>452.59</v>
      </c>
      <c r="R109" t="n">
        <v>69.93000000000001</v>
      </c>
      <c r="S109" t="n">
        <v>57.64</v>
      </c>
      <c r="T109" t="n">
        <v>4060.28</v>
      </c>
      <c r="U109" t="n">
        <v>0.82</v>
      </c>
      <c r="V109" t="n">
        <v>0.89</v>
      </c>
      <c r="W109" t="n">
        <v>6.81</v>
      </c>
      <c r="X109" t="n">
        <v>0.23</v>
      </c>
      <c r="Y109" t="n">
        <v>1</v>
      </c>
      <c r="Z109" t="n">
        <v>10</v>
      </c>
      <c r="AA109" t="n">
        <v>403.3184221734783</v>
      </c>
      <c r="AB109" t="n">
        <v>551.8380583707626</v>
      </c>
      <c r="AC109" t="n">
        <v>499.1714085894355</v>
      </c>
      <c r="AD109" t="n">
        <v>403318.4221734783</v>
      </c>
      <c r="AE109" t="n">
        <v>551838.0583707626</v>
      </c>
      <c r="AF109" t="n">
        <v>3.751459536725121e-06</v>
      </c>
      <c r="AG109" t="n">
        <v>7.725694444444444</v>
      </c>
      <c r="AH109" t="n">
        <v>499171.4085894356</v>
      </c>
    </row>
    <row r="110">
      <c r="A110" t="n">
        <v>108</v>
      </c>
      <c r="B110" t="n">
        <v>90</v>
      </c>
      <c r="C110" t="inlineStr">
        <is>
          <t xml:space="preserve">CONCLUIDO	</t>
        </is>
      </c>
      <c r="D110" t="n">
        <v>3.7461</v>
      </c>
      <c r="E110" t="n">
        <v>26.69</v>
      </c>
      <c r="F110" t="n">
        <v>23.95</v>
      </c>
      <c r="G110" t="n">
        <v>159.69</v>
      </c>
      <c r="H110" t="n">
        <v>2.27</v>
      </c>
      <c r="I110" t="n">
        <v>9</v>
      </c>
      <c r="J110" t="n">
        <v>218.79</v>
      </c>
      <c r="K110" t="n">
        <v>52.44</v>
      </c>
      <c r="L110" t="n">
        <v>28</v>
      </c>
      <c r="M110" t="n">
        <v>7</v>
      </c>
      <c r="N110" t="n">
        <v>48.35</v>
      </c>
      <c r="O110" t="n">
        <v>27218.26</v>
      </c>
      <c r="P110" t="n">
        <v>289.05</v>
      </c>
      <c r="Q110" t="n">
        <v>452.55</v>
      </c>
      <c r="R110" t="n">
        <v>69.76000000000001</v>
      </c>
      <c r="S110" t="n">
        <v>57.64</v>
      </c>
      <c r="T110" t="n">
        <v>3973.81</v>
      </c>
      <c r="U110" t="n">
        <v>0.83</v>
      </c>
      <c r="V110" t="n">
        <v>0.89</v>
      </c>
      <c r="W110" t="n">
        <v>6.81</v>
      </c>
      <c r="X110" t="n">
        <v>0.23</v>
      </c>
      <c r="Y110" t="n">
        <v>1</v>
      </c>
      <c r="Z110" t="n">
        <v>10</v>
      </c>
      <c r="AA110" t="n">
        <v>402.9508393459769</v>
      </c>
      <c r="AB110" t="n">
        <v>551.3351153295654</v>
      </c>
      <c r="AC110" t="n">
        <v>498.7164657262053</v>
      </c>
      <c r="AD110" t="n">
        <v>402950.8393459769</v>
      </c>
      <c r="AE110" t="n">
        <v>551335.1153295654</v>
      </c>
      <c r="AF110" t="n">
        <v>3.752060491396603e-06</v>
      </c>
      <c r="AG110" t="n">
        <v>7.722800925925926</v>
      </c>
      <c r="AH110" t="n">
        <v>498716.4657262053</v>
      </c>
    </row>
    <row r="111">
      <c r="A111" t="n">
        <v>109</v>
      </c>
      <c r="B111" t="n">
        <v>90</v>
      </c>
      <c r="C111" t="inlineStr">
        <is>
          <t xml:space="preserve">CONCLUIDO	</t>
        </is>
      </c>
      <c r="D111" t="n">
        <v>3.7469</v>
      </c>
      <c r="E111" t="n">
        <v>26.69</v>
      </c>
      <c r="F111" t="n">
        <v>23.95</v>
      </c>
      <c r="G111" t="n">
        <v>159.66</v>
      </c>
      <c r="H111" t="n">
        <v>2.29</v>
      </c>
      <c r="I111" t="n">
        <v>9</v>
      </c>
      <c r="J111" t="n">
        <v>219.2</v>
      </c>
      <c r="K111" t="n">
        <v>52.44</v>
      </c>
      <c r="L111" t="n">
        <v>28.25</v>
      </c>
      <c r="M111" t="n">
        <v>7</v>
      </c>
      <c r="N111" t="n">
        <v>48.51</v>
      </c>
      <c r="O111" t="n">
        <v>27269.02</v>
      </c>
      <c r="P111" t="n">
        <v>287.86</v>
      </c>
      <c r="Q111" t="n">
        <v>452.57</v>
      </c>
      <c r="R111" t="n">
        <v>69.7</v>
      </c>
      <c r="S111" t="n">
        <v>57.64</v>
      </c>
      <c r="T111" t="n">
        <v>3941.1</v>
      </c>
      <c r="U111" t="n">
        <v>0.83</v>
      </c>
      <c r="V111" t="n">
        <v>0.89</v>
      </c>
      <c r="W111" t="n">
        <v>6.81</v>
      </c>
      <c r="X111" t="n">
        <v>0.22</v>
      </c>
      <c r="Y111" t="n">
        <v>1</v>
      </c>
      <c r="Z111" t="n">
        <v>10</v>
      </c>
      <c r="AA111" t="n">
        <v>402.1278219967748</v>
      </c>
      <c r="AB111" t="n">
        <v>550.2090266834241</v>
      </c>
      <c r="AC111" t="n">
        <v>497.6978493999763</v>
      </c>
      <c r="AD111" t="n">
        <v>402127.8219967748</v>
      </c>
      <c r="AE111" t="n">
        <v>550209.0266834241</v>
      </c>
      <c r="AF111" t="n">
        <v>3.752861764291912e-06</v>
      </c>
      <c r="AG111" t="n">
        <v>7.722800925925926</v>
      </c>
      <c r="AH111" t="n">
        <v>497697.8493999764</v>
      </c>
    </row>
    <row r="112">
      <c r="A112" t="n">
        <v>110</v>
      </c>
      <c r="B112" t="n">
        <v>90</v>
      </c>
      <c r="C112" t="inlineStr">
        <is>
          <t xml:space="preserve">CONCLUIDO	</t>
        </is>
      </c>
      <c r="D112" t="n">
        <v>3.7455</v>
      </c>
      <c r="E112" t="n">
        <v>26.7</v>
      </c>
      <c r="F112" t="n">
        <v>23.96</v>
      </c>
      <c r="G112" t="n">
        <v>159.72</v>
      </c>
      <c r="H112" t="n">
        <v>2.31</v>
      </c>
      <c r="I112" t="n">
        <v>9</v>
      </c>
      <c r="J112" t="n">
        <v>219.61</v>
      </c>
      <c r="K112" t="n">
        <v>52.44</v>
      </c>
      <c r="L112" t="n">
        <v>28.5</v>
      </c>
      <c r="M112" t="n">
        <v>7</v>
      </c>
      <c r="N112" t="n">
        <v>48.67</v>
      </c>
      <c r="O112" t="n">
        <v>27319.84</v>
      </c>
      <c r="P112" t="n">
        <v>287.52</v>
      </c>
      <c r="Q112" t="n">
        <v>452.55</v>
      </c>
      <c r="R112" t="n">
        <v>70.13</v>
      </c>
      <c r="S112" t="n">
        <v>57.64</v>
      </c>
      <c r="T112" t="n">
        <v>4157.04</v>
      </c>
      <c r="U112" t="n">
        <v>0.82</v>
      </c>
      <c r="V112" t="n">
        <v>0.88</v>
      </c>
      <c r="W112" t="n">
        <v>6.81</v>
      </c>
      <c r="X112" t="n">
        <v>0.23</v>
      </c>
      <c r="Y112" t="n">
        <v>1</v>
      </c>
      <c r="Z112" t="n">
        <v>10</v>
      </c>
      <c r="AA112" t="n">
        <v>402.0333841220984</v>
      </c>
      <c r="AB112" t="n">
        <v>550.0798126169869</v>
      </c>
      <c r="AC112" t="n">
        <v>497.5809673426868</v>
      </c>
      <c r="AD112" t="n">
        <v>402033.3841220984</v>
      </c>
      <c r="AE112" t="n">
        <v>550079.8126169869</v>
      </c>
      <c r="AF112" t="n">
        <v>3.751459536725121e-06</v>
      </c>
      <c r="AG112" t="n">
        <v>7.725694444444444</v>
      </c>
      <c r="AH112" t="n">
        <v>497580.9673426868</v>
      </c>
    </row>
    <row r="113">
      <c r="A113" t="n">
        <v>111</v>
      </c>
      <c r="B113" t="n">
        <v>90</v>
      </c>
      <c r="C113" t="inlineStr">
        <is>
          <t xml:space="preserve">CONCLUIDO	</t>
        </is>
      </c>
      <c r="D113" t="n">
        <v>3.7448</v>
      </c>
      <c r="E113" t="n">
        <v>26.7</v>
      </c>
      <c r="F113" t="n">
        <v>23.96</v>
      </c>
      <c r="G113" t="n">
        <v>159.76</v>
      </c>
      <c r="H113" t="n">
        <v>2.32</v>
      </c>
      <c r="I113" t="n">
        <v>9</v>
      </c>
      <c r="J113" t="n">
        <v>220.03</v>
      </c>
      <c r="K113" t="n">
        <v>52.44</v>
      </c>
      <c r="L113" t="n">
        <v>28.75</v>
      </c>
      <c r="M113" t="n">
        <v>7</v>
      </c>
      <c r="N113" t="n">
        <v>48.83</v>
      </c>
      <c r="O113" t="n">
        <v>27370.71</v>
      </c>
      <c r="P113" t="n">
        <v>287.39</v>
      </c>
      <c r="Q113" t="n">
        <v>452.57</v>
      </c>
      <c r="R113" t="n">
        <v>70.08</v>
      </c>
      <c r="S113" t="n">
        <v>57.64</v>
      </c>
      <c r="T113" t="n">
        <v>4134.37</v>
      </c>
      <c r="U113" t="n">
        <v>0.82</v>
      </c>
      <c r="V113" t="n">
        <v>0.88</v>
      </c>
      <c r="W113" t="n">
        <v>6.81</v>
      </c>
      <c r="X113" t="n">
        <v>0.24</v>
      </c>
      <c r="Y113" t="n">
        <v>1</v>
      </c>
      <c r="Z113" t="n">
        <v>10</v>
      </c>
      <c r="AA113" t="n">
        <v>401.9972831978087</v>
      </c>
      <c r="AB113" t="n">
        <v>550.0304177397134</v>
      </c>
      <c r="AC113" t="n">
        <v>497.5362866431741</v>
      </c>
      <c r="AD113" t="n">
        <v>401997.2831978087</v>
      </c>
      <c r="AE113" t="n">
        <v>550030.4177397133</v>
      </c>
      <c r="AF113" t="n">
        <v>3.750758422941725e-06</v>
      </c>
      <c r="AG113" t="n">
        <v>7.725694444444444</v>
      </c>
      <c r="AH113" t="n">
        <v>497536.2866431741</v>
      </c>
    </row>
    <row r="114">
      <c r="A114" t="n">
        <v>112</v>
      </c>
      <c r="B114" t="n">
        <v>90</v>
      </c>
      <c r="C114" t="inlineStr">
        <is>
          <t xml:space="preserve">CONCLUIDO	</t>
        </is>
      </c>
      <c r="D114" t="n">
        <v>3.7457</v>
      </c>
      <c r="E114" t="n">
        <v>26.7</v>
      </c>
      <c r="F114" t="n">
        <v>23.96</v>
      </c>
      <c r="G114" t="n">
        <v>159.71</v>
      </c>
      <c r="H114" t="n">
        <v>2.34</v>
      </c>
      <c r="I114" t="n">
        <v>9</v>
      </c>
      <c r="J114" t="n">
        <v>220.44</v>
      </c>
      <c r="K114" t="n">
        <v>52.44</v>
      </c>
      <c r="L114" t="n">
        <v>29</v>
      </c>
      <c r="M114" t="n">
        <v>7</v>
      </c>
      <c r="N114" t="n">
        <v>49</v>
      </c>
      <c r="O114" t="n">
        <v>27421.64</v>
      </c>
      <c r="P114" t="n">
        <v>286.32</v>
      </c>
      <c r="Q114" t="n">
        <v>452.58</v>
      </c>
      <c r="R114" t="n">
        <v>69.91</v>
      </c>
      <c r="S114" t="n">
        <v>57.64</v>
      </c>
      <c r="T114" t="n">
        <v>4049.26</v>
      </c>
      <c r="U114" t="n">
        <v>0.82</v>
      </c>
      <c r="V114" t="n">
        <v>0.89</v>
      </c>
      <c r="W114" t="n">
        <v>6.81</v>
      </c>
      <c r="X114" t="n">
        <v>0.23</v>
      </c>
      <c r="Y114" t="n">
        <v>1</v>
      </c>
      <c r="Z114" t="n">
        <v>10</v>
      </c>
      <c r="AA114" t="n">
        <v>401.2448566151438</v>
      </c>
      <c r="AB114" t="n">
        <v>549.0009144945933</v>
      </c>
      <c r="AC114" t="n">
        <v>496.6050377428514</v>
      </c>
      <c r="AD114" t="n">
        <v>401244.8566151438</v>
      </c>
      <c r="AE114" t="n">
        <v>549000.9144945933</v>
      </c>
      <c r="AF114" t="n">
        <v>3.751659854948948e-06</v>
      </c>
      <c r="AG114" t="n">
        <v>7.725694444444444</v>
      </c>
      <c r="AH114" t="n">
        <v>496605.0377428514</v>
      </c>
    </row>
    <row r="115">
      <c r="A115" t="n">
        <v>113</v>
      </c>
      <c r="B115" t="n">
        <v>90</v>
      </c>
      <c r="C115" t="inlineStr">
        <is>
          <t xml:space="preserve">CONCLUIDO	</t>
        </is>
      </c>
      <c r="D115" t="n">
        <v>3.7554</v>
      </c>
      <c r="E115" t="n">
        <v>26.63</v>
      </c>
      <c r="F115" t="n">
        <v>23.92</v>
      </c>
      <c r="G115" t="n">
        <v>179.43</v>
      </c>
      <c r="H115" t="n">
        <v>2.35</v>
      </c>
      <c r="I115" t="n">
        <v>8</v>
      </c>
      <c r="J115" t="n">
        <v>220.85</v>
      </c>
      <c r="K115" t="n">
        <v>52.44</v>
      </c>
      <c r="L115" t="n">
        <v>29.25</v>
      </c>
      <c r="M115" t="n">
        <v>6</v>
      </c>
      <c r="N115" t="n">
        <v>49.16</v>
      </c>
      <c r="O115" t="n">
        <v>27472.63</v>
      </c>
      <c r="P115" t="n">
        <v>285.59</v>
      </c>
      <c r="Q115" t="n">
        <v>452.55</v>
      </c>
      <c r="R115" t="n">
        <v>68.83</v>
      </c>
      <c r="S115" t="n">
        <v>57.64</v>
      </c>
      <c r="T115" t="n">
        <v>3515.44</v>
      </c>
      <c r="U115" t="n">
        <v>0.84</v>
      </c>
      <c r="V115" t="n">
        <v>0.89</v>
      </c>
      <c r="W115" t="n">
        <v>6.81</v>
      </c>
      <c r="X115" t="n">
        <v>0.2</v>
      </c>
      <c r="Y115" t="n">
        <v>1</v>
      </c>
      <c r="Z115" t="n">
        <v>10</v>
      </c>
      <c r="AA115" t="n">
        <v>399.9981916958333</v>
      </c>
      <c r="AB115" t="n">
        <v>547.295172553018</v>
      </c>
      <c r="AC115" t="n">
        <v>495.0620894181562</v>
      </c>
      <c r="AD115" t="n">
        <v>399998.1916958333</v>
      </c>
      <c r="AE115" t="n">
        <v>547295.172553018</v>
      </c>
      <c r="AF115" t="n">
        <v>3.76137528880457e-06</v>
      </c>
      <c r="AG115" t="n">
        <v>7.705439814814814</v>
      </c>
      <c r="AH115" t="n">
        <v>495062.0894181562</v>
      </c>
    </row>
    <row r="116">
      <c r="A116" t="n">
        <v>114</v>
      </c>
      <c r="B116" t="n">
        <v>90</v>
      </c>
      <c r="C116" t="inlineStr">
        <is>
          <t xml:space="preserve">CONCLUIDO	</t>
        </is>
      </c>
      <c r="D116" t="n">
        <v>3.755</v>
      </c>
      <c r="E116" t="n">
        <v>26.63</v>
      </c>
      <c r="F116" t="n">
        <v>23.93</v>
      </c>
      <c r="G116" t="n">
        <v>179.44</v>
      </c>
      <c r="H116" t="n">
        <v>2.37</v>
      </c>
      <c r="I116" t="n">
        <v>8</v>
      </c>
      <c r="J116" t="n">
        <v>221.27</v>
      </c>
      <c r="K116" t="n">
        <v>52.44</v>
      </c>
      <c r="L116" t="n">
        <v>29.5</v>
      </c>
      <c r="M116" t="n">
        <v>6</v>
      </c>
      <c r="N116" t="n">
        <v>49.32</v>
      </c>
      <c r="O116" t="n">
        <v>27523.67</v>
      </c>
      <c r="P116" t="n">
        <v>285.4</v>
      </c>
      <c r="Q116" t="n">
        <v>452.56</v>
      </c>
      <c r="R116" t="n">
        <v>68.88</v>
      </c>
      <c r="S116" t="n">
        <v>57.64</v>
      </c>
      <c r="T116" t="n">
        <v>3538.53</v>
      </c>
      <c r="U116" t="n">
        <v>0.84</v>
      </c>
      <c r="V116" t="n">
        <v>0.89</v>
      </c>
      <c r="W116" t="n">
        <v>6.81</v>
      </c>
      <c r="X116" t="n">
        <v>0.2</v>
      </c>
      <c r="Y116" t="n">
        <v>1</v>
      </c>
      <c r="Z116" t="n">
        <v>10</v>
      </c>
      <c r="AA116" t="n">
        <v>399.9321693219561</v>
      </c>
      <c r="AB116" t="n">
        <v>547.2048378283777</v>
      </c>
      <c r="AC116" t="n">
        <v>494.98037611285</v>
      </c>
      <c r="AD116" t="n">
        <v>399932.1693219561</v>
      </c>
      <c r="AE116" t="n">
        <v>547204.8378283776</v>
      </c>
      <c r="AF116" t="n">
        <v>3.760974652356916e-06</v>
      </c>
      <c r="AG116" t="n">
        <v>7.705439814814814</v>
      </c>
      <c r="AH116" t="n">
        <v>494980.37611285</v>
      </c>
    </row>
    <row r="117">
      <c r="A117" t="n">
        <v>115</v>
      </c>
      <c r="B117" t="n">
        <v>90</v>
      </c>
      <c r="C117" t="inlineStr">
        <is>
          <t xml:space="preserve">CONCLUIDO	</t>
        </is>
      </c>
      <c r="D117" t="n">
        <v>3.7554</v>
      </c>
      <c r="E117" t="n">
        <v>26.63</v>
      </c>
      <c r="F117" t="n">
        <v>23.92</v>
      </c>
      <c r="G117" t="n">
        <v>179.43</v>
      </c>
      <c r="H117" t="n">
        <v>2.39</v>
      </c>
      <c r="I117" t="n">
        <v>8</v>
      </c>
      <c r="J117" t="n">
        <v>221.68</v>
      </c>
      <c r="K117" t="n">
        <v>52.44</v>
      </c>
      <c r="L117" t="n">
        <v>29.75</v>
      </c>
      <c r="M117" t="n">
        <v>6</v>
      </c>
      <c r="N117" t="n">
        <v>49.49</v>
      </c>
      <c r="O117" t="n">
        <v>27574.77</v>
      </c>
      <c r="P117" t="n">
        <v>285.59</v>
      </c>
      <c r="Q117" t="n">
        <v>452.61</v>
      </c>
      <c r="R117" t="n">
        <v>68.84</v>
      </c>
      <c r="S117" t="n">
        <v>57.64</v>
      </c>
      <c r="T117" t="n">
        <v>3518.16</v>
      </c>
      <c r="U117" t="n">
        <v>0.84</v>
      </c>
      <c r="V117" t="n">
        <v>0.89</v>
      </c>
      <c r="W117" t="n">
        <v>6.81</v>
      </c>
      <c r="X117" t="n">
        <v>0.2</v>
      </c>
      <c r="Y117" t="n">
        <v>1</v>
      </c>
      <c r="Z117" t="n">
        <v>10</v>
      </c>
      <c r="AA117" t="n">
        <v>399.9981916958333</v>
      </c>
      <c r="AB117" t="n">
        <v>547.295172553018</v>
      </c>
      <c r="AC117" t="n">
        <v>495.0620894181562</v>
      </c>
      <c r="AD117" t="n">
        <v>399998.1916958333</v>
      </c>
      <c r="AE117" t="n">
        <v>547295.172553018</v>
      </c>
      <c r="AF117" t="n">
        <v>3.76137528880457e-06</v>
      </c>
      <c r="AG117" t="n">
        <v>7.705439814814814</v>
      </c>
      <c r="AH117" t="n">
        <v>495062.0894181562</v>
      </c>
    </row>
    <row r="118">
      <c r="A118" t="n">
        <v>116</v>
      </c>
      <c r="B118" t="n">
        <v>90</v>
      </c>
      <c r="C118" t="inlineStr">
        <is>
          <t xml:space="preserve">CONCLUIDO	</t>
        </is>
      </c>
      <c r="D118" t="n">
        <v>3.7563</v>
      </c>
      <c r="E118" t="n">
        <v>26.62</v>
      </c>
      <c r="F118" t="n">
        <v>23.92</v>
      </c>
      <c r="G118" t="n">
        <v>179.38</v>
      </c>
      <c r="H118" t="n">
        <v>2.4</v>
      </c>
      <c r="I118" t="n">
        <v>8</v>
      </c>
      <c r="J118" t="n">
        <v>222.1</v>
      </c>
      <c r="K118" t="n">
        <v>52.44</v>
      </c>
      <c r="L118" t="n">
        <v>30</v>
      </c>
      <c r="M118" t="n">
        <v>6</v>
      </c>
      <c r="N118" t="n">
        <v>49.65</v>
      </c>
      <c r="O118" t="n">
        <v>27625.93</v>
      </c>
      <c r="P118" t="n">
        <v>285.75</v>
      </c>
      <c r="Q118" t="n">
        <v>452.58</v>
      </c>
      <c r="R118" t="n">
        <v>68.66</v>
      </c>
      <c r="S118" t="n">
        <v>57.64</v>
      </c>
      <c r="T118" t="n">
        <v>3427.79</v>
      </c>
      <c r="U118" t="n">
        <v>0.84</v>
      </c>
      <c r="V118" t="n">
        <v>0.89</v>
      </c>
      <c r="W118" t="n">
        <v>6.81</v>
      </c>
      <c r="X118" t="n">
        <v>0.19</v>
      </c>
      <c r="Y118" t="n">
        <v>1</v>
      </c>
      <c r="Z118" t="n">
        <v>10</v>
      </c>
      <c r="AA118" t="n">
        <v>400.0403534724755</v>
      </c>
      <c r="AB118" t="n">
        <v>547.352860155866</v>
      </c>
      <c r="AC118" t="n">
        <v>495.1142713971536</v>
      </c>
      <c r="AD118" t="n">
        <v>400040.3534724755</v>
      </c>
      <c r="AE118" t="n">
        <v>547352.860155866</v>
      </c>
      <c r="AF118" t="n">
        <v>3.762276720811793e-06</v>
      </c>
      <c r="AG118" t="n">
        <v>7.702546296296297</v>
      </c>
      <c r="AH118" t="n">
        <v>495114.2713971536</v>
      </c>
    </row>
    <row r="119">
      <c r="A119" t="n">
        <v>117</v>
      </c>
      <c r="B119" t="n">
        <v>90</v>
      </c>
      <c r="C119" t="inlineStr">
        <is>
          <t xml:space="preserve">CONCLUIDO	</t>
        </is>
      </c>
      <c r="D119" t="n">
        <v>3.7554</v>
      </c>
      <c r="E119" t="n">
        <v>26.63</v>
      </c>
      <c r="F119" t="n">
        <v>23.92</v>
      </c>
      <c r="G119" t="n">
        <v>179.43</v>
      </c>
      <c r="H119" t="n">
        <v>2.42</v>
      </c>
      <c r="I119" t="n">
        <v>8</v>
      </c>
      <c r="J119" t="n">
        <v>222.51</v>
      </c>
      <c r="K119" t="n">
        <v>52.44</v>
      </c>
      <c r="L119" t="n">
        <v>30.25</v>
      </c>
      <c r="M119" t="n">
        <v>6</v>
      </c>
      <c r="N119" t="n">
        <v>49.82</v>
      </c>
      <c r="O119" t="n">
        <v>27677.27</v>
      </c>
      <c r="P119" t="n">
        <v>285.9</v>
      </c>
      <c r="Q119" t="n">
        <v>452.56</v>
      </c>
      <c r="R119" t="n">
        <v>68.87</v>
      </c>
      <c r="S119" t="n">
        <v>57.64</v>
      </c>
      <c r="T119" t="n">
        <v>3534.41</v>
      </c>
      <c r="U119" t="n">
        <v>0.84</v>
      </c>
      <c r="V119" t="n">
        <v>0.89</v>
      </c>
      <c r="W119" t="n">
        <v>6.81</v>
      </c>
      <c r="X119" t="n">
        <v>0.2</v>
      </c>
      <c r="Y119" t="n">
        <v>1</v>
      </c>
      <c r="Z119" t="n">
        <v>10</v>
      </c>
      <c r="AA119" t="n">
        <v>400.1978457827786</v>
      </c>
      <c r="AB119" t="n">
        <v>547.5683480828931</v>
      </c>
      <c r="AC119" t="n">
        <v>495.3091934588643</v>
      </c>
      <c r="AD119" t="n">
        <v>400197.8457827786</v>
      </c>
      <c r="AE119" t="n">
        <v>547568.3480828931</v>
      </c>
      <c r="AF119" t="n">
        <v>3.76137528880457e-06</v>
      </c>
      <c r="AG119" t="n">
        <v>7.705439814814814</v>
      </c>
      <c r="AH119" t="n">
        <v>495309.1934588643</v>
      </c>
    </row>
    <row r="120">
      <c r="A120" t="n">
        <v>118</v>
      </c>
      <c r="B120" t="n">
        <v>90</v>
      </c>
      <c r="C120" t="inlineStr">
        <is>
          <t xml:space="preserve">CONCLUIDO	</t>
        </is>
      </c>
      <c r="D120" t="n">
        <v>3.7565</v>
      </c>
      <c r="E120" t="n">
        <v>26.62</v>
      </c>
      <c r="F120" t="n">
        <v>23.92</v>
      </c>
      <c r="G120" t="n">
        <v>179.36</v>
      </c>
      <c r="H120" t="n">
        <v>2.43</v>
      </c>
      <c r="I120" t="n">
        <v>8</v>
      </c>
      <c r="J120" t="n">
        <v>222.93</v>
      </c>
      <c r="K120" t="n">
        <v>52.44</v>
      </c>
      <c r="L120" t="n">
        <v>30.5</v>
      </c>
      <c r="M120" t="n">
        <v>6</v>
      </c>
      <c r="N120" t="n">
        <v>49.99</v>
      </c>
      <c r="O120" t="n">
        <v>27728.54</v>
      </c>
      <c r="P120" t="n">
        <v>285.79</v>
      </c>
      <c r="Q120" t="n">
        <v>452.55</v>
      </c>
      <c r="R120" t="n">
        <v>68.52</v>
      </c>
      <c r="S120" t="n">
        <v>57.64</v>
      </c>
      <c r="T120" t="n">
        <v>3358.01</v>
      </c>
      <c r="U120" t="n">
        <v>0.84</v>
      </c>
      <c r="V120" t="n">
        <v>0.89</v>
      </c>
      <c r="W120" t="n">
        <v>6.81</v>
      </c>
      <c r="X120" t="n">
        <v>0.19</v>
      </c>
      <c r="Y120" t="n">
        <v>1</v>
      </c>
      <c r="Z120" t="n">
        <v>10</v>
      </c>
      <c r="AA120" t="n">
        <v>400.0525815986001</v>
      </c>
      <c r="AB120" t="n">
        <v>547.3695912174966</v>
      </c>
      <c r="AC120" t="n">
        <v>495.1294056697442</v>
      </c>
      <c r="AD120" t="n">
        <v>400052.5815986001</v>
      </c>
      <c r="AE120" t="n">
        <v>547369.5912174965</v>
      </c>
      <c r="AF120" t="n">
        <v>3.76247703903562e-06</v>
      </c>
      <c r="AG120" t="n">
        <v>7.702546296296297</v>
      </c>
      <c r="AH120" t="n">
        <v>495129.4056697442</v>
      </c>
    </row>
    <row r="121">
      <c r="A121" t="n">
        <v>119</v>
      </c>
      <c r="B121" t="n">
        <v>90</v>
      </c>
      <c r="C121" t="inlineStr">
        <is>
          <t xml:space="preserve">CONCLUIDO	</t>
        </is>
      </c>
      <c r="D121" t="n">
        <v>3.757</v>
      </c>
      <c r="E121" t="n">
        <v>26.62</v>
      </c>
      <c r="F121" t="n">
        <v>23.91</v>
      </c>
      <c r="G121" t="n">
        <v>179.34</v>
      </c>
      <c r="H121" t="n">
        <v>2.45</v>
      </c>
      <c r="I121" t="n">
        <v>8</v>
      </c>
      <c r="J121" t="n">
        <v>223.34</v>
      </c>
      <c r="K121" t="n">
        <v>52.44</v>
      </c>
      <c r="L121" t="n">
        <v>30.75</v>
      </c>
      <c r="M121" t="n">
        <v>6</v>
      </c>
      <c r="N121" t="n">
        <v>50.15</v>
      </c>
      <c r="O121" t="n">
        <v>27779.88</v>
      </c>
      <c r="P121" t="n">
        <v>285.59</v>
      </c>
      <c r="Q121" t="n">
        <v>452.56</v>
      </c>
      <c r="R121" t="n">
        <v>68.43000000000001</v>
      </c>
      <c r="S121" t="n">
        <v>57.64</v>
      </c>
      <c r="T121" t="n">
        <v>3314.89</v>
      </c>
      <c r="U121" t="n">
        <v>0.84</v>
      </c>
      <c r="V121" t="n">
        <v>0.89</v>
      </c>
      <c r="W121" t="n">
        <v>6.81</v>
      </c>
      <c r="X121" t="n">
        <v>0.19</v>
      </c>
      <c r="Y121" t="n">
        <v>1</v>
      </c>
      <c r="Z121" t="n">
        <v>10</v>
      </c>
      <c r="AA121" t="n">
        <v>399.8607297832464</v>
      </c>
      <c r="AB121" t="n">
        <v>547.1070910998249</v>
      </c>
      <c r="AC121" t="n">
        <v>494.8919581948819</v>
      </c>
      <c r="AD121" t="n">
        <v>399860.7297832464</v>
      </c>
      <c r="AE121" t="n">
        <v>547107.0910998249</v>
      </c>
      <c r="AF121" t="n">
        <v>3.762977834595188e-06</v>
      </c>
      <c r="AG121" t="n">
        <v>7.702546296296297</v>
      </c>
      <c r="AH121" t="n">
        <v>494891.9581948819</v>
      </c>
    </row>
    <row r="122">
      <c r="A122" t="n">
        <v>120</v>
      </c>
      <c r="B122" t="n">
        <v>90</v>
      </c>
      <c r="C122" t="inlineStr">
        <is>
          <t xml:space="preserve">CONCLUIDO	</t>
        </is>
      </c>
      <c r="D122" t="n">
        <v>3.7567</v>
      </c>
      <c r="E122" t="n">
        <v>26.62</v>
      </c>
      <c r="F122" t="n">
        <v>23.91</v>
      </c>
      <c r="G122" t="n">
        <v>179.36</v>
      </c>
      <c r="H122" t="n">
        <v>2.46</v>
      </c>
      <c r="I122" t="n">
        <v>8</v>
      </c>
      <c r="J122" t="n">
        <v>223.76</v>
      </c>
      <c r="K122" t="n">
        <v>52.44</v>
      </c>
      <c r="L122" t="n">
        <v>31</v>
      </c>
      <c r="M122" t="n">
        <v>6</v>
      </c>
      <c r="N122" t="n">
        <v>50.32</v>
      </c>
      <c r="O122" t="n">
        <v>27831.27</v>
      </c>
      <c r="P122" t="n">
        <v>285.48</v>
      </c>
      <c r="Q122" t="n">
        <v>452.61</v>
      </c>
      <c r="R122" t="n">
        <v>68.51000000000001</v>
      </c>
      <c r="S122" t="n">
        <v>57.64</v>
      </c>
      <c r="T122" t="n">
        <v>3354.56</v>
      </c>
      <c r="U122" t="n">
        <v>0.84</v>
      </c>
      <c r="V122" t="n">
        <v>0.89</v>
      </c>
      <c r="W122" t="n">
        <v>6.81</v>
      </c>
      <c r="X122" t="n">
        <v>0.19</v>
      </c>
      <c r="Y122" t="n">
        <v>1</v>
      </c>
      <c r="Z122" t="n">
        <v>10</v>
      </c>
      <c r="AA122" t="n">
        <v>399.8101830977547</v>
      </c>
      <c r="AB122" t="n">
        <v>547.0379308947729</v>
      </c>
      <c r="AC122" t="n">
        <v>494.829398542733</v>
      </c>
      <c r="AD122" t="n">
        <v>399810.1830977547</v>
      </c>
      <c r="AE122" t="n">
        <v>547037.9308947729</v>
      </c>
      <c r="AF122" t="n">
        <v>3.762677357259447e-06</v>
      </c>
      <c r="AG122" t="n">
        <v>7.702546296296297</v>
      </c>
      <c r="AH122" t="n">
        <v>494829.398542733</v>
      </c>
    </row>
    <row r="123">
      <c r="A123" t="n">
        <v>121</v>
      </c>
      <c r="B123" t="n">
        <v>90</v>
      </c>
      <c r="C123" t="inlineStr">
        <is>
          <t xml:space="preserve">CONCLUIDO	</t>
        </is>
      </c>
      <c r="D123" t="n">
        <v>3.7556</v>
      </c>
      <c r="E123" t="n">
        <v>26.63</v>
      </c>
      <c r="F123" t="n">
        <v>23.92</v>
      </c>
      <c r="G123" t="n">
        <v>179.41</v>
      </c>
      <c r="H123" t="n">
        <v>2.48</v>
      </c>
      <c r="I123" t="n">
        <v>8</v>
      </c>
      <c r="J123" t="n">
        <v>224.18</v>
      </c>
      <c r="K123" t="n">
        <v>52.44</v>
      </c>
      <c r="L123" t="n">
        <v>31.25</v>
      </c>
      <c r="M123" t="n">
        <v>6</v>
      </c>
      <c r="N123" t="n">
        <v>50.49</v>
      </c>
      <c r="O123" t="n">
        <v>27882.72</v>
      </c>
      <c r="P123" t="n">
        <v>285.36</v>
      </c>
      <c r="Q123" t="n">
        <v>452.55</v>
      </c>
      <c r="R123" t="n">
        <v>68.76000000000001</v>
      </c>
      <c r="S123" t="n">
        <v>57.64</v>
      </c>
      <c r="T123" t="n">
        <v>3476.48</v>
      </c>
      <c r="U123" t="n">
        <v>0.84</v>
      </c>
      <c r="V123" t="n">
        <v>0.89</v>
      </c>
      <c r="W123" t="n">
        <v>6.81</v>
      </c>
      <c r="X123" t="n">
        <v>0.2</v>
      </c>
      <c r="Y123" t="n">
        <v>1</v>
      </c>
      <c r="Z123" t="n">
        <v>10</v>
      </c>
      <c r="AA123" t="n">
        <v>399.8365419887579</v>
      </c>
      <c r="AB123" t="n">
        <v>547.0739962923154</v>
      </c>
      <c r="AC123" t="n">
        <v>494.8620219093523</v>
      </c>
      <c r="AD123" t="n">
        <v>399836.5419887578</v>
      </c>
      <c r="AE123" t="n">
        <v>547073.9962923154</v>
      </c>
      <c r="AF123" t="n">
        <v>3.761575607028397e-06</v>
      </c>
      <c r="AG123" t="n">
        <v>7.705439814814814</v>
      </c>
      <c r="AH123" t="n">
        <v>494862.0219093523</v>
      </c>
    </row>
    <row r="124">
      <c r="A124" t="n">
        <v>122</v>
      </c>
      <c r="B124" t="n">
        <v>90</v>
      </c>
      <c r="C124" t="inlineStr">
        <is>
          <t xml:space="preserve">CONCLUIDO	</t>
        </is>
      </c>
      <c r="D124" t="n">
        <v>3.7555</v>
      </c>
      <c r="E124" t="n">
        <v>26.63</v>
      </c>
      <c r="F124" t="n">
        <v>23.92</v>
      </c>
      <c r="G124" t="n">
        <v>179.42</v>
      </c>
      <c r="H124" t="n">
        <v>2.49</v>
      </c>
      <c r="I124" t="n">
        <v>8</v>
      </c>
      <c r="J124" t="n">
        <v>224.6</v>
      </c>
      <c r="K124" t="n">
        <v>52.44</v>
      </c>
      <c r="L124" t="n">
        <v>31.5</v>
      </c>
      <c r="M124" t="n">
        <v>6</v>
      </c>
      <c r="N124" t="n">
        <v>50.65</v>
      </c>
      <c r="O124" t="n">
        <v>27934.23</v>
      </c>
      <c r="P124" t="n">
        <v>284.99</v>
      </c>
      <c r="Q124" t="n">
        <v>452.58</v>
      </c>
      <c r="R124" t="n">
        <v>68.79000000000001</v>
      </c>
      <c r="S124" t="n">
        <v>57.64</v>
      </c>
      <c r="T124" t="n">
        <v>3491.97</v>
      </c>
      <c r="U124" t="n">
        <v>0.84</v>
      </c>
      <c r="V124" t="n">
        <v>0.89</v>
      </c>
      <c r="W124" t="n">
        <v>6.81</v>
      </c>
      <c r="X124" t="n">
        <v>0.2</v>
      </c>
      <c r="Y124" t="n">
        <v>1</v>
      </c>
      <c r="Z124" t="n">
        <v>10</v>
      </c>
      <c r="AA124" t="n">
        <v>399.605010968325</v>
      </c>
      <c r="AB124" t="n">
        <v>546.7572053357316</v>
      </c>
      <c r="AC124" t="n">
        <v>494.5754650370458</v>
      </c>
      <c r="AD124" t="n">
        <v>399605.010968325</v>
      </c>
      <c r="AE124" t="n">
        <v>546757.2053357315</v>
      </c>
      <c r="AF124" t="n">
        <v>3.761475447916484e-06</v>
      </c>
      <c r="AG124" t="n">
        <v>7.705439814814814</v>
      </c>
      <c r="AH124" t="n">
        <v>494575.4650370458</v>
      </c>
    </row>
    <row r="125">
      <c r="A125" t="n">
        <v>123</v>
      </c>
      <c r="B125" t="n">
        <v>90</v>
      </c>
      <c r="C125" t="inlineStr">
        <is>
          <t xml:space="preserve">CONCLUIDO	</t>
        </is>
      </c>
      <c r="D125" t="n">
        <v>3.7556</v>
      </c>
      <c r="E125" t="n">
        <v>26.63</v>
      </c>
      <c r="F125" t="n">
        <v>23.92</v>
      </c>
      <c r="G125" t="n">
        <v>179.42</v>
      </c>
      <c r="H125" t="n">
        <v>2.51</v>
      </c>
      <c r="I125" t="n">
        <v>8</v>
      </c>
      <c r="J125" t="n">
        <v>225.01</v>
      </c>
      <c r="K125" t="n">
        <v>52.44</v>
      </c>
      <c r="L125" t="n">
        <v>31.75</v>
      </c>
      <c r="M125" t="n">
        <v>6</v>
      </c>
      <c r="N125" t="n">
        <v>50.82</v>
      </c>
      <c r="O125" t="n">
        <v>27985.79</v>
      </c>
      <c r="P125" t="n">
        <v>284.02</v>
      </c>
      <c r="Q125" t="n">
        <v>452.6</v>
      </c>
      <c r="R125" t="n">
        <v>68.73999999999999</v>
      </c>
      <c r="S125" t="n">
        <v>57.64</v>
      </c>
      <c r="T125" t="n">
        <v>3467.55</v>
      </c>
      <c r="U125" t="n">
        <v>0.84</v>
      </c>
      <c r="V125" t="n">
        <v>0.89</v>
      </c>
      <c r="W125" t="n">
        <v>6.81</v>
      </c>
      <c r="X125" t="n">
        <v>0.2</v>
      </c>
      <c r="Y125" t="n">
        <v>1</v>
      </c>
      <c r="Z125" t="n">
        <v>10</v>
      </c>
      <c r="AA125" t="n">
        <v>398.9735670559493</v>
      </c>
      <c r="AB125" t="n">
        <v>545.8932359174798</v>
      </c>
      <c r="AC125" t="n">
        <v>493.7939516474834</v>
      </c>
      <c r="AD125" t="n">
        <v>398973.5670559493</v>
      </c>
      <c r="AE125" t="n">
        <v>545893.2359174798</v>
      </c>
      <c r="AF125" t="n">
        <v>3.761575607028397e-06</v>
      </c>
      <c r="AG125" t="n">
        <v>7.705439814814814</v>
      </c>
      <c r="AH125" t="n">
        <v>493793.9516474834</v>
      </c>
    </row>
    <row r="126">
      <c r="A126" t="n">
        <v>124</v>
      </c>
      <c r="B126" t="n">
        <v>90</v>
      </c>
      <c r="C126" t="inlineStr">
        <is>
          <t xml:space="preserve">CONCLUIDO	</t>
        </is>
      </c>
      <c r="D126" t="n">
        <v>3.7561</v>
      </c>
      <c r="E126" t="n">
        <v>26.62</v>
      </c>
      <c r="F126" t="n">
        <v>23.92</v>
      </c>
      <c r="G126" t="n">
        <v>179.39</v>
      </c>
      <c r="H126" t="n">
        <v>2.52</v>
      </c>
      <c r="I126" t="n">
        <v>8</v>
      </c>
      <c r="J126" t="n">
        <v>225.43</v>
      </c>
      <c r="K126" t="n">
        <v>52.44</v>
      </c>
      <c r="L126" t="n">
        <v>32</v>
      </c>
      <c r="M126" t="n">
        <v>6</v>
      </c>
      <c r="N126" t="n">
        <v>50.99</v>
      </c>
      <c r="O126" t="n">
        <v>28037.42</v>
      </c>
      <c r="P126" t="n">
        <v>283.39</v>
      </c>
      <c r="Q126" t="n">
        <v>452.56</v>
      </c>
      <c r="R126" t="n">
        <v>68.67</v>
      </c>
      <c r="S126" t="n">
        <v>57.64</v>
      </c>
      <c r="T126" t="n">
        <v>3433.74</v>
      </c>
      <c r="U126" t="n">
        <v>0.84</v>
      </c>
      <c r="V126" t="n">
        <v>0.89</v>
      </c>
      <c r="W126" t="n">
        <v>6.81</v>
      </c>
      <c r="X126" t="n">
        <v>0.19</v>
      </c>
      <c r="Y126" t="n">
        <v>1</v>
      </c>
      <c r="Z126" t="n">
        <v>10</v>
      </c>
      <c r="AA126" t="n">
        <v>398.5342170809034</v>
      </c>
      <c r="AB126" t="n">
        <v>545.2920978988689</v>
      </c>
      <c r="AC126" t="n">
        <v>493.2501853976662</v>
      </c>
      <c r="AD126" t="n">
        <v>398534.2170809034</v>
      </c>
      <c r="AE126" t="n">
        <v>545292.0978988688</v>
      </c>
      <c r="AF126" t="n">
        <v>3.762076402587965e-06</v>
      </c>
      <c r="AG126" t="n">
        <v>7.702546296296297</v>
      </c>
      <c r="AH126" t="n">
        <v>493250.1853976662</v>
      </c>
    </row>
    <row r="127">
      <c r="A127" t="n">
        <v>125</v>
      </c>
      <c r="B127" t="n">
        <v>90</v>
      </c>
      <c r="C127" t="inlineStr">
        <is>
          <t xml:space="preserve">CONCLUIDO	</t>
        </is>
      </c>
      <c r="D127" t="n">
        <v>3.7557</v>
      </c>
      <c r="E127" t="n">
        <v>26.63</v>
      </c>
      <c r="F127" t="n">
        <v>23.92</v>
      </c>
      <c r="G127" t="n">
        <v>179.41</v>
      </c>
      <c r="H127" t="n">
        <v>2.54</v>
      </c>
      <c r="I127" t="n">
        <v>8</v>
      </c>
      <c r="J127" t="n">
        <v>225.85</v>
      </c>
      <c r="K127" t="n">
        <v>52.44</v>
      </c>
      <c r="L127" t="n">
        <v>32.25</v>
      </c>
      <c r="M127" t="n">
        <v>6</v>
      </c>
      <c r="N127" t="n">
        <v>51.16</v>
      </c>
      <c r="O127" t="n">
        <v>28089.1</v>
      </c>
      <c r="P127" t="n">
        <v>282.47</v>
      </c>
      <c r="Q127" t="n">
        <v>452.55</v>
      </c>
      <c r="R127" t="n">
        <v>68.87</v>
      </c>
      <c r="S127" t="n">
        <v>57.64</v>
      </c>
      <c r="T127" t="n">
        <v>3531.92</v>
      </c>
      <c r="U127" t="n">
        <v>0.84</v>
      </c>
      <c r="V127" t="n">
        <v>0.89</v>
      </c>
      <c r="W127" t="n">
        <v>6.8</v>
      </c>
      <c r="X127" t="n">
        <v>0.2</v>
      </c>
      <c r="Y127" t="n">
        <v>1</v>
      </c>
      <c r="Z127" t="n">
        <v>10</v>
      </c>
      <c r="AA127" t="n">
        <v>397.9686402516051</v>
      </c>
      <c r="AB127" t="n">
        <v>544.5182507295344</v>
      </c>
      <c r="AC127" t="n">
        <v>492.5501931160717</v>
      </c>
      <c r="AD127" t="n">
        <v>397968.6402516051</v>
      </c>
      <c r="AE127" t="n">
        <v>544518.2507295344</v>
      </c>
      <c r="AF127" t="n">
        <v>3.761675766140311e-06</v>
      </c>
      <c r="AG127" t="n">
        <v>7.705439814814814</v>
      </c>
      <c r="AH127" t="n">
        <v>492550.1931160717</v>
      </c>
    </row>
    <row r="128">
      <c r="A128" t="n">
        <v>126</v>
      </c>
      <c r="B128" t="n">
        <v>90</v>
      </c>
      <c r="C128" t="inlineStr">
        <is>
          <t xml:space="preserve">CONCLUIDO	</t>
        </is>
      </c>
      <c r="D128" t="n">
        <v>3.7553</v>
      </c>
      <c r="E128" t="n">
        <v>26.63</v>
      </c>
      <c r="F128" t="n">
        <v>23.92</v>
      </c>
      <c r="G128" t="n">
        <v>179.43</v>
      </c>
      <c r="H128" t="n">
        <v>2.55</v>
      </c>
      <c r="I128" t="n">
        <v>8</v>
      </c>
      <c r="J128" t="n">
        <v>226.27</v>
      </c>
      <c r="K128" t="n">
        <v>52.44</v>
      </c>
      <c r="L128" t="n">
        <v>32.5</v>
      </c>
      <c r="M128" t="n">
        <v>6</v>
      </c>
      <c r="N128" t="n">
        <v>51.33</v>
      </c>
      <c r="O128" t="n">
        <v>28140.84</v>
      </c>
      <c r="P128" t="n">
        <v>281.89</v>
      </c>
      <c r="Q128" t="n">
        <v>452.57</v>
      </c>
      <c r="R128" t="n">
        <v>68.92</v>
      </c>
      <c r="S128" t="n">
        <v>57.64</v>
      </c>
      <c r="T128" t="n">
        <v>3556.23</v>
      </c>
      <c r="U128" t="n">
        <v>0.84</v>
      </c>
      <c r="V128" t="n">
        <v>0.89</v>
      </c>
      <c r="W128" t="n">
        <v>6.81</v>
      </c>
      <c r="X128" t="n">
        <v>0.2</v>
      </c>
      <c r="Y128" t="n">
        <v>1</v>
      </c>
      <c r="Z128" t="n">
        <v>10</v>
      </c>
      <c r="AA128" t="n">
        <v>397.6219242175058</v>
      </c>
      <c r="AB128" t="n">
        <v>544.0438585556478</v>
      </c>
      <c r="AC128" t="n">
        <v>492.1210762654472</v>
      </c>
      <c r="AD128" t="n">
        <v>397621.9242175057</v>
      </c>
      <c r="AE128" t="n">
        <v>544043.8585556478</v>
      </c>
      <c r="AF128" t="n">
        <v>3.761275129692656e-06</v>
      </c>
      <c r="AG128" t="n">
        <v>7.705439814814814</v>
      </c>
      <c r="AH128" t="n">
        <v>492121.0762654472</v>
      </c>
    </row>
    <row r="129">
      <c r="A129" t="n">
        <v>127</v>
      </c>
      <c r="B129" t="n">
        <v>90</v>
      </c>
      <c r="C129" t="inlineStr">
        <is>
          <t xml:space="preserve">CONCLUIDO	</t>
        </is>
      </c>
      <c r="D129" t="n">
        <v>3.7548</v>
      </c>
      <c r="E129" t="n">
        <v>26.63</v>
      </c>
      <c r="F129" t="n">
        <v>23.93</v>
      </c>
      <c r="G129" t="n">
        <v>179.46</v>
      </c>
      <c r="H129" t="n">
        <v>2.57</v>
      </c>
      <c r="I129" t="n">
        <v>8</v>
      </c>
      <c r="J129" t="n">
        <v>226.69</v>
      </c>
      <c r="K129" t="n">
        <v>52.44</v>
      </c>
      <c r="L129" t="n">
        <v>32.75</v>
      </c>
      <c r="M129" t="n">
        <v>6</v>
      </c>
      <c r="N129" t="n">
        <v>51.5</v>
      </c>
      <c r="O129" t="n">
        <v>28192.65</v>
      </c>
      <c r="P129" t="n">
        <v>280.25</v>
      </c>
      <c r="Q129" t="n">
        <v>452.56</v>
      </c>
      <c r="R129" t="n">
        <v>68.94</v>
      </c>
      <c r="S129" t="n">
        <v>57.64</v>
      </c>
      <c r="T129" t="n">
        <v>3570.22</v>
      </c>
      <c r="U129" t="n">
        <v>0.84</v>
      </c>
      <c r="V129" t="n">
        <v>0.89</v>
      </c>
      <c r="W129" t="n">
        <v>6.81</v>
      </c>
      <c r="X129" t="n">
        <v>0.2</v>
      </c>
      <c r="Y129" t="n">
        <v>1</v>
      </c>
      <c r="Z129" t="n">
        <v>10</v>
      </c>
      <c r="AA129" t="n">
        <v>396.628331791264</v>
      </c>
      <c r="AB129" t="n">
        <v>542.6843815638597</v>
      </c>
      <c r="AC129" t="n">
        <v>490.8913458497173</v>
      </c>
      <c r="AD129" t="n">
        <v>396628.3317912639</v>
      </c>
      <c r="AE129" t="n">
        <v>542684.3815638596</v>
      </c>
      <c r="AF129" t="n">
        <v>3.760774334133088e-06</v>
      </c>
      <c r="AG129" t="n">
        <v>7.705439814814814</v>
      </c>
      <c r="AH129" t="n">
        <v>490891.3458497173</v>
      </c>
    </row>
    <row r="130">
      <c r="A130" t="n">
        <v>128</v>
      </c>
      <c r="B130" t="n">
        <v>90</v>
      </c>
      <c r="C130" t="inlineStr">
        <is>
          <t xml:space="preserve">CONCLUIDO	</t>
        </is>
      </c>
      <c r="D130" t="n">
        <v>3.7533</v>
      </c>
      <c r="E130" t="n">
        <v>26.64</v>
      </c>
      <c r="F130" t="n">
        <v>23.94</v>
      </c>
      <c r="G130" t="n">
        <v>179.54</v>
      </c>
      <c r="H130" t="n">
        <v>2.58</v>
      </c>
      <c r="I130" t="n">
        <v>8</v>
      </c>
      <c r="J130" t="n">
        <v>227.11</v>
      </c>
      <c r="K130" t="n">
        <v>52.44</v>
      </c>
      <c r="L130" t="n">
        <v>33</v>
      </c>
      <c r="M130" t="n">
        <v>6</v>
      </c>
      <c r="N130" t="n">
        <v>51.67</v>
      </c>
      <c r="O130" t="n">
        <v>28244.51</v>
      </c>
      <c r="P130" t="n">
        <v>278.82</v>
      </c>
      <c r="Q130" t="n">
        <v>452.55</v>
      </c>
      <c r="R130" t="n">
        <v>69.34999999999999</v>
      </c>
      <c r="S130" t="n">
        <v>57.64</v>
      </c>
      <c r="T130" t="n">
        <v>3770.55</v>
      </c>
      <c r="U130" t="n">
        <v>0.83</v>
      </c>
      <c r="V130" t="n">
        <v>0.89</v>
      </c>
      <c r="W130" t="n">
        <v>6.81</v>
      </c>
      <c r="X130" t="n">
        <v>0.21</v>
      </c>
      <c r="Y130" t="n">
        <v>1</v>
      </c>
      <c r="Z130" t="n">
        <v>10</v>
      </c>
      <c r="AA130" t="n">
        <v>395.836314458365</v>
      </c>
      <c r="AB130" t="n">
        <v>541.6007085076484</v>
      </c>
      <c r="AC130" t="n">
        <v>489.9110970290463</v>
      </c>
      <c r="AD130" t="n">
        <v>395836.314458365</v>
      </c>
      <c r="AE130" t="n">
        <v>541600.7085076484</v>
      </c>
      <c r="AF130" t="n">
        <v>3.759271947454383e-06</v>
      </c>
      <c r="AG130" t="n">
        <v>7.708333333333333</v>
      </c>
      <c r="AH130" t="n">
        <v>489911.0970290463</v>
      </c>
    </row>
    <row r="131">
      <c r="A131" t="n">
        <v>129</v>
      </c>
      <c r="B131" t="n">
        <v>90</v>
      </c>
      <c r="C131" t="inlineStr">
        <is>
          <t xml:space="preserve">CONCLUIDO	</t>
        </is>
      </c>
      <c r="D131" t="n">
        <v>3.7623</v>
      </c>
      <c r="E131" t="n">
        <v>26.58</v>
      </c>
      <c r="F131" t="n">
        <v>23.91</v>
      </c>
      <c r="G131" t="n">
        <v>204.95</v>
      </c>
      <c r="H131" t="n">
        <v>2.6</v>
      </c>
      <c r="I131" t="n">
        <v>7</v>
      </c>
      <c r="J131" t="n">
        <v>227.53</v>
      </c>
      <c r="K131" t="n">
        <v>52.44</v>
      </c>
      <c r="L131" t="n">
        <v>33.25</v>
      </c>
      <c r="M131" t="n">
        <v>5</v>
      </c>
      <c r="N131" t="n">
        <v>51.84</v>
      </c>
      <c r="O131" t="n">
        <v>28296.43</v>
      </c>
      <c r="P131" t="n">
        <v>278.44</v>
      </c>
      <c r="Q131" t="n">
        <v>452.55</v>
      </c>
      <c r="R131" t="n">
        <v>68.42</v>
      </c>
      <c r="S131" t="n">
        <v>57.64</v>
      </c>
      <c r="T131" t="n">
        <v>3314.07</v>
      </c>
      <c r="U131" t="n">
        <v>0.84</v>
      </c>
      <c r="V131" t="n">
        <v>0.89</v>
      </c>
      <c r="W131" t="n">
        <v>6.81</v>
      </c>
      <c r="X131" t="n">
        <v>0.19</v>
      </c>
      <c r="Y131" t="n">
        <v>1</v>
      </c>
      <c r="Z131" t="n">
        <v>10</v>
      </c>
      <c r="AA131" t="n">
        <v>394.9066129358767</v>
      </c>
      <c r="AB131" t="n">
        <v>540.3286498690436</v>
      </c>
      <c r="AC131" t="n">
        <v>488.7604418815644</v>
      </c>
      <c r="AD131" t="n">
        <v>394906.6129358767</v>
      </c>
      <c r="AE131" t="n">
        <v>540328.6498690436</v>
      </c>
      <c r="AF131" t="n">
        <v>3.768286267526611e-06</v>
      </c>
      <c r="AG131" t="n">
        <v>7.690972222222221</v>
      </c>
      <c r="AH131" t="n">
        <v>488760.4418815644</v>
      </c>
    </row>
    <row r="132">
      <c r="A132" t="n">
        <v>130</v>
      </c>
      <c r="B132" t="n">
        <v>90</v>
      </c>
      <c r="C132" t="inlineStr">
        <is>
          <t xml:space="preserve">CONCLUIDO	</t>
        </is>
      </c>
      <c r="D132" t="n">
        <v>3.7626</v>
      </c>
      <c r="E132" t="n">
        <v>26.58</v>
      </c>
      <c r="F132" t="n">
        <v>23.91</v>
      </c>
      <c r="G132" t="n">
        <v>204.92</v>
      </c>
      <c r="H132" t="n">
        <v>2.61</v>
      </c>
      <c r="I132" t="n">
        <v>7</v>
      </c>
      <c r="J132" t="n">
        <v>227.95</v>
      </c>
      <c r="K132" t="n">
        <v>52.44</v>
      </c>
      <c r="L132" t="n">
        <v>33.5</v>
      </c>
      <c r="M132" t="n">
        <v>5</v>
      </c>
      <c r="N132" t="n">
        <v>52.01</v>
      </c>
      <c r="O132" t="n">
        <v>28348.41</v>
      </c>
      <c r="P132" t="n">
        <v>279.06</v>
      </c>
      <c r="Q132" t="n">
        <v>452.57</v>
      </c>
      <c r="R132" t="n">
        <v>68.36</v>
      </c>
      <c r="S132" t="n">
        <v>57.64</v>
      </c>
      <c r="T132" t="n">
        <v>3285.17</v>
      </c>
      <c r="U132" t="n">
        <v>0.84</v>
      </c>
      <c r="V132" t="n">
        <v>0.89</v>
      </c>
      <c r="W132" t="n">
        <v>6.8</v>
      </c>
      <c r="X132" t="n">
        <v>0.18</v>
      </c>
      <c r="Y132" t="n">
        <v>1</v>
      </c>
      <c r="Z132" t="n">
        <v>10</v>
      </c>
      <c r="AA132" t="n">
        <v>395.2853100009251</v>
      </c>
      <c r="AB132" t="n">
        <v>540.8467999003782</v>
      </c>
      <c r="AC132" t="n">
        <v>489.2291404011366</v>
      </c>
      <c r="AD132" t="n">
        <v>395285.3100009251</v>
      </c>
      <c r="AE132" t="n">
        <v>540846.7999003782</v>
      </c>
      <c r="AF132" t="n">
        <v>3.768586744862352e-06</v>
      </c>
      <c r="AG132" t="n">
        <v>7.690972222222221</v>
      </c>
      <c r="AH132" t="n">
        <v>489229.1404011366</v>
      </c>
    </row>
    <row r="133">
      <c r="A133" t="n">
        <v>131</v>
      </c>
      <c r="B133" t="n">
        <v>90</v>
      </c>
      <c r="C133" t="inlineStr">
        <is>
          <t xml:space="preserve">CONCLUIDO	</t>
        </is>
      </c>
      <c r="D133" t="n">
        <v>3.7628</v>
      </c>
      <c r="E133" t="n">
        <v>26.58</v>
      </c>
      <c r="F133" t="n">
        <v>23.91</v>
      </c>
      <c r="G133" t="n">
        <v>204.91</v>
      </c>
      <c r="H133" t="n">
        <v>2.63</v>
      </c>
      <c r="I133" t="n">
        <v>7</v>
      </c>
      <c r="J133" t="n">
        <v>228.38</v>
      </c>
      <c r="K133" t="n">
        <v>52.44</v>
      </c>
      <c r="L133" t="n">
        <v>33.75</v>
      </c>
      <c r="M133" t="n">
        <v>5</v>
      </c>
      <c r="N133" t="n">
        <v>52.18</v>
      </c>
      <c r="O133" t="n">
        <v>28400.46</v>
      </c>
      <c r="P133" t="n">
        <v>279.3</v>
      </c>
      <c r="Q133" t="n">
        <v>452.57</v>
      </c>
      <c r="R133" t="n">
        <v>68.25</v>
      </c>
      <c r="S133" t="n">
        <v>57.64</v>
      </c>
      <c r="T133" t="n">
        <v>3226.26</v>
      </c>
      <c r="U133" t="n">
        <v>0.84</v>
      </c>
      <c r="V133" t="n">
        <v>0.89</v>
      </c>
      <c r="W133" t="n">
        <v>6.81</v>
      </c>
      <c r="X133" t="n">
        <v>0.18</v>
      </c>
      <c r="Y133" t="n">
        <v>1</v>
      </c>
      <c r="Z133" t="n">
        <v>10</v>
      </c>
      <c r="AA133" t="n">
        <v>395.4263261630591</v>
      </c>
      <c r="AB133" t="n">
        <v>541.039744434604</v>
      </c>
      <c r="AC133" t="n">
        <v>489.4036705798152</v>
      </c>
      <c r="AD133" t="n">
        <v>395426.3261630591</v>
      </c>
      <c r="AE133" t="n">
        <v>541039.7444346041</v>
      </c>
      <c r="AF133" t="n">
        <v>3.768787063086178e-06</v>
      </c>
      <c r="AG133" t="n">
        <v>7.690972222222221</v>
      </c>
      <c r="AH133" t="n">
        <v>489403.6705798152</v>
      </c>
    </row>
    <row r="134">
      <c r="A134" t="n">
        <v>132</v>
      </c>
      <c r="B134" t="n">
        <v>90</v>
      </c>
      <c r="C134" t="inlineStr">
        <is>
          <t xml:space="preserve">CONCLUIDO	</t>
        </is>
      </c>
      <c r="D134" t="n">
        <v>3.7636</v>
      </c>
      <c r="E134" t="n">
        <v>26.57</v>
      </c>
      <c r="F134" t="n">
        <v>23.9</v>
      </c>
      <c r="G134" t="n">
        <v>204.86</v>
      </c>
      <c r="H134" t="n">
        <v>2.64</v>
      </c>
      <c r="I134" t="n">
        <v>7</v>
      </c>
      <c r="J134" t="n">
        <v>228.8</v>
      </c>
      <c r="K134" t="n">
        <v>52.44</v>
      </c>
      <c r="L134" t="n">
        <v>34</v>
      </c>
      <c r="M134" t="n">
        <v>5</v>
      </c>
      <c r="N134" t="n">
        <v>52.36</v>
      </c>
      <c r="O134" t="n">
        <v>28452.56</v>
      </c>
      <c r="P134" t="n">
        <v>279.81</v>
      </c>
      <c r="Q134" t="n">
        <v>452.59</v>
      </c>
      <c r="R134" t="n">
        <v>68.17</v>
      </c>
      <c r="S134" t="n">
        <v>57.64</v>
      </c>
      <c r="T134" t="n">
        <v>3187.35</v>
      </c>
      <c r="U134" t="n">
        <v>0.85</v>
      </c>
      <c r="V134" t="n">
        <v>0.89</v>
      </c>
      <c r="W134" t="n">
        <v>6.8</v>
      </c>
      <c r="X134" t="n">
        <v>0.18</v>
      </c>
      <c r="Y134" t="n">
        <v>1</v>
      </c>
      <c r="Z134" t="n">
        <v>10</v>
      </c>
      <c r="AA134" t="n">
        <v>395.6718182087322</v>
      </c>
      <c r="AB134" t="n">
        <v>541.3756374818386</v>
      </c>
      <c r="AC134" t="n">
        <v>489.7075064660505</v>
      </c>
      <c r="AD134" t="n">
        <v>395671.8182087322</v>
      </c>
      <c r="AE134" t="n">
        <v>541375.6374818386</v>
      </c>
      <c r="AF134" t="n">
        <v>3.769588335981488e-06</v>
      </c>
      <c r="AG134" t="n">
        <v>7.688078703703703</v>
      </c>
      <c r="AH134" t="n">
        <v>489707.5064660505</v>
      </c>
    </row>
    <row r="135">
      <c r="A135" t="n">
        <v>133</v>
      </c>
      <c r="B135" t="n">
        <v>90</v>
      </c>
      <c r="C135" t="inlineStr">
        <is>
          <t xml:space="preserve">CONCLUIDO	</t>
        </is>
      </c>
      <c r="D135" t="n">
        <v>3.7648</v>
      </c>
      <c r="E135" t="n">
        <v>26.56</v>
      </c>
      <c r="F135" t="n">
        <v>23.89</v>
      </c>
      <c r="G135" t="n">
        <v>204.79</v>
      </c>
      <c r="H135" t="n">
        <v>2.66</v>
      </c>
      <c r="I135" t="n">
        <v>7</v>
      </c>
      <c r="J135" t="n">
        <v>229.22</v>
      </c>
      <c r="K135" t="n">
        <v>52.44</v>
      </c>
      <c r="L135" t="n">
        <v>34.25</v>
      </c>
      <c r="M135" t="n">
        <v>5</v>
      </c>
      <c r="N135" t="n">
        <v>52.53</v>
      </c>
      <c r="O135" t="n">
        <v>28504.72</v>
      </c>
      <c r="P135" t="n">
        <v>280.44</v>
      </c>
      <c r="Q135" t="n">
        <v>452.58</v>
      </c>
      <c r="R135" t="n">
        <v>67.93000000000001</v>
      </c>
      <c r="S135" t="n">
        <v>57.64</v>
      </c>
      <c r="T135" t="n">
        <v>3070.05</v>
      </c>
      <c r="U135" t="n">
        <v>0.85</v>
      </c>
      <c r="V135" t="n">
        <v>0.89</v>
      </c>
      <c r="W135" t="n">
        <v>6.8</v>
      </c>
      <c r="X135" t="n">
        <v>0.17</v>
      </c>
      <c r="Y135" t="n">
        <v>1</v>
      </c>
      <c r="Z135" t="n">
        <v>10</v>
      </c>
      <c r="AA135" t="n">
        <v>395.9677438157279</v>
      </c>
      <c r="AB135" t="n">
        <v>541.7805359526466</v>
      </c>
      <c r="AC135" t="n">
        <v>490.073761995083</v>
      </c>
      <c r="AD135" t="n">
        <v>395967.7438157279</v>
      </c>
      <c r="AE135" t="n">
        <v>541780.5359526465</v>
      </c>
      <c r="AF135" t="n">
        <v>3.770790245324452e-06</v>
      </c>
      <c r="AG135" t="n">
        <v>7.685185185185184</v>
      </c>
      <c r="AH135" t="n">
        <v>490073.761995083</v>
      </c>
    </row>
    <row r="136">
      <c r="A136" t="n">
        <v>134</v>
      </c>
      <c r="B136" t="n">
        <v>90</v>
      </c>
      <c r="C136" t="inlineStr">
        <is>
          <t xml:space="preserve">CONCLUIDO	</t>
        </is>
      </c>
      <c r="D136" t="n">
        <v>3.7645</v>
      </c>
      <c r="E136" t="n">
        <v>26.56</v>
      </c>
      <c r="F136" t="n">
        <v>23.89</v>
      </c>
      <c r="G136" t="n">
        <v>204.81</v>
      </c>
      <c r="H136" t="n">
        <v>2.67</v>
      </c>
      <c r="I136" t="n">
        <v>7</v>
      </c>
      <c r="J136" t="n">
        <v>229.64</v>
      </c>
      <c r="K136" t="n">
        <v>52.44</v>
      </c>
      <c r="L136" t="n">
        <v>34.5</v>
      </c>
      <c r="M136" t="n">
        <v>5</v>
      </c>
      <c r="N136" t="n">
        <v>52.7</v>
      </c>
      <c r="O136" t="n">
        <v>28556.95</v>
      </c>
      <c r="P136" t="n">
        <v>280.88</v>
      </c>
      <c r="Q136" t="n">
        <v>452.55</v>
      </c>
      <c r="R136" t="n">
        <v>67.91</v>
      </c>
      <c r="S136" t="n">
        <v>57.64</v>
      </c>
      <c r="T136" t="n">
        <v>3056.01</v>
      </c>
      <c r="U136" t="n">
        <v>0.85</v>
      </c>
      <c r="V136" t="n">
        <v>0.89</v>
      </c>
      <c r="W136" t="n">
        <v>6.8</v>
      </c>
      <c r="X136" t="n">
        <v>0.17</v>
      </c>
      <c r="Y136" t="n">
        <v>1</v>
      </c>
      <c r="Z136" t="n">
        <v>10</v>
      </c>
      <c r="AA136" t="n">
        <v>396.2703603410069</v>
      </c>
      <c r="AB136" t="n">
        <v>542.1945892330322</v>
      </c>
      <c r="AC136" t="n">
        <v>490.4482986115163</v>
      </c>
      <c r="AD136" t="n">
        <v>396270.3603410069</v>
      </c>
      <c r="AE136" t="n">
        <v>542194.5892330322</v>
      </c>
      <c r="AF136" t="n">
        <v>3.770489767988711e-06</v>
      </c>
      <c r="AG136" t="n">
        <v>7.685185185185184</v>
      </c>
      <c r="AH136" t="n">
        <v>490448.2986115163</v>
      </c>
    </row>
    <row r="137">
      <c r="A137" t="n">
        <v>135</v>
      </c>
      <c r="B137" t="n">
        <v>90</v>
      </c>
      <c r="C137" t="inlineStr">
        <is>
          <t xml:space="preserve">CONCLUIDO	</t>
        </is>
      </c>
      <c r="D137" t="n">
        <v>3.764</v>
      </c>
      <c r="E137" t="n">
        <v>26.57</v>
      </c>
      <c r="F137" t="n">
        <v>23.9</v>
      </c>
      <c r="G137" t="n">
        <v>204.84</v>
      </c>
      <c r="H137" t="n">
        <v>2.69</v>
      </c>
      <c r="I137" t="n">
        <v>7</v>
      </c>
      <c r="J137" t="n">
        <v>230.07</v>
      </c>
      <c r="K137" t="n">
        <v>52.44</v>
      </c>
      <c r="L137" t="n">
        <v>34.75</v>
      </c>
      <c r="M137" t="n">
        <v>5</v>
      </c>
      <c r="N137" t="n">
        <v>52.88</v>
      </c>
      <c r="O137" t="n">
        <v>28609.23</v>
      </c>
      <c r="P137" t="n">
        <v>281.21</v>
      </c>
      <c r="Q137" t="n">
        <v>452.55</v>
      </c>
      <c r="R137" t="n">
        <v>68.06</v>
      </c>
      <c r="S137" t="n">
        <v>57.64</v>
      </c>
      <c r="T137" t="n">
        <v>3132.44</v>
      </c>
      <c r="U137" t="n">
        <v>0.85</v>
      </c>
      <c r="V137" t="n">
        <v>0.89</v>
      </c>
      <c r="W137" t="n">
        <v>6.81</v>
      </c>
      <c r="X137" t="n">
        <v>0.17</v>
      </c>
      <c r="Y137" t="n">
        <v>1</v>
      </c>
      <c r="Z137" t="n">
        <v>10</v>
      </c>
      <c r="AA137" t="n">
        <v>396.5448875547193</v>
      </c>
      <c r="AB137" t="n">
        <v>542.5702094781192</v>
      </c>
      <c r="AC137" t="n">
        <v>490.7880701875985</v>
      </c>
      <c r="AD137" t="n">
        <v>396544.8875547193</v>
      </c>
      <c r="AE137" t="n">
        <v>542570.2094781192</v>
      </c>
      <c r="AF137" t="n">
        <v>3.769988972429142e-06</v>
      </c>
      <c r="AG137" t="n">
        <v>7.688078703703703</v>
      </c>
      <c r="AH137" t="n">
        <v>490788.0701875985</v>
      </c>
    </row>
    <row r="138">
      <c r="A138" t="n">
        <v>136</v>
      </c>
      <c r="B138" t="n">
        <v>90</v>
      </c>
      <c r="C138" t="inlineStr">
        <is>
          <t xml:space="preserve">CONCLUIDO	</t>
        </is>
      </c>
      <c r="D138" t="n">
        <v>3.7645</v>
      </c>
      <c r="E138" t="n">
        <v>26.56</v>
      </c>
      <c r="F138" t="n">
        <v>23.89</v>
      </c>
      <c r="G138" t="n">
        <v>204.81</v>
      </c>
      <c r="H138" t="n">
        <v>2.7</v>
      </c>
      <c r="I138" t="n">
        <v>7</v>
      </c>
      <c r="J138" t="n">
        <v>230.49</v>
      </c>
      <c r="K138" t="n">
        <v>52.44</v>
      </c>
      <c r="L138" t="n">
        <v>35</v>
      </c>
      <c r="M138" t="n">
        <v>5</v>
      </c>
      <c r="N138" t="n">
        <v>53.05</v>
      </c>
      <c r="O138" t="n">
        <v>28661.58</v>
      </c>
      <c r="P138" t="n">
        <v>281.33</v>
      </c>
      <c r="Q138" t="n">
        <v>452.55</v>
      </c>
      <c r="R138" t="n">
        <v>67.90000000000001</v>
      </c>
      <c r="S138" t="n">
        <v>57.64</v>
      </c>
      <c r="T138" t="n">
        <v>3053.86</v>
      </c>
      <c r="U138" t="n">
        <v>0.85</v>
      </c>
      <c r="V138" t="n">
        <v>0.89</v>
      </c>
      <c r="W138" t="n">
        <v>6.8</v>
      </c>
      <c r="X138" t="n">
        <v>0.17</v>
      </c>
      <c r="Y138" t="n">
        <v>1</v>
      </c>
      <c r="Z138" t="n">
        <v>10</v>
      </c>
      <c r="AA138" t="n">
        <v>396.559480201119</v>
      </c>
      <c r="AB138" t="n">
        <v>542.5901757807055</v>
      </c>
      <c r="AC138" t="n">
        <v>490.8061309342888</v>
      </c>
      <c r="AD138" t="n">
        <v>396559.480201119</v>
      </c>
      <c r="AE138" t="n">
        <v>542590.1757807055</v>
      </c>
      <c r="AF138" t="n">
        <v>3.770489767988711e-06</v>
      </c>
      <c r="AG138" t="n">
        <v>7.685185185185184</v>
      </c>
      <c r="AH138" t="n">
        <v>490806.1309342888</v>
      </c>
    </row>
    <row r="139">
      <c r="A139" t="n">
        <v>137</v>
      </c>
      <c r="B139" t="n">
        <v>90</v>
      </c>
      <c r="C139" t="inlineStr">
        <is>
          <t xml:space="preserve">CONCLUIDO	</t>
        </is>
      </c>
      <c r="D139" t="n">
        <v>3.7649</v>
      </c>
      <c r="E139" t="n">
        <v>26.56</v>
      </c>
      <c r="F139" t="n">
        <v>23.89</v>
      </c>
      <c r="G139" t="n">
        <v>204.78</v>
      </c>
      <c r="H139" t="n">
        <v>2.71</v>
      </c>
      <c r="I139" t="n">
        <v>7</v>
      </c>
      <c r="J139" t="n">
        <v>230.92</v>
      </c>
      <c r="K139" t="n">
        <v>52.44</v>
      </c>
      <c r="L139" t="n">
        <v>35.25</v>
      </c>
      <c r="M139" t="n">
        <v>5</v>
      </c>
      <c r="N139" t="n">
        <v>53.23</v>
      </c>
      <c r="O139" t="n">
        <v>28713.99</v>
      </c>
      <c r="P139" t="n">
        <v>281.32</v>
      </c>
      <c r="Q139" t="n">
        <v>452.55</v>
      </c>
      <c r="R139" t="n">
        <v>67.87</v>
      </c>
      <c r="S139" t="n">
        <v>57.64</v>
      </c>
      <c r="T139" t="n">
        <v>3039.68</v>
      </c>
      <c r="U139" t="n">
        <v>0.85</v>
      </c>
      <c r="V139" t="n">
        <v>0.89</v>
      </c>
      <c r="W139" t="n">
        <v>6.8</v>
      </c>
      <c r="X139" t="n">
        <v>0.17</v>
      </c>
      <c r="Y139" t="n">
        <v>1</v>
      </c>
      <c r="Z139" t="n">
        <v>10</v>
      </c>
      <c r="AA139" t="n">
        <v>396.5264338833429</v>
      </c>
      <c r="AB139" t="n">
        <v>542.5449603508234</v>
      </c>
      <c r="AC139" t="n">
        <v>490.7652308015744</v>
      </c>
      <c r="AD139" t="n">
        <v>396526.4338833428</v>
      </c>
      <c r="AE139" t="n">
        <v>542544.9603508235</v>
      </c>
      <c r="AF139" t="n">
        <v>3.770890404436366e-06</v>
      </c>
      <c r="AG139" t="n">
        <v>7.685185185185184</v>
      </c>
      <c r="AH139" t="n">
        <v>490765.2308015744</v>
      </c>
    </row>
    <row r="140">
      <c r="A140" t="n">
        <v>138</v>
      </c>
      <c r="B140" t="n">
        <v>90</v>
      </c>
      <c r="C140" t="inlineStr">
        <is>
          <t xml:space="preserve">CONCLUIDO	</t>
        </is>
      </c>
      <c r="D140" t="n">
        <v>3.7633</v>
      </c>
      <c r="E140" t="n">
        <v>26.57</v>
      </c>
      <c r="F140" t="n">
        <v>23.9</v>
      </c>
      <c r="G140" t="n">
        <v>204.88</v>
      </c>
      <c r="H140" t="n">
        <v>2.73</v>
      </c>
      <c r="I140" t="n">
        <v>7</v>
      </c>
      <c r="J140" t="n">
        <v>231.34</v>
      </c>
      <c r="K140" t="n">
        <v>52.44</v>
      </c>
      <c r="L140" t="n">
        <v>35.5</v>
      </c>
      <c r="M140" t="n">
        <v>5</v>
      </c>
      <c r="N140" t="n">
        <v>53.4</v>
      </c>
      <c r="O140" t="n">
        <v>28766.46</v>
      </c>
      <c r="P140" t="n">
        <v>281.31</v>
      </c>
      <c r="Q140" t="n">
        <v>452.56</v>
      </c>
      <c r="R140" t="n">
        <v>68.11</v>
      </c>
      <c r="S140" t="n">
        <v>57.64</v>
      </c>
      <c r="T140" t="n">
        <v>3160.33</v>
      </c>
      <c r="U140" t="n">
        <v>0.85</v>
      </c>
      <c r="V140" t="n">
        <v>0.89</v>
      </c>
      <c r="W140" t="n">
        <v>6.81</v>
      </c>
      <c r="X140" t="n">
        <v>0.18</v>
      </c>
      <c r="Y140" t="n">
        <v>1</v>
      </c>
      <c r="Z140" t="n">
        <v>10</v>
      </c>
      <c r="AA140" t="n">
        <v>396.6557626933153</v>
      </c>
      <c r="AB140" t="n">
        <v>542.7219137342122</v>
      </c>
      <c r="AC140" t="n">
        <v>490.9252960024082</v>
      </c>
      <c r="AD140" t="n">
        <v>396655.7626933153</v>
      </c>
      <c r="AE140" t="n">
        <v>542721.9137342122</v>
      </c>
      <c r="AF140" t="n">
        <v>3.769287858645747e-06</v>
      </c>
      <c r="AG140" t="n">
        <v>7.688078703703703</v>
      </c>
      <c r="AH140" t="n">
        <v>490925.2960024082</v>
      </c>
    </row>
    <row r="141">
      <c r="A141" t="n">
        <v>139</v>
      </c>
      <c r="B141" t="n">
        <v>90</v>
      </c>
      <c r="C141" t="inlineStr">
        <is>
          <t xml:space="preserve">CONCLUIDO	</t>
        </is>
      </c>
      <c r="D141" t="n">
        <v>3.7636</v>
      </c>
      <c r="E141" t="n">
        <v>26.57</v>
      </c>
      <c r="F141" t="n">
        <v>23.9</v>
      </c>
      <c r="G141" t="n">
        <v>204.87</v>
      </c>
      <c r="H141" t="n">
        <v>2.74</v>
      </c>
      <c r="I141" t="n">
        <v>7</v>
      </c>
      <c r="J141" t="n">
        <v>231.77</v>
      </c>
      <c r="K141" t="n">
        <v>52.44</v>
      </c>
      <c r="L141" t="n">
        <v>35.75</v>
      </c>
      <c r="M141" t="n">
        <v>5</v>
      </c>
      <c r="N141" t="n">
        <v>53.58</v>
      </c>
      <c r="O141" t="n">
        <v>28818.99</v>
      </c>
      <c r="P141" t="n">
        <v>281.17</v>
      </c>
      <c r="Q141" t="n">
        <v>452.56</v>
      </c>
      <c r="R141" t="n">
        <v>68.04000000000001</v>
      </c>
      <c r="S141" t="n">
        <v>57.64</v>
      </c>
      <c r="T141" t="n">
        <v>3123.42</v>
      </c>
      <c r="U141" t="n">
        <v>0.85</v>
      </c>
      <c r="V141" t="n">
        <v>0.89</v>
      </c>
      <c r="W141" t="n">
        <v>6.81</v>
      </c>
      <c r="X141" t="n">
        <v>0.18</v>
      </c>
      <c r="Y141" t="n">
        <v>1</v>
      </c>
      <c r="Z141" t="n">
        <v>10</v>
      </c>
      <c r="AA141" t="n">
        <v>396.5458116253267</v>
      </c>
      <c r="AB141" t="n">
        <v>542.5714738322914</v>
      </c>
      <c r="AC141" t="n">
        <v>490.789213873583</v>
      </c>
      <c r="AD141" t="n">
        <v>396545.8116253267</v>
      </c>
      <c r="AE141" t="n">
        <v>542571.4738322914</v>
      </c>
      <c r="AF141" t="n">
        <v>3.769588335981488e-06</v>
      </c>
      <c r="AG141" t="n">
        <v>7.688078703703703</v>
      </c>
      <c r="AH141" t="n">
        <v>490789.213873583</v>
      </c>
    </row>
    <row r="142">
      <c r="A142" t="n">
        <v>140</v>
      </c>
      <c r="B142" t="n">
        <v>90</v>
      </c>
      <c r="C142" t="inlineStr">
        <is>
          <t xml:space="preserve">CONCLUIDO	</t>
        </is>
      </c>
      <c r="D142" t="n">
        <v>3.7642</v>
      </c>
      <c r="E142" t="n">
        <v>26.57</v>
      </c>
      <c r="F142" t="n">
        <v>23.9</v>
      </c>
      <c r="G142" t="n">
        <v>204.83</v>
      </c>
      <c r="H142" t="n">
        <v>2.76</v>
      </c>
      <c r="I142" t="n">
        <v>7</v>
      </c>
      <c r="J142" t="n">
        <v>232.2</v>
      </c>
      <c r="K142" t="n">
        <v>52.44</v>
      </c>
      <c r="L142" t="n">
        <v>36</v>
      </c>
      <c r="M142" t="n">
        <v>5</v>
      </c>
      <c r="N142" t="n">
        <v>53.75</v>
      </c>
      <c r="O142" t="n">
        <v>28871.58</v>
      </c>
      <c r="P142" t="n">
        <v>281.24</v>
      </c>
      <c r="Q142" t="n">
        <v>452.58</v>
      </c>
      <c r="R142" t="n">
        <v>68.02</v>
      </c>
      <c r="S142" t="n">
        <v>57.64</v>
      </c>
      <c r="T142" t="n">
        <v>3113.66</v>
      </c>
      <c r="U142" t="n">
        <v>0.85</v>
      </c>
      <c r="V142" t="n">
        <v>0.89</v>
      </c>
      <c r="W142" t="n">
        <v>6.8</v>
      </c>
      <c r="X142" t="n">
        <v>0.17</v>
      </c>
      <c r="Y142" t="n">
        <v>1</v>
      </c>
      <c r="Z142" t="n">
        <v>10</v>
      </c>
      <c r="AA142" t="n">
        <v>396.5508509908944</v>
      </c>
      <c r="AB142" t="n">
        <v>542.5783689145823</v>
      </c>
      <c r="AC142" t="n">
        <v>490.7954508988974</v>
      </c>
      <c r="AD142" t="n">
        <v>396550.8509908944</v>
      </c>
      <c r="AE142" t="n">
        <v>542578.3689145823</v>
      </c>
      <c r="AF142" t="n">
        <v>3.77018929065297e-06</v>
      </c>
      <c r="AG142" t="n">
        <v>7.688078703703703</v>
      </c>
      <c r="AH142" t="n">
        <v>490795.4508988974</v>
      </c>
    </row>
    <row r="143">
      <c r="A143" t="n">
        <v>141</v>
      </c>
      <c r="B143" t="n">
        <v>90</v>
      </c>
      <c r="C143" t="inlineStr">
        <is>
          <t xml:space="preserve">CONCLUIDO	</t>
        </is>
      </c>
      <c r="D143" t="n">
        <v>3.7654</v>
      </c>
      <c r="E143" t="n">
        <v>26.56</v>
      </c>
      <c r="F143" t="n">
        <v>23.89</v>
      </c>
      <c r="G143" t="n">
        <v>204.75</v>
      </c>
      <c r="H143" t="n">
        <v>2.77</v>
      </c>
      <c r="I143" t="n">
        <v>7</v>
      </c>
      <c r="J143" t="n">
        <v>232.62</v>
      </c>
      <c r="K143" t="n">
        <v>52.44</v>
      </c>
      <c r="L143" t="n">
        <v>36.25</v>
      </c>
      <c r="M143" t="n">
        <v>5</v>
      </c>
      <c r="N143" t="n">
        <v>53.93</v>
      </c>
      <c r="O143" t="n">
        <v>28924.24</v>
      </c>
      <c r="P143" t="n">
        <v>280.71</v>
      </c>
      <c r="Q143" t="n">
        <v>452.57</v>
      </c>
      <c r="R143" t="n">
        <v>67.62</v>
      </c>
      <c r="S143" t="n">
        <v>57.64</v>
      </c>
      <c r="T143" t="n">
        <v>2915</v>
      </c>
      <c r="U143" t="n">
        <v>0.85</v>
      </c>
      <c r="V143" t="n">
        <v>0.89</v>
      </c>
      <c r="W143" t="n">
        <v>6.81</v>
      </c>
      <c r="X143" t="n">
        <v>0.16</v>
      </c>
      <c r="Y143" t="n">
        <v>1</v>
      </c>
      <c r="Z143" t="n">
        <v>10</v>
      </c>
      <c r="AA143" t="n">
        <v>396.1013406901509</v>
      </c>
      <c r="AB143" t="n">
        <v>541.9633290901102</v>
      </c>
      <c r="AC143" t="n">
        <v>490.239109612059</v>
      </c>
      <c r="AD143" t="n">
        <v>396101.3406901509</v>
      </c>
      <c r="AE143" t="n">
        <v>541963.3290901101</v>
      </c>
      <c r="AF143" t="n">
        <v>3.771391199995934e-06</v>
      </c>
      <c r="AG143" t="n">
        <v>7.685185185185184</v>
      </c>
      <c r="AH143" t="n">
        <v>490239.109612059</v>
      </c>
    </row>
    <row r="144">
      <c r="A144" t="n">
        <v>142</v>
      </c>
      <c r="B144" t="n">
        <v>90</v>
      </c>
      <c r="C144" t="inlineStr">
        <is>
          <t xml:space="preserve">CONCLUIDO	</t>
        </is>
      </c>
      <c r="D144" t="n">
        <v>3.7654</v>
      </c>
      <c r="E144" t="n">
        <v>26.56</v>
      </c>
      <c r="F144" t="n">
        <v>23.89</v>
      </c>
      <c r="G144" t="n">
        <v>204.76</v>
      </c>
      <c r="H144" t="n">
        <v>2.78</v>
      </c>
      <c r="I144" t="n">
        <v>7</v>
      </c>
      <c r="J144" t="n">
        <v>233.05</v>
      </c>
      <c r="K144" t="n">
        <v>52.44</v>
      </c>
      <c r="L144" t="n">
        <v>36.5</v>
      </c>
      <c r="M144" t="n">
        <v>4</v>
      </c>
      <c r="N144" t="n">
        <v>54.11</v>
      </c>
      <c r="O144" t="n">
        <v>28976.96</v>
      </c>
      <c r="P144" t="n">
        <v>280.46</v>
      </c>
      <c r="Q144" t="n">
        <v>452.58</v>
      </c>
      <c r="R144" t="n">
        <v>67.64</v>
      </c>
      <c r="S144" t="n">
        <v>57.64</v>
      </c>
      <c r="T144" t="n">
        <v>2923.7</v>
      </c>
      <c r="U144" t="n">
        <v>0.85</v>
      </c>
      <c r="V144" t="n">
        <v>0.89</v>
      </c>
      <c r="W144" t="n">
        <v>6.81</v>
      </c>
      <c r="X144" t="n">
        <v>0.16</v>
      </c>
      <c r="Y144" t="n">
        <v>1</v>
      </c>
      <c r="Z144" t="n">
        <v>10</v>
      </c>
      <c r="AA144" t="n">
        <v>395.9407569372972</v>
      </c>
      <c r="AB144" t="n">
        <v>541.7436113150004</v>
      </c>
      <c r="AC144" t="n">
        <v>490.04036139303</v>
      </c>
      <c r="AD144" t="n">
        <v>395940.7569372972</v>
      </c>
      <c r="AE144" t="n">
        <v>541743.6113150005</v>
      </c>
      <c r="AF144" t="n">
        <v>3.771391199995934e-06</v>
      </c>
      <c r="AG144" t="n">
        <v>7.685185185185184</v>
      </c>
      <c r="AH144" t="n">
        <v>490040.36139303</v>
      </c>
    </row>
    <row r="145">
      <c r="A145" t="n">
        <v>143</v>
      </c>
      <c r="B145" t="n">
        <v>90</v>
      </c>
      <c r="C145" t="inlineStr">
        <is>
          <t xml:space="preserve">CONCLUIDO	</t>
        </is>
      </c>
      <c r="D145" t="n">
        <v>3.7657</v>
      </c>
      <c r="E145" t="n">
        <v>26.56</v>
      </c>
      <c r="F145" t="n">
        <v>23.89</v>
      </c>
      <c r="G145" t="n">
        <v>204.74</v>
      </c>
      <c r="H145" t="n">
        <v>2.8</v>
      </c>
      <c r="I145" t="n">
        <v>7</v>
      </c>
      <c r="J145" t="n">
        <v>233.48</v>
      </c>
      <c r="K145" t="n">
        <v>52.44</v>
      </c>
      <c r="L145" t="n">
        <v>36.75</v>
      </c>
      <c r="M145" t="n">
        <v>4</v>
      </c>
      <c r="N145" t="n">
        <v>54.29</v>
      </c>
      <c r="O145" t="n">
        <v>29029.74</v>
      </c>
      <c r="P145" t="n">
        <v>280.25</v>
      </c>
      <c r="Q145" t="n">
        <v>452.55</v>
      </c>
      <c r="R145" t="n">
        <v>67.59999999999999</v>
      </c>
      <c r="S145" t="n">
        <v>57.64</v>
      </c>
      <c r="T145" t="n">
        <v>2904.33</v>
      </c>
      <c r="U145" t="n">
        <v>0.85</v>
      </c>
      <c r="V145" t="n">
        <v>0.89</v>
      </c>
      <c r="W145" t="n">
        <v>6.81</v>
      </c>
      <c r="X145" t="n">
        <v>0.16</v>
      </c>
      <c r="Y145" t="n">
        <v>1</v>
      </c>
      <c r="Z145" t="n">
        <v>10</v>
      </c>
      <c r="AA145" t="n">
        <v>395.7859642784573</v>
      </c>
      <c r="AB145" t="n">
        <v>541.5318171702056</v>
      </c>
      <c r="AC145" t="n">
        <v>489.8487805841594</v>
      </c>
      <c r="AD145" t="n">
        <v>395785.9642784573</v>
      </c>
      <c r="AE145" t="n">
        <v>541531.8171702056</v>
      </c>
      <c r="AF145" t="n">
        <v>3.771691677331674e-06</v>
      </c>
      <c r="AG145" t="n">
        <v>7.685185185185184</v>
      </c>
      <c r="AH145" t="n">
        <v>489848.7805841594</v>
      </c>
    </row>
    <row r="146">
      <c r="A146" t="n">
        <v>144</v>
      </c>
      <c r="B146" t="n">
        <v>90</v>
      </c>
      <c r="C146" t="inlineStr">
        <is>
          <t xml:space="preserve">CONCLUIDO	</t>
        </is>
      </c>
      <c r="D146" t="n">
        <v>3.7659</v>
      </c>
      <c r="E146" t="n">
        <v>26.55</v>
      </c>
      <c r="F146" t="n">
        <v>23.88</v>
      </c>
      <c r="G146" t="n">
        <v>204.73</v>
      </c>
      <c r="H146" t="n">
        <v>2.81</v>
      </c>
      <c r="I146" t="n">
        <v>7</v>
      </c>
      <c r="J146" t="n">
        <v>233.91</v>
      </c>
      <c r="K146" t="n">
        <v>52.44</v>
      </c>
      <c r="L146" t="n">
        <v>37</v>
      </c>
      <c r="M146" t="n">
        <v>4</v>
      </c>
      <c r="N146" t="n">
        <v>54.46</v>
      </c>
      <c r="O146" t="n">
        <v>29082.59</v>
      </c>
      <c r="P146" t="n">
        <v>279.68</v>
      </c>
      <c r="Q146" t="n">
        <v>452.6</v>
      </c>
      <c r="R146" t="n">
        <v>67.48999999999999</v>
      </c>
      <c r="S146" t="n">
        <v>57.64</v>
      </c>
      <c r="T146" t="n">
        <v>2847.61</v>
      </c>
      <c r="U146" t="n">
        <v>0.85</v>
      </c>
      <c r="V146" t="n">
        <v>0.89</v>
      </c>
      <c r="W146" t="n">
        <v>6.81</v>
      </c>
      <c r="X146" t="n">
        <v>0.16</v>
      </c>
      <c r="Y146" t="n">
        <v>1</v>
      </c>
      <c r="Z146" t="n">
        <v>10</v>
      </c>
      <c r="AA146" t="n">
        <v>395.3773996139209</v>
      </c>
      <c r="AB146" t="n">
        <v>540.9728009715861</v>
      </c>
      <c r="AC146" t="n">
        <v>489.343116106952</v>
      </c>
      <c r="AD146" t="n">
        <v>395377.3996139209</v>
      </c>
      <c r="AE146" t="n">
        <v>540972.8009715861</v>
      </c>
      <c r="AF146" t="n">
        <v>3.771891995555502e-06</v>
      </c>
      <c r="AG146" t="n">
        <v>7.682291666666667</v>
      </c>
      <c r="AH146" t="n">
        <v>489343.116106952</v>
      </c>
    </row>
    <row r="147">
      <c r="A147" t="n">
        <v>145</v>
      </c>
      <c r="B147" t="n">
        <v>90</v>
      </c>
      <c r="C147" t="inlineStr">
        <is>
          <t xml:space="preserve">CONCLUIDO	</t>
        </is>
      </c>
      <c r="D147" t="n">
        <v>3.7657</v>
      </c>
      <c r="E147" t="n">
        <v>26.56</v>
      </c>
      <c r="F147" t="n">
        <v>23.89</v>
      </c>
      <c r="G147" t="n">
        <v>204.74</v>
      </c>
      <c r="H147" t="n">
        <v>2.83</v>
      </c>
      <c r="I147" t="n">
        <v>7</v>
      </c>
      <c r="J147" t="n">
        <v>234.34</v>
      </c>
      <c r="K147" t="n">
        <v>52.44</v>
      </c>
      <c r="L147" t="n">
        <v>37.25</v>
      </c>
      <c r="M147" t="n">
        <v>4</v>
      </c>
      <c r="N147" t="n">
        <v>54.64</v>
      </c>
      <c r="O147" t="n">
        <v>29135.5</v>
      </c>
      <c r="P147" t="n">
        <v>279.97</v>
      </c>
      <c r="Q147" t="n">
        <v>452.56</v>
      </c>
      <c r="R147" t="n">
        <v>67.59999999999999</v>
      </c>
      <c r="S147" t="n">
        <v>57.64</v>
      </c>
      <c r="T147" t="n">
        <v>2901.51</v>
      </c>
      <c r="U147" t="n">
        <v>0.85</v>
      </c>
      <c r="V147" t="n">
        <v>0.89</v>
      </c>
      <c r="W147" t="n">
        <v>6.81</v>
      </c>
      <c r="X147" t="n">
        <v>0.16</v>
      </c>
      <c r="Y147" t="n">
        <v>1</v>
      </c>
      <c r="Z147" t="n">
        <v>10</v>
      </c>
      <c r="AA147" t="n">
        <v>395.6061248035774</v>
      </c>
      <c r="AB147" t="n">
        <v>541.2857528667174</v>
      </c>
      <c r="AC147" t="n">
        <v>489.6262003124426</v>
      </c>
      <c r="AD147" t="n">
        <v>395606.1248035774</v>
      </c>
      <c r="AE147" t="n">
        <v>541285.7528667174</v>
      </c>
      <c r="AF147" t="n">
        <v>3.771691677331674e-06</v>
      </c>
      <c r="AG147" t="n">
        <v>7.685185185185184</v>
      </c>
      <c r="AH147" t="n">
        <v>489626.2003124426</v>
      </c>
    </row>
    <row r="148">
      <c r="A148" t="n">
        <v>146</v>
      </c>
      <c r="B148" t="n">
        <v>90</v>
      </c>
      <c r="C148" t="inlineStr">
        <is>
          <t xml:space="preserve">CONCLUIDO	</t>
        </is>
      </c>
      <c r="D148" t="n">
        <v>3.766</v>
      </c>
      <c r="E148" t="n">
        <v>26.55</v>
      </c>
      <c r="F148" t="n">
        <v>23.88</v>
      </c>
      <c r="G148" t="n">
        <v>204.72</v>
      </c>
      <c r="H148" t="n">
        <v>2.84</v>
      </c>
      <c r="I148" t="n">
        <v>7</v>
      </c>
      <c r="J148" t="n">
        <v>234.76</v>
      </c>
      <c r="K148" t="n">
        <v>52.44</v>
      </c>
      <c r="L148" t="n">
        <v>37.5</v>
      </c>
      <c r="M148" t="n">
        <v>4</v>
      </c>
      <c r="N148" t="n">
        <v>54.82</v>
      </c>
      <c r="O148" t="n">
        <v>29188.47</v>
      </c>
      <c r="P148" t="n">
        <v>279.76</v>
      </c>
      <c r="Q148" t="n">
        <v>452.6</v>
      </c>
      <c r="R148" t="n">
        <v>67.52</v>
      </c>
      <c r="S148" t="n">
        <v>57.64</v>
      </c>
      <c r="T148" t="n">
        <v>2861.1</v>
      </c>
      <c r="U148" t="n">
        <v>0.85</v>
      </c>
      <c r="V148" t="n">
        <v>0.89</v>
      </c>
      <c r="W148" t="n">
        <v>6.81</v>
      </c>
      <c r="X148" t="n">
        <v>0.16</v>
      </c>
      <c r="Y148" t="n">
        <v>1</v>
      </c>
      <c r="Z148" t="n">
        <v>10</v>
      </c>
      <c r="AA148" t="n">
        <v>395.4221560314457</v>
      </c>
      <c r="AB148" t="n">
        <v>541.0340386765572</v>
      </c>
      <c r="AC148" t="n">
        <v>489.3985093713084</v>
      </c>
      <c r="AD148" t="n">
        <v>395422.1560314457</v>
      </c>
      <c r="AE148" t="n">
        <v>541034.0386765572</v>
      </c>
      <c r="AF148" t="n">
        <v>3.771992154667415e-06</v>
      </c>
      <c r="AG148" t="n">
        <v>7.682291666666667</v>
      </c>
      <c r="AH148" t="n">
        <v>489398.5093713084</v>
      </c>
    </row>
    <row r="149">
      <c r="A149" t="n">
        <v>147</v>
      </c>
      <c r="B149" t="n">
        <v>90</v>
      </c>
      <c r="C149" t="inlineStr">
        <is>
          <t xml:space="preserve">CONCLUIDO	</t>
        </is>
      </c>
      <c r="D149" t="n">
        <v>3.7661</v>
      </c>
      <c r="E149" t="n">
        <v>26.55</v>
      </c>
      <c r="F149" t="n">
        <v>23.88</v>
      </c>
      <c r="G149" t="n">
        <v>204.71</v>
      </c>
      <c r="H149" t="n">
        <v>2.85</v>
      </c>
      <c r="I149" t="n">
        <v>7</v>
      </c>
      <c r="J149" t="n">
        <v>235.19</v>
      </c>
      <c r="K149" t="n">
        <v>52.44</v>
      </c>
      <c r="L149" t="n">
        <v>37.75</v>
      </c>
      <c r="M149" t="n">
        <v>4</v>
      </c>
      <c r="N149" t="n">
        <v>55</v>
      </c>
      <c r="O149" t="n">
        <v>29241.5</v>
      </c>
      <c r="P149" t="n">
        <v>279.51</v>
      </c>
      <c r="Q149" t="n">
        <v>452.55</v>
      </c>
      <c r="R149" t="n">
        <v>67.44</v>
      </c>
      <c r="S149" t="n">
        <v>57.64</v>
      </c>
      <c r="T149" t="n">
        <v>2825.33</v>
      </c>
      <c r="U149" t="n">
        <v>0.85</v>
      </c>
      <c r="V149" t="n">
        <v>0.89</v>
      </c>
      <c r="W149" t="n">
        <v>6.81</v>
      </c>
      <c r="X149" t="n">
        <v>0.16</v>
      </c>
      <c r="Y149" t="n">
        <v>1</v>
      </c>
      <c r="Z149" t="n">
        <v>10</v>
      </c>
      <c r="AA149" t="n">
        <v>395.2549789170841</v>
      </c>
      <c r="AB149" t="n">
        <v>540.805299573354</v>
      </c>
      <c r="AC149" t="n">
        <v>489.1916008070775</v>
      </c>
      <c r="AD149" t="n">
        <v>395254.9789170841</v>
      </c>
      <c r="AE149" t="n">
        <v>540805.299573354</v>
      </c>
      <c r="AF149" t="n">
        <v>3.772092313779329e-06</v>
      </c>
      <c r="AG149" t="n">
        <v>7.682291666666667</v>
      </c>
      <c r="AH149" t="n">
        <v>489191.6008070775</v>
      </c>
    </row>
    <row r="150">
      <c r="A150" t="n">
        <v>148</v>
      </c>
      <c r="B150" t="n">
        <v>90</v>
      </c>
      <c r="C150" t="inlineStr">
        <is>
          <t xml:space="preserve">CONCLUIDO	</t>
        </is>
      </c>
      <c r="D150" t="n">
        <v>3.7657</v>
      </c>
      <c r="E150" t="n">
        <v>26.56</v>
      </c>
      <c r="F150" t="n">
        <v>23.89</v>
      </c>
      <c r="G150" t="n">
        <v>204.74</v>
      </c>
      <c r="H150" t="n">
        <v>2.87</v>
      </c>
      <c r="I150" t="n">
        <v>7</v>
      </c>
      <c r="J150" t="n">
        <v>235.63</v>
      </c>
      <c r="K150" t="n">
        <v>52.44</v>
      </c>
      <c r="L150" t="n">
        <v>38</v>
      </c>
      <c r="M150" t="n">
        <v>4</v>
      </c>
      <c r="N150" t="n">
        <v>55.18</v>
      </c>
      <c r="O150" t="n">
        <v>29294.6</v>
      </c>
      <c r="P150" t="n">
        <v>279.38</v>
      </c>
      <c r="Q150" t="n">
        <v>452.61</v>
      </c>
      <c r="R150" t="n">
        <v>67.56</v>
      </c>
      <c r="S150" t="n">
        <v>57.64</v>
      </c>
      <c r="T150" t="n">
        <v>2884.69</v>
      </c>
      <c r="U150" t="n">
        <v>0.85</v>
      </c>
      <c r="V150" t="n">
        <v>0.89</v>
      </c>
      <c r="W150" t="n">
        <v>6.81</v>
      </c>
      <c r="X150" t="n">
        <v>0.16</v>
      </c>
      <c r="Y150" t="n">
        <v>1</v>
      </c>
      <c r="Z150" t="n">
        <v>10</v>
      </c>
      <c r="AA150" t="n">
        <v>395.2271773386522</v>
      </c>
      <c r="AB150" t="n">
        <v>540.7672602272244</v>
      </c>
      <c r="AC150" t="n">
        <v>489.1571918827538</v>
      </c>
      <c r="AD150" t="n">
        <v>395227.1773386522</v>
      </c>
      <c r="AE150" t="n">
        <v>540767.2602272243</v>
      </c>
      <c r="AF150" t="n">
        <v>3.771691677331674e-06</v>
      </c>
      <c r="AG150" t="n">
        <v>7.685185185185184</v>
      </c>
      <c r="AH150" t="n">
        <v>489157.1918827538</v>
      </c>
    </row>
    <row r="151">
      <c r="A151" t="n">
        <v>149</v>
      </c>
      <c r="B151" t="n">
        <v>90</v>
      </c>
      <c r="C151" t="inlineStr">
        <is>
          <t xml:space="preserve">CONCLUIDO	</t>
        </is>
      </c>
      <c r="D151" t="n">
        <v>3.7657</v>
      </c>
      <c r="E151" t="n">
        <v>26.56</v>
      </c>
      <c r="F151" t="n">
        <v>23.89</v>
      </c>
      <c r="G151" t="n">
        <v>204.74</v>
      </c>
      <c r="H151" t="n">
        <v>2.88</v>
      </c>
      <c r="I151" t="n">
        <v>7</v>
      </c>
      <c r="J151" t="n">
        <v>236.06</v>
      </c>
      <c r="K151" t="n">
        <v>52.44</v>
      </c>
      <c r="L151" t="n">
        <v>38.25</v>
      </c>
      <c r="M151" t="n">
        <v>4</v>
      </c>
      <c r="N151" t="n">
        <v>55.36</v>
      </c>
      <c r="O151" t="n">
        <v>29347.77</v>
      </c>
      <c r="P151" t="n">
        <v>278.82</v>
      </c>
      <c r="Q151" t="n">
        <v>452.59</v>
      </c>
      <c r="R151" t="n">
        <v>67.53</v>
      </c>
      <c r="S151" t="n">
        <v>57.64</v>
      </c>
      <c r="T151" t="n">
        <v>2866.85</v>
      </c>
      <c r="U151" t="n">
        <v>0.85</v>
      </c>
      <c r="V151" t="n">
        <v>0.89</v>
      </c>
      <c r="W151" t="n">
        <v>6.81</v>
      </c>
      <c r="X151" t="n">
        <v>0.16</v>
      </c>
      <c r="Y151" t="n">
        <v>1</v>
      </c>
      <c r="Z151" t="n">
        <v>10</v>
      </c>
      <c r="AA151" t="n">
        <v>394.8674983888925</v>
      </c>
      <c r="AB151" t="n">
        <v>540.2751316202479</v>
      </c>
      <c r="AC151" t="n">
        <v>488.7120313393203</v>
      </c>
      <c r="AD151" t="n">
        <v>394867.4983888925</v>
      </c>
      <c r="AE151" t="n">
        <v>540275.1316202478</v>
      </c>
      <c r="AF151" t="n">
        <v>3.771691677331674e-06</v>
      </c>
      <c r="AG151" t="n">
        <v>7.685185185185184</v>
      </c>
      <c r="AH151" t="n">
        <v>488712.0313393204</v>
      </c>
    </row>
    <row r="152">
      <c r="A152" t="n">
        <v>150</v>
      </c>
      <c r="B152" t="n">
        <v>90</v>
      </c>
      <c r="C152" t="inlineStr">
        <is>
          <t xml:space="preserve">CONCLUIDO	</t>
        </is>
      </c>
      <c r="D152" t="n">
        <v>3.767</v>
      </c>
      <c r="E152" t="n">
        <v>26.55</v>
      </c>
      <c r="F152" t="n">
        <v>23.88</v>
      </c>
      <c r="G152" t="n">
        <v>204.66</v>
      </c>
      <c r="H152" t="n">
        <v>2.89</v>
      </c>
      <c r="I152" t="n">
        <v>7</v>
      </c>
      <c r="J152" t="n">
        <v>236.49</v>
      </c>
      <c r="K152" t="n">
        <v>52.44</v>
      </c>
      <c r="L152" t="n">
        <v>38.5</v>
      </c>
      <c r="M152" t="n">
        <v>4</v>
      </c>
      <c r="N152" t="n">
        <v>55.55</v>
      </c>
      <c r="O152" t="n">
        <v>29400.99</v>
      </c>
      <c r="P152" t="n">
        <v>278.03</v>
      </c>
      <c r="Q152" t="n">
        <v>452.55</v>
      </c>
      <c r="R152" t="n">
        <v>67.27</v>
      </c>
      <c r="S152" t="n">
        <v>57.64</v>
      </c>
      <c r="T152" t="n">
        <v>2739.23</v>
      </c>
      <c r="U152" t="n">
        <v>0.86</v>
      </c>
      <c r="V152" t="n">
        <v>0.89</v>
      </c>
      <c r="W152" t="n">
        <v>6.81</v>
      </c>
      <c r="X152" t="n">
        <v>0.15</v>
      </c>
      <c r="Y152" t="n">
        <v>1</v>
      </c>
      <c r="Z152" t="n">
        <v>10</v>
      </c>
      <c r="AA152" t="n">
        <v>394.2451721848971</v>
      </c>
      <c r="AB152" t="n">
        <v>539.4236374528469</v>
      </c>
      <c r="AC152" t="n">
        <v>487.9418025801766</v>
      </c>
      <c r="AD152" t="n">
        <v>394245.1721848971</v>
      </c>
      <c r="AE152" t="n">
        <v>539423.637452847</v>
      </c>
      <c r="AF152" t="n">
        <v>3.772993745786552e-06</v>
      </c>
      <c r="AG152" t="n">
        <v>7.682291666666667</v>
      </c>
      <c r="AH152" t="n">
        <v>487941.8025801766</v>
      </c>
    </row>
    <row r="153">
      <c r="A153" t="n">
        <v>151</v>
      </c>
      <c r="B153" t="n">
        <v>90</v>
      </c>
      <c r="C153" t="inlineStr">
        <is>
          <t xml:space="preserve">CONCLUIDO	</t>
        </is>
      </c>
      <c r="D153" t="n">
        <v>3.7656</v>
      </c>
      <c r="E153" t="n">
        <v>26.56</v>
      </c>
      <c r="F153" t="n">
        <v>23.89</v>
      </c>
      <c r="G153" t="n">
        <v>204.75</v>
      </c>
      <c r="H153" t="n">
        <v>2.91</v>
      </c>
      <c r="I153" t="n">
        <v>7</v>
      </c>
      <c r="J153" t="n">
        <v>236.92</v>
      </c>
      <c r="K153" t="n">
        <v>52.44</v>
      </c>
      <c r="L153" t="n">
        <v>38.75</v>
      </c>
      <c r="M153" t="n">
        <v>3</v>
      </c>
      <c r="N153" t="n">
        <v>55.73</v>
      </c>
      <c r="O153" t="n">
        <v>29454.29</v>
      </c>
      <c r="P153" t="n">
        <v>277.41</v>
      </c>
      <c r="Q153" t="n">
        <v>452.55</v>
      </c>
      <c r="R153" t="n">
        <v>67.55</v>
      </c>
      <c r="S153" t="n">
        <v>57.64</v>
      </c>
      <c r="T153" t="n">
        <v>2876.2</v>
      </c>
      <c r="U153" t="n">
        <v>0.85</v>
      </c>
      <c r="V153" t="n">
        <v>0.89</v>
      </c>
      <c r="W153" t="n">
        <v>6.81</v>
      </c>
      <c r="X153" t="n">
        <v>0.16</v>
      </c>
      <c r="Y153" t="n">
        <v>1</v>
      </c>
      <c r="Z153" t="n">
        <v>10</v>
      </c>
      <c r="AA153" t="n">
        <v>393.9684634851172</v>
      </c>
      <c r="AB153" t="n">
        <v>539.0450324022818</v>
      </c>
      <c r="AC153" t="n">
        <v>487.5993310642618</v>
      </c>
      <c r="AD153" t="n">
        <v>393968.4634851172</v>
      </c>
      <c r="AE153" t="n">
        <v>539045.0324022818</v>
      </c>
      <c r="AF153" t="n">
        <v>3.771591518219761e-06</v>
      </c>
      <c r="AG153" t="n">
        <v>7.685185185185184</v>
      </c>
      <c r="AH153" t="n">
        <v>487599.3310642618</v>
      </c>
    </row>
    <row r="154">
      <c r="A154" t="n">
        <v>152</v>
      </c>
      <c r="B154" t="n">
        <v>90</v>
      </c>
      <c r="C154" t="inlineStr">
        <is>
          <t xml:space="preserve">CONCLUIDO	</t>
        </is>
      </c>
      <c r="D154" t="n">
        <v>3.7652</v>
      </c>
      <c r="E154" t="n">
        <v>26.56</v>
      </c>
      <c r="F154" t="n">
        <v>23.89</v>
      </c>
      <c r="G154" t="n">
        <v>204.77</v>
      </c>
      <c r="H154" t="n">
        <v>2.92</v>
      </c>
      <c r="I154" t="n">
        <v>7</v>
      </c>
      <c r="J154" t="n">
        <v>237.35</v>
      </c>
      <c r="K154" t="n">
        <v>52.44</v>
      </c>
      <c r="L154" t="n">
        <v>39</v>
      </c>
      <c r="M154" t="n">
        <v>3</v>
      </c>
      <c r="N154" t="n">
        <v>55.91</v>
      </c>
      <c r="O154" t="n">
        <v>29507.65</v>
      </c>
      <c r="P154" t="n">
        <v>277.14</v>
      </c>
      <c r="Q154" t="n">
        <v>452.56</v>
      </c>
      <c r="R154" t="n">
        <v>67.59</v>
      </c>
      <c r="S154" t="n">
        <v>57.64</v>
      </c>
      <c r="T154" t="n">
        <v>2898.4</v>
      </c>
      <c r="U154" t="n">
        <v>0.85</v>
      </c>
      <c r="V154" t="n">
        <v>0.89</v>
      </c>
      <c r="W154" t="n">
        <v>6.81</v>
      </c>
      <c r="X154" t="n">
        <v>0.17</v>
      </c>
      <c r="Y154" t="n">
        <v>1</v>
      </c>
      <c r="Z154" t="n">
        <v>10</v>
      </c>
      <c r="AA154" t="n">
        <v>393.8213685537868</v>
      </c>
      <c r="AB154" t="n">
        <v>538.8437706278651</v>
      </c>
      <c r="AC154" t="n">
        <v>487.4172774311228</v>
      </c>
      <c r="AD154" t="n">
        <v>393821.3685537868</v>
      </c>
      <c r="AE154" t="n">
        <v>538843.7706278651</v>
      </c>
      <c r="AF154" t="n">
        <v>3.771190881772106e-06</v>
      </c>
      <c r="AG154" t="n">
        <v>7.685185185185184</v>
      </c>
      <c r="AH154" t="n">
        <v>487417.2774311228</v>
      </c>
    </row>
    <row r="155">
      <c r="A155" t="n">
        <v>153</v>
      </c>
      <c r="B155" t="n">
        <v>90</v>
      </c>
      <c r="C155" t="inlineStr">
        <is>
          <t xml:space="preserve">CONCLUIDO	</t>
        </is>
      </c>
      <c r="D155" t="n">
        <v>3.765</v>
      </c>
      <c r="E155" t="n">
        <v>26.56</v>
      </c>
      <c r="F155" t="n">
        <v>23.89</v>
      </c>
      <c r="G155" t="n">
        <v>204.78</v>
      </c>
      <c r="H155" t="n">
        <v>2.94</v>
      </c>
      <c r="I155" t="n">
        <v>7</v>
      </c>
      <c r="J155" t="n">
        <v>237.79</v>
      </c>
      <c r="K155" t="n">
        <v>52.44</v>
      </c>
      <c r="L155" t="n">
        <v>39.25</v>
      </c>
      <c r="M155" t="n">
        <v>3</v>
      </c>
      <c r="N155" t="n">
        <v>56.09</v>
      </c>
      <c r="O155" t="n">
        <v>29561.07</v>
      </c>
      <c r="P155" t="n">
        <v>276.76</v>
      </c>
      <c r="Q155" t="n">
        <v>452.55</v>
      </c>
      <c r="R155" t="n">
        <v>67.67</v>
      </c>
      <c r="S155" t="n">
        <v>57.64</v>
      </c>
      <c r="T155" t="n">
        <v>2936.24</v>
      </c>
      <c r="U155" t="n">
        <v>0.85</v>
      </c>
      <c r="V155" t="n">
        <v>0.89</v>
      </c>
      <c r="W155" t="n">
        <v>6.81</v>
      </c>
      <c r="X155" t="n">
        <v>0.17</v>
      </c>
      <c r="Y155" t="n">
        <v>1</v>
      </c>
      <c r="Z155" t="n">
        <v>10</v>
      </c>
      <c r="AA155" t="n">
        <v>393.5904205701361</v>
      </c>
      <c r="AB155" t="n">
        <v>538.5277774079283</v>
      </c>
      <c r="AC155" t="n">
        <v>487.1314421605975</v>
      </c>
      <c r="AD155" t="n">
        <v>393590.420570136</v>
      </c>
      <c r="AE155" t="n">
        <v>538527.7774079283</v>
      </c>
      <c r="AF155" t="n">
        <v>3.770990563548279e-06</v>
      </c>
      <c r="AG155" t="n">
        <v>7.685185185185184</v>
      </c>
      <c r="AH155" t="n">
        <v>487131.4421605975</v>
      </c>
    </row>
    <row r="156">
      <c r="A156" t="n">
        <v>154</v>
      </c>
      <c r="B156" t="n">
        <v>90</v>
      </c>
      <c r="C156" t="inlineStr">
        <is>
          <t xml:space="preserve">CONCLUIDO	</t>
        </is>
      </c>
      <c r="D156" t="n">
        <v>3.7644</v>
      </c>
      <c r="E156" t="n">
        <v>26.56</v>
      </c>
      <c r="F156" t="n">
        <v>23.9</v>
      </c>
      <c r="G156" t="n">
        <v>204.82</v>
      </c>
      <c r="H156" t="n">
        <v>2.95</v>
      </c>
      <c r="I156" t="n">
        <v>7</v>
      </c>
      <c r="J156" t="n">
        <v>238.22</v>
      </c>
      <c r="K156" t="n">
        <v>52.44</v>
      </c>
      <c r="L156" t="n">
        <v>39.5</v>
      </c>
      <c r="M156" t="n">
        <v>2</v>
      </c>
      <c r="N156" t="n">
        <v>56.28</v>
      </c>
      <c r="O156" t="n">
        <v>29614.56</v>
      </c>
      <c r="P156" t="n">
        <v>276.81</v>
      </c>
      <c r="Q156" t="n">
        <v>452.6</v>
      </c>
      <c r="R156" t="n">
        <v>67.79000000000001</v>
      </c>
      <c r="S156" t="n">
        <v>57.64</v>
      </c>
      <c r="T156" t="n">
        <v>2998.91</v>
      </c>
      <c r="U156" t="n">
        <v>0.85</v>
      </c>
      <c r="V156" t="n">
        <v>0.89</v>
      </c>
      <c r="W156" t="n">
        <v>6.81</v>
      </c>
      <c r="X156" t="n">
        <v>0.17</v>
      </c>
      <c r="Y156" t="n">
        <v>1</v>
      </c>
      <c r="Z156" t="n">
        <v>10</v>
      </c>
      <c r="AA156" t="n">
        <v>393.6912386144004</v>
      </c>
      <c r="AB156" t="n">
        <v>538.6657211038688</v>
      </c>
      <c r="AC156" t="n">
        <v>487.2562207038026</v>
      </c>
      <c r="AD156" t="n">
        <v>393691.2386144004</v>
      </c>
      <c r="AE156" t="n">
        <v>538665.7211038688</v>
      </c>
      <c r="AF156" t="n">
        <v>3.770389608876797e-06</v>
      </c>
      <c r="AG156" t="n">
        <v>7.685185185185184</v>
      </c>
      <c r="AH156" t="n">
        <v>487256.2207038027</v>
      </c>
    </row>
    <row r="157">
      <c r="A157" t="n">
        <v>155</v>
      </c>
      <c r="B157" t="n">
        <v>90</v>
      </c>
      <c r="C157" t="inlineStr">
        <is>
          <t xml:space="preserve">CONCLUIDO	</t>
        </is>
      </c>
      <c r="D157" t="n">
        <v>3.7639</v>
      </c>
      <c r="E157" t="n">
        <v>26.57</v>
      </c>
      <c r="F157" t="n">
        <v>23.9</v>
      </c>
      <c r="G157" t="n">
        <v>204.85</v>
      </c>
      <c r="H157" t="n">
        <v>2.96</v>
      </c>
      <c r="I157" t="n">
        <v>7</v>
      </c>
      <c r="J157" t="n">
        <v>238.65</v>
      </c>
      <c r="K157" t="n">
        <v>52.44</v>
      </c>
      <c r="L157" t="n">
        <v>39.75</v>
      </c>
      <c r="M157" t="n">
        <v>1</v>
      </c>
      <c r="N157" t="n">
        <v>56.46</v>
      </c>
      <c r="O157" t="n">
        <v>29668.11</v>
      </c>
      <c r="P157" t="n">
        <v>277.08</v>
      </c>
      <c r="Q157" t="n">
        <v>452.56</v>
      </c>
      <c r="R157" t="n">
        <v>67.83</v>
      </c>
      <c r="S157" t="n">
        <v>57.64</v>
      </c>
      <c r="T157" t="n">
        <v>3017.28</v>
      </c>
      <c r="U157" t="n">
        <v>0.85</v>
      </c>
      <c r="V157" t="n">
        <v>0.89</v>
      </c>
      <c r="W157" t="n">
        <v>6.81</v>
      </c>
      <c r="X157" t="n">
        <v>0.17</v>
      </c>
      <c r="Y157" t="n">
        <v>1</v>
      </c>
      <c r="Z157" t="n">
        <v>10</v>
      </c>
      <c r="AA157" t="n">
        <v>393.8976436480986</v>
      </c>
      <c r="AB157" t="n">
        <v>538.9481335769221</v>
      </c>
      <c r="AC157" t="n">
        <v>487.5116801267962</v>
      </c>
      <c r="AD157" t="n">
        <v>393897.6436480986</v>
      </c>
      <c r="AE157" t="n">
        <v>538948.1335769221</v>
      </c>
      <c r="AF157" t="n">
        <v>3.769888813317229e-06</v>
      </c>
      <c r="AG157" t="n">
        <v>7.688078703703703</v>
      </c>
      <c r="AH157" t="n">
        <v>487511.6801267962</v>
      </c>
    </row>
    <row r="158">
      <c r="A158" t="n">
        <v>156</v>
      </c>
      <c r="B158" t="n">
        <v>90</v>
      </c>
      <c r="C158" t="inlineStr">
        <is>
          <t xml:space="preserve">CONCLUIDO	</t>
        </is>
      </c>
      <c r="D158" t="n">
        <v>3.7641</v>
      </c>
      <c r="E158" t="n">
        <v>26.57</v>
      </c>
      <c r="F158" t="n">
        <v>23.9</v>
      </c>
      <c r="G158" t="n">
        <v>204.84</v>
      </c>
      <c r="H158" t="n">
        <v>2.98</v>
      </c>
      <c r="I158" t="n">
        <v>7</v>
      </c>
      <c r="J158" t="n">
        <v>239.09</v>
      </c>
      <c r="K158" t="n">
        <v>52.44</v>
      </c>
      <c r="L158" t="n">
        <v>40</v>
      </c>
      <c r="M158" t="n">
        <v>1</v>
      </c>
      <c r="N158" t="n">
        <v>56.65</v>
      </c>
      <c r="O158" t="n">
        <v>29721.73</v>
      </c>
      <c r="P158" t="n">
        <v>277.11</v>
      </c>
      <c r="Q158" t="n">
        <v>452.56</v>
      </c>
      <c r="R158" t="n">
        <v>67.75</v>
      </c>
      <c r="S158" t="n">
        <v>57.64</v>
      </c>
      <c r="T158" t="n">
        <v>2979.32</v>
      </c>
      <c r="U158" t="n">
        <v>0.85</v>
      </c>
      <c r="V158" t="n">
        <v>0.89</v>
      </c>
      <c r="W158" t="n">
        <v>6.81</v>
      </c>
      <c r="X158" t="n">
        <v>0.17</v>
      </c>
      <c r="Y158" t="n">
        <v>1</v>
      </c>
      <c r="Z158" t="n">
        <v>10</v>
      </c>
      <c r="AA158" t="n">
        <v>393.9037479001727</v>
      </c>
      <c r="AB158" t="n">
        <v>538.9564856839105</v>
      </c>
      <c r="AC158" t="n">
        <v>487.5192351204159</v>
      </c>
      <c r="AD158" t="n">
        <v>393903.7479001727</v>
      </c>
      <c r="AE158" t="n">
        <v>538956.4856839105</v>
      </c>
      <c r="AF158" t="n">
        <v>3.770089131541056e-06</v>
      </c>
      <c r="AG158" t="n">
        <v>7.688078703703703</v>
      </c>
      <c r="AH158" t="n">
        <v>487519.2351204159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110</v>
      </c>
      <c r="C2" t="inlineStr">
        <is>
          <t xml:space="preserve">CONCLUIDO	</t>
        </is>
      </c>
      <c r="D2" t="n">
        <v>1.8546</v>
      </c>
      <c r="E2" t="n">
        <v>53.92</v>
      </c>
      <c r="F2" t="n">
        <v>35.22</v>
      </c>
      <c r="G2" t="n">
        <v>5.55</v>
      </c>
      <c r="H2" t="n">
        <v>0.08</v>
      </c>
      <c r="I2" t="n">
        <v>381</v>
      </c>
      <c r="J2" t="n">
        <v>213.37</v>
      </c>
      <c r="K2" t="n">
        <v>56.13</v>
      </c>
      <c r="L2" t="n">
        <v>1</v>
      </c>
      <c r="M2" t="n">
        <v>379</v>
      </c>
      <c r="N2" t="n">
        <v>46.25</v>
      </c>
      <c r="O2" t="n">
        <v>26550.29</v>
      </c>
      <c r="P2" t="n">
        <v>525.58</v>
      </c>
      <c r="Q2" t="n">
        <v>453.8</v>
      </c>
      <c r="R2" t="n">
        <v>436.74</v>
      </c>
      <c r="S2" t="n">
        <v>57.64</v>
      </c>
      <c r="T2" t="n">
        <v>185604.81</v>
      </c>
      <c r="U2" t="n">
        <v>0.13</v>
      </c>
      <c r="V2" t="n">
        <v>0.6</v>
      </c>
      <c r="W2" t="n">
        <v>7.44</v>
      </c>
      <c r="X2" t="n">
        <v>11.46</v>
      </c>
      <c r="Y2" t="n">
        <v>1</v>
      </c>
      <c r="Z2" t="n">
        <v>10</v>
      </c>
      <c r="AA2" t="n">
        <v>1212.224535079661</v>
      </c>
      <c r="AB2" t="n">
        <v>1658.619088468082</v>
      </c>
      <c r="AC2" t="n">
        <v>1500.322810551198</v>
      </c>
      <c r="AD2" t="n">
        <v>1212224.535079661</v>
      </c>
      <c r="AE2" t="n">
        <v>1658619.088468082</v>
      </c>
      <c r="AF2" t="n">
        <v>1.752934551757057e-06</v>
      </c>
      <c r="AG2" t="n">
        <v>15.60185185185185</v>
      </c>
      <c r="AH2" t="n">
        <v>1500322.810551198</v>
      </c>
    </row>
    <row r="3">
      <c r="A3" t="n">
        <v>1</v>
      </c>
      <c r="B3" t="n">
        <v>110</v>
      </c>
      <c r="C3" t="inlineStr">
        <is>
          <t xml:space="preserve">CONCLUIDO	</t>
        </is>
      </c>
      <c r="D3" t="n">
        <v>2.1652</v>
      </c>
      <c r="E3" t="n">
        <v>46.19</v>
      </c>
      <c r="F3" t="n">
        <v>31.92</v>
      </c>
      <c r="G3" t="n">
        <v>6.94</v>
      </c>
      <c r="H3" t="n">
        <v>0.1</v>
      </c>
      <c r="I3" t="n">
        <v>276</v>
      </c>
      <c r="J3" t="n">
        <v>213.78</v>
      </c>
      <c r="K3" t="n">
        <v>56.13</v>
      </c>
      <c r="L3" t="n">
        <v>1.25</v>
      </c>
      <c r="M3" t="n">
        <v>274</v>
      </c>
      <c r="N3" t="n">
        <v>46.4</v>
      </c>
      <c r="O3" t="n">
        <v>26600.32</v>
      </c>
      <c r="P3" t="n">
        <v>476.33</v>
      </c>
      <c r="Q3" t="n">
        <v>453.31</v>
      </c>
      <c r="R3" t="n">
        <v>329.18</v>
      </c>
      <c r="S3" t="n">
        <v>57.64</v>
      </c>
      <c r="T3" t="n">
        <v>132350.27</v>
      </c>
      <c r="U3" t="n">
        <v>0.18</v>
      </c>
      <c r="V3" t="n">
        <v>0.66</v>
      </c>
      <c r="W3" t="n">
        <v>7.26</v>
      </c>
      <c r="X3" t="n">
        <v>8.17</v>
      </c>
      <c r="Y3" t="n">
        <v>1</v>
      </c>
      <c r="Z3" t="n">
        <v>10</v>
      </c>
      <c r="AA3" t="n">
        <v>970.6840225987481</v>
      </c>
      <c r="AB3" t="n">
        <v>1328.13270327635</v>
      </c>
      <c r="AC3" t="n">
        <v>1201.377582121611</v>
      </c>
      <c r="AD3" t="n">
        <v>970684.0225987481</v>
      </c>
      <c r="AE3" t="n">
        <v>1328132.70327635</v>
      </c>
      <c r="AF3" t="n">
        <v>2.046508083395007e-06</v>
      </c>
      <c r="AG3" t="n">
        <v>13.36516203703704</v>
      </c>
      <c r="AH3" t="n">
        <v>1201377.582121611</v>
      </c>
    </row>
    <row r="4">
      <c r="A4" t="n">
        <v>2</v>
      </c>
      <c r="B4" t="n">
        <v>110</v>
      </c>
      <c r="C4" t="inlineStr">
        <is>
          <t xml:space="preserve">CONCLUIDO	</t>
        </is>
      </c>
      <c r="D4" t="n">
        <v>2.3876</v>
      </c>
      <c r="E4" t="n">
        <v>41.88</v>
      </c>
      <c r="F4" t="n">
        <v>30.11</v>
      </c>
      <c r="G4" t="n">
        <v>8.32</v>
      </c>
      <c r="H4" t="n">
        <v>0.12</v>
      </c>
      <c r="I4" t="n">
        <v>217</v>
      </c>
      <c r="J4" t="n">
        <v>214.19</v>
      </c>
      <c r="K4" t="n">
        <v>56.13</v>
      </c>
      <c r="L4" t="n">
        <v>1.5</v>
      </c>
      <c r="M4" t="n">
        <v>215</v>
      </c>
      <c r="N4" t="n">
        <v>46.56</v>
      </c>
      <c r="O4" t="n">
        <v>26650.41</v>
      </c>
      <c r="P4" t="n">
        <v>449.27</v>
      </c>
      <c r="Q4" t="n">
        <v>453.18</v>
      </c>
      <c r="R4" t="n">
        <v>270.07</v>
      </c>
      <c r="S4" t="n">
        <v>57.64</v>
      </c>
      <c r="T4" t="n">
        <v>103087.86</v>
      </c>
      <c r="U4" t="n">
        <v>0.21</v>
      </c>
      <c r="V4" t="n">
        <v>0.7</v>
      </c>
      <c r="W4" t="n">
        <v>7.16</v>
      </c>
      <c r="X4" t="n">
        <v>6.37</v>
      </c>
      <c r="Y4" t="n">
        <v>1</v>
      </c>
      <c r="Z4" t="n">
        <v>10</v>
      </c>
      <c r="AA4" t="n">
        <v>843.4985836827453</v>
      </c>
      <c r="AB4" t="n">
        <v>1154.111974725916</v>
      </c>
      <c r="AC4" t="n">
        <v>1043.965147664404</v>
      </c>
      <c r="AD4" t="n">
        <v>843498.5836827453</v>
      </c>
      <c r="AE4" t="n">
        <v>1154111.974725916</v>
      </c>
      <c r="AF4" t="n">
        <v>2.256716561940661e-06</v>
      </c>
      <c r="AG4" t="n">
        <v>12.11805555555556</v>
      </c>
      <c r="AH4" t="n">
        <v>1043965.147664404</v>
      </c>
    </row>
    <row r="5">
      <c r="A5" t="n">
        <v>3</v>
      </c>
      <c r="B5" t="n">
        <v>110</v>
      </c>
      <c r="C5" t="inlineStr">
        <is>
          <t xml:space="preserve">CONCLUIDO	</t>
        </is>
      </c>
      <c r="D5" t="n">
        <v>2.5557</v>
      </c>
      <c r="E5" t="n">
        <v>39.13</v>
      </c>
      <c r="F5" t="n">
        <v>28.96</v>
      </c>
      <c r="G5" t="n">
        <v>9.710000000000001</v>
      </c>
      <c r="H5" t="n">
        <v>0.14</v>
      </c>
      <c r="I5" t="n">
        <v>179</v>
      </c>
      <c r="J5" t="n">
        <v>214.59</v>
      </c>
      <c r="K5" t="n">
        <v>56.13</v>
      </c>
      <c r="L5" t="n">
        <v>1.75</v>
      </c>
      <c r="M5" t="n">
        <v>177</v>
      </c>
      <c r="N5" t="n">
        <v>46.72</v>
      </c>
      <c r="O5" t="n">
        <v>26700.55</v>
      </c>
      <c r="P5" t="n">
        <v>431.99</v>
      </c>
      <c r="Q5" t="n">
        <v>453.02</v>
      </c>
      <c r="R5" t="n">
        <v>232.86</v>
      </c>
      <c r="S5" t="n">
        <v>57.64</v>
      </c>
      <c r="T5" t="n">
        <v>84673.92999999999</v>
      </c>
      <c r="U5" t="n">
        <v>0.25</v>
      </c>
      <c r="V5" t="n">
        <v>0.73</v>
      </c>
      <c r="W5" t="n">
        <v>7.08</v>
      </c>
      <c r="X5" t="n">
        <v>5.22</v>
      </c>
      <c r="Y5" t="n">
        <v>1</v>
      </c>
      <c r="Z5" t="n">
        <v>10</v>
      </c>
      <c r="AA5" t="n">
        <v>769.3837321968512</v>
      </c>
      <c r="AB5" t="n">
        <v>1052.704765206433</v>
      </c>
      <c r="AC5" t="n">
        <v>952.236099895548</v>
      </c>
      <c r="AD5" t="n">
        <v>769383.7321968512</v>
      </c>
      <c r="AE5" t="n">
        <v>1052704.765206433</v>
      </c>
      <c r="AF5" t="n">
        <v>2.415601657460105e-06</v>
      </c>
      <c r="AG5" t="n">
        <v>11.32233796296296</v>
      </c>
      <c r="AH5" t="n">
        <v>952236.0998955481</v>
      </c>
    </row>
    <row r="6">
      <c r="A6" t="n">
        <v>4</v>
      </c>
      <c r="B6" t="n">
        <v>110</v>
      </c>
      <c r="C6" t="inlineStr">
        <is>
          <t xml:space="preserve">CONCLUIDO	</t>
        </is>
      </c>
      <c r="D6" t="n">
        <v>2.6897</v>
      </c>
      <c r="E6" t="n">
        <v>37.18</v>
      </c>
      <c r="F6" t="n">
        <v>28.15</v>
      </c>
      <c r="G6" t="n">
        <v>11.11</v>
      </c>
      <c r="H6" t="n">
        <v>0.17</v>
      </c>
      <c r="I6" t="n">
        <v>152</v>
      </c>
      <c r="J6" t="n">
        <v>215</v>
      </c>
      <c r="K6" t="n">
        <v>56.13</v>
      </c>
      <c r="L6" t="n">
        <v>2</v>
      </c>
      <c r="M6" t="n">
        <v>150</v>
      </c>
      <c r="N6" t="n">
        <v>46.87</v>
      </c>
      <c r="O6" t="n">
        <v>26750.75</v>
      </c>
      <c r="P6" t="n">
        <v>419.78</v>
      </c>
      <c r="Q6" t="n">
        <v>452.95</v>
      </c>
      <c r="R6" t="n">
        <v>205.85</v>
      </c>
      <c r="S6" t="n">
        <v>57.64</v>
      </c>
      <c r="T6" t="n">
        <v>71302.37</v>
      </c>
      <c r="U6" t="n">
        <v>0.28</v>
      </c>
      <c r="V6" t="n">
        <v>0.75</v>
      </c>
      <c r="W6" t="n">
        <v>7.06</v>
      </c>
      <c r="X6" t="n">
        <v>4.41</v>
      </c>
      <c r="Y6" t="n">
        <v>1</v>
      </c>
      <c r="Z6" t="n">
        <v>10</v>
      </c>
      <c r="AA6" t="n">
        <v>715.3169202343943</v>
      </c>
      <c r="AB6" t="n">
        <v>978.7281678199993</v>
      </c>
      <c r="AC6" t="n">
        <v>885.3197251368687</v>
      </c>
      <c r="AD6" t="n">
        <v>715316.9202343943</v>
      </c>
      <c r="AE6" t="n">
        <v>978728.1678199993</v>
      </c>
      <c r="AF6" t="n">
        <v>2.542256046511893e-06</v>
      </c>
      <c r="AG6" t="n">
        <v>10.75810185185185</v>
      </c>
      <c r="AH6" t="n">
        <v>885319.7251368687</v>
      </c>
    </row>
    <row r="7">
      <c r="A7" t="n">
        <v>5</v>
      </c>
      <c r="B7" t="n">
        <v>110</v>
      </c>
      <c r="C7" t="inlineStr">
        <is>
          <t xml:space="preserve">CONCLUIDO	</t>
        </is>
      </c>
      <c r="D7" t="n">
        <v>2.7918</v>
      </c>
      <c r="E7" t="n">
        <v>35.82</v>
      </c>
      <c r="F7" t="n">
        <v>27.59</v>
      </c>
      <c r="G7" t="n">
        <v>12.45</v>
      </c>
      <c r="H7" t="n">
        <v>0.19</v>
      </c>
      <c r="I7" t="n">
        <v>133</v>
      </c>
      <c r="J7" t="n">
        <v>215.41</v>
      </c>
      <c r="K7" t="n">
        <v>56.13</v>
      </c>
      <c r="L7" t="n">
        <v>2.25</v>
      </c>
      <c r="M7" t="n">
        <v>131</v>
      </c>
      <c r="N7" t="n">
        <v>47.03</v>
      </c>
      <c r="O7" t="n">
        <v>26801</v>
      </c>
      <c r="P7" t="n">
        <v>411.31</v>
      </c>
      <c r="Q7" t="n">
        <v>452.84</v>
      </c>
      <c r="R7" t="n">
        <v>188.02</v>
      </c>
      <c r="S7" t="n">
        <v>57.64</v>
      </c>
      <c r="T7" t="n">
        <v>62484.2</v>
      </c>
      <c r="U7" t="n">
        <v>0.31</v>
      </c>
      <c r="V7" t="n">
        <v>0.77</v>
      </c>
      <c r="W7" t="n">
        <v>7.02</v>
      </c>
      <c r="X7" t="n">
        <v>3.86</v>
      </c>
      <c r="Y7" t="n">
        <v>1</v>
      </c>
      <c r="Z7" t="n">
        <v>10</v>
      </c>
      <c r="AA7" t="n">
        <v>674.8227566597626</v>
      </c>
      <c r="AB7" t="n">
        <v>923.3222667407746</v>
      </c>
      <c r="AC7" t="n">
        <v>835.2016854939747</v>
      </c>
      <c r="AD7" t="n">
        <v>674822.7566597626</v>
      </c>
      <c r="AE7" t="n">
        <v>923322.2667407746</v>
      </c>
      <c r="AF7" t="n">
        <v>2.638759129513293e-06</v>
      </c>
      <c r="AG7" t="n">
        <v>10.36458333333333</v>
      </c>
      <c r="AH7" t="n">
        <v>835201.6854939746</v>
      </c>
    </row>
    <row r="8">
      <c r="A8" t="n">
        <v>6</v>
      </c>
      <c r="B8" t="n">
        <v>110</v>
      </c>
      <c r="C8" t="inlineStr">
        <is>
          <t xml:space="preserve">CONCLUIDO	</t>
        </is>
      </c>
      <c r="D8" t="n">
        <v>2.8857</v>
      </c>
      <c r="E8" t="n">
        <v>34.65</v>
      </c>
      <c r="F8" t="n">
        <v>27.1</v>
      </c>
      <c r="G8" t="n">
        <v>13.9</v>
      </c>
      <c r="H8" t="n">
        <v>0.21</v>
      </c>
      <c r="I8" t="n">
        <v>117</v>
      </c>
      <c r="J8" t="n">
        <v>215.82</v>
      </c>
      <c r="K8" t="n">
        <v>56.13</v>
      </c>
      <c r="L8" t="n">
        <v>2.5</v>
      </c>
      <c r="M8" t="n">
        <v>115</v>
      </c>
      <c r="N8" t="n">
        <v>47.19</v>
      </c>
      <c r="O8" t="n">
        <v>26851.31</v>
      </c>
      <c r="P8" t="n">
        <v>403.82</v>
      </c>
      <c r="Q8" t="n">
        <v>452.96</v>
      </c>
      <c r="R8" t="n">
        <v>172.31</v>
      </c>
      <c r="S8" t="n">
        <v>57.64</v>
      </c>
      <c r="T8" t="n">
        <v>54706.45</v>
      </c>
      <c r="U8" t="n">
        <v>0.33</v>
      </c>
      <c r="V8" t="n">
        <v>0.78</v>
      </c>
      <c r="W8" t="n">
        <v>6.98</v>
      </c>
      <c r="X8" t="n">
        <v>3.37</v>
      </c>
      <c r="Y8" t="n">
        <v>1</v>
      </c>
      <c r="Z8" t="n">
        <v>10</v>
      </c>
      <c r="AA8" t="n">
        <v>651.0878357325804</v>
      </c>
      <c r="AB8" t="n">
        <v>890.8471008173939</v>
      </c>
      <c r="AC8" t="n">
        <v>805.8259038271398</v>
      </c>
      <c r="AD8" t="n">
        <v>651087.8357325804</v>
      </c>
      <c r="AE8" t="n">
        <v>890847.1008173939</v>
      </c>
      <c r="AF8" t="n">
        <v>2.727511720050328e-06</v>
      </c>
      <c r="AG8" t="n">
        <v>10.02604166666667</v>
      </c>
      <c r="AH8" t="n">
        <v>805825.9038271398</v>
      </c>
    </row>
    <row r="9">
      <c r="A9" t="n">
        <v>7</v>
      </c>
      <c r="B9" t="n">
        <v>110</v>
      </c>
      <c r="C9" t="inlineStr">
        <is>
          <t xml:space="preserve">CONCLUIDO	</t>
        </is>
      </c>
      <c r="D9" t="n">
        <v>2.9624</v>
      </c>
      <c r="E9" t="n">
        <v>33.76</v>
      </c>
      <c r="F9" t="n">
        <v>26.71</v>
      </c>
      <c r="G9" t="n">
        <v>15.26</v>
      </c>
      <c r="H9" t="n">
        <v>0.23</v>
      </c>
      <c r="I9" t="n">
        <v>105</v>
      </c>
      <c r="J9" t="n">
        <v>216.22</v>
      </c>
      <c r="K9" t="n">
        <v>56.13</v>
      </c>
      <c r="L9" t="n">
        <v>2.75</v>
      </c>
      <c r="M9" t="n">
        <v>103</v>
      </c>
      <c r="N9" t="n">
        <v>47.35</v>
      </c>
      <c r="O9" t="n">
        <v>26901.66</v>
      </c>
      <c r="P9" t="n">
        <v>397.82</v>
      </c>
      <c r="Q9" t="n">
        <v>452.7</v>
      </c>
      <c r="R9" t="n">
        <v>159.9</v>
      </c>
      <c r="S9" t="n">
        <v>57.64</v>
      </c>
      <c r="T9" t="n">
        <v>48562.28</v>
      </c>
      <c r="U9" t="n">
        <v>0.36</v>
      </c>
      <c r="V9" t="n">
        <v>0.79</v>
      </c>
      <c r="W9" t="n">
        <v>6.95</v>
      </c>
      <c r="X9" t="n">
        <v>2.98</v>
      </c>
      <c r="Y9" t="n">
        <v>1</v>
      </c>
      <c r="Z9" t="n">
        <v>10</v>
      </c>
      <c r="AA9" t="n">
        <v>620.5624697394566</v>
      </c>
      <c r="AB9" t="n">
        <v>849.0809483814985</v>
      </c>
      <c r="AC9" t="n">
        <v>768.0458543605632</v>
      </c>
      <c r="AD9" t="n">
        <v>620562.4697394565</v>
      </c>
      <c r="AE9" t="n">
        <v>849080.9483814985</v>
      </c>
      <c r="AF9" t="n">
        <v>2.80000718005236e-06</v>
      </c>
      <c r="AG9" t="n">
        <v>9.768518518518517</v>
      </c>
      <c r="AH9" t="n">
        <v>768045.8543605632</v>
      </c>
    </row>
    <row r="10">
      <c r="A10" t="n">
        <v>8</v>
      </c>
      <c r="B10" t="n">
        <v>110</v>
      </c>
      <c r="C10" t="inlineStr">
        <is>
          <t xml:space="preserve">CONCLUIDO	</t>
        </is>
      </c>
      <c r="D10" t="n">
        <v>3.0183</v>
      </c>
      <c r="E10" t="n">
        <v>33.13</v>
      </c>
      <c r="F10" t="n">
        <v>26.47</v>
      </c>
      <c r="G10" t="n">
        <v>16.54</v>
      </c>
      <c r="H10" t="n">
        <v>0.25</v>
      </c>
      <c r="I10" t="n">
        <v>96</v>
      </c>
      <c r="J10" t="n">
        <v>216.63</v>
      </c>
      <c r="K10" t="n">
        <v>56.13</v>
      </c>
      <c r="L10" t="n">
        <v>3</v>
      </c>
      <c r="M10" t="n">
        <v>94</v>
      </c>
      <c r="N10" t="n">
        <v>47.51</v>
      </c>
      <c r="O10" t="n">
        <v>26952.08</v>
      </c>
      <c r="P10" t="n">
        <v>394.06</v>
      </c>
      <c r="Q10" t="n">
        <v>452.92</v>
      </c>
      <c r="R10" t="n">
        <v>151.71</v>
      </c>
      <c r="S10" t="n">
        <v>57.64</v>
      </c>
      <c r="T10" t="n">
        <v>44513.14</v>
      </c>
      <c r="U10" t="n">
        <v>0.38</v>
      </c>
      <c r="V10" t="n">
        <v>0.8</v>
      </c>
      <c r="W10" t="n">
        <v>6.94</v>
      </c>
      <c r="X10" t="n">
        <v>2.73</v>
      </c>
      <c r="Y10" t="n">
        <v>1</v>
      </c>
      <c r="Z10" t="n">
        <v>10</v>
      </c>
      <c r="AA10" t="n">
        <v>608.5933092420207</v>
      </c>
      <c r="AB10" t="n">
        <v>832.704214946813</v>
      </c>
      <c r="AC10" t="n">
        <v>753.2320933799944</v>
      </c>
      <c r="AD10" t="n">
        <v>608593.3092420207</v>
      </c>
      <c r="AE10" t="n">
        <v>832704.214946813</v>
      </c>
      <c r="AF10" t="n">
        <v>2.852842854291128e-06</v>
      </c>
      <c r="AG10" t="n">
        <v>9.586226851851853</v>
      </c>
      <c r="AH10" t="n">
        <v>753232.0933799944</v>
      </c>
    </row>
    <row r="11">
      <c r="A11" t="n">
        <v>9</v>
      </c>
      <c r="B11" t="n">
        <v>110</v>
      </c>
      <c r="C11" t="inlineStr">
        <is>
          <t xml:space="preserve">CONCLUIDO	</t>
        </is>
      </c>
      <c r="D11" t="n">
        <v>3.0695</v>
      </c>
      <c r="E11" t="n">
        <v>32.58</v>
      </c>
      <c r="F11" t="n">
        <v>26.25</v>
      </c>
      <c r="G11" t="n">
        <v>17.9</v>
      </c>
      <c r="H11" t="n">
        <v>0.27</v>
      </c>
      <c r="I11" t="n">
        <v>88</v>
      </c>
      <c r="J11" t="n">
        <v>217.04</v>
      </c>
      <c r="K11" t="n">
        <v>56.13</v>
      </c>
      <c r="L11" t="n">
        <v>3.25</v>
      </c>
      <c r="M11" t="n">
        <v>86</v>
      </c>
      <c r="N11" t="n">
        <v>47.66</v>
      </c>
      <c r="O11" t="n">
        <v>27002.55</v>
      </c>
      <c r="P11" t="n">
        <v>390.69</v>
      </c>
      <c r="Q11" t="n">
        <v>452.93</v>
      </c>
      <c r="R11" t="n">
        <v>144.48</v>
      </c>
      <c r="S11" t="n">
        <v>57.64</v>
      </c>
      <c r="T11" t="n">
        <v>40938.52</v>
      </c>
      <c r="U11" t="n">
        <v>0.4</v>
      </c>
      <c r="V11" t="n">
        <v>0.8100000000000001</v>
      </c>
      <c r="W11" t="n">
        <v>6.94</v>
      </c>
      <c r="X11" t="n">
        <v>2.52</v>
      </c>
      <c r="Y11" t="n">
        <v>1</v>
      </c>
      <c r="Z11" t="n">
        <v>10</v>
      </c>
      <c r="AA11" t="n">
        <v>597.8999256691498</v>
      </c>
      <c r="AB11" t="n">
        <v>818.0730557836225</v>
      </c>
      <c r="AC11" t="n">
        <v>739.9973115123779</v>
      </c>
      <c r="AD11" t="n">
        <v>597899.9256691497</v>
      </c>
      <c r="AE11" t="n">
        <v>818073.0557836225</v>
      </c>
      <c r="AF11" t="n">
        <v>2.901236173093005e-06</v>
      </c>
      <c r="AG11" t="n">
        <v>9.427083333333334</v>
      </c>
      <c r="AH11" t="n">
        <v>739997.3115123779</v>
      </c>
    </row>
    <row r="12">
      <c r="A12" t="n">
        <v>10</v>
      </c>
      <c r="B12" t="n">
        <v>110</v>
      </c>
      <c r="C12" t="inlineStr">
        <is>
          <t xml:space="preserve">CONCLUIDO	</t>
        </is>
      </c>
      <c r="D12" t="n">
        <v>3.1167</v>
      </c>
      <c r="E12" t="n">
        <v>32.09</v>
      </c>
      <c r="F12" t="n">
        <v>26.05</v>
      </c>
      <c r="G12" t="n">
        <v>19.3</v>
      </c>
      <c r="H12" t="n">
        <v>0.29</v>
      </c>
      <c r="I12" t="n">
        <v>81</v>
      </c>
      <c r="J12" t="n">
        <v>217.45</v>
      </c>
      <c r="K12" t="n">
        <v>56.13</v>
      </c>
      <c r="L12" t="n">
        <v>3.5</v>
      </c>
      <c r="M12" t="n">
        <v>79</v>
      </c>
      <c r="N12" t="n">
        <v>47.82</v>
      </c>
      <c r="O12" t="n">
        <v>27053.07</v>
      </c>
      <c r="P12" t="n">
        <v>387.52</v>
      </c>
      <c r="Q12" t="n">
        <v>452.73</v>
      </c>
      <c r="R12" t="n">
        <v>137.88</v>
      </c>
      <c r="S12" t="n">
        <v>57.64</v>
      </c>
      <c r="T12" t="n">
        <v>37675.2</v>
      </c>
      <c r="U12" t="n">
        <v>0.42</v>
      </c>
      <c r="V12" t="n">
        <v>0.8100000000000001</v>
      </c>
      <c r="W12" t="n">
        <v>6.93</v>
      </c>
      <c r="X12" t="n">
        <v>2.32</v>
      </c>
      <c r="Y12" t="n">
        <v>1</v>
      </c>
      <c r="Z12" t="n">
        <v>10</v>
      </c>
      <c r="AA12" t="n">
        <v>588.467153967881</v>
      </c>
      <c r="AB12" t="n">
        <v>805.1667213974295</v>
      </c>
      <c r="AC12" t="n">
        <v>728.3227395658489</v>
      </c>
      <c r="AD12" t="n">
        <v>588467.153967881</v>
      </c>
      <c r="AE12" t="n">
        <v>805166.7213974295</v>
      </c>
      <c r="AF12" t="n">
        <v>2.945848763863485e-06</v>
      </c>
      <c r="AG12" t="n">
        <v>9.285300925925927</v>
      </c>
      <c r="AH12" t="n">
        <v>728322.739565849</v>
      </c>
    </row>
    <row r="13">
      <c r="A13" t="n">
        <v>11</v>
      </c>
      <c r="B13" t="n">
        <v>110</v>
      </c>
      <c r="C13" t="inlineStr">
        <is>
          <t xml:space="preserve">CONCLUIDO	</t>
        </is>
      </c>
      <c r="D13" t="n">
        <v>3.1599</v>
      </c>
      <c r="E13" t="n">
        <v>31.65</v>
      </c>
      <c r="F13" t="n">
        <v>25.87</v>
      </c>
      <c r="G13" t="n">
        <v>20.69</v>
      </c>
      <c r="H13" t="n">
        <v>0.31</v>
      </c>
      <c r="I13" t="n">
        <v>75</v>
      </c>
      <c r="J13" t="n">
        <v>217.86</v>
      </c>
      <c r="K13" t="n">
        <v>56.13</v>
      </c>
      <c r="L13" t="n">
        <v>3.75</v>
      </c>
      <c r="M13" t="n">
        <v>73</v>
      </c>
      <c r="N13" t="n">
        <v>47.98</v>
      </c>
      <c r="O13" t="n">
        <v>27103.65</v>
      </c>
      <c r="P13" t="n">
        <v>384.6</v>
      </c>
      <c r="Q13" t="n">
        <v>452.7</v>
      </c>
      <c r="R13" t="n">
        <v>131.76</v>
      </c>
      <c r="S13" t="n">
        <v>57.64</v>
      </c>
      <c r="T13" t="n">
        <v>34643.63</v>
      </c>
      <c r="U13" t="n">
        <v>0.44</v>
      </c>
      <c r="V13" t="n">
        <v>0.82</v>
      </c>
      <c r="W13" t="n">
        <v>6.92</v>
      </c>
      <c r="X13" t="n">
        <v>2.14</v>
      </c>
      <c r="Y13" t="n">
        <v>1</v>
      </c>
      <c r="Z13" t="n">
        <v>10</v>
      </c>
      <c r="AA13" t="n">
        <v>567.8564339312227</v>
      </c>
      <c r="AB13" t="n">
        <v>776.9662249624795</v>
      </c>
      <c r="AC13" t="n">
        <v>702.8136589310051</v>
      </c>
      <c r="AD13" t="n">
        <v>567856.4339312227</v>
      </c>
      <c r="AE13" t="n">
        <v>776966.2249624794</v>
      </c>
      <c r="AF13" t="n">
        <v>2.986680626602569e-06</v>
      </c>
      <c r="AG13" t="n">
        <v>9.157986111111111</v>
      </c>
      <c r="AH13" t="n">
        <v>702813.658931005</v>
      </c>
    </row>
    <row r="14">
      <c r="A14" t="n">
        <v>12</v>
      </c>
      <c r="B14" t="n">
        <v>110</v>
      </c>
      <c r="C14" t="inlineStr">
        <is>
          <t xml:space="preserve">CONCLUIDO	</t>
        </is>
      </c>
      <c r="D14" t="n">
        <v>3.1943</v>
      </c>
      <c r="E14" t="n">
        <v>31.31</v>
      </c>
      <c r="F14" t="n">
        <v>25.74</v>
      </c>
      <c r="G14" t="n">
        <v>22.06</v>
      </c>
      <c r="H14" t="n">
        <v>0.33</v>
      </c>
      <c r="I14" t="n">
        <v>70</v>
      </c>
      <c r="J14" t="n">
        <v>218.27</v>
      </c>
      <c r="K14" t="n">
        <v>56.13</v>
      </c>
      <c r="L14" t="n">
        <v>4</v>
      </c>
      <c r="M14" t="n">
        <v>68</v>
      </c>
      <c r="N14" t="n">
        <v>48.15</v>
      </c>
      <c r="O14" t="n">
        <v>27154.29</v>
      </c>
      <c r="P14" t="n">
        <v>382.43</v>
      </c>
      <c r="Q14" t="n">
        <v>452.7</v>
      </c>
      <c r="R14" t="n">
        <v>127.73</v>
      </c>
      <c r="S14" t="n">
        <v>57.64</v>
      </c>
      <c r="T14" t="n">
        <v>32650.91</v>
      </c>
      <c r="U14" t="n">
        <v>0.45</v>
      </c>
      <c r="V14" t="n">
        <v>0.82</v>
      </c>
      <c r="W14" t="n">
        <v>6.91</v>
      </c>
      <c r="X14" t="n">
        <v>2.01</v>
      </c>
      <c r="Y14" t="n">
        <v>1</v>
      </c>
      <c r="Z14" t="n">
        <v>10</v>
      </c>
      <c r="AA14" t="n">
        <v>561.5057709501283</v>
      </c>
      <c r="AB14" t="n">
        <v>768.2769677002686</v>
      </c>
      <c r="AC14" t="n">
        <v>694.9536921864508</v>
      </c>
      <c r="AD14" t="n">
        <v>561505.7709501283</v>
      </c>
      <c r="AE14" t="n">
        <v>768276.9677002686</v>
      </c>
      <c r="AF14" t="n">
        <v>3.019194887672581e-06</v>
      </c>
      <c r="AG14" t="n">
        <v>9.059606481481481</v>
      </c>
      <c r="AH14" t="n">
        <v>694953.6921864508</v>
      </c>
    </row>
    <row r="15">
      <c r="A15" t="n">
        <v>13</v>
      </c>
      <c r="B15" t="n">
        <v>110</v>
      </c>
      <c r="C15" t="inlineStr">
        <is>
          <t xml:space="preserve">CONCLUIDO	</t>
        </is>
      </c>
      <c r="D15" t="n">
        <v>3.2354</v>
      </c>
      <c r="E15" t="n">
        <v>30.91</v>
      </c>
      <c r="F15" t="n">
        <v>25.55</v>
      </c>
      <c r="G15" t="n">
        <v>23.59</v>
      </c>
      <c r="H15" t="n">
        <v>0.35</v>
      </c>
      <c r="I15" t="n">
        <v>65</v>
      </c>
      <c r="J15" t="n">
        <v>218.68</v>
      </c>
      <c r="K15" t="n">
        <v>56.13</v>
      </c>
      <c r="L15" t="n">
        <v>4.25</v>
      </c>
      <c r="M15" t="n">
        <v>63</v>
      </c>
      <c r="N15" t="n">
        <v>48.31</v>
      </c>
      <c r="O15" t="n">
        <v>27204.98</v>
      </c>
      <c r="P15" t="n">
        <v>379.51</v>
      </c>
      <c r="Q15" t="n">
        <v>452.68</v>
      </c>
      <c r="R15" t="n">
        <v>121.85</v>
      </c>
      <c r="S15" t="n">
        <v>57.64</v>
      </c>
      <c r="T15" t="n">
        <v>29736.84</v>
      </c>
      <c r="U15" t="n">
        <v>0.47</v>
      </c>
      <c r="V15" t="n">
        <v>0.83</v>
      </c>
      <c r="W15" t="n">
        <v>6.9</v>
      </c>
      <c r="X15" t="n">
        <v>1.82</v>
      </c>
      <c r="Y15" t="n">
        <v>1</v>
      </c>
      <c r="Z15" t="n">
        <v>10</v>
      </c>
      <c r="AA15" t="n">
        <v>553.5520794299687</v>
      </c>
      <c r="AB15" t="n">
        <v>757.3943760702813</v>
      </c>
      <c r="AC15" t="n">
        <v>685.1097198278161</v>
      </c>
      <c r="AD15" t="n">
        <v>553552.0794299687</v>
      </c>
      <c r="AE15" t="n">
        <v>757394.3760702813</v>
      </c>
      <c r="AF15" t="n">
        <v>3.058041868195181e-06</v>
      </c>
      <c r="AG15" t="n">
        <v>8.94386574074074</v>
      </c>
      <c r="AH15" t="n">
        <v>685109.7198278161</v>
      </c>
    </row>
    <row r="16">
      <c r="A16" t="n">
        <v>14</v>
      </c>
      <c r="B16" t="n">
        <v>110</v>
      </c>
      <c r="C16" t="inlineStr">
        <is>
          <t xml:space="preserve">CONCLUIDO	</t>
        </is>
      </c>
      <c r="D16" t="n">
        <v>3.2564</v>
      </c>
      <c r="E16" t="n">
        <v>30.71</v>
      </c>
      <c r="F16" t="n">
        <v>25.48</v>
      </c>
      <c r="G16" t="n">
        <v>24.66</v>
      </c>
      <c r="H16" t="n">
        <v>0.36</v>
      </c>
      <c r="I16" t="n">
        <v>62</v>
      </c>
      <c r="J16" t="n">
        <v>219.09</v>
      </c>
      <c r="K16" t="n">
        <v>56.13</v>
      </c>
      <c r="L16" t="n">
        <v>4.5</v>
      </c>
      <c r="M16" t="n">
        <v>60</v>
      </c>
      <c r="N16" t="n">
        <v>48.47</v>
      </c>
      <c r="O16" t="n">
        <v>27255.72</v>
      </c>
      <c r="P16" t="n">
        <v>378.19</v>
      </c>
      <c r="Q16" t="n">
        <v>452.66</v>
      </c>
      <c r="R16" t="n">
        <v>119.46</v>
      </c>
      <c r="S16" t="n">
        <v>57.64</v>
      </c>
      <c r="T16" t="n">
        <v>28557.39</v>
      </c>
      <c r="U16" t="n">
        <v>0.48</v>
      </c>
      <c r="V16" t="n">
        <v>0.83</v>
      </c>
      <c r="W16" t="n">
        <v>6.89</v>
      </c>
      <c r="X16" t="n">
        <v>1.75</v>
      </c>
      <c r="Y16" t="n">
        <v>1</v>
      </c>
      <c r="Z16" t="n">
        <v>10</v>
      </c>
      <c r="AA16" t="n">
        <v>549.8780902168089</v>
      </c>
      <c r="AB16" t="n">
        <v>752.3674619438714</v>
      </c>
      <c r="AC16" t="n">
        <v>680.5625673303125</v>
      </c>
      <c r="AD16" t="n">
        <v>549878.090216809</v>
      </c>
      <c r="AE16" t="n">
        <v>752367.4619438713</v>
      </c>
      <c r="AF16" t="n">
        <v>3.077890690360014e-06</v>
      </c>
      <c r="AG16" t="n">
        <v>8.885995370370372</v>
      </c>
      <c r="AH16" t="n">
        <v>680562.5673303124</v>
      </c>
    </row>
    <row r="17">
      <c r="A17" t="n">
        <v>15</v>
      </c>
      <c r="B17" t="n">
        <v>110</v>
      </c>
      <c r="C17" t="inlineStr">
        <is>
          <t xml:space="preserve">CONCLUIDO	</t>
        </is>
      </c>
      <c r="D17" t="n">
        <v>3.2855</v>
      </c>
      <c r="E17" t="n">
        <v>30.44</v>
      </c>
      <c r="F17" t="n">
        <v>25.37</v>
      </c>
      <c r="G17" t="n">
        <v>26.25</v>
      </c>
      <c r="H17" t="n">
        <v>0.38</v>
      </c>
      <c r="I17" t="n">
        <v>58</v>
      </c>
      <c r="J17" t="n">
        <v>219.51</v>
      </c>
      <c r="K17" t="n">
        <v>56.13</v>
      </c>
      <c r="L17" t="n">
        <v>4.75</v>
      </c>
      <c r="M17" t="n">
        <v>56</v>
      </c>
      <c r="N17" t="n">
        <v>48.63</v>
      </c>
      <c r="O17" t="n">
        <v>27306.53</v>
      </c>
      <c r="P17" t="n">
        <v>376.49</v>
      </c>
      <c r="Q17" t="n">
        <v>452.77</v>
      </c>
      <c r="R17" t="n">
        <v>115.8</v>
      </c>
      <c r="S17" t="n">
        <v>57.64</v>
      </c>
      <c r="T17" t="n">
        <v>26748.2</v>
      </c>
      <c r="U17" t="n">
        <v>0.5</v>
      </c>
      <c r="V17" t="n">
        <v>0.84</v>
      </c>
      <c r="W17" t="n">
        <v>6.89</v>
      </c>
      <c r="X17" t="n">
        <v>1.65</v>
      </c>
      <c r="Y17" t="n">
        <v>1</v>
      </c>
      <c r="Z17" t="n">
        <v>10</v>
      </c>
      <c r="AA17" t="n">
        <v>544.912489255335</v>
      </c>
      <c r="AB17" t="n">
        <v>745.573307641529</v>
      </c>
      <c r="AC17" t="n">
        <v>674.4168375789303</v>
      </c>
      <c r="AD17" t="n">
        <v>544912.4892553349</v>
      </c>
      <c r="AE17" t="n">
        <v>745573.307641529</v>
      </c>
      <c r="AF17" t="n">
        <v>3.105395486788424e-06</v>
      </c>
      <c r="AG17" t="n">
        <v>8.807870370370372</v>
      </c>
      <c r="AH17" t="n">
        <v>674416.8375789303</v>
      </c>
    </row>
    <row r="18">
      <c r="A18" t="n">
        <v>16</v>
      </c>
      <c r="B18" t="n">
        <v>110</v>
      </c>
      <c r="C18" t="inlineStr">
        <is>
          <t xml:space="preserve">CONCLUIDO	</t>
        </is>
      </c>
      <c r="D18" t="n">
        <v>3.3111</v>
      </c>
      <c r="E18" t="n">
        <v>30.2</v>
      </c>
      <c r="F18" t="n">
        <v>25.27</v>
      </c>
      <c r="G18" t="n">
        <v>27.56</v>
      </c>
      <c r="H18" t="n">
        <v>0.4</v>
      </c>
      <c r="I18" t="n">
        <v>55</v>
      </c>
      <c r="J18" t="n">
        <v>219.92</v>
      </c>
      <c r="K18" t="n">
        <v>56.13</v>
      </c>
      <c r="L18" t="n">
        <v>5</v>
      </c>
      <c r="M18" t="n">
        <v>53</v>
      </c>
      <c r="N18" t="n">
        <v>48.79</v>
      </c>
      <c r="O18" t="n">
        <v>27357.39</v>
      </c>
      <c r="P18" t="n">
        <v>374.74</v>
      </c>
      <c r="Q18" t="n">
        <v>452.7</v>
      </c>
      <c r="R18" t="n">
        <v>112.61</v>
      </c>
      <c r="S18" t="n">
        <v>57.64</v>
      </c>
      <c r="T18" t="n">
        <v>25169.59</v>
      </c>
      <c r="U18" t="n">
        <v>0.51</v>
      </c>
      <c r="V18" t="n">
        <v>0.84</v>
      </c>
      <c r="W18" t="n">
        <v>6.88</v>
      </c>
      <c r="X18" t="n">
        <v>1.54</v>
      </c>
      <c r="Y18" t="n">
        <v>1</v>
      </c>
      <c r="Z18" t="n">
        <v>10</v>
      </c>
      <c r="AA18" t="n">
        <v>540.4187731112061</v>
      </c>
      <c r="AB18" t="n">
        <v>739.4248069643673</v>
      </c>
      <c r="AC18" t="n">
        <v>668.855141176922</v>
      </c>
      <c r="AD18" t="n">
        <v>540418.773111206</v>
      </c>
      <c r="AE18" t="n">
        <v>739424.8069643674</v>
      </c>
      <c r="AF18" t="n">
        <v>3.129592146189363e-06</v>
      </c>
      <c r="AG18" t="n">
        <v>8.738425925925926</v>
      </c>
      <c r="AH18" t="n">
        <v>668855.141176922</v>
      </c>
    </row>
    <row r="19">
      <c r="A19" t="n">
        <v>17</v>
      </c>
      <c r="B19" t="n">
        <v>110</v>
      </c>
      <c r="C19" t="inlineStr">
        <is>
          <t xml:space="preserve">CONCLUIDO	</t>
        </is>
      </c>
      <c r="D19" t="n">
        <v>3.3318</v>
      </c>
      <c r="E19" t="n">
        <v>30.01</v>
      </c>
      <c r="F19" t="n">
        <v>25.21</v>
      </c>
      <c r="G19" t="n">
        <v>29.08</v>
      </c>
      <c r="H19" t="n">
        <v>0.42</v>
      </c>
      <c r="I19" t="n">
        <v>52</v>
      </c>
      <c r="J19" t="n">
        <v>220.33</v>
      </c>
      <c r="K19" t="n">
        <v>56.13</v>
      </c>
      <c r="L19" t="n">
        <v>5.25</v>
      </c>
      <c r="M19" t="n">
        <v>50</v>
      </c>
      <c r="N19" t="n">
        <v>48.95</v>
      </c>
      <c r="O19" t="n">
        <v>27408.3</v>
      </c>
      <c r="P19" t="n">
        <v>373.56</v>
      </c>
      <c r="Q19" t="n">
        <v>452.7</v>
      </c>
      <c r="R19" t="n">
        <v>110.08</v>
      </c>
      <c r="S19" t="n">
        <v>57.64</v>
      </c>
      <c r="T19" t="n">
        <v>23918.98</v>
      </c>
      <c r="U19" t="n">
        <v>0.52</v>
      </c>
      <c r="V19" t="n">
        <v>0.84</v>
      </c>
      <c r="W19" t="n">
        <v>6.89</v>
      </c>
      <c r="X19" t="n">
        <v>1.48</v>
      </c>
      <c r="Y19" t="n">
        <v>1</v>
      </c>
      <c r="Z19" t="n">
        <v>10</v>
      </c>
      <c r="AA19" t="n">
        <v>537.0809878649592</v>
      </c>
      <c r="AB19" t="n">
        <v>734.8579019377599</v>
      </c>
      <c r="AC19" t="n">
        <v>664.7240951563625</v>
      </c>
      <c r="AD19" t="n">
        <v>537080.9878649592</v>
      </c>
      <c r="AE19" t="n">
        <v>734857.9019377599</v>
      </c>
      <c r="AF19" t="n">
        <v>3.14915741375184e-06</v>
      </c>
      <c r="AG19" t="n">
        <v>8.683449074074074</v>
      </c>
      <c r="AH19" t="n">
        <v>664724.0951563625</v>
      </c>
    </row>
    <row r="20">
      <c r="A20" t="n">
        <v>18</v>
      </c>
      <c r="B20" t="n">
        <v>110</v>
      </c>
      <c r="C20" t="inlineStr">
        <is>
          <t xml:space="preserve">CONCLUIDO	</t>
        </is>
      </c>
      <c r="D20" t="n">
        <v>3.3457</v>
      </c>
      <c r="E20" t="n">
        <v>29.89</v>
      </c>
      <c r="F20" t="n">
        <v>25.16</v>
      </c>
      <c r="G20" t="n">
        <v>30.2</v>
      </c>
      <c r="H20" t="n">
        <v>0.44</v>
      </c>
      <c r="I20" t="n">
        <v>50</v>
      </c>
      <c r="J20" t="n">
        <v>220.74</v>
      </c>
      <c r="K20" t="n">
        <v>56.13</v>
      </c>
      <c r="L20" t="n">
        <v>5.5</v>
      </c>
      <c r="M20" t="n">
        <v>48</v>
      </c>
      <c r="N20" t="n">
        <v>49.12</v>
      </c>
      <c r="O20" t="n">
        <v>27459.27</v>
      </c>
      <c r="P20" t="n">
        <v>372.85</v>
      </c>
      <c r="Q20" t="n">
        <v>452.74</v>
      </c>
      <c r="R20" t="n">
        <v>108.9</v>
      </c>
      <c r="S20" t="n">
        <v>57.64</v>
      </c>
      <c r="T20" t="n">
        <v>23338.22</v>
      </c>
      <c r="U20" t="n">
        <v>0.53</v>
      </c>
      <c r="V20" t="n">
        <v>0.84</v>
      </c>
      <c r="W20" t="n">
        <v>6.88</v>
      </c>
      <c r="X20" t="n">
        <v>1.44</v>
      </c>
      <c r="Y20" t="n">
        <v>1</v>
      </c>
      <c r="Z20" t="n">
        <v>10</v>
      </c>
      <c r="AA20" t="n">
        <v>534.8877720061193</v>
      </c>
      <c r="AB20" t="n">
        <v>731.8570472418405</v>
      </c>
      <c r="AC20" t="n">
        <v>662.0096378208955</v>
      </c>
      <c r="AD20" t="n">
        <v>534887.7720061194</v>
      </c>
      <c r="AE20" t="n">
        <v>731857.0472418405</v>
      </c>
      <c r="AF20" t="n">
        <v>3.162295443660943e-06</v>
      </c>
      <c r="AG20" t="n">
        <v>8.648726851851853</v>
      </c>
      <c r="AH20" t="n">
        <v>662009.6378208955</v>
      </c>
    </row>
    <row r="21">
      <c r="A21" t="n">
        <v>19</v>
      </c>
      <c r="B21" t="n">
        <v>110</v>
      </c>
      <c r="C21" t="inlineStr">
        <is>
          <t xml:space="preserve">CONCLUIDO	</t>
        </is>
      </c>
      <c r="D21" t="n">
        <v>3.3674</v>
      </c>
      <c r="E21" t="n">
        <v>29.7</v>
      </c>
      <c r="F21" t="n">
        <v>25.06</v>
      </c>
      <c r="G21" t="n">
        <v>31.32</v>
      </c>
      <c r="H21" t="n">
        <v>0.46</v>
      </c>
      <c r="I21" t="n">
        <v>48</v>
      </c>
      <c r="J21" t="n">
        <v>221.16</v>
      </c>
      <c r="K21" t="n">
        <v>56.13</v>
      </c>
      <c r="L21" t="n">
        <v>5.75</v>
      </c>
      <c r="M21" t="n">
        <v>46</v>
      </c>
      <c r="N21" t="n">
        <v>49.28</v>
      </c>
      <c r="O21" t="n">
        <v>27510.3</v>
      </c>
      <c r="P21" t="n">
        <v>371.08</v>
      </c>
      <c r="Q21" t="n">
        <v>452.83</v>
      </c>
      <c r="R21" t="n">
        <v>105.68</v>
      </c>
      <c r="S21" t="n">
        <v>57.64</v>
      </c>
      <c r="T21" t="n">
        <v>21738.26</v>
      </c>
      <c r="U21" t="n">
        <v>0.55</v>
      </c>
      <c r="V21" t="n">
        <v>0.85</v>
      </c>
      <c r="W21" t="n">
        <v>6.87</v>
      </c>
      <c r="X21" t="n">
        <v>1.33</v>
      </c>
      <c r="Y21" t="n">
        <v>1</v>
      </c>
      <c r="Z21" t="n">
        <v>10</v>
      </c>
      <c r="AA21" t="n">
        <v>530.9471063711245</v>
      </c>
      <c r="AB21" t="n">
        <v>726.4652546701423</v>
      </c>
      <c r="AC21" t="n">
        <v>657.1324303648119</v>
      </c>
      <c r="AD21" t="n">
        <v>530947.1063711245</v>
      </c>
      <c r="AE21" t="n">
        <v>726465.2546701423</v>
      </c>
      <c r="AF21" t="n">
        <v>3.182805893231271e-06</v>
      </c>
      <c r="AG21" t="n">
        <v>8.59375</v>
      </c>
      <c r="AH21" t="n">
        <v>657132.4303648119</v>
      </c>
    </row>
    <row r="22">
      <c r="A22" t="n">
        <v>20</v>
      </c>
      <c r="B22" t="n">
        <v>110</v>
      </c>
      <c r="C22" t="inlineStr">
        <is>
          <t xml:space="preserve">CONCLUIDO	</t>
        </is>
      </c>
      <c r="D22" t="n">
        <v>3.3818</v>
      </c>
      <c r="E22" t="n">
        <v>29.57</v>
      </c>
      <c r="F22" t="n">
        <v>25.01</v>
      </c>
      <c r="G22" t="n">
        <v>32.63</v>
      </c>
      <c r="H22" t="n">
        <v>0.48</v>
      </c>
      <c r="I22" t="n">
        <v>46</v>
      </c>
      <c r="J22" t="n">
        <v>221.57</v>
      </c>
      <c r="K22" t="n">
        <v>56.13</v>
      </c>
      <c r="L22" t="n">
        <v>6</v>
      </c>
      <c r="M22" t="n">
        <v>44</v>
      </c>
      <c r="N22" t="n">
        <v>49.45</v>
      </c>
      <c r="O22" t="n">
        <v>27561.39</v>
      </c>
      <c r="P22" t="n">
        <v>370.24</v>
      </c>
      <c r="Q22" t="n">
        <v>452.72</v>
      </c>
      <c r="R22" t="n">
        <v>104.21</v>
      </c>
      <c r="S22" t="n">
        <v>57.64</v>
      </c>
      <c r="T22" t="n">
        <v>21012.6</v>
      </c>
      <c r="U22" t="n">
        <v>0.55</v>
      </c>
      <c r="V22" t="n">
        <v>0.85</v>
      </c>
      <c r="W22" t="n">
        <v>6.87</v>
      </c>
      <c r="X22" t="n">
        <v>1.29</v>
      </c>
      <c r="Y22" t="n">
        <v>1</v>
      </c>
      <c r="Z22" t="n">
        <v>10</v>
      </c>
      <c r="AA22" t="n">
        <v>516.4354341950204</v>
      </c>
      <c r="AB22" t="n">
        <v>706.6097445890042</v>
      </c>
      <c r="AC22" t="n">
        <v>639.1719022984341</v>
      </c>
      <c r="AD22" t="n">
        <v>516435.4341950205</v>
      </c>
      <c r="AE22" t="n">
        <v>706609.7445890042</v>
      </c>
      <c r="AF22" t="n">
        <v>3.196416514144299e-06</v>
      </c>
      <c r="AG22" t="n">
        <v>8.55613425925926</v>
      </c>
      <c r="AH22" t="n">
        <v>639171.9022984342</v>
      </c>
    </row>
    <row r="23">
      <c r="A23" t="n">
        <v>21</v>
      </c>
      <c r="B23" t="n">
        <v>110</v>
      </c>
      <c r="C23" t="inlineStr">
        <is>
          <t xml:space="preserve">CONCLUIDO	</t>
        </is>
      </c>
      <c r="D23" t="n">
        <v>3.3949</v>
      </c>
      <c r="E23" t="n">
        <v>29.46</v>
      </c>
      <c r="F23" t="n">
        <v>24.98</v>
      </c>
      <c r="G23" t="n">
        <v>34.07</v>
      </c>
      <c r="H23" t="n">
        <v>0.5</v>
      </c>
      <c r="I23" t="n">
        <v>44</v>
      </c>
      <c r="J23" t="n">
        <v>221.99</v>
      </c>
      <c r="K23" t="n">
        <v>56.13</v>
      </c>
      <c r="L23" t="n">
        <v>6.25</v>
      </c>
      <c r="M23" t="n">
        <v>42</v>
      </c>
      <c r="N23" t="n">
        <v>49.61</v>
      </c>
      <c r="O23" t="n">
        <v>27612.53</v>
      </c>
      <c r="P23" t="n">
        <v>369.7</v>
      </c>
      <c r="Q23" t="n">
        <v>452.63</v>
      </c>
      <c r="R23" t="n">
        <v>103.12</v>
      </c>
      <c r="S23" t="n">
        <v>57.64</v>
      </c>
      <c r="T23" t="n">
        <v>20480.04</v>
      </c>
      <c r="U23" t="n">
        <v>0.5600000000000001</v>
      </c>
      <c r="V23" t="n">
        <v>0.85</v>
      </c>
      <c r="W23" t="n">
        <v>6.87</v>
      </c>
      <c r="X23" t="n">
        <v>1.26</v>
      </c>
      <c r="Y23" t="n">
        <v>1</v>
      </c>
      <c r="Z23" t="n">
        <v>10</v>
      </c>
      <c r="AA23" t="n">
        <v>514.5830790216864</v>
      </c>
      <c r="AB23" t="n">
        <v>704.0752705207059</v>
      </c>
      <c r="AC23" t="n">
        <v>636.8793148780575</v>
      </c>
      <c r="AD23" t="n">
        <v>514583.0790216865</v>
      </c>
      <c r="AE23" t="n">
        <v>704075.2705207058</v>
      </c>
      <c r="AF23" t="n">
        <v>3.208798398447122e-06</v>
      </c>
      <c r="AG23" t="n">
        <v>8.524305555555555</v>
      </c>
      <c r="AH23" t="n">
        <v>636879.3148780575</v>
      </c>
    </row>
    <row r="24">
      <c r="A24" t="n">
        <v>22</v>
      </c>
      <c r="B24" t="n">
        <v>110</v>
      </c>
      <c r="C24" t="inlineStr">
        <is>
          <t xml:space="preserve">CONCLUIDO	</t>
        </is>
      </c>
      <c r="D24" t="n">
        <v>3.4166</v>
      </c>
      <c r="E24" t="n">
        <v>29.27</v>
      </c>
      <c r="F24" t="n">
        <v>24.88</v>
      </c>
      <c r="G24" t="n">
        <v>35.55</v>
      </c>
      <c r="H24" t="n">
        <v>0.52</v>
      </c>
      <c r="I24" t="n">
        <v>42</v>
      </c>
      <c r="J24" t="n">
        <v>222.4</v>
      </c>
      <c r="K24" t="n">
        <v>56.13</v>
      </c>
      <c r="L24" t="n">
        <v>6.5</v>
      </c>
      <c r="M24" t="n">
        <v>40</v>
      </c>
      <c r="N24" t="n">
        <v>49.78</v>
      </c>
      <c r="O24" t="n">
        <v>27663.85</v>
      </c>
      <c r="P24" t="n">
        <v>368.08</v>
      </c>
      <c r="Q24" t="n">
        <v>452.61</v>
      </c>
      <c r="R24" t="n">
        <v>99.89</v>
      </c>
      <c r="S24" t="n">
        <v>57.64</v>
      </c>
      <c r="T24" t="n">
        <v>18871.13</v>
      </c>
      <c r="U24" t="n">
        <v>0.58</v>
      </c>
      <c r="V24" t="n">
        <v>0.85</v>
      </c>
      <c r="W24" t="n">
        <v>6.86</v>
      </c>
      <c r="X24" t="n">
        <v>1.16</v>
      </c>
      <c r="Y24" t="n">
        <v>1</v>
      </c>
      <c r="Z24" t="n">
        <v>10</v>
      </c>
      <c r="AA24" t="n">
        <v>510.6860931870743</v>
      </c>
      <c r="AB24" t="n">
        <v>698.7432425789082</v>
      </c>
      <c r="AC24" t="n">
        <v>632.0561681994768</v>
      </c>
      <c r="AD24" t="n">
        <v>510686.0931870743</v>
      </c>
      <c r="AE24" t="n">
        <v>698743.2425789082</v>
      </c>
      <c r="AF24" t="n">
        <v>3.229308848017449e-06</v>
      </c>
      <c r="AG24" t="n">
        <v>8.469328703703704</v>
      </c>
      <c r="AH24" t="n">
        <v>632056.1681994768</v>
      </c>
    </row>
    <row r="25">
      <c r="A25" t="n">
        <v>23</v>
      </c>
      <c r="B25" t="n">
        <v>110</v>
      </c>
      <c r="C25" t="inlineStr">
        <is>
          <t xml:space="preserve">CONCLUIDO	</t>
        </is>
      </c>
      <c r="D25" t="n">
        <v>3.4307</v>
      </c>
      <c r="E25" t="n">
        <v>29.15</v>
      </c>
      <c r="F25" t="n">
        <v>24.85</v>
      </c>
      <c r="G25" t="n">
        <v>37.27</v>
      </c>
      <c r="H25" t="n">
        <v>0.54</v>
      </c>
      <c r="I25" t="n">
        <v>40</v>
      </c>
      <c r="J25" t="n">
        <v>222.82</v>
      </c>
      <c r="K25" t="n">
        <v>56.13</v>
      </c>
      <c r="L25" t="n">
        <v>6.75</v>
      </c>
      <c r="M25" t="n">
        <v>38</v>
      </c>
      <c r="N25" t="n">
        <v>49.94</v>
      </c>
      <c r="O25" t="n">
        <v>27715.11</v>
      </c>
      <c r="P25" t="n">
        <v>367.11</v>
      </c>
      <c r="Q25" t="n">
        <v>452.63</v>
      </c>
      <c r="R25" t="n">
        <v>98.92</v>
      </c>
      <c r="S25" t="n">
        <v>57.64</v>
      </c>
      <c r="T25" t="n">
        <v>18397.91</v>
      </c>
      <c r="U25" t="n">
        <v>0.58</v>
      </c>
      <c r="V25" t="n">
        <v>0.85</v>
      </c>
      <c r="W25" t="n">
        <v>6.86</v>
      </c>
      <c r="X25" t="n">
        <v>1.12</v>
      </c>
      <c r="Y25" t="n">
        <v>1</v>
      </c>
      <c r="Z25" t="n">
        <v>10</v>
      </c>
      <c r="AA25" t="n">
        <v>508.4699445609879</v>
      </c>
      <c r="AB25" t="n">
        <v>695.7110102591197</v>
      </c>
      <c r="AC25" t="n">
        <v>629.3133278765241</v>
      </c>
      <c r="AD25" t="n">
        <v>508469.9445609879</v>
      </c>
      <c r="AE25" t="n">
        <v>695711.0102591197</v>
      </c>
      <c r="AF25" t="n">
        <v>3.242635914328122e-06</v>
      </c>
      <c r="AG25" t="n">
        <v>8.434606481481481</v>
      </c>
      <c r="AH25" t="n">
        <v>629313.3278765241</v>
      </c>
    </row>
    <row r="26">
      <c r="A26" t="n">
        <v>24</v>
      </c>
      <c r="B26" t="n">
        <v>110</v>
      </c>
      <c r="C26" t="inlineStr">
        <is>
          <t xml:space="preserve">CONCLUIDO	</t>
        </is>
      </c>
      <c r="D26" t="n">
        <v>3.4371</v>
      </c>
      <c r="E26" t="n">
        <v>29.09</v>
      </c>
      <c r="F26" t="n">
        <v>24.84</v>
      </c>
      <c r="G26" t="n">
        <v>38.21</v>
      </c>
      <c r="H26" t="n">
        <v>0.5600000000000001</v>
      </c>
      <c r="I26" t="n">
        <v>39</v>
      </c>
      <c r="J26" t="n">
        <v>223.23</v>
      </c>
      <c r="K26" t="n">
        <v>56.13</v>
      </c>
      <c r="L26" t="n">
        <v>7</v>
      </c>
      <c r="M26" t="n">
        <v>37</v>
      </c>
      <c r="N26" t="n">
        <v>50.11</v>
      </c>
      <c r="O26" t="n">
        <v>27766.43</v>
      </c>
      <c r="P26" t="n">
        <v>366.89</v>
      </c>
      <c r="Q26" t="n">
        <v>452.59</v>
      </c>
      <c r="R26" t="n">
        <v>98.68000000000001</v>
      </c>
      <c r="S26" t="n">
        <v>57.64</v>
      </c>
      <c r="T26" t="n">
        <v>18284.94</v>
      </c>
      <c r="U26" t="n">
        <v>0.58</v>
      </c>
      <c r="V26" t="n">
        <v>0.85</v>
      </c>
      <c r="W26" t="n">
        <v>6.85</v>
      </c>
      <c r="X26" t="n">
        <v>1.11</v>
      </c>
      <c r="Y26" t="n">
        <v>1</v>
      </c>
      <c r="Z26" t="n">
        <v>10</v>
      </c>
      <c r="AA26" t="n">
        <v>507.6375983689293</v>
      </c>
      <c r="AB26" t="n">
        <v>694.5721574786227</v>
      </c>
      <c r="AC26" t="n">
        <v>628.283165607008</v>
      </c>
      <c r="AD26" t="n">
        <v>507637.5983689293</v>
      </c>
      <c r="AE26" t="n">
        <v>694572.1574786226</v>
      </c>
      <c r="AF26" t="n">
        <v>3.248685079178357e-06</v>
      </c>
      <c r="AG26" t="n">
        <v>8.41724537037037</v>
      </c>
      <c r="AH26" t="n">
        <v>628283.1656070079</v>
      </c>
    </row>
    <row r="27">
      <c r="A27" t="n">
        <v>25</v>
      </c>
      <c r="B27" t="n">
        <v>110</v>
      </c>
      <c r="C27" t="inlineStr">
        <is>
          <t xml:space="preserve">CONCLUIDO	</t>
        </is>
      </c>
      <c r="D27" t="n">
        <v>3.4454</v>
      </c>
      <c r="E27" t="n">
        <v>29.02</v>
      </c>
      <c r="F27" t="n">
        <v>24.81</v>
      </c>
      <c r="G27" t="n">
        <v>39.17</v>
      </c>
      <c r="H27" t="n">
        <v>0.58</v>
      </c>
      <c r="I27" t="n">
        <v>38</v>
      </c>
      <c r="J27" t="n">
        <v>223.65</v>
      </c>
      <c r="K27" t="n">
        <v>56.13</v>
      </c>
      <c r="L27" t="n">
        <v>7.25</v>
      </c>
      <c r="M27" t="n">
        <v>36</v>
      </c>
      <c r="N27" t="n">
        <v>50.27</v>
      </c>
      <c r="O27" t="n">
        <v>27817.81</v>
      </c>
      <c r="P27" t="n">
        <v>366.07</v>
      </c>
      <c r="Q27" t="n">
        <v>452.62</v>
      </c>
      <c r="R27" t="n">
        <v>97.43000000000001</v>
      </c>
      <c r="S27" t="n">
        <v>57.64</v>
      </c>
      <c r="T27" t="n">
        <v>17664.75</v>
      </c>
      <c r="U27" t="n">
        <v>0.59</v>
      </c>
      <c r="V27" t="n">
        <v>0.85</v>
      </c>
      <c r="W27" t="n">
        <v>6.86</v>
      </c>
      <c r="X27" t="n">
        <v>1.08</v>
      </c>
      <c r="Y27" t="n">
        <v>1</v>
      </c>
      <c r="Z27" t="n">
        <v>10</v>
      </c>
      <c r="AA27" t="n">
        <v>506.1284354925951</v>
      </c>
      <c r="AB27" t="n">
        <v>692.507254251655</v>
      </c>
      <c r="AC27" t="n">
        <v>626.415333845912</v>
      </c>
      <c r="AD27" t="n">
        <v>506128.4354925951</v>
      </c>
      <c r="AE27" t="n">
        <v>692507.254251655</v>
      </c>
      <c r="AF27" t="n">
        <v>3.256530089843505e-06</v>
      </c>
      <c r="AG27" t="n">
        <v>8.39699074074074</v>
      </c>
      <c r="AH27" t="n">
        <v>626415.333845912</v>
      </c>
    </row>
    <row r="28">
      <c r="A28" t="n">
        <v>26</v>
      </c>
      <c r="B28" t="n">
        <v>110</v>
      </c>
      <c r="C28" t="inlineStr">
        <is>
          <t xml:space="preserve">CONCLUIDO	</t>
        </is>
      </c>
      <c r="D28" t="n">
        <v>3.4639</v>
      </c>
      <c r="E28" t="n">
        <v>28.87</v>
      </c>
      <c r="F28" t="n">
        <v>24.74</v>
      </c>
      <c r="G28" t="n">
        <v>41.23</v>
      </c>
      <c r="H28" t="n">
        <v>0.59</v>
      </c>
      <c r="I28" t="n">
        <v>36</v>
      </c>
      <c r="J28" t="n">
        <v>224.07</v>
      </c>
      <c r="K28" t="n">
        <v>56.13</v>
      </c>
      <c r="L28" t="n">
        <v>7.5</v>
      </c>
      <c r="M28" t="n">
        <v>34</v>
      </c>
      <c r="N28" t="n">
        <v>50.44</v>
      </c>
      <c r="O28" t="n">
        <v>27869.24</v>
      </c>
      <c r="P28" t="n">
        <v>365.08</v>
      </c>
      <c r="Q28" t="n">
        <v>452.69</v>
      </c>
      <c r="R28" t="n">
        <v>95.12</v>
      </c>
      <c r="S28" t="n">
        <v>57.64</v>
      </c>
      <c r="T28" t="n">
        <v>16517.49</v>
      </c>
      <c r="U28" t="n">
        <v>0.61</v>
      </c>
      <c r="V28" t="n">
        <v>0.86</v>
      </c>
      <c r="W28" t="n">
        <v>6.86</v>
      </c>
      <c r="X28" t="n">
        <v>1.01</v>
      </c>
      <c r="Y28" t="n">
        <v>1</v>
      </c>
      <c r="Z28" t="n">
        <v>10</v>
      </c>
      <c r="AA28" t="n">
        <v>503.3648022531989</v>
      </c>
      <c r="AB28" t="n">
        <v>688.7259293306196</v>
      </c>
      <c r="AC28" t="n">
        <v>622.9948932682173</v>
      </c>
      <c r="AD28" t="n">
        <v>503364.8022531989</v>
      </c>
      <c r="AE28" t="n">
        <v>688725.9293306196</v>
      </c>
      <c r="AF28" t="n">
        <v>3.274015956988715e-06</v>
      </c>
      <c r="AG28" t="n">
        <v>8.353587962962964</v>
      </c>
      <c r="AH28" t="n">
        <v>622994.8932682173</v>
      </c>
    </row>
    <row r="29">
      <c r="A29" t="n">
        <v>27</v>
      </c>
      <c r="B29" t="n">
        <v>110</v>
      </c>
      <c r="C29" t="inlineStr">
        <is>
          <t xml:space="preserve">CONCLUIDO	</t>
        </is>
      </c>
      <c r="D29" t="n">
        <v>3.4729</v>
      </c>
      <c r="E29" t="n">
        <v>28.79</v>
      </c>
      <c r="F29" t="n">
        <v>24.7</v>
      </c>
      <c r="G29" t="n">
        <v>42.35</v>
      </c>
      <c r="H29" t="n">
        <v>0.61</v>
      </c>
      <c r="I29" t="n">
        <v>35</v>
      </c>
      <c r="J29" t="n">
        <v>224.49</v>
      </c>
      <c r="K29" t="n">
        <v>56.13</v>
      </c>
      <c r="L29" t="n">
        <v>7.75</v>
      </c>
      <c r="M29" t="n">
        <v>33</v>
      </c>
      <c r="N29" t="n">
        <v>50.61</v>
      </c>
      <c r="O29" t="n">
        <v>27920.73</v>
      </c>
      <c r="P29" t="n">
        <v>364.5</v>
      </c>
      <c r="Q29" t="n">
        <v>452.66</v>
      </c>
      <c r="R29" t="n">
        <v>93.93000000000001</v>
      </c>
      <c r="S29" t="n">
        <v>57.64</v>
      </c>
      <c r="T29" t="n">
        <v>15928.37</v>
      </c>
      <c r="U29" t="n">
        <v>0.61</v>
      </c>
      <c r="V29" t="n">
        <v>0.86</v>
      </c>
      <c r="W29" t="n">
        <v>6.86</v>
      </c>
      <c r="X29" t="n">
        <v>0.98</v>
      </c>
      <c r="Y29" t="n">
        <v>1</v>
      </c>
      <c r="Z29" t="n">
        <v>10</v>
      </c>
      <c r="AA29" t="n">
        <v>501.9420386609327</v>
      </c>
      <c r="AB29" t="n">
        <v>686.779241415781</v>
      </c>
      <c r="AC29" t="n">
        <v>621.2339945157775</v>
      </c>
      <c r="AD29" t="n">
        <v>501942.0386609327</v>
      </c>
      <c r="AE29" t="n">
        <v>686779.2414157811</v>
      </c>
      <c r="AF29" t="n">
        <v>3.282522595059357e-06</v>
      </c>
      <c r="AG29" t="n">
        <v>8.330439814814815</v>
      </c>
      <c r="AH29" t="n">
        <v>621233.9945157774</v>
      </c>
    </row>
    <row r="30">
      <c r="A30" t="n">
        <v>28</v>
      </c>
      <c r="B30" t="n">
        <v>110</v>
      </c>
      <c r="C30" t="inlineStr">
        <is>
          <t xml:space="preserve">CONCLUIDO	</t>
        </is>
      </c>
      <c r="D30" t="n">
        <v>3.4849</v>
      </c>
      <c r="E30" t="n">
        <v>28.7</v>
      </c>
      <c r="F30" t="n">
        <v>24.65</v>
      </c>
      <c r="G30" t="n">
        <v>43.49</v>
      </c>
      <c r="H30" t="n">
        <v>0.63</v>
      </c>
      <c r="I30" t="n">
        <v>34</v>
      </c>
      <c r="J30" t="n">
        <v>224.9</v>
      </c>
      <c r="K30" t="n">
        <v>56.13</v>
      </c>
      <c r="L30" t="n">
        <v>8</v>
      </c>
      <c r="M30" t="n">
        <v>32</v>
      </c>
      <c r="N30" t="n">
        <v>50.78</v>
      </c>
      <c r="O30" t="n">
        <v>27972.28</v>
      </c>
      <c r="P30" t="n">
        <v>363.31</v>
      </c>
      <c r="Q30" t="n">
        <v>452.66</v>
      </c>
      <c r="R30" t="n">
        <v>92.15000000000001</v>
      </c>
      <c r="S30" t="n">
        <v>57.64</v>
      </c>
      <c r="T30" t="n">
        <v>15044.08</v>
      </c>
      <c r="U30" t="n">
        <v>0.63</v>
      </c>
      <c r="V30" t="n">
        <v>0.86</v>
      </c>
      <c r="W30" t="n">
        <v>6.85</v>
      </c>
      <c r="X30" t="n">
        <v>0.92</v>
      </c>
      <c r="Y30" t="n">
        <v>1</v>
      </c>
      <c r="Z30" t="n">
        <v>10</v>
      </c>
      <c r="AA30" t="n">
        <v>499.7786811940667</v>
      </c>
      <c r="AB30" t="n">
        <v>683.8192402890194</v>
      </c>
      <c r="AC30" t="n">
        <v>618.5564917421663</v>
      </c>
      <c r="AD30" t="n">
        <v>499778.6811940667</v>
      </c>
      <c r="AE30" t="n">
        <v>683819.2402890194</v>
      </c>
      <c r="AF30" t="n">
        <v>3.293864779153547e-06</v>
      </c>
      <c r="AG30" t="n">
        <v>8.304398148148147</v>
      </c>
      <c r="AH30" t="n">
        <v>618556.4917421662</v>
      </c>
    </row>
    <row r="31">
      <c r="A31" t="n">
        <v>29</v>
      </c>
      <c r="B31" t="n">
        <v>110</v>
      </c>
      <c r="C31" t="inlineStr">
        <is>
          <t xml:space="preserve">CONCLUIDO	</t>
        </is>
      </c>
      <c r="D31" t="n">
        <v>3.4898</v>
      </c>
      <c r="E31" t="n">
        <v>28.66</v>
      </c>
      <c r="F31" t="n">
        <v>24.65</v>
      </c>
      <c r="G31" t="n">
        <v>44.82</v>
      </c>
      <c r="H31" t="n">
        <v>0.65</v>
      </c>
      <c r="I31" t="n">
        <v>33</v>
      </c>
      <c r="J31" t="n">
        <v>225.32</v>
      </c>
      <c r="K31" t="n">
        <v>56.13</v>
      </c>
      <c r="L31" t="n">
        <v>8.25</v>
      </c>
      <c r="M31" t="n">
        <v>31</v>
      </c>
      <c r="N31" t="n">
        <v>50.95</v>
      </c>
      <c r="O31" t="n">
        <v>28023.89</v>
      </c>
      <c r="P31" t="n">
        <v>363.45</v>
      </c>
      <c r="Q31" t="n">
        <v>452.6</v>
      </c>
      <c r="R31" t="n">
        <v>92.2</v>
      </c>
      <c r="S31" t="n">
        <v>57.64</v>
      </c>
      <c r="T31" t="n">
        <v>15070.73</v>
      </c>
      <c r="U31" t="n">
        <v>0.63</v>
      </c>
      <c r="V31" t="n">
        <v>0.86</v>
      </c>
      <c r="W31" t="n">
        <v>6.85</v>
      </c>
      <c r="X31" t="n">
        <v>0.92</v>
      </c>
      <c r="Y31" t="n">
        <v>1</v>
      </c>
      <c r="Z31" t="n">
        <v>10</v>
      </c>
      <c r="AA31" t="n">
        <v>499.4031824659351</v>
      </c>
      <c r="AB31" t="n">
        <v>683.3054663633552</v>
      </c>
      <c r="AC31" t="n">
        <v>618.0917516788812</v>
      </c>
      <c r="AD31" t="n">
        <v>499403.1824659351</v>
      </c>
      <c r="AE31" t="n">
        <v>683305.4663633552</v>
      </c>
      <c r="AF31" t="n">
        <v>3.298496170992008e-06</v>
      </c>
      <c r="AG31" t="n">
        <v>8.292824074074074</v>
      </c>
      <c r="AH31" t="n">
        <v>618091.7516788812</v>
      </c>
    </row>
    <row r="32">
      <c r="A32" t="n">
        <v>30</v>
      </c>
      <c r="B32" t="n">
        <v>110</v>
      </c>
      <c r="C32" t="inlineStr">
        <is>
          <t xml:space="preserve">CONCLUIDO	</t>
        </is>
      </c>
      <c r="D32" t="n">
        <v>3.4974</v>
      </c>
      <c r="E32" t="n">
        <v>28.59</v>
      </c>
      <c r="F32" t="n">
        <v>24.63</v>
      </c>
      <c r="G32" t="n">
        <v>46.18</v>
      </c>
      <c r="H32" t="n">
        <v>0.67</v>
      </c>
      <c r="I32" t="n">
        <v>32</v>
      </c>
      <c r="J32" t="n">
        <v>225.74</v>
      </c>
      <c r="K32" t="n">
        <v>56.13</v>
      </c>
      <c r="L32" t="n">
        <v>8.5</v>
      </c>
      <c r="M32" t="n">
        <v>30</v>
      </c>
      <c r="N32" t="n">
        <v>51.11</v>
      </c>
      <c r="O32" t="n">
        <v>28075.56</v>
      </c>
      <c r="P32" t="n">
        <v>362.85</v>
      </c>
      <c r="Q32" t="n">
        <v>452.68</v>
      </c>
      <c r="R32" t="n">
        <v>91.75</v>
      </c>
      <c r="S32" t="n">
        <v>57.64</v>
      </c>
      <c r="T32" t="n">
        <v>14852.44</v>
      </c>
      <c r="U32" t="n">
        <v>0.63</v>
      </c>
      <c r="V32" t="n">
        <v>0.86</v>
      </c>
      <c r="W32" t="n">
        <v>6.85</v>
      </c>
      <c r="X32" t="n">
        <v>0.9</v>
      </c>
      <c r="Y32" t="n">
        <v>1</v>
      </c>
      <c r="Z32" t="n">
        <v>10</v>
      </c>
      <c r="AA32" t="n">
        <v>498.1895354862226</v>
      </c>
      <c r="AB32" t="n">
        <v>681.6449010233865</v>
      </c>
      <c r="AC32" t="n">
        <v>616.5896683643409</v>
      </c>
      <c r="AD32" t="n">
        <v>498189.5354862226</v>
      </c>
      <c r="AE32" t="n">
        <v>681644.9010233865</v>
      </c>
      <c r="AF32" t="n">
        <v>3.305679554251662e-06</v>
      </c>
      <c r="AG32" t="n">
        <v>8.272569444444445</v>
      </c>
      <c r="AH32" t="n">
        <v>616589.6683643409</v>
      </c>
    </row>
    <row r="33">
      <c r="A33" t="n">
        <v>31</v>
      </c>
      <c r="B33" t="n">
        <v>110</v>
      </c>
      <c r="C33" t="inlineStr">
        <is>
          <t xml:space="preserve">CONCLUIDO	</t>
        </is>
      </c>
      <c r="D33" t="n">
        <v>3.5077</v>
      </c>
      <c r="E33" t="n">
        <v>28.51</v>
      </c>
      <c r="F33" t="n">
        <v>24.59</v>
      </c>
      <c r="G33" t="n">
        <v>47.59</v>
      </c>
      <c r="H33" t="n">
        <v>0.6899999999999999</v>
      </c>
      <c r="I33" t="n">
        <v>31</v>
      </c>
      <c r="J33" t="n">
        <v>226.16</v>
      </c>
      <c r="K33" t="n">
        <v>56.13</v>
      </c>
      <c r="L33" t="n">
        <v>8.75</v>
      </c>
      <c r="M33" t="n">
        <v>29</v>
      </c>
      <c r="N33" t="n">
        <v>51.28</v>
      </c>
      <c r="O33" t="n">
        <v>28127.29</v>
      </c>
      <c r="P33" t="n">
        <v>361.96</v>
      </c>
      <c r="Q33" t="n">
        <v>452.72</v>
      </c>
      <c r="R33" t="n">
        <v>90.45999999999999</v>
      </c>
      <c r="S33" t="n">
        <v>57.64</v>
      </c>
      <c r="T33" t="n">
        <v>14210.56</v>
      </c>
      <c r="U33" t="n">
        <v>0.64</v>
      </c>
      <c r="V33" t="n">
        <v>0.86</v>
      </c>
      <c r="W33" t="n">
        <v>6.85</v>
      </c>
      <c r="X33" t="n">
        <v>0.86</v>
      </c>
      <c r="Y33" t="n">
        <v>1</v>
      </c>
      <c r="Z33" t="n">
        <v>10</v>
      </c>
      <c r="AA33" t="n">
        <v>496.456277197673</v>
      </c>
      <c r="AB33" t="n">
        <v>679.273380567034</v>
      </c>
      <c r="AC33" t="n">
        <v>614.444482491893</v>
      </c>
      <c r="AD33" t="n">
        <v>496456.277197673</v>
      </c>
      <c r="AE33" t="n">
        <v>679273.380567034</v>
      </c>
      <c r="AF33" t="n">
        <v>3.315414928932507e-06</v>
      </c>
      <c r="AG33" t="n">
        <v>8.249421296296296</v>
      </c>
      <c r="AH33" t="n">
        <v>614444.482491893</v>
      </c>
    </row>
    <row r="34">
      <c r="A34" t="n">
        <v>32</v>
      </c>
      <c r="B34" t="n">
        <v>110</v>
      </c>
      <c r="C34" t="inlineStr">
        <is>
          <t xml:space="preserve">CONCLUIDO	</t>
        </is>
      </c>
      <c r="D34" t="n">
        <v>3.517</v>
      </c>
      <c r="E34" t="n">
        <v>28.43</v>
      </c>
      <c r="F34" t="n">
        <v>24.55</v>
      </c>
      <c r="G34" t="n">
        <v>49.11</v>
      </c>
      <c r="H34" t="n">
        <v>0.71</v>
      </c>
      <c r="I34" t="n">
        <v>30</v>
      </c>
      <c r="J34" t="n">
        <v>226.58</v>
      </c>
      <c r="K34" t="n">
        <v>56.13</v>
      </c>
      <c r="L34" t="n">
        <v>9</v>
      </c>
      <c r="M34" t="n">
        <v>28</v>
      </c>
      <c r="N34" t="n">
        <v>51.45</v>
      </c>
      <c r="O34" t="n">
        <v>28179.08</v>
      </c>
      <c r="P34" t="n">
        <v>361.55</v>
      </c>
      <c r="Q34" t="n">
        <v>452.57</v>
      </c>
      <c r="R34" t="n">
        <v>89.44</v>
      </c>
      <c r="S34" t="n">
        <v>57.64</v>
      </c>
      <c r="T34" t="n">
        <v>13706.51</v>
      </c>
      <c r="U34" t="n">
        <v>0.64</v>
      </c>
      <c r="V34" t="n">
        <v>0.86</v>
      </c>
      <c r="W34" t="n">
        <v>6.84</v>
      </c>
      <c r="X34" t="n">
        <v>0.83</v>
      </c>
      <c r="Y34" t="n">
        <v>1</v>
      </c>
      <c r="Z34" t="n">
        <v>10</v>
      </c>
      <c r="AA34" t="n">
        <v>495.1575189324401</v>
      </c>
      <c r="AB34" t="n">
        <v>677.4963622113714</v>
      </c>
      <c r="AC34" t="n">
        <v>612.8370602740338</v>
      </c>
      <c r="AD34" t="n">
        <v>495157.5189324401</v>
      </c>
      <c r="AE34" t="n">
        <v>677496.3622113714</v>
      </c>
      <c r="AF34" t="n">
        <v>3.324205121605505e-06</v>
      </c>
      <c r="AG34" t="n">
        <v>8.226273148148149</v>
      </c>
      <c r="AH34" t="n">
        <v>612837.0602740338</v>
      </c>
    </row>
    <row r="35">
      <c r="A35" t="n">
        <v>33</v>
      </c>
      <c r="B35" t="n">
        <v>110</v>
      </c>
      <c r="C35" t="inlineStr">
        <is>
          <t xml:space="preserve">CONCLUIDO	</t>
        </is>
      </c>
      <c r="D35" t="n">
        <v>3.5251</v>
      </c>
      <c r="E35" t="n">
        <v>28.37</v>
      </c>
      <c r="F35" t="n">
        <v>24.53</v>
      </c>
      <c r="G35" t="n">
        <v>50.75</v>
      </c>
      <c r="H35" t="n">
        <v>0.72</v>
      </c>
      <c r="I35" t="n">
        <v>29</v>
      </c>
      <c r="J35" t="n">
        <v>227</v>
      </c>
      <c r="K35" t="n">
        <v>56.13</v>
      </c>
      <c r="L35" t="n">
        <v>9.25</v>
      </c>
      <c r="M35" t="n">
        <v>27</v>
      </c>
      <c r="N35" t="n">
        <v>51.62</v>
      </c>
      <c r="O35" t="n">
        <v>28230.92</v>
      </c>
      <c r="P35" t="n">
        <v>360.75</v>
      </c>
      <c r="Q35" t="n">
        <v>452.56</v>
      </c>
      <c r="R35" t="n">
        <v>88.56999999999999</v>
      </c>
      <c r="S35" t="n">
        <v>57.64</v>
      </c>
      <c r="T35" t="n">
        <v>13277.39</v>
      </c>
      <c r="U35" t="n">
        <v>0.65</v>
      </c>
      <c r="V35" t="n">
        <v>0.86</v>
      </c>
      <c r="W35" t="n">
        <v>6.84</v>
      </c>
      <c r="X35" t="n">
        <v>0.8100000000000001</v>
      </c>
      <c r="Y35" t="n">
        <v>1</v>
      </c>
      <c r="Z35" t="n">
        <v>10</v>
      </c>
      <c r="AA35" t="n">
        <v>493.7782590661794</v>
      </c>
      <c r="AB35" t="n">
        <v>675.6091980137029</v>
      </c>
      <c r="AC35" t="n">
        <v>611.1300043787392</v>
      </c>
      <c r="AD35" t="n">
        <v>493778.2590661794</v>
      </c>
      <c r="AE35" t="n">
        <v>675609.1980137029</v>
      </c>
      <c r="AF35" t="n">
        <v>3.331861095869084e-06</v>
      </c>
      <c r="AG35" t="n">
        <v>8.208912037037038</v>
      </c>
      <c r="AH35" t="n">
        <v>611130.0043787392</v>
      </c>
    </row>
    <row r="36">
      <c r="A36" t="n">
        <v>34</v>
      </c>
      <c r="B36" t="n">
        <v>110</v>
      </c>
      <c r="C36" t="inlineStr">
        <is>
          <t xml:space="preserve">CONCLUIDO	</t>
        </is>
      </c>
      <c r="D36" t="n">
        <v>3.5242</v>
      </c>
      <c r="E36" t="n">
        <v>28.38</v>
      </c>
      <c r="F36" t="n">
        <v>24.54</v>
      </c>
      <c r="G36" t="n">
        <v>50.77</v>
      </c>
      <c r="H36" t="n">
        <v>0.74</v>
      </c>
      <c r="I36" t="n">
        <v>29</v>
      </c>
      <c r="J36" t="n">
        <v>227.42</v>
      </c>
      <c r="K36" t="n">
        <v>56.13</v>
      </c>
      <c r="L36" t="n">
        <v>9.5</v>
      </c>
      <c r="M36" t="n">
        <v>27</v>
      </c>
      <c r="N36" t="n">
        <v>51.8</v>
      </c>
      <c r="O36" t="n">
        <v>28282.83</v>
      </c>
      <c r="P36" t="n">
        <v>360.93</v>
      </c>
      <c r="Q36" t="n">
        <v>452.63</v>
      </c>
      <c r="R36" t="n">
        <v>88.77</v>
      </c>
      <c r="S36" t="n">
        <v>57.64</v>
      </c>
      <c r="T36" t="n">
        <v>13376.53</v>
      </c>
      <c r="U36" t="n">
        <v>0.65</v>
      </c>
      <c r="V36" t="n">
        <v>0.86</v>
      </c>
      <c r="W36" t="n">
        <v>6.84</v>
      </c>
      <c r="X36" t="n">
        <v>0.8100000000000001</v>
      </c>
      <c r="Y36" t="n">
        <v>1</v>
      </c>
      <c r="Z36" t="n">
        <v>10</v>
      </c>
      <c r="AA36" t="n">
        <v>494.020055475837</v>
      </c>
      <c r="AB36" t="n">
        <v>675.9400345287009</v>
      </c>
      <c r="AC36" t="n">
        <v>611.429266321078</v>
      </c>
      <c r="AD36" t="n">
        <v>494020.055475837</v>
      </c>
      <c r="AE36" t="n">
        <v>675940.034528701</v>
      </c>
      <c r="AF36" t="n">
        <v>3.331010432062019e-06</v>
      </c>
      <c r="AG36" t="n">
        <v>8.211805555555555</v>
      </c>
      <c r="AH36" t="n">
        <v>611429.2663210779</v>
      </c>
    </row>
    <row r="37">
      <c r="A37" t="n">
        <v>35</v>
      </c>
      <c r="B37" t="n">
        <v>110</v>
      </c>
      <c r="C37" t="inlineStr">
        <is>
          <t xml:space="preserve">CONCLUIDO	</t>
        </is>
      </c>
      <c r="D37" t="n">
        <v>3.5362</v>
      </c>
      <c r="E37" t="n">
        <v>28.28</v>
      </c>
      <c r="F37" t="n">
        <v>24.48</v>
      </c>
      <c r="G37" t="n">
        <v>52.47</v>
      </c>
      <c r="H37" t="n">
        <v>0.76</v>
      </c>
      <c r="I37" t="n">
        <v>28</v>
      </c>
      <c r="J37" t="n">
        <v>227.84</v>
      </c>
      <c r="K37" t="n">
        <v>56.13</v>
      </c>
      <c r="L37" t="n">
        <v>9.75</v>
      </c>
      <c r="M37" t="n">
        <v>26</v>
      </c>
      <c r="N37" t="n">
        <v>51.97</v>
      </c>
      <c r="O37" t="n">
        <v>28334.8</v>
      </c>
      <c r="P37" t="n">
        <v>359.83</v>
      </c>
      <c r="Q37" t="n">
        <v>452.59</v>
      </c>
      <c r="R37" t="n">
        <v>86.98999999999999</v>
      </c>
      <c r="S37" t="n">
        <v>57.64</v>
      </c>
      <c r="T37" t="n">
        <v>12495</v>
      </c>
      <c r="U37" t="n">
        <v>0.66</v>
      </c>
      <c r="V37" t="n">
        <v>0.87</v>
      </c>
      <c r="W37" t="n">
        <v>6.84</v>
      </c>
      <c r="X37" t="n">
        <v>0.76</v>
      </c>
      <c r="Y37" t="n">
        <v>1</v>
      </c>
      <c r="Z37" t="n">
        <v>10</v>
      </c>
      <c r="AA37" t="n">
        <v>491.9427853750167</v>
      </c>
      <c r="AB37" t="n">
        <v>673.0978219340699</v>
      </c>
      <c r="AC37" t="n">
        <v>608.8583105074079</v>
      </c>
      <c r="AD37" t="n">
        <v>491942.7853750167</v>
      </c>
      <c r="AE37" t="n">
        <v>673097.8219340699</v>
      </c>
      <c r="AF37" t="n">
        <v>3.342352616156209e-06</v>
      </c>
      <c r="AG37" t="n">
        <v>8.182870370370372</v>
      </c>
      <c r="AH37" t="n">
        <v>608858.3105074079</v>
      </c>
    </row>
    <row r="38">
      <c r="A38" t="n">
        <v>36</v>
      </c>
      <c r="B38" t="n">
        <v>110</v>
      </c>
      <c r="C38" t="inlineStr">
        <is>
          <t xml:space="preserve">CONCLUIDO	</t>
        </is>
      </c>
      <c r="D38" t="n">
        <v>3.5411</v>
      </c>
      <c r="E38" t="n">
        <v>28.24</v>
      </c>
      <c r="F38" t="n">
        <v>24.49</v>
      </c>
      <c r="G38" t="n">
        <v>54.41</v>
      </c>
      <c r="H38" t="n">
        <v>0.78</v>
      </c>
      <c r="I38" t="n">
        <v>27</v>
      </c>
      <c r="J38" t="n">
        <v>228.27</v>
      </c>
      <c r="K38" t="n">
        <v>56.13</v>
      </c>
      <c r="L38" t="n">
        <v>10</v>
      </c>
      <c r="M38" t="n">
        <v>25</v>
      </c>
      <c r="N38" t="n">
        <v>52.14</v>
      </c>
      <c r="O38" t="n">
        <v>28386.82</v>
      </c>
      <c r="P38" t="n">
        <v>359.79</v>
      </c>
      <c r="Q38" t="n">
        <v>452.64</v>
      </c>
      <c r="R38" t="n">
        <v>87.18000000000001</v>
      </c>
      <c r="S38" t="n">
        <v>57.64</v>
      </c>
      <c r="T38" t="n">
        <v>12591.05</v>
      </c>
      <c r="U38" t="n">
        <v>0.66</v>
      </c>
      <c r="V38" t="n">
        <v>0.87</v>
      </c>
      <c r="W38" t="n">
        <v>6.84</v>
      </c>
      <c r="X38" t="n">
        <v>0.76</v>
      </c>
      <c r="Y38" t="n">
        <v>1</v>
      </c>
      <c r="Z38" t="n">
        <v>10</v>
      </c>
      <c r="AA38" t="n">
        <v>491.4943156842037</v>
      </c>
      <c r="AB38" t="n">
        <v>672.484205918013</v>
      </c>
      <c r="AC38" t="n">
        <v>608.3032571427079</v>
      </c>
      <c r="AD38" t="n">
        <v>491494.3156842038</v>
      </c>
      <c r="AE38" t="n">
        <v>672484.205918013</v>
      </c>
      <c r="AF38" t="n">
        <v>3.34698400799467e-06</v>
      </c>
      <c r="AG38" t="n">
        <v>8.171296296296296</v>
      </c>
      <c r="AH38" t="n">
        <v>608303.2571427079</v>
      </c>
    </row>
    <row r="39">
      <c r="A39" t="n">
        <v>37</v>
      </c>
      <c r="B39" t="n">
        <v>110</v>
      </c>
      <c r="C39" t="inlineStr">
        <is>
          <t xml:space="preserve">CONCLUIDO	</t>
        </is>
      </c>
      <c r="D39" t="n">
        <v>3.5436</v>
      </c>
      <c r="E39" t="n">
        <v>28.22</v>
      </c>
      <c r="F39" t="n">
        <v>24.47</v>
      </c>
      <c r="G39" t="n">
        <v>54.37</v>
      </c>
      <c r="H39" t="n">
        <v>0.8</v>
      </c>
      <c r="I39" t="n">
        <v>27</v>
      </c>
      <c r="J39" t="n">
        <v>228.69</v>
      </c>
      <c r="K39" t="n">
        <v>56.13</v>
      </c>
      <c r="L39" t="n">
        <v>10.25</v>
      </c>
      <c r="M39" t="n">
        <v>25</v>
      </c>
      <c r="N39" t="n">
        <v>52.31</v>
      </c>
      <c r="O39" t="n">
        <v>28438.91</v>
      </c>
      <c r="P39" t="n">
        <v>359.08</v>
      </c>
      <c r="Q39" t="n">
        <v>452.61</v>
      </c>
      <c r="R39" t="n">
        <v>86.79000000000001</v>
      </c>
      <c r="S39" t="n">
        <v>57.64</v>
      </c>
      <c r="T39" t="n">
        <v>12397.72</v>
      </c>
      <c r="U39" t="n">
        <v>0.66</v>
      </c>
      <c r="V39" t="n">
        <v>0.87</v>
      </c>
      <c r="W39" t="n">
        <v>6.83</v>
      </c>
      <c r="X39" t="n">
        <v>0.74</v>
      </c>
      <c r="Y39" t="n">
        <v>1</v>
      </c>
      <c r="Z39" t="n">
        <v>10</v>
      </c>
      <c r="AA39" t="n">
        <v>490.7107990000704</v>
      </c>
      <c r="AB39" t="n">
        <v>671.4121638244653</v>
      </c>
      <c r="AC39" t="n">
        <v>607.3335292419479</v>
      </c>
      <c r="AD39" t="n">
        <v>490710.7990000704</v>
      </c>
      <c r="AE39" t="n">
        <v>671412.1638244654</v>
      </c>
      <c r="AF39" t="n">
        <v>3.349346963014293e-06</v>
      </c>
      <c r="AG39" t="n">
        <v>8.16550925925926</v>
      </c>
      <c r="AH39" t="n">
        <v>607333.5292419479</v>
      </c>
    </row>
    <row r="40">
      <c r="A40" t="n">
        <v>38</v>
      </c>
      <c r="B40" t="n">
        <v>110</v>
      </c>
      <c r="C40" t="inlineStr">
        <is>
          <t xml:space="preserve">CONCLUIDO	</t>
        </is>
      </c>
      <c r="D40" t="n">
        <v>3.5499</v>
      </c>
      <c r="E40" t="n">
        <v>28.17</v>
      </c>
      <c r="F40" t="n">
        <v>24.46</v>
      </c>
      <c r="G40" t="n">
        <v>56.44</v>
      </c>
      <c r="H40" t="n">
        <v>0.8100000000000001</v>
      </c>
      <c r="I40" t="n">
        <v>26</v>
      </c>
      <c r="J40" t="n">
        <v>229.11</v>
      </c>
      <c r="K40" t="n">
        <v>56.13</v>
      </c>
      <c r="L40" t="n">
        <v>10.5</v>
      </c>
      <c r="M40" t="n">
        <v>24</v>
      </c>
      <c r="N40" t="n">
        <v>52.48</v>
      </c>
      <c r="O40" t="n">
        <v>28491.06</v>
      </c>
      <c r="P40" t="n">
        <v>358.88</v>
      </c>
      <c r="Q40" t="n">
        <v>452.59</v>
      </c>
      <c r="R40" t="n">
        <v>86.33</v>
      </c>
      <c r="S40" t="n">
        <v>57.64</v>
      </c>
      <c r="T40" t="n">
        <v>12174.08</v>
      </c>
      <c r="U40" t="n">
        <v>0.67</v>
      </c>
      <c r="V40" t="n">
        <v>0.87</v>
      </c>
      <c r="W40" t="n">
        <v>6.84</v>
      </c>
      <c r="X40" t="n">
        <v>0.73</v>
      </c>
      <c r="Y40" t="n">
        <v>1</v>
      </c>
      <c r="Z40" t="n">
        <v>10</v>
      </c>
      <c r="AA40" t="n">
        <v>489.9597697338784</v>
      </c>
      <c r="AB40" t="n">
        <v>670.3845724493885</v>
      </c>
      <c r="AC40" t="n">
        <v>606.404009745475</v>
      </c>
      <c r="AD40" t="n">
        <v>489959.7697338784</v>
      </c>
      <c r="AE40" t="n">
        <v>670384.5724493886</v>
      </c>
      <c r="AF40" t="n">
        <v>3.355301609663743e-06</v>
      </c>
      <c r="AG40" t="n">
        <v>8.151041666666668</v>
      </c>
      <c r="AH40" t="n">
        <v>606404.009745475</v>
      </c>
    </row>
    <row r="41">
      <c r="A41" t="n">
        <v>39</v>
      </c>
      <c r="B41" t="n">
        <v>110</v>
      </c>
      <c r="C41" t="inlineStr">
        <is>
          <t xml:space="preserve">CONCLUIDO	</t>
        </is>
      </c>
      <c r="D41" t="n">
        <v>3.5594</v>
      </c>
      <c r="E41" t="n">
        <v>28.09</v>
      </c>
      <c r="F41" t="n">
        <v>24.43</v>
      </c>
      <c r="G41" t="n">
        <v>58.62</v>
      </c>
      <c r="H41" t="n">
        <v>0.83</v>
      </c>
      <c r="I41" t="n">
        <v>25</v>
      </c>
      <c r="J41" t="n">
        <v>229.53</v>
      </c>
      <c r="K41" t="n">
        <v>56.13</v>
      </c>
      <c r="L41" t="n">
        <v>10.75</v>
      </c>
      <c r="M41" t="n">
        <v>23</v>
      </c>
      <c r="N41" t="n">
        <v>52.66</v>
      </c>
      <c r="O41" t="n">
        <v>28543.27</v>
      </c>
      <c r="P41" t="n">
        <v>358.26</v>
      </c>
      <c r="Q41" t="n">
        <v>452.61</v>
      </c>
      <c r="R41" t="n">
        <v>85.23</v>
      </c>
      <c r="S41" t="n">
        <v>57.64</v>
      </c>
      <c r="T41" t="n">
        <v>11629.08</v>
      </c>
      <c r="U41" t="n">
        <v>0.68</v>
      </c>
      <c r="V41" t="n">
        <v>0.87</v>
      </c>
      <c r="W41" t="n">
        <v>6.83</v>
      </c>
      <c r="X41" t="n">
        <v>0.7</v>
      </c>
      <c r="Y41" t="n">
        <v>1</v>
      </c>
      <c r="Z41" t="n">
        <v>10</v>
      </c>
      <c r="AA41" t="n">
        <v>488.5659183523491</v>
      </c>
      <c r="AB41" t="n">
        <v>668.4774434967972</v>
      </c>
      <c r="AC41" t="n">
        <v>604.6788945034465</v>
      </c>
      <c r="AD41" t="n">
        <v>488565.9183523491</v>
      </c>
      <c r="AE41" t="n">
        <v>668477.4434967971</v>
      </c>
      <c r="AF41" t="n">
        <v>3.36428083873831e-06</v>
      </c>
      <c r="AG41" t="n">
        <v>8.127893518518519</v>
      </c>
      <c r="AH41" t="n">
        <v>604678.8945034465</v>
      </c>
    </row>
    <row r="42">
      <c r="A42" t="n">
        <v>40</v>
      </c>
      <c r="B42" t="n">
        <v>110</v>
      </c>
      <c r="C42" t="inlineStr">
        <is>
          <t xml:space="preserve">CONCLUIDO	</t>
        </is>
      </c>
      <c r="D42" t="n">
        <v>3.5604</v>
      </c>
      <c r="E42" t="n">
        <v>28.09</v>
      </c>
      <c r="F42" t="n">
        <v>24.42</v>
      </c>
      <c r="G42" t="n">
        <v>58.6</v>
      </c>
      <c r="H42" t="n">
        <v>0.85</v>
      </c>
      <c r="I42" t="n">
        <v>25</v>
      </c>
      <c r="J42" t="n">
        <v>229.96</v>
      </c>
      <c r="K42" t="n">
        <v>56.13</v>
      </c>
      <c r="L42" t="n">
        <v>11</v>
      </c>
      <c r="M42" t="n">
        <v>23</v>
      </c>
      <c r="N42" t="n">
        <v>52.83</v>
      </c>
      <c r="O42" t="n">
        <v>28595.54</v>
      </c>
      <c r="P42" t="n">
        <v>357.98</v>
      </c>
      <c r="Q42" t="n">
        <v>452.6</v>
      </c>
      <c r="R42" t="n">
        <v>84.86</v>
      </c>
      <c r="S42" t="n">
        <v>57.64</v>
      </c>
      <c r="T42" t="n">
        <v>11442.73</v>
      </c>
      <c r="U42" t="n">
        <v>0.68</v>
      </c>
      <c r="V42" t="n">
        <v>0.87</v>
      </c>
      <c r="W42" t="n">
        <v>6.84</v>
      </c>
      <c r="X42" t="n">
        <v>0.6899999999999999</v>
      </c>
      <c r="Y42" t="n">
        <v>1</v>
      </c>
      <c r="Z42" t="n">
        <v>10</v>
      </c>
      <c r="AA42" t="n">
        <v>488.2508287709971</v>
      </c>
      <c r="AB42" t="n">
        <v>668.0463240308201</v>
      </c>
      <c r="AC42" t="n">
        <v>604.2889204742224</v>
      </c>
      <c r="AD42" t="n">
        <v>488250.8287709971</v>
      </c>
      <c r="AE42" t="n">
        <v>668046.32403082</v>
      </c>
      <c r="AF42" t="n">
        <v>3.365226020746159e-06</v>
      </c>
      <c r="AG42" t="n">
        <v>8.127893518518519</v>
      </c>
      <c r="AH42" t="n">
        <v>604288.9204742224</v>
      </c>
    </row>
    <row r="43">
      <c r="A43" t="n">
        <v>41</v>
      </c>
      <c r="B43" t="n">
        <v>110</v>
      </c>
      <c r="C43" t="inlineStr">
        <is>
          <t xml:space="preserve">CONCLUIDO	</t>
        </is>
      </c>
      <c r="D43" t="n">
        <v>3.5719</v>
      </c>
      <c r="E43" t="n">
        <v>28</v>
      </c>
      <c r="F43" t="n">
        <v>24.37</v>
      </c>
      <c r="G43" t="n">
        <v>60.93</v>
      </c>
      <c r="H43" t="n">
        <v>0.87</v>
      </c>
      <c r="I43" t="n">
        <v>24</v>
      </c>
      <c r="J43" t="n">
        <v>230.38</v>
      </c>
      <c r="K43" t="n">
        <v>56.13</v>
      </c>
      <c r="L43" t="n">
        <v>11.25</v>
      </c>
      <c r="M43" t="n">
        <v>22</v>
      </c>
      <c r="N43" t="n">
        <v>53</v>
      </c>
      <c r="O43" t="n">
        <v>28647.87</v>
      </c>
      <c r="P43" t="n">
        <v>357.38</v>
      </c>
      <c r="Q43" t="n">
        <v>452.64</v>
      </c>
      <c r="R43" t="n">
        <v>83.59999999999999</v>
      </c>
      <c r="S43" t="n">
        <v>57.64</v>
      </c>
      <c r="T43" t="n">
        <v>10818.46</v>
      </c>
      <c r="U43" t="n">
        <v>0.6899999999999999</v>
      </c>
      <c r="V43" t="n">
        <v>0.87</v>
      </c>
      <c r="W43" t="n">
        <v>6.83</v>
      </c>
      <c r="X43" t="n">
        <v>0.65</v>
      </c>
      <c r="Y43" t="n">
        <v>1</v>
      </c>
      <c r="Z43" t="n">
        <v>10</v>
      </c>
      <c r="AA43" t="n">
        <v>486.631163216573</v>
      </c>
      <c r="AB43" t="n">
        <v>665.8302261646558</v>
      </c>
      <c r="AC43" t="n">
        <v>602.284323878092</v>
      </c>
      <c r="AD43" t="n">
        <v>486631.1632165731</v>
      </c>
      <c r="AE43" t="n">
        <v>665830.2261646558</v>
      </c>
      <c r="AF43" t="n">
        <v>3.376095613836424e-06</v>
      </c>
      <c r="AG43" t="n">
        <v>8.101851851851853</v>
      </c>
      <c r="AH43" t="n">
        <v>602284.323878092</v>
      </c>
    </row>
    <row r="44">
      <c r="A44" t="n">
        <v>42</v>
      </c>
      <c r="B44" t="n">
        <v>110</v>
      </c>
      <c r="C44" t="inlineStr">
        <is>
          <t xml:space="preserve">CONCLUIDO	</t>
        </is>
      </c>
      <c r="D44" t="n">
        <v>3.5699</v>
      </c>
      <c r="E44" t="n">
        <v>28.01</v>
      </c>
      <c r="F44" t="n">
        <v>24.39</v>
      </c>
      <c r="G44" t="n">
        <v>60.97</v>
      </c>
      <c r="H44" t="n">
        <v>0.89</v>
      </c>
      <c r="I44" t="n">
        <v>24</v>
      </c>
      <c r="J44" t="n">
        <v>230.81</v>
      </c>
      <c r="K44" t="n">
        <v>56.13</v>
      </c>
      <c r="L44" t="n">
        <v>11.5</v>
      </c>
      <c r="M44" t="n">
        <v>22</v>
      </c>
      <c r="N44" t="n">
        <v>53.18</v>
      </c>
      <c r="O44" t="n">
        <v>28700.26</v>
      </c>
      <c r="P44" t="n">
        <v>357.12</v>
      </c>
      <c r="Q44" t="n">
        <v>452.56</v>
      </c>
      <c r="R44" t="n">
        <v>83.94</v>
      </c>
      <c r="S44" t="n">
        <v>57.64</v>
      </c>
      <c r="T44" t="n">
        <v>10990.2</v>
      </c>
      <c r="U44" t="n">
        <v>0.6899999999999999</v>
      </c>
      <c r="V44" t="n">
        <v>0.87</v>
      </c>
      <c r="W44" t="n">
        <v>6.83</v>
      </c>
      <c r="X44" t="n">
        <v>0.66</v>
      </c>
      <c r="Y44" t="n">
        <v>1</v>
      </c>
      <c r="Z44" t="n">
        <v>10</v>
      </c>
      <c r="AA44" t="n">
        <v>486.703022040068</v>
      </c>
      <c r="AB44" t="n">
        <v>665.9285465771492</v>
      </c>
      <c r="AC44" t="n">
        <v>602.3732607284106</v>
      </c>
      <c r="AD44" t="n">
        <v>486703.0220400681</v>
      </c>
      <c r="AE44" t="n">
        <v>665928.5465771492</v>
      </c>
      <c r="AF44" t="n">
        <v>3.374205249820726e-06</v>
      </c>
      <c r="AG44" t="n">
        <v>8.104745370370372</v>
      </c>
      <c r="AH44" t="n">
        <v>602373.2607284107</v>
      </c>
    </row>
    <row r="45">
      <c r="A45" t="n">
        <v>43</v>
      </c>
      <c r="B45" t="n">
        <v>110</v>
      </c>
      <c r="C45" t="inlineStr">
        <is>
          <t xml:space="preserve">CONCLUIDO	</t>
        </is>
      </c>
      <c r="D45" t="n">
        <v>3.5793</v>
      </c>
      <c r="E45" t="n">
        <v>27.94</v>
      </c>
      <c r="F45" t="n">
        <v>24.35</v>
      </c>
      <c r="G45" t="n">
        <v>63.53</v>
      </c>
      <c r="H45" t="n">
        <v>0.9</v>
      </c>
      <c r="I45" t="n">
        <v>23</v>
      </c>
      <c r="J45" t="n">
        <v>231.23</v>
      </c>
      <c r="K45" t="n">
        <v>56.13</v>
      </c>
      <c r="L45" t="n">
        <v>11.75</v>
      </c>
      <c r="M45" t="n">
        <v>21</v>
      </c>
      <c r="N45" t="n">
        <v>53.36</v>
      </c>
      <c r="O45" t="n">
        <v>28752.71</v>
      </c>
      <c r="P45" t="n">
        <v>356.59</v>
      </c>
      <c r="Q45" t="n">
        <v>452.58</v>
      </c>
      <c r="R45" t="n">
        <v>82.78</v>
      </c>
      <c r="S45" t="n">
        <v>57.64</v>
      </c>
      <c r="T45" t="n">
        <v>10413.16</v>
      </c>
      <c r="U45" t="n">
        <v>0.7</v>
      </c>
      <c r="V45" t="n">
        <v>0.87</v>
      </c>
      <c r="W45" t="n">
        <v>6.83</v>
      </c>
      <c r="X45" t="n">
        <v>0.63</v>
      </c>
      <c r="Y45" t="n">
        <v>1</v>
      </c>
      <c r="Z45" t="n">
        <v>10</v>
      </c>
      <c r="AA45" t="n">
        <v>485.3620862798801</v>
      </c>
      <c r="AB45" t="n">
        <v>664.0938191121495</v>
      </c>
      <c r="AC45" t="n">
        <v>600.7136370776143</v>
      </c>
      <c r="AD45" t="n">
        <v>485362.0862798801</v>
      </c>
      <c r="AE45" t="n">
        <v>664093.8191121495</v>
      </c>
      <c r="AF45" t="n">
        <v>3.383089960694508e-06</v>
      </c>
      <c r="AG45" t="n">
        <v>8.084490740740742</v>
      </c>
      <c r="AH45" t="n">
        <v>600713.6370776143</v>
      </c>
    </row>
    <row r="46">
      <c r="A46" t="n">
        <v>44</v>
      </c>
      <c r="B46" t="n">
        <v>110</v>
      </c>
      <c r="C46" t="inlineStr">
        <is>
          <t xml:space="preserve">CONCLUIDO	</t>
        </is>
      </c>
      <c r="D46" t="n">
        <v>3.5801</v>
      </c>
      <c r="E46" t="n">
        <v>27.93</v>
      </c>
      <c r="F46" t="n">
        <v>24.35</v>
      </c>
      <c r="G46" t="n">
        <v>63.52</v>
      </c>
      <c r="H46" t="n">
        <v>0.92</v>
      </c>
      <c r="I46" t="n">
        <v>23</v>
      </c>
      <c r="J46" t="n">
        <v>231.66</v>
      </c>
      <c r="K46" t="n">
        <v>56.13</v>
      </c>
      <c r="L46" t="n">
        <v>12</v>
      </c>
      <c r="M46" t="n">
        <v>21</v>
      </c>
      <c r="N46" t="n">
        <v>53.53</v>
      </c>
      <c r="O46" t="n">
        <v>28805.23</v>
      </c>
      <c r="P46" t="n">
        <v>356.14</v>
      </c>
      <c r="Q46" t="n">
        <v>452.55</v>
      </c>
      <c r="R46" t="n">
        <v>82.38</v>
      </c>
      <c r="S46" t="n">
        <v>57.64</v>
      </c>
      <c r="T46" t="n">
        <v>10215.4</v>
      </c>
      <c r="U46" t="n">
        <v>0.7</v>
      </c>
      <c r="V46" t="n">
        <v>0.87</v>
      </c>
      <c r="W46" t="n">
        <v>6.84</v>
      </c>
      <c r="X46" t="n">
        <v>0.62</v>
      </c>
      <c r="Y46" t="n">
        <v>1</v>
      </c>
      <c r="Z46" t="n">
        <v>10</v>
      </c>
      <c r="AA46" t="n">
        <v>484.9860947691582</v>
      </c>
      <c r="AB46" t="n">
        <v>663.579370939605</v>
      </c>
      <c r="AC46" t="n">
        <v>600.2482871166249</v>
      </c>
      <c r="AD46" t="n">
        <v>484986.0947691582</v>
      </c>
      <c r="AE46" t="n">
        <v>663579.3709396051</v>
      </c>
      <c r="AF46" t="n">
        <v>3.383846106300787e-06</v>
      </c>
      <c r="AG46" t="n">
        <v>8.081597222222223</v>
      </c>
      <c r="AH46" t="n">
        <v>600248.2871166249</v>
      </c>
    </row>
    <row r="47">
      <c r="A47" t="n">
        <v>45</v>
      </c>
      <c r="B47" t="n">
        <v>110</v>
      </c>
      <c r="C47" t="inlineStr">
        <is>
          <t xml:space="preserve">CONCLUIDO	</t>
        </is>
      </c>
      <c r="D47" t="n">
        <v>3.589</v>
      </c>
      <c r="E47" t="n">
        <v>27.86</v>
      </c>
      <c r="F47" t="n">
        <v>24.32</v>
      </c>
      <c r="G47" t="n">
        <v>66.33</v>
      </c>
      <c r="H47" t="n">
        <v>0.9399999999999999</v>
      </c>
      <c r="I47" t="n">
        <v>22</v>
      </c>
      <c r="J47" t="n">
        <v>232.08</v>
      </c>
      <c r="K47" t="n">
        <v>56.13</v>
      </c>
      <c r="L47" t="n">
        <v>12.25</v>
      </c>
      <c r="M47" t="n">
        <v>20</v>
      </c>
      <c r="N47" t="n">
        <v>53.71</v>
      </c>
      <c r="O47" t="n">
        <v>28857.81</v>
      </c>
      <c r="P47" t="n">
        <v>355.86</v>
      </c>
      <c r="Q47" t="n">
        <v>452.62</v>
      </c>
      <c r="R47" t="n">
        <v>81.67</v>
      </c>
      <c r="S47" t="n">
        <v>57.64</v>
      </c>
      <c r="T47" t="n">
        <v>9861.379999999999</v>
      </c>
      <c r="U47" t="n">
        <v>0.71</v>
      </c>
      <c r="V47" t="n">
        <v>0.87</v>
      </c>
      <c r="W47" t="n">
        <v>6.83</v>
      </c>
      <c r="X47" t="n">
        <v>0.6</v>
      </c>
      <c r="Y47" t="n">
        <v>1</v>
      </c>
      <c r="Z47" t="n">
        <v>10</v>
      </c>
      <c r="AA47" t="n">
        <v>483.8998205245564</v>
      </c>
      <c r="AB47" t="n">
        <v>662.0930825951036</v>
      </c>
      <c r="AC47" t="n">
        <v>598.9038480457039</v>
      </c>
      <c r="AD47" t="n">
        <v>483899.8205245564</v>
      </c>
      <c r="AE47" t="n">
        <v>662093.0825951037</v>
      </c>
      <c r="AF47" t="n">
        <v>3.392258226170645e-06</v>
      </c>
      <c r="AG47" t="n">
        <v>8.061342592592593</v>
      </c>
      <c r="AH47" t="n">
        <v>598903.8480457038</v>
      </c>
    </row>
    <row r="48">
      <c r="A48" t="n">
        <v>46</v>
      </c>
      <c r="B48" t="n">
        <v>110</v>
      </c>
      <c r="C48" t="inlineStr">
        <is>
          <t xml:space="preserve">CONCLUIDO	</t>
        </is>
      </c>
      <c r="D48" t="n">
        <v>3.589</v>
      </c>
      <c r="E48" t="n">
        <v>27.86</v>
      </c>
      <c r="F48" t="n">
        <v>24.32</v>
      </c>
      <c r="G48" t="n">
        <v>66.33</v>
      </c>
      <c r="H48" t="n">
        <v>0.96</v>
      </c>
      <c r="I48" t="n">
        <v>22</v>
      </c>
      <c r="J48" t="n">
        <v>232.51</v>
      </c>
      <c r="K48" t="n">
        <v>56.13</v>
      </c>
      <c r="L48" t="n">
        <v>12.5</v>
      </c>
      <c r="M48" t="n">
        <v>20</v>
      </c>
      <c r="N48" t="n">
        <v>53.88</v>
      </c>
      <c r="O48" t="n">
        <v>28910.45</v>
      </c>
      <c r="P48" t="n">
        <v>355.71</v>
      </c>
      <c r="Q48" t="n">
        <v>452.6</v>
      </c>
      <c r="R48" t="n">
        <v>81.78</v>
      </c>
      <c r="S48" t="n">
        <v>57.64</v>
      </c>
      <c r="T48" t="n">
        <v>9917.32</v>
      </c>
      <c r="U48" t="n">
        <v>0.7</v>
      </c>
      <c r="V48" t="n">
        <v>0.87</v>
      </c>
      <c r="W48" t="n">
        <v>6.83</v>
      </c>
      <c r="X48" t="n">
        <v>0.6</v>
      </c>
      <c r="Y48" t="n">
        <v>1</v>
      </c>
      <c r="Z48" t="n">
        <v>10</v>
      </c>
      <c r="AA48" t="n">
        <v>483.7987346405228</v>
      </c>
      <c r="AB48" t="n">
        <v>661.9547724289741</v>
      </c>
      <c r="AC48" t="n">
        <v>598.7787380077103</v>
      </c>
      <c r="AD48" t="n">
        <v>483798.7346405227</v>
      </c>
      <c r="AE48" t="n">
        <v>661954.7724289742</v>
      </c>
      <c r="AF48" t="n">
        <v>3.392258226170645e-06</v>
      </c>
      <c r="AG48" t="n">
        <v>8.061342592592593</v>
      </c>
      <c r="AH48" t="n">
        <v>598778.7380077103</v>
      </c>
    </row>
    <row r="49">
      <c r="A49" t="n">
        <v>47</v>
      </c>
      <c r="B49" t="n">
        <v>110</v>
      </c>
      <c r="C49" t="inlineStr">
        <is>
          <t xml:space="preserve">CONCLUIDO	</t>
        </is>
      </c>
      <c r="D49" t="n">
        <v>3.5984</v>
      </c>
      <c r="E49" t="n">
        <v>27.79</v>
      </c>
      <c r="F49" t="n">
        <v>24.29</v>
      </c>
      <c r="G49" t="n">
        <v>69.40000000000001</v>
      </c>
      <c r="H49" t="n">
        <v>0.97</v>
      </c>
      <c r="I49" t="n">
        <v>21</v>
      </c>
      <c r="J49" t="n">
        <v>232.94</v>
      </c>
      <c r="K49" t="n">
        <v>56.13</v>
      </c>
      <c r="L49" t="n">
        <v>12.75</v>
      </c>
      <c r="M49" t="n">
        <v>19</v>
      </c>
      <c r="N49" t="n">
        <v>54.06</v>
      </c>
      <c r="O49" t="n">
        <v>28963.15</v>
      </c>
      <c r="P49" t="n">
        <v>354.93</v>
      </c>
      <c r="Q49" t="n">
        <v>452.56</v>
      </c>
      <c r="R49" t="n">
        <v>80.70999999999999</v>
      </c>
      <c r="S49" t="n">
        <v>57.64</v>
      </c>
      <c r="T49" t="n">
        <v>9388.84</v>
      </c>
      <c r="U49" t="n">
        <v>0.71</v>
      </c>
      <c r="V49" t="n">
        <v>0.87</v>
      </c>
      <c r="W49" t="n">
        <v>6.83</v>
      </c>
      <c r="X49" t="n">
        <v>0.57</v>
      </c>
      <c r="Y49" t="n">
        <v>1</v>
      </c>
      <c r="Z49" t="n">
        <v>10</v>
      </c>
      <c r="AA49" t="n">
        <v>482.3376205640604</v>
      </c>
      <c r="AB49" t="n">
        <v>659.9556116897546</v>
      </c>
      <c r="AC49" t="n">
        <v>596.9703743636022</v>
      </c>
      <c r="AD49" t="n">
        <v>482337.6205640604</v>
      </c>
      <c r="AE49" t="n">
        <v>659955.6116897546</v>
      </c>
      <c r="AF49" t="n">
        <v>3.401142937044427e-06</v>
      </c>
      <c r="AG49" t="n">
        <v>8.041087962962964</v>
      </c>
      <c r="AH49" t="n">
        <v>596970.3743636023</v>
      </c>
    </row>
    <row r="50">
      <c r="A50" t="n">
        <v>48</v>
      </c>
      <c r="B50" t="n">
        <v>110</v>
      </c>
      <c r="C50" t="inlineStr">
        <is>
          <t xml:space="preserve">CONCLUIDO	</t>
        </is>
      </c>
      <c r="D50" t="n">
        <v>3.5982</v>
      </c>
      <c r="E50" t="n">
        <v>27.79</v>
      </c>
      <c r="F50" t="n">
        <v>24.29</v>
      </c>
      <c r="G50" t="n">
        <v>69.41</v>
      </c>
      <c r="H50" t="n">
        <v>0.99</v>
      </c>
      <c r="I50" t="n">
        <v>21</v>
      </c>
      <c r="J50" t="n">
        <v>233.37</v>
      </c>
      <c r="K50" t="n">
        <v>56.13</v>
      </c>
      <c r="L50" t="n">
        <v>13</v>
      </c>
      <c r="M50" t="n">
        <v>19</v>
      </c>
      <c r="N50" t="n">
        <v>54.24</v>
      </c>
      <c r="O50" t="n">
        <v>29015.91</v>
      </c>
      <c r="P50" t="n">
        <v>355.05</v>
      </c>
      <c r="Q50" t="n">
        <v>452.63</v>
      </c>
      <c r="R50" t="n">
        <v>80.81</v>
      </c>
      <c r="S50" t="n">
        <v>57.64</v>
      </c>
      <c r="T50" t="n">
        <v>9435.790000000001</v>
      </c>
      <c r="U50" t="n">
        <v>0.71</v>
      </c>
      <c r="V50" t="n">
        <v>0.87</v>
      </c>
      <c r="W50" t="n">
        <v>6.83</v>
      </c>
      <c r="X50" t="n">
        <v>0.57</v>
      </c>
      <c r="Y50" t="n">
        <v>1</v>
      </c>
      <c r="Z50" t="n">
        <v>10</v>
      </c>
      <c r="AA50" t="n">
        <v>482.4360188661644</v>
      </c>
      <c r="AB50" t="n">
        <v>660.0902445877201</v>
      </c>
      <c r="AC50" t="n">
        <v>597.0921580867442</v>
      </c>
      <c r="AD50" t="n">
        <v>482436.0188661644</v>
      </c>
      <c r="AE50" t="n">
        <v>660090.2445877201</v>
      </c>
      <c r="AF50" t="n">
        <v>3.400953900642857e-06</v>
      </c>
      <c r="AG50" t="n">
        <v>8.041087962962964</v>
      </c>
      <c r="AH50" t="n">
        <v>597092.1580867443</v>
      </c>
    </row>
    <row r="51">
      <c r="A51" t="n">
        <v>49</v>
      </c>
      <c r="B51" t="n">
        <v>110</v>
      </c>
      <c r="C51" t="inlineStr">
        <is>
          <t xml:space="preserve">CONCLUIDO	</t>
        </is>
      </c>
      <c r="D51" t="n">
        <v>3.5971</v>
      </c>
      <c r="E51" t="n">
        <v>27.8</v>
      </c>
      <c r="F51" t="n">
        <v>24.3</v>
      </c>
      <c r="G51" t="n">
        <v>69.43000000000001</v>
      </c>
      <c r="H51" t="n">
        <v>1.01</v>
      </c>
      <c r="I51" t="n">
        <v>21</v>
      </c>
      <c r="J51" t="n">
        <v>233.79</v>
      </c>
      <c r="K51" t="n">
        <v>56.13</v>
      </c>
      <c r="L51" t="n">
        <v>13.25</v>
      </c>
      <c r="M51" t="n">
        <v>19</v>
      </c>
      <c r="N51" t="n">
        <v>54.42</v>
      </c>
      <c r="O51" t="n">
        <v>29068.74</v>
      </c>
      <c r="P51" t="n">
        <v>354.78</v>
      </c>
      <c r="Q51" t="n">
        <v>452.56</v>
      </c>
      <c r="R51" t="n">
        <v>81.05</v>
      </c>
      <c r="S51" t="n">
        <v>57.64</v>
      </c>
      <c r="T51" t="n">
        <v>9560.030000000001</v>
      </c>
      <c r="U51" t="n">
        <v>0.71</v>
      </c>
      <c r="V51" t="n">
        <v>0.87</v>
      </c>
      <c r="W51" t="n">
        <v>6.83</v>
      </c>
      <c r="X51" t="n">
        <v>0.58</v>
      </c>
      <c r="Y51" t="n">
        <v>1</v>
      </c>
      <c r="Z51" t="n">
        <v>10</v>
      </c>
      <c r="AA51" t="n">
        <v>482.3852495901911</v>
      </c>
      <c r="AB51" t="n">
        <v>660.0207798245509</v>
      </c>
      <c r="AC51" t="n">
        <v>597.0293229430775</v>
      </c>
      <c r="AD51" t="n">
        <v>482385.2495901911</v>
      </c>
      <c r="AE51" t="n">
        <v>660020.779824551</v>
      </c>
      <c r="AF51" t="n">
        <v>3.399914200434223e-06</v>
      </c>
      <c r="AG51" t="n">
        <v>8.043981481481483</v>
      </c>
      <c r="AH51" t="n">
        <v>597029.3229430775</v>
      </c>
    </row>
    <row r="52">
      <c r="A52" t="n">
        <v>50</v>
      </c>
      <c r="B52" t="n">
        <v>110</v>
      </c>
      <c r="C52" t="inlineStr">
        <is>
          <t xml:space="preserve">CONCLUIDO	</t>
        </is>
      </c>
      <c r="D52" t="n">
        <v>3.6062</v>
      </c>
      <c r="E52" t="n">
        <v>27.73</v>
      </c>
      <c r="F52" t="n">
        <v>24.27</v>
      </c>
      <c r="G52" t="n">
        <v>72.81999999999999</v>
      </c>
      <c r="H52" t="n">
        <v>1.02</v>
      </c>
      <c r="I52" t="n">
        <v>20</v>
      </c>
      <c r="J52" t="n">
        <v>234.22</v>
      </c>
      <c r="K52" t="n">
        <v>56.13</v>
      </c>
      <c r="L52" t="n">
        <v>13.5</v>
      </c>
      <c r="M52" t="n">
        <v>18</v>
      </c>
      <c r="N52" t="n">
        <v>54.6</v>
      </c>
      <c r="O52" t="n">
        <v>29121.64</v>
      </c>
      <c r="P52" t="n">
        <v>354.06</v>
      </c>
      <c r="Q52" t="n">
        <v>452.6</v>
      </c>
      <c r="R52" t="n">
        <v>80.22</v>
      </c>
      <c r="S52" t="n">
        <v>57.64</v>
      </c>
      <c r="T52" t="n">
        <v>9150.02</v>
      </c>
      <c r="U52" t="n">
        <v>0.72</v>
      </c>
      <c r="V52" t="n">
        <v>0.87</v>
      </c>
      <c r="W52" t="n">
        <v>6.83</v>
      </c>
      <c r="X52" t="n">
        <v>0.55</v>
      </c>
      <c r="Y52" t="n">
        <v>1</v>
      </c>
      <c r="Z52" t="n">
        <v>10</v>
      </c>
      <c r="AA52" t="n">
        <v>480.9977712254713</v>
      </c>
      <c r="AB52" t="n">
        <v>658.1223707147159</v>
      </c>
      <c r="AC52" t="n">
        <v>595.3120953342515</v>
      </c>
      <c r="AD52" t="n">
        <v>480997.7712254713</v>
      </c>
      <c r="AE52" t="n">
        <v>658122.3707147159</v>
      </c>
      <c r="AF52" t="n">
        <v>3.40851535670565e-06</v>
      </c>
      <c r="AG52" t="n">
        <v>8.023726851851853</v>
      </c>
      <c r="AH52" t="n">
        <v>595312.0953342514</v>
      </c>
    </row>
    <row r="53">
      <c r="A53" t="n">
        <v>51</v>
      </c>
      <c r="B53" t="n">
        <v>110</v>
      </c>
      <c r="C53" t="inlineStr">
        <is>
          <t xml:space="preserve">CONCLUIDO	</t>
        </is>
      </c>
      <c r="D53" t="n">
        <v>3.607</v>
      </c>
      <c r="E53" t="n">
        <v>27.72</v>
      </c>
      <c r="F53" t="n">
        <v>24.27</v>
      </c>
      <c r="G53" t="n">
        <v>72.8</v>
      </c>
      <c r="H53" t="n">
        <v>1.04</v>
      </c>
      <c r="I53" t="n">
        <v>20</v>
      </c>
      <c r="J53" t="n">
        <v>234.65</v>
      </c>
      <c r="K53" t="n">
        <v>56.13</v>
      </c>
      <c r="L53" t="n">
        <v>13.75</v>
      </c>
      <c r="M53" t="n">
        <v>18</v>
      </c>
      <c r="N53" t="n">
        <v>54.78</v>
      </c>
      <c r="O53" t="n">
        <v>29174.59</v>
      </c>
      <c r="P53" t="n">
        <v>354.26</v>
      </c>
      <c r="Q53" t="n">
        <v>452.6</v>
      </c>
      <c r="R53" t="n">
        <v>80.15000000000001</v>
      </c>
      <c r="S53" t="n">
        <v>57.64</v>
      </c>
      <c r="T53" t="n">
        <v>9115.17</v>
      </c>
      <c r="U53" t="n">
        <v>0.72</v>
      </c>
      <c r="V53" t="n">
        <v>0.87</v>
      </c>
      <c r="W53" t="n">
        <v>6.82</v>
      </c>
      <c r="X53" t="n">
        <v>0.54</v>
      </c>
      <c r="Y53" t="n">
        <v>1</v>
      </c>
      <c r="Z53" t="n">
        <v>10</v>
      </c>
      <c r="AA53" t="n">
        <v>481.061404607311</v>
      </c>
      <c r="AB53" t="n">
        <v>658.2094367150557</v>
      </c>
      <c r="AC53" t="n">
        <v>595.3908518777165</v>
      </c>
      <c r="AD53" t="n">
        <v>481061.404607311</v>
      </c>
      <c r="AE53" t="n">
        <v>658209.4367150557</v>
      </c>
      <c r="AF53" t="n">
        <v>3.40927150231193e-06</v>
      </c>
      <c r="AG53" t="n">
        <v>8.020833333333334</v>
      </c>
      <c r="AH53" t="n">
        <v>595390.8518777165</v>
      </c>
    </row>
    <row r="54">
      <c r="A54" t="n">
        <v>52</v>
      </c>
      <c r="B54" t="n">
        <v>110</v>
      </c>
      <c r="C54" t="inlineStr">
        <is>
          <t xml:space="preserve">CONCLUIDO	</t>
        </is>
      </c>
      <c r="D54" t="n">
        <v>3.6063</v>
      </c>
      <c r="E54" t="n">
        <v>27.73</v>
      </c>
      <c r="F54" t="n">
        <v>24.27</v>
      </c>
      <c r="G54" t="n">
        <v>72.81999999999999</v>
      </c>
      <c r="H54" t="n">
        <v>1.06</v>
      </c>
      <c r="I54" t="n">
        <v>20</v>
      </c>
      <c r="J54" t="n">
        <v>235.08</v>
      </c>
      <c r="K54" t="n">
        <v>56.13</v>
      </c>
      <c r="L54" t="n">
        <v>14</v>
      </c>
      <c r="M54" t="n">
        <v>18</v>
      </c>
      <c r="N54" t="n">
        <v>54.96</v>
      </c>
      <c r="O54" t="n">
        <v>29227.61</v>
      </c>
      <c r="P54" t="n">
        <v>353.21</v>
      </c>
      <c r="Q54" t="n">
        <v>452.58</v>
      </c>
      <c r="R54" t="n">
        <v>80.09</v>
      </c>
      <c r="S54" t="n">
        <v>57.64</v>
      </c>
      <c r="T54" t="n">
        <v>9084.42</v>
      </c>
      <c r="U54" t="n">
        <v>0.72</v>
      </c>
      <c r="V54" t="n">
        <v>0.87</v>
      </c>
      <c r="W54" t="n">
        <v>6.83</v>
      </c>
      <c r="X54" t="n">
        <v>0.55</v>
      </c>
      <c r="Y54" t="n">
        <v>1</v>
      </c>
      <c r="Z54" t="n">
        <v>10</v>
      </c>
      <c r="AA54" t="n">
        <v>480.4188880156864</v>
      </c>
      <c r="AB54" t="n">
        <v>657.3303171685636</v>
      </c>
      <c r="AC54" t="n">
        <v>594.5956342668895</v>
      </c>
      <c r="AD54" t="n">
        <v>480418.8880156864</v>
      </c>
      <c r="AE54" t="n">
        <v>657330.3171685636</v>
      </c>
      <c r="AF54" t="n">
        <v>3.408609874906436e-06</v>
      </c>
      <c r="AG54" t="n">
        <v>8.023726851851853</v>
      </c>
      <c r="AH54" t="n">
        <v>594595.6342668895</v>
      </c>
    </row>
    <row r="55">
      <c r="A55" t="n">
        <v>53</v>
      </c>
      <c r="B55" t="n">
        <v>110</v>
      </c>
      <c r="C55" t="inlineStr">
        <is>
          <t xml:space="preserve">CONCLUIDO	</t>
        </is>
      </c>
      <c r="D55" t="n">
        <v>3.6153</v>
      </c>
      <c r="E55" t="n">
        <v>27.66</v>
      </c>
      <c r="F55" t="n">
        <v>24.25</v>
      </c>
      <c r="G55" t="n">
        <v>76.56</v>
      </c>
      <c r="H55" t="n">
        <v>1.08</v>
      </c>
      <c r="I55" t="n">
        <v>19</v>
      </c>
      <c r="J55" t="n">
        <v>235.51</v>
      </c>
      <c r="K55" t="n">
        <v>56.13</v>
      </c>
      <c r="L55" t="n">
        <v>14.25</v>
      </c>
      <c r="M55" t="n">
        <v>17</v>
      </c>
      <c r="N55" t="n">
        <v>55.14</v>
      </c>
      <c r="O55" t="n">
        <v>29280.69</v>
      </c>
      <c r="P55" t="n">
        <v>353.11</v>
      </c>
      <c r="Q55" t="n">
        <v>452.55</v>
      </c>
      <c r="R55" t="n">
        <v>79.40000000000001</v>
      </c>
      <c r="S55" t="n">
        <v>57.64</v>
      </c>
      <c r="T55" t="n">
        <v>8742.1</v>
      </c>
      <c r="U55" t="n">
        <v>0.73</v>
      </c>
      <c r="V55" t="n">
        <v>0.87</v>
      </c>
      <c r="W55" t="n">
        <v>6.83</v>
      </c>
      <c r="X55" t="n">
        <v>0.52</v>
      </c>
      <c r="Y55" t="n">
        <v>1</v>
      </c>
      <c r="Z55" t="n">
        <v>10</v>
      </c>
      <c r="AA55" t="n">
        <v>479.4964055605055</v>
      </c>
      <c r="AB55" t="n">
        <v>656.0681359763312</v>
      </c>
      <c r="AC55" t="n">
        <v>593.4539138761614</v>
      </c>
      <c r="AD55" t="n">
        <v>479496.4055605055</v>
      </c>
      <c r="AE55" t="n">
        <v>656068.1359763312</v>
      </c>
      <c r="AF55" t="n">
        <v>3.417116512977078e-06</v>
      </c>
      <c r="AG55" t="n">
        <v>8.003472222222223</v>
      </c>
      <c r="AH55" t="n">
        <v>593453.9138761614</v>
      </c>
    </row>
    <row r="56">
      <c r="A56" t="n">
        <v>54</v>
      </c>
      <c r="B56" t="n">
        <v>110</v>
      </c>
      <c r="C56" t="inlineStr">
        <is>
          <t xml:space="preserve">CONCLUIDO	</t>
        </is>
      </c>
      <c r="D56" t="n">
        <v>3.6153</v>
      </c>
      <c r="E56" t="n">
        <v>27.66</v>
      </c>
      <c r="F56" t="n">
        <v>24.25</v>
      </c>
      <c r="G56" t="n">
        <v>76.56</v>
      </c>
      <c r="H56" t="n">
        <v>1.09</v>
      </c>
      <c r="I56" t="n">
        <v>19</v>
      </c>
      <c r="J56" t="n">
        <v>235.94</v>
      </c>
      <c r="K56" t="n">
        <v>56.13</v>
      </c>
      <c r="L56" t="n">
        <v>14.5</v>
      </c>
      <c r="M56" t="n">
        <v>17</v>
      </c>
      <c r="N56" t="n">
        <v>55.32</v>
      </c>
      <c r="O56" t="n">
        <v>29333.84</v>
      </c>
      <c r="P56" t="n">
        <v>353.06</v>
      </c>
      <c r="Q56" t="n">
        <v>452.6</v>
      </c>
      <c r="R56" t="n">
        <v>79.06999999999999</v>
      </c>
      <c r="S56" t="n">
        <v>57.64</v>
      </c>
      <c r="T56" t="n">
        <v>8576.48</v>
      </c>
      <c r="U56" t="n">
        <v>0.73</v>
      </c>
      <c r="V56" t="n">
        <v>0.87</v>
      </c>
      <c r="W56" t="n">
        <v>6.83</v>
      </c>
      <c r="X56" t="n">
        <v>0.52</v>
      </c>
      <c r="Y56" t="n">
        <v>1</v>
      </c>
      <c r="Z56" t="n">
        <v>10</v>
      </c>
      <c r="AA56" t="n">
        <v>479.4629553869101</v>
      </c>
      <c r="AB56" t="n">
        <v>656.0223679731006</v>
      </c>
      <c r="AC56" t="n">
        <v>593.4125139069233</v>
      </c>
      <c r="AD56" t="n">
        <v>479462.9553869101</v>
      </c>
      <c r="AE56" t="n">
        <v>656022.3679731006</v>
      </c>
      <c r="AF56" t="n">
        <v>3.417116512977078e-06</v>
      </c>
      <c r="AG56" t="n">
        <v>8.003472222222223</v>
      </c>
      <c r="AH56" t="n">
        <v>593412.5139069234</v>
      </c>
    </row>
    <row r="57">
      <c r="A57" t="n">
        <v>55</v>
      </c>
      <c r="B57" t="n">
        <v>110</v>
      </c>
      <c r="C57" t="inlineStr">
        <is>
          <t xml:space="preserve">CONCLUIDO	</t>
        </is>
      </c>
      <c r="D57" t="n">
        <v>3.6167</v>
      </c>
      <c r="E57" t="n">
        <v>27.65</v>
      </c>
      <c r="F57" t="n">
        <v>24.23</v>
      </c>
      <c r="G57" t="n">
        <v>76.53</v>
      </c>
      <c r="H57" t="n">
        <v>1.11</v>
      </c>
      <c r="I57" t="n">
        <v>19</v>
      </c>
      <c r="J57" t="n">
        <v>236.37</v>
      </c>
      <c r="K57" t="n">
        <v>56.13</v>
      </c>
      <c r="L57" t="n">
        <v>14.75</v>
      </c>
      <c r="M57" t="n">
        <v>17</v>
      </c>
      <c r="N57" t="n">
        <v>55.5</v>
      </c>
      <c r="O57" t="n">
        <v>29387.05</v>
      </c>
      <c r="P57" t="n">
        <v>352.5</v>
      </c>
      <c r="Q57" t="n">
        <v>452.63</v>
      </c>
      <c r="R57" t="n">
        <v>79.12</v>
      </c>
      <c r="S57" t="n">
        <v>57.64</v>
      </c>
      <c r="T57" t="n">
        <v>8603.17</v>
      </c>
      <c r="U57" t="n">
        <v>0.73</v>
      </c>
      <c r="V57" t="n">
        <v>0.87</v>
      </c>
      <c r="W57" t="n">
        <v>6.82</v>
      </c>
      <c r="X57" t="n">
        <v>0.51</v>
      </c>
      <c r="Y57" t="n">
        <v>1</v>
      </c>
      <c r="Z57" t="n">
        <v>10</v>
      </c>
      <c r="AA57" t="n">
        <v>478.9000798863465</v>
      </c>
      <c r="AB57" t="n">
        <v>655.2522168809149</v>
      </c>
      <c r="AC57" t="n">
        <v>592.715864954062</v>
      </c>
      <c r="AD57" t="n">
        <v>478900.0798863465</v>
      </c>
      <c r="AE57" t="n">
        <v>655252.216880915</v>
      </c>
      <c r="AF57" t="n">
        <v>3.418439767788067e-06</v>
      </c>
      <c r="AG57" t="n">
        <v>8.000578703703704</v>
      </c>
      <c r="AH57" t="n">
        <v>592715.864954062</v>
      </c>
    </row>
    <row r="58">
      <c r="A58" t="n">
        <v>56</v>
      </c>
      <c r="B58" t="n">
        <v>110</v>
      </c>
      <c r="C58" t="inlineStr">
        <is>
          <t xml:space="preserve">CONCLUIDO	</t>
        </is>
      </c>
      <c r="D58" t="n">
        <v>3.6259</v>
      </c>
      <c r="E58" t="n">
        <v>27.58</v>
      </c>
      <c r="F58" t="n">
        <v>24.21</v>
      </c>
      <c r="G58" t="n">
        <v>80.69</v>
      </c>
      <c r="H58" t="n">
        <v>1.13</v>
      </c>
      <c r="I58" t="n">
        <v>18</v>
      </c>
      <c r="J58" t="n">
        <v>236.81</v>
      </c>
      <c r="K58" t="n">
        <v>56.13</v>
      </c>
      <c r="L58" t="n">
        <v>15</v>
      </c>
      <c r="M58" t="n">
        <v>16</v>
      </c>
      <c r="N58" t="n">
        <v>55.68</v>
      </c>
      <c r="O58" t="n">
        <v>29440.33</v>
      </c>
      <c r="P58" t="n">
        <v>352.44</v>
      </c>
      <c r="Q58" t="n">
        <v>452.61</v>
      </c>
      <c r="R58" t="n">
        <v>77.94</v>
      </c>
      <c r="S58" t="n">
        <v>57.64</v>
      </c>
      <c r="T58" t="n">
        <v>8018.73</v>
      </c>
      <c r="U58" t="n">
        <v>0.74</v>
      </c>
      <c r="V58" t="n">
        <v>0.88</v>
      </c>
      <c r="W58" t="n">
        <v>6.83</v>
      </c>
      <c r="X58" t="n">
        <v>0.48</v>
      </c>
      <c r="Y58" t="n">
        <v>1</v>
      </c>
      <c r="Z58" t="n">
        <v>10</v>
      </c>
      <c r="AA58" t="n">
        <v>477.8227425771661</v>
      </c>
      <c r="AB58" t="n">
        <v>653.7781564457266</v>
      </c>
      <c r="AC58" t="n">
        <v>591.3824867779515</v>
      </c>
      <c r="AD58" t="n">
        <v>477822.7425771661</v>
      </c>
      <c r="AE58" t="n">
        <v>653778.1564457266</v>
      </c>
      <c r="AF58" t="n">
        <v>3.427135442260279e-06</v>
      </c>
      <c r="AG58" t="n">
        <v>7.980324074074074</v>
      </c>
      <c r="AH58" t="n">
        <v>591382.4867779515</v>
      </c>
    </row>
    <row r="59">
      <c r="A59" t="n">
        <v>57</v>
      </c>
      <c r="B59" t="n">
        <v>110</v>
      </c>
      <c r="C59" t="inlineStr">
        <is>
          <t xml:space="preserve">CONCLUIDO	</t>
        </is>
      </c>
      <c r="D59" t="n">
        <v>3.6247</v>
      </c>
      <c r="E59" t="n">
        <v>27.59</v>
      </c>
      <c r="F59" t="n">
        <v>24.22</v>
      </c>
      <c r="G59" t="n">
        <v>80.72</v>
      </c>
      <c r="H59" t="n">
        <v>1.14</v>
      </c>
      <c r="I59" t="n">
        <v>18</v>
      </c>
      <c r="J59" t="n">
        <v>237.24</v>
      </c>
      <c r="K59" t="n">
        <v>56.13</v>
      </c>
      <c r="L59" t="n">
        <v>15.25</v>
      </c>
      <c r="M59" t="n">
        <v>16</v>
      </c>
      <c r="N59" t="n">
        <v>55.86</v>
      </c>
      <c r="O59" t="n">
        <v>29493.67</v>
      </c>
      <c r="P59" t="n">
        <v>352.57</v>
      </c>
      <c r="Q59" t="n">
        <v>452.59</v>
      </c>
      <c r="R59" t="n">
        <v>78.52</v>
      </c>
      <c r="S59" t="n">
        <v>57.64</v>
      </c>
      <c r="T59" t="n">
        <v>8306.549999999999</v>
      </c>
      <c r="U59" t="n">
        <v>0.73</v>
      </c>
      <c r="V59" t="n">
        <v>0.88</v>
      </c>
      <c r="W59" t="n">
        <v>6.82</v>
      </c>
      <c r="X59" t="n">
        <v>0.49</v>
      </c>
      <c r="Y59" t="n">
        <v>1</v>
      </c>
      <c r="Z59" t="n">
        <v>10</v>
      </c>
      <c r="AA59" t="n">
        <v>478.0466025510424</v>
      </c>
      <c r="AB59" t="n">
        <v>654.0844515379893</v>
      </c>
      <c r="AC59" t="n">
        <v>591.6595494964962</v>
      </c>
      <c r="AD59" t="n">
        <v>478046.6025510424</v>
      </c>
      <c r="AE59" t="n">
        <v>654084.4515379892</v>
      </c>
      <c r="AF59" t="n">
        <v>3.42600122385086e-06</v>
      </c>
      <c r="AG59" t="n">
        <v>7.983217592592593</v>
      </c>
      <c r="AH59" t="n">
        <v>591659.5494964962</v>
      </c>
    </row>
    <row r="60">
      <c r="A60" t="n">
        <v>58</v>
      </c>
      <c r="B60" t="n">
        <v>110</v>
      </c>
      <c r="C60" t="inlineStr">
        <is>
          <t xml:space="preserve">CONCLUIDO	</t>
        </is>
      </c>
      <c r="D60" t="n">
        <v>3.6268</v>
      </c>
      <c r="E60" t="n">
        <v>27.57</v>
      </c>
      <c r="F60" t="n">
        <v>24.2</v>
      </c>
      <c r="G60" t="n">
        <v>80.66</v>
      </c>
      <c r="H60" t="n">
        <v>1.16</v>
      </c>
      <c r="I60" t="n">
        <v>18</v>
      </c>
      <c r="J60" t="n">
        <v>237.67</v>
      </c>
      <c r="K60" t="n">
        <v>56.13</v>
      </c>
      <c r="L60" t="n">
        <v>15.5</v>
      </c>
      <c r="M60" t="n">
        <v>16</v>
      </c>
      <c r="N60" t="n">
        <v>56.05</v>
      </c>
      <c r="O60" t="n">
        <v>29547.07</v>
      </c>
      <c r="P60" t="n">
        <v>351.85</v>
      </c>
      <c r="Q60" t="n">
        <v>452.59</v>
      </c>
      <c r="R60" t="n">
        <v>77.8</v>
      </c>
      <c r="S60" t="n">
        <v>57.64</v>
      </c>
      <c r="T60" t="n">
        <v>7949.59</v>
      </c>
      <c r="U60" t="n">
        <v>0.74</v>
      </c>
      <c r="V60" t="n">
        <v>0.88</v>
      </c>
      <c r="W60" t="n">
        <v>6.82</v>
      </c>
      <c r="X60" t="n">
        <v>0.47</v>
      </c>
      <c r="Y60" t="n">
        <v>1</v>
      </c>
      <c r="Z60" t="n">
        <v>10</v>
      </c>
      <c r="AA60" t="n">
        <v>477.3182818243351</v>
      </c>
      <c r="AB60" t="n">
        <v>653.0879309884656</v>
      </c>
      <c r="AC60" t="n">
        <v>590.7581354695936</v>
      </c>
      <c r="AD60" t="n">
        <v>477318.2818243351</v>
      </c>
      <c r="AE60" t="n">
        <v>653087.9309884656</v>
      </c>
      <c r="AF60" t="n">
        <v>3.427986106067343e-06</v>
      </c>
      <c r="AG60" t="n">
        <v>7.977430555555556</v>
      </c>
      <c r="AH60" t="n">
        <v>590758.1354695937</v>
      </c>
    </row>
    <row r="61">
      <c r="A61" t="n">
        <v>59</v>
      </c>
      <c r="B61" t="n">
        <v>110</v>
      </c>
      <c r="C61" t="inlineStr">
        <is>
          <t xml:space="preserve">CONCLUIDO	</t>
        </is>
      </c>
      <c r="D61" t="n">
        <v>3.6361</v>
      </c>
      <c r="E61" t="n">
        <v>27.5</v>
      </c>
      <c r="F61" t="n">
        <v>24.17</v>
      </c>
      <c r="G61" t="n">
        <v>85.31</v>
      </c>
      <c r="H61" t="n">
        <v>1.18</v>
      </c>
      <c r="I61" t="n">
        <v>17</v>
      </c>
      <c r="J61" t="n">
        <v>238.11</v>
      </c>
      <c r="K61" t="n">
        <v>56.13</v>
      </c>
      <c r="L61" t="n">
        <v>15.75</v>
      </c>
      <c r="M61" t="n">
        <v>15</v>
      </c>
      <c r="N61" t="n">
        <v>56.23</v>
      </c>
      <c r="O61" t="n">
        <v>29600.54</v>
      </c>
      <c r="P61" t="n">
        <v>350.83</v>
      </c>
      <c r="Q61" t="n">
        <v>452.59</v>
      </c>
      <c r="R61" t="n">
        <v>76.98999999999999</v>
      </c>
      <c r="S61" t="n">
        <v>57.64</v>
      </c>
      <c r="T61" t="n">
        <v>7547.77</v>
      </c>
      <c r="U61" t="n">
        <v>0.75</v>
      </c>
      <c r="V61" t="n">
        <v>0.88</v>
      </c>
      <c r="W61" t="n">
        <v>6.82</v>
      </c>
      <c r="X61" t="n">
        <v>0.45</v>
      </c>
      <c r="Y61" t="n">
        <v>1</v>
      </c>
      <c r="Z61" t="n">
        <v>10</v>
      </c>
      <c r="AA61" t="n">
        <v>475.7376291558474</v>
      </c>
      <c r="AB61" t="n">
        <v>650.9252122739664</v>
      </c>
      <c r="AC61" t="n">
        <v>588.8018235938117</v>
      </c>
      <c r="AD61" t="n">
        <v>475737.6291558474</v>
      </c>
      <c r="AE61" t="n">
        <v>650925.2122739664</v>
      </c>
      <c r="AF61" t="n">
        <v>3.43677629874034e-06</v>
      </c>
      <c r="AG61" t="n">
        <v>7.957175925925926</v>
      </c>
      <c r="AH61" t="n">
        <v>588801.8235938117</v>
      </c>
    </row>
    <row r="62">
      <c r="A62" t="n">
        <v>60</v>
      </c>
      <c r="B62" t="n">
        <v>110</v>
      </c>
      <c r="C62" t="inlineStr">
        <is>
          <t xml:space="preserve">CONCLUIDO	</t>
        </is>
      </c>
      <c r="D62" t="n">
        <v>3.6357</v>
      </c>
      <c r="E62" t="n">
        <v>27.51</v>
      </c>
      <c r="F62" t="n">
        <v>24.17</v>
      </c>
      <c r="G62" t="n">
        <v>85.31999999999999</v>
      </c>
      <c r="H62" t="n">
        <v>1.19</v>
      </c>
      <c r="I62" t="n">
        <v>17</v>
      </c>
      <c r="J62" t="n">
        <v>238.54</v>
      </c>
      <c r="K62" t="n">
        <v>56.13</v>
      </c>
      <c r="L62" t="n">
        <v>16</v>
      </c>
      <c r="M62" t="n">
        <v>15</v>
      </c>
      <c r="N62" t="n">
        <v>56.41</v>
      </c>
      <c r="O62" t="n">
        <v>29654.08</v>
      </c>
      <c r="P62" t="n">
        <v>351.22</v>
      </c>
      <c r="Q62" t="n">
        <v>452.58</v>
      </c>
      <c r="R62" t="n">
        <v>77.06</v>
      </c>
      <c r="S62" t="n">
        <v>57.64</v>
      </c>
      <c r="T62" t="n">
        <v>7583.54</v>
      </c>
      <c r="U62" t="n">
        <v>0.75</v>
      </c>
      <c r="V62" t="n">
        <v>0.88</v>
      </c>
      <c r="W62" t="n">
        <v>6.82</v>
      </c>
      <c r="X62" t="n">
        <v>0.45</v>
      </c>
      <c r="Y62" t="n">
        <v>1</v>
      </c>
      <c r="Z62" t="n">
        <v>10</v>
      </c>
      <c r="AA62" t="n">
        <v>476.0314760132271</v>
      </c>
      <c r="AB62" t="n">
        <v>651.3272665078417</v>
      </c>
      <c r="AC62" t="n">
        <v>589.1655063358926</v>
      </c>
      <c r="AD62" t="n">
        <v>476031.4760132271</v>
      </c>
      <c r="AE62" t="n">
        <v>651327.2665078418</v>
      </c>
      <c r="AF62" t="n">
        <v>3.436398225937201e-06</v>
      </c>
      <c r="AG62" t="n">
        <v>7.960069444444446</v>
      </c>
      <c r="AH62" t="n">
        <v>589165.5063358926</v>
      </c>
    </row>
    <row r="63">
      <c r="A63" t="n">
        <v>61</v>
      </c>
      <c r="B63" t="n">
        <v>110</v>
      </c>
      <c r="C63" t="inlineStr">
        <is>
          <t xml:space="preserve">CONCLUIDO	</t>
        </is>
      </c>
      <c r="D63" t="n">
        <v>3.6354</v>
      </c>
      <c r="E63" t="n">
        <v>27.51</v>
      </c>
      <c r="F63" t="n">
        <v>24.18</v>
      </c>
      <c r="G63" t="n">
        <v>85.33</v>
      </c>
      <c r="H63" t="n">
        <v>1.21</v>
      </c>
      <c r="I63" t="n">
        <v>17</v>
      </c>
      <c r="J63" t="n">
        <v>238.97</v>
      </c>
      <c r="K63" t="n">
        <v>56.13</v>
      </c>
      <c r="L63" t="n">
        <v>16.25</v>
      </c>
      <c r="M63" t="n">
        <v>15</v>
      </c>
      <c r="N63" t="n">
        <v>56.6</v>
      </c>
      <c r="O63" t="n">
        <v>29707.68</v>
      </c>
      <c r="P63" t="n">
        <v>351.48</v>
      </c>
      <c r="Q63" t="n">
        <v>452.59</v>
      </c>
      <c r="R63" t="n">
        <v>76.83</v>
      </c>
      <c r="S63" t="n">
        <v>57.64</v>
      </c>
      <c r="T63" t="n">
        <v>7469.46</v>
      </c>
      <c r="U63" t="n">
        <v>0.75</v>
      </c>
      <c r="V63" t="n">
        <v>0.88</v>
      </c>
      <c r="W63" t="n">
        <v>6.83</v>
      </c>
      <c r="X63" t="n">
        <v>0.45</v>
      </c>
      <c r="Y63" t="n">
        <v>1</v>
      </c>
      <c r="Z63" t="n">
        <v>10</v>
      </c>
      <c r="AA63" t="n">
        <v>476.2630974539317</v>
      </c>
      <c r="AB63" t="n">
        <v>651.6441811814307</v>
      </c>
      <c r="AC63" t="n">
        <v>589.4521751178268</v>
      </c>
      <c r="AD63" t="n">
        <v>476263.0974539317</v>
      </c>
      <c r="AE63" t="n">
        <v>651644.1811814307</v>
      </c>
      <c r="AF63" t="n">
        <v>3.436114671334847e-06</v>
      </c>
      <c r="AG63" t="n">
        <v>7.960069444444446</v>
      </c>
      <c r="AH63" t="n">
        <v>589452.1751178268</v>
      </c>
    </row>
    <row r="64">
      <c r="A64" t="n">
        <v>62</v>
      </c>
      <c r="B64" t="n">
        <v>110</v>
      </c>
      <c r="C64" t="inlineStr">
        <is>
          <t xml:space="preserve">CONCLUIDO	</t>
        </is>
      </c>
      <c r="D64" t="n">
        <v>3.6339</v>
      </c>
      <c r="E64" t="n">
        <v>27.52</v>
      </c>
      <c r="F64" t="n">
        <v>24.19</v>
      </c>
      <c r="G64" t="n">
        <v>85.37</v>
      </c>
      <c r="H64" t="n">
        <v>1.23</v>
      </c>
      <c r="I64" t="n">
        <v>17</v>
      </c>
      <c r="J64" t="n">
        <v>239.41</v>
      </c>
      <c r="K64" t="n">
        <v>56.13</v>
      </c>
      <c r="L64" t="n">
        <v>16.5</v>
      </c>
      <c r="M64" t="n">
        <v>15</v>
      </c>
      <c r="N64" t="n">
        <v>56.78</v>
      </c>
      <c r="O64" t="n">
        <v>29761.35</v>
      </c>
      <c r="P64" t="n">
        <v>351.36</v>
      </c>
      <c r="Q64" t="n">
        <v>452.61</v>
      </c>
      <c r="R64" t="n">
        <v>77.43000000000001</v>
      </c>
      <c r="S64" t="n">
        <v>57.64</v>
      </c>
      <c r="T64" t="n">
        <v>7770.12</v>
      </c>
      <c r="U64" t="n">
        <v>0.74</v>
      </c>
      <c r="V64" t="n">
        <v>0.88</v>
      </c>
      <c r="W64" t="n">
        <v>6.82</v>
      </c>
      <c r="X64" t="n">
        <v>0.46</v>
      </c>
      <c r="Y64" t="n">
        <v>1</v>
      </c>
      <c r="Z64" t="n">
        <v>10</v>
      </c>
      <c r="AA64" t="n">
        <v>476.3453366188737</v>
      </c>
      <c r="AB64" t="n">
        <v>651.7567044350402</v>
      </c>
      <c r="AC64" t="n">
        <v>589.5539593100392</v>
      </c>
      <c r="AD64" t="n">
        <v>476345.3366188737</v>
      </c>
      <c r="AE64" t="n">
        <v>651756.7044350402</v>
      </c>
      <c r="AF64" t="n">
        <v>3.434696898323072e-06</v>
      </c>
      <c r="AG64" t="n">
        <v>7.962962962962963</v>
      </c>
      <c r="AH64" t="n">
        <v>589553.9593100392</v>
      </c>
    </row>
    <row r="65">
      <c r="A65" t="n">
        <v>63</v>
      </c>
      <c r="B65" t="n">
        <v>110</v>
      </c>
      <c r="C65" t="inlineStr">
        <is>
          <t xml:space="preserve">CONCLUIDO	</t>
        </is>
      </c>
      <c r="D65" t="n">
        <v>3.6423</v>
      </c>
      <c r="E65" t="n">
        <v>27.46</v>
      </c>
      <c r="F65" t="n">
        <v>24.17</v>
      </c>
      <c r="G65" t="n">
        <v>90.63</v>
      </c>
      <c r="H65" t="n">
        <v>1.24</v>
      </c>
      <c r="I65" t="n">
        <v>16</v>
      </c>
      <c r="J65" t="n">
        <v>239.85</v>
      </c>
      <c r="K65" t="n">
        <v>56.13</v>
      </c>
      <c r="L65" t="n">
        <v>16.75</v>
      </c>
      <c r="M65" t="n">
        <v>14</v>
      </c>
      <c r="N65" t="n">
        <v>56.97</v>
      </c>
      <c r="O65" t="n">
        <v>29815.09</v>
      </c>
      <c r="P65" t="n">
        <v>350.76</v>
      </c>
      <c r="Q65" t="n">
        <v>452.6</v>
      </c>
      <c r="R65" t="n">
        <v>76.66</v>
      </c>
      <c r="S65" t="n">
        <v>57.64</v>
      </c>
      <c r="T65" t="n">
        <v>7387.61</v>
      </c>
      <c r="U65" t="n">
        <v>0.75</v>
      </c>
      <c r="V65" t="n">
        <v>0.88</v>
      </c>
      <c r="W65" t="n">
        <v>6.82</v>
      </c>
      <c r="X65" t="n">
        <v>0.44</v>
      </c>
      <c r="Y65" t="n">
        <v>1</v>
      </c>
      <c r="Z65" t="n">
        <v>10</v>
      </c>
      <c r="AA65" t="n">
        <v>475.1589202371068</v>
      </c>
      <c r="AB65" t="n">
        <v>650.1333972005101</v>
      </c>
      <c r="AC65" t="n">
        <v>588.0855782396465</v>
      </c>
      <c r="AD65" t="n">
        <v>475158.9202371069</v>
      </c>
      <c r="AE65" t="n">
        <v>650133.3972005101</v>
      </c>
      <c r="AF65" t="n">
        <v>3.442636427189006e-06</v>
      </c>
      <c r="AG65" t="n">
        <v>7.945601851851852</v>
      </c>
      <c r="AH65" t="n">
        <v>588085.5782396465</v>
      </c>
    </row>
    <row r="66">
      <c r="A66" t="n">
        <v>64</v>
      </c>
      <c r="B66" t="n">
        <v>110</v>
      </c>
      <c r="C66" t="inlineStr">
        <is>
          <t xml:space="preserve">CONCLUIDO	</t>
        </is>
      </c>
      <c r="D66" t="n">
        <v>3.6432</v>
      </c>
      <c r="E66" t="n">
        <v>27.45</v>
      </c>
      <c r="F66" t="n">
        <v>24.16</v>
      </c>
      <c r="G66" t="n">
        <v>90.59999999999999</v>
      </c>
      <c r="H66" t="n">
        <v>1.26</v>
      </c>
      <c r="I66" t="n">
        <v>16</v>
      </c>
      <c r="J66" t="n">
        <v>240.28</v>
      </c>
      <c r="K66" t="n">
        <v>56.13</v>
      </c>
      <c r="L66" t="n">
        <v>17</v>
      </c>
      <c r="M66" t="n">
        <v>14</v>
      </c>
      <c r="N66" t="n">
        <v>57.16</v>
      </c>
      <c r="O66" t="n">
        <v>29869.01</v>
      </c>
      <c r="P66" t="n">
        <v>350.43</v>
      </c>
      <c r="Q66" t="n">
        <v>452.62</v>
      </c>
      <c r="R66" t="n">
        <v>76.38</v>
      </c>
      <c r="S66" t="n">
        <v>57.64</v>
      </c>
      <c r="T66" t="n">
        <v>7246.83</v>
      </c>
      <c r="U66" t="n">
        <v>0.75</v>
      </c>
      <c r="V66" t="n">
        <v>0.88</v>
      </c>
      <c r="W66" t="n">
        <v>6.82</v>
      </c>
      <c r="X66" t="n">
        <v>0.43</v>
      </c>
      <c r="Y66" t="n">
        <v>1</v>
      </c>
      <c r="Z66" t="n">
        <v>10</v>
      </c>
      <c r="AA66" t="n">
        <v>474.8299972373412</v>
      </c>
      <c r="AB66" t="n">
        <v>649.6833502411721</v>
      </c>
      <c r="AC66" t="n">
        <v>587.678483130463</v>
      </c>
      <c r="AD66" t="n">
        <v>474829.9972373412</v>
      </c>
      <c r="AE66" t="n">
        <v>649683.3502411721</v>
      </c>
      <c r="AF66" t="n">
        <v>3.44348709099607e-06</v>
      </c>
      <c r="AG66" t="n">
        <v>7.942708333333333</v>
      </c>
      <c r="AH66" t="n">
        <v>587678.4831304629</v>
      </c>
    </row>
    <row r="67">
      <c r="A67" t="n">
        <v>65</v>
      </c>
      <c r="B67" t="n">
        <v>110</v>
      </c>
      <c r="C67" t="inlineStr">
        <is>
          <t xml:space="preserve">CONCLUIDO	</t>
        </is>
      </c>
      <c r="D67" t="n">
        <v>3.644</v>
      </c>
      <c r="E67" t="n">
        <v>27.44</v>
      </c>
      <c r="F67" t="n">
        <v>24.15</v>
      </c>
      <c r="G67" t="n">
        <v>90.58</v>
      </c>
      <c r="H67" t="n">
        <v>1.27</v>
      </c>
      <c r="I67" t="n">
        <v>16</v>
      </c>
      <c r="J67" t="n">
        <v>240.72</v>
      </c>
      <c r="K67" t="n">
        <v>56.13</v>
      </c>
      <c r="L67" t="n">
        <v>17.25</v>
      </c>
      <c r="M67" t="n">
        <v>14</v>
      </c>
      <c r="N67" t="n">
        <v>57.34</v>
      </c>
      <c r="O67" t="n">
        <v>29922.88</v>
      </c>
      <c r="P67" t="n">
        <v>350.31</v>
      </c>
      <c r="Q67" t="n">
        <v>452.56</v>
      </c>
      <c r="R67" t="n">
        <v>76.26000000000001</v>
      </c>
      <c r="S67" t="n">
        <v>57.64</v>
      </c>
      <c r="T67" t="n">
        <v>7190.45</v>
      </c>
      <c r="U67" t="n">
        <v>0.76</v>
      </c>
      <c r="V67" t="n">
        <v>0.88</v>
      </c>
      <c r="W67" t="n">
        <v>6.82</v>
      </c>
      <c r="X67" t="n">
        <v>0.43</v>
      </c>
      <c r="Y67" t="n">
        <v>1</v>
      </c>
      <c r="Z67" t="n">
        <v>10</v>
      </c>
      <c r="AA67" t="n">
        <v>474.6491672916643</v>
      </c>
      <c r="AB67" t="n">
        <v>649.4359307318427</v>
      </c>
      <c r="AC67" t="n">
        <v>587.4546769918485</v>
      </c>
      <c r="AD67" t="n">
        <v>474649.1672916643</v>
      </c>
      <c r="AE67" t="n">
        <v>649435.9307318428</v>
      </c>
      <c r="AF67" t="n">
        <v>3.444243236602349e-06</v>
      </c>
      <c r="AG67" t="n">
        <v>7.939814814814816</v>
      </c>
      <c r="AH67" t="n">
        <v>587454.6769918485</v>
      </c>
    </row>
    <row r="68">
      <c r="A68" t="n">
        <v>66</v>
      </c>
      <c r="B68" t="n">
        <v>110</v>
      </c>
      <c r="C68" t="inlineStr">
        <is>
          <t xml:space="preserve">CONCLUIDO	</t>
        </is>
      </c>
      <c r="D68" t="n">
        <v>3.6423</v>
      </c>
      <c r="E68" t="n">
        <v>27.46</v>
      </c>
      <c r="F68" t="n">
        <v>24.17</v>
      </c>
      <c r="G68" t="n">
        <v>90.62</v>
      </c>
      <c r="H68" t="n">
        <v>1.29</v>
      </c>
      <c r="I68" t="n">
        <v>16</v>
      </c>
      <c r="J68" t="n">
        <v>241.16</v>
      </c>
      <c r="K68" t="n">
        <v>56.13</v>
      </c>
      <c r="L68" t="n">
        <v>17.5</v>
      </c>
      <c r="M68" t="n">
        <v>14</v>
      </c>
      <c r="N68" t="n">
        <v>57.53</v>
      </c>
      <c r="O68" t="n">
        <v>29976.82</v>
      </c>
      <c r="P68" t="n">
        <v>350.54</v>
      </c>
      <c r="Q68" t="n">
        <v>452.6</v>
      </c>
      <c r="R68" t="n">
        <v>76.73999999999999</v>
      </c>
      <c r="S68" t="n">
        <v>57.64</v>
      </c>
      <c r="T68" t="n">
        <v>7429.37</v>
      </c>
      <c r="U68" t="n">
        <v>0.75</v>
      </c>
      <c r="V68" t="n">
        <v>0.88</v>
      </c>
      <c r="W68" t="n">
        <v>6.82</v>
      </c>
      <c r="X68" t="n">
        <v>0.44</v>
      </c>
      <c r="Y68" t="n">
        <v>1</v>
      </c>
      <c r="Z68" t="n">
        <v>10</v>
      </c>
      <c r="AA68" t="n">
        <v>475.0128305093426</v>
      </c>
      <c r="AB68" t="n">
        <v>649.933510789959</v>
      </c>
      <c r="AC68" t="n">
        <v>587.9047687075762</v>
      </c>
      <c r="AD68" t="n">
        <v>475012.8305093425</v>
      </c>
      <c r="AE68" t="n">
        <v>649933.510789959</v>
      </c>
      <c r="AF68" t="n">
        <v>3.442636427189006e-06</v>
      </c>
      <c r="AG68" t="n">
        <v>7.945601851851852</v>
      </c>
      <c r="AH68" t="n">
        <v>587904.7687075762</v>
      </c>
    </row>
    <row r="69">
      <c r="A69" t="n">
        <v>67</v>
      </c>
      <c r="B69" t="n">
        <v>110</v>
      </c>
      <c r="C69" t="inlineStr">
        <is>
          <t xml:space="preserve">CONCLUIDO	</t>
        </is>
      </c>
      <c r="D69" t="n">
        <v>3.6434</v>
      </c>
      <c r="E69" t="n">
        <v>27.45</v>
      </c>
      <c r="F69" t="n">
        <v>24.16</v>
      </c>
      <c r="G69" t="n">
        <v>90.59</v>
      </c>
      <c r="H69" t="n">
        <v>1.31</v>
      </c>
      <c r="I69" t="n">
        <v>16</v>
      </c>
      <c r="J69" t="n">
        <v>241.59</v>
      </c>
      <c r="K69" t="n">
        <v>56.13</v>
      </c>
      <c r="L69" t="n">
        <v>17.75</v>
      </c>
      <c r="M69" t="n">
        <v>14</v>
      </c>
      <c r="N69" t="n">
        <v>57.72</v>
      </c>
      <c r="O69" t="n">
        <v>30030.83</v>
      </c>
      <c r="P69" t="n">
        <v>349.97</v>
      </c>
      <c r="Q69" t="n">
        <v>452.56</v>
      </c>
      <c r="R69" t="n">
        <v>76.59999999999999</v>
      </c>
      <c r="S69" t="n">
        <v>57.64</v>
      </c>
      <c r="T69" t="n">
        <v>7355.87</v>
      </c>
      <c r="U69" t="n">
        <v>0.75</v>
      </c>
      <c r="V69" t="n">
        <v>0.88</v>
      </c>
      <c r="W69" t="n">
        <v>6.82</v>
      </c>
      <c r="X69" t="n">
        <v>0.43</v>
      </c>
      <c r="Y69" t="n">
        <v>1</v>
      </c>
      <c r="Z69" t="n">
        <v>10</v>
      </c>
      <c r="AA69" t="n">
        <v>474.5075155526293</v>
      </c>
      <c r="AB69" t="n">
        <v>649.2421165732615</v>
      </c>
      <c r="AC69" t="n">
        <v>587.2793601845424</v>
      </c>
      <c r="AD69" t="n">
        <v>474507.5155526294</v>
      </c>
      <c r="AE69" t="n">
        <v>649242.1165732614</v>
      </c>
      <c r="AF69" t="n">
        <v>3.44367612739764e-06</v>
      </c>
      <c r="AG69" t="n">
        <v>7.942708333333333</v>
      </c>
      <c r="AH69" t="n">
        <v>587279.3601845424</v>
      </c>
    </row>
    <row r="70">
      <c r="A70" t="n">
        <v>68</v>
      </c>
      <c r="B70" t="n">
        <v>110</v>
      </c>
      <c r="C70" t="inlineStr">
        <is>
          <t xml:space="preserve">CONCLUIDO	</t>
        </is>
      </c>
      <c r="D70" t="n">
        <v>3.6558</v>
      </c>
      <c r="E70" t="n">
        <v>27.35</v>
      </c>
      <c r="F70" t="n">
        <v>24.11</v>
      </c>
      <c r="G70" t="n">
        <v>96.43000000000001</v>
      </c>
      <c r="H70" t="n">
        <v>1.32</v>
      </c>
      <c r="I70" t="n">
        <v>15</v>
      </c>
      <c r="J70" t="n">
        <v>242.03</v>
      </c>
      <c r="K70" t="n">
        <v>56.13</v>
      </c>
      <c r="L70" t="n">
        <v>18</v>
      </c>
      <c r="M70" t="n">
        <v>13</v>
      </c>
      <c r="N70" t="n">
        <v>57.91</v>
      </c>
      <c r="O70" t="n">
        <v>30084.9</v>
      </c>
      <c r="P70" t="n">
        <v>348.91</v>
      </c>
      <c r="Q70" t="n">
        <v>452.56</v>
      </c>
      <c r="R70" t="n">
        <v>75.14</v>
      </c>
      <c r="S70" t="n">
        <v>57.64</v>
      </c>
      <c r="T70" t="n">
        <v>6632.14</v>
      </c>
      <c r="U70" t="n">
        <v>0.77</v>
      </c>
      <c r="V70" t="n">
        <v>0.88</v>
      </c>
      <c r="W70" t="n">
        <v>6.81</v>
      </c>
      <c r="X70" t="n">
        <v>0.38</v>
      </c>
      <c r="Y70" t="n">
        <v>1</v>
      </c>
      <c r="Z70" t="n">
        <v>10</v>
      </c>
      <c r="AA70" t="n">
        <v>460.3651420548446</v>
      </c>
      <c r="AB70" t="n">
        <v>629.8918972361076</v>
      </c>
      <c r="AC70" t="n">
        <v>569.7758986227229</v>
      </c>
      <c r="AD70" t="n">
        <v>460365.1420548446</v>
      </c>
      <c r="AE70" t="n">
        <v>629891.8972361076</v>
      </c>
      <c r="AF70" t="n">
        <v>3.455396384294969e-06</v>
      </c>
      <c r="AG70" t="n">
        <v>7.913773148148149</v>
      </c>
      <c r="AH70" t="n">
        <v>569775.8986227229</v>
      </c>
    </row>
    <row r="71">
      <c r="A71" t="n">
        <v>69</v>
      </c>
      <c r="B71" t="n">
        <v>110</v>
      </c>
      <c r="C71" t="inlineStr">
        <is>
          <t xml:space="preserve">CONCLUIDO	</t>
        </is>
      </c>
      <c r="D71" t="n">
        <v>3.6535</v>
      </c>
      <c r="E71" t="n">
        <v>27.37</v>
      </c>
      <c r="F71" t="n">
        <v>24.12</v>
      </c>
      <c r="G71" t="n">
        <v>96.5</v>
      </c>
      <c r="H71" t="n">
        <v>1.34</v>
      </c>
      <c r="I71" t="n">
        <v>15</v>
      </c>
      <c r="J71" t="n">
        <v>242.47</v>
      </c>
      <c r="K71" t="n">
        <v>56.13</v>
      </c>
      <c r="L71" t="n">
        <v>18.25</v>
      </c>
      <c r="M71" t="n">
        <v>13</v>
      </c>
      <c r="N71" t="n">
        <v>58.1</v>
      </c>
      <c r="O71" t="n">
        <v>30139.04</v>
      </c>
      <c r="P71" t="n">
        <v>349.25</v>
      </c>
      <c r="Q71" t="n">
        <v>452.56</v>
      </c>
      <c r="R71" t="n">
        <v>75.26000000000001</v>
      </c>
      <c r="S71" t="n">
        <v>57.64</v>
      </c>
      <c r="T71" t="n">
        <v>6695.05</v>
      </c>
      <c r="U71" t="n">
        <v>0.77</v>
      </c>
      <c r="V71" t="n">
        <v>0.88</v>
      </c>
      <c r="W71" t="n">
        <v>6.82</v>
      </c>
      <c r="X71" t="n">
        <v>0.4</v>
      </c>
      <c r="Y71" t="n">
        <v>1</v>
      </c>
      <c r="Z71" t="n">
        <v>10</v>
      </c>
      <c r="AA71" t="n">
        <v>460.8177283944559</v>
      </c>
      <c r="AB71" t="n">
        <v>630.5111458326638</v>
      </c>
      <c r="AC71" t="n">
        <v>570.3360470023447</v>
      </c>
      <c r="AD71" t="n">
        <v>460817.7283944559</v>
      </c>
      <c r="AE71" t="n">
        <v>630511.1458326639</v>
      </c>
      <c r="AF71" t="n">
        <v>3.453222465676916e-06</v>
      </c>
      <c r="AG71" t="n">
        <v>7.919560185185186</v>
      </c>
      <c r="AH71" t="n">
        <v>570336.0470023447</v>
      </c>
    </row>
    <row r="72">
      <c r="A72" t="n">
        <v>70</v>
      </c>
      <c r="B72" t="n">
        <v>110</v>
      </c>
      <c r="C72" t="inlineStr">
        <is>
          <t xml:space="preserve">CONCLUIDO	</t>
        </is>
      </c>
      <c r="D72" t="n">
        <v>3.6544</v>
      </c>
      <c r="E72" t="n">
        <v>27.36</v>
      </c>
      <c r="F72" t="n">
        <v>24.12</v>
      </c>
      <c r="G72" t="n">
        <v>96.47</v>
      </c>
      <c r="H72" t="n">
        <v>1.35</v>
      </c>
      <c r="I72" t="n">
        <v>15</v>
      </c>
      <c r="J72" t="n">
        <v>242.91</v>
      </c>
      <c r="K72" t="n">
        <v>56.13</v>
      </c>
      <c r="L72" t="n">
        <v>18.5</v>
      </c>
      <c r="M72" t="n">
        <v>13</v>
      </c>
      <c r="N72" t="n">
        <v>58.28</v>
      </c>
      <c r="O72" t="n">
        <v>30193.25</v>
      </c>
      <c r="P72" t="n">
        <v>349.12</v>
      </c>
      <c r="Q72" t="n">
        <v>452.59</v>
      </c>
      <c r="R72" t="n">
        <v>75.15000000000001</v>
      </c>
      <c r="S72" t="n">
        <v>57.64</v>
      </c>
      <c r="T72" t="n">
        <v>6640.1</v>
      </c>
      <c r="U72" t="n">
        <v>0.77</v>
      </c>
      <c r="V72" t="n">
        <v>0.88</v>
      </c>
      <c r="W72" t="n">
        <v>6.82</v>
      </c>
      <c r="X72" t="n">
        <v>0.39</v>
      </c>
      <c r="Y72" t="n">
        <v>1</v>
      </c>
      <c r="Z72" t="n">
        <v>10</v>
      </c>
      <c r="AA72" t="n">
        <v>460.6553502396019</v>
      </c>
      <c r="AB72" t="n">
        <v>630.2889728775739</v>
      </c>
      <c r="AC72" t="n">
        <v>570.135077922267</v>
      </c>
      <c r="AD72" t="n">
        <v>460655.3502396019</v>
      </c>
      <c r="AE72" t="n">
        <v>630288.9728775739</v>
      </c>
      <c r="AF72" t="n">
        <v>3.45407312948398e-06</v>
      </c>
      <c r="AG72" t="n">
        <v>7.916666666666667</v>
      </c>
      <c r="AH72" t="n">
        <v>570135.077922267</v>
      </c>
    </row>
    <row r="73">
      <c r="A73" t="n">
        <v>71</v>
      </c>
      <c r="B73" t="n">
        <v>110</v>
      </c>
      <c r="C73" t="inlineStr">
        <is>
          <t xml:space="preserve">CONCLUIDO	</t>
        </is>
      </c>
      <c r="D73" t="n">
        <v>3.653</v>
      </c>
      <c r="E73" t="n">
        <v>27.37</v>
      </c>
      <c r="F73" t="n">
        <v>24.13</v>
      </c>
      <c r="G73" t="n">
        <v>96.51000000000001</v>
      </c>
      <c r="H73" t="n">
        <v>1.37</v>
      </c>
      <c r="I73" t="n">
        <v>15</v>
      </c>
      <c r="J73" t="n">
        <v>243.35</v>
      </c>
      <c r="K73" t="n">
        <v>56.13</v>
      </c>
      <c r="L73" t="n">
        <v>18.75</v>
      </c>
      <c r="M73" t="n">
        <v>13</v>
      </c>
      <c r="N73" t="n">
        <v>58.47</v>
      </c>
      <c r="O73" t="n">
        <v>30247.53</v>
      </c>
      <c r="P73" t="n">
        <v>349.01</v>
      </c>
      <c r="Q73" t="n">
        <v>452.57</v>
      </c>
      <c r="R73" t="n">
        <v>75.47</v>
      </c>
      <c r="S73" t="n">
        <v>57.64</v>
      </c>
      <c r="T73" t="n">
        <v>6799.97</v>
      </c>
      <c r="U73" t="n">
        <v>0.76</v>
      </c>
      <c r="V73" t="n">
        <v>0.88</v>
      </c>
      <c r="W73" t="n">
        <v>6.82</v>
      </c>
      <c r="X73" t="n">
        <v>0.4</v>
      </c>
      <c r="Y73" t="n">
        <v>1</v>
      </c>
      <c r="Z73" t="n">
        <v>10</v>
      </c>
      <c r="AA73" t="n">
        <v>460.7339091339903</v>
      </c>
      <c r="AB73" t="n">
        <v>630.3964606226501</v>
      </c>
      <c r="AC73" t="n">
        <v>570.2323071878129</v>
      </c>
      <c r="AD73" t="n">
        <v>460733.9091339903</v>
      </c>
      <c r="AE73" t="n">
        <v>630396.4606226501</v>
      </c>
      <c r="AF73" t="n">
        <v>3.452749874672992e-06</v>
      </c>
      <c r="AG73" t="n">
        <v>7.919560185185186</v>
      </c>
      <c r="AH73" t="n">
        <v>570232.3071878129</v>
      </c>
    </row>
    <row r="74">
      <c r="A74" t="n">
        <v>72</v>
      </c>
      <c r="B74" t="n">
        <v>110</v>
      </c>
      <c r="C74" t="inlineStr">
        <is>
          <t xml:space="preserve">CONCLUIDO	</t>
        </is>
      </c>
      <c r="D74" t="n">
        <v>3.6545</v>
      </c>
      <c r="E74" t="n">
        <v>27.36</v>
      </c>
      <c r="F74" t="n">
        <v>24.12</v>
      </c>
      <c r="G74" t="n">
        <v>96.47</v>
      </c>
      <c r="H74" t="n">
        <v>1.39</v>
      </c>
      <c r="I74" t="n">
        <v>15</v>
      </c>
      <c r="J74" t="n">
        <v>243.79</v>
      </c>
      <c r="K74" t="n">
        <v>56.13</v>
      </c>
      <c r="L74" t="n">
        <v>19</v>
      </c>
      <c r="M74" t="n">
        <v>13</v>
      </c>
      <c r="N74" t="n">
        <v>58.67</v>
      </c>
      <c r="O74" t="n">
        <v>30301.87</v>
      </c>
      <c r="P74" t="n">
        <v>348.33</v>
      </c>
      <c r="Q74" t="n">
        <v>452.58</v>
      </c>
      <c r="R74" t="n">
        <v>75.06999999999999</v>
      </c>
      <c r="S74" t="n">
        <v>57.64</v>
      </c>
      <c r="T74" t="n">
        <v>6600.21</v>
      </c>
      <c r="U74" t="n">
        <v>0.77</v>
      </c>
      <c r="V74" t="n">
        <v>0.88</v>
      </c>
      <c r="W74" t="n">
        <v>6.82</v>
      </c>
      <c r="X74" t="n">
        <v>0.39</v>
      </c>
      <c r="Y74" t="n">
        <v>1</v>
      </c>
      <c r="Z74" t="n">
        <v>10</v>
      </c>
      <c r="AA74" t="n">
        <v>460.1240292384741</v>
      </c>
      <c r="AB74" t="n">
        <v>629.5619960436027</v>
      </c>
      <c r="AC74" t="n">
        <v>569.4774827370115</v>
      </c>
      <c r="AD74" t="n">
        <v>460124.0292384741</v>
      </c>
      <c r="AE74" t="n">
        <v>629561.9960436027</v>
      </c>
      <c r="AF74" t="n">
        <v>3.454167647684765e-06</v>
      </c>
      <c r="AG74" t="n">
        <v>7.916666666666667</v>
      </c>
      <c r="AH74" t="n">
        <v>569477.4827370115</v>
      </c>
    </row>
    <row r="75">
      <c r="A75" t="n">
        <v>73</v>
      </c>
      <c r="B75" t="n">
        <v>110</v>
      </c>
      <c r="C75" t="inlineStr">
        <is>
          <t xml:space="preserve">CONCLUIDO	</t>
        </is>
      </c>
      <c r="D75" t="n">
        <v>3.6629</v>
      </c>
      <c r="E75" t="n">
        <v>27.3</v>
      </c>
      <c r="F75" t="n">
        <v>24.1</v>
      </c>
      <c r="G75" t="n">
        <v>103.27</v>
      </c>
      <c r="H75" t="n">
        <v>1.4</v>
      </c>
      <c r="I75" t="n">
        <v>14</v>
      </c>
      <c r="J75" t="n">
        <v>244.23</v>
      </c>
      <c r="K75" t="n">
        <v>56.13</v>
      </c>
      <c r="L75" t="n">
        <v>19.25</v>
      </c>
      <c r="M75" t="n">
        <v>12</v>
      </c>
      <c r="N75" t="n">
        <v>58.86</v>
      </c>
      <c r="O75" t="n">
        <v>30356.29</v>
      </c>
      <c r="P75" t="n">
        <v>348.18</v>
      </c>
      <c r="Q75" t="n">
        <v>452.56</v>
      </c>
      <c r="R75" t="n">
        <v>74.65000000000001</v>
      </c>
      <c r="S75" t="n">
        <v>57.64</v>
      </c>
      <c r="T75" t="n">
        <v>6392.99</v>
      </c>
      <c r="U75" t="n">
        <v>0.77</v>
      </c>
      <c r="V75" t="n">
        <v>0.88</v>
      </c>
      <c r="W75" t="n">
        <v>6.81</v>
      </c>
      <c r="X75" t="n">
        <v>0.37</v>
      </c>
      <c r="Y75" t="n">
        <v>1</v>
      </c>
      <c r="Z75" t="n">
        <v>10</v>
      </c>
      <c r="AA75" t="n">
        <v>459.2505970141849</v>
      </c>
      <c r="AB75" t="n">
        <v>628.36692754122</v>
      </c>
      <c r="AC75" t="n">
        <v>568.3964698952071</v>
      </c>
      <c r="AD75" t="n">
        <v>459250.5970141849</v>
      </c>
      <c r="AE75" t="n">
        <v>628366.92754122</v>
      </c>
      <c r="AF75" t="n">
        <v>3.462107176550698e-06</v>
      </c>
      <c r="AG75" t="n">
        <v>7.899305555555556</v>
      </c>
      <c r="AH75" t="n">
        <v>568396.4698952071</v>
      </c>
    </row>
    <row r="76">
      <c r="A76" t="n">
        <v>74</v>
      </c>
      <c r="B76" t="n">
        <v>110</v>
      </c>
      <c r="C76" t="inlineStr">
        <is>
          <t xml:space="preserve">CONCLUIDO	</t>
        </is>
      </c>
      <c r="D76" t="n">
        <v>3.664</v>
      </c>
      <c r="E76" t="n">
        <v>27.29</v>
      </c>
      <c r="F76" t="n">
        <v>24.09</v>
      </c>
      <c r="G76" t="n">
        <v>103.24</v>
      </c>
      <c r="H76" t="n">
        <v>1.42</v>
      </c>
      <c r="I76" t="n">
        <v>14</v>
      </c>
      <c r="J76" t="n">
        <v>244.68</v>
      </c>
      <c r="K76" t="n">
        <v>56.13</v>
      </c>
      <c r="L76" t="n">
        <v>19.5</v>
      </c>
      <c r="M76" t="n">
        <v>12</v>
      </c>
      <c r="N76" t="n">
        <v>59.05</v>
      </c>
      <c r="O76" t="n">
        <v>30410.77</v>
      </c>
      <c r="P76" t="n">
        <v>348.43</v>
      </c>
      <c r="Q76" t="n">
        <v>452.56</v>
      </c>
      <c r="R76" t="n">
        <v>74.28</v>
      </c>
      <c r="S76" t="n">
        <v>57.64</v>
      </c>
      <c r="T76" t="n">
        <v>6207.41</v>
      </c>
      <c r="U76" t="n">
        <v>0.78</v>
      </c>
      <c r="V76" t="n">
        <v>0.88</v>
      </c>
      <c r="W76" t="n">
        <v>6.81</v>
      </c>
      <c r="X76" t="n">
        <v>0.36</v>
      </c>
      <c r="Y76" t="n">
        <v>1</v>
      </c>
      <c r="Z76" t="n">
        <v>10</v>
      </c>
      <c r="AA76" t="n">
        <v>459.2904774130089</v>
      </c>
      <c r="AB76" t="n">
        <v>628.42149366229</v>
      </c>
      <c r="AC76" t="n">
        <v>568.4458283022661</v>
      </c>
      <c r="AD76" t="n">
        <v>459290.4774130089</v>
      </c>
      <c r="AE76" t="n">
        <v>628421.49366229</v>
      </c>
      <c r="AF76" t="n">
        <v>3.463146876759332e-06</v>
      </c>
      <c r="AG76" t="n">
        <v>7.896412037037037</v>
      </c>
      <c r="AH76" t="n">
        <v>568445.8283022662</v>
      </c>
    </row>
    <row r="77">
      <c r="A77" t="n">
        <v>75</v>
      </c>
      <c r="B77" t="n">
        <v>110</v>
      </c>
      <c r="C77" t="inlineStr">
        <is>
          <t xml:space="preserve">CONCLUIDO	</t>
        </is>
      </c>
      <c r="D77" t="n">
        <v>3.6641</v>
      </c>
      <c r="E77" t="n">
        <v>27.29</v>
      </c>
      <c r="F77" t="n">
        <v>24.09</v>
      </c>
      <c r="G77" t="n">
        <v>103.23</v>
      </c>
      <c r="H77" t="n">
        <v>1.43</v>
      </c>
      <c r="I77" t="n">
        <v>14</v>
      </c>
      <c r="J77" t="n">
        <v>245.12</v>
      </c>
      <c r="K77" t="n">
        <v>56.13</v>
      </c>
      <c r="L77" t="n">
        <v>19.75</v>
      </c>
      <c r="M77" t="n">
        <v>12</v>
      </c>
      <c r="N77" t="n">
        <v>59.24</v>
      </c>
      <c r="O77" t="n">
        <v>30465.32</v>
      </c>
      <c r="P77" t="n">
        <v>348.31</v>
      </c>
      <c r="Q77" t="n">
        <v>452.55</v>
      </c>
      <c r="R77" t="n">
        <v>74.04000000000001</v>
      </c>
      <c r="S77" t="n">
        <v>57.64</v>
      </c>
      <c r="T77" t="n">
        <v>6090.38</v>
      </c>
      <c r="U77" t="n">
        <v>0.78</v>
      </c>
      <c r="V77" t="n">
        <v>0.88</v>
      </c>
      <c r="W77" t="n">
        <v>6.82</v>
      </c>
      <c r="X77" t="n">
        <v>0.36</v>
      </c>
      <c r="Y77" t="n">
        <v>1</v>
      </c>
      <c r="Z77" t="n">
        <v>10</v>
      </c>
      <c r="AA77" t="n">
        <v>459.2028483137728</v>
      </c>
      <c r="AB77" t="n">
        <v>628.3015956627922</v>
      </c>
      <c r="AC77" t="n">
        <v>568.3373731995625</v>
      </c>
      <c r="AD77" t="n">
        <v>459202.8483137728</v>
      </c>
      <c r="AE77" t="n">
        <v>628301.5956627922</v>
      </c>
      <c r="AF77" t="n">
        <v>3.463241394960117e-06</v>
      </c>
      <c r="AG77" t="n">
        <v>7.896412037037037</v>
      </c>
      <c r="AH77" t="n">
        <v>568337.3731995625</v>
      </c>
    </row>
    <row r="78">
      <c r="A78" t="n">
        <v>76</v>
      </c>
      <c r="B78" t="n">
        <v>110</v>
      </c>
      <c r="C78" t="inlineStr">
        <is>
          <t xml:space="preserve">CONCLUIDO	</t>
        </is>
      </c>
      <c r="D78" t="n">
        <v>3.6627</v>
      </c>
      <c r="E78" t="n">
        <v>27.3</v>
      </c>
      <c r="F78" t="n">
        <v>24.1</v>
      </c>
      <c r="G78" t="n">
        <v>103.28</v>
      </c>
      <c r="H78" t="n">
        <v>1.45</v>
      </c>
      <c r="I78" t="n">
        <v>14</v>
      </c>
      <c r="J78" t="n">
        <v>245.56</v>
      </c>
      <c r="K78" t="n">
        <v>56.13</v>
      </c>
      <c r="L78" t="n">
        <v>20</v>
      </c>
      <c r="M78" t="n">
        <v>12</v>
      </c>
      <c r="N78" t="n">
        <v>59.43</v>
      </c>
      <c r="O78" t="n">
        <v>30519.94</v>
      </c>
      <c r="P78" t="n">
        <v>347.92</v>
      </c>
      <c r="Q78" t="n">
        <v>452.56</v>
      </c>
      <c r="R78" t="n">
        <v>74.53</v>
      </c>
      <c r="S78" t="n">
        <v>57.64</v>
      </c>
      <c r="T78" t="n">
        <v>6331.51</v>
      </c>
      <c r="U78" t="n">
        <v>0.77</v>
      </c>
      <c r="V78" t="n">
        <v>0.88</v>
      </c>
      <c r="W78" t="n">
        <v>6.82</v>
      </c>
      <c r="X78" t="n">
        <v>0.37</v>
      </c>
      <c r="Y78" t="n">
        <v>1</v>
      </c>
      <c r="Z78" t="n">
        <v>10</v>
      </c>
      <c r="AA78" t="n">
        <v>459.0957471665181</v>
      </c>
      <c r="AB78" t="n">
        <v>628.1550551481491</v>
      </c>
      <c r="AC78" t="n">
        <v>568.2048183059661</v>
      </c>
      <c r="AD78" t="n">
        <v>459095.7471665181</v>
      </c>
      <c r="AE78" t="n">
        <v>628155.0551481491</v>
      </c>
      <c r="AF78" t="n">
        <v>3.461918140149129e-06</v>
      </c>
      <c r="AG78" t="n">
        <v>7.899305555555556</v>
      </c>
      <c r="AH78" t="n">
        <v>568204.8183059661</v>
      </c>
    </row>
    <row r="79">
      <c r="A79" t="n">
        <v>77</v>
      </c>
      <c r="B79" t="n">
        <v>110</v>
      </c>
      <c r="C79" t="inlineStr">
        <is>
          <t xml:space="preserve">CONCLUIDO	</t>
        </is>
      </c>
      <c r="D79" t="n">
        <v>3.6627</v>
      </c>
      <c r="E79" t="n">
        <v>27.3</v>
      </c>
      <c r="F79" t="n">
        <v>24.1</v>
      </c>
      <c r="G79" t="n">
        <v>103.28</v>
      </c>
      <c r="H79" t="n">
        <v>1.46</v>
      </c>
      <c r="I79" t="n">
        <v>14</v>
      </c>
      <c r="J79" t="n">
        <v>246</v>
      </c>
      <c r="K79" t="n">
        <v>56.13</v>
      </c>
      <c r="L79" t="n">
        <v>20.25</v>
      </c>
      <c r="M79" t="n">
        <v>12</v>
      </c>
      <c r="N79" t="n">
        <v>59.63</v>
      </c>
      <c r="O79" t="n">
        <v>30574.64</v>
      </c>
      <c r="P79" t="n">
        <v>347.52</v>
      </c>
      <c r="Q79" t="n">
        <v>452.56</v>
      </c>
      <c r="R79" t="n">
        <v>74.42</v>
      </c>
      <c r="S79" t="n">
        <v>57.64</v>
      </c>
      <c r="T79" t="n">
        <v>6280.18</v>
      </c>
      <c r="U79" t="n">
        <v>0.77</v>
      </c>
      <c r="V79" t="n">
        <v>0.88</v>
      </c>
      <c r="W79" t="n">
        <v>6.82</v>
      </c>
      <c r="X79" t="n">
        <v>0.37</v>
      </c>
      <c r="Y79" t="n">
        <v>1</v>
      </c>
      <c r="Z79" t="n">
        <v>10</v>
      </c>
      <c r="AA79" t="n">
        <v>458.8316088803378</v>
      </c>
      <c r="AB79" t="n">
        <v>627.7936494920384</v>
      </c>
      <c r="AC79" t="n">
        <v>567.8779046984386</v>
      </c>
      <c r="AD79" t="n">
        <v>458831.6088803378</v>
      </c>
      <c r="AE79" t="n">
        <v>627793.6494920384</v>
      </c>
      <c r="AF79" t="n">
        <v>3.461918140149129e-06</v>
      </c>
      <c r="AG79" t="n">
        <v>7.899305555555556</v>
      </c>
      <c r="AH79" t="n">
        <v>567877.9046984386</v>
      </c>
    </row>
    <row r="80">
      <c r="A80" t="n">
        <v>78</v>
      </c>
      <c r="B80" t="n">
        <v>110</v>
      </c>
      <c r="C80" t="inlineStr">
        <is>
          <t xml:space="preserve">CONCLUIDO	</t>
        </is>
      </c>
      <c r="D80" t="n">
        <v>3.6631</v>
      </c>
      <c r="E80" t="n">
        <v>27.3</v>
      </c>
      <c r="F80" t="n">
        <v>24.1</v>
      </c>
      <c r="G80" t="n">
        <v>103.27</v>
      </c>
      <c r="H80" t="n">
        <v>1.48</v>
      </c>
      <c r="I80" t="n">
        <v>14</v>
      </c>
      <c r="J80" t="n">
        <v>246.45</v>
      </c>
      <c r="K80" t="n">
        <v>56.13</v>
      </c>
      <c r="L80" t="n">
        <v>20.5</v>
      </c>
      <c r="M80" t="n">
        <v>12</v>
      </c>
      <c r="N80" t="n">
        <v>59.82</v>
      </c>
      <c r="O80" t="n">
        <v>30629.4</v>
      </c>
      <c r="P80" t="n">
        <v>346.3</v>
      </c>
      <c r="Q80" t="n">
        <v>452.55</v>
      </c>
      <c r="R80" t="n">
        <v>74.45999999999999</v>
      </c>
      <c r="S80" t="n">
        <v>57.64</v>
      </c>
      <c r="T80" t="n">
        <v>6297.07</v>
      </c>
      <c r="U80" t="n">
        <v>0.77</v>
      </c>
      <c r="V80" t="n">
        <v>0.88</v>
      </c>
      <c r="W80" t="n">
        <v>6.82</v>
      </c>
      <c r="X80" t="n">
        <v>0.37</v>
      </c>
      <c r="Y80" t="n">
        <v>1</v>
      </c>
      <c r="Z80" t="n">
        <v>10</v>
      </c>
      <c r="AA80" t="n">
        <v>457.9924444324394</v>
      </c>
      <c r="AB80" t="n">
        <v>626.6454676731014</v>
      </c>
      <c r="AC80" t="n">
        <v>566.8393037408176</v>
      </c>
      <c r="AD80" t="n">
        <v>457992.4444324394</v>
      </c>
      <c r="AE80" t="n">
        <v>626645.4676731013</v>
      </c>
      <c r="AF80" t="n">
        <v>3.462296212952268e-06</v>
      </c>
      <c r="AG80" t="n">
        <v>7.899305555555556</v>
      </c>
      <c r="AH80" t="n">
        <v>566839.3037408176</v>
      </c>
    </row>
    <row r="81">
      <c r="A81" t="n">
        <v>79</v>
      </c>
      <c r="B81" t="n">
        <v>110</v>
      </c>
      <c r="C81" t="inlineStr">
        <is>
          <t xml:space="preserve">CONCLUIDO	</t>
        </is>
      </c>
      <c r="D81" t="n">
        <v>3.671</v>
      </c>
      <c r="E81" t="n">
        <v>27.24</v>
      </c>
      <c r="F81" t="n">
        <v>24.08</v>
      </c>
      <c r="G81" t="n">
        <v>111.13</v>
      </c>
      <c r="H81" t="n">
        <v>1.49</v>
      </c>
      <c r="I81" t="n">
        <v>13</v>
      </c>
      <c r="J81" t="n">
        <v>246.89</v>
      </c>
      <c r="K81" t="n">
        <v>56.13</v>
      </c>
      <c r="L81" t="n">
        <v>20.75</v>
      </c>
      <c r="M81" t="n">
        <v>11</v>
      </c>
      <c r="N81" t="n">
        <v>60.02</v>
      </c>
      <c r="O81" t="n">
        <v>30684.23</v>
      </c>
      <c r="P81" t="n">
        <v>346.37</v>
      </c>
      <c r="Q81" t="n">
        <v>452.57</v>
      </c>
      <c r="R81" t="n">
        <v>74.01000000000001</v>
      </c>
      <c r="S81" t="n">
        <v>57.64</v>
      </c>
      <c r="T81" t="n">
        <v>6077.47</v>
      </c>
      <c r="U81" t="n">
        <v>0.78</v>
      </c>
      <c r="V81" t="n">
        <v>0.88</v>
      </c>
      <c r="W81" t="n">
        <v>6.81</v>
      </c>
      <c r="X81" t="n">
        <v>0.36</v>
      </c>
      <c r="Y81" t="n">
        <v>1</v>
      </c>
      <c r="Z81" t="n">
        <v>10</v>
      </c>
      <c r="AA81" t="n">
        <v>457.3125980631484</v>
      </c>
      <c r="AB81" t="n">
        <v>625.7152718779322</v>
      </c>
      <c r="AC81" t="n">
        <v>565.9978845268014</v>
      </c>
      <c r="AD81" t="n">
        <v>457312.5980631484</v>
      </c>
      <c r="AE81" t="n">
        <v>625715.2718779322</v>
      </c>
      <c r="AF81" t="n">
        <v>3.469763150814276e-06</v>
      </c>
      <c r="AG81" t="n">
        <v>7.881944444444444</v>
      </c>
      <c r="AH81" t="n">
        <v>565997.8845268014</v>
      </c>
    </row>
    <row r="82">
      <c r="A82" t="n">
        <v>80</v>
      </c>
      <c r="B82" t="n">
        <v>110</v>
      </c>
      <c r="C82" t="inlineStr">
        <is>
          <t xml:space="preserve">CONCLUIDO	</t>
        </is>
      </c>
      <c r="D82" t="n">
        <v>3.6717</v>
      </c>
      <c r="E82" t="n">
        <v>27.24</v>
      </c>
      <c r="F82" t="n">
        <v>24.07</v>
      </c>
      <c r="G82" t="n">
        <v>111.11</v>
      </c>
      <c r="H82" t="n">
        <v>1.51</v>
      </c>
      <c r="I82" t="n">
        <v>13</v>
      </c>
      <c r="J82" t="n">
        <v>247.34</v>
      </c>
      <c r="K82" t="n">
        <v>56.13</v>
      </c>
      <c r="L82" t="n">
        <v>21</v>
      </c>
      <c r="M82" t="n">
        <v>11</v>
      </c>
      <c r="N82" t="n">
        <v>60.21</v>
      </c>
      <c r="O82" t="n">
        <v>30739.14</v>
      </c>
      <c r="P82" t="n">
        <v>346.96</v>
      </c>
      <c r="Q82" t="n">
        <v>452.61</v>
      </c>
      <c r="R82" t="n">
        <v>73.81</v>
      </c>
      <c r="S82" t="n">
        <v>57.64</v>
      </c>
      <c r="T82" t="n">
        <v>5980.23</v>
      </c>
      <c r="U82" t="n">
        <v>0.78</v>
      </c>
      <c r="V82" t="n">
        <v>0.88</v>
      </c>
      <c r="W82" t="n">
        <v>6.81</v>
      </c>
      <c r="X82" t="n">
        <v>0.35</v>
      </c>
      <c r="Y82" t="n">
        <v>1</v>
      </c>
      <c r="Z82" t="n">
        <v>10</v>
      </c>
      <c r="AA82" t="n">
        <v>457.6103290333159</v>
      </c>
      <c r="AB82" t="n">
        <v>626.1226405262788</v>
      </c>
      <c r="AC82" t="n">
        <v>566.3663744830952</v>
      </c>
      <c r="AD82" t="n">
        <v>457610.3290333159</v>
      </c>
      <c r="AE82" t="n">
        <v>626122.6405262788</v>
      </c>
      <c r="AF82" t="n">
        <v>3.470424778219771e-06</v>
      </c>
      <c r="AG82" t="n">
        <v>7.881944444444444</v>
      </c>
      <c r="AH82" t="n">
        <v>566366.3744830952</v>
      </c>
    </row>
    <row r="83">
      <c r="A83" t="n">
        <v>81</v>
      </c>
      <c r="B83" t="n">
        <v>110</v>
      </c>
      <c r="C83" t="inlineStr">
        <is>
          <t xml:space="preserve">CONCLUIDO	</t>
        </is>
      </c>
      <c r="D83" t="n">
        <v>3.6719</v>
      </c>
      <c r="E83" t="n">
        <v>27.23</v>
      </c>
      <c r="F83" t="n">
        <v>24.07</v>
      </c>
      <c r="G83" t="n">
        <v>111.1</v>
      </c>
      <c r="H83" t="n">
        <v>1.53</v>
      </c>
      <c r="I83" t="n">
        <v>13</v>
      </c>
      <c r="J83" t="n">
        <v>247.78</v>
      </c>
      <c r="K83" t="n">
        <v>56.13</v>
      </c>
      <c r="L83" t="n">
        <v>21.25</v>
      </c>
      <c r="M83" t="n">
        <v>11</v>
      </c>
      <c r="N83" t="n">
        <v>60.41</v>
      </c>
      <c r="O83" t="n">
        <v>30794.11</v>
      </c>
      <c r="P83" t="n">
        <v>347.32</v>
      </c>
      <c r="Q83" t="n">
        <v>452.65</v>
      </c>
      <c r="R83" t="n">
        <v>73.75</v>
      </c>
      <c r="S83" t="n">
        <v>57.64</v>
      </c>
      <c r="T83" t="n">
        <v>5946.12</v>
      </c>
      <c r="U83" t="n">
        <v>0.78</v>
      </c>
      <c r="V83" t="n">
        <v>0.88</v>
      </c>
      <c r="W83" t="n">
        <v>6.81</v>
      </c>
      <c r="X83" t="n">
        <v>0.35</v>
      </c>
      <c r="Y83" t="n">
        <v>1</v>
      </c>
      <c r="Z83" t="n">
        <v>10</v>
      </c>
      <c r="AA83" t="n">
        <v>457.8307493649814</v>
      </c>
      <c r="AB83" t="n">
        <v>626.4242293483223</v>
      </c>
      <c r="AC83" t="n">
        <v>566.6391800912455</v>
      </c>
      <c r="AD83" t="n">
        <v>457830.7493649814</v>
      </c>
      <c r="AE83" t="n">
        <v>626424.2293483224</v>
      </c>
      <c r="AF83" t="n">
        <v>3.47061381462134e-06</v>
      </c>
      <c r="AG83" t="n">
        <v>7.879050925925926</v>
      </c>
      <c r="AH83" t="n">
        <v>566639.1800912456</v>
      </c>
    </row>
    <row r="84">
      <c r="A84" t="n">
        <v>82</v>
      </c>
      <c r="B84" t="n">
        <v>110</v>
      </c>
      <c r="C84" t="inlineStr">
        <is>
          <t xml:space="preserve">CONCLUIDO	</t>
        </is>
      </c>
      <c r="D84" t="n">
        <v>3.6736</v>
      </c>
      <c r="E84" t="n">
        <v>27.22</v>
      </c>
      <c r="F84" t="n">
        <v>24.06</v>
      </c>
      <c r="G84" t="n">
        <v>111.04</v>
      </c>
      <c r="H84" t="n">
        <v>1.54</v>
      </c>
      <c r="I84" t="n">
        <v>13</v>
      </c>
      <c r="J84" t="n">
        <v>248.23</v>
      </c>
      <c r="K84" t="n">
        <v>56.13</v>
      </c>
      <c r="L84" t="n">
        <v>21.5</v>
      </c>
      <c r="M84" t="n">
        <v>11</v>
      </c>
      <c r="N84" t="n">
        <v>60.6</v>
      </c>
      <c r="O84" t="n">
        <v>30849.16</v>
      </c>
      <c r="P84" t="n">
        <v>347.45</v>
      </c>
      <c r="Q84" t="n">
        <v>452.58</v>
      </c>
      <c r="R84" t="n">
        <v>73.19</v>
      </c>
      <c r="S84" t="n">
        <v>57.64</v>
      </c>
      <c r="T84" t="n">
        <v>5667.24</v>
      </c>
      <c r="U84" t="n">
        <v>0.79</v>
      </c>
      <c r="V84" t="n">
        <v>0.88</v>
      </c>
      <c r="W84" t="n">
        <v>6.82</v>
      </c>
      <c r="X84" t="n">
        <v>0.33</v>
      </c>
      <c r="Y84" t="n">
        <v>1</v>
      </c>
      <c r="Z84" t="n">
        <v>10</v>
      </c>
      <c r="AA84" t="n">
        <v>457.7418060142241</v>
      </c>
      <c r="AB84" t="n">
        <v>626.3025331319126</v>
      </c>
      <c r="AC84" t="n">
        <v>566.5290983909281</v>
      </c>
      <c r="AD84" t="n">
        <v>457741.8060142241</v>
      </c>
      <c r="AE84" t="n">
        <v>626302.5331319126</v>
      </c>
      <c r="AF84" t="n">
        <v>3.472220624034684e-06</v>
      </c>
      <c r="AG84" t="n">
        <v>7.876157407407407</v>
      </c>
      <c r="AH84" t="n">
        <v>566529.0983909281</v>
      </c>
    </row>
    <row r="85">
      <c r="A85" t="n">
        <v>83</v>
      </c>
      <c r="B85" t="n">
        <v>110</v>
      </c>
      <c r="C85" t="inlineStr">
        <is>
          <t xml:space="preserve">CONCLUIDO	</t>
        </is>
      </c>
      <c r="D85" t="n">
        <v>3.6721</v>
      </c>
      <c r="E85" t="n">
        <v>27.23</v>
      </c>
      <c r="F85" t="n">
        <v>24.07</v>
      </c>
      <c r="G85" t="n">
        <v>111.1</v>
      </c>
      <c r="H85" t="n">
        <v>1.56</v>
      </c>
      <c r="I85" t="n">
        <v>13</v>
      </c>
      <c r="J85" t="n">
        <v>248.68</v>
      </c>
      <c r="K85" t="n">
        <v>56.13</v>
      </c>
      <c r="L85" t="n">
        <v>21.75</v>
      </c>
      <c r="M85" t="n">
        <v>11</v>
      </c>
      <c r="N85" t="n">
        <v>60.8</v>
      </c>
      <c r="O85" t="n">
        <v>30904.28</v>
      </c>
      <c r="P85" t="n">
        <v>347.33</v>
      </c>
      <c r="Q85" t="n">
        <v>452.56</v>
      </c>
      <c r="R85" t="n">
        <v>73.61</v>
      </c>
      <c r="S85" t="n">
        <v>57.64</v>
      </c>
      <c r="T85" t="n">
        <v>5877.15</v>
      </c>
      <c r="U85" t="n">
        <v>0.78</v>
      </c>
      <c r="V85" t="n">
        <v>0.88</v>
      </c>
      <c r="W85" t="n">
        <v>6.82</v>
      </c>
      <c r="X85" t="n">
        <v>0.35</v>
      </c>
      <c r="Y85" t="n">
        <v>1</v>
      </c>
      <c r="Z85" t="n">
        <v>10</v>
      </c>
      <c r="AA85" t="n">
        <v>457.8206163194716</v>
      </c>
      <c r="AB85" t="n">
        <v>626.4103648684173</v>
      </c>
      <c r="AC85" t="n">
        <v>566.6266388178437</v>
      </c>
      <c r="AD85" t="n">
        <v>457820.6163194716</v>
      </c>
      <c r="AE85" t="n">
        <v>626410.3648684174</v>
      </c>
      <c r="AF85" t="n">
        <v>3.47080285102291e-06</v>
      </c>
      <c r="AG85" t="n">
        <v>7.879050925925926</v>
      </c>
      <c r="AH85" t="n">
        <v>566626.6388178437</v>
      </c>
    </row>
    <row r="86">
      <c r="A86" t="n">
        <v>84</v>
      </c>
      <c r="B86" t="n">
        <v>110</v>
      </c>
      <c r="C86" t="inlineStr">
        <is>
          <t xml:space="preserve">CONCLUIDO	</t>
        </is>
      </c>
      <c r="D86" t="n">
        <v>3.6735</v>
      </c>
      <c r="E86" t="n">
        <v>27.22</v>
      </c>
      <c r="F86" t="n">
        <v>24.06</v>
      </c>
      <c r="G86" t="n">
        <v>111.05</v>
      </c>
      <c r="H86" t="n">
        <v>1.57</v>
      </c>
      <c r="I86" t="n">
        <v>13</v>
      </c>
      <c r="J86" t="n">
        <v>249.12</v>
      </c>
      <c r="K86" t="n">
        <v>56.13</v>
      </c>
      <c r="L86" t="n">
        <v>22</v>
      </c>
      <c r="M86" t="n">
        <v>11</v>
      </c>
      <c r="N86" t="n">
        <v>61</v>
      </c>
      <c r="O86" t="n">
        <v>30959.46</v>
      </c>
      <c r="P86" t="n">
        <v>346.64</v>
      </c>
      <c r="Q86" t="n">
        <v>452.57</v>
      </c>
      <c r="R86" t="n">
        <v>73.20999999999999</v>
      </c>
      <c r="S86" t="n">
        <v>57.64</v>
      </c>
      <c r="T86" t="n">
        <v>5679.4</v>
      </c>
      <c r="U86" t="n">
        <v>0.79</v>
      </c>
      <c r="V86" t="n">
        <v>0.88</v>
      </c>
      <c r="W86" t="n">
        <v>6.82</v>
      </c>
      <c r="X86" t="n">
        <v>0.34</v>
      </c>
      <c r="Y86" t="n">
        <v>1</v>
      </c>
      <c r="Z86" t="n">
        <v>10</v>
      </c>
      <c r="AA86" t="n">
        <v>457.2168527111148</v>
      </c>
      <c r="AB86" t="n">
        <v>625.5842688632931</v>
      </c>
      <c r="AC86" t="n">
        <v>565.8793842560156</v>
      </c>
      <c r="AD86" t="n">
        <v>457216.8527111148</v>
      </c>
      <c r="AE86" t="n">
        <v>625584.2688632931</v>
      </c>
      <c r="AF86" t="n">
        <v>3.472126105833899e-06</v>
      </c>
      <c r="AG86" t="n">
        <v>7.876157407407407</v>
      </c>
      <c r="AH86" t="n">
        <v>565879.3842560155</v>
      </c>
    </row>
    <row r="87">
      <c r="A87" t="n">
        <v>85</v>
      </c>
      <c r="B87" t="n">
        <v>110</v>
      </c>
      <c r="C87" t="inlineStr">
        <is>
          <t xml:space="preserve">CONCLUIDO	</t>
        </is>
      </c>
      <c r="D87" t="n">
        <v>3.6714</v>
      </c>
      <c r="E87" t="n">
        <v>27.24</v>
      </c>
      <c r="F87" t="n">
        <v>24.08</v>
      </c>
      <c r="G87" t="n">
        <v>111.12</v>
      </c>
      <c r="H87" t="n">
        <v>1.59</v>
      </c>
      <c r="I87" t="n">
        <v>13</v>
      </c>
      <c r="J87" t="n">
        <v>249.57</v>
      </c>
      <c r="K87" t="n">
        <v>56.13</v>
      </c>
      <c r="L87" t="n">
        <v>22.25</v>
      </c>
      <c r="M87" t="n">
        <v>11</v>
      </c>
      <c r="N87" t="n">
        <v>61.2</v>
      </c>
      <c r="O87" t="n">
        <v>31014.73</v>
      </c>
      <c r="P87" t="n">
        <v>346.17</v>
      </c>
      <c r="Q87" t="n">
        <v>452.59</v>
      </c>
      <c r="R87" t="n">
        <v>73.79000000000001</v>
      </c>
      <c r="S87" t="n">
        <v>57.64</v>
      </c>
      <c r="T87" t="n">
        <v>5968.08</v>
      </c>
      <c r="U87" t="n">
        <v>0.78</v>
      </c>
      <c r="V87" t="n">
        <v>0.88</v>
      </c>
      <c r="W87" t="n">
        <v>6.82</v>
      </c>
      <c r="X87" t="n">
        <v>0.35</v>
      </c>
      <c r="Y87" t="n">
        <v>1</v>
      </c>
      <c r="Z87" t="n">
        <v>10</v>
      </c>
      <c r="AA87" t="n">
        <v>457.1474527595179</v>
      </c>
      <c r="AB87" t="n">
        <v>625.4893127878086</v>
      </c>
      <c r="AC87" t="n">
        <v>565.7934906551036</v>
      </c>
      <c r="AD87" t="n">
        <v>457147.4527595179</v>
      </c>
      <c r="AE87" t="n">
        <v>625489.3127878086</v>
      </c>
      <c r="AF87" t="n">
        <v>3.470141223617416e-06</v>
      </c>
      <c r="AG87" t="n">
        <v>7.881944444444444</v>
      </c>
      <c r="AH87" t="n">
        <v>565793.4906551036</v>
      </c>
    </row>
    <row r="88">
      <c r="A88" t="n">
        <v>86</v>
      </c>
      <c r="B88" t="n">
        <v>110</v>
      </c>
      <c r="C88" t="inlineStr">
        <is>
          <t xml:space="preserve">CONCLUIDO	</t>
        </is>
      </c>
      <c r="D88" t="n">
        <v>3.682</v>
      </c>
      <c r="E88" t="n">
        <v>27.16</v>
      </c>
      <c r="F88" t="n">
        <v>24.04</v>
      </c>
      <c r="G88" t="n">
        <v>120.2</v>
      </c>
      <c r="H88" t="n">
        <v>1.6</v>
      </c>
      <c r="I88" t="n">
        <v>12</v>
      </c>
      <c r="J88" t="n">
        <v>250.02</v>
      </c>
      <c r="K88" t="n">
        <v>56.13</v>
      </c>
      <c r="L88" t="n">
        <v>22.5</v>
      </c>
      <c r="M88" t="n">
        <v>10</v>
      </c>
      <c r="N88" t="n">
        <v>61.39</v>
      </c>
      <c r="O88" t="n">
        <v>31070.06</v>
      </c>
      <c r="P88" t="n">
        <v>344.94</v>
      </c>
      <c r="Q88" t="n">
        <v>452.56</v>
      </c>
      <c r="R88" t="n">
        <v>72.44</v>
      </c>
      <c r="S88" t="n">
        <v>57.64</v>
      </c>
      <c r="T88" t="n">
        <v>5296.83</v>
      </c>
      <c r="U88" t="n">
        <v>0.8</v>
      </c>
      <c r="V88" t="n">
        <v>0.88</v>
      </c>
      <c r="W88" t="n">
        <v>6.82</v>
      </c>
      <c r="X88" t="n">
        <v>0.32</v>
      </c>
      <c r="Y88" t="n">
        <v>1</v>
      </c>
      <c r="Z88" t="n">
        <v>10</v>
      </c>
      <c r="AA88" t="n">
        <v>455.328092246179</v>
      </c>
      <c r="AB88" t="n">
        <v>622.9999834689371</v>
      </c>
      <c r="AC88" t="n">
        <v>563.5417394326295</v>
      </c>
      <c r="AD88" t="n">
        <v>455328.092246179</v>
      </c>
      <c r="AE88" t="n">
        <v>622999.9834689371</v>
      </c>
      <c r="AF88" t="n">
        <v>3.480160152900618e-06</v>
      </c>
      <c r="AG88" t="n">
        <v>7.858796296296297</v>
      </c>
      <c r="AH88" t="n">
        <v>563541.7394326294</v>
      </c>
    </row>
    <row r="89">
      <c r="A89" t="n">
        <v>87</v>
      </c>
      <c r="B89" t="n">
        <v>110</v>
      </c>
      <c r="C89" t="inlineStr">
        <is>
          <t xml:space="preserve">CONCLUIDO	</t>
        </is>
      </c>
      <c r="D89" t="n">
        <v>3.6835</v>
      </c>
      <c r="E89" t="n">
        <v>27.15</v>
      </c>
      <c r="F89" t="n">
        <v>24.03</v>
      </c>
      <c r="G89" t="n">
        <v>120.14</v>
      </c>
      <c r="H89" t="n">
        <v>1.62</v>
      </c>
      <c r="I89" t="n">
        <v>12</v>
      </c>
      <c r="J89" t="n">
        <v>250.47</v>
      </c>
      <c r="K89" t="n">
        <v>56.13</v>
      </c>
      <c r="L89" t="n">
        <v>22.75</v>
      </c>
      <c r="M89" t="n">
        <v>10</v>
      </c>
      <c r="N89" t="n">
        <v>61.59</v>
      </c>
      <c r="O89" t="n">
        <v>31125.47</v>
      </c>
      <c r="P89" t="n">
        <v>344.89</v>
      </c>
      <c r="Q89" t="n">
        <v>452.56</v>
      </c>
      <c r="R89" t="n">
        <v>72.18000000000001</v>
      </c>
      <c r="S89" t="n">
        <v>57.64</v>
      </c>
      <c r="T89" t="n">
        <v>5167.33</v>
      </c>
      <c r="U89" t="n">
        <v>0.8</v>
      </c>
      <c r="V89" t="n">
        <v>0.88</v>
      </c>
      <c r="W89" t="n">
        <v>6.81</v>
      </c>
      <c r="X89" t="n">
        <v>0.3</v>
      </c>
      <c r="Y89" t="n">
        <v>1</v>
      </c>
      <c r="Z89" t="n">
        <v>10</v>
      </c>
      <c r="AA89" t="n">
        <v>455.1388838970316</v>
      </c>
      <c r="AB89" t="n">
        <v>622.7411002583506</v>
      </c>
      <c r="AC89" t="n">
        <v>563.3075636723165</v>
      </c>
      <c r="AD89" t="n">
        <v>455138.8838970317</v>
      </c>
      <c r="AE89" t="n">
        <v>622741.1002583506</v>
      </c>
      <c r="AF89" t="n">
        <v>3.481577925912391e-06</v>
      </c>
      <c r="AG89" t="n">
        <v>7.855902777777778</v>
      </c>
      <c r="AH89" t="n">
        <v>563307.5636723165</v>
      </c>
    </row>
    <row r="90">
      <c r="A90" t="n">
        <v>88</v>
      </c>
      <c r="B90" t="n">
        <v>110</v>
      </c>
      <c r="C90" t="inlineStr">
        <is>
          <t xml:space="preserve">CONCLUIDO	</t>
        </is>
      </c>
      <c r="D90" t="n">
        <v>3.6834</v>
      </c>
      <c r="E90" t="n">
        <v>27.15</v>
      </c>
      <c r="F90" t="n">
        <v>24.03</v>
      </c>
      <c r="G90" t="n">
        <v>120.15</v>
      </c>
      <c r="H90" t="n">
        <v>1.63</v>
      </c>
      <c r="I90" t="n">
        <v>12</v>
      </c>
      <c r="J90" t="n">
        <v>250.92</v>
      </c>
      <c r="K90" t="n">
        <v>56.13</v>
      </c>
      <c r="L90" t="n">
        <v>23</v>
      </c>
      <c r="M90" t="n">
        <v>10</v>
      </c>
      <c r="N90" t="n">
        <v>61.79</v>
      </c>
      <c r="O90" t="n">
        <v>31180.95</v>
      </c>
      <c r="P90" t="n">
        <v>345.26</v>
      </c>
      <c r="Q90" t="n">
        <v>452.58</v>
      </c>
      <c r="R90" t="n">
        <v>72.12</v>
      </c>
      <c r="S90" t="n">
        <v>57.64</v>
      </c>
      <c r="T90" t="n">
        <v>5136.14</v>
      </c>
      <c r="U90" t="n">
        <v>0.8</v>
      </c>
      <c r="V90" t="n">
        <v>0.88</v>
      </c>
      <c r="W90" t="n">
        <v>6.82</v>
      </c>
      <c r="X90" t="n">
        <v>0.31</v>
      </c>
      <c r="Y90" t="n">
        <v>1</v>
      </c>
      <c r="Z90" t="n">
        <v>10</v>
      </c>
      <c r="AA90" t="n">
        <v>455.3900998079169</v>
      </c>
      <c r="AB90" t="n">
        <v>623.0848249504876</v>
      </c>
      <c r="AC90" t="n">
        <v>563.6184837622566</v>
      </c>
      <c r="AD90" t="n">
        <v>455390.0998079169</v>
      </c>
      <c r="AE90" t="n">
        <v>623084.8249504876</v>
      </c>
      <c r="AF90" t="n">
        <v>3.481483407711606e-06</v>
      </c>
      <c r="AG90" t="n">
        <v>7.855902777777778</v>
      </c>
      <c r="AH90" t="n">
        <v>563618.4837622566</v>
      </c>
    </row>
    <row r="91">
      <c r="A91" t="n">
        <v>89</v>
      </c>
      <c r="B91" t="n">
        <v>110</v>
      </c>
      <c r="C91" t="inlineStr">
        <is>
          <t xml:space="preserve">CONCLUIDO	</t>
        </is>
      </c>
      <c r="D91" t="n">
        <v>3.6852</v>
      </c>
      <c r="E91" t="n">
        <v>27.14</v>
      </c>
      <c r="F91" t="n">
        <v>24.02</v>
      </c>
      <c r="G91" t="n">
        <v>120.08</v>
      </c>
      <c r="H91" t="n">
        <v>1.65</v>
      </c>
      <c r="I91" t="n">
        <v>12</v>
      </c>
      <c r="J91" t="n">
        <v>251.37</v>
      </c>
      <c r="K91" t="n">
        <v>56.13</v>
      </c>
      <c r="L91" t="n">
        <v>23.25</v>
      </c>
      <c r="M91" t="n">
        <v>10</v>
      </c>
      <c r="N91" t="n">
        <v>61.99</v>
      </c>
      <c r="O91" t="n">
        <v>31236.5</v>
      </c>
      <c r="P91" t="n">
        <v>345.19</v>
      </c>
      <c r="Q91" t="n">
        <v>452.57</v>
      </c>
      <c r="R91" t="n">
        <v>71.84999999999999</v>
      </c>
      <c r="S91" t="n">
        <v>57.64</v>
      </c>
      <c r="T91" t="n">
        <v>5003.47</v>
      </c>
      <c r="U91" t="n">
        <v>0.8</v>
      </c>
      <c r="V91" t="n">
        <v>0.88</v>
      </c>
      <c r="W91" t="n">
        <v>6.81</v>
      </c>
      <c r="X91" t="n">
        <v>0.29</v>
      </c>
      <c r="Y91" t="n">
        <v>1</v>
      </c>
      <c r="Z91" t="n">
        <v>10</v>
      </c>
      <c r="AA91" t="n">
        <v>455.1630356610582</v>
      </c>
      <c r="AB91" t="n">
        <v>622.7741457673924</v>
      </c>
      <c r="AC91" t="n">
        <v>563.3374553643549</v>
      </c>
      <c r="AD91" t="n">
        <v>455163.0356610583</v>
      </c>
      <c r="AE91" t="n">
        <v>622774.1457673924</v>
      </c>
      <c r="AF91" t="n">
        <v>3.483184735325734e-06</v>
      </c>
      <c r="AG91" t="n">
        <v>7.85300925925926</v>
      </c>
      <c r="AH91" t="n">
        <v>563337.4553643549</v>
      </c>
    </row>
    <row r="92">
      <c r="A92" t="n">
        <v>90</v>
      </c>
      <c r="B92" t="n">
        <v>110</v>
      </c>
      <c r="C92" t="inlineStr">
        <is>
          <t xml:space="preserve">CONCLUIDO	</t>
        </is>
      </c>
      <c r="D92" t="n">
        <v>3.6817</v>
      </c>
      <c r="E92" t="n">
        <v>27.16</v>
      </c>
      <c r="F92" t="n">
        <v>24.04</v>
      </c>
      <c r="G92" t="n">
        <v>120.21</v>
      </c>
      <c r="H92" t="n">
        <v>1.66</v>
      </c>
      <c r="I92" t="n">
        <v>12</v>
      </c>
      <c r="J92" t="n">
        <v>251.82</v>
      </c>
      <c r="K92" t="n">
        <v>56.13</v>
      </c>
      <c r="L92" t="n">
        <v>23.5</v>
      </c>
      <c r="M92" t="n">
        <v>10</v>
      </c>
      <c r="N92" t="n">
        <v>62.19</v>
      </c>
      <c r="O92" t="n">
        <v>31292.13</v>
      </c>
      <c r="P92" t="n">
        <v>345.92</v>
      </c>
      <c r="Q92" t="n">
        <v>452.59</v>
      </c>
      <c r="R92" t="n">
        <v>72.64</v>
      </c>
      <c r="S92" t="n">
        <v>57.64</v>
      </c>
      <c r="T92" t="n">
        <v>5396.47</v>
      </c>
      <c r="U92" t="n">
        <v>0.79</v>
      </c>
      <c r="V92" t="n">
        <v>0.88</v>
      </c>
      <c r="W92" t="n">
        <v>6.82</v>
      </c>
      <c r="X92" t="n">
        <v>0.32</v>
      </c>
      <c r="Y92" t="n">
        <v>1</v>
      </c>
      <c r="Z92" t="n">
        <v>10</v>
      </c>
      <c r="AA92" t="n">
        <v>455.9967014615445</v>
      </c>
      <c r="AB92" t="n">
        <v>623.9148040943569</v>
      </c>
      <c r="AC92" t="n">
        <v>564.3692508615181</v>
      </c>
      <c r="AD92" t="n">
        <v>455996.7014615445</v>
      </c>
      <c r="AE92" t="n">
        <v>623914.804094357</v>
      </c>
      <c r="AF92" t="n">
        <v>3.479876598298263e-06</v>
      </c>
      <c r="AG92" t="n">
        <v>7.858796296296297</v>
      </c>
      <c r="AH92" t="n">
        <v>564369.2508615181</v>
      </c>
    </row>
    <row r="93">
      <c r="A93" t="n">
        <v>91</v>
      </c>
      <c r="B93" t="n">
        <v>110</v>
      </c>
      <c r="C93" t="inlineStr">
        <is>
          <t xml:space="preserve">CONCLUIDO	</t>
        </is>
      </c>
      <c r="D93" t="n">
        <v>3.6838</v>
      </c>
      <c r="E93" t="n">
        <v>27.15</v>
      </c>
      <c r="F93" t="n">
        <v>24.03</v>
      </c>
      <c r="G93" t="n">
        <v>120.13</v>
      </c>
      <c r="H93" t="n">
        <v>1.67</v>
      </c>
      <c r="I93" t="n">
        <v>12</v>
      </c>
      <c r="J93" t="n">
        <v>252.27</v>
      </c>
      <c r="K93" t="n">
        <v>56.13</v>
      </c>
      <c r="L93" t="n">
        <v>23.75</v>
      </c>
      <c r="M93" t="n">
        <v>10</v>
      </c>
      <c r="N93" t="n">
        <v>62.4</v>
      </c>
      <c r="O93" t="n">
        <v>31347.83</v>
      </c>
      <c r="P93" t="n">
        <v>345.43</v>
      </c>
      <c r="Q93" t="n">
        <v>452.59</v>
      </c>
      <c r="R93" t="n">
        <v>72.36</v>
      </c>
      <c r="S93" t="n">
        <v>57.64</v>
      </c>
      <c r="T93" t="n">
        <v>5257.01</v>
      </c>
      <c r="U93" t="n">
        <v>0.8</v>
      </c>
      <c r="V93" t="n">
        <v>0.88</v>
      </c>
      <c r="W93" t="n">
        <v>6.81</v>
      </c>
      <c r="X93" t="n">
        <v>0.3</v>
      </c>
      <c r="Y93" t="n">
        <v>1</v>
      </c>
      <c r="Z93" t="n">
        <v>10</v>
      </c>
      <c r="AA93" t="n">
        <v>455.4686476076853</v>
      </c>
      <c r="AB93" t="n">
        <v>623.1922975154149</v>
      </c>
      <c r="AC93" t="n">
        <v>563.7156992964259</v>
      </c>
      <c r="AD93" t="n">
        <v>455468.6476076853</v>
      </c>
      <c r="AE93" t="n">
        <v>623192.2975154149</v>
      </c>
      <c r="AF93" t="n">
        <v>3.481861480514746e-06</v>
      </c>
      <c r="AG93" t="n">
        <v>7.855902777777778</v>
      </c>
      <c r="AH93" t="n">
        <v>563715.6992964259</v>
      </c>
    </row>
    <row r="94">
      <c r="A94" t="n">
        <v>92</v>
      </c>
      <c r="B94" t="n">
        <v>110</v>
      </c>
      <c r="C94" t="inlineStr">
        <is>
          <t xml:space="preserve">CONCLUIDO	</t>
        </is>
      </c>
      <c r="D94" t="n">
        <v>3.6823</v>
      </c>
      <c r="E94" t="n">
        <v>27.16</v>
      </c>
      <c r="F94" t="n">
        <v>24.04</v>
      </c>
      <c r="G94" t="n">
        <v>120.19</v>
      </c>
      <c r="H94" t="n">
        <v>1.69</v>
      </c>
      <c r="I94" t="n">
        <v>12</v>
      </c>
      <c r="J94" t="n">
        <v>252.73</v>
      </c>
      <c r="K94" t="n">
        <v>56.13</v>
      </c>
      <c r="L94" t="n">
        <v>24</v>
      </c>
      <c r="M94" t="n">
        <v>10</v>
      </c>
      <c r="N94" t="n">
        <v>62.6</v>
      </c>
      <c r="O94" t="n">
        <v>31403.6</v>
      </c>
      <c r="P94" t="n">
        <v>345.07</v>
      </c>
      <c r="Q94" t="n">
        <v>452.55</v>
      </c>
      <c r="R94" t="n">
        <v>72.55</v>
      </c>
      <c r="S94" t="n">
        <v>57.64</v>
      </c>
      <c r="T94" t="n">
        <v>5351.94</v>
      </c>
      <c r="U94" t="n">
        <v>0.79</v>
      </c>
      <c r="V94" t="n">
        <v>0.88</v>
      </c>
      <c r="W94" t="n">
        <v>6.81</v>
      </c>
      <c r="X94" t="n">
        <v>0.31</v>
      </c>
      <c r="Y94" t="n">
        <v>1</v>
      </c>
      <c r="Z94" t="n">
        <v>10</v>
      </c>
      <c r="AA94" t="n">
        <v>455.3886742225222</v>
      </c>
      <c r="AB94" t="n">
        <v>623.082874401658</v>
      </c>
      <c r="AC94" t="n">
        <v>563.6167193710697</v>
      </c>
      <c r="AD94" t="n">
        <v>455388.6742225222</v>
      </c>
      <c r="AE94" t="n">
        <v>623082.8744016581</v>
      </c>
      <c r="AF94" t="n">
        <v>3.480443707502972e-06</v>
      </c>
      <c r="AG94" t="n">
        <v>7.858796296296297</v>
      </c>
      <c r="AH94" t="n">
        <v>563616.7193710697</v>
      </c>
    </row>
    <row r="95">
      <c r="A95" t="n">
        <v>93</v>
      </c>
      <c r="B95" t="n">
        <v>110</v>
      </c>
      <c r="C95" t="inlineStr">
        <is>
          <t xml:space="preserve">CONCLUIDO	</t>
        </is>
      </c>
      <c r="D95" t="n">
        <v>3.6831</v>
      </c>
      <c r="E95" t="n">
        <v>27.15</v>
      </c>
      <c r="F95" t="n">
        <v>24.03</v>
      </c>
      <c r="G95" t="n">
        <v>120.16</v>
      </c>
      <c r="H95" t="n">
        <v>1.7</v>
      </c>
      <c r="I95" t="n">
        <v>12</v>
      </c>
      <c r="J95" t="n">
        <v>253.18</v>
      </c>
      <c r="K95" t="n">
        <v>56.13</v>
      </c>
      <c r="L95" t="n">
        <v>24.25</v>
      </c>
      <c r="M95" t="n">
        <v>10</v>
      </c>
      <c r="N95" t="n">
        <v>62.8</v>
      </c>
      <c r="O95" t="n">
        <v>31459.45</v>
      </c>
      <c r="P95" t="n">
        <v>344.4</v>
      </c>
      <c r="Q95" t="n">
        <v>452.55</v>
      </c>
      <c r="R95" t="n">
        <v>72.43000000000001</v>
      </c>
      <c r="S95" t="n">
        <v>57.64</v>
      </c>
      <c r="T95" t="n">
        <v>5291.87</v>
      </c>
      <c r="U95" t="n">
        <v>0.8</v>
      </c>
      <c r="V95" t="n">
        <v>0.88</v>
      </c>
      <c r="W95" t="n">
        <v>6.81</v>
      </c>
      <c r="X95" t="n">
        <v>0.31</v>
      </c>
      <c r="Y95" t="n">
        <v>1</v>
      </c>
      <c r="Z95" t="n">
        <v>10</v>
      </c>
      <c r="AA95" t="n">
        <v>454.8501536665777</v>
      </c>
      <c r="AB95" t="n">
        <v>622.3460468191646</v>
      </c>
      <c r="AC95" t="n">
        <v>562.9502135789055</v>
      </c>
      <c r="AD95" t="n">
        <v>454850.1536665778</v>
      </c>
      <c r="AE95" t="n">
        <v>622346.0468191647</v>
      </c>
      <c r="AF95" t="n">
        <v>3.481199853109251e-06</v>
      </c>
      <c r="AG95" t="n">
        <v>7.855902777777778</v>
      </c>
      <c r="AH95" t="n">
        <v>562950.2135789056</v>
      </c>
    </row>
    <row r="96">
      <c r="A96" t="n">
        <v>94</v>
      </c>
      <c r="B96" t="n">
        <v>110</v>
      </c>
      <c r="C96" t="inlineStr">
        <is>
          <t xml:space="preserve">CONCLUIDO	</t>
        </is>
      </c>
      <c r="D96" t="n">
        <v>3.6819</v>
      </c>
      <c r="E96" t="n">
        <v>27.16</v>
      </c>
      <c r="F96" t="n">
        <v>24.04</v>
      </c>
      <c r="G96" t="n">
        <v>120.2</v>
      </c>
      <c r="H96" t="n">
        <v>1.72</v>
      </c>
      <c r="I96" t="n">
        <v>12</v>
      </c>
      <c r="J96" t="n">
        <v>253.63</v>
      </c>
      <c r="K96" t="n">
        <v>56.13</v>
      </c>
      <c r="L96" t="n">
        <v>24.5</v>
      </c>
      <c r="M96" t="n">
        <v>10</v>
      </c>
      <c r="N96" t="n">
        <v>63</v>
      </c>
      <c r="O96" t="n">
        <v>31515.37</v>
      </c>
      <c r="P96" t="n">
        <v>343.81</v>
      </c>
      <c r="Q96" t="n">
        <v>452.56</v>
      </c>
      <c r="R96" t="n">
        <v>72.67</v>
      </c>
      <c r="S96" t="n">
        <v>57.64</v>
      </c>
      <c r="T96" t="n">
        <v>5413.24</v>
      </c>
      <c r="U96" t="n">
        <v>0.79</v>
      </c>
      <c r="V96" t="n">
        <v>0.88</v>
      </c>
      <c r="W96" t="n">
        <v>6.81</v>
      </c>
      <c r="X96" t="n">
        <v>0.32</v>
      </c>
      <c r="Y96" t="n">
        <v>1</v>
      </c>
      <c r="Z96" t="n">
        <v>10</v>
      </c>
      <c r="AA96" t="n">
        <v>454.5940623238608</v>
      </c>
      <c r="AB96" t="n">
        <v>621.9956513461068</v>
      </c>
      <c r="AC96" t="n">
        <v>562.6332593580132</v>
      </c>
      <c r="AD96" t="n">
        <v>454594.0623238608</v>
      </c>
      <c r="AE96" t="n">
        <v>621995.6513461068</v>
      </c>
      <c r="AF96" t="n">
        <v>3.480065634699833e-06</v>
      </c>
      <c r="AG96" t="n">
        <v>7.858796296296297</v>
      </c>
      <c r="AH96" t="n">
        <v>562633.2593580132</v>
      </c>
    </row>
    <row r="97">
      <c r="A97" t="n">
        <v>95</v>
      </c>
      <c r="B97" t="n">
        <v>110</v>
      </c>
      <c r="C97" t="inlineStr">
        <is>
          <t xml:space="preserve">CONCLUIDO	</t>
        </is>
      </c>
      <c r="D97" t="n">
        <v>3.6931</v>
      </c>
      <c r="E97" t="n">
        <v>27.08</v>
      </c>
      <c r="F97" t="n">
        <v>24</v>
      </c>
      <c r="G97" t="n">
        <v>130.91</v>
      </c>
      <c r="H97" t="n">
        <v>1.73</v>
      </c>
      <c r="I97" t="n">
        <v>11</v>
      </c>
      <c r="J97" t="n">
        <v>254.09</v>
      </c>
      <c r="K97" t="n">
        <v>56.13</v>
      </c>
      <c r="L97" t="n">
        <v>24.75</v>
      </c>
      <c r="M97" t="n">
        <v>9</v>
      </c>
      <c r="N97" t="n">
        <v>63.21</v>
      </c>
      <c r="O97" t="n">
        <v>31571.37</v>
      </c>
      <c r="P97" t="n">
        <v>343.26</v>
      </c>
      <c r="Q97" t="n">
        <v>452.56</v>
      </c>
      <c r="R97" t="n">
        <v>71.39</v>
      </c>
      <c r="S97" t="n">
        <v>57.64</v>
      </c>
      <c r="T97" t="n">
        <v>4779.82</v>
      </c>
      <c r="U97" t="n">
        <v>0.8100000000000001</v>
      </c>
      <c r="V97" t="n">
        <v>0.88</v>
      </c>
      <c r="W97" t="n">
        <v>6.81</v>
      </c>
      <c r="X97" t="n">
        <v>0.28</v>
      </c>
      <c r="Y97" t="n">
        <v>1</v>
      </c>
      <c r="Z97" t="n">
        <v>10</v>
      </c>
      <c r="AA97" t="n">
        <v>453.1834899687303</v>
      </c>
      <c r="AB97" t="n">
        <v>620.0656440197567</v>
      </c>
      <c r="AC97" t="n">
        <v>560.8874492221075</v>
      </c>
      <c r="AD97" t="n">
        <v>453183.4899687303</v>
      </c>
      <c r="AE97" t="n">
        <v>620065.6440197567</v>
      </c>
      <c r="AF97" t="n">
        <v>3.490651673187743e-06</v>
      </c>
      <c r="AG97" t="n">
        <v>7.835648148148148</v>
      </c>
      <c r="AH97" t="n">
        <v>560887.4492221075</v>
      </c>
    </row>
    <row r="98">
      <c r="A98" t="n">
        <v>96</v>
      </c>
      <c r="B98" t="n">
        <v>110</v>
      </c>
      <c r="C98" t="inlineStr">
        <is>
          <t xml:space="preserve">CONCLUIDO	</t>
        </is>
      </c>
      <c r="D98" t="n">
        <v>3.6938</v>
      </c>
      <c r="E98" t="n">
        <v>27.07</v>
      </c>
      <c r="F98" t="n">
        <v>24</v>
      </c>
      <c r="G98" t="n">
        <v>130.88</v>
      </c>
      <c r="H98" t="n">
        <v>1.75</v>
      </c>
      <c r="I98" t="n">
        <v>11</v>
      </c>
      <c r="J98" t="n">
        <v>254.54</v>
      </c>
      <c r="K98" t="n">
        <v>56.13</v>
      </c>
      <c r="L98" t="n">
        <v>25</v>
      </c>
      <c r="M98" t="n">
        <v>9</v>
      </c>
      <c r="N98" t="n">
        <v>63.41</v>
      </c>
      <c r="O98" t="n">
        <v>31627.44</v>
      </c>
      <c r="P98" t="n">
        <v>343.45</v>
      </c>
      <c r="Q98" t="n">
        <v>452.56</v>
      </c>
      <c r="R98" t="n">
        <v>71.23</v>
      </c>
      <c r="S98" t="n">
        <v>57.64</v>
      </c>
      <c r="T98" t="n">
        <v>4699.03</v>
      </c>
      <c r="U98" t="n">
        <v>0.8100000000000001</v>
      </c>
      <c r="V98" t="n">
        <v>0.88</v>
      </c>
      <c r="W98" t="n">
        <v>6.81</v>
      </c>
      <c r="X98" t="n">
        <v>0.27</v>
      </c>
      <c r="Y98" t="n">
        <v>1</v>
      </c>
      <c r="Z98" t="n">
        <v>10</v>
      </c>
      <c r="AA98" t="n">
        <v>453.2506051653232</v>
      </c>
      <c r="AB98" t="n">
        <v>620.1574739926488</v>
      </c>
      <c r="AC98" t="n">
        <v>560.9705150712711</v>
      </c>
      <c r="AD98" t="n">
        <v>453250.6051653232</v>
      </c>
      <c r="AE98" t="n">
        <v>620157.4739926488</v>
      </c>
      <c r="AF98" t="n">
        <v>3.491313300593237e-06</v>
      </c>
      <c r="AG98" t="n">
        <v>7.83275462962963</v>
      </c>
      <c r="AH98" t="n">
        <v>560970.5150712711</v>
      </c>
    </row>
    <row r="99">
      <c r="A99" t="n">
        <v>97</v>
      </c>
      <c r="B99" t="n">
        <v>110</v>
      </c>
      <c r="C99" t="inlineStr">
        <is>
          <t xml:space="preserve">CONCLUIDO	</t>
        </is>
      </c>
      <c r="D99" t="n">
        <v>3.6924</v>
      </c>
      <c r="E99" t="n">
        <v>27.08</v>
      </c>
      <c r="F99" t="n">
        <v>24.01</v>
      </c>
      <c r="G99" t="n">
        <v>130.94</v>
      </c>
      <c r="H99" t="n">
        <v>1.76</v>
      </c>
      <c r="I99" t="n">
        <v>11</v>
      </c>
      <c r="J99" t="n">
        <v>255</v>
      </c>
      <c r="K99" t="n">
        <v>56.13</v>
      </c>
      <c r="L99" t="n">
        <v>25.25</v>
      </c>
      <c r="M99" t="n">
        <v>9</v>
      </c>
      <c r="N99" t="n">
        <v>63.62</v>
      </c>
      <c r="O99" t="n">
        <v>31683.59</v>
      </c>
      <c r="P99" t="n">
        <v>343.83</v>
      </c>
      <c r="Q99" t="n">
        <v>452.56</v>
      </c>
      <c r="R99" t="n">
        <v>71.5</v>
      </c>
      <c r="S99" t="n">
        <v>57.64</v>
      </c>
      <c r="T99" t="n">
        <v>4835.4</v>
      </c>
      <c r="U99" t="n">
        <v>0.8100000000000001</v>
      </c>
      <c r="V99" t="n">
        <v>0.88</v>
      </c>
      <c r="W99" t="n">
        <v>6.81</v>
      </c>
      <c r="X99" t="n">
        <v>0.28</v>
      </c>
      <c r="Y99" t="n">
        <v>1</v>
      </c>
      <c r="Z99" t="n">
        <v>10</v>
      </c>
      <c r="AA99" t="n">
        <v>453.6464849837526</v>
      </c>
      <c r="AB99" t="n">
        <v>620.6991342252088</v>
      </c>
      <c r="AC99" t="n">
        <v>561.4604800114604</v>
      </c>
      <c r="AD99" t="n">
        <v>453646.4849837526</v>
      </c>
      <c r="AE99" t="n">
        <v>620699.1342252088</v>
      </c>
      <c r="AF99" t="n">
        <v>3.489990045782249e-06</v>
      </c>
      <c r="AG99" t="n">
        <v>7.835648148148148</v>
      </c>
      <c r="AH99" t="n">
        <v>561460.4800114604</v>
      </c>
    </row>
    <row r="100">
      <c r="A100" t="n">
        <v>98</v>
      </c>
      <c r="B100" t="n">
        <v>110</v>
      </c>
      <c r="C100" t="inlineStr">
        <is>
          <t xml:space="preserve">CONCLUIDO	</t>
        </is>
      </c>
      <c r="D100" t="n">
        <v>3.6923</v>
      </c>
      <c r="E100" t="n">
        <v>27.08</v>
      </c>
      <c r="F100" t="n">
        <v>24.01</v>
      </c>
      <c r="G100" t="n">
        <v>130.94</v>
      </c>
      <c r="H100" t="n">
        <v>1.78</v>
      </c>
      <c r="I100" t="n">
        <v>11</v>
      </c>
      <c r="J100" t="n">
        <v>255.45</v>
      </c>
      <c r="K100" t="n">
        <v>56.13</v>
      </c>
      <c r="L100" t="n">
        <v>25.5</v>
      </c>
      <c r="M100" t="n">
        <v>9</v>
      </c>
      <c r="N100" t="n">
        <v>63.82</v>
      </c>
      <c r="O100" t="n">
        <v>31739.82</v>
      </c>
      <c r="P100" t="n">
        <v>344.07</v>
      </c>
      <c r="Q100" t="n">
        <v>452.56</v>
      </c>
      <c r="R100" t="n">
        <v>71.42</v>
      </c>
      <c r="S100" t="n">
        <v>57.64</v>
      </c>
      <c r="T100" t="n">
        <v>4792.51</v>
      </c>
      <c r="U100" t="n">
        <v>0.8100000000000001</v>
      </c>
      <c r="V100" t="n">
        <v>0.88</v>
      </c>
      <c r="W100" t="n">
        <v>6.81</v>
      </c>
      <c r="X100" t="n">
        <v>0.28</v>
      </c>
      <c r="Y100" t="n">
        <v>1</v>
      </c>
      <c r="Z100" t="n">
        <v>10</v>
      </c>
      <c r="AA100" t="n">
        <v>453.8118981878546</v>
      </c>
      <c r="AB100" t="n">
        <v>620.9254598685766</v>
      </c>
      <c r="AC100" t="n">
        <v>561.6652054530753</v>
      </c>
      <c r="AD100" t="n">
        <v>453811.8981878546</v>
      </c>
      <c r="AE100" t="n">
        <v>620925.4598685766</v>
      </c>
      <c r="AF100" t="n">
        <v>3.489895527581463e-06</v>
      </c>
      <c r="AG100" t="n">
        <v>7.835648148148148</v>
      </c>
      <c r="AH100" t="n">
        <v>561665.2054530752</v>
      </c>
    </row>
    <row r="101">
      <c r="A101" t="n">
        <v>99</v>
      </c>
      <c r="B101" t="n">
        <v>110</v>
      </c>
      <c r="C101" t="inlineStr">
        <is>
          <t xml:space="preserve">CONCLUIDO	</t>
        </is>
      </c>
      <c r="D101" t="n">
        <v>3.692</v>
      </c>
      <c r="E101" t="n">
        <v>27.09</v>
      </c>
      <c r="F101" t="n">
        <v>24.01</v>
      </c>
      <c r="G101" t="n">
        <v>130.96</v>
      </c>
      <c r="H101" t="n">
        <v>1.79</v>
      </c>
      <c r="I101" t="n">
        <v>11</v>
      </c>
      <c r="J101" t="n">
        <v>255.91</v>
      </c>
      <c r="K101" t="n">
        <v>56.13</v>
      </c>
      <c r="L101" t="n">
        <v>25.75</v>
      </c>
      <c r="M101" t="n">
        <v>9</v>
      </c>
      <c r="N101" t="n">
        <v>64.03</v>
      </c>
      <c r="O101" t="n">
        <v>31796.12</v>
      </c>
      <c r="P101" t="n">
        <v>344.02</v>
      </c>
      <c r="Q101" t="n">
        <v>452.55</v>
      </c>
      <c r="R101" t="n">
        <v>71.58</v>
      </c>
      <c r="S101" t="n">
        <v>57.64</v>
      </c>
      <c r="T101" t="n">
        <v>4871.13</v>
      </c>
      <c r="U101" t="n">
        <v>0.8100000000000001</v>
      </c>
      <c r="V101" t="n">
        <v>0.88</v>
      </c>
      <c r="W101" t="n">
        <v>6.81</v>
      </c>
      <c r="X101" t="n">
        <v>0.28</v>
      </c>
      <c r="Y101" t="n">
        <v>1</v>
      </c>
      <c r="Z101" t="n">
        <v>10</v>
      </c>
      <c r="AA101" t="n">
        <v>453.803760590469</v>
      </c>
      <c r="AB101" t="n">
        <v>620.9143256488281</v>
      </c>
      <c r="AC101" t="n">
        <v>561.6551338676327</v>
      </c>
      <c r="AD101" t="n">
        <v>453803.760590469</v>
      </c>
      <c r="AE101" t="n">
        <v>620914.3256488282</v>
      </c>
      <c r="AF101" t="n">
        <v>3.489611972979109e-06</v>
      </c>
      <c r="AG101" t="n">
        <v>7.838541666666667</v>
      </c>
      <c r="AH101" t="n">
        <v>561655.1338676327</v>
      </c>
    </row>
    <row r="102">
      <c r="A102" t="n">
        <v>100</v>
      </c>
      <c r="B102" t="n">
        <v>110</v>
      </c>
      <c r="C102" t="inlineStr">
        <is>
          <t xml:space="preserve">CONCLUIDO	</t>
        </is>
      </c>
      <c r="D102" t="n">
        <v>3.6921</v>
      </c>
      <c r="E102" t="n">
        <v>27.08</v>
      </c>
      <c r="F102" t="n">
        <v>24.01</v>
      </c>
      <c r="G102" t="n">
        <v>130.95</v>
      </c>
      <c r="H102" t="n">
        <v>1.8</v>
      </c>
      <c r="I102" t="n">
        <v>11</v>
      </c>
      <c r="J102" t="n">
        <v>256.36</v>
      </c>
      <c r="K102" t="n">
        <v>56.13</v>
      </c>
      <c r="L102" t="n">
        <v>26</v>
      </c>
      <c r="M102" t="n">
        <v>9</v>
      </c>
      <c r="N102" t="n">
        <v>64.23999999999999</v>
      </c>
      <c r="O102" t="n">
        <v>31852.5</v>
      </c>
      <c r="P102" t="n">
        <v>343.93</v>
      </c>
      <c r="Q102" t="n">
        <v>452.59</v>
      </c>
      <c r="R102" t="n">
        <v>71.56999999999999</v>
      </c>
      <c r="S102" t="n">
        <v>57.64</v>
      </c>
      <c r="T102" t="n">
        <v>4865.82</v>
      </c>
      <c r="U102" t="n">
        <v>0.8100000000000001</v>
      </c>
      <c r="V102" t="n">
        <v>0.88</v>
      </c>
      <c r="W102" t="n">
        <v>6.81</v>
      </c>
      <c r="X102" t="n">
        <v>0.28</v>
      </c>
      <c r="Y102" t="n">
        <v>1</v>
      </c>
      <c r="Z102" t="n">
        <v>10</v>
      </c>
      <c r="AA102" t="n">
        <v>453.7365972787307</v>
      </c>
      <c r="AB102" t="n">
        <v>620.8224298426718</v>
      </c>
      <c r="AC102" t="n">
        <v>561.5720084682392</v>
      </c>
      <c r="AD102" t="n">
        <v>453736.5972787307</v>
      </c>
      <c r="AE102" t="n">
        <v>620822.4298426718</v>
      </c>
      <c r="AF102" t="n">
        <v>3.489706491179894e-06</v>
      </c>
      <c r="AG102" t="n">
        <v>7.835648148148148</v>
      </c>
      <c r="AH102" t="n">
        <v>561572.0084682392</v>
      </c>
    </row>
    <row r="103">
      <c r="A103" t="n">
        <v>101</v>
      </c>
      <c r="B103" t="n">
        <v>110</v>
      </c>
      <c r="C103" t="inlineStr">
        <is>
          <t xml:space="preserve">CONCLUIDO	</t>
        </is>
      </c>
      <c r="D103" t="n">
        <v>3.6924</v>
      </c>
      <c r="E103" t="n">
        <v>27.08</v>
      </c>
      <c r="F103" t="n">
        <v>24.01</v>
      </c>
      <c r="G103" t="n">
        <v>130.94</v>
      </c>
      <c r="H103" t="n">
        <v>1.82</v>
      </c>
      <c r="I103" t="n">
        <v>11</v>
      </c>
      <c r="J103" t="n">
        <v>256.82</v>
      </c>
      <c r="K103" t="n">
        <v>56.13</v>
      </c>
      <c r="L103" t="n">
        <v>26.25</v>
      </c>
      <c r="M103" t="n">
        <v>9</v>
      </c>
      <c r="N103" t="n">
        <v>64.45</v>
      </c>
      <c r="O103" t="n">
        <v>31909.08</v>
      </c>
      <c r="P103" t="n">
        <v>343.74</v>
      </c>
      <c r="Q103" t="n">
        <v>452.58</v>
      </c>
      <c r="R103" t="n">
        <v>71.62</v>
      </c>
      <c r="S103" t="n">
        <v>57.64</v>
      </c>
      <c r="T103" t="n">
        <v>4895.45</v>
      </c>
      <c r="U103" t="n">
        <v>0.8</v>
      </c>
      <c r="V103" t="n">
        <v>0.88</v>
      </c>
      <c r="W103" t="n">
        <v>6.81</v>
      </c>
      <c r="X103" t="n">
        <v>0.28</v>
      </c>
      <c r="Y103" t="n">
        <v>1</v>
      </c>
      <c r="Z103" t="n">
        <v>10</v>
      </c>
      <c r="AA103" t="n">
        <v>453.5875319064375</v>
      </c>
      <c r="AB103" t="n">
        <v>620.618472024</v>
      </c>
      <c r="AC103" t="n">
        <v>561.3875160975249</v>
      </c>
      <c r="AD103" t="n">
        <v>453587.5319064375</v>
      </c>
      <c r="AE103" t="n">
        <v>620618.472024</v>
      </c>
      <c r="AF103" t="n">
        <v>3.489990045782249e-06</v>
      </c>
      <c r="AG103" t="n">
        <v>7.835648148148148</v>
      </c>
      <c r="AH103" t="n">
        <v>561387.5160975249</v>
      </c>
    </row>
    <row r="104">
      <c r="A104" t="n">
        <v>102</v>
      </c>
      <c r="B104" t="n">
        <v>110</v>
      </c>
      <c r="C104" t="inlineStr">
        <is>
          <t xml:space="preserve">CONCLUIDO	</t>
        </is>
      </c>
      <c r="D104" t="n">
        <v>3.6932</v>
      </c>
      <c r="E104" t="n">
        <v>27.08</v>
      </c>
      <c r="F104" t="n">
        <v>24</v>
      </c>
      <c r="G104" t="n">
        <v>130.91</v>
      </c>
      <c r="H104" t="n">
        <v>1.83</v>
      </c>
      <c r="I104" t="n">
        <v>11</v>
      </c>
      <c r="J104" t="n">
        <v>257.28</v>
      </c>
      <c r="K104" t="n">
        <v>56.13</v>
      </c>
      <c r="L104" t="n">
        <v>26.5</v>
      </c>
      <c r="M104" t="n">
        <v>9</v>
      </c>
      <c r="N104" t="n">
        <v>64.66</v>
      </c>
      <c r="O104" t="n">
        <v>31965.61</v>
      </c>
      <c r="P104" t="n">
        <v>343.47</v>
      </c>
      <c r="Q104" t="n">
        <v>452.61</v>
      </c>
      <c r="R104" t="n">
        <v>71.22</v>
      </c>
      <c r="S104" t="n">
        <v>57.64</v>
      </c>
      <c r="T104" t="n">
        <v>4694.69</v>
      </c>
      <c r="U104" t="n">
        <v>0.8100000000000001</v>
      </c>
      <c r="V104" t="n">
        <v>0.88</v>
      </c>
      <c r="W104" t="n">
        <v>6.81</v>
      </c>
      <c r="X104" t="n">
        <v>0.27</v>
      </c>
      <c r="Y104" t="n">
        <v>1</v>
      </c>
      <c r="Z104" t="n">
        <v>10</v>
      </c>
      <c r="AA104" t="n">
        <v>453.3128311469462</v>
      </c>
      <c r="AB104" t="n">
        <v>620.242614325922</v>
      </c>
      <c r="AC104" t="n">
        <v>561.0475297306317</v>
      </c>
      <c r="AD104" t="n">
        <v>453312.8311469462</v>
      </c>
      <c r="AE104" t="n">
        <v>620242.614325922</v>
      </c>
      <c r="AF104" t="n">
        <v>3.490746191388528e-06</v>
      </c>
      <c r="AG104" t="n">
        <v>7.835648148148148</v>
      </c>
      <c r="AH104" t="n">
        <v>561047.5297306317</v>
      </c>
    </row>
    <row r="105">
      <c r="A105" t="n">
        <v>103</v>
      </c>
      <c r="B105" t="n">
        <v>110</v>
      </c>
      <c r="C105" t="inlineStr">
        <is>
          <t xml:space="preserve">CONCLUIDO	</t>
        </is>
      </c>
      <c r="D105" t="n">
        <v>3.6909</v>
      </c>
      <c r="E105" t="n">
        <v>27.09</v>
      </c>
      <c r="F105" t="n">
        <v>24.02</v>
      </c>
      <c r="G105" t="n">
        <v>131</v>
      </c>
      <c r="H105" t="n">
        <v>1.85</v>
      </c>
      <c r="I105" t="n">
        <v>11</v>
      </c>
      <c r="J105" t="n">
        <v>257.74</v>
      </c>
      <c r="K105" t="n">
        <v>56.13</v>
      </c>
      <c r="L105" t="n">
        <v>26.75</v>
      </c>
      <c r="M105" t="n">
        <v>9</v>
      </c>
      <c r="N105" t="n">
        <v>64.86</v>
      </c>
      <c r="O105" t="n">
        <v>32022.22</v>
      </c>
      <c r="P105" t="n">
        <v>343.53</v>
      </c>
      <c r="Q105" t="n">
        <v>452.56</v>
      </c>
      <c r="R105" t="n">
        <v>71.75</v>
      </c>
      <c r="S105" t="n">
        <v>57.64</v>
      </c>
      <c r="T105" t="n">
        <v>4959.42</v>
      </c>
      <c r="U105" t="n">
        <v>0.8</v>
      </c>
      <c r="V105" t="n">
        <v>0.88</v>
      </c>
      <c r="W105" t="n">
        <v>6.82</v>
      </c>
      <c r="X105" t="n">
        <v>0.29</v>
      </c>
      <c r="Y105" t="n">
        <v>1</v>
      </c>
      <c r="Z105" t="n">
        <v>10</v>
      </c>
      <c r="AA105" t="n">
        <v>453.6052754291715</v>
      </c>
      <c r="AB105" t="n">
        <v>620.6427494945937</v>
      </c>
      <c r="AC105" t="n">
        <v>561.4094765603988</v>
      </c>
      <c r="AD105" t="n">
        <v>453605.2754291715</v>
      </c>
      <c r="AE105" t="n">
        <v>620642.7494945937</v>
      </c>
      <c r="AF105" t="n">
        <v>3.488572272770475e-06</v>
      </c>
      <c r="AG105" t="n">
        <v>7.838541666666667</v>
      </c>
      <c r="AH105" t="n">
        <v>561409.4765603988</v>
      </c>
    </row>
    <row r="106">
      <c r="A106" t="n">
        <v>104</v>
      </c>
      <c r="B106" t="n">
        <v>110</v>
      </c>
      <c r="C106" t="inlineStr">
        <is>
          <t xml:space="preserve">CONCLUIDO	</t>
        </is>
      </c>
      <c r="D106" t="n">
        <v>3.6926</v>
      </c>
      <c r="E106" t="n">
        <v>27.08</v>
      </c>
      <c r="F106" t="n">
        <v>24</v>
      </c>
      <c r="G106" t="n">
        <v>130.93</v>
      </c>
      <c r="H106" t="n">
        <v>1.86</v>
      </c>
      <c r="I106" t="n">
        <v>11</v>
      </c>
      <c r="J106" t="n">
        <v>258.2</v>
      </c>
      <c r="K106" t="n">
        <v>56.13</v>
      </c>
      <c r="L106" t="n">
        <v>27</v>
      </c>
      <c r="M106" t="n">
        <v>9</v>
      </c>
      <c r="N106" t="n">
        <v>65.06999999999999</v>
      </c>
      <c r="O106" t="n">
        <v>32078.91</v>
      </c>
      <c r="P106" t="n">
        <v>342.17</v>
      </c>
      <c r="Q106" t="n">
        <v>452.56</v>
      </c>
      <c r="R106" t="n">
        <v>71.63</v>
      </c>
      <c r="S106" t="n">
        <v>57.64</v>
      </c>
      <c r="T106" t="n">
        <v>4896.18</v>
      </c>
      <c r="U106" t="n">
        <v>0.8</v>
      </c>
      <c r="V106" t="n">
        <v>0.88</v>
      </c>
      <c r="W106" t="n">
        <v>6.81</v>
      </c>
      <c r="X106" t="n">
        <v>0.28</v>
      </c>
      <c r="Y106" t="n">
        <v>1</v>
      </c>
      <c r="Z106" t="n">
        <v>10</v>
      </c>
      <c r="AA106" t="n">
        <v>452.5104790476945</v>
      </c>
      <c r="AB106" t="n">
        <v>619.1448007864491</v>
      </c>
      <c r="AC106" t="n">
        <v>560.0544899745754</v>
      </c>
      <c r="AD106" t="n">
        <v>452510.4790476945</v>
      </c>
      <c r="AE106" t="n">
        <v>619144.8007864491</v>
      </c>
      <c r="AF106" t="n">
        <v>3.490179082183819e-06</v>
      </c>
      <c r="AG106" t="n">
        <v>7.835648148148148</v>
      </c>
      <c r="AH106" t="n">
        <v>560054.4899745754</v>
      </c>
    </row>
    <row r="107">
      <c r="A107" t="n">
        <v>105</v>
      </c>
      <c r="B107" t="n">
        <v>110</v>
      </c>
      <c r="C107" t="inlineStr">
        <is>
          <t xml:space="preserve">CONCLUIDO	</t>
        </is>
      </c>
      <c r="D107" t="n">
        <v>3.7015</v>
      </c>
      <c r="E107" t="n">
        <v>27.02</v>
      </c>
      <c r="F107" t="n">
        <v>23.98</v>
      </c>
      <c r="G107" t="n">
        <v>143.89</v>
      </c>
      <c r="H107" t="n">
        <v>1.87</v>
      </c>
      <c r="I107" t="n">
        <v>10</v>
      </c>
      <c r="J107" t="n">
        <v>258.66</v>
      </c>
      <c r="K107" t="n">
        <v>56.13</v>
      </c>
      <c r="L107" t="n">
        <v>27.25</v>
      </c>
      <c r="M107" t="n">
        <v>8</v>
      </c>
      <c r="N107" t="n">
        <v>65.28</v>
      </c>
      <c r="O107" t="n">
        <v>32135.68</v>
      </c>
      <c r="P107" t="n">
        <v>341.68</v>
      </c>
      <c r="Q107" t="n">
        <v>452.55</v>
      </c>
      <c r="R107" t="n">
        <v>70.68000000000001</v>
      </c>
      <c r="S107" t="n">
        <v>57.64</v>
      </c>
      <c r="T107" t="n">
        <v>4428.1</v>
      </c>
      <c r="U107" t="n">
        <v>0.82</v>
      </c>
      <c r="V107" t="n">
        <v>0.88</v>
      </c>
      <c r="W107" t="n">
        <v>6.81</v>
      </c>
      <c r="X107" t="n">
        <v>0.26</v>
      </c>
      <c r="Y107" t="n">
        <v>1</v>
      </c>
      <c r="Z107" t="n">
        <v>10</v>
      </c>
      <c r="AA107" t="n">
        <v>451.4005205334155</v>
      </c>
      <c r="AB107" t="n">
        <v>617.6261065792992</v>
      </c>
      <c r="AC107" t="n">
        <v>558.680737811055</v>
      </c>
      <c r="AD107" t="n">
        <v>451400.5205334155</v>
      </c>
      <c r="AE107" t="n">
        <v>617626.1065792992</v>
      </c>
      <c r="AF107" t="n">
        <v>3.498591202053676e-06</v>
      </c>
      <c r="AG107" t="n">
        <v>7.818287037037037</v>
      </c>
      <c r="AH107" t="n">
        <v>558680.737811055</v>
      </c>
    </row>
    <row r="108">
      <c r="A108" t="n">
        <v>106</v>
      </c>
      <c r="B108" t="n">
        <v>110</v>
      </c>
      <c r="C108" t="inlineStr">
        <is>
          <t xml:space="preserve">CONCLUIDO	</t>
        </is>
      </c>
      <c r="D108" t="n">
        <v>3.7007</v>
      </c>
      <c r="E108" t="n">
        <v>27.02</v>
      </c>
      <c r="F108" t="n">
        <v>23.99</v>
      </c>
      <c r="G108" t="n">
        <v>143.92</v>
      </c>
      <c r="H108" t="n">
        <v>1.89</v>
      </c>
      <c r="I108" t="n">
        <v>10</v>
      </c>
      <c r="J108" t="n">
        <v>259.12</v>
      </c>
      <c r="K108" t="n">
        <v>56.13</v>
      </c>
      <c r="L108" t="n">
        <v>27.5</v>
      </c>
      <c r="M108" t="n">
        <v>8</v>
      </c>
      <c r="N108" t="n">
        <v>65.48999999999999</v>
      </c>
      <c r="O108" t="n">
        <v>32192.53</v>
      </c>
      <c r="P108" t="n">
        <v>342.02</v>
      </c>
      <c r="Q108" t="n">
        <v>452.56</v>
      </c>
      <c r="R108" t="n">
        <v>70.93000000000001</v>
      </c>
      <c r="S108" t="n">
        <v>57.64</v>
      </c>
      <c r="T108" t="n">
        <v>4555.4</v>
      </c>
      <c r="U108" t="n">
        <v>0.8100000000000001</v>
      </c>
      <c r="V108" t="n">
        <v>0.88</v>
      </c>
      <c r="W108" t="n">
        <v>6.81</v>
      </c>
      <c r="X108" t="n">
        <v>0.26</v>
      </c>
      <c r="Y108" t="n">
        <v>1</v>
      </c>
      <c r="Z108" t="n">
        <v>10</v>
      </c>
      <c r="AA108" t="n">
        <v>451.7199413493405</v>
      </c>
      <c r="AB108" t="n">
        <v>618.0631522314995</v>
      </c>
      <c r="AC108" t="n">
        <v>559.0760724396067</v>
      </c>
      <c r="AD108" t="n">
        <v>451719.9413493405</v>
      </c>
      <c r="AE108" t="n">
        <v>618063.1522314996</v>
      </c>
      <c r="AF108" t="n">
        <v>3.497835056447397e-06</v>
      </c>
      <c r="AG108" t="n">
        <v>7.818287037037037</v>
      </c>
      <c r="AH108" t="n">
        <v>559076.0724396068</v>
      </c>
    </row>
    <row r="109">
      <c r="A109" t="n">
        <v>107</v>
      </c>
      <c r="B109" t="n">
        <v>110</v>
      </c>
      <c r="C109" t="inlineStr">
        <is>
          <t xml:space="preserve">CONCLUIDO	</t>
        </is>
      </c>
      <c r="D109" t="n">
        <v>3.7036</v>
      </c>
      <c r="E109" t="n">
        <v>27</v>
      </c>
      <c r="F109" t="n">
        <v>23.97</v>
      </c>
      <c r="G109" t="n">
        <v>143.79</v>
      </c>
      <c r="H109" t="n">
        <v>1.9</v>
      </c>
      <c r="I109" t="n">
        <v>10</v>
      </c>
      <c r="J109" t="n">
        <v>259.58</v>
      </c>
      <c r="K109" t="n">
        <v>56.13</v>
      </c>
      <c r="L109" t="n">
        <v>27.75</v>
      </c>
      <c r="M109" t="n">
        <v>8</v>
      </c>
      <c r="N109" t="n">
        <v>65.70999999999999</v>
      </c>
      <c r="O109" t="n">
        <v>32249.46</v>
      </c>
      <c r="P109" t="n">
        <v>341.98</v>
      </c>
      <c r="Q109" t="n">
        <v>452.61</v>
      </c>
      <c r="R109" t="n">
        <v>70.17</v>
      </c>
      <c r="S109" t="n">
        <v>57.64</v>
      </c>
      <c r="T109" t="n">
        <v>4171.62</v>
      </c>
      <c r="U109" t="n">
        <v>0.82</v>
      </c>
      <c r="V109" t="n">
        <v>0.88</v>
      </c>
      <c r="W109" t="n">
        <v>6.81</v>
      </c>
      <c r="X109" t="n">
        <v>0.24</v>
      </c>
      <c r="Y109" t="n">
        <v>1</v>
      </c>
      <c r="Z109" t="n">
        <v>10</v>
      </c>
      <c r="AA109" t="n">
        <v>451.3938079597488</v>
      </c>
      <c r="AB109" t="n">
        <v>617.6169221398704</v>
      </c>
      <c r="AC109" t="n">
        <v>558.6724299216349</v>
      </c>
      <c r="AD109" t="n">
        <v>451393.8079597488</v>
      </c>
      <c r="AE109" t="n">
        <v>617616.9221398705</v>
      </c>
      <c r="AF109" t="n">
        <v>3.500576084270159e-06</v>
      </c>
      <c r="AG109" t="n">
        <v>7.8125</v>
      </c>
      <c r="AH109" t="n">
        <v>558672.429921635</v>
      </c>
    </row>
    <row r="110">
      <c r="A110" t="n">
        <v>108</v>
      </c>
      <c r="B110" t="n">
        <v>110</v>
      </c>
      <c r="C110" t="inlineStr">
        <is>
          <t xml:space="preserve">CONCLUIDO	</t>
        </is>
      </c>
      <c r="D110" t="n">
        <v>3.702</v>
      </c>
      <c r="E110" t="n">
        <v>27.01</v>
      </c>
      <c r="F110" t="n">
        <v>23.98</v>
      </c>
      <c r="G110" t="n">
        <v>143.86</v>
      </c>
      <c r="H110" t="n">
        <v>1.92</v>
      </c>
      <c r="I110" t="n">
        <v>10</v>
      </c>
      <c r="J110" t="n">
        <v>260.05</v>
      </c>
      <c r="K110" t="n">
        <v>56.13</v>
      </c>
      <c r="L110" t="n">
        <v>28</v>
      </c>
      <c r="M110" t="n">
        <v>8</v>
      </c>
      <c r="N110" t="n">
        <v>65.92</v>
      </c>
      <c r="O110" t="n">
        <v>32306.46</v>
      </c>
      <c r="P110" t="n">
        <v>342.26</v>
      </c>
      <c r="Q110" t="n">
        <v>452.57</v>
      </c>
      <c r="R110" t="n">
        <v>70.73999999999999</v>
      </c>
      <c r="S110" t="n">
        <v>57.64</v>
      </c>
      <c r="T110" t="n">
        <v>4456.87</v>
      </c>
      <c r="U110" t="n">
        <v>0.8100000000000001</v>
      </c>
      <c r="V110" t="n">
        <v>0.88</v>
      </c>
      <c r="W110" t="n">
        <v>6.81</v>
      </c>
      <c r="X110" t="n">
        <v>0.25</v>
      </c>
      <c r="Y110" t="n">
        <v>1</v>
      </c>
      <c r="Z110" t="n">
        <v>10</v>
      </c>
      <c r="AA110" t="n">
        <v>451.7388622414717</v>
      </c>
      <c r="AB110" t="n">
        <v>618.0890406308442</v>
      </c>
      <c r="AC110" t="n">
        <v>559.0994900864526</v>
      </c>
      <c r="AD110" t="n">
        <v>451738.8622414717</v>
      </c>
      <c r="AE110" t="n">
        <v>618089.0406308442</v>
      </c>
      <c r="AF110" t="n">
        <v>3.4990637930576e-06</v>
      </c>
      <c r="AG110" t="n">
        <v>7.815393518518519</v>
      </c>
      <c r="AH110" t="n">
        <v>559099.4900864527</v>
      </c>
    </row>
    <row r="111">
      <c r="A111" t="n">
        <v>109</v>
      </c>
      <c r="B111" t="n">
        <v>110</v>
      </c>
      <c r="C111" t="inlineStr">
        <is>
          <t xml:space="preserve">CONCLUIDO	</t>
        </is>
      </c>
      <c r="D111" t="n">
        <v>3.7017</v>
      </c>
      <c r="E111" t="n">
        <v>27.01</v>
      </c>
      <c r="F111" t="n">
        <v>23.98</v>
      </c>
      <c r="G111" t="n">
        <v>143.88</v>
      </c>
      <c r="H111" t="n">
        <v>1.93</v>
      </c>
      <c r="I111" t="n">
        <v>10</v>
      </c>
      <c r="J111" t="n">
        <v>260.51</v>
      </c>
      <c r="K111" t="n">
        <v>56.13</v>
      </c>
      <c r="L111" t="n">
        <v>28.25</v>
      </c>
      <c r="M111" t="n">
        <v>8</v>
      </c>
      <c r="N111" t="n">
        <v>66.13</v>
      </c>
      <c r="O111" t="n">
        <v>32363.54</v>
      </c>
      <c r="P111" t="n">
        <v>342.43</v>
      </c>
      <c r="Q111" t="n">
        <v>452.6</v>
      </c>
      <c r="R111" t="n">
        <v>70.75</v>
      </c>
      <c r="S111" t="n">
        <v>57.64</v>
      </c>
      <c r="T111" t="n">
        <v>4462.91</v>
      </c>
      <c r="U111" t="n">
        <v>0.8100000000000001</v>
      </c>
      <c r="V111" t="n">
        <v>0.88</v>
      </c>
      <c r="W111" t="n">
        <v>6.81</v>
      </c>
      <c r="X111" t="n">
        <v>0.26</v>
      </c>
      <c r="Y111" t="n">
        <v>1</v>
      </c>
      <c r="Z111" t="n">
        <v>10</v>
      </c>
      <c r="AA111" t="n">
        <v>451.8743234336549</v>
      </c>
      <c r="AB111" t="n">
        <v>618.2743846101154</v>
      </c>
      <c r="AC111" t="n">
        <v>559.267145096474</v>
      </c>
      <c r="AD111" t="n">
        <v>451874.3234336548</v>
      </c>
      <c r="AE111" t="n">
        <v>618274.3846101153</v>
      </c>
      <c r="AF111" t="n">
        <v>3.498780238455246e-06</v>
      </c>
      <c r="AG111" t="n">
        <v>7.815393518518519</v>
      </c>
      <c r="AH111" t="n">
        <v>559267.145096474</v>
      </c>
    </row>
    <row r="112">
      <c r="A112" t="n">
        <v>110</v>
      </c>
      <c r="B112" t="n">
        <v>110</v>
      </c>
      <c r="C112" t="inlineStr">
        <is>
          <t xml:space="preserve">CONCLUIDO	</t>
        </is>
      </c>
      <c r="D112" t="n">
        <v>3.7019</v>
      </c>
      <c r="E112" t="n">
        <v>27.01</v>
      </c>
      <c r="F112" t="n">
        <v>23.98</v>
      </c>
      <c r="G112" t="n">
        <v>143.87</v>
      </c>
      <c r="H112" t="n">
        <v>1.94</v>
      </c>
      <c r="I112" t="n">
        <v>10</v>
      </c>
      <c r="J112" t="n">
        <v>260.97</v>
      </c>
      <c r="K112" t="n">
        <v>56.13</v>
      </c>
      <c r="L112" t="n">
        <v>28.5</v>
      </c>
      <c r="M112" t="n">
        <v>8</v>
      </c>
      <c r="N112" t="n">
        <v>66.34999999999999</v>
      </c>
      <c r="O112" t="n">
        <v>32420.71</v>
      </c>
      <c r="P112" t="n">
        <v>342.39</v>
      </c>
      <c r="Q112" t="n">
        <v>452.57</v>
      </c>
      <c r="R112" t="n">
        <v>70.72</v>
      </c>
      <c r="S112" t="n">
        <v>57.64</v>
      </c>
      <c r="T112" t="n">
        <v>4450</v>
      </c>
      <c r="U112" t="n">
        <v>0.82</v>
      </c>
      <c r="V112" t="n">
        <v>0.88</v>
      </c>
      <c r="W112" t="n">
        <v>6.81</v>
      </c>
      <c r="X112" t="n">
        <v>0.25</v>
      </c>
      <c r="Y112" t="n">
        <v>1</v>
      </c>
      <c r="Z112" t="n">
        <v>10</v>
      </c>
      <c r="AA112" t="n">
        <v>451.8319261015201</v>
      </c>
      <c r="AB112" t="n">
        <v>618.2163747098501</v>
      </c>
      <c r="AC112" t="n">
        <v>559.2146715796729</v>
      </c>
      <c r="AD112" t="n">
        <v>451831.9261015201</v>
      </c>
      <c r="AE112" t="n">
        <v>618216.3747098502</v>
      </c>
      <c r="AF112" t="n">
        <v>3.498969274856815e-06</v>
      </c>
      <c r="AG112" t="n">
        <v>7.815393518518519</v>
      </c>
      <c r="AH112" t="n">
        <v>559214.6715796728</v>
      </c>
    </row>
    <row r="113">
      <c r="A113" t="n">
        <v>111</v>
      </c>
      <c r="B113" t="n">
        <v>110</v>
      </c>
      <c r="C113" t="inlineStr">
        <is>
          <t xml:space="preserve">CONCLUIDO	</t>
        </is>
      </c>
      <c r="D113" t="n">
        <v>3.7033</v>
      </c>
      <c r="E113" t="n">
        <v>27</v>
      </c>
      <c r="F113" t="n">
        <v>23.97</v>
      </c>
      <c r="G113" t="n">
        <v>143.81</v>
      </c>
      <c r="H113" t="n">
        <v>1.96</v>
      </c>
      <c r="I113" t="n">
        <v>10</v>
      </c>
      <c r="J113" t="n">
        <v>261.44</v>
      </c>
      <c r="K113" t="n">
        <v>56.13</v>
      </c>
      <c r="L113" t="n">
        <v>28.75</v>
      </c>
      <c r="M113" t="n">
        <v>8</v>
      </c>
      <c r="N113" t="n">
        <v>66.56</v>
      </c>
      <c r="O113" t="n">
        <v>32477.95</v>
      </c>
      <c r="P113" t="n">
        <v>342.13</v>
      </c>
      <c r="Q113" t="n">
        <v>452.55</v>
      </c>
      <c r="R113" t="n">
        <v>70.40000000000001</v>
      </c>
      <c r="S113" t="n">
        <v>57.64</v>
      </c>
      <c r="T113" t="n">
        <v>4287.2</v>
      </c>
      <c r="U113" t="n">
        <v>0.82</v>
      </c>
      <c r="V113" t="n">
        <v>0.88</v>
      </c>
      <c r="W113" t="n">
        <v>6.81</v>
      </c>
      <c r="X113" t="n">
        <v>0.24</v>
      </c>
      <c r="Y113" t="n">
        <v>1</v>
      </c>
      <c r="Z113" t="n">
        <v>10</v>
      </c>
      <c r="AA113" t="n">
        <v>451.5161205495418</v>
      </c>
      <c r="AB113" t="n">
        <v>617.7842756212759</v>
      </c>
      <c r="AC113" t="n">
        <v>558.8238114216571</v>
      </c>
      <c r="AD113" t="n">
        <v>451516.1205495418</v>
      </c>
      <c r="AE113" t="n">
        <v>617784.2756212759</v>
      </c>
      <c r="AF113" t="n">
        <v>3.500292529667805e-06</v>
      </c>
      <c r="AG113" t="n">
        <v>7.8125</v>
      </c>
      <c r="AH113" t="n">
        <v>558823.8114216571</v>
      </c>
    </row>
    <row r="114">
      <c r="A114" t="n">
        <v>112</v>
      </c>
      <c r="B114" t="n">
        <v>110</v>
      </c>
      <c r="C114" t="inlineStr">
        <is>
          <t xml:space="preserve">CONCLUIDO	</t>
        </is>
      </c>
      <c r="D114" t="n">
        <v>3.7015</v>
      </c>
      <c r="E114" t="n">
        <v>27.02</v>
      </c>
      <c r="F114" t="n">
        <v>23.98</v>
      </c>
      <c r="G114" t="n">
        <v>143.89</v>
      </c>
      <c r="H114" t="n">
        <v>1.97</v>
      </c>
      <c r="I114" t="n">
        <v>10</v>
      </c>
      <c r="J114" t="n">
        <v>261.9</v>
      </c>
      <c r="K114" t="n">
        <v>56.13</v>
      </c>
      <c r="L114" t="n">
        <v>29</v>
      </c>
      <c r="M114" t="n">
        <v>8</v>
      </c>
      <c r="N114" t="n">
        <v>66.77</v>
      </c>
      <c r="O114" t="n">
        <v>32535.28</v>
      </c>
      <c r="P114" t="n">
        <v>342.23</v>
      </c>
      <c r="Q114" t="n">
        <v>452.62</v>
      </c>
      <c r="R114" t="n">
        <v>70.73</v>
      </c>
      <c r="S114" t="n">
        <v>57.64</v>
      </c>
      <c r="T114" t="n">
        <v>4452.75</v>
      </c>
      <c r="U114" t="n">
        <v>0.8100000000000001</v>
      </c>
      <c r="V114" t="n">
        <v>0.88</v>
      </c>
      <c r="W114" t="n">
        <v>6.81</v>
      </c>
      <c r="X114" t="n">
        <v>0.26</v>
      </c>
      <c r="Y114" t="n">
        <v>1</v>
      </c>
      <c r="Z114" t="n">
        <v>10</v>
      </c>
      <c r="AA114" t="n">
        <v>451.7599036317785</v>
      </c>
      <c r="AB114" t="n">
        <v>618.1178303893425</v>
      </c>
      <c r="AC114" t="n">
        <v>559.1255321908066</v>
      </c>
      <c r="AD114" t="n">
        <v>451759.9036317784</v>
      </c>
      <c r="AE114" t="n">
        <v>618117.8303893425</v>
      </c>
      <c r="AF114" t="n">
        <v>3.498591202053676e-06</v>
      </c>
      <c r="AG114" t="n">
        <v>7.818287037037037</v>
      </c>
      <c r="AH114" t="n">
        <v>559125.5321908066</v>
      </c>
    </row>
    <row r="115">
      <c r="A115" t="n">
        <v>113</v>
      </c>
      <c r="B115" t="n">
        <v>110</v>
      </c>
      <c r="C115" t="inlineStr">
        <is>
          <t xml:space="preserve">CONCLUIDO	</t>
        </is>
      </c>
      <c r="D115" t="n">
        <v>3.6999</v>
      </c>
      <c r="E115" t="n">
        <v>27.03</v>
      </c>
      <c r="F115" t="n">
        <v>23.99</v>
      </c>
      <c r="G115" t="n">
        <v>143.96</v>
      </c>
      <c r="H115" t="n">
        <v>1.98</v>
      </c>
      <c r="I115" t="n">
        <v>10</v>
      </c>
      <c r="J115" t="n">
        <v>262.37</v>
      </c>
      <c r="K115" t="n">
        <v>56.13</v>
      </c>
      <c r="L115" t="n">
        <v>29.25</v>
      </c>
      <c r="M115" t="n">
        <v>8</v>
      </c>
      <c r="N115" t="n">
        <v>66.98999999999999</v>
      </c>
      <c r="O115" t="n">
        <v>32592.68</v>
      </c>
      <c r="P115" t="n">
        <v>342.15</v>
      </c>
      <c r="Q115" t="n">
        <v>452.56</v>
      </c>
      <c r="R115" t="n">
        <v>71.05</v>
      </c>
      <c r="S115" t="n">
        <v>57.64</v>
      </c>
      <c r="T115" t="n">
        <v>4612.26</v>
      </c>
      <c r="U115" t="n">
        <v>0.8100000000000001</v>
      </c>
      <c r="V115" t="n">
        <v>0.88</v>
      </c>
      <c r="W115" t="n">
        <v>6.81</v>
      </c>
      <c r="X115" t="n">
        <v>0.27</v>
      </c>
      <c r="Y115" t="n">
        <v>1</v>
      </c>
      <c r="Z115" t="n">
        <v>10</v>
      </c>
      <c r="AA115" t="n">
        <v>451.8699777779173</v>
      </c>
      <c r="AB115" t="n">
        <v>618.2684386922184</v>
      </c>
      <c r="AC115" t="n">
        <v>559.2617666486361</v>
      </c>
      <c r="AD115" t="n">
        <v>451869.9777779173</v>
      </c>
      <c r="AE115" t="n">
        <v>618268.4386922184</v>
      </c>
      <c r="AF115" t="n">
        <v>3.497078910841117e-06</v>
      </c>
      <c r="AG115" t="n">
        <v>7.821180555555556</v>
      </c>
      <c r="AH115" t="n">
        <v>559261.7666486361</v>
      </c>
    </row>
    <row r="116">
      <c r="A116" t="n">
        <v>114</v>
      </c>
      <c r="B116" t="n">
        <v>110</v>
      </c>
      <c r="C116" t="inlineStr">
        <is>
          <t xml:space="preserve">CONCLUIDO	</t>
        </is>
      </c>
      <c r="D116" t="n">
        <v>3.7018</v>
      </c>
      <c r="E116" t="n">
        <v>27.01</v>
      </c>
      <c r="F116" t="n">
        <v>23.98</v>
      </c>
      <c r="G116" t="n">
        <v>143.88</v>
      </c>
      <c r="H116" t="n">
        <v>2</v>
      </c>
      <c r="I116" t="n">
        <v>10</v>
      </c>
      <c r="J116" t="n">
        <v>262.83</v>
      </c>
      <c r="K116" t="n">
        <v>56.13</v>
      </c>
      <c r="L116" t="n">
        <v>29.5</v>
      </c>
      <c r="M116" t="n">
        <v>8</v>
      </c>
      <c r="N116" t="n">
        <v>67.20999999999999</v>
      </c>
      <c r="O116" t="n">
        <v>32650.17</v>
      </c>
      <c r="P116" t="n">
        <v>341.35</v>
      </c>
      <c r="Q116" t="n">
        <v>452.55</v>
      </c>
      <c r="R116" t="n">
        <v>70.62</v>
      </c>
      <c r="S116" t="n">
        <v>57.64</v>
      </c>
      <c r="T116" t="n">
        <v>4399.75</v>
      </c>
      <c r="U116" t="n">
        <v>0.82</v>
      </c>
      <c r="V116" t="n">
        <v>0.88</v>
      </c>
      <c r="W116" t="n">
        <v>6.81</v>
      </c>
      <c r="X116" t="n">
        <v>0.26</v>
      </c>
      <c r="Y116" t="n">
        <v>1</v>
      </c>
      <c r="Z116" t="n">
        <v>10</v>
      </c>
      <c r="AA116" t="n">
        <v>451.1605510826323</v>
      </c>
      <c r="AB116" t="n">
        <v>617.2977697900325</v>
      </c>
      <c r="AC116" t="n">
        <v>558.3837370241324</v>
      </c>
      <c r="AD116" t="n">
        <v>451160.5510826323</v>
      </c>
      <c r="AE116" t="n">
        <v>617297.7697900325</v>
      </c>
      <c r="AF116" t="n">
        <v>3.49887475665603e-06</v>
      </c>
      <c r="AG116" t="n">
        <v>7.815393518518519</v>
      </c>
      <c r="AH116" t="n">
        <v>558383.7370241324</v>
      </c>
    </row>
    <row r="117">
      <c r="A117" t="n">
        <v>115</v>
      </c>
      <c r="B117" t="n">
        <v>110</v>
      </c>
      <c r="C117" t="inlineStr">
        <is>
          <t xml:space="preserve">CONCLUIDO	</t>
        </is>
      </c>
      <c r="D117" t="n">
        <v>3.7008</v>
      </c>
      <c r="E117" t="n">
        <v>27.02</v>
      </c>
      <c r="F117" t="n">
        <v>23.99</v>
      </c>
      <c r="G117" t="n">
        <v>143.92</v>
      </c>
      <c r="H117" t="n">
        <v>2.01</v>
      </c>
      <c r="I117" t="n">
        <v>10</v>
      </c>
      <c r="J117" t="n">
        <v>263.3</v>
      </c>
      <c r="K117" t="n">
        <v>56.13</v>
      </c>
      <c r="L117" t="n">
        <v>29.75</v>
      </c>
      <c r="M117" t="n">
        <v>8</v>
      </c>
      <c r="N117" t="n">
        <v>67.42</v>
      </c>
      <c r="O117" t="n">
        <v>32707.74</v>
      </c>
      <c r="P117" t="n">
        <v>341.12</v>
      </c>
      <c r="Q117" t="n">
        <v>452.55</v>
      </c>
      <c r="R117" t="n">
        <v>70.95999999999999</v>
      </c>
      <c r="S117" t="n">
        <v>57.64</v>
      </c>
      <c r="T117" t="n">
        <v>4567.84</v>
      </c>
      <c r="U117" t="n">
        <v>0.8100000000000001</v>
      </c>
      <c r="V117" t="n">
        <v>0.88</v>
      </c>
      <c r="W117" t="n">
        <v>6.81</v>
      </c>
      <c r="X117" t="n">
        <v>0.26</v>
      </c>
      <c r="Y117" t="n">
        <v>1</v>
      </c>
      <c r="Z117" t="n">
        <v>10</v>
      </c>
      <c r="AA117" t="n">
        <v>451.1236188338169</v>
      </c>
      <c r="AB117" t="n">
        <v>617.2472374578673</v>
      </c>
      <c r="AC117" t="n">
        <v>558.3380274268266</v>
      </c>
      <c r="AD117" t="n">
        <v>451123.6188338168</v>
      </c>
      <c r="AE117" t="n">
        <v>617247.2374578672</v>
      </c>
      <c r="AF117" t="n">
        <v>3.497929574648181e-06</v>
      </c>
      <c r="AG117" t="n">
        <v>7.818287037037037</v>
      </c>
      <c r="AH117" t="n">
        <v>558338.0274268265</v>
      </c>
    </row>
    <row r="118">
      <c r="A118" t="n">
        <v>116</v>
      </c>
      <c r="B118" t="n">
        <v>110</v>
      </c>
      <c r="C118" t="inlineStr">
        <is>
          <t xml:space="preserve">CONCLUIDO	</t>
        </is>
      </c>
      <c r="D118" t="n">
        <v>3.7016</v>
      </c>
      <c r="E118" t="n">
        <v>27.02</v>
      </c>
      <c r="F118" t="n">
        <v>23.98</v>
      </c>
      <c r="G118" t="n">
        <v>143.88</v>
      </c>
      <c r="H118" t="n">
        <v>2.02</v>
      </c>
      <c r="I118" t="n">
        <v>10</v>
      </c>
      <c r="J118" t="n">
        <v>263.77</v>
      </c>
      <c r="K118" t="n">
        <v>56.13</v>
      </c>
      <c r="L118" t="n">
        <v>30</v>
      </c>
      <c r="M118" t="n">
        <v>8</v>
      </c>
      <c r="N118" t="n">
        <v>67.64</v>
      </c>
      <c r="O118" t="n">
        <v>32765.39</v>
      </c>
      <c r="P118" t="n">
        <v>340.18</v>
      </c>
      <c r="Q118" t="n">
        <v>452.59</v>
      </c>
      <c r="R118" t="n">
        <v>70.76000000000001</v>
      </c>
      <c r="S118" t="n">
        <v>57.64</v>
      </c>
      <c r="T118" t="n">
        <v>4465.84</v>
      </c>
      <c r="U118" t="n">
        <v>0.8100000000000001</v>
      </c>
      <c r="V118" t="n">
        <v>0.88</v>
      </c>
      <c r="W118" t="n">
        <v>6.81</v>
      </c>
      <c r="X118" t="n">
        <v>0.26</v>
      </c>
      <c r="Y118" t="n">
        <v>1</v>
      </c>
      <c r="Z118" t="n">
        <v>10</v>
      </c>
      <c r="AA118" t="n">
        <v>450.4122918283805</v>
      </c>
      <c r="AB118" t="n">
        <v>616.2739684674968</v>
      </c>
      <c r="AC118" t="n">
        <v>557.4576458629053</v>
      </c>
      <c r="AD118" t="n">
        <v>450412.2918283805</v>
      </c>
      <c r="AE118" t="n">
        <v>616273.9684674968</v>
      </c>
      <c r="AF118" t="n">
        <v>3.498685720254461e-06</v>
      </c>
      <c r="AG118" t="n">
        <v>7.818287037037037</v>
      </c>
      <c r="AH118" t="n">
        <v>557457.6458629053</v>
      </c>
    </row>
    <row r="119">
      <c r="A119" t="n">
        <v>117</v>
      </c>
      <c r="B119" t="n">
        <v>110</v>
      </c>
      <c r="C119" t="inlineStr">
        <is>
          <t xml:space="preserve">CONCLUIDO	</t>
        </is>
      </c>
      <c r="D119" t="n">
        <v>3.702</v>
      </c>
      <c r="E119" t="n">
        <v>27.01</v>
      </c>
      <c r="F119" t="n">
        <v>23.98</v>
      </c>
      <c r="G119" t="n">
        <v>143.87</v>
      </c>
      <c r="H119" t="n">
        <v>2.04</v>
      </c>
      <c r="I119" t="n">
        <v>10</v>
      </c>
      <c r="J119" t="n">
        <v>264.23</v>
      </c>
      <c r="K119" t="n">
        <v>56.13</v>
      </c>
      <c r="L119" t="n">
        <v>30.25</v>
      </c>
      <c r="M119" t="n">
        <v>8</v>
      </c>
      <c r="N119" t="n">
        <v>67.86</v>
      </c>
      <c r="O119" t="n">
        <v>32823.12</v>
      </c>
      <c r="P119" t="n">
        <v>339.26</v>
      </c>
      <c r="Q119" t="n">
        <v>452.6</v>
      </c>
      <c r="R119" t="n">
        <v>70.55</v>
      </c>
      <c r="S119" t="n">
        <v>57.64</v>
      </c>
      <c r="T119" t="n">
        <v>4362.73</v>
      </c>
      <c r="U119" t="n">
        <v>0.82</v>
      </c>
      <c r="V119" t="n">
        <v>0.88</v>
      </c>
      <c r="W119" t="n">
        <v>6.81</v>
      </c>
      <c r="X119" t="n">
        <v>0.25</v>
      </c>
      <c r="Y119" t="n">
        <v>1</v>
      </c>
      <c r="Z119" t="n">
        <v>10</v>
      </c>
      <c r="AA119" t="n">
        <v>449.7788555542905</v>
      </c>
      <c r="AB119" t="n">
        <v>615.4072730120506</v>
      </c>
      <c r="AC119" t="n">
        <v>556.6736666053122</v>
      </c>
      <c r="AD119" t="n">
        <v>449778.8555542905</v>
      </c>
      <c r="AE119" t="n">
        <v>615407.2730120507</v>
      </c>
      <c r="AF119" t="n">
        <v>3.4990637930576e-06</v>
      </c>
      <c r="AG119" t="n">
        <v>7.815393518518519</v>
      </c>
      <c r="AH119" t="n">
        <v>556673.6666053121</v>
      </c>
    </row>
    <row r="120">
      <c r="A120" t="n">
        <v>118</v>
      </c>
      <c r="B120" t="n">
        <v>110</v>
      </c>
      <c r="C120" t="inlineStr">
        <is>
          <t xml:space="preserve">CONCLUIDO	</t>
        </is>
      </c>
      <c r="D120" t="n">
        <v>3.7115</v>
      </c>
      <c r="E120" t="n">
        <v>26.94</v>
      </c>
      <c r="F120" t="n">
        <v>23.95</v>
      </c>
      <c r="G120" t="n">
        <v>159.67</v>
      </c>
      <c r="H120" t="n">
        <v>2.05</v>
      </c>
      <c r="I120" t="n">
        <v>9</v>
      </c>
      <c r="J120" t="n">
        <v>264.7</v>
      </c>
      <c r="K120" t="n">
        <v>56.13</v>
      </c>
      <c r="L120" t="n">
        <v>30.5</v>
      </c>
      <c r="M120" t="n">
        <v>7</v>
      </c>
      <c r="N120" t="n">
        <v>68.08</v>
      </c>
      <c r="O120" t="n">
        <v>32880.94</v>
      </c>
      <c r="P120" t="n">
        <v>339.11</v>
      </c>
      <c r="Q120" t="n">
        <v>452.56</v>
      </c>
      <c r="R120" t="n">
        <v>69.70999999999999</v>
      </c>
      <c r="S120" t="n">
        <v>57.64</v>
      </c>
      <c r="T120" t="n">
        <v>3945.66</v>
      </c>
      <c r="U120" t="n">
        <v>0.83</v>
      </c>
      <c r="V120" t="n">
        <v>0.89</v>
      </c>
      <c r="W120" t="n">
        <v>6.81</v>
      </c>
      <c r="X120" t="n">
        <v>0.23</v>
      </c>
      <c r="Y120" t="n">
        <v>1</v>
      </c>
      <c r="Z120" t="n">
        <v>10</v>
      </c>
      <c r="AA120" t="n">
        <v>448.8195353868379</v>
      </c>
      <c r="AB120" t="n">
        <v>614.0946888367231</v>
      </c>
      <c r="AC120" t="n">
        <v>555.4863536214546</v>
      </c>
      <c r="AD120" t="n">
        <v>448819.5353868379</v>
      </c>
      <c r="AE120" t="n">
        <v>614094.6888367231</v>
      </c>
      <c r="AF120" t="n">
        <v>3.508043022132167e-06</v>
      </c>
      <c r="AG120" t="n">
        <v>7.795138888888889</v>
      </c>
      <c r="AH120" t="n">
        <v>555486.3536214546</v>
      </c>
    </row>
    <row r="121">
      <c r="A121" t="n">
        <v>119</v>
      </c>
      <c r="B121" t="n">
        <v>110</v>
      </c>
      <c r="C121" t="inlineStr">
        <is>
          <t xml:space="preserve">CONCLUIDO	</t>
        </is>
      </c>
      <c r="D121" t="n">
        <v>3.7122</v>
      </c>
      <c r="E121" t="n">
        <v>26.94</v>
      </c>
      <c r="F121" t="n">
        <v>23.95</v>
      </c>
      <c r="G121" t="n">
        <v>159.64</v>
      </c>
      <c r="H121" t="n">
        <v>2.06</v>
      </c>
      <c r="I121" t="n">
        <v>9</v>
      </c>
      <c r="J121" t="n">
        <v>265.17</v>
      </c>
      <c r="K121" t="n">
        <v>56.13</v>
      </c>
      <c r="L121" t="n">
        <v>30.75</v>
      </c>
      <c r="M121" t="n">
        <v>7</v>
      </c>
      <c r="N121" t="n">
        <v>68.3</v>
      </c>
      <c r="O121" t="n">
        <v>32938.83</v>
      </c>
      <c r="P121" t="n">
        <v>339.36</v>
      </c>
      <c r="Q121" t="n">
        <v>452.57</v>
      </c>
      <c r="R121" t="n">
        <v>69.52</v>
      </c>
      <c r="S121" t="n">
        <v>57.64</v>
      </c>
      <c r="T121" t="n">
        <v>3851.86</v>
      </c>
      <c r="U121" t="n">
        <v>0.83</v>
      </c>
      <c r="V121" t="n">
        <v>0.89</v>
      </c>
      <c r="W121" t="n">
        <v>6.81</v>
      </c>
      <c r="X121" t="n">
        <v>0.22</v>
      </c>
      <c r="Y121" t="n">
        <v>1</v>
      </c>
      <c r="Z121" t="n">
        <v>10</v>
      </c>
      <c r="AA121" t="n">
        <v>448.9262332416145</v>
      </c>
      <c r="AB121" t="n">
        <v>614.2406775488056</v>
      </c>
      <c r="AC121" t="n">
        <v>555.6184093757523</v>
      </c>
      <c r="AD121" t="n">
        <v>448926.2332416145</v>
      </c>
      <c r="AE121" t="n">
        <v>614240.6775488056</v>
      </c>
      <c r="AF121" t="n">
        <v>3.508704649537662e-06</v>
      </c>
      <c r="AG121" t="n">
        <v>7.795138888888889</v>
      </c>
      <c r="AH121" t="n">
        <v>555618.4093757523</v>
      </c>
    </row>
    <row r="122">
      <c r="A122" t="n">
        <v>120</v>
      </c>
      <c r="B122" t="n">
        <v>110</v>
      </c>
      <c r="C122" t="inlineStr">
        <is>
          <t xml:space="preserve">CONCLUIDO	</t>
        </is>
      </c>
      <c r="D122" t="n">
        <v>3.7113</v>
      </c>
      <c r="E122" t="n">
        <v>26.94</v>
      </c>
      <c r="F122" t="n">
        <v>23.95</v>
      </c>
      <c r="G122" t="n">
        <v>159.68</v>
      </c>
      <c r="H122" t="n">
        <v>2.08</v>
      </c>
      <c r="I122" t="n">
        <v>9</v>
      </c>
      <c r="J122" t="n">
        <v>265.64</v>
      </c>
      <c r="K122" t="n">
        <v>56.13</v>
      </c>
      <c r="L122" t="n">
        <v>31</v>
      </c>
      <c r="M122" t="n">
        <v>7</v>
      </c>
      <c r="N122" t="n">
        <v>68.52</v>
      </c>
      <c r="O122" t="n">
        <v>32996.81</v>
      </c>
      <c r="P122" t="n">
        <v>339.66</v>
      </c>
      <c r="Q122" t="n">
        <v>452.58</v>
      </c>
      <c r="R122" t="n">
        <v>69.73</v>
      </c>
      <c r="S122" t="n">
        <v>57.64</v>
      </c>
      <c r="T122" t="n">
        <v>3957</v>
      </c>
      <c r="U122" t="n">
        <v>0.83</v>
      </c>
      <c r="V122" t="n">
        <v>0.89</v>
      </c>
      <c r="W122" t="n">
        <v>6.81</v>
      </c>
      <c r="X122" t="n">
        <v>0.23</v>
      </c>
      <c r="Y122" t="n">
        <v>1</v>
      </c>
      <c r="Z122" t="n">
        <v>10</v>
      </c>
      <c r="AA122" t="n">
        <v>449.1940268951316</v>
      </c>
      <c r="AB122" t="n">
        <v>614.6070846397699</v>
      </c>
      <c r="AC122" t="n">
        <v>555.9498470882105</v>
      </c>
      <c r="AD122" t="n">
        <v>449194.0268951316</v>
      </c>
      <c r="AE122" t="n">
        <v>614607.08463977</v>
      </c>
      <c r="AF122" t="n">
        <v>3.507853985730598e-06</v>
      </c>
      <c r="AG122" t="n">
        <v>7.795138888888889</v>
      </c>
      <c r="AH122" t="n">
        <v>555949.8470882105</v>
      </c>
    </row>
    <row r="123">
      <c r="A123" t="n">
        <v>121</v>
      </c>
      <c r="B123" t="n">
        <v>110</v>
      </c>
      <c r="C123" t="inlineStr">
        <is>
          <t xml:space="preserve">CONCLUIDO	</t>
        </is>
      </c>
      <c r="D123" t="n">
        <v>3.7112</v>
      </c>
      <c r="E123" t="n">
        <v>26.95</v>
      </c>
      <c r="F123" t="n">
        <v>23.95</v>
      </c>
      <c r="G123" t="n">
        <v>159.68</v>
      </c>
      <c r="H123" t="n">
        <v>2.09</v>
      </c>
      <c r="I123" t="n">
        <v>9</v>
      </c>
      <c r="J123" t="n">
        <v>266.11</v>
      </c>
      <c r="K123" t="n">
        <v>56.13</v>
      </c>
      <c r="L123" t="n">
        <v>31.25</v>
      </c>
      <c r="M123" t="n">
        <v>7</v>
      </c>
      <c r="N123" t="n">
        <v>68.73999999999999</v>
      </c>
      <c r="O123" t="n">
        <v>33054.88</v>
      </c>
      <c r="P123" t="n">
        <v>340.34</v>
      </c>
      <c r="Q123" t="n">
        <v>452.57</v>
      </c>
      <c r="R123" t="n">
        <v>69.63</v>
      </c>
      <c r="S123" t="n">
        <v>57.64</v>
      </c>
      <c r="T123" t="n">
        <v>3909.73</v>
      </c>
      <c r="U123" t="n">
        <v>0.83</v>
      </c>
      <c r="V123" t="n">
        <v>0.89</v>
      </c>
      <c r="W123" t="n">
        <v>6.81</v>
      </c>
      <c r="X123" t="n">
        <v>0.23</v>
      </c>
      <c r="Y123" t="n">
        <v>1</v>
      </c>
      <c r="Z123" t="n">
        <v>10</v>
      </c>
      <c r="AA123" t="n">
        <v>449.6452327473004</v>
      </c>
      <c r="AB123" t="n">
        <v>615.2244443925047</v>
      </c>
      <c r="AC123" t="n">
        <v>556.508286892614</v>
      </c>
      <c r="AD123" t="n">
        <v>449645.2327473004</v>
      </c>
      <c r="AE123" t="n">
        <v>615224.4443925046</v>
      </c>
      <c r="AF123" t="n">
        <v>3.507759467529812e-06</v>
      </c>
      <c r="AG123" t="n">
        <v>7.798032407407407</v>
      </c>
      <c r="AH123" t="n">
        <v>556508.286892614</v>
      </c>
    </row>
    <row r="124">
      <c r="A124" t="n">
        <v>122</v>
      </c>
      <c r="B124" t="n">
        <v>110</v>
      </c>
      <c r="C124" t="inlineStr">
        <is>
          <t xml:space="preserve">CONCLUIDO	</t>
        </is>
      </c>
      <c r="D124" t="n">
        <v>3.7115</v>
      </c>
      <c r="E124" t="n">
        <v>26.94</v>
      </c>
      <c r="F124" t="n">
        <v>23.95</v>
      </c>
      <c r="G124" t="n">
        <v>159.67</v>
      </c>
      <c r="H124" t="n">
        <v>2.1</v>
      </c>
      <c r="I124" t="n">
        <v>9</v>
      </c>
      <c r="J124" t="n">
        <v>266.59</v>
      </c>
      <c r="K124" t="n">
        <v>56.13</v>
      </c>
      <c r="L124" t="n">
        <v>31.5</v>
      </c>
      <c r="M124" t="n">
        <v>7</v>
      </c>
      <c r="N124" t="n">
        <v>68.95999999999999</v>
      </c>
      <c r="O124" t="n">
        <v>33113.03</v>
      </c>
      <c r="P124" t="n">
        <v>340.77</v>
      </c>
      <c r="Q124" t="n">
        <v>452.61</v>
      </c>
      <c r="R124" t="n">
        <v>69.58</v>
      </c>
      <c r="S124" t="n">
        <v>57.64</v>
      </c>
      <c r="T124" t="n">
        <v>3882.17</v>
      </c>
      <c r="U124" t="n">
        <v>0.83</v>
      </c>
      <c r="V124" t="n">
        <v>0.89</v>
      </c>
      <c r="W124" t="n">
        <v>6.81</v>
      </c>
      <c r="X124" t="n">
        <v>0.23</v>
      </c>
      <c r="Y124" t="n">
        <v>1</v>
      </c>
      <c r="Z124" t="n">
        <v>10</v>
      </c>
      <c r="AA124" t="n">
        <v>449.9012964263877</v>
      </c>
      <c r="AB124" t="n">
        <v>615.5748020149641</v>
      </c>
      <c r="AC124" t="n">
        <v>556.8252068753161</v>
      </c>
      <c r="AD124" t="n">
        <v>449901.2964263877</v>
      </c>
      <c r="AE124" t="n">
        <v>615574.8020149642</v>
      </c>
      <c r="AF124" t="n">
        <v>3.508043022132167e-06</v>
      </c>
      <c r="AG124" t="n">
        <v>7.795138888888889</v>
      </c>
      <c r="AH124" t="n">
        <v>556825.2068753161</v>
      </c>
    </row>
    <row r="125">
      <c r="A125" t="n">
        <v>123</v>
      </c>
      <c r="B125" t="n">
        <v>110</v>
      </c>
      <c r="C125" t="inlineStr">
        <is>
          <t xml:space="preserve">CONCLUIDO	</t>
        </is>
      </c>
      <c r="D125" t="n">
        <v>3.7122</v>
      </c>
      <c r="E125" t="n">
        <v>26.94</v>
      </c>
      <c r="F125" t="n">
        <v>23.95</v>
      </c>
      <c r="G125" t="n">
        <v>159.64</v>
      </c>
      <c r="H125" t="n">
        <v>2.12</v>
      </c>
      <c r="I125" t="n">
        <v>9</v>
      </c>
      <c r="J125" t="n">
        <v>267.06</v>
      </c>
      <c r="K125" t="n">
        <v>56.13</v>
      </c>
      <c r="L125" t="n">
        <v>31.75</v>
      </c>
      <c r="M125" t="n">
        <v>7</v>
      </c>
      <c r="N125" t="n">
        <v>69.18000000000001</v>
      </c>
      <c r="O125" t="n">
        <v>33171.26</v>
      </c>
      <c r="P125" t="n">
        <v>340.8</v>
      </c>
      <c r="Q125" t="n">
        <v>452.57</v>
      </c>
      <c r="R125" t="n">
        <v>69.55</v>
      </c>
      <c r="S125" t="n">
        <v>57.64</v>
      </c>
      <c r="T125" t="n">
        <v>3868.1</v>
      </c>
      <c r="U125" t="n">
        <v>0.83</v>
      </c>
      <c r="V125" t="n">
        <v>0.89</v>
      </c>
      <c r="W125" t="n">
        <v>6.81</v>
      </c>
      <c r="X125" t="n">
        <v>0.22</v>
      </c>
      <c r="Y125" t="n">
        <v>1</v>
      </c>
      <c r="Z125" t="n">
        <v>10</v>
      </c>
      <c r="AA125" t="n">
        <v>449.8644514095078</v>
      </c>
      <c r="AB125" t="n">
        <v>615.5243890373816</v>
      </c>
      <c r="AC125" t="n">
        <v>556.779605241559</v>
      </c>
      <c r="AD125" t="n">
        <v>449864.4514095078</v>
      </c>
      <c r="AE125" t="n">
        <v>615524.3890373816</v>
      </c>
      <c r="AF125" t="n">
        <v>3.508704649537662e-06</v>
      </c>
      <c r="AG125" t="n">
        <v>7.795138888888889</v>
      </c>
      <c r="AH125" t="n">
        <v>556779.605241559</v>
      </c>
    </row>
    <row r="126">
      <c r="A126" t="n">
        <v>124</v>
      </c>
      <c r="B126" t="n">
        <v>110</v>
      </c>
      <c r="C126" t="inlineStr">
        <is>
          <t xml:space="preserve">CONCLUIDO	</t>
        </is>
      </c>
      <c r="D126" t="n">
        <v>3.7127</v>
      </c>
      <c r="E126" t="n">
        <v>26.93</v>
      </c>
      <c r="F126" t="n">
        <v>23.94</v>
      </c>
      <c r="G126" t="n">
        <v>159.61</v>
      </c>
      <c r="H126" t="n">
        <v>2.13</v>
      </c>
      <c r="I126" t="n">
        <v>9</v>
      </c>
      <c r="J126" t="n">
        <v>267.53</v>
      </c>
      <c r="K126" t="n">
        <v>56.13</v>
      </c>
      <c r="L126" t="n">
        <v>32</v>
      </c>
      <c r="M126" t="n">
        <v>7</v>
      </c>
      <c r="N126" t="n">
        <v>69.40000000000001</v>
      </c>
      <c r="O126" t="n">
        <v>33229.58</v>
      </c>
      <c r="P126" t="n">
        <v>340.86</v>
      </c>
      <c r="Q126" t="n">
        <v>452.57</v>
      </c>
      <c r="R126" t="n">
        <v>69.5</v>
      </c>
      <c r="S126" t="n">
        <v>57.64</v>
      </c>
      <c r="T126" t="n">
        <v>3845.14</v>
      </c>
      <c r="U126" t="n">
        <v>0.83</v>
      </c>
      <c r="V126" t="n">
        <v>0.89</v>
      </c>
      <c r="W126" t="n">
        <v>6.8</v>
      </c>
      <c r="X126" t="n">
        <v>0.22</v>
      </c>
      <c r="Y126" t="n">
        <v>1</v>
      </c>
      <c r="Z126" t="n">
        <v>10</v>
      </c>
      <c r="AA126" t="n">
        <v>449.8311364935752</v>
      </c>
      <c r="AB126" t="n">
        <v>615.478806099652</v>
      </c>
      <c r="AC126" t="n">
        <v>556.7383726754304</v>
      </c>
      <c r="AD126" t="n">
        <v>449831.1364935752</v>
      </c>
      <c r="AE126" t="n">
        <v>615478.8060996521</v>
      </c>
      <c r="AF126" t="n">
        <v>3.509177240541586e-06</v>
      </c>
      <c r="AG126" t="n">
        <v>7.79224537037037</v>
      </c>
      <c r="AH126" t="n">
        <v>556738.3726754304</v>
      </c>
    </row>
    <row r="127">
      <c r="A127" t="n">
        <v>125</v>
      </c>
      <c r="B127" t="n">
        <v>110</v>
      </c>
      <c r="C127" t="inlineStr">
        <is>
          <t xml:space="preserve">CONCLUIDO	</t>
        </is>
      </c>
      <c r="D127" t="n">
        <v>3.7107</v>
      </c>
      <c r="E127" t="n">
        <v>26.95</v>
      </c>
      <c r="F127" t="n">
        <v>23.96</v>
      </c>
      <c r="G127" t="n">
        <v>159.71</v>
      </c>
      <c r="H127" t="n">
        <v>2.14</v>
      </c>
      <c r="I127" t="n">
        <v>9</v>
      </c>
      <c r="J127" t="n">
        <v>268</v>
      </c>
      <c r="K127" t="n">
        <v>56.13</v>
      </c>
      <c r="L127" t="n">
        <v>32.25</v>
      </c>
      <c r="M127" t="n">
        <v>7</v>
      </c>
      <c r="N127" t="n">
        <v>69.63</v>
      </c>
      <c r="O127" t="n">
        <v>33287.98</v>
      </c>
      <c r="P127" t="n">
        <v>341.13</v>
      </c>
      <c r="Q127" t="n">
        <v>452.56</v>
      </c>
      <c r="R127" t="n">
        <v>69.90000000000001</v>
      </c>
      <c r="S127" t="n">
        <v>57.64</v>
      </c>
      <c r="T127" t="n">
        <v>4044.44</v>
      </c>
      <c r="U127" t="n">
        <v>0.82</v>
      </c>
      <c r="V127" t="n">
        <v>0.89</v>
      </c>
      <c r="W127" t="n">
        <v>6.81</v>
      </c>
      <c r="X127" t="n">
        <v>0.23</v>
      </c>
      <c r="Y127" t="n">
        <v>1</v>
      </c>
      <c r="Z127" t="n">
        <v>10</v>
      </c>
      <c r="AA127" t="n">
        <v>450.2325692857532</v>
      </c>
      <c r="AB127" t="n">
        <v>616.028064155875</v>
      </c>
      <c r="AC127" t="n">
        <v>557.2352103136558</v>
      </c>
      <c r="AD127" t="n">
        <v>450232.5692857532</v>
      </c>
      <c r="AE127" t="n">
        <v>616028.064155875</v>
      </c>
      <c r="AF127" t="n">
        <v>3.507286876525888e-06</v>
      </c>
      <c r="AG127" t="n">
        <v>7.798032407407407</v>
      </c>
      <c r="AH127" t="n">
        <v>557235.2103136558</v>
      </c>
    </row>
    <row r="128">
      <c r="A128" t="n">
        <v>126</v>
      </c>
      <c r="B128" t="n">
        <v>110</v>
      </c>
      <c r="C128" t="inlineStr">
        <is>
          <t xml:space="preserve">CONCLUIDO	</t>
        </is>
      </c>
      <c r="D128" t="n">
        <v>3.71</v>
      </c>
      <c r="E128" t="n">
        <v>26.95</v>
      </c>
      <c r="F128" t="n">
        <v>23.96</v>
      </c>
      <c r="G128" t="n">
        <v>159.74</v>
      </c>
      <c r="H128" t="n">
        <v>2.15</v>
      </c>
      <c r="I128" t="n">
        <v>9</v>
      </c>
      <c r="J128" t="n">
        <v>268.48</v>
      </c>
      <c r="K128" t="n">
        <v>56.13</v>
      </c>
      <c r="L128" t="n">
        <v>32.5</v>
      </c>
      <c r="M128" t="n">
        <v>7</v>
      </c>
      <c r="N128" t="n">
        <v>69.84999999999999</v>
      </c>
      <c r="O128" t="n">
        <v>33346.47</v>
      </c>
      <c r="P128" t="n">
        <v>340.95</v>
      </c>
      <c r="Q128" t="n">
        <v>452.56</v>
      </c>
      <c r="R128" t="n">
        <v>70.09</v>
      </c>
      <c r="S128" t="n">
        <v>57.64</v>
      </c>
      <c r="T128" t="n">
        <v>4140.4</v>
      </c>
      <c r="U128" t="n">
        <v>0.82</v>
      </c>
      <c r="V128" t="n">
        <v>0.88</v>
      </c>
      <c r="W128" t="n">
        <v>6.81</v>
      </c>
      <c r="X128" t="n">
        <v>0.24</v>
      </c>
      <c r="Y128" t="n">
        <v>1</v>
      </c>
      <c r="Z128" t="n">
        <v>10</v>
      </c>
      <c r="AA128" t="n">
        <v>450.17170964286</v>
      </c>
      <c r="AB128" t="n">
        <v>615.9447933075305</v>
      </c>
      <c r="AC128" t="n">
        <v>557.1598867182059</v>
      </c>
      <c r="AD128" t="n">
        <v>450171.70964286</v>
      </c>
      <c r="AE128" t="n">
        <v>615944.7933075305</v>
      </c>
      <c r="AF128" t="n">
        <v>3.506625249120393e-06</v>
      </c>
      <c r="AG128" t="n">
        <v>7.798032407407407</v>
      </c>
      <c r="AH128" t="n">
        <v>557159.886718206</v>
      </c>
    </row>
    <row r="129">
      <c r="A129" t="n">
        <v>127</v>
      </c>
      <c r="B129" t="n">
        <v>110</v>
      </c>
      <c r="C129" t="inlineStr">
        <is>
          <t xml:space="preserve">CONCLUIDO	</t>
        </is>
      </c>
      <c r="D129" t="n">
        <v>3.7104</v>
      </c>
      <c r="E129" t="n">
        <v>26.95</v>
      </c>
      <c r="F129" t="n">
        <v>23.96</v>
      </c>
      <c r="G129" t="n">
        <v>159.72</v>
      </c>
      <c r="H129" t="n">
        <v>2.17</v>
      </c>
      <c r="I129" t="n">
        <v>9</v>
      </c>
      <c r="J129" t="n">
        <v>268.95</v>
      </c>
      <c r="K129" t="n">
        <v>56.13</v>
      </c>
      <c r="L129" t="n">
        <v>32.75</v>
      </c>
      <c r="M129" t="n">
        <v>7</v>
      </c>
      <c r="N129" t="n">
        <v>70.08</v>
      </c>
      <c r="O129" t="n">
        <v>33405.04</v>
      </c>
      <c r="P129" t="n">
        <v>341.02</v>
      </c>
      <c r="Q129" t="n">
        <v>452.58</v>
      </c>
      <c r="R129" t="n">
        <v>69.98999999999999</v>
      </c>
      <c r="S129" t="n">
        <v>57.64</v>
      </c>
      <c r="T129" t="n">
        <v>4088.35</v>
      </c>
      <c r="U129" t="n">
        <v>0.82</v>
      </c>
      <c r="V129" t="n">
        <v>0.88</v>
      </c>
      <c r="W129" t="n">
        <v>6.81</v>
      </c>
      <c r="X129" t="n">
        <v>0.23</v>
      </c>
      <c r="Y129" t="n">
        <v>1</v>
      </c>
      <c r="Z129" t="n">
        <v>10</v>
      </c>
      <c r="AA129" t="n">
        <v>450.1850712522968</v>
      </c>
      <c r="AB129" t="n">
        <v>615.9630752510346</v>
      </c>
      <c r="AC129" t="n">
        <v>557.176423858681</v>
      </c>
      <c r="AD129" t="n">
        <v>450185.0712522968</v>
      </c>
      <c r="AE129" t="n">
        <v>615963.0752510347</v>
      </c>
      <c r="AF129" t="n">
        <v>3.507003321923533e-06</v>
      </c>
      <c r="AG129" t="n">
        <v>7.798032407407407</v>
      </c>
      <c r="AH129" t="n">
        <v>557176.423858681</v>
      </c>
    </row>
    <row r="130">
      <c r="A130" t="n">
        <v>128</v>
      </c>
      <c r="B130" t="n">
        <v>110</v>
      </c>
      <c r="C130" t="inlineStr">
        <is>
          <t xml:space="preserve">CONCLUIDO	</t>
        </is>
      </c>
      <c r="D130" t="n">
        <v>3.7116</v>
      </c>
      <c r="E130" t="n">
        <v>26.94</v>
      </c>
      <c r="F130" t="n">
        <v>23.95</v>
      </c>
      <c r="G130" t="n">
        <v>159.66</v>
      </c>
      <c r="H130" t="n">
        <v>2.18</v>
      </c>
      <c r="I130" t="n">
        <v>9</v>
      </c>
      <c r="J130" t="n">
        <v>269.43</v>
      </c>
      <c r="K130" t="n">
        <v>56.13</v>
      </c>
      <c r="L130" t="n">
        <v>33</v>
      </c>
      <c r="M130" t="n">
        <v>7</v>
      </c>
      <c r="N130" t="n">
        <v>70.3</v>
      </c>
      <c r="O130" t="n">
        <v>33463.7</v>
      </c>
      <c r="P130" t="n">
        <v>340.6</v>
      </c>
      <c r="Q130" t="n">
        <v>452.55</v>
      </c>
      <c r="R130" t="n">
        <v>69.7</v>
      </c>
      <c r="S130" t="n">
        <v>57.64</v>
      </c>
      <c r="T130" t="n">
        <v>3942.07</v>
      </c>
      <c r="U130" t="n">
        <v>0.83</v>
      </c>
      <c r="V130" t="n">
        <v>0.89</v>
      </c>
      <c r="W130" t="n">
        <v>6.81</v>
      </c>
      <c r="X130" t="n">
        <v>0.23</v>
      </c>
      <c r="Y130" t="n">
        <v>1</v>
      </c>
      <c r="Z130" t="n">
        <v>10</v>
      </c>
      <c r="AA130" t="n">
        <v>449.7824594620029</v>
      </c>
      <c r="AB130" t="n">
        <v>615.4122040375757</v>
      </c>
      <c r="AC130" t="n">
        <v>556.6781270206819</v>
      </c>
      <c r="AD130" t="n">
        <v>449782.4594620029</v>
      </c>
      <c r="AE130" t="n">
        <v>615412.2040375757</v>
      </c>
      <c r="AF130" t="n">
        <v>3.508137540332952e-06</v>
      </c>
      <c r="AG130" t="n">
        <v>7.795138888888889</v>
      </c>
      <c r="AH130" t="n">
        <v>556678.127020682</v>
      </c>
    </row>
    <row r="131">
      <c r="A131" t="n">
        <v>129</v>
      </c>
      <c r="B131" t="n">
        <v>110</v>
      </c>
      <c r="C131" t="inlineStr">
        <is>
          <t xml:space="preserve">CONCLUIDO	</t>
        </is>
      </c>
      <c r="D131" t="n">
        <v>3.7122</v>
      </c>
      <c r="E131" t="n">
        <v>26.94</v>
      </c>
      <c r="F131" t="n">
        <v>23.95</v>
      </c>
      <c r="G131" t="n">
        <v>159.64</v>
      </c>
      <c r="H131" t="n">
        <v>2.19</v>
      </c>
      <c r="I131" t="n">
        <v>9</v>
      </c>
      <c r="J131" t="n">
        <v>269.9</v>
      </c>
      <c r="K131" t="n">
        <v>56.13</v>
      </c>
      <c r="L131" t="n">
        <v>33.25</v>
      </c>
      <c r="M131" t="n">
        <v>7</v>
      </c>
      <c r="N131" t="n">
        <v>70.53</v>
      </c>
      <c r="O131" t="n">
        <v>33522.45</v>
      </c>
      <c r="P131" t="n">
        <v>339.73</v>
      </c>
      <c r="Q131" t="n">
        <v>452.6</v>
      </c>
      <c r="R131" t="n">
        <v>69.54000000000001</v>
      </c>
      <c r="S131" t="n">
        <v>57.64</v>
      </c>
      <c r="T131" t="n">
        <v>3864.55</v>
      </c>
      <c r="U131" t="n">
        <v>0.83</v>
      </c>
      <c r="V131" t="n">
        <v>0.89</v>
      </c>
      <c r="W131" t="n">
        <v>6.81</v>
      </c>
      <c r="X131" t="n">
        <v>0.22</v>
      </c>
      <c r="Y131" t="n">
        <v>1</v>
      </c>
      <c r="Z131" t="n">
        <v>10</v>
      </c>
      <c r="AA131" t="n">
        <v>449.1673031875316</v>
      </c>
      <c r="AB131" t="n">
        <v>614.5705200840647</v>
      </c>
      <c r="AC131" t="n">
        <v>555.9167722023832</v>
      </c>
      <c r="AD131" t="n">
        <v>449167.3031875315</v>
      </c>
      <c r="AE131" t="n">
        <v>614570.5200840647</v>
      </c>
      <c r="AF131" t="n">
        <v>3.508704649537662e-06</v>
      </c>
      <c r="AG131" t="n">
        <v>7.795138888888889</v>
      </c>
      <c r="AH131" t="n">
        <v>555916.7722023831</v>
      </c>
    </row>
    <row r="132">
      <c r="A132" t="n">
        <v>130</v>
      </c>
      <c r="B132" t="n">
        <v>110</v>
      </c>
      <c r="C132" t="inlineStr">
        <is>
          <t xml:space="preserve">CONCLUIDO	</t>
        </is>
      </c>
      <c r="D132" t="n">
        <v>3.7112</v>
      </c>
      <c r="E132" t="n">
        <v>26.95</v>
      </c>
      <c r="F132" t="n">
        <v>23.95</v>
      </c>
      <c r="G132" t="n">
        <v>159.69</v>
      </c>
      <c r="H132" t="n">
        <v>2.21</v>
      </c>
      <c r="I132" t="n">
        <v>9</v>
      </c>
      <c r="J132" t="n">
        <v>270.38</v>
      </c>
      <c r="K132" t="n">
        <v>56.13</v>
      </c>
      <c r="L132" t="n">
        <v>33.5</v>
      </c>
      <c r="M132" t="n">
        <v>7</v>
      </c>
      <c r="N132" t="n">
        <v>70.76000000000001</v>
      </c>
      <c r="O132" t="n">
        <v>33581.28</v>
      </c>
      <c r="P132" t="n">
        <v>339.3</v>
      </c>
      <c r="Q132" t="n">
        <v>452.55</v>
      </c>
      <c r="R132" t="n">
        <v>69.79000000000001</v>
      </c>
      <c r="S132" t="n">
        <v>57.64</v>
      </c>
      <c r="T132" t="n">
        <v>3989.43</v>
      </c>
      <c r="U132" t="n">
        <v>0.83</v>
      </c>
      <c r="V132" t="n">
        <v>0.89</v>
      </c>
      <c r="W132" t="n">
        <v>6.81</v>
      </c>
      <c r="X132" t="n">
        <v>0.23</v>
      </c>
      <c r="Y132" t="n">
        <v>1</v>
      </c>
      <c r="Z132" t="n">
        <v>10</v>
      </c>
      <c r="AA132" t="n">
        <v>448.9674481541605</v>
      </c>
      <c r="AB132" t="n">
        <v>614.2970696104247</v>
      </c>
      <c r="AC132" t="n">
        <v>555.6694194581572</v>
      </c>
      <c r="AD132" t="n">
        <v>448967.4481541605</v>
      </c>
      <c r="AE132" t="n">
        <v>614297.0696104247</v>
      </c>
      <c r="AF132" t="n">
        <v>3.507759467529812e-06</v>
      </c>
      <c r="AG132" t="n">
        <v>7.798032407407407</v>
      </c>
      <c r="AH132" t="n">
        <v>555669.4194581573</v>
      </c>
    </row>
    <row r="133">
      <c r="A133" t="n">
        <v>131</v>
      </c>
      <c r="B133" t="n">
        <v>110</v>
      </c>
      <c r="C133" t="inlineStr">
        <is>
          <t xml:space="preserve">CONCLUIDO	</t>
        </is>
      </c>
      <c r="D133" t="n">
        <v>3.7095</v>
      </c>
      <c r="E133" t="n">
        <v>26.96</v>
      </c>
      <c r="F133" t="n">
        <v>23.97</v>
      </c>
      <c r="G133" t="n">
        <v>159.77</v>
      </c>
      <c r="H133" t="n">
        <v>2.22</v>
      </c>
      <c r="I133" t="n">
        <v>9</v>
      </c>
      <c r="J133" t="n">
        <v>270.86</v>
      </c>
      <c r="K133" t="n">
        <v>56.13</v>
      </c>
      <c r="L133" t="n">
        <v>33.75</v>
      </c>
      <c r="M133" t="n">
        <v>7</v>
      </c>
      <c r="N133" t="n">
        <v>70.98</v>
      </c>
      <c r="O133" t="n">
        <v>33640.21</v>
      </c>
      <c r="P133" t="n">
        <v>339.59</v>
      </c>
      <c r="Q133" t="n">
        <v>452.55</v>
      </c>
      <c r="R133" t="n">
        <v>70.16</v>
      </c>
      <c r="S133" t="n">
        <v>57.64</v>
      </c>
      <c r="T133" t="n">
        <v>4175.36</v>
      </c>
      <c r="U133" t="n">
        <v>0.82</v>
      </c>
      <c r="V133" t="n">
        <v>0.88</v>
      </c>
      <c r="W133" t="n">
        <v>6.81</v>
      </c>
      <c r="X133" t="n">
        <v>0.24</v>
      </c>
      <c r="Y133" t="n">
        <v>1</v>
      </c>
      <c r="Z133" t="n">
        <v>10</v>
      </c>
      <c r="AA133" t="n">
        <v>449.3574757002597</v>
      </c>
      <c r="AB133" t="n">
        <v>614.8307225057985</v>
      </c>
      <c r="AC133" t="n">
        <v>556.1521412701831</v>
      </c>
      <c r="AD133" t="n">
        <v>449357.4757002597</v>
      </c>
      <c r="AE133" t="n">
        <v>614830.7225057984</v>
      </c>
      <c r="AF133" t="n">
        <v>3.506152658116469e-06</v>
      </c>
      <c r="AG133" t="n">
        <v>7.800925925925926</v>
      </c>
      <c r="AH133" t="n">
        <v>556152.141270183</v>
      </c>
    </row>
    <row r="134">
      <c r="A134" t="n">
        <v>132</v>
      </c>
      <c r="B134" t="n">
        <v>110</v>
      </c>
      <c r="C134" t="inlineStr">
        <is>
          <t xml:space="preserve">CONCLUIDO	</t>
        </is>
      </c>
      <c r="D134" t="n">
        <v>3.7105</v>
      </c>
      <c r="E134" t="n">
        <v>26.95</v>
      </c>
      <c r="F134" t="n">
        <v>23.96</v>
      </c>
      <c r="G134" t="n">
        <v>159.72</v>
      </c>
      <c r="H134" t="n">
        <v>2.23</v>
      </c>
      <c r="I134" t="n">
        <v>9</v>
      </c>
      <c r="J134" t="n">
        <v>271.34</v>
      </c>
      <c r="K134" t="n">
        <v>56.13</v>
      </c>
      <c r="L134" t="n">
        <v>34</v>
      </c>
      <c r="M134" t="n">
        <v>7</v>
      </c>
      <c r="N134" t="n">
        <v>71.20999999999999</v>
      </c>
      <c r="O134" t="n">
        <v>33699.21</v>
      </c>
      <c r="P134" t="n">
        <v>339.38</v>
      </c>
      <c r="Q134" t="n">
        <v>452.56</v>
      </c>
      <c r="R134" t="n">
        <v>69.91</v>
      </c>
      <c r="S134" t="n">
        <v>57.64</v>
      </c>
      <c r="T134" t="n">
        <v>4048.42</v>
      </c>
      <c r="U134" t="n">
        <v>0.82</v>
      </c>
      <c r="V134" t="n">
        <v>0.88</v>
      </c>
      <c r="W134" t="n">
        <v>6.81</v>
      </c>
      <c r="X134" t="n">
        <v>0.23</v>
      </c>
      <c r="Y134" t="n">
        <v>1</v>
      </c>
      <c r="Z134" t="n">
        <v>10</v>
      </c>
      <c r="AA134" t="n">
        <v>449.107988221733</v>
      </c>
      <c r="AB134" t="n">
        <v>614.4893627310676</v>
      </c>
      <c r="AC134" t="n">
        <v>555.843360393251</v>
      </c>
      <c r="AD134" t="n">
        <v>449107.988221733</v>
      </c>
      <c r="AE134" t="n">
        <v>614489.3627310676</v>
      </c>
      <c r="AF134" t="n">
        <v>3.507097840124318e-06</v>
      </c>
      <c r="AG134" t="n">
        <v>7.798032407407407</v>
      </c>
      <c r="AH134" t="n">
        <v>555843.3603932511</v>
      </c>
    </row>
    <row r="135">
      <c r="A135" t="n">
        <v>133</v>
      </c>
      <c r="B135" t="n">
        <v>110</v>
      </c>
      <c r="C135" t="inlineStr">
        <is>
          <t xml:space="preserve">CONCLUIDO	</t>
        </is>
      </c>
      <c r="D135" t="n">
        <v>3.7109</v>
      </c>
      <c r="E135" t="n">
        <v>26.95</v>
      </c>
      <c r="F135" t="n">
        <v>23.95</v>
      </c>
      <c r="G135" t="n">
        <v>159.7</v>
      </c>
      <c r="H135" t="n">
        <v>2.24</v>
      </c>
      <c r="I135" t="n">
        <v>9</v>
      </c>
      <c r="J135" t="n">
        <v>271.82</v>
      </c>
      <c r="K135" t="n">
        <v>56.13</v>
      </c>
      <c r="L135" t="n">
        <v>34.25</v>
      </c>
      <c r="M135" t="n">
        <v>7</v>
      </c>
      <c r="N135" t="n">
        <v>71.44</v>
      </c>
      <c r="O135" t="n">
        <v>33758.31</v>
      </c>
      <c r="P135" t="n">
        <v>338.63</v>
      </c>
      <c r="Q135" t="n">
        <v>452.6</v>
      </c>
      <c r="R135" t="n">
        <v>69.86</v>
      </c>
      <c r="S135" t="n">
        <v>57.64</v>
      </c>
      <c r="T135" t="n">
        <v>4025.41</v>
      </c>
      <c r="U135" t="n">
        <v>0.83</v>
      </c>
      <c r="V135" t="n">
        <v>0.89</v>
      </c>
      <c r="W135" t="n">
        <v>6.81</v>
      </c>
      <c r="X135" t="n">
        <v>0.23</v>
      </c>
      <c r="Y135" t="n">
        <v>1</v>
      </c>
      <c r="Z135" t="n">
        <v>10</v>
      </c>
      <c r="AA135" t="n">
        <v>448.5548638051385</v>
      </c>
      <c r="AB135" t="n">
        <v>613.732553502156</v>
      </c>
      <c r="AC135" t="n">
        <v>555.1587799749583</v>
      </c>
      <c r="AD135" t="n">
        <v>448554.8638051385</v>
      </c>
      <c r="AE135" t="n">
        <v>613732.5535021559</v>
      </c>
      <c r="AF135" t="n">
        <v>3.507475912927458e-06</v>
      </c>
      <c r="AG135" t="n">
        <v>7.798032407407407</v>
      </c>
      <c r="AH135" t="n">
        <v>555158.7799749583</v>
      </c>
    </row>
    <row r="136">
      <c r="A136" t="n">
        <v>134</v>
      </c>
      <c r="B136" t="n">
        <v>110</v>
      </c>
      <c r="C136" t="inlineStr">
        <is>
          <t xml:space="preserve">CONCLUIDO	</t>
        </is>
      </c>
      <c r="D136" t="n">
        <v>3.7105</v>
      </c>
      <c r="E136" t="n">
        <v>26.95</v>
      </c>
      <c r="F136" t="n">
        <v>23.96</v>
      </c>
      <c r="G136" t="n">
        <v>159.72</v>
      </c>
      <c r="H136" t="n">
        <v>2.26</v>
      </c>
      <c r="I136" t="n">
        <v>9</v>
      </c>
      <c r="J136" t="n">
        <v>272.3</v>
      </c>
      <c r="K136" t="n">
        <v>56.13</v>
      </c>
      <c r="L136" t="n">
        <v>34.5</v>
      </c>
      <c r="M136" t="n">
        <v>7</v>
      </c>
      <c r="N136" t="n">
        <v>71.67</v>
      </c>
      <c r="O136" t="n">
        <v>33817.62</v>
      </c>
      <c r="P136" t="n">
        <v>338.28</v>
      </c>
      <c r="Q136" t="n">
        <v>452.59</v>
      </c>
      <c r="R136" t="n">
        <v>69.95</v>
      </c>
      <c r="S136" t="n">
        <v>57.64</v>
      </c>
      <c r="T136" t="n">
        <v>4069.72</v>
      </c>
      <c r="U136" t="n">
        <v>0.82</v>
      </c>
      <c r="V136" t="n">
        <v>0.89</v>
      </c>
      <c r="W136" t="n">
        <v>6.81</v>
      </c>
      <c r="X136" t="n">
        <v>0.23</v>
      </c>
      <c r="Y136" t="n">
        <v>1</v>
      </c>
      <c r="Z136" t="n">
        <v>10</v>
      </c>
      <c r="AA136" t="n">
        <v>448.3909654277215</v>
      </c>
      <c r="AB136" t="n">
        <v>613.5083005114877</v>
      </c>
      <c r="AC136" t="n">
        <v>554.9559293749785</v>
      </c>
      <c r="AD136" t="n">
        <v>448390.9654277215</v>
      </c>
      <c r="AE136" t="n">
        <v>613508.3005114878</v>
      </c>
      <c r="AF136" t="n">
        <v>3.507097840124318e-06</v>
      </c>
      <c r="AG136" t="n">
        <v>7.798032407407407</v>
      </c>
      <c r="AH136" t="n">
        <v>554955.9293749785</v>
      </c>
    </row>
    <row r="137">
      <c r="A137" t="n">
        <v>135</v>
      </c>
      <c r="B137" t="n">
        <v>110</v>
      </c>
      <c r="C137" t="inlineStr">
        <is>
          <t xml:space="preserve">CONCLUIDO	</t>
        </is>
      </c>
      <c r="D137" t="n">
        <v>3.721</v>
      </c>
      <c r="E137" t="n">
        <v>26.87</v>
      </c>
      <c r="F137" t="n">
        <v>23.92</v>
      </c>
      <c r="G137" t="n">
        <v>179.43</v>
      </c>
      <c r="H137" t="n">
        <v>2.27</v>
      </c>
      <c r="I137" t="n">
        <v>8</v>
      </c>
      <c r="J137" t="n">
        <v>272.78</v>
      </c>
      <c r="K137" t="n">
        <v>56.13</v>
      </c>
      <c r="L137" t="n">
        <v>34.75</v>
      </c>
      <c r="M137" t="n">
        <v>6</v>
      </c>
      <c r="N137" t="n">
        <v>71.90000000000001</v>
      </c>
      <c r="O137" t="n">
        <v>33876.9</v>
      </c>
      <c r="P137" t="n">
        <v>337.88</v>
      </c>
      <c r="Q137" t="n">
        <v>452.57</v>
      </c>
      <c r="R137" t="n">
        <v>68.75</v>
      </c>
      <c r="S137" t="n">
        <v>57.64</v>
      </c>
      <c r="T137" t="n">
        <v>3470.55</v>
      </c>
      <c r="U137" t="n">
        <v>0.84</v>
      </c>
      <c r="V137" t="n">
        <v>0.89</v>
      </c>
      <c r="W137" t="n">
        <v>6.81</v>
      </c>
      <c r="X137" t="n">
        <v>0.2</v>
      </c>
      <c r="Y137" t="n">
        <v>1</v>
      </c>
      <c r="Z137" t="n">
        <v>10</v>
      </c>
      <c r="AA137" t="n">
        <v>447.1631141634975</v>
      </c>
      <c r="AB137" t="n">
        <v>611.8283002428019</v>
      </c>
      <c r="AC137" t="n">
        <v>553.4362659740407</v>
      </c>
      <c r="AD137" t="n">
        <v>447163.1141634975</v>
      </c>
      <c r="AE137" t="n">
        <v>611828.3002428019</v>
      </c>
      <c r="AF137" t="n">
        <v>3.517022251206735e-06</v>
      </c>
      <c r="AG137" t="n">
        <v>7.77488425925926</v>
      </c>
      <c r="AH137" t="n">
        <v>553436.2659740407</v>
      </c>
    </row>
    <row r="138">
      <c r="A138" t="n">
        <v>136</v>
      </c>
      <c r="B138" t="n">
        <v>110</v>
      </c>
      <c r="C138" t="inlineStr">
        <is>
          <t xml:space="preserve">CONCLUIDO	</t>
        </is>
      </c>
      <c r="D138" t="n">
        <v>3.7208</v>
      </c>
      <c r="E138" t="n">
        <v>26.88</v>
      </c>
      <c r="F138" t="n">
        <v>23.93</v>
      </c>
      <c r="G138" t="n">
        <v>179.44</v>
      </c>
      <c r="H138" t="n">
        <v>2.28</v>
      </c>
      <c r="I138" t="n">
        <v>8</v>
      </c>
      <c r="J138" t="n">
        <v>273.26</v>
      </c>
      <c r="K138" t="n">
        <v>56.13</v>
      </c>
      <c r="L138" t="n">
        <v>35</v>
      </c>
      <c r="M138" t="n">
        <v>6</v>
      </c>
      <c r="N138" t="n">
        <v>72.13</v>
      </c>
      <c r="O138" t="n">
        <v>33936.26</v>
      </c>
      <c r="P138" t="n">
        <v>338.03</v>
      </c>
      <c r="Q138" t="n">
        <v>452.56</v>
      </c>
      <c r="R138" t="n">
        <v>68.81</v>
      </c>
      <c r="S138" t="n">
        <v>57.64</v>
      </c>
      <c r="T138" t="n">
        <v>3502.99</v>
      </c>
      <c r="U138" t="n">
        <v>0.84</v>
      </c>
      <c r="V138" t="n">
        <v>0.89</v>
      </c>
      <c r="W138" t="n">
        <v>6.81</v>
      </c>
      <c r="X138" t="n">
        <v>0.2</v>
      </c>
      <c r="Y138" t="n">
        <v>1</v>
      </c>
      <c r="Z138" t="n">
        <v>10</v>
      </c>
      <c r="AA138" t="n">
        <v>447.3086097517667</v>
      </c>
      <c r="AB138" t="n">
        <v>612.0273737254842</v>
      </c>
      <c r="AC138" t="n">
        <v>553.6163401629371</v>
      </c>
      <c r="AD138" t="n">
        <v>447308.6097517667</v>
      </c>
      <c r="AE138" t="n">
        <v>612027.3737254841</v>
      </c>
      <c r="AF138" t="n">
        <v>3.516833214805165e-06</v>
      </c>
      <c r="AG138" t="n">
        <v>7.777777777777778</v>
      </c>
      <c r="AH138" t="n">
        <v>553616.3401629372</v>
      </c>
    </row>
    <row r="139">
      <c r="A139" t="n">
        <v>137</v>
      </c>
      <c r="B139" t="n">
        <v>110</v>
      </c>
      <c r="C139" t="inlineStr">
        <is>
          <t xml:space="preserve">CONCLUIDO	</t>
        </is>
      </c>
      <c r="D139" t="n">
        <v>3.7218</v>
      </c>
      <c r="E139" t="n">
        <v>26.87</v>
      </c>
      <c r="F139" t="n">
        <v>23.92</v>
      </c>
      <c r="G139" t="n">
        <v>179.39</v>
      </c>
      <c r="H139" t="n">
        <v>2.29</v>
      </c>
      <c r="I139" t="n">
        <v>8</v>
      </c>
      <c r="J139" t="n">
        <v>273.74</v>
      </c>
      <c r="K139" t="n">
        <v>56.13</v>
      </c>
      <c r="L139" t="n">
        <v>35.25</v>
      </c>
      <c r="M139" t="n">
        <v>6</v>
      </c>
      <c r="N139" t="n">
        <v>72.37</v>
      </c>
      <c r="O139" t="n">
        <v>33995.72</v>
      </c>
      <c r="P139" t="n">
        <v>338.14</v>
      </c>
      <c r="Q139" t="n">
        <v>452.57</v>
      </c>
      <c r="R139" t="n">
        <v>68.81</v>
      </c>
      <c r="S139" t="n">
        <v>57.64</v>
      </c>
      <c r="T139" t="n">
        <v>3500.64</v>
      </c>
      <c r="U139" t="n">
        <v>0.84</v>
      </c>
      <c r="V139" t="n">
        <v>0.89</v>
      </c>
      <c r="W139" t="n">
        <v>6.8</v>
      </c>
      <c r="X139" t="n">
        <v>0.19</v>
      </c>
      <c r="Y139" t="n">
        <v>1</v>
      </c>
      <c r="Z139" t="n">
        <v>10</v>
      </c>
      <c r="AA139" t="n">
        <v>447.268385402664</v>
      </c>
      <c r="AB139" t="n">
        <v>611.9723369964687</v>
      </c>
      <c r="AC139" t="n">
        <v>553.5665560620945</v>
      </c>
      <c r="AD139" t="n">
        <v>447268.385402664</v>
      </c>
      <c r="AE139" t="n">
        <v>611972.3369964687</v>
      </c>
      <c r="AF139" t="n">
        <v>3.517778396813014e-06</v>
      </c>
      <c r="AG139" t="n">
        <v>7.77488425925926</v>
      </c>
      <c r="AH139" t="n">
        <v>553566.5560620945</v>
      </c>
    </row>
    <row r="140">
      <c r="A140" t="n">
        <v>138</v>
      </c>
      <c r="B140" t="n">
        <v>110</v>
      </c>
      <c r="C140" t="inlineStr">
        <is>
          <t xml:space="preserve">CONCLUIDO	</t>
        </is>
      </c>
      <c r="D140" t="n">
        <v>3.7209</v>
      </c>
      <c r="E140" t="n">
        <v>26.88</v>
      </c>
      <c r="F140" t="n">
        <v>23.93</v>
      </c>
      <c r="G140" t="n">
        <v>179.44</v>
      </c>
      <c r="H140" t="n">
        <v>2.3</v>
      </c>
      <c r="I140" t="n">
        <v>8</v>
      </c>
      <c r="J140" t="n">
        <v>274.22</v>
      </c>
      <c r="K140" t="n">
        <v>56.13</v>
      </c>
      <c r="L140" t="n">
        <v>35.5</v>
      </c>
      <c r="M140" t="n">
        <v>6</v>
      </c>
      <c r="N140" t="n">
        <v>72.59999999999999</v>
      </c>
      <c r="O140" t="n">
        <v>34055.27</v>
      </c>
      <c r="P140" t="n">
        <v>338.51</v>
      </c>
      <c r="Q140" t="n">
        <v>452.55</v>
      </c>
      <c r="R140" t="n">
        <v>68.84</v>
      </c>
      <c r="S140" t="n">
        <v>57.64</v>
      </c>
      <c r="T140" t="n">
        <v>3517.1</v>
      </c>
      <c r="U140" t="n">
        <v>0.84</v>
      </c>
      <c r="V140" t="n">
        <v>0.89</v>
      </c>
      <c r="W140" t="n">
        <v>6.81</v>
      </c>
      <c r="X140" t="n">
        <v>0.2</v>
      </c>
      <c r="Y140" t="n">
        <v>1</v>
      </c>
      <c r="Z140" t="n">
        <v>10</v>
      </c>
      <c r="AA140" t="n">
        <v>447.6126505363737</v>
      </c>
      <c r="AB140" t="n">
        <v>612.4433757403162</v>
      </c>
      <c r="AC140" t="n">
        <v>553.9926395293362</v>
      </c>
      <c r="AD140" t="n">
        <v>447612.6505363737</v>
      </c>
      <c r="AE140" t="n">
        <v>612443.3757403162</v>
      </c>
      <c r="AF140" t="n">
        <v>3.516927733005949e-06</v>
      </c>
      <c r="AG140" t="n">
        <v>7.777777777777778</v>
      </c>
      <c r="AH140" t="n">
        <v>553992.6395293362</v>
      </c>
    </row>
    <row r="141">
      <c r="A141" t="n">
        <v>139</v>
      </c>
      <c r="B141" t="n">
        <v>110</v>
      </c>
      <c r="C141" t="inlineStr">
        <is>
          <t xml:space="preserve">CONCLUIDO	</t>
        </is>
      </c>
      <c r="D141" t="n">
        <v>3.7227</v>
      </c>
      <c r="E141" t="n">
        <v>26.86</v>
      </c>
      <c r="F141" t="n">
        <v>23.91</v>
      </c>
      <c r="G141" t="n">
        <v>179.34</v>
      </c>
      <c r="H141" t="n">
        <v>2.32</v>
      </c>
      <c r="I141" t="n">
        <v>8</v>
      </c>
      <c r="J141" t="n">
        <v>274.71</v>
      </c>
      <c r="K141" t="n">
        <v>56.13</v>
      </c>
      <c r="L141" t="n">
        <v>35.75</v>
      </c>
      <c r="M141" t="n">
        <v>6</v>
      </c>
      <c r="N141" t="n">
        <v>72.83</v>
      </c>
      <c r="O141" t="n">
        <v>34114.91</v>
      </c>
      <c r="P141" t="n">
        <v>338.64</v>
      </c>
      <c r="Q141" t="n">
        <v>452.56</v>
      </c>
      <c r="R141" t="n">
        <v>68.51000000000001</v>
      </c>
      <c r="S141" t="n">
        <v>57.64</v>
      </c>
      <c r="T141" t="n">
        <v>3352.94</v>
      </c>
      <c r="U141" t="n">
        <v>0.84</v>
      </c>
      <c r="V141" t="n">
        <v>0.89</v>
      </c>
      <c r="W141" t="n">
        <v>6.8</v>
      </c>
      <c r="X141" t="n">
        <v>0.19</v>
      </c>
      <c r="Y141" t="n">
        <v>1</v>
      </c>
      <c r="Z141" t="n">
        <v>10</v>
      </c>
      <c r="AA141" t="n">
        <v>447.4895280795393</v>
      </c>
      <c r="AB141" t="n">
        <v>612.2749141630959</v>
      </c>
      <c r="AC141" t="n">
        <v>553.8402556886085</v>
      </c>
      <c r="AD141" t="n">
        <v>447489.5280795393</v>
      </c>
      <c r="AE141" t="n">
        <v>612274.9141630959</v>
      </c>
      <c r="AF141" t="n">
        <v>3.518629060620078e-06</v>
      </c>
      <c r="AG141" t="n">
        <v>7.77199074074074</v>
      </c>
      <c r="AH141" t="n">
        <v>553840.2556886085</v>
      </c>
    </row>
    <row r="142">
      <c r="A142" t="n">
        <v>140</v>
      </c>
      <c r="B142" t="n">
        <v>110</v>
      </c>
      <c r="C142" t="inlineStr">
        <is>
          <t xml:space="preserve">CONCLUIDO	</t>
        </is>
      </c>
      <c r="D142" t="n">
        <v>3.7213</v>
      </c>
      <c r="E142" t="n">
        <v>26.87</v>
      </c>
      <c r="F142" t="n">
        <v>23.92</v>
      </c>
      <c r="G142" t="n">
        <v>179.41</v>
      </c>
      <c r="H142" t="n">
        <v>2.33</v>
      </c>
      <c r="I142" t="n">
        <v>8</v>
      </c>
      <c r="J142" t="n">
        <v>275.19</v>
      </c>
      <c r="K142" t="n">
        <v>56.13</v>
      </c>
      <c r="L142" t="n">
        <v>36</v>
      </c>
      <c r="M142" t="n">
        <v>6</v>
      </c>
      <c r="N142" t="n">
        <v>73.06999999999999</v>
      </c>
      <c r="O142" t="n">
        <v>34174.63</v>
      </c>
      <c r="P142" t="n">
        <v>338.75</v>
      </c>
      <c r="Q142" t="n">
        <v>452.58</v>
      </c>
      <c r="R142" t="n">
        <v>68.95999999999999</v>
      </c>
      <c r="S142" t="n">
        <v>57.64</v>
      </c>
      <c r="T142" t="n">
        <v>3580.46</v>
      </c>
      <c r="U142" t="n">
        <v>0.84</v>
      </c>
      <c r="V142" t="n">
        <v>0.89</v>
      </c>
      <c r="W142" t="n">
        <v>6.8</v>
      </c>
      <c r="X142" t="n">
        <v>0.2</v>
      </c>
      <c r="Y142" t="n">
        <v>1</v>
      </c>
      <c r="Z142" t="n">
        <v>10</v>
      </c>
      <c r="AA142" t="n">
        <v>447.7046803396669</v>
      </c>
      <c r="AB142" t="n">
        <v>612.5692949772505</v>
      </c>
      <c r="AC142" t="n">
        <v>554.1065412110262</v>
      </c>
      <c r="AD142" t="n">
        <v>447704.6803396669</v>
      </c>
      <c r="AE142" t="n">
        <v>612569.2949772505</v>
      </c>
      <c r="AF142" t="n">
        <v>3.517305805809089e-06</v>
      </c>
      <c r="AG142" t="n">
        <v>7.77488425925926</v>
      </c>
      <c r="AH142" t="n">
        <v>554106.5412110261</v>
      </c>
    </row>
    <row r="143">
      <c r="A143" t="n">
        <v>141</v>
      </c>
      <c r="B143" t="n">
        <v>110</v>
      </c>
      <c r="C143" t="inlineStr">
        <is>
          <t xml:space="preserve">CONCLUIDO	</t>
        </is>
      </c>
      <c r="D143" t="n">
        <v>3.722</v>
      </c>
      <c r="E143" t="n">
        <v>26.87</v>
      </c>
      <c r="F143" t="n">
        <v>23.92</v>
      </c>
      <c r="G143" t="n">
        <v>179.38</v>
      </c>
      <c r="H143" t="n">
        <v>2.34</v>
      </c>
      <c r="I143" t="n">
        <v>8</v>
      </c>
      <c r="J143" t="n">
        <v>275.68</v>
      </c>
      <c r="K143" t="n">
        <v>56.13</v>
      </c>
      <c r="L143" t="n">
        <v>36.25</v>
      </c>
      <c r="M143" t="n">
        <v>6</v>
      </c>
      <c r="N143" t="n">
        <v>73.3</v>
      </c>
      <c r="O143" t="n">
        <v>34234.45</v>
      </c>
      <c r="P143" t="n">
        <v>339.02</v>
      </c>
      <c r="Q143" t="n">
        <v>452.59</v>
      </c>
      <c r="R143" t="n">
        <v>68.59999999999999</v>
      </c>
      <c r="S143" t="n">
        <v>57.64</v>
      </c>
      <c r="T143" t="n">
        <v>3396.05</v>
      </c>
      <c r="U143" t="n">
        <v>0.84</v>
      </c>
      <c r="V143" t="n">
        <v>0.89</v>
      </c>
      <c r="W143" t="n">
        <v>6.81</v>
      </c>
      <c r="X143" t="n">
        <v>0.19</v>
      </c>
      <c r="Y143" t="n">
        <v>1</v>
      </c>
      <c r="Z143" t="n">
        <v>10</v>
      </c>
      <c r="AA143" t="n">
        <v>447.8243034294237</v>
      </c>
      <c r="AB143" t="n">
        <v>612.7329685660538</v>
      </c>
      <c r="AC143" t="n">
        <v>554.2545940222316</v>
      </c>
      <c r="AD143" t="n">
        <v>447824.3034294237</v>
      </c>
      <c r="AE143" t="n">
        <v>612732.9685660539</v>
      </c>
      <c r="AF143" t="n">
        <v>3.517967433214584e-06</v>
      </c>
      <c r="AG143" t="n">
        <v>7.77488425925926</v>
      </c>
      <c r="AH143" t="n">
        <v>554254.5940222315</v>
      </c>
    </row>
    <row r="144">
      <c r="A144" t="n">
        <v>142</v>
      </c>
      <c r="B144" t="n">
        <v>110</v>
      </c>
      <c r="C144" t="inlineStr">
        <is>
          <t xml:space="preserve">CONCLUIDO	</t>
        </is>
      </c>
      <c r="D144" t="n">
        <v>3.7227</v>
      </c>
      <c r="E144" t="n">
        <v>26.86</v>
      </c>
      <c r="F144" t="n">
        <v>23.91</v>
      </c>
      <c r="G144" t="n">
        <v>179.34</v>
      </c>
      <c r="H144" t="n">
        <v>2.35</v>
      </c>
      <c r="I144" t="n">
        <v>8</v>
      </c>
      <c r="J144" t="n">
        <v>276.16</v>
      </c>
      <c r="K144" t="n">
        <v>56.13</v>
      </c>
      <c r="L144" t="n">
        <v>36.5</v>
      </c>
      <c r="M144" t="n">
        <v>6</v>
      </c>
      <c r="N144" t="n">
        <v>73.54000000000001</v>
      </c>
      <c r="O144" t="n">
        <v>34294.37</v>
      </c>
      <c r="P144" t="n">
        <v>338.79</v>
      </c>
      <c r="Q144" t="n">
        <v>452.55</v>
      </c>
      <c r="R144" t="n">
        <v>68.47</v>
      </c>
      <c r="S144" t="n">
        <v>57.64</v>
      </c>
      <c r="T144" t="n">
        <v>3331.41</v>
      </c>
      <c r="U144" t="n">
        <v>0.84</v>
      </c>
      <c r="V144" t="n">
        <v>0.89</v>
      </c>
      <c r="W144" t="n">
        <v>6.81</v>
      </c>
      <c r="X144" t="n">
        <v>0.19</v>
      </c>
      <c r="Y144" t="n">
        <v>1</v>
      </c>
      <c r="Z144" t="n">
        <v>10</v>
      </c>
      <c r="AA144" t="n">
        <v>447.5869834849701</v>
      </c>
      <c r="AB144" t="n">
        <v>612.4082569482355</v>
      </c>
      <c r="AC144" t="n">
        <v>553.9608724254821</v>
      </c>
      <c r="AD144" t="n">
        <v>447586.9834849701</v>
      </c>
      <c r="AE144" t="n">
        <v>612408.2569482354</v>
      </c>
      <c r="AF144" t="n">
        <v>3.518629060620078e-06</v>
      </c>
      <c r="AG144" t="n">
        <v>7.77199074074074</v>
      </c>
      <c r="AH144" t="n">
        <v>553960.872425482</v>
      </c>
    </row>
    <row r="145">
      <c r="A145" t="n">
        <v>143</v>
      </c>
      <c r="B145" t="n">
        <v>110</v>
      </c>
      <c r="C145" t="inlineStr">
        <is>
          <t xml:space="preserve">CONCLUIDO	</t>
        </is>
      </c>
      <c r="D145" t="n">
        <v>3.7222</v>
      </c>
      <c r="E145" t="n">
        <v>26.87</v>
      </c>
      <c r="F145" t="n">
        <v>23.91</v>
      </c>
      <c r="G145" t="n">
        <v>179.36</v>
      </c>
      <c r="H145" t="n">
        <v>2.36</v>
      </c>
      <c r="I145" t="n">
        <v>8</v>
      </c>
      <c r="J145" t="n">
        <v>276.65</v>
      </c>
      <c r="K145" t="n">
        <v>56.13</v>
      </c>
      <c r="L145" t="n">
        <v>36.75</v>
      </c>
      <c r="M145" t="n">
        <v>6</v>
      </c>
      <c r="N145" t="n">
        <v>73.77</v>
      </c>
      <c r="O145" t="n">
        <v>34354.37</v>
      </c>
      <c r="P145" t="n">
        <v>338.98</v>
      </c>
      <c r="Q145" t="n">
        <v>452.64</v>
      </c>
      <c r="R145" t="n">
        <v>68.53</v>
      </c>
      <c r="S145" t="n">
        <v>57.64</v>
      </c>
      <c r="T145" t="n">
        <v>3364.26</v>
      </c>
      <c r="U145" t="n">
        <v>0.84</v>
      </c>
      <c r="V145" t="n">
        <v>0.89</v>
      </c>
      <c r="W145" t="n">
        <v>6.81</v>
      </c>
      <c r="X145" t="n">
        <v>0.19</v>
      </c>
      <c r="Y145" t="n">
        <v>1</v>
      </c>
      <c r="Z145" t="n">
        <v>10</v>
      </c>
      <c r="AA145" t="n">
        <v>447.7503039358534</v>
      </c>
      <c r="AB145" t="n">
        <v>612.6317191943238</v>
      </c>
      <c r="AC145" t="n">
        <v>554.1630077484349</v>
      </c>
      <c r="AD145" t="n">
        <v>447750.3039358534</v>
      </c>
      <c r="AE145" t="n">
        <v>612631.7191943238</v>
      </c>
      <c r="AF145" t="n">
        <v>3.518156469616153e-06</v>
      </c>
      <c r="AG145" t="n">
        <v>7.77488425925926</v>
      </c>
      <c r="AH145" t="n">
        <v>554163.0077484349</v>
      </c>
    </row>
    <row r="146">
      <c r="A146" t="n">
        <v>144</v>
      </c>
      <c r="B146" t="n">
        <v>110</v>
      </c>
      <c r="C146" t="inlineStr">
        <is>
          <t xml:space="preserve">CONCLUIDO	</t>
        </is>
      </c>
      <c r="D146" t="n">
        <v>3.7223</v>
      </c>
      <c r="E146" t="n">
        <v>26.87</v>
      </c>
      <c r="F146" t="n">
        <v>23.91</v>
      </c>
      <c r="G146" t="n">
        <v>179.36</v>
      </c>
      <c r="H146" t="n">
        <v>2.38</v>
      </c>
      <c r="I146" t="n">
        <v>8</v>
      </c>
      <c r="J146" t="n">
        <v>277.14</v>
      </c>
      <c r="K146" t="n">
        <v>56.13</v>
      </c>
      <c r="L146" t="n">
        <v>37</v>
      </c>
      <c r="M146" t="n">
        <v>6</v>
      </c>
      <c r="N146" t="n">
        <v>74.01000000000001</v>
      </c>
      <c r="O146" t="n">
        <v>34414.47</v>
      </c>
      <c r="P146" t="n">
        <v>339.12</v>
      </c>
      <c r="Q146" t="n">
        <v>452.58</v>
      </c>
      <c r="R146" t="n">
        <v>68.62</v>
      </c>
      <c r="S146" t="n">
        <v>57.64</v>
      </c>
      <c r="T146" t="n">
        <v>3409.34</v>
      </c>
      <c r="U146" t="n">
        <v>0.84</v>
      </c>
      <c r="V146" t="n">
        <v>0.89</v>
      </c>
      <c r="W146" t="n">
        <v>6.8</v>
      </c>
      <c r="X146" t="n">
        <v>0.19</v>
      </c>
      <c r="Y146" t="n">
        <v>1</v>
      </c>
      <c r="Z146" t="n">
        <v>10</v>
      </c>
      <c r="AA146" t="n">
        <v>447.8332958441768</v>
      </c>
      <c r="AB146" t="n">
        <v>612.7452723846363</v>
      </c>
      <c r="AC146" t="n">
        <v>554.2657235816371</v>
      </c>
      <c r="AD146" t="n">
        <v>447833.2958441768</v>
      </c>
      <c r="AE146" t="n">
        <v>612745.2723846363</v>
      </c>
      <c r="AF146" t="n">
        <v>3.518250987816938e-06</v>
      </c>
      <c r="AG146" t="n">
        <v>7.77488425925926</v>
      </c>
      <c r="AH146" t="n">
        <v>554265.723581637</v>
      </c>
    </row>
    <row r="147">
      <c r="A147" t="n">
        <v>145</v>
      </c>
      <c r="B147" t="n">
        <v>110</v>
      </c>
      <c r="C147" t="inlineStr">
        <is>
          <t xml:space="preserve">CONCLUIDO	</t>
        </is>
      </c>
      <c r="D147" t="n">
        <v>3.7214</v>
      </c>
      <c r="E147" t="n">
        <v>26.87</v>
      </c>
      <c r="F147" t="n">
        <v>23.92</v>
      </c>
      <c r="G147" t="n">
        <v>179.41</v>
      </c>
      <c r="H147" t="n">
        <v>2.39</v>
      </c>
      <c r="I147" t="n">
        <v>8</v>
      </c>
      <c r="J147" t="n">
        <v>277.63</v>
      </c>
      <c r="K147" t="n">
        <v>56.13</v>
      </c>
      <c r="L147" t="n">
        <v>37.25</v>
      </c>
      <c r="M147" t="n">
        <v>6</v>
      </c>
      <c r="N147" t="n">
        <v>74.25</v>
      </c>
      <c r="O147" t="n">
        <v>34474.66</v>
      </c>
      <c r="P147" t="n">
        <v>338.92</v>
      </c>
      <c r="Q147" t="n">
        <v>452.55</v>
      </c>
      <c r="R147" t="n">
        <v>68.70999999999999</v>
      </c>
      <c r="S147" t="n">
        <v>57.64</v>
      </c>
      <c r="T147" t="n">
        <v>3452.11</v>
      </c>
      <c r="U147" t="n">
        <v>0.84</v>
      </c>
      <c r="V147" t="n">
        <v>0.89</v>
      </c>
      <c r="W147" t="n">
        <v>6.81</v>
      </c>
      <c r="X147" t="n">
        <v>0.2</v>
      </c>
      <c r="Y147" t="n">
        <v>1</v>
      </c>
      <c r="Z147" t="n">
        <v>10</v>
      </c>
      <c r="AA147" t="n">
        <v>447.8071914350266</v>
      </c>
      <c r="AB147" t="n">
        <v>612.7095551803918</v>
      </c>
      <c r="AC147" t="n">
        <v>554.2334151772362</v>
      </c>
      <c r="AD147" t="n">
        <v>447807.1914350266</v>
      </c>
      <c r="AE147" t="n">
        <v>612709.5551803918</v>
      </c>
      <c r="AF147" t="n">
        <v>3.517400324009874e-06</v>
      </c>
      <c r="AG147" t="n">
        <v>7.77488425925926</v>
      </c>
      <c r="AH147" t="n">
        <v>554233.4151772362</v>
      </c>
    </row>
    <row r="148">
      <c r="A148" t="n">
        <v>146</v>
      </c>
      <c r="B148" t="n">
        <v>110</v>
      </c>
      <c r="C148" t="inlineStr">
        <is>
          <t xml:space="preserve">CONCLUIDO	</t>
        </is>
      </c>
      <c r="D148" t="n">
        <v>3.7216</v>
      </c>
      <c r="E148" t="n">
        <v>26.87</v>
      </c>
      <c r="F148" t="n">
        <v>23.92</v>
      </c>
      <c r="G148" t="n">
        <v>179.4</v>
      </c>
      <c r="H148" t="n">
        <v>2.4</v>
      </c>
      <c r="I148" t="n">
        <v>8</v>
      </c>
      <c r="J148" t="n">
        <v>278.11</v>
      </c>
      <c r="K148" t="n">
        <v>56.13</v>
      </c>
      <c r="L148" t="n">
        <v>37.5</v>
      </c>
      <c r="M148" t="n">
        <v>6</v>
      </c>
      <c r="N148" t="n">
        <v>74.48999999999999</v>
      </c>
      <c r="O148" t="n">
        <v>34534.94</v>
      </c>
      <c r="P148" t="n">
        <v>338.86</v>
      </c>
      <c r="Q148" t="n">
        <v>452.55</v>
      </c>
      <c r="R148" t="n">
        <v>68.64</v>
      </c>
      <c r="S148" t="n">
        <v>57.64</v>
      </c>
      <c r="T148" t="n">
        <v>3417.52</v>
      </c>
      <c r="U148" t="n">
        <v>0.84</v>
      </c>
      <c r="V148" t="n">
        <v>0.89</v>
      </c>
      <c r="W148" t="n">
        <v>6.81</v>
      </c>
      <c r="X148" t="n">
        <v>0.2</v>
      </c>
      <c r="Y148" t="n">
        <v>1</v>
      </c>
      <c r="Z148" t="n">
        <v>10</v>
      </c>
      <c r="AA148" t="n">
        <v>447.7522392041394</v>
      </c>
      <c r="AB148" t="n">
        <v>612.6343671137706</v>
      </c>
      <c r="AC148" t="n">
        <v>554.1654029541662</v>
      </c>
      <c r="AD148" t="n">
        <v>447752.2392041393</v>
      </c>
      <c r="AE148" t="n">
        <v>612634.3671137706</v>
      </c>
      <c r="AF148" t="n">
        <v>3.517589360411444e-06</v>
      </c>
      <c r="AG148" t="n">
        <v>7.77488425925926</v>
      </c>
      <c r="AH148" t="n">
        <v>554165.4029541662</v>
      </c>
    </row>
    <row r="149">
      <c r="A149" t="n">
        <v>147</v>
      </c>
      <c r="B149" t="n">
        <v>110</v>
      </c>
      <c r="C149" t="inlineStr">
        <is>
          <t xml:space="preserve">CONCLUIDO	</t>
        </is>
      </c>
      <c r="D149" t="n">
        <v>3.7219</v>
      </c>
      <c r="E149" t="n">
        <v>26.87</v>
      </c>
      <c r="F149" t="n">
        <v>23.92</v>
      </c>
      <c r="G149" t="n">
        <v>179.38</v>
      </c>
      <c r="H149" t="n">
        <v>2.41</v>
      </c>
      <c r="I149" t="n">
        <v>8</v>
      </c>
      <c r="J149" t="n">
        <v>278.6</v>
      </c>
      <c r="K149" t="n">
        <v>56.13</v>
      </c>
      <c r="L149" t="n">
        <v>37.75</v>
      </c>
      <c r="M149" t="n">
        <v>6</v>
      </c>
      <c r="N149" t="n">
        <v>74.73</v>
      </c>
      <c r="O149" t="n">
        <v>34595.32</v>
      </c>
      <c r="P149" t="n">
        <v>338.07</v>
      </c>
      <c r="Q149" t="n">
        <v>452.6</v>
      </c>
      <c r="R149" t="n">
        <v>68.7</v>
      </c>
      <c r="S149" t="n">
        <v>57.64</v>
      </c>
      <c r="T149" t="n">
        <v>3447.01</v>
      </c>
      <c r="U149" t="n">
        <v>0.84</v>
      </c>
      <c r="V149" t="n">
        <v>0.89</v>
      </c>
      <c r="W149" t="n">
        <v>6.81</v>
      </c>
      <c r="X149" t="n">
        <v>0.19</v>
      </c>
      <c r="Y149" t="n">
        <v>1</v>
      </c>
      <c r="Z149" t="n">
        <v>10</v>
      </c>
      <c r="AA149" t="n">
        <v>447.2149322844419</v>
      </c>
      <c r="AB149" t="n">
        <v>611.8992000819321</v>
      </c>
      <c r="AC149" t="n">
        <v>553.5003992320329</v>
      </c>
      <c r="AD149" t="n">
        <v>447214.9322844419</v>
      </c>
      <c r="AE149" t="n">
        <v>611899.2000819321</v>
      </c>
      <c r="AF149" t="n">
        <v>3.517872915013799e-06</v>
      </c>
      <c r="AG149" t="n">
        <v>7.77488425925926</v>
      </c>
      <c r="AH149" t="n">
        <v>553500.3992320329</v>
      </c>
    </row>
    <row r="150">
      <c r="A150" t="n">
        <v>148</v>
      </c>
      <c r="B150" t="n">
        <v>110</v>
      </c>
      <c r="C150" t="inlineStr">
        <is>
          <t xml:space="preserve">CONCLUIDO	</t>
        </is>
      </c>
      <c r="D150" t="n">
        <v>3.7222</v>
      </c>
      <c r="E150" t="n">
        <v>26.87</v>
      </c>
      <c r="F150" t="n">
        <v>23.92</v>
      </c>
      <c r="G150" t="n">
        <v>179.36</v>
      </c>
      <c r="H150" t="n">
        <v>2.42</v>
      </c>
      <c r="I150" t="n">
        <v>8</v>
      </c>
      <c r="J150" t="n">
        <v>279.09</v>
      </c>
      <c r="K150" t="n">
        <v>56.13</v>
      </c>
      <c r="L150" t="n">
        <v>38</v>
      </c>
      <c r="M150" t="n">
        <v>6</v>
      </c>
      <c r="N150" t="n">
        <v>74.97</v>
      </c>
      <c r="O150" t="n">
        <v>34655.79</v>
      </c>
      <c r="P150" t="n">
        <v>337.87</v>
      </c>
      <c r="Q150" t="n">
        <v>452.59</v>
      </c>
      <c r="R150" t="n">
        <v>68.64</v>
      </c>
      <c r="S150" t="n">
        <v>57.64</v>
      </c>
      <c r="T150" t="n">
        <v>3420.32</v>
      </c>
      <c r="U150" t="n">
        <v>0.84</v>
      </c>
      <c r="V150" t="n">
        <v>0.89</v>
      </c>
      <c r="W150" t="n">
        <v>6.8</v>
      </c>
      <c r="X150" t="n">
        <v>0.19</v>
      </c>
      <c r="Y150" t="n">
        <v>1</v>
      </c>
      <c r="Z150" t="n">
        <v>10</v>
      </c>
      <c r="AA150" t="n">
        <v>447.0610880622945</v>
      </c>
      <c r="AB150" t="n">
        <v>611.688703630062</v>
      </c>
      <c r="AC150" t="n">
        <v>553.3099922660958</v>
      </c>
      <c r="AD150" t="n">
        <v>447061.0880622945</v>
      </c>
      <c r="AE150" t="n">
        <v>611688.7036300621</v>
      </c>
      <c r="AF150" t="n">
        <v>3.518156469616153e-06</v>
      </c>
      <c r="AG150" t="n">
        <v>7.77488425925926</v>
      </c>
      <c r="AH150" t="n">
        <v>553309.9922660958</v>
      </c>
    </row>
    <row r="151">
      <c r="A151" t="n">
        <v>149</v>
      </c>
      <c r="B151" t="n">
        <v>110</v>
      </c>
      <c r="C151" t="inlineStr">
        <is>
          <t xml:space="preserve">CONCLUIDO	</t>
        </is>
      </c>
      <c r="D151" t="n">
        <v>3.7218</v>
      </c>
      <c r="E151" t="n">
        <v>26.87</v>
      </c>
      <c r="F151" t="n">
        <v>23.92</v>
      </c>
      <c r="G151" t="n">
        <v>179.39</v>
      </c>
      <c r="H151" t="n">
        <v>2.44</v>
      </c>
      <c r="I151" t="n">
        <v>8</v>
      </c>
      <c r="J151" t="n">
        <v>279.58</v>
      </c>
      <c r="K151" t="n">
        <v>56.13</v>
      </c>
      <c r="L151" t="n">
        <v>38.25</v>
      </c>
      <c r="M151" t="n">
        <v>6</v>
      </c>
      <c r="N151" t="n">
        <v>75.20999999999999</v>
      </c>
      <c r="O151" t="n">
        <v>34716.36</v>
      </c>
      <c r="P151" t="n">
        <v>337.44</v>
      </c>
      <c r="Q151" t="n">
        <v>452.56</v>
      </c>
      <c r="R151" t="n">
        <v>68.7</v>
      </c>
      <c r="S151" t="n">
        <v>57.64</v>
      </c>
      <c r="T151" t="n">
        <v>3445.9</v>
      </c>
      <c r="U151" t="n">
        <v>0.84</v>
      </c>
      <c r="V151" t="n">
        <v>0.89</v>
      </c>
      <c r="W151" t="n">
        <v>6.81</v>
      </c>
      <c r="X151" t="n">
        <v>0.19</v>
      </c>
      <c r="Y151" t="n">
        <v>1</v>
      </c>
      <c r="Z151" t="n">
        <v>10</v>
      </c>
      <c r="AA151" t="n">
        <v>446.8134835335719</v>
      </c>
      <c r="AB151" t="n">
        <v>611.3499201903229</v>
      </c>
      <c r="AC151" t="n">
        <v>553.0035418423597</v>
      </c>
      <c r="AD151" t="n">
        <v>446813.4835335719</v>
      </c>
      <c r="AE151" t="n">
        <v>611349.9201903229</v>
      </c>
      <c r="AF151" t="n">
        <v>3.517778396813014e-06</v>
      </c>
      <c r="AG151" t="n">
        <v>7.77488425925926</v>
      </c>
      <c r="AH151" t="n">
        <v>553003.5418423597</v>
      </c>
    </row>
    <row r="152">
      <c r="A152" t="n">
        <v>150</v>
      </c>
      <c r="B152" t="n">
        <v>110</v>
      </c>
      <c r="C152" t="inlineStr">
        <is>
          <t xml:space="preserve">CONCLUIDO	</t>
        </is>
      </c>
      <c r="D152" t="n">
        <v>3.7202</v>
      </c>
      <c r="E152" t="n">
        <v>26.88</v>
      </c>
      <c r="F152" t="n">
        <v>23.93</v>
      </c>
      <c r="G152" t="n">
        <v>179.47</v>
      </c>
      <c r="H152" t="n">
        <v>2.45</v>
      </c>
      <c r="I152" t="n">
        <v>8</v>
      </c>
      <c r="J152" t="n">
        <v>280.08</v>
      </c>
      <c r="K152" t="n">
        <v>56.13</v>
      </c>
      <c r="L152" t="n">
        <v>38.5</v>
      </c>
      <c r="M152" t="n">
        <v>6</v>
      </c>
      <c r="N152" t="n">
        <v>75.45</v>
      </c>
      <c r="O152" t="n">
        <v>34777.02</v>
      </c>
      <c r="P152" t="n">
        <v>337.01</v>
      </c>
      <c r="Q152" t="n">
        <v>452.61</v>
      </c>
      <c r="R152" t="n">
        <v>68.98</v>
      </c>
      <c r="S152" t="n">
        <v>57.64</v>
      </c>
      <c r="T152" t="n">
        <v>3586.01</v>
      </c>
      <c r="U152" t="n">
        <v>0.84</v>
      </c>
      <c r="V152" t="n">
        <v>0.89</v>
      </c>
      <c r="W152" t="n">
        <v>6.81</v>
      </c>
      <c r="X152" t="n">
        <v>0.21</v>
      </c>
      <c r="Y152" t="n">
        <v>1</v>
      </c>
      <c r="Z152" t="n">
        <v>10</v>
      </c>
      <c r="AA152" t="n">
        <v>446.6932809027856</v>
      </c>
      <c r="AB152" t="n">
        <v>611.1854536479153</v>
      </c>
      <c r="AC152" t="n">
        <v>552.8547717559293</v>
      </c>
      <c r="AD152" t="n">
        <v>446693.2809027856</v>
      </c>
      <c r="AE152" t="n">
        <v>611185.4536479153</v>
      </c>
      <c r="AF152" t="n">
        <v>3.516266105600455e-06</v>
      </c>
      <c r="AG152" t="n">
        <v>7.777777777777778</v>
      </c>
      <c r="AH152" t="n">
        <v>552854.7717559292</v>
      </c>
    </row>
    <row r="153">
      <c r="A153" t="n">
        <v>151</v>
      </c>
      <c r="B153" t="n">
        <v>110</v>
      </c>
      <c r="C153" t="inlineStr">
        <is>
          <t xml:space="preserve">CONCLUIDO	</t>
        </is>
      </c>
      <c r="D153" t="n">
        <v>3.7207</v>
      </c>
      <c r="E153" t="n">
        <v>26.88</v>
      </c>
      <c r="F153" t="n">
        <v>23.93</v>
      </c>
      <c r="G153" t="n">
        <v>179.45</v>
      </c>
      <c r="H153" t="n">
        <v>2.46</v>
      </c>
      <c r="I153" t="n">
        <v>8</v>
      </c>
      <c r="J153" t="n">
        <v>280.57</v>
      </c>
      <c r="K153" t="n">
        <v>56.13</v>
      </c>
      <c r="L153" t="n">
        <v>38.75</v>
      </c>
      <c r="M153" t="n">
        <v>6</v>
      </c>
      <c r="N153" t="n">
        <v>75.69</v>
      </c>
      <c r="O153" t="n">
        <v>34837.77</v>
      </c>
      <c r="P153" t="n">
        <v>336.59</v>
      </c>
      <c r="Q153" t="n">
        <v>452.55</v>
      </c>
      <c r="R153" t="n">
        <v>68.87</v>
      </c>
      <c r="S153" t="n">
        <v>57.64</v>
      </c>
      <c r="T153" t="n">
        <v>3531.81</v>
      </c>
      <c r="U153" t="n">
        <v>0.84</v>
      </c>
      <c r="V153" t="n">
        <v>0.89</v>
      </c>
      <c r="W153" t="n">
        <v>6.81</v>
      </c>
      <c r="X153" t="n">
        <v>0.2</v>
      </c>
      <c r="Y153" t="n">
        <v>1</v>
      </c>
      <c r="Z153" t="n">
        <v>10</v>
      </c>
      <c r="AA153" t="n">
        <v>446.3805027618597</v>
      </c>
      <c r="AB153" t="n">
        <v>610.7574967967028</v>
      </c>
      <c r="AC153" t="n">
        <v>552.4676585059552</v>
      </c>
      <c r="AD153" t="n">
        <v>446380.5027618597</v>
      </c>
      <c r="AE153" t="n">
        <v>610757.4967967027</v>
      </c>
      <c r="AF153" t="n">
        <v>3.51673869660438e-06</v>
      </c>
      <c r="AG153" t="n">
        <v>7.777777777777778</v>
      </c>
      <c r="AH153" t="n">
        <v>552467.6585059552</v>
      </c>
    </row>
    <row r="154">
      <c r="A154" t="n">
        <v>152</v>
      </c>
      <c r="B154" t="n">
        <v>110</v>
      </c>
      <c r="C154" t="inlineStr">
        <is>
          <t xml:space="preserve">CONCLUIDO	</t>
        </is>
      </c>
      <c r="D154" t="n">
        <v>3.7209</v>
      </c>
      <c r="E154" t="n">
        <v>26.88</v>
      </c>
      <c r="F154" t="n">
        <v>23.92</v>
      </c>
      <c r="G154" t="n">
        <v>179.43</v>
      </c>
      <c r="H154" t="n">
        <v>2.47</v>
      </c>
      <c r="I154" t="n">
        <v>8</v>
      </c>
      <c r="J154" t="n">
        <v>281.06</v>
      </c>
      <c r="K154" t="n">
        <v>56.13</v>
      </c>
      <c r="L154" t="n">
        <v>39</v>
      </c>
      <c r="M154" t="n">
        <v>6</v>
      </c>
      <c r="N154" t="n">
        <v>75.94</v>
      </c>
      <c r="O154" t="n">
        <v>34898.63</v>
      </c>
      <c r="P154" t="n">
        <v>336.21</v>
      </c>
      <c r="Q154" t="n">
        <v>452.55</v>
      </c>
      <c r="R154" t="n">
        <v>68.92</v>
      </c>
      <c r="S154" t="n">
        <v>57.64</v>
      </c>
      <c r="T154" t="n">
        <v>3559.43</v>
      </c>
      <c r="U154" t="n">
        <v>0.84</v>
      </c>
      <c r="V154" t="n">
        <v>0.89</v>
      </c>
      <c r="W154" t="n">
        <v>6.81</v>
      </c>
      <c r="X154" t="n">
        <v>0.2</v>
      </c>
      <c r="Y154" t="n">
        <v>1</v>
      </c>
      <c r="Z154" t="n">
        <v>10</v>
      </c>
      <c r="AA154" t="n">
        <v>446.085549239726</v>
      </c>
      <c r="AB154" t="n">
        <v>610.3539283752885</v>
      </c>
      <c r="AC154" t="n">
        <v>552.1026060882689</v>
      </c>
      <c r="AD154" t="n">
        <v>446085.549239726</v>
      </c>
      <c r="AE154" t="n">
        <v>610353.9283752885</v>
      </c>
      <c r="AF154" t="n">
        <v>3.516927733005949e-06</v>
      </c>
      <c r="AG154" t="n">
        <v>7.777777777777778</v>
      </c>
      <c r="AH154" t="n">
        <v>552102.6060882689</v>
      </c>
    </row>
    <row r="155">
      <c r="A155" t="n">
        <v>153</v>
      </c>
      <c r="B155" t="n">
        <v>110</v>
      </c>
      <c r="C155" t="inlineStr">
        <is>
          <t xml:space="preserve">CONCLUIDO	</t>
        </is>
      </c>
      <c r="D155" t="n">
        <v>3.7205</v>
      </c>
      <c r="E155" t="n">
        <v>26.88</v>
      </c>
      <c r="F155" t="n">
        <v>23.93</v>
      </c>
      <c r="G155" t="n">
        <v>179.46</v>
      </c>
      <c r="H155" t="n">
        <v>2.48</v>
      </c>
      <c r="I155" t="n">
        <v>8</v>
      </c>
      <c r="J155" t="n">
        <v>281.56</v>
      </c>
      <c r="K155" t="n">
        <v>56.13</v>
      </c>
      <c r="L155" t="n">
        <v>39.25</v>
      </c>
      <c r="M155" t="n">
        <v>6</v>
      </c>
      <c r="N155" t="n">
        <v>76.18000000000001</v>
      </c>
      <c r="O155" t="n">
        <v>34959.58</v>
      </c>
      <c r="P155" t="n">
        <v>334.98</v>
      </c>
      <c r="Q155" t="n">
        <v>452.56</v>
      </c>
      <c r="R155" t="n">
        <v>69</v>
      </c>
      <c r="S155" t="n">
        <v>57.64</v>
      </c>
      <c r="T155" t="n">
        <v>3597.65</v>
      </c>
      <c r="U155" t="n">
        <v>0.84</v>
      </c>
      <c r="V155" t="n">
        <v>0.89</v>
      </c>
      <c r="W155" t="n">
        <v>6.81</v>
      </c>
      <c r="X155" t="n">
        <v>0.2</v>
      </c>
      <c r="Y155" t="n">
        <v>1</v>
      </c>
      <c r="Z155" t="n">
        <v>10</v>
      </c>
      <c r="AA155" t="n">
        <v>445.3497494501881</v>
      </c>
      <c r="AB155" t="n">
        <v>609.347174642047</v>
      </c>
      <c r="AC155" t="n">
        <v>551.1919355183403</v>
      </c>
      <c r="AD155" t="n">
        <v>445349.7494501881</v>
      </c>
      <c r="AE155" t="n">
        <v>609347.174642047</v>
      </c>
      <c r="AF155" t="n">
        <v>3.51654966020281e-06</v>
      </c>
      <c r="AG155" t="n">
        <v>7.777777777777778</v>
      </c>
      <c r="AH155" t="n">
        <v>551191.9355183403</v>
      </c>
    </row>
    <row r="156">
      <c r="A156" t="n">
        <v>154</v>
      </c>
      <c r="B156" t="n">
        <v>110</v>
      </c>
      <c r="C156" t="inlineStr">
        <is>
          <t xml:space="preserve">CONCLUIDO	</t>
        </is>
      </c>
      <c r="D156" t="n">
        <v>3.719</v>
      </c>
      <c r="E156" t="n">
        <v>26.89</v>
      </c>
      <c r="F156" t="n">
        <v>23.94</v>
      </c>
      <c r="G156" t="n">
        <v>179.54</v>
      </c>
      <c r="H156" t="n">
        <v>2.49</v>
      </c>
      <c r="I156" t="n">
        <v>8</v>
      </c>
      <c r="J156" t="n">
        <v>282.05</v>
      </c>
      <c r="K156" t="n">
        <v>56.13</v>
      </c>
      <c r="L156" t="n">
        <v>39.5</v>
      </c>
      <c r="M156" t="n">
        <v>6</v>
      </c>
      <c r="N156" t="n">
        <v>76.43000000000001</v>
      </c>
      <c r="O156" t="n">
        <v>35020.63</v>
      </c>
      <c r="P156" t="n">
        <v>334.12</v>
      </c>
      <c r="Q156" t="n">
        <v>452.56</v>
      </c>
      <c r="R156" t="n">
        <v>69.23</v>
      </c>
      <c r="S156" t="n">
        <v>57.64</v>
      </c>
      <c r="T156" t="n">
        <v>3714.49</v>
      </c>
      <c r="U156" t="n">
        <v>0.83</v>
      </c>
      <c r="V156" t="n">
        <v>0.89</v>
      </c>
      <c r="W156" t="n">
        <v>6.81</v>
      </c>
      <c r="X156" t="n">
        <v>0.21</v>
      </c>
      <c r="Y156" t="n">
        <v>1</v>
      </c>
      <c r="Z156" t="n">
        <v>10</v>
      </c>
      <c r="AA156" t="n">
        <v>444.9413094207681</v>
      </c>
      <c r="AB156" t="n">
        <v>608.7883289746921</v>
      </c>
      <c r="AC156" t="n">
        <v>550.6864252971329</v>
      </c>
      <c r="AD156" t="n">
        <v>444941.3094207681</v>
      </c>
      <c r="AE156" t="n">
        <v>608788.3289746922</v>
      </c>
      <c r="AF156" t="n">
        <v>3.515131887191036e-06</v>
      </c>
      <c r="AG156" t="n">
        <v>7.780671296296297</v>
      </c>
      <c r="AH156" t="n">
        <v>550686.4252971329</v>
      </c>
    </row>
    <row r="157">
      <c r="A157" t="n">
        <v>155</v>
      </c>
      <c r="B157" t="n">
        <v>110</v>
      </c>
      <c r="C157" t="inlineStr">
        <is>
          <t xml:space="preserve">CONCLUIDO	</t>
        </is>
      </c>
      <c r="D157" t="n">
        <v>3.7293</v>
      </c>
      <c r="E157" t="n">
        <v>26.81</v>
      </c>
      <c r="F157" t="n">
        <v>23.91</v>
      </c>
      <c r="G157" t="n">
        <v>204.91</v>
      </c>
      <c r="H157" t="n">
        <v>2.5</v>
      </c>
      <c r="I157" t="n">
        <v>7</v>
      </c>
      <c r="J157" t="n">
        <v>282.55</v>
      </c>
      <c r="K157" t="n">
        <v>56.13</v>
      </c>
      <c r="L157" t="n">
        <v>39.75</v>
      </c>
      <c r="M157" t="n">
        <v>5</v>
      </c>
      <c r="N157" t="n">
        <v>76.67</v>
      </c>
      <c r="O157" t="n">
        <v>35081.77</v>
      </c>
      <c r="P157" t="n">
        <v>333.28</v>
      </c>
      <c r="Q157" t="n">
        <v>452.59</v>
      </c>
      <c r="R157" t="n">
        <v>68.3</v>
      </c>
      <c r="S157" t="n">
        <v>57.64</v>
      </c>
      <c r="T157" t="n">
        <v>3250.89</v>
      </c>
      <c r="U157" t="n">
        <v>0.84</v>
      </c>
      <c r="V157" t="n">
        <v>0.89</v>
      </c>
      <c r="W157" t="n">
        <v>6.81</v>
      </c>
      <c r="X157" t="n">
        <v>0.18</v>
      </c>
      <c r="Y157" t="n">
        <v>1</v>
      </c>
      <c r="Z157" t="n">
        <v>10</v>
      </c>
      <c r="AA157" t="n">
        <v>443.4883021510687</v>
      </c>
      <c r="AB157" t="n">
        <v>606.8002603261327</v>
      </c>
      <c r="AC157" t="n">
        <v>548.8880951301202</v>
      </c>
      <c r="AD157" t="n">
        <v>443488.3021510687</v>
      </c>
      <c r="AE157" t="n">
        <v>606800.2603261328</v>
      </c>
      <c r="AF157" t="n">
        <v>3.524867261871882e-06</v>
      </c>
      <c r="AG157" t="n">
        <v>7.757523148148148</v>
      </c>
      <c r="AH157" t="n">
        <v>548888.0951301202</v>
      </c>
    </row>
    <row r="158">
      <c r="A158" t="n">
        <v>156</v>
      </c>
      <c r="B158" t="n">
        <v>110</v>
      </c>
      <c r="C158" t="inlineStr">
        <is>
          <t xml:space="preserve">CONCLUIDO	</t>
        </is>
      </c>
      <c r="D158" t="n">
        <v>3.7293</v>
      </c>
      <c r="E158" t="n">
        <v>26.82</v>
      </c>
      <c r="F158" t="n">
        <v>23.91</v>
      </c>
      <c r="G158" t="n">
        <v>204.91</v>
      </c>
      <c r="H158" t="n">
        <v>2.52</v>
      </c>
      <c r="I158" t="n">
        <v>7</v>
      </c>
      <c r="J158" t="n">
        <v>283.04</v>
      </c>
      <c r="K158" t="n">
        <v>56.13</v>
      </c>
      <c r="L158" t="n">
        <v>40</v>
      </c>
      <c r="M158" t="n">
        <v>5</v>
      </c>
      <c r="N158" t="n">
        <v>76.92</v>
      </c>
      <c r="O158" t="n">
        <v>35143.02</v>
      </c>
      <c r="P158" t="n">
        <v>333.85</v>
      </c>
      <c r="Q158" t="n">
        <v>452.57</v>
      </c>
      <c r="R158" t="n">
        <v>68.36</v>
      </c>
      <c r="S158" t="n">
        <v>57.64</v>
      </c>
      <c r="T158" t="n">
        <v>3281.75</v>
      </c>
      <c r="U158" t="n">
        <v>0.84</v>
      </c>
      <c r="V158" t="n">
        <v>0.89</v>
      </c>
      <c r="W158" t="n">
        <v>6.8</v>
      </c>
      <c r="X158" t="n">
        <v>0.18</v>
      </c>
      <c r="Y158" t="n">
        <v>1</v>
      </c>
      <c r="Z158" t="n">
        <v>10</v>
      </c>
      <c r="AA158" t="n">
        <v>443.8579772921486</v>
      </c>
      <c r="AB158" t="n">
        <v>607.3060661630744</v>
      </c>
      <c r="AC158" t="n">
        <v>549.3456275678872</v>
      </c>
      <c r="AD158" t="n">
        <v>443857.9772921486</v>
      </c>
      <c r="AE158" t="n">
        <v>607306.0661630745</v>
      </c>
      <c r="AF158" t="n">
        <v>3.524867261871882e-06</v>
      </c>
      <c r="AG158" t="n">
        <v>7.760416666666667</v>
      </c>
      <c r="AH158" t="n">
        <v>549345.6275678872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150</v>
      </c>
      <c r="C2" t="inlineStr">
        <is>
          <t xml:space="preserve">CONCLUIDO	</t>
        </is>
      </c>
      <c r="D2" t="n">
        <v>1.3716</v>
      </c>
      <c r="E2" t="n">
        <v>72.91</v>
      </c>
      <c r="F2" t="n">
        <v>40.19</v>
      </c>
      <c r="G2" t="n">
        <v>4.51</v>
      </c>
      <c r="H2" t="n">
        <v>0.06</v>
      </c>
      <c r="I2" t="n">
        <v>535</v>
      </c>
      <c r="J2" t="n">
        <v>296.65</v>
      </c>
      <c r="K2" t="n">
        <v>61.82</v>
      </c>
      <c r="L2" t="n">
        <v>1</v>
      </c>
      <c r="M2" t="n">
        <v>533</v>
      </c>
      <c r="N2" t="n">
        <v>83.83</v>
      </c>
      <c r="O2" t="n">
        <v>36821.52</v>
      </c>
      <c r="P2" t="n">
        <v>736.46</v>
      </c>
      <c r="Q2" t="n">
        <v>453.88</v>
      </c>
      <c r="R2" t="n">
        <v>599.86</v>
      </c>
      <c r="S2" t="n">
        <v>57.64</v>
      </c>
      <c r="T2" t="n">
        <v>266395.14</v>
      </c>
      <c r="U2" t="n">
        <v>0.1</v>
      </c>
      <c r="V2" t="n">
        <v>0.53</v>
      </c>
      <c r="W2" t="n">
        <v>7.7</v>
      </c>
      <c r="X2" t="n">
        <v>16.43</v>
      </c>
      <c r="Y2" t="n">
        <v>1</v>
      </c>
      <c r="Z2" t="n">
        <v>10</v>
      </c>
      <c r="AA2" t="n">
        <v>2116.935809354337</v>
      </c>
      <c r="AB2" t="n">
        <v>2896.484966975192</v>
      </c>
      <c r="AC2" t="n">
        <v>2620.048506969263</v>
      </c>
      <c r="AD2" t="n">
        <v>2116935.809354337</v>
      </c>
      <c r="AE2" t="n">
        <v>2896484.966975192</v>
      </c>
      <c r="AF2" t="n">
        <v>1.18228580467598e-06</v>
      </c>
      <c r="AG2" t="n">
        <v>21.09664351851852</v>
      </c>
      <c r="AH2" t="n">
        <v>2620048.506969263</v>
      </c>
    </row>
    <row r="3">
      <c r="A3" t="n">
        <v>1</v>
      </c>
      <c r="B3" t="n">
        <v>150</v>
      </c>
      <c r="C3" t="inlineStr">
        <is>
          <t xml:space="preserve">CONCLUIDO	</t>
        </is>
      </c>
      <c r="D3" t="n">
        <v>1.7095</v>
      </c>
      <c r="E3" t="n">
        <v>58.5</v>
      </c>
      <c r="F3" t="n">
        <v>34.89</v>
      </c>
      <c r="G3" t="n">
        <v>5.64</v>
      </c>
      <c r="H3" t="n">
        <v>0.07000000000000001</v>
      </c>
      <c r="I3" t="n">
        <v>371</v>
      </c>
      <c r="J3" t="n">
        <v>297.17</v>
      </c>
      <c r="K3" t="n">
        <v>61.82</v>
      </c>
      <c r="L3" t="n">
        <v>1.25</v>
      </c>
      <c r="M3" t="n">
        <v>369</v>
      </c>
      <c r="N3" t="n">
        <v>84.09999999999999</v>
      </c>
      <c r="O3" t="n">
        <v>36885.7</v>
      </c>
      <c r="P3" t="n">
        <v>639.7</v>
      </c>
      <c r="Q3" t="n">
        <v>453.49</v>
      </c>
      <c r="R3" t="n">
        <v>426.65</v>
      </c>
      <c r="S3" t="n">
        <v>57.64</v>
      </c>
      <c r="T3" t="n">
        <v>180610.13</v>
      </c>
      <c r="U3" t="n">
        <v>0.14</v>
      </c>
      <c r="V3" t="n">
        <v>0.61</v>
      </c>
      <c r="W3" t="n">
        <v>7.4</v>
      </c>
      <c r="X3" t="n">
        <v>11.14</v>
      </c>
      <c r="Y3" t="n">
        <v>1</v>
      </c>
      <c r="Z3" t="n">
        <v>10</v>
      </c>
      <c r="AA3" t="n">
        <v>1524.09019350117</v>
      </c>
      <c r="AB3" t="n">
        <v>2085.327440862211</v>
      </c>
      <c r="AC3" t="n">
        <v>1886.306716681765</v>
      </c>
      <c r="AD3" t="n">
        <v>1524090.19350117</v>
      </c>
      <c r="AE3" t="n">
        <v>2085327.440862211</v>
      </c>
      <c r="AF3" t="n">
        <v>1.473547377583543e-06</v>
      </c>
      <c r="AG3" t="n">
        <v>16.92708333333333</v>
      </c>
      <c r="AH3" t="n">
        <v>1886306.716681765</v>
      </c>
    </row>
    <row r="4">
      <c r="A4" t="n">
        <v>2</v>
      </c>
      <c r="B4" t="n">
        <v>150</v>
      </c>
      <c r="C4" t="inlineStr">
        <is>
          <t xml:space="preserve">CONCLUIDO	</t>
        </is>
      </c>
      <c r="D4" t="n">
        <v>1.9602</v>
      </c>
      <c r="E4" t="n">
        <v>51.02</v>
      </c>
      <c r="F4" t="n">
        <v>32.18</v>
      </c>
      <c r="G4" t="n">
        <v>6.78</v>
      </c>
      <c r="H4" t="n">
        <v>0.09</v>
      </c>
      <c r="I4" t="n">
        <v>285</v>
      </c>
      <c r="J4" t="n">
        <v>297.7</v>
      </c>
      <c r="K4" t="n">
        <v>61.82</v>
      </c>
      <c r="L4" t="n">
        <v>1.5</v>
      </c>
      <c r="M4" t="n">
        <v>283</v>
      </c>
      <c r="N4" t="n">
        <v>84.37</v>
      </c>
      <c r="O4" t="n">
        <v>36949.99</v>
      </c>
      <c r="P4" t="n">
        <v>590.34</v>
      </c>
      <c r="Q4" t="n">
        <v>453.31</v>
      </c>
      <c r="R4" t="n">
        <v>338.52</v>
      </c>
      <c r="S4" t="n">
        <v>57.64</v>
      </c>
      <c r="T4" t="n">
        <v>136971.42</v>
      </c>
      <c r="U4" t="n">
        <v>0.17</v>
      </c>
      <c r="V4" t="n">
        <v>0.66</v>
      </c>
      <c r="W4" t="n">
        <v>7.25</v>
      </c>
      <c r="X4" t="n">
        <v>8.44</v>
      </c>
      <c r="Y4" t="n">
        <v>1</v>
      </c>
      <c r="Z4" t="n">
        <v>10</v>
      </c>
      <c r="AA4" t="n">
        <v>1254.018633378341</v>
      </c>
      <c r="AB4" t="n">
        <v>1715.803617585821</v>
      </c>
      <c r="AC4" t="n">
        <v>1552.049728468932</v>
      </c>
      <c r="AD4" t="n">
        <v>1254018.633378341</v>
      </c>
      <c r="AE4" t="n">
        <v>1715803.617585821</v>
      </c>
      <c r="AF4" t="n">
        <v>1.689644673611735e-06</v>
      </c>
      <c r="AG4" t="n">
        <v>14.76273148148148</v>
      </c>
      <c r="AH4" t="n">
        <v>1552049.728468932</v>
      </c>
    </row>
    <row r="5">
      <c r="A5" t="n">
        <v>3</v>
      </c>
      <c r="B5" t="n">
        <v>150</v>
      </c>
      <c r="C5" t="inlineStr">
        <is>
          <t xml:space="preserve">CONCLUIDO	</t>
        </is>
      </c>
      <c r="D5" t="n">
        <v>2.1525</v>
      </c>
      <c r="E5" t="n">
        <v>46.46</v>
      </c>
      <c r="F5" t="n">
        <v>30.57</v>
      </c>
      <c r="G5" t="n">
        <v>7.91</v>
      </c>
      <c r="H5" t="n">
        <v>0.1</v>
      </c>
      <c r="I5" t="n">
        <v>232</v>
      </c>
      <c r="J5" t="n">
        <v>298.22</v>
      </c>
      <c r="K5" t="n">
        <v>61.82</v>
      </c>
      <c r="L5" t="n">
        <v>1.75</v>
      </c>
      <c r="M5" t="n">
        <v>230</v>
      </c>
      <c r="N5" t="n">
        <v>84.65000000000001</v>
      </c>
      <c r="O5" t="n">
        <v>37014.39</v>
      </c>
      <c r="P5" t="n">
        <v>560.88</v>
      </c>
      <c r="Q5" t="n">
        <v>453.15</v>
      </c>
      <c r="R5" t="n">
        <v>285.19</v>
      </c>
      <c r="S5" t="n">
        <v>57.64</v>
      </c>
      <c r="T5" t="n">
        <v>110572.8</v>
      </c>
      <c r="U5" t="n">
        <v>0.2</v>
      </c>
      <c r="V5" t="n">
        <v>0.6899999999999999</v>
      </c>
      <c r="W5" t="n">
        <v>7.18</v>
      </c>
      <c r="X5" t="n">
        <v>6.83</v>
      </c>
      <c r="Y5" t="n">
        <v>1</v>
      </c>
      <c r="Z5" t="n">
        <v>10</v>
      </c>
      <c r="AA5" t="n">
        <v>1099.555607215278</v>
      </c>
      <c r="AB5" t="n">
        <v>1504.460490761743</v>
      </c>
      <c r="AC5" t="n">
        <v>1360.876893047002</v>
      </c>
      <c r="AD5" t="n">
        <v>1099555.607215278</v>
      </c>
      <c r="AE5" t="n">
        <v>1504460.490761743</v>
      </c>
      <c r="AF5" t="n">
        <v>1.855402591546404e-06</v>
      </c>
      <c r="AG5" t="n">
        <v>13.44328703703704</v>
      </c>
      <c r="AH5" t="n">
        <v>1360876.893047002</v>
      </c>
    </row>
    <row r="6">
      <c r="A6" t="n">
        <v>4</v>
      </c>
      <c r="B6" t="n">
        <v>150</v>
      </c>
      <c r="C6" t="inlineStr">
        <is>
          <t xml:space="preserve">CONCLUIDO	</t>
        </is>
      </c>
      <c r="D6" t="n">
        <v>2.3063</v>
      </c>
      <c r="E6" t="n">
        <v>43.36</v>
      </c>
      <c r="F6" t="n">
        <v>29.47</v>
      </c>
      <c r="G6" t="n">
        <v>9.02</v>
      </c>
      <c r="H6" t="n">
        <v>0.12</v>
      </c>
      <c r="I6" t="n">
        <v>196</v>
      </c>
      <c r="J6" t="n">
        <v>298.74</v>
      </c>
      <c r="K6" t="n">
        <v>61.82</v>
      </c>
      <c r="L6" t="n">
        <v>2</v>
      </c>
      <c r="M6" t="n">
        <v>194</v>
      </c>
      <c r="N6" t="n">
        <v>84.92</v>
      </c>
      <c r="O6" t="n">
        <v>37078.91</v>
      </c>
      <c r="P6" t="n">
        <v>540.88</v>
      </c>
      <c r="Q6" t="n">
        <v>453.06</v>
      </c>
      <c r="R6" t="n">
        <v>249.5</v>
      </c>
      <c r="S6" t="n">
        <v>57.64</v>
      </c>
      <c r="T6" t="n">
        <v>92908.07000000001</v>
      </c>
      <c r="U6" t="n">
        <v>0.23</v>
      </c>
      <c r="V6" t="n">
        <v>0.72</v>
      </c>
      <c r="W6" t="n">
        <v>7.12</v>
      </c>
      <c r="X6" t="n">
        <v>5.74</v>
      </c>
      <c r="Y6" t="n">
        <v>1</v>
      </c>
      <c r="Z6" t="n">
        <v>10</v>
      </c>
      <c r="AA6" t="n">
        <v>1004.21313635513</v>
      </c>
      <c r="AB6" t="n">
        <v>1374.008715917934</v>
      </c>
      <c r="AC6" t="n">
        <v>1242.87525250407</v>
      </c>
      <c r="AD6" t="n">
        <v>1004213.13635513</v>
      </c>
      <c r="AE6" t="n">
        <v>1374008.715917934</v>
      </c>
      <c r="AF6" t="n">
        <v>1.987974446868047e-06</v>
      </c>
      <c r="AG6" t="n">
        <v>12.5462962962963</v>
      </c>
      <c r="AH6" t="n">
        <v>1242875.25250407</v>
      </c>
    </row>
    <row r="7">
      <c r="A7" t="n">
        <v>5</v>
      </c>
      <c r="B7" t="n">
        <v>150</v>
      </c>
      <c r="C7" t="inlineStr">
        <is>
          <t xml:space="preserve">CONCLUIDO	</t>
        </is>
      </c>
      <c r="D7" t="n">
        <v>2.4315</v>
      </c>
      <c r="E7" t="n">
        <v>41.13</v>
      </c>
      <c r="F7" t="n">
        <v>28.69</v>
      </c>
      <c r="G7" t="n">
        <v>10.12</v>
      </c>
      <c r="H7" t="n">
        <v>0.13</v>
      </c>
      <c r="I7" t="n">
        <v>170</v>
      </c>
      <c r="J7" t="n">
        <v>299.26</v>
      </c>
      <c r="K7" t="n">
        <v>61.82</v>
      </c>
      <c r="L7" t="n">
        <v>2.25</v>
      </c>
      <c r="M7" t="n">
        <v>168</v>
      </c>
      <c r="N7" t="n">
        <v>85.19</v>
      </c>
      <c r="O7" t="n">
        <v>37143.54</v>
      </c>
      <c r="P7" t="n">
        <v>526.47</v>
      </c>
      <c r="Q7" t="n">
        <v>452.89</v>
      </c>
      <c r="R7" t="n">
        <v>224.13</v>
      </c>
      <c r="S7" t="n">
        <v>57.64</v>
      </c>
      <c r="T7" t="n">
        <v>80351.27</v>
      </c>
      <c r="U7" t="n">
        <v>0.26</v>
      </c>
      <c r="V7" t="n">
        <v>0.74</v>
      </c>
      <c r="W7" t="n">
        <v>7.07</v>
      </c>
      <c r="X7" t="n">
        <v>4.95</v>
      </c>
      <c r="Y7" t="n">
        <v>1</v>
      </c>
      <c r="Z7" t="n">
        <v>10</v>
      </c>
      <c r="AA7" t="n">
        <v>934.1820791057876</v>
      </c>
      <c r="AB7" t="n">
        <v>1278.189133837187</v>
      </c>
      <c r="AC7" t="n">
        <v>1156.200556853482</v>
      </c>
      <c r="AD7" t="n">
        <v>934182.0791057876</v>
      </c>
      <c r="AE7" t="n">
        <v>1278189.133837187</v>
      </c>
      <c r="AF7" t="n">
        <v>2.0958937985343e-06</v>
      </c>
      <c r="AG7" t="n">
        <v>11.90104166666667</v>
      </c>
      <c r="AH7" t="n">
        <v>1156200.556853482</v>
      </c>
    </row>
    <row r="8">
      <c r="A8" t="n">
        <v>6</v>
      </c>
      <c r="B8" t="n">
        <v>150</v>
      </c>
      <c r="C8" t="inlineStr">
        <is>
          <t xml:space="preserve">CONCLUIDO	</t>
        </is>
      </c>
      <c r="D8" t="n">
        <v>2.5437</v>
      </c>
      <c r="E8" t="n">
        <v>39.31</v>
      </c>
      <c r="F8" t="n">
        <v>28.04</v>
      </c>
      <c r="G8" t="n">
        <v>11.29</v>
      </c>
      <c r="H8" t="n">
        <v>0.15</v>
      </c>
      <c r="I8" t="n">
        <v>149</v>
      </c>
      <c r="J8" t="n">
        <v>299.79</v>
      </c>
      <c r="K8" t="n">
        <v>61.82</v>
      </c>
      <c r="L8" t="n">
        <v>2.5</v>
      </c>
      <c r="M8" t="n">
        <v>147</v>
      </c>
      <c r="N8" t="n">
        <v>85.47</v>
      </c>
      <c r="O8" t="n">
        <v>37208.42</v>
      </c>
      <c r="P8" t="n">
        <v>514.62</v>
      </c>
      <c r="Q8" t="n">
        <v>453.06</v>
      </c>
      <c r="R8" t="n">
        <v>203.3</v>
      </c>
      <c r="S8" t="n">
        <v>57.64</v>
      </c>
      <c r="T8" t="n">
        <v>70043</v>
      </c>
      <c r="U8" t="n">
        <v>0.28</v>
      </c>
      <c r="V8" t="n">
        <v>0.76</v>
      </c>
      <c r="W8" t="n">
        <v>7.02</v>
      </c>
      <c r="X8" t="n">
        <v>4.3</v>
      </c>
      <c r="Y8" t="n">
        <v>1</v>
      </c>
      <c r="Z8" t="n">
        <v>10</v>
      </c>
      <c r="AA8" t="n">
        <v>876.2369773032614</v>
      </c>
      <c r="AB8" t="n">
        <v>1198.906089193498</v>
      </c>
      <c r="AC8" t="n">
        <v>1084.484174716134</v>
      </c>
      <c r="AD8" t="n">
        <v>876236.9773032614</v>
      </c>
      <c r="AE8" t="n">
        <v>1198906.089193498</v>
      </c>
      <c r="AF8" t="n">
        <v>2.19260746672083e-06</v>
      </c>
      <c r="AG8" t="n">
        <v>11.3744212962963</v>
      </c>
      <c r="AH8" t="n">
        <v>1084484.174716134</v>
      </c>
    </row>
    <row r="9">
      <c r="A9" t="n">
        <v>7</v>
      </c>
      <c r="B9" t="n">
        <v>150</v>
      </c>
      <c r="C9" t="inlineStr">
        <is>
          <t xml:space="preserve">CONCLUIDO	</t>
        </is>
      </c>
      <c r="D9" t="n">
        <v>2.6279</v>
      </c>
      <c r="E9" t="n">
        <v>38.05</v>
      </c>
      <c r="F9" t="n">
        <v>27.61</v>
      </c>
      <c r="G9" t="n">
        <v>12.36</v>
      </c>
      <c r="H9" t="n">
        <v>0.16</v>
      </c>
      <c r="I9" t="n">
        <v>134</v>
      </c>
      <c r="J9" t="n">
        <v>300.32</v>
      </c>
      <c r="K9" t="n">
        <v>61.82</v>
      </c>
      <c r="L9" t="n">
        <v>2.75</v>
      </c>
      <c r="M9" t="n">
        <v>132</v>
      </c>
      <c r="N9" t="n">
        <v>85.73999999999999</v>
      </c>
      <c r="O9" t="n">
        <v>37273.29</v>
      </c>
      <c r="P9" t="n">
        <v>506.87</v>
      </c>
      <c r="Q9" t="n">
        <v>452.96</v>
      </c>
      <c r="R9" t="n">
        <v>188.63</v>
      </c>
      <c r="S9" t="n">
        <v>57.64</v>
      </c>
      <c r="T9" t="n">
        <v>62780.89</v>
      </c>
      <c r="U9" t="n">
        <v>0.31</v>
      </c>
      <c r="V9" t="n">
        <v>0.77</v>
      </c>
      <c r="W9" t="n">
        <v>7.01</v>
      </c>
      <c r="X9" t="n">
        <v>3.88</v>
      </c>
      <c r="Y9" t="n">
        <v>1</v>
      </c>
      <c r="Z9" t="n">
        <v>10</v>
      </c>
      <c r="AA9" t="n">
        <v>833.5219843373042</v>
      </c>
      <c r="AB9" t="n">
        <v>1140.461551364984</v>
      </c>
      <c r="AC9" t="n">
        <v>1031.617501550549</v>
      </c>
      <c r="AD9" t="n">
        <v>833521.9843373041</v>
      </c>
      <c r="AE9" t="n">
        <v>1140461.551364984</v>
      </c>
      <c r="AF9" t="n">
        <v>2.265185816643342e-06</v>
      </c>
      <c r="AG9" t="n">
        <v>11.00983796296296</v>
      </c>
      <c r="AH9" t="n">
        <v>1031617.501550549</v>
      </c>
    </row>
    <row r="10">
      <c r="A10" t="n">
        <v>8</v>
      </c>
      <c r="B10" t="n">
        <v>150</v>
      </c>
      <c r="C10" t="inlineStr">
        <is>
          <t xml:space="preserve">CONCLUIDO	</t>
        </is>
      </c>
      <c r="D10" t="n">
        <v>2.7066</v>
      </c>
      <c r="E10" t="n">
        <v>36.95</v>
      </c>
      <c r="F10" t="n">
        <v>27.23</v>
      </c>
      <c r="G10" t="n">
        <v>13.5</v>
      </c>
      <c r="H10" t="n">
        <v>0.18</v>
      </c>
      <c r="I10" t="n">
        <v>121</v>
      </c>
      <c r="J10" t="n">
        <v>300.84</v>
      </c>
      <c r="K10" t="n">
        <v>61.82</v>
      </c>
      <c r="L10" t="n">
        <v>3</v>
      </c>
      <c r="M10" t="n">
        <v>119</v>
      </c>
      <c r="N10" t="n">
        <v>86.02</v>
      </c>
      <c r="O10" t="n">
        <v>37338.27</v>
      </c>
      <c r="P10" t="n">
        <v>499.87</v>
      </c>
      <c r="Q10" t="n">
        <v>452.92</v>
      </c>
      <c r="R10" t="n">
        <v>176.11</v>
      </c>
      <c r="S10" t="n">
        <v>57.64</v>
      </c>
      <c r="T10" t="n">
        <v>56585.64</v>
      </c>
      <c r="U10" t="n">
        <v>0.33</v>
      </c>
      <c r="V10" t="n">
        <v>0.78</v>
      </c>
      <c r="W10" t="n">
        <v>7</v>
      </c>
      <c r="X10" t="n">
        <v>3.5</v>
      </c>
      <c r="Y10" t="n">
        <v>1</v>
      </c>
      <c r="Z10" t="n">
        <v>10</v>
      </c>
      <c r="AA10" t="n">
        <v>807.5029097808118</v>
      </c>
      <c r="AB10" t="n">
        <v>1104.861105676235</v>
      </c>
      <c r="AC10" t="n">
        <v>999.4147124327956</v>
      </c>
      <c r="AD10" t="n">
        <v>807502.9097808119</v>
      </c>
      <c r="AE10" t="n">
        <v>1104861.105676235</v>
      </c>
      <c r="AF10" t="n">
        <v>2.333023300478279e-06</v>
      </c>
      <c r="AG10" t="n">
        <v>10.69155092592593</v>
      </c>
      <c r="AH10" t="n">
        <v>999414.7124327956</v>
      </c>
    </row>
    <row r="11">
      <c r="A11" t="n">
        <v>9</v>
      </c>
      <c r="B11" t="n">
        <v>150</v>
      </c>
      <c r="C11" t="inlineStr">
        <is>
          <t xml:space="preserve">CONCLUIDO	</t>
        </is>
      </c>
      <c r="D11" t="n">
        <v>2.77</v>
      </c>
      <c r="E11" t="n">
        <v>36.1</v>
      </c>
      <c r="F11" t="n">
        <v>26.94</v>
      </c>
      <c r="G11" t="n">
        <v>14.56</v>
      </c>
      <c r="H11" t="n">
        <v>0.19</v>
      </c>
      <c r="I11" t="n">
        <v>111</v>
      </c>
      <c r="J11" t="n">
        <v>301.37</v>
      </c>
      <c r="K11" t="n">
        <v>61.82</v>
      </c>
      <c r="L11" t="n">
        <v>3.25</v>
      </c>
      <c r="M11" t="n">
        <v>109</v>
      </c>
      <c r="N11" t="n">
        <v>86.3</v>
      </c>
      <c r="O11" t="n">
        <v>37403.38</v>
      </c>
      <c r="P11" t="n">
        <v>494.55</v>
      </c>
      <c r="Q11" t="n">
        <v>452.92</v>
      </c>
      <c r="R11" t="n">
        <v>166.78</v>
      </c>
      <c r="S11" t="n">
        <v>57.64</v>
      </c>
      <c r="T11" t="n">
        <v>51974.96</v>
      </c>
      <c r="U11" t="n">
        <v>0.35</v>
      </c>
      <c r="V11" t="n">
        <v>0.79</v>
      </c>
      <c r="W11" t="n">
        <v>6.97</v>
      </c>
      <c r="X11" t="n">
        <v>3.2</v>
      </c>
      <c r="Y11" t="n">
        <v>1</v>
      </c>
      <c r="Z11" t="n">
        <v>10</v>
      </c>
      <c r="AA11" t="n">
        <v>775.0181486159172</v>
      </c>
      <c r="AB11" t="n">
        <v>1060.414022323908</v>
      </c>
      <c r="AC11" t="n">
        <v>959.2095963337417</v>
      </c>
      <c r="AD11" t="n">
        <v>775018.1486159172</v>
      </c>
      <c r="AE11" t="n">
        <v>1060414.022323908</v>
      </c>
      <c r="AF11" t="n">
        <v>2.387672556833235e-06</v>
      </c>
      <c r="AG11" t="n">
        <v>10.44560185185185</v>
      </c>
      <c r="AH11" t="n">
        <v>959209.5963337417</v>
      </c>
    </row>
    <row r="12">
      <c r="A12" t="n">
        <v>10</v>
      </c>
      <c r="B12" t="n">
        <v>150</v>
      </c>
      <c r="C12" t="inlineStr">
        <is>
          <t xml:space="preserve">CONCLUIDO	</t>
        </is>
      </c>
      <c r="D12" t="n">
        <v>2.8303</v>
      </c>
      <c r="E12" t="n">
        <v>35.33</v>
      </c>
      <c r="F12" t="n">
        <v>26.67</v>
      </c>
      <c r="G12" t="n">
        <v>15.69</v>
      </c>
      <c r="H12" t="n">
        <v>0.21</v>
      </c>
      <c r="I12" t="n">
        <v>102</v>
      </c>
      <c r="J12" t="n">
        <v>301.9</v>
      </c>
      <c r="K12" t="n">
        <v>61.82</v>
      </c>
      <c r="L12" t="n">
        <v>3.5</v>
      </c>
      <c r="M12" t="n">
        <v>100</v>
      </c>
      <c r="N12" t="n">
        <v>86.58</v>
      </c>
      <c r="O12" t="n">
        <v>37468.6</v>
      </c>
      <c r="P12" t="n">
        <v>489.7</v>
      </c>
      <c r="Q12" t="n">
        <v>452.85</v>
      </c>
      <c r="R12" t="n">
        <v>157.89</v>
      </c>
      <c r="S12" t="n">
        <v>57.64</v>
      </c>
      <c r="T12" t="n">
        <v>47575.4</v>
      </c>
      <c r="U12" t="n">
        <v>0.37</v>
      </c>
      <c r="V12" t="n">
        <v>0.8</v>
      </c>
      <c r="W12" t="n">
        <v>6.97</v>
      </c>
      <c r="X12" t="n">
        <v>2.94</v>
      </c>
      <c r="Y12" t="n">
        <v>1</v>
      </c>
      <c r="Z12" t="n">
        <v>10</v>
      </c>
      <c r="AA12" t="n">
        <v>757.5823883614504</v>
      </c>
      <c r="AB12" t="n">
        <v>1036.557645932293</v>
      </c>
      <c r="AC12" t="n">
        <v>937.6300390223074</v>
      </c>
      <c r="AD12" t="n">
        <v>757582.3883614504</v>
      </c>
      <c r="AE12" t="n">
        <v>1036557.645932293</v>
      </c>
      <c r="AF12" t="n">
        <v>2.439649688666103e-06</v>
      </c>
      <c r="AG12" t="n">
        <v>10.22280092592593</v>
      </c>
      <c r="AH12" t="n">
        <v>937630.0390223074</v>
      </c>
    </row>
    <row r="13">
      <c r="A13" t="n">
        <v>11</v>
      </c>
      <c r="B13" t="n">
        <v>150</v>
      </c>
      <c r="C13" t="inlineStr">
        <is>
          <t xml:space="preserve">CONCLUIDO	</t>
        </is>
      </c>
      <c r="D13" t="n">
        <v>2.8877</v>
      </c>
      <c r="E13" t="n">
        <v>34.63</v>
      </c>
      <c r="F13" t="n">
        <v>26.41</v>
      </c>
      <c r="G13" t="n">
        <v>16.86</v>
      </c>
      <c r="H13" t="n">
        <v>0.22</v>
      </c>
      <c r="I13" t="n">
        <v>94</v>
      </c>
      <c r="J13" t="n">
        <v>302.43</v>
      </c>
      <c r="K13" t="n">
        <v>61.82</v>
      </c>
      <c r="L13" t="n">
        <v>3.75</v>
      </c>
      <c r="M13" t="n">
        <v>92</v>
      </c>
      <c r="N13" t="n">
        <v>86.86</v>
      </c>
      <c r="O13" t="n">
        <v>37533.94</v>
      </c>
      <c r="P13" t="n">
        <v>485.03</v>
      </c>
      <c r="Q13" t="n">
        <v>452.81</v>
      </c>
      <c r="R13" t="n">
        <v>149.72</v>
      </c>
      <c r="S13" t="n">
        <v>57.64</v>
      </c>
      <c r="T13" t="n">
        <v>43527.75</v>
      </c>
      <c r="U13" t="n">
        <v>0.39</v>
      </c>
      <c r="V13" t="n">
        <v>0.8</v>
      </c>
      <c r="W13" t="n">
        <v>6.95</v>
      </c>
      <c r="X13" t="n">
        <v>2.68</v>
      </c>
      <c r="Y13" t="n">
        <v>1</v>
      </c>
      <c r="Z13" t="n">
        <v>10</v>
      </c>
      <c r="AA13" t="n">
        <v>741.6030747414534</v>
      </c>
      <c r="AB13" t="n">
        <v>1014.69404407985</v>
      </c>
      <c r="AC13" t="n">
        <v>917.8530686449033</v>
      </c>
      <c r="AD13" t="n">
        <v>741603.0747414534</v>
      </c>
      <c r="AE13" t="n">
        <v>1014694.044079849</v>
      </c>
      <c r="AF13" t="n">
        <v>2.48912709110734e-06</v>
      </c>
      <c r="AG13" t="n">
        <v>10.02025462962963</v>
      </c>
      <c r="AH13" t="n">
        <v>917853.0686449033</v>
      </c>
    </row>
    <row r="14">
      <c r="A14" t="n">
        <v>12</v>
      </c>
      <c r="B14" t="n">
        <v>150</v>
      </c>
      <c r="C14" t="inlineStr">
        <is>
          <t xml:space="preserve">CONCLUIDO	</t>
        </is>
      </c>
      <c r="D14" t="n">
        <v>2.9287</v>
      </c>
      <c r="E14" t="n">
        <v>34.15</v>
      </c>
      <c r="F14" t="n">
        <v>26.26</v>
      </c>
      <c r="G14" t="n">
        <v>17.9</v>
      </c>
      <c r="H14" t="n">
        <v>0.24</v>
      </c>
      <c r="I14" t="n">
        <v>88</v>
      </c>
      <c r="J14" t="n">
        <v>302.96</v>
      </c>
      <c r="K14" t="n">
        <v>61.82</v>
      </c>
      <c r="L14" t="n">
        <v>4</v>
      </c>
      <c r="M14" t="n">
        <v>86</v>
      </c>
      <c r="N14" t="n">
        <v>87.14</v>
      </c>
      <c r="O14" t="n">
        <v>37599.4</v>
      </c>
      <c r="P14" t="n">
        <v>482.21</v>
      </c>
      <c r="Q14" t="n">
        <v>452.69</v>
      </c>
      <c r="R14" t="n">
        <v>144.42</v>
      </c>
      <c r="S14" t="n">
        <v>57.64</v>
      </c>
      <c r="T14" t="n">
        <v>40910.1</v>
      </c>
      <c r="U14" t="n">
        <v>0.4</v>
      </c>
      <c r="V14" t="n">
        <v>0.8100000000000001</v>
      </c>
      <c r="W14" t="n">
        <v>6.95</v>
      </c>
      <c r="X14" t="n">
        <v>2.53</v>
      </c>
      <c r="Y14" t="n">
        <v>1</v>
      </c>
      <c r="Z14" t="n">
        <v>10</v>
      </c>
      <c r="AA14" t="n">
        <v>718.0764897976526</v>
      </c>
      <c r="AB14" t="n">
        <v>982.5039326400663</v>
      </c>
      <c r="AC14" t="n">
        <v>888.7351362618277</v>
      </c>
      <c r="AD14" t="n">
        <v>718076.4897976526</v>
      </c>
      <c r="AE14" t="n">
        <v>982503.9326400663</v>
      </c>
      <c r="AF14" t="n">
        <v>2.524468092851082e-06</v>
      </c>
      <c r="AG14" t="n">
        <v>9.88136574074074</v>
      </c>
      <c r="AH14" t="n">
        <v>888735.1362618278</v>
      </c>
    </row>
    <row r="15">
      <c r="A15" t="n">
        <v>13</v>
      </c>
      <c r="B15" t="n">
        <v>150</v>
      </c>
      <c r="C15" t="inlineStr">
        <is>
          <t xml:space="preserve">CONCLUIDO	</t>
        </is>
      </c>
      <c r="D15" t="n">
        <v>2.9734</v>
      </c>
      <c r="E15" t="n">
        <v>33.63</v>
      </c>
      <c r="F15" t="n">
        <v>26.08</v>
      </c>
      <c r="G15" t="n">
        <v>19.08</v>
      </c>
      <c r="H15" t="n">
        <v>0.25</v>
      </c>
      <c r="I15" t="n">
        <v>82</v>
      </c>
      <c r="J15" t="n">
        <v>303.49</v>
      </c>
      <c r="K15" t="n">
        <v>61.82</v>
      </c>
      <c r="L15" t="n">
        <v>4.25</v>
      </c>
      <c r="M15" t="n">
        <v>80</v>
      </c>
      <c r="N15" t="n">
        <v>87.42</v>
      </c>
      <c r="O15" t="n">
        <v>37664.98</v>
      </c>
      <c r="P15" t="n">
        <v>478.91</v>
      </c>
      <c r="Q15" t="n">
        <v>452.8</v>
      </c>
      <c r="R15" t="n">
        <v>138.81</v>
      </c>
      <c r="S15" t="n">
        <v>57.64</v>
      </c>
      <c r="T15" t="n">
        <v>38130.65</v>
      </c>
      <c r="U15" t="n">
        <v>0.42</v>
      </c>
      <c r="V15" t="n">
        <v>0.8100000000000001</v>
      </c>
      <c r="W15" t="n">
        <v>6.93</v>
      </c>
      <c r="X15" t="n">
        <v>2.35</v>
      </c>
      <c r="Y15" t="n">
        <v>1</v>
      </c>
      <c r="Z15" t="n">
        <v>10</v>
      </c>
      <c r="AA15" t="n">
        <v>706.7645933433415</v>
      </c>
      <c r="AB15" t="n">
        <v>967.026496865627</v>
      </c>
      <c r="AC15" t="n">
        <v>874.7348452349835</v>
      </c>
      <c r="AD15" t="n">
        <v>706764.5933433415</v>
      </c>
      <c r="AE15" t="n">
        <v>967026.496865627</v>
      </c>
      <c r="AF15" t="n">
        <v>2.562998404508282e-06</v>
      </c>
      <c r="AG15" t="n">
        <v>9.730902777777779</v>
      </c>
      <c r="AH15" t="n">
        <v>874734.8452349835</v>
      </c>
    </row>
    <row r="16">
      <c r="A16" t="n">
        <v>14</v>
      </c>
      <c r="B16" t="n">
        <v>150</v>
      </c>
      <c r="C16" t="inlineStr">
        <is>
          <t xml:space="preserve">CONCLUIDO	</t>
        </is>
      </c>
      <c r="D16" t="n">
        <v>3.0108</v>
      </c>
      <c r="E16" t="n">
        <v>33.21</v>
      </c>
      <c r="F16" t="n">
        <v>25.94</v>
      </c>
      <c r="G16" t="n">
        <v>20.21</v>
      </c>
      <c r="H16" t="n">
        <v>0.26</v>
      </c>
      <c r="I16" t="n">
        <v>77</v>
      </c>
      <c r="J16" t="n">
        <v>304.03</v>
      </c>
      <c r="K16" t="n">
        <v>61.82</v>
      </c>
      <c r="L16" t="n">
        <v>4.5</v>
      </c>
      <c r="M16" t="n">
        <v>75</v>
      </c>
      <c r="N16" t="n">
        <v>87.7</v>
      </c>
      <c r="O16" t="n">
        <v>37730.68</v>
      </c>
      <c r="P16" t="n">
        <v>476.4</v>
      </c>
      <c r="Q16" t="n">
        <v>452.72</v>
      </c>
      <c r="R16" t="n">
        <v>134.44</v>
      </c>
      <c r="S16" t="n">
        <v>57.64</v>
      </c>
      <c r="T16" t="n">
        <v>35970.59</v>
      </c>
      <c r="U16" t="n">
        <v>0.43</v>
      </c>
      <c r="V16" t="n">
        <v>0.82</v>
      </c>
      <c r="W16" t="n">
        <v>6.92</v>
      </c>
      <c r="X16" t="n">
        <v>2.21</v>
      </c>
      <c r="Y16" t="n">
        <v>1</v>
      </c>
      <c r="Z16" t="n">
        <v>10</v>
      </c>
      <c r="AA16" t="n">
        <v>697.8074481829864</v>
      </c>
      <c r="AB16" t="n">
        <v>954.7709356958737</v>
      </c>
      <c r="AC16" t="n">
        <v>863.6489376224832</v>
      </c>
      <c r="AD16" t="n">
        <v>697807.4481829864</v>
      </c>
      <c r="AE16" t="n">
        <v>954770.9356958737</v>
      </c>
      <c r="AF16" t="n">
        <v>2.595236293903792e-06</v>
      </c>
      <c r="AG16" t="n">
        <v>9.609375</v>
      </c>
      <c r="AH16" t="n">
        <v>863648.9376224832</v>
      </c>
    </row>
    <row r="17">
      <c r="A17" t="n">
        <v>15</v>
      </c>
      <c r="B17" t="n">
        <v>150</v>
      </c>
      <c r="C17" t="inlineStr">
        <is>
          <t xml:space="preserve">CONCLUIDO	</t>
        </is>
      </c>
      <c r="D17" t="n">
        <v>3.0413</v>
      </c>
      <c r="E17" t="n">
        <v>32.88</v>
      </c>
      <c r="F17" t="n">
        <v>25.83</v>
      </c>
      <c r="G17" t="n">
        <v>21.23</v>
      </c>
      <c r="H17" t="n">
        <v>0.28</v>
      </c>
      <c r="I17" t="n">
        <v>73</v>
      </c>
      <c r="J17" t="n">
        <v>304.56</v>
      </c>
      <c r="K17" t="n">
        <v>61.82</v>
      </c>
      <c r="L17" t="n">
        <v>4.75</v>
      </c>
      <c r="M17" t="n">
        <v>71</v>
      </c>
      <c r="N17" t="n">
        <v>87.98999999999999</v>
      </c>
      <c r="O17" t="n">
        <v>37796.51</v>
      </c>
      <c r="P17" t="n">
        <v>474.31</v>
      </c>
      <c r="Q17" t="n">
        <v>452.77</v>
      </c>
      <c r="R17" t="n">
        <v>130.95</v>
      </c>
      <c r="S17" t="n">
        <v>57.64</v>
      </c>
      <c r="T17" t="n">
        <v>34247.17</v>
      </c>
      <c r="U17" t="n">
        <v>0.44</v>
      </c>
      <c r="V17" t="n">
        <v>0.82</v>
      </c>
      <c r="W17" t="n">
        <v>6.91</v>
      </c>
      <c r="X17" t="n">
        <v>2.1</v>
      </c>
      <c r="Y17" t="n">
        <v>1</v>
      </c>
      <c r="Z17" t="n">
        <v>10</v>
      </c>
      <c r="AA17" t="n">
        <v>690.6501937670057</v>
      </c>
      <c r="AB17" t="n">
        <v>944.9780644481491</v>
      </c>
      <c r="AC17" t="n">
        <v>854.7906842622604</v>
      </c>
      <c r="AD17" t="n">
        <v>690650.1937670057</v>
      </c>
      <c r="AE17" t="n">
        <v>944978.0644481491</v>
      </c>
      <c r="AF17" t="n">
        <v>2.621526551298526e-06</v>
      </c>
      <c r="AG17" t="n">
        <v>9.513888888888891</v>
      </c>
      <c r="AH17" t="n">
        <v>854790.6842622603</v>
      </c>
    </row>
    <row r="18">
      <c r="A18" t="n">
        <v>16</v>
      </c>
      <c r="B18" t="n">
        <v>150</v>
      </c>
      <c r="C18" t="inlineStr">
        <is>
          <t xml:space="preserve">CONCLUIDO	</t>
        </is>
      </c>
      <c r="D18" t="n">
        <v>3.0751</v>
      </c>
      <c r="E18" t="n">
        <v>32.52</v>
      </c>
      <c r="F18" t="n">
        <v>25.69</v>
      </c>
      <c r="G18" t="n">
        <v>22.34</v>
      </c>
      <c r="H18" t="n">
        <v>0.29</v>
      </c>
      <c r="I18" t="n">
        <v>69</v>
      </c>
      <c r="J18" t="n">
        <v>305.09</v>
      </c>
      <c r="K18" t="n">
        <v>61.82</v>
      </c>
      <c r="L18" t="n">
        <v>5</v>
      </c>
      <c r="M18" t="n">
        <v>67</v>
      </c>
      <c r="N18" t="n">
        <v>88.27</v>
      </c>
      <c r="O18" t="n">
        <v>37862.45</v>
      </c>
      <c r="P18" t="n">
        <v>471.86</v>
      </c>
      <c r="Q18" t="n">
        <v>452.76</v>
      </c>
      <c r="R18" t="n">
        <v>126.19</v>
      </c>
      <c r="S18" t="n">
        <v>57.64</v>
      </c>
      <c r="T18" t="n">
        <v>31889.97</v>
      </c>
      <c r="U18" t="n">
        <v>0.46</v>
      </c>
      <c r="V18" t="n">
        <v>0.83</v>
      </c>
      <c r="W18" t="n">
        <v>6.91</v>
      </c>
      <c r="X18" t="n">
        <v>1.96</v>
      </c>
      <c r="Y18" t="n">
        <v>1</v>
      </c>
      <c r="Z18" t="n">
        <v>10</v>
      </c>
      <c r="AA18" t="n">
        <v>682.5289431761257</v>
      </c>
      <c r="AB18" t="n">
        <v>933.8662111054175</v>
      </c>
      <c r="AC18" t="n">
        <v>844.7393306069749</v>
      </c>
      <c r="AD18" t="n">
        <v>682528.9431761258</v>
      </c>
      <c r="AE18" t="n">
        <v>933866.2111054175</v>
      </c>
      <c r="AF18" t="n">
        <v>2.650661328345805e-06</v>
      </c>
      <c r="AG18" t="n">
        <v>9.409722222222223</v>
      </c>
      <c r="AH18" t="n">
        <v>844739.3306069749</v>
      </c>
    </row>
    <row r="19">
      <c r="A19" t="n">
        <v>17</v>
      </c>
      <c r="B19" t="n">
        <v>150</v>
      </c>
      <c r="C19" t="inlineStr">
        <is>
          <t xml:space="preserve">CONCLUIDO	</t>
        </is>
      </c>
      <c r="D19" t="n">
        <v>3.1016</v>
      </c>
      <c r="E19" t="n">
        <v>32.24</v>
      </c>
      <c r="F19" t="n">
        <v>25.58</v>
      </c>
      <c r="G19" t="n">
        <v>23.25</v>
      </c>
      <c r="H19" t="n">
        <v>0.31</v>
      </c>
      <c r="I19" t="n">
        <v>66</v>
      </c>
      <c r="J19" t="n">
        <v>305.63</v>
      </c>
      <c r="K19" t="n">
        <v>61.82</v>
      </c>
      <c r="L19" t="n">
        <v>5.25</v>
      </c>
      <c r="M19" t="n">
        <v>64</v>
      </c>
      <c r="N19" t="n">
        <v>88.56</v>
      </c>
      <c r="O19" t="n">
        <v>37928.52</v>
      </c>
      <c r="P19" t="n">
        <v>469.82</v>
      </c>
      <c r="Q19" t="n">
        <v>452.76</v>
      </c>
      <c r="R19" t="n">
        <v>122.68</v>
      </c>
      <c r="S19" t="n">
        <v>57.64</v>
      </c>
      <c r="T19" t="n">
        <v>30148.49</v>
      </c>
      <c r="U19" t="n">
        <v>0.47</v>
      </c>
      <c r="V19" t="n">
        <v>0.83</v>
      </c>
      <c r="W19" t="n">
        <v>6.9</v>
      </c>
      <c r="X19" t="n">
        <v>1.85</v>
      </c>
      <c r="Y19" t="n">
        <v>1</v>
      </c>
      <c r="Z19" t="n">
        <v>10</v>
      </c>
      <c r="AA19" t="n">
        <v>676.3226885302892</v>
      </c>
      <c r="AB19" t="n">
        <v>925.3745396983528</v>
      </c>
      <c r="AC19" t="n">
        <v>837.0580924008649</v>
      </c>
      <c r="AD19" t="n">
        <v>676322.6885302891</v>
      </c>
      <c r="AE19" t="n">
        <v>925374.5396983528</v>
      </c>
      <c r="AF19" t="n">
        <v>2.673503683131395e-06</v>
      </c>
      <c r="AG19" t="n">
        <v>9.328703703703704</v>
      </c>
      <c r="AH19" t="n">
        <v>837058.0924008649</v>
      </c>
    </row>
    <row r="20">
      <c r="A20" t="n">
        <v>18</v>
      </c>
      <c r="B20" t="n">
        <v>150</v>
      </c>
      <c r="C20" t="inlineStr">
        <is>
          <t xml:space="preserve">CONCLUIDO	</t>
        </is>
      </c>
      <c r="D20" t="n">
        <v>3.1217</v>
      </c>
      <c r="E20" t="n">
        <v>32.03</v>
      </c>
      <c r="F20" t="n">
        <v>25.54</v>
      </c>
      <c r="G20" t="n">
        <v>24.32</v>
      </c>
      <c r="H20" t="n">
        <v>0.32</v>
      </c>
      <c r="I20" t="n">
        <v>63</v>
      </c>
      <c r="J20" t="n">
        <v>306.17</v>
      </c>
      <c r="K20" t="n">
        <v>61.82</v>
      </c>
      <c r="L20" t="n">
        <v>5.5</v>
      </c>
      <c r="M20" t="n">
        <v>61</v>
      </c>
      <c r="N20" t="n">
        <v>88.84</v>
      </c>
      <c r="O20" t="n">
        <v>37994.72</v>
      </c>
      <c r="P20" t="n">
        <v>469.14</v>
      </c>
      <c r="Q20" t="n">
        <v>452.67</v>
      </c>
      <c r="R20" t="n">
        <v>121.36</v>
      </c>
      <c r="S20" t="n">
        <v>57.64</v>
      </c>
      <c r="T20" t="n">
        <v>29502.51</v>
      </c>
      <c r="U20" t="n">
        <v>0.47</v>
      </c>
      <c r="V20" t="n">
        <v>0.83</v>
      </c>
      <c r="W20" t="n">
        <v>6.9</v>
      </c>
      <c r="X20" t="n">
        <v>1.81</v>
      </c>
      <c r="Y20" t="n">
        <v>1</v>
      </c>
      <c r="Z20" t="n">
        <v>10</v>
      </c>
      <c r="AA20" t="n">
        <v>672.5456716599864</v>
      </c>
      <c r="AB20" t="n">
        <v>920.2066585861804</v>
      </c>
      <c r="AC20" t="n">
        <v>832.3834266088714</v>
      </c>
      <c r="AD20" t="n">
        <v>672545.6716599864</v>
      </c>
      <c r="AE20" t="n">
        <v>920206.6585861804</v>
      </c>
      <c r="AF20" t="n">
        <v>2.69082939374235e-06</v>
      </c>
      <c r="AG20" t="n">
        <v>9.267939814814815</v>
      </c>
      <c r="AH20" t="n">
        <v>832383.4266088714</v>
      </c>
    </row>
    <row r="21">
      <c r="A21" t="n">
        <v>19</v>
      </c>
      <c r="B21" t="n">
        <v>150</v>
      </c>
      <c r="C21" t="inlineStr">
        <is>
          <t xml:space="preserve">CONCLUIDO	</t>
        </is>
      </c>
      <c r="D21" t="n">
        <v>3.1505</v>
      </c>
      <c r="E21" t="n">
        <v>31.74</v>
      </c>
      <c r="F21" t="n">
        <v>25.41</v>
      </c>
      <c r="G21" t="n">
        <v>25.41</v>
      </c>
      <c r="H21" t="n">
        <v>0.33</v>
      </c>
      <c r="I21" t="n">
        <v>60</v>
      </c>
      <c r="J21" t="n">
        <v>306.7</v>
      </c>
      <c r="K21" t="n">
        <v>61.82</v>
      </c>
      <c r="L21" t="n">
        <v>5.75</v>
      </c>
      <c r="M21" t="n">
        <v>58</v>
      </c>
      <c r="N21" t="n">
        <v>89.13</v>
      </c>
      <c r="O21" t="n">
        <v>38061.04</v>
      </c>
      <c r="P21" t="n">
        <v>466.79</v>
      </c>
      <c r="Q21" t="n">
        <v>452.72</v>
      </c>
      <c r="R21" t="n">
        <v>117.42</v>
      </c>
      <c r="S21" t="n">
        <v>57.64</v>
      </c>
      <c r="T21" t="n">
        <v>27547.25</v>
      </c>
      <c r="U21" t="n">
        <v>0.49</v>
      </c>
      <c r="V21" t="n">
        <v>0.83</v>
      </c>
      <c r="W21" t="n">
        <v>6.88</v>
      </c>
      <c r="X21" t="n">
        <v>1.68</v>
      </c>
      <c r="Y21" t="n">
        <v>1</v>
      </c>
      <c r="Z21" t="n">
        <v>10</v>
      </c>
      <c r="AA21" t="n">
        <v>652.9333409959512</v>
      </c>
      <c r="AB21" t="n">
        <v>893.3722025366839</v>
      </c>
      <c r="AC21" t="n">
        <v>808.1100133823433</v>
      </c>
      <c r="AD21" t="n">
        <v>652933.3409959512</v>
      </c>
      <c r="AE21" t="n">
        <v>893372.2025366839</v>
      </c>
      <c r="AF21" t="n">
        <v>2.715654292528197e-06</v>
      </c>
      <c r="AG21" t="n">
        <v>9.184027777777777</v>
      </c>
      <c r="AH21" t="n">
        <v>808110.0133823432</v>
      </c>
    </row>
    <row r="22">
      <c r="A22" t="n">
        <v>20</v>
      </c>
      <c r="B22" t="n">
        <v>150</v>
      </c>
      <c r="C22" t="inlineStr">
        <is>
          <t xml:space="preserve">CONCLUIDO	</t>
        </is>
      </c>
      <c r="D22" t="n">
        <v>3.1738</v>
      </c>
      <c r="E22" t="n">
        <v>31.51</v>
      </c>
      <c r="F22" t="n">
        <v>25.34</v>
      </c>
      <c r="G22" t="n">
        <v>26.68</v>
      </c>
      <c r="H22" t="n">
        <v>0.35</v>
      </c>
      <c r="I22" t="n">
        <v>57</v>
      </c>
      <c r="J22" t="n">
        <v>307.24</v>
      </c>
      <c r="K22" t="n">
        <v>61.82</v>
      </c>
      <c r="L22" t="n">
        <v>6</v>
      </c>
      <c r="M22" t="n">
        <v>55</v>
      </c>
      <c r="N22" t="n">
        <v>89.42</v>
      </c>
      <c r="O22" t="n">
        <v>38127.48</v>
      </c>
      <c r="P22" t="n">
        <v>465.57</v>
      </c>
      <c r="Q22" t="n">
        <v>452.73</v>
      </c>
      <c r="R22" t="n">
        <v>115.07</v>
      </c>
      <c r="S22" t="n">
        <v>57.64</v>
      </c>
      <c r="T22" t="n">
        <v>26387.58</v>
      </c>
      <c r="U22" t="n">
        <v>0.5</v>
      </c>
      <c r="V22" t="n">
        <v>0.84</v>
      </c>
      <c r="W22" t="n">
        <v>6.89</v>
      </c>
      <c r="X22" t="n">
        <v>1.62</v>
      </c>
      <c r="Y22" t="n">
        <v>1</v>
      </c>
      <c r="Z22" t="n">
        <v>10</v>
      </c>
      <c r="AA22" t="n">
        <v>648.274082448166</v>
      </c>
      <c r="AB22" t="n">
        <v>886.9971994396242</v>
      </c>
      <c r="AC22" t="n">
        <v>802.3434316334941</v>
      </c>
      <c r="AD22" t="n">
        <v>648274.0824481661</v>
      </c>
      <c r="AE22" t="n">
        <v>886997.1994396242</v>
      </c>
      <c r="AF22" t="n">
        <v>2.73573832522647e-06</v>
      </c>
      <c r="AG22" t="n">
        <v>9.117476851851853</v>
      </c>
      <c r="AH22" t="n">
        <v>802343.4316334941</v>
      </c>
    </row>
    <row r="23">
      <c r="A23" t="n">
        <v>21</v>
      </c>
      <c r="B23" t="n">
        <v>150</v>
      </c>
      <c r="C23" t="inlineStr">
        <is>
          <t xml:space="preserve">CONCLUIDO	</t>
        </is>
      </c>
      <c r="D23" t="n">
        <v>3.192</v>
      </c>
      <c r="E23" t="n">
        <v>31.33</v>
      </c>
      <c r="F23" t="n">
        <v>25.28</v>
      </c>
      <c r="G23" t="n">
        <v>27.57</v>
      </c>
      <c r="H23" t="n">
        <v>0.36</v>
      </c>
      <c r="I23" t="n">
        <v>55</v>
      </c>
      <c r="J23" t="n">
        <v>307.78</v>
      </c>
      <c r="K23" t="n">
        <v>61.82</v>
      </c>
      <c r="L23" t="n">
        <v>6.25</v>
      </c>
      <c r="M23" t="n">
        <v>53</v>
      </c>
      <c r="N23" t="n">
        <v>89.70999999999999</v>
      </c>
      <c r="O23" t="n">
        <v>38194.05</v>
      </c>
      <c r="P23" t="n">
        <v>464.35</v>
      </c>
      <c r="Q23" t="n">
        <v>452.66</v>
      </c>
      <c r="R23" t="n">
        <v>112.78</v>
      </c>
      <c r="S23" t="n">
        <v>57.64</v>
      </c>
      <c r="T23" t="n">
        <v>25250.59</v>
      </c>
      <c r="U23" t="n">
        <v>0.51</v>
      </c>
      <c r="V23" t="n">
        <v>0.84</v>
      </c>
      <c r="W23" t="n">
        <v>6.88</v>
      </c>
      <c r="X23" t="n">
        <v>1.55</v>
      </c>
      <c r="Y23" t="n">
        <v>1</v>
      </c>
      <c r="Z23" t="n">
        <v>10</v>
      </c>
      <c r="AA23" t="n">
        <v>644.4570964160613</v>
      </c>
      <c r="AB23" t="n">
        <v>881.7746307569594</v>
      </c>
      <c r="AC23" t="n">
        <v>797.6192975759815</v>
      </c>
      <c r="AD23" t="n">
        <v>644457.0964160613</v>
      </c>
      <c r="AE23" t="n">
        <v>881774.6307569593</v>
      </c>
      <c r="AF23" t="n">
        <v>2.751426282098082e-06</v>
      </c>
      <c r="AG23" t="n">
        <v>9.065393518518517</v>
      </c>
      <c r="AH23" t="n">
        <v>797619.2975759815</v>
      </c>
    </row>
    <row r="24">
      <c r="A24" t="n">
        <v>22</v>
      </c>
      <c r="B24" t="n">
        <v>150</v>
      </c>
      <c r="C24" t="inlineStr">
        <is>
          <t xml:space="preserve">CONCLUIDO	</t>
        </is>
      </c>
      <c r="D24" t="n">
        <v>3.2182</v>
      </c>
      <c r="E24" t="n">
        <v>31.07</v>
      </c>
      <c r="F24" t="n">
        <v>25.19</v>
      </c>
      <c r="G24" t="n">
        <v>29.06</v>
      </c>
      <c r="H24" t="n">
        <v>0.38</v>
      </c>
      <c r="I24" t="n">
        <v>52</v>
      </c>
      <c r="J24" t="n">
        <v>308.32</v>
      </c>
      <c r="K24" t="n">
        <v>61.82</v>
      </c>
      <c r="L24" t="n">
        <v>6.5</v>
      </c>
      <c r="M24" t="n">
        <v>50</v>
      </c>
      <c r="N24" t="n">
        <v>90</v>
      </c>
      <c r="O24" t="n">
        <v>38260.74</v>
      </c>
      <c r="P24" t="n">
        <v>462.64</v>
      </c>
      <c r="Q24" t="n">
        <v>452.6</v>
      </c>
      <c r="R24" t="n">
        <v>110.05</v>
      </c>
      <c r="S24" t="n">
        <v>57.64</v>
      </c>
      <c r="T24" t="n">
        <v>23902.08</v>
      </c>
      <c r="U24" t="n">
        <v>0.52</v>
      </c>
      <c r="V24" t="n">
        <v>0.84</v>
      </c>
      <c r="W24" t="n">
        <v>6.87</v>
      </c>
      <c r="X24" t="n">
        <v>1.46</v>
      </c>
      <c r="Y24" t="n">
        <v>1</v>
      </c>
      <c r="Z24" t="n">
        <v>10</v>
      </c>
      <c r="AA24" t="n">
        <v>638.8870660186029</v>
      </c>
      <c r="AB24" t="n">
        <v>874.1534694347587</v>
      </c>
      <c r="AC24" t="n">
        <v>790.7254891940046</v>
      </c>
      <c r="AD24" t="n">
        <v>638887.0660186029</v>
      </c>
      <c r="AE24" t="n">
        <v>874153.4694347586</v>
      </c>
      <c r="AF24" t="n">
        <v>2.774010044187985e-06</v>
      </c>
      <c r="AG24" t="n">
        <v>8.990162037037036</v>
      </c>
      <c r="AH24" t="n">
        <v>790725.4891940046</v>
      </c>
    </row>
    <row r="25">
      <c r="A25" t="n">
        <v>23</v>
      </c>
      <c r="B25" t="n">
        <v>150</v>
      </c>
      <c r="C25" t="inlineStr">
        <is>
          <t xml:space="preserve">CONCLUIDO	</t>
        </is>
      </c>
      <c r="D25" t="n">
        <v>3.2254</v>
      </c>
      <c r="E25" t="n">
        <v>31</v>
      </c>
      <c r="F25" t="n">
        <v>25.17</v>
      </c>
      <c r="G25" t="n">
        <v>29.62</v>
      </c>
      <c r="H25" t="n">
        <v>0.39</v>
      </c>
      <c r="I25" t="n">
        <v>51</v>
      </c>
      <c r="J25" t="n">
        <v>308.86</v>
      </c>
      <c r="K25" t="n">
        <v>61.82</v>
      </c>
      <c r="L25" t="n">
        <v>6.75</v>
      </c>
      <c r="M25" t="n">
        <v>49</v>
      </c>
      <c r="N25" t="n">
        <v>90.29000000000001</v>
      </c>
      <c r="O25" t="n">
        <v>38327.57</v>
      </c>
      <c r="P25" t="n">
        <v>462.6</v>
      </c>
      <c r="Q25" t="n">
        <v>452.74</v>
      </c>
      <c r="R25" t="n">
        <v>109.51</v>
      </c>
      <c r="S25" t="n">
        <v>57.64</v>
      </c>
      <c r="T25" t="n">
        <v>23639.7</v>
      </c>
      <c r="U25" t="n">
        <v>0.53</v>
      </c>
      <c r="V25" t="n">
        <v>0.84</v>
      </c>
      <c r="W25" t="n">
        <v>6.88</v>
      </c>
      <c r="X25" t="n">
        <v>1.45</v>
      </c>
      <c r="Y25" t="n">
        <v>1</v>
      </c>
      <c r="Z25" t="n">
        <v>10</v>
      </c>
      <c r="AA25" t="n">
        <v>637.7608441053129</v>
      </c>
      <c r="AB25" t="n">
        <v>872.6125229275909</v>
      </c>
      <c r="AC25" t="n">
        <v>789.3316084587487</v>
      </c>
      <c r="AD25" t="n">
        <v>637760.8441053129</v>
      </c>
      <c r="AE25" t="n">
        <v>872612.5229275909</v>
      </c>
      <c r="AF25" t="n">
        <v>2.780216268884446e-06</v>
      </c>
      <c r="AG25" t="n">
        <v>8.969907407407407</v>
      </c>
      <c r="AH25" t="n">
        <v>789331.6084587488</v>
      </c>
    </row>
    <row r="26">
      <c r="A26" t="n">
        <v>24</v>
      </c>
      <c r="B26" t="n">
        <v>150</v>
      </c>
      <c r="C26" t="inlineStr">
        <is>
          <t xml:space="preserve">CONCLUIDO	</t>
        </is>
      </c>
      <c r="D26" t="n">
        <v>3.2427</v>
      </c>
      <c r="E26" t="n">
        <v>30.84</v>
      </c>
      <c r="F26" t="n">
        <v>25.12</v>
      </c>
      <c r="G26" t="n">
        <v>30.76</v>
      </c>
      <c r="H26" t="n">
        <v>0.4</v>
      </c>
      <c r="I26" t="n">
        <v>49</v>
      </c>
      <c r="J26" t="n">
        <v>309.41</v>
      </c>
      <c r="K26" t="n">
        <v>61.82</v>
      </c>
      <c r="L26" t="n">
        <v>7</v>
      </c>
      <c r="M26" t="n">
        <v>47</v>
      </c>
      <c r="N26" t="n">
        <v>90.59</v>
      </c>
      <c r="O26" t="n">
        <v>38394.52</v>
      </c>
      <c r="P26" t="n">
        <v>461.5</v>
      </c>
      <c r="Q26" t="n">
        <v>452.64</v>
      </c>
      <c r="R26" t="n">
        <v>107.5</v>
      </c>
      <c r="S26" t="n">
        <v>57.64</v>
      </c>
      <c r="T26" t="n">
        <v>22640.81</v>
      </c>
      <c r="U26" t="n">
        <v>0.54</v>
      </c>
      <c r="V26" t="n">
        <v>0.84</v>
      </c>
      <c r="W26" t="n">
        <v>6.88</v>
      </c>
      <c r="X26" t="n">
        <v>1.39</v>
      </c>
      <c r="Y26" t="n">
        <v>1</v>
      </c>
      <c r="Z26" t="n">
        <v>10</v>
      </c>
      <c r="AA26" t="n">
        <v>634.3183460877169</v>
      </c>
      <c r="AB26" t="n">
        <v>867.9023452676222</v>
      </c>
      <c r="AC26" t="n">
        <v>785.0709635438717</v>
      </c>
      <c r="AD26" t="n">
        <v>634318.3460877169</v>
      </c>
      <c r="AE26" t="n">
        <v>867902.3452676221</v>
      </c>
      <c r="AF26" t="n">
        <v>2.795128447669001e-06</v>
      </c>
      <c r="AG26" t="n">
        <v>8.923611111111112</v>
      </c>
      <c r="AH26" t="n">
        <v>785070.9635438717</v>
      </c>
    </row>
    <row r="27">
      <c r="A27" t="n">
        <v>25</v>
      </c>
      <c r="B27" t="n">
        <v>150</v>
      </c>
      <c r="C27" t="inlineStr">
        <is>
          <t xml:space="preserve">CONCLUIDO	</t>
        </is>
      </c>
      <c r="D27" t="n">
        <v>3.2612</v>
      </c>
      <c r="E27" t="n">
        <v>30.66</v>
      </c>
      <c r="F27" t="n">
        <v>25.06</v>
      </c>
      <c r="G27" t="n">
        <v>31.99</v>
      </c>
      <c r="H27" t="n">
        <v>0.42</v>
      </c>
      <c r="I27" t="n">
        <v>47</v>
      </c>
      <c r="J27" t="n">
        <v>309.95</v>
      </c>
      <c r="K27" t="n">
        <v>61.82</v>
      </c>
      <c r="L27" t="n">
        <v>7.25</v>
      </c>
      <c r="M27" t="n">
        <v>45</v>
      </c>
      <c r="N27" t="n">
        <v>90.88</v>
      </c>
      <c r="O27" t="n">
        <v>38461.6</v>
      </c>
      <c r="P27" t="n">
        <v>460.51</v>
      </c>
      <c r="Q27" t="n">
        <v>452.78</v>
      </c>
      <c r="R27" t="n">
        <v>105.58</v>
      </c>
      <c r="S27" t="n">
        <v>57.64</v>
      </c>
      <c r="T27" t="n">
        <v>21692.77</v>
      </c>
      <c r="U27" t="n">
        <v>0.55</v>
      </c>
      <c r="V27" t="n">
        <v>0.85</v>
      </c>
      <c r="W27" t="n">
        <v>6.87</v>
      </c>
      <c r="X27" t="n">
        <v>1.33</v>
      </c>
      <c r="Y27" t="n">
        <v>1</v>
      </c>
      <c r="Z27" t="n">
        <v>10</v>
      </c>
      <c r="AA27" t="n">
        <v>630.7885634220479</v>
      </c>
      <c r="AB27" t="n">
        <v>863.0727409014329</v>
      </c>
      <c r="AC27" t="n">
        <v>780.7022898399993</v>
      </c>
      <c r="AD27" t="n">
        <v>630788.5634220479</v>
      </c>
      <c r="AE27" t="n">
        <v>863072.7409014329</v>
      </c>
      <c r="AF27" t="n">
        <v>2.811074997236298e-06</v>
      </c>
      <c r="AG27" t="n">
        <v>8.871527777777779</v>
      </c>
      <c r="AH27" t="n">
        <v>780702.2898399993</v>
      </c>
    </row>
    <row r="28">
      <c r="A28" t="n">
        <v>26</v>
      </c>
      <c r="B28" t="n">
        <v>150</v>
      </c>
      <c r="C28" t="inlineStr">
        <is>
          <t xml:space="preserve">CONCLUIDO	</t>
        </is>
      </c>
      <c r="D28" t="n">
        <v>3.2803</v>
      </c>
      <c r="E28" t="n">
        <v>30.49</v>
      </c>
      <c r="F28" t="n">
        <v>24.99</v>
      </c>
      <c r="G28" t="n">
        <v>33.32</v>
      </c>
      <c r="H28" t="n">
        <v>0.43</v>
      </c>
      <c r="I28" t="n">
        <v>45</v>
      </c>
      <c r="J28" t="n">
        <v>310.5</v>
      </c>
      <c r="K28" t="n">
        <v>61.82</v>
      </c>
      <c r="L28" t="n">
        <v>7.5</v>
      </c>
      <c r="M28" t="n">
        <v>43</v>
      </c>
      <c r="N28" t="n">
        <v>91.18000000000001</v>
      </c>
      <c r="O28" t="n">
        <v>38528.81</v>
      </c>
      <c r="P28" t="n">
        <v>459.23</v>
      </c>
      <c r="Q28" t="n">
        <v>452.69</v>
      </c>
      <c r="R28" t="n">
        <v>103.41</v>
      </c>
      <c r="S28" t="n">
        <v>57.64</v>
      </c>
      <c r="T28" t="n">
        <v>20618.46</v>
      </c>
      <c r="U28" t="n">
        <v>0.5600000000000001</v>
      </c>
      <c r="V28" t="n">
        <v>0.85</v>
      </c>
      <c r="W28" t="n">
        <v>6.87</v>
      </c>
      <c r="X28" t="n">
        <v>1.26</v>
      </c>
      <c r="Y28" t="n">
        <v>1</v>
      </c>
      <c r="Z28" t="n">
        <v>10</v>
      </c>
      <c r="AA28" t="n">
        <v>626.962727757154</v>
      </c>
      <c r="AB28" t="n">
        <v>857.8380637607677</v>
      </c>
      <c r="AC28" t="n">
        <v>775.9672029387234</v>
      </c>
      <c r="AD28" t="n">
        <v>626962.7277571539</v>
      </c>
      <c r="AE28" t="n">
        <v>857838.0637607677</v>
      </c>
      <c r="AF28" t="n">
        <v>2.827538732194967e-06</v>
      </c>
      <c r="AG28" t="n">
        <v>8.822337962962964</v>
      </c>
      <c r="AH28" t="n">
        <v>775967.2029387234</v>
      </c>
    </row>
    <row r="29">
      <c r="A29" t="n">
        <v>27</v>
      </c>
      <c r="B29" t="n">
        <v>150</v>
      </c>
      <c r="C29" t="inlineStr">
        <is>
          <t xml:space="preserve">CONCLUIDO	</t>
        </is>
      </c>
      <c r="D29" t="n">
        <v>3.2884</v>
      </c>
      <c r="E29" t="n">
        <v>30.41</v>
      </c>
      <c r="F29" t="n">
        <v>24.97</v>
      </c>
      <c r="G29" t="n">
        <v>34.05</v>
      </c>
      <c r="H29" t="n">
        <v>0.44</v>
      </c>
      <c r="I29" t="n">
        <v>44</v>
      </c>
      <c r="J29" t="n">
        <v>311.04</v>
      </c>
      <c r="K29" t="n">
        <v>61.82</v>
      </c>
      <c r="L29" t="n">
        <v>7.75</v>
      </c>
      <c r="M29" t="n">
        <v>42</v>
      </c>
      <c r="N29" t="n">
        <v>91.47</v>
      </c>
      <c r="O29" t="n">
        <v>38596.15</v>
      </c>
      <c r="P29" t="n">
        <v>458.95</v>
      </c>
      <c r="Q29" t="n">
        <v>452.72</v>
      </c>
      <c r="R29" t="n">
        <v>102.86</v>
      </c>
      <c r="S29" t="n">
        <v>57.64</v>
      </c>
      <c r="T29" t="n">
        <v>20345.65</v>
      </c>
      <c r="U29" t="n">
        <v>0.5600000000000001</v>
      </c>
      <c r="V29" t="n">
        <v>0.85</v>
      </c>
      <c r="W29" t="n">
        <v>6.86</v>
      </c>
      <c r="X29" t="n">
        <v>1.24</v>
      </c>
      <c r="Y29" t="n">
        <v>1</v>
      </c>
      <c r="Z29" t="n">
        <v>10</v>
      </c>
      <c r="AA29" t="n">
        <v>625.5868075354595</v>
      </c>
      <c r="AB29" t="n">
        <v>855.9554690121292</v>
      </c>
      <c r="AC29" t="n">
        <v>774.2642803906568</v>
      </c>
      <c r="AD29" t="n">
        <v>625586.8075354594</v>
      </c>
      <c r="AE29" t="n">
        <v>855955.4690121292</v>
      </c>
      <c r="AF29" t="n">
        <v>2.834520734978488e-06</v>
      </c>
      <c r="AG29" t="n">
        <v>8.799189814814815</v>
      </c>
      <c r="AH29" t="n">
        <v>774264.2803906568</v>
      </c>
    </row>
    <row r="30">
      <c r="A30" t="n">
        <v>28</v>
      </c>
      <c r="B30" t="n">
        <v>150</v>
      </c>
      <c r="C30" t="inlineStr">
        <is>
          <t xml:space="preserve">CONCLUIDO	</t>
        </is>
      </c>
      <c r="D30" t="n">
        <v>3.3066</v>
      </c>
      <c r="E30" t="n">
        <v>30.24</v>
      </c>
      <c r="F30" t="n">
        <v>24.91</v>
      </c>
      <c r="G30" t="n">
        <v>35.59</v>
      </c>
      <c r="H30" t="n">
        <v>0.46</v>
      </c>
      <c r="I30" t="n">
        <v>42</v>
      </c>
      <c r="J30" t="n">
        <v>311.59</v>
      </c>
      <c r="K30" t="n">
        <v>61.82</v>
      </c>
      <c r="L30" t="n">
        <v>8</v>
      </c>
      <c r="M30" t="n">
        <v>40</v>
      </c>
      <c r="N30" t="n">
        <v>91.77</v>
      </c>
      <c r="O30" t="n">
        <v>38663.62</v>
      </c>
      <c r="P30" t="n">
        <v>457.86</v>
      </c>
      <c r="Q30" t="n">
        <v>452.68</v>
      </c>
      <c r="R30" t="n">
        <v>100.75</v>
      </c>
      <c r="S30" t="n">
        <v>57.64</v>
      </c>
      <c r="T30" t="n">
        <v>19304.2</v>
      </c>
      <c r="U30" t="n">
        <v>0.57</v>
      </c>
      <c r="V30" t="n">
        <v>0.85</v>
      </c>
      <c r="W30" t="n">
        <v>6.87</v>
      </c>
      <c r="X30" t="n">
        <v>1.19</v>
      </c>
      <c r="Y30" t="n">
        <v>1</v>
      </c>
      <c r="Z30" t="n">
        <v>10</v>
      </c>
      <c r="AA30" t="n">
        <v>622.1211353899444</v>
      </c>
      <c r="AB30" t="n">
        <v>851.2135834879711</v>
      </c>
      <c r="AC30" t="n">
        <v>769.9749537656463</v>
      </c>
      <c r="AD30" t="n">
        <v>622121.1353899443</v>
      </c>
      <c r="AE30" t="n">
        <v>851213.5834879711</v>
      </c>
      <c r="AF30" t="n">
        <v>2.850208691850099e-06</v>
      </c>
      <c r="AG30" t="n">
        <v>8.75</v>
      </c>
      <c r="AH30" t="n">
        <v>769974.9537656463</v>
      </c>
    </row>
    <row r="31">
      <c r="A31" t="n">
        <v>29</v>
      </c>
      <c r="B31" t="n">
        <v>150</v>
      </c>
      <c r="C31" t="inlineStr">
        <is>
          <t xml:space="preserve">CONCLUIDO	</t>
        </is>
      </c>
      <c r="D31" t="n">
        <v>3.3167</v>
      </c>
      <c r="E31" t="n">
        <v>30.15</v>
      </c>
      <c r="F31" t="n">
        <v>24.88</v>
      </c>
      <c r="G31" t="n">
        <v>36.4</v>
      </c>
      <c r="H31" t="n">
        <v>0.47</v>
      </c>
      <c r="I31" t="n">
        <v>41</v>
      </c>
      <c r="J31" t="n">
        <v>312.14</v>
      </c>
      <c r="K31" t="n">
        <v>61.82</v>
      </c>
      <c r="L31" t="n">
        <v>8.25</v>
      </c>
      <c r="M31" t="n">
        <v>39</v>
      </c>
      <c r="N31" t="n">
        <v>92.06999999999999</v>
      </c>
      <c r="O31" t="n">
        <v>38731.35</v>
      </c>
      <c r="P31" t="n">
        <v>457.31</v>
      </c>
      <c r="Q31" t="n">
        <v>452.71</v>
      </c>
      <c r="R31" t="n">
        <v>99.52</v>
      </c>
      <c r="S31" t="n">
        <v>57.64</v>
      </c>
      <c r="T31" t="n">
        <v>18693.29</v>
      </c>
      <c r="U31" t="n">
        <v>0.58</v>
      </c>
      <c r="V31" t="n">
        <v>0.85</v>
      </c>
      <c r="W31" t="n">
        <v>6.87</v>
      </c>
      <c r="X31" t="n">
        <v>1.15</v>
      </c>
      <c r="Y31" t="n">
        <v>1</v>
      </c>
      <c r="Z31" t="n">
        <v>10</v>
      </c>
      <c r="AA31" t="n">
        <v>620.2677542298237</v>
      </c>
      <c r="AB31" t="n">
        <v>848.6777056192882</v>
      </c>
      <c r="AC31" t="n">
        <v>767.6810965216234</v>
      </c>
      <c r="AD31" t="n">
        <v>620267.7542298237</v>
      </c>
      <c r="AE31" t="n">
        <v>848677.7056192881</v>
      </c>
      <c r="AF31" t="n">
        <v>2.858914645938191e-06</v>
      </c>
      <c r="AG31" t="n">
        <v>8.723958333333334</v>
      </c>
      <c r="AH31" t="n">
        <v>767681.0965216234</v>
      </c>
    </row>
    <row r="32">
      <c r="A32" t="n">
        <v>30</v>
      </c>
      <c r="B32" t="n">
        <v>150</v>
      </c>
      <c r="C32" t="inlineStr">
        <is>
          <t xml:space="preserve">CONCLUIDO	</t>
        </is>
      </c>
      <c r="D32" t="n">
        <v>3.3241</v>
      </c>
      <c r="E32" t="n">
        <v>30.08</v>
      </c>
      <c r="F32" t="n">
        <v>24.86</v>
      </c>
      <c r="G32" t="n">
        <v>37.3</v>
      </c>
      <c r="H32" t="n">
        <v>0.48</v>
      </c>
      <c r="I32" t="n">
        <v>40</v>
      </c>
      <c r="J32" t="n">
        <v>312.69</v>
      </c>
      <c r="K32" t="n">
        <v>61.82</v>
      </c>
      <c r="L32" t="n">
        <v>8.5</v>
      </c>
      <c r="M32" t="n">
        <v>38</v>
      </c>
      <c r="N32" t="n">
        <v>92.37</v>
      </c>
      <c r="O32" t="n">
        <v>38799.09</v>
      </c>
      <c r="P32" t="n">
        <v>457.27</v>
      </c>
      <c r="Q32" t="n">
        <v>452.59</v>
      </c>
      <c r="R32" t="n">
        <v>99.63</v>
      </c>
      <c r="S32" t="n">
        <v>57.64</v>
      </c>
      <c r="T32" t="n">
        <v>18751.31</v>
      </c>
      <c r="U32" t="n">
        <v>0.58</v>
      </c>
      <c r="V32" t="n">
        <v>0.85</v>
      </c>
      <c r="W32" t="n">
        <v>6.86</v>
      </c>
      <c r="X32" t="n">
        <v>1.14</v>
      </c>
      <c r="Y32" t="n">
        <v>1</v>
      </c>
      <c r="Z32" t="n">
        <v>10</v>
      </c>
      <c r="AA32" t="n">
        <v>619.1891350486359</v>
      </c>
      <c r="AB32" t="n">
        <v>847.201891270267</v>
      </c>
      <c r="AC32" t="n">
        <v>766.3461318227544</v>
      </c>
      <c r="AD32" t="n">
        <v>619189.1350486359</v>
      </c>
      <c r="AE32" t="n">
        <v>847201.891270267</v>
      </c>
      <c r="AF32" t="n">
        <v>2.865293265765111e-06</v>
      </c>
      <c r="AG32" t="n">
        <v>8.703703703703704</v>
      </c>
      <c r="AH32" t="n">
        <v>766346.1318227544</v>
      </c>
    </row>
    <row r="33">
      <c r="A33" t="n">
        <v>31</v>
      </c>
      <c r="B33" t="n">
        <v>150</v>
      </c>
      <c r="C33" t="inlineStr">
        <is>
          <t xml:space="preserve">CONCLUIDO	</t>
        </is>
      </c>
      <c r="D33" t="n">
        <v>3.3337</v>
      </c>
      <c r="E33" t="n">
        <v>30</v>
      </c>
      <c r="F33" t="n">
        <v>24.83</v>
      </c>
      <c r="G33" t="n">
        <v>38.2</v>
      </c>
      <c r="H33" t="n">
        <v>0.5</v>
      </c>
      <c r="I33" t="n">
        <v>39</v>
      </c>
      <c r="J33" t="n">
        <v>313.24</v>
      </c>
      <c r="K33" t="n">
        <v>61.82</v>
      </c>
      <c r="L33" t="n">
        <v>8.75</v>
      </c>
      <c r="M33" t="n">
        <v>37</v>
      </c>
      <c r="N33" t="n">
        <v>92.67</v>
      </c>
      <c r="O33" t="n">
        <v>38866.96</v>
      </c>
      <c r="P33" t="n">
        <v>456.61</v>
      </c>
      <c r="Q33" t="n">
        <v>452.63</v>
      </c>
      <c r="R33" t="n">
        <v>98.33</v>
      </c>
      <c r="S33" t="n">
        <v>57.64</v>
      </c>
      <c r="T33" t="n">
        <v>18106.49</v>
      </c>
      <c r="U33" t="n">
        <v>0.59</v>
      </c>
      <c r="V33" t="n">
        <v>0.85</v>
      </c>
      <c r="W33" t="n">
        <v>6.86</v>
      </c>
      <c r="X33" t="n">
        <v>1.11</v>
      </c>
      <c r="Y33" t="n">
        <v>1</v>
      </c>
      <c r="Z33" t="n">
        <v>10</v>
      </c>
      <c r="AA33" t="n">
        <v>617.3393481923545</v>
      </c>
      <c r="AB33" t="n">
        <v>844.6709312866664</v>
      </c>
      <c r="AC33" t="n">
        <v>764.056723107764</v>
      </c>
      <c r="AD33" t="n">
        <v>617339.3481923544</v>
      </c>
      <c r="AE33" t="n">
        <v>844670.9312866663</v>
      </c>
      <c r="AF33" t="n">
        <v>2.87356823202706e-06</v>
      </c>
      <c r="AG33" t="n">
        <v>8.680555555555555</v>
      </c>
      <c r="AH33" t="n">
        <v>764056.723107764</v>
      </c>
    </row>
    <row r="34">
      <c r="A34" t="n">
        <v>32</v>
      </c>
      <c r="B34" t="n">
        <v>150</v>
      </c>
      <c r="C34" t="inlineStr">
        <is>
          <t xml:space="preserve">CONCLUIDO	</t>
        </is>
      </c>
      <c r="D34" t="n">
        <v>3.3433</v>
      </c>
      <c r="E34" t="n">
        <v>29.91</v>
      </c>
      <c r="F34" t="n">
        <v>24.8</v>
      </c>
      <c r="G34" t="n">
        <v>39.16</v>
      </c>
      <c r="H34" t="n">
        <v>0.51</v>
      </c>
      <c r="I34" t="n">
        <v>38</v>
      </c>
      <c r="J34" t="n">
        <v>313.79</v>
      </c>
      <c r="K34" t="n">
        <v>61.82</v>
      </c>
      <c r="L34" t="n">
        <v>9</v>
      </c>
      <c r="M34" t="n">
        <v>36</v>
      </c>
      <c r="N34" t="n">
        <v>92.97</v>
      </c>
      <c r="O34" t="n">
        <v>38934.97</v>
      </c>
      <c r="P34" t="n">
        <v>455.79</v>
      </c>
      <c r="Q34" t="n">
        <v>452.64</v>
      </c>
      <c r="R34" t="n">
        <v>97.23999999999999</v>
      </c>
      <c r="S34" t="n">
        <v>57.64</v>
      </c>
      <c r="T34" t="n">
        <v>17565.64</v>
      </c>
      <c r="U34" t="n">
        <v>0.59</v>
      </c>
      <c r="V34" t="n">
        <v>0.85</v>
      </c>
      <c r="W34" t="n">
        <v>6.86</v>
      </c>
      <c r="X34" t="n">
        <v>1.08</v>
      </c>
      <c r="Y34" t="n">
        <v>1</v>
      </c>
      <c r="Z34" t="n">
        <v>10</v>
      </c>
      <c r="AA34" t="n">
        <v>615.3844353190609</v>
      </c>
      <c r="AB34" t="n">
        <v>841.996133248757</v>
      </c>
      <c r="AC34" t="n">
        <v>761.6372040404899</v>
      </c>
      <c r="AD34" t="n">
        <v>615384.4353190609</v>
      </c>
      <c r="AE34" t="n">
        <v>841996.133248757</v>
      </c>
      <c r="AF34" t="n">
        <v>2.881843198289009e-06</v>
      </c>
      <c r="AG34" t="n">
        <v>8.654513888888889</v>
      </c>
      <c r="AH34" t="n">
        <v>761637.2040404899</v>
      </c>
    </row>
    <row r="35">
      <c r="A35" t="n">
        <v>33</v>
      </c>
      <c r="B35" t="n">
        <v>150</v>
      </c>
      <c r="C35" t="inlineStr">
        <is>
          <t xml:space="preserve">CONCLUIDO	</t>
        </is>
      </c>
      <c r="D35" t="n">
        <v>3.3547</v>
      </c>
      <c r="E35" t="n">
        <v>29.81</v>
      </c>
      <c r="F35" t="n">
        <v>24.76</v>
      </c>
      <c r="G35" t="n">
        <v>40.14</v>
      </c>
      <c r="H35" t="n">
        <v>0.52</v>
      </c>
      <c r="I35" t="n">
        <v>37</v>
      </c>
      <c r="J35" t="n">
        <v>314.34</v>
      </c>
      <c r="K35" t="n">
        <v>61.82</v>
      </c>
      <c r="L35" t="n">
        <v>9.25</v>
      </c>
      <c r="M35" t="n">
        <v>35</v>
      </c>
      <c r="N35" t="n">
        <v>93.27</v>
      </c>
      <c r="O35" t="n">
        <v>39003.11</v>
      </c>
      <c r="P35" t="n">
        <v>455.27</v>
      </c>
      <c r="Q35" t="n">
        <v>452.66</v>
      </c>
      <c r="R35" t="n">
        <v>95.81</v>
      </c>
      <c r="S35" t="n">
        <v>57.64</v>
      </c>
      <c r="T35" t="n">
        <v>16856.1</v>
      </c>
      <c r="U35" t="n">
        <v>0.6</v>
      </c>
      <c r="V35" t="n">
        <v>0.86</v>
      </c>
      <c r="W35" t="n">
        <v>6.86</v>
      </c>
      <c r="X35" t="n">
        <v>1.03</v>
      </c>
      <c r="Y35" t="n">
        <v>1</v>
      </c>
      <c r="Z35" t="n">
        <v>10</v>
      </c>
      <c r="AA35" t="n">
        <v>613.3870179539624</v>
      </c>
      <c r="AB35" t="n">
        <v>839.2631786899939</v>
      </c>
      <c r="AC35" t="n">
        <v>759.1650788290897</v>
      </c>
      <c r="AD35" t="n">
        <v>613387.0179539624</v>
      </c>
      <c r="AE35" t="n">
        <v>839263.1786899939</v>
      </c>
      <c r="AF35" t="n">
        <v>2.891669720725074e-06</v>
      </c>
      <c r="AG35" t="n">
        <v>8.625578703703704</v>
      </c>
      <c r="AH35" t="n">
        <v>759165.0788290896</v>
      </c>
    </row>
    <row r="36">
      <c r="A36" t="n">
        <v>34</v>
      </c>
      <c r="B36" t="n">
        <v>150</v>
      </c>
      <c r="C36" t="inlineStr">
        <is>
          <t xml:space="preserve">CONCLUIDO	</t>
        </is>
      </c>
      <c r="D36" t="n">
        <v>3.3629</v>
      </c>
      <c r="E36" t="n">
        <v>29.74</v>
      </c>
      <c r="F36" t="n">
        <v>24.74</v>
      </c>
      <c r="G36" t="n">
        <v>41.23</v>
      </c>
      <c r="H36" t="n">
        <v>0.54</v>
      </c>
      <c r="I36" t="n">
        <v>36</v>
      </c>
      <c r="J36" t="n">
        <v>314.9</v>
      </c>
      <c r="K36" t="n">
        <v>61.82</v>
      </c>
      <c r="L36" t="n">
        <v>9.5</v>
      </c>
      <c r="M36" t="n">
        <v>34</v>
      </c>
      <c r="N36" t="n">
        <v>93.56999999999999</v>
      </c>
      <c r="O36" t="n">
        <v>39071.38</v>
      </c>
      <c r="P36" t="n">
        <v>454.98</v>
      </c>
      <c r="Q36" t="n">
        <v>452.72</v>
      </c>
      <c r="R36" t="n">
        <v>95.14</v>
      </c>
      <c r="S36" t="n">
        <v>57.64</v>
      </c>
      <c r="T36" t="n">
        <v>16529.82</v>
      </c>
      <c r="U36" t="n">
        <v>0.61</v>
      </c>
      <c r="V36" t="n">
        <v>0.86</v>
      </c>
      <c r="W36" t="n">
        <v>6.86</v>
      </c>
      <c r="X36" t="n">
        <v>1.01</v>
      </c>
      <c r="Y36" t="n">
        <v>1</v>
      </c>
      <c r="Z36" t="n">
        <v>10</v>
      </c>
      <c r="AA36" t="n">
        <v>612.0543581456197</v>
      </c>
      <c r="AB36" t="n">
        <v>837.4397747474183</v>
      </c>
      <c r="AC36" t="n">
        <v>757.5156979996297</v>
      </c>
      <c r="AD36" t="n">
        <v>612054.3581456197</v>
      </c>
      <c r="AE36" t="n">
        <v>837439.7747474182</v>
      </c>
      <c r="AF36" t="n">
        <v>2.898737921073822e-06</v>
      </c>
      <c r="AG36" t="n">
        <v>8.605324074074074</v>
      </c>
      <c r="AH36" t="n">
        <v>757515.6979996297</v>
      </c>
    </row>
    <row r="37">
      <c r="A37" t="n">
        <v>35</v>
      </c>
      <c r="B37" t="n">
        <v>150</v>
      </c>
      <c r="C37" t="inlineStr">
        <is>
          <t xml:space="preserve">CONCLUIDO	</t>
        </is>
      </c>
      <c r="D37" t="n">
        <v>3.372</v>
      </c>
      <c r="E37" t="n">
        <v>29.66</v>
      </c>
      <c r="F37" t="n">
        <v>24.71</v>
      </c>
      <c r="G37" t="n">
        <v>42.37</v>
      </c>
      <c r="H37" t="n">
        <v>0.55</v>
      </c>
      <c r="I37" t="n">
        <v>35</v>
      </c>
      <c r="J37" t="n">
        <v>315.45</v>
      </c>
      <c r="K37" t="n">
        <v>61.82</v>
      </c>
      <c r="L37" t="n">
        <v>9.75</v>
      </c>
      <c r="M37" t="n">
        <v>33</v>
      </c>
      <c r="N37" t="n">
        <v>93.88</v>
      </c>
      <c r="O37" t="n">
        <v>39139.8</v>
      </c>
      <c r="P37" t="n">
        <v>454.68</v>
      </c>
      <c r="Q37" t="n">
        <v>452.6</v>
      </c>
      <c r="R37" t="n">
        <v>94.75</v>
      </c>
      <c r="S37" t="n">
        <v>57.64</v>
      </c>
      <c r="T37" t="n">
        <v>16337.18</v>
      </c>
      <c r="U37" t="n">
        <v>0.61</v>
      </c>
      <c r="V37" t="n">
        <v>0.86</v>
      </c>
      <c r="W37" t="n">
        <v>6.85</v>
      </c>
      <c r="X37" t="n">
        <v>0.99</v>
      </c>
      <c r="Y37" t="n">
        <v>1</v>
      </c>
      <c r="Z37" t="n">
        <v>10</v>
      </c>
      <c r="AA37" t="n">
        <v>610.5673825682184</v>
      </c>
      <c r="AB37" t="n">
        <v>835.4052291616849</v>
      </c>
      <c r="AC37" t="n">
        <v>755.6753265890964</v>
      </c>
      <c r="AD37" t="n">
        <v>610567.3825682184</v>
      </c>
      <c r="AE37" t="n">
        <v>835405.229161685</v>
      </c>
      <c r="AF37" t="n">
        <v>2.906581899509627e-06</v>
      </c>
      <c r="AG37" t="n">
        <v>8.582175925925926</v>
      </c>
      <c r="AH37" t="n">
        <v>755675.3265890963</v>
      </c>
    </row>
    <row r="38">
      <c r="A38" t="n">
        <v>36</v>
      </c>
      <c r="B38" t="n">
        <v>150</v>
      </c>
      <c r="C38" t="inlineStr">
        <is>
          <t xml:space="preserve">CONCLUIDO	</t>
        </is>
      </c>
      <c r="D38" t="n">
        <v>3.3871</v>
      </c>
      <c r="E38" t="n">
        <v>29.52</v>
      </c>
      <c r="F38" t="n">
        <v>24.64</v>
      </c>
      <c r="G38" t="n">
        <v>43.48</v>
      </c>
      <c r="H38" t="n">
        <v>0.5600000000000001</v>
      </c>
      <c r="I38" t="n">
        <v>34</v>
      </c>
      <c r="J38" t="n">
        <v>316.01</v>
      </c>
      <c r="K38" t="n">
        <v>61.82</v>
      </c>
      <c r="L38" t="n">
        <v>10</v>
      </c>
      <c r="M38" t="n">
        <v>32</v>
      </c>
      <c r="N38" t="n">
        <v>94.18000000000001</v>
      </c>
      <c r="O38" t="n">
        <v>39208.35</v>
      </c>
      <c r="P38" t="n">
        <v>452.99</v>
      </c>
      <c r="Q38" t="n">
        <v>452.57</v>
      </c>
      <c r="R38" t="n">
        <v>92.34</v>
      </c>
      <c r="S38" t="n">
        <v>57.64</v>
      </c>
      <c r="T38" t="n">
        <v>15135.85</v>
      </c>
      <c r="U38" t="n">
        <v>0.62</v>
      </c>
      <c r="V38" t="n">
        <v>0.86</v>
      </c>
      <c r="W38" t="n">
        <v>6.84</v>
      </c>
      <c r="X38" t="n">
        <v>0.91</v>
      </c>
      <c r="Y38" t="n">
        <v>1</v>
      </c>
      <c r="Z38" t="n">
        <v>10</v>
      </c>
      <c r="AA38" t="n">
        <v>594.2691297066797</v>
      </c>
      <c r="AB38" t="n">
        <v>813.1052405683582</v>
      </c>
      <c r="AC38" t="n">
        <v>735.503617608886</v>
      </c>
      <c r="AD38" t="n">
        <v>594269.1297066797</v>
      </c>
      <c r="AE38" t="n">
        <v>813105.2405683582</v>
      </c>
      <c r="AF38" t="n">
        <v>2.919597731859152e-06</v>
      </c>
      <c r="AG38" t="n">
        <v>8.541666666666666</v>
      </c>
      <c r="AH38" t="n">
        <v>735503.617608886</v>
      </c>
    </row>
    <row r="39">
      <c r="A39" t="n">
        <v>37</v>
      </c>
      <c r="B39" t="n">
        <v>150</v>
      </c>
      <c r="C39" t="inlineStr">
        <is>
          <t xml:space="preserve">CONCLUIDO	</t>
        </is>
      </c>
      <c r="D39" t="n">
        <v>3.3927</v>
      </c>
      <c r="E39" t="n">
        <v>29.48</v>
      </c>
      <c r="F39" t="n">
        <v>24.64</v>
      </c>
      <c r="G39" t="n">
        <v>44.81</v>
      </c>
      <c r="H39" t="n">
        <v>0.58</v>
      </c>
      <c r="I39" t="n">
        <v>33</v>
      </c>
      <c r="J39" t="n">
        <v>316.56</v>
      </c>
      <c r="K39" t="n">
        <v>61.82</v>
      </c>
      <c r="L39" t="n">
        <v>10.25</v>
      </c>
      <c r="M39" t="n">
        <v>31</v>
      </c>
      <c r="N39" t="n">
        <v>94.48999999999999</v>
      </c>
      <c r="O39" t="n">
        <v>39277.04</v>
      </c>
      <c r="P39" t="n">
        <v>453.38</v>
      </c>
      <c r="Q39" t="n">
        <v>452.64</v>
      </c>
      <c r="R39" t="n">
        <v>92.2</v>
      </c>
      <c r="S39" t="n">
        <v>57.64</v>
      </c>
      <c r="T39" t="n">
        <v>15073.51</v>
      </c>
      <c r="U39" t="n">
        <v>0.63</v>
      </c>
      <c r="V39" t="n">
        <v>0.86</v>
      </c>
      <c r="W39" t="n">
        <v>6.85</v>
      </c>
      <c r="X39" t="n">
        <v>0.92</v>
      </c>
      <c r="Y39" t="n">
        <v>1</v>
      </c>
      <c r="Z39" t="n">
        <v>10</v>
      </c>
      <c r="AA39" t="n">
        <v>593.8508986844504</v>
      </c>
      <c r="AB39" t="n">
        <v>812.5329984326936</v>
      </c>
      <c r="AC39" t="n">
        <v>734.9859894595024</v>
      </c>
      <c r="AD39" t="n">
        <v>593850.8986844504</v>
      </c>
      <c r="AE39" t="n">
        <v>812532.9984326937</v>
      </c>
      <c r="AF39" t="n">
        <v>2.924424795511955e-06</v>
      </c>
      <c r="AG39" t="n">
        <v>8.530092592592593</v>
      </c>
      <c r="AH39" t="n">
        <v>734985.9894595024</v>
      </c>
    </row>
    <row r="40">
      <c r="A40" t="n">
        <v>38</v>
      </c>
      <c r="B40" t="n">
        <v>150</v>
      </c>
      <c r="C40" t="inlineStr">
        <is>
          <t xml:space="preserve">CONCLUIDO	</t>
        </is>
      </c>
      <c r="D40" t="n">
        <v>3.4032</v>
      </c>
      <c r="E40" t="n">
        <v>29.38</v>
      </c>
      <c r="F40" t="n">
        <v>24.61</v>
      </c>
      <c r="G40" t="n">
        <v>46.14</v>
      </c>
      <c r="H40" t="n">
        <v>0.59</v>
      </c>
      <c r="I40" t="n">
        <v>32</v>
      </c>
      <c r="J40" t="n">
        <v>317.12</v>
      </c>
      <c r="K40" t="n">
        <v>61.82</v>
      </c>
      <c r="L40" t="n">
        <v>10.5</v>
      </c>
      <c r="M40" t="n">
        <v>30</v>
      </c>
      <c r="N40" t="n">
        <v>94.8</v>
      </c>
      <c r="O40" t="n">
        <v>39345.87</v>
      </c>
      <c r="P40" t="n">
        <v>452.69</v>
      </c>
      <c r="Q40" t="n">
        <v>452.6</v>
      </c>
      <c r="R40" t="n">
        <v>91</v>
      </c>
      <c r="S40" t="n">
        <v>57.64</v>
      </c>
      <c r="T40" t="n">
        <v>14477.28</v>
      </c>
      <c r="U40" t="n">
        <v>0.63</v>
      </c>
      <c r="V40" t="n">
        <v>0.86</v>
      </c>
      <c r="W40" t="n">
        <v>6.85</v>
      </c>
      <c r="X40" t="n">
        <v>0.88</v>
      </c>
      <c r="Y40" t="n">
        <v>1</v>
      </c>
      <c r="Z40" t="n">
        <v>10</v>
      </c>
      <c r="AA40" t="n">
        <v>591.9411641735402</v>
      </c>
      <c r="AB40" t="n">
        <v>809.9200154233256</v>
      </c>
      <c r="AC40" t="n">
        <v>732.6223858812039</v>
      </c>
      <c r="AD40" t="n">
        <v>591941.1641735402</v>
      </c>
      <c r="AE40" t="n">
        <v>809920.0154233256</v>
      </c>
      <c r="AF40" t="n">
        <v>2.933475539860963e-06</v>
      </c>
      <c r="AG40" t="n">
        <v>8.501157407407407</v>
      </c>
      <c r="AH40" t="n">
        <v>732622.3858812038</v>
      </c>
    </row>
    <row r="41">
      <c r="A41" t="n">
        <v>39</v>
      </c>
      <c r="B41" t="n">
        <v>150</v>
      </c>
      <c r="C41" t="inlineStr">
        <is>
          <t xml:space="preserve">CONCLUIDO	</t>
        </is>
      </c>
      <c r="D41" t="n">
        <v>3.4008</v>
      </c>
      <c r="E41" t="n">
        <v>29.4</v>
      </c>
      <c r="F41" t="n">
        <v>24.63</v>
      </c>
      <c r="G41" t="n">
        <v>46.18</v>
      </c>
      <c r="H41" t="n">
        <v>0.6</v>
      </c>
      <c r="I41" t="n">
        <v>32</v>
      </c>
      <c r="J41" t="n">
        <v>317.68</v>
      </c>
      <c r="K41" t="n">
        <v>61.82</v>
      </c>
      <c r="L41" t="n">
        <v>10.75</v>
      </c>
      <c r="M41" t="n">
        <v>30</v>
      </c>
      <c r="N41" t="n">
        <v>95.11</v>
      </c>
      <c r="O41" t="n">
        <v>39414.84</v>
      </c>
      <c r="P41" t="n">
        <v>453.22</v>
      </c>
      <c r="Q41" t="n">
        <v>452.59</v>
      </c>
      <c r="R41" t="n">
        <v>91.7</v>
      </c>
      <c r="S41" t="n">
        <v>57.64</v>
      </c>
      <c r="T41" t="n">
        <v>14829.76</v>
      </c>
      <c r="U41" t="n">
        <v>0.63</v>
      </c>
      <c r="V41" t="n">
        <v>0.86</v>
      </c>
      <c r="W41" t="n">
        <v>6.85</v>
      </c>
      <c r="X41" t="n">
        <v>0.91</v>
      </c>
      <c r="Y41" t="n">
        <v>1</v>
      </c>
      <c r="Z41" t="n">
        <v>10</v>
      </c>
      <c r="AA41" t="n">
        <v>592.6936543778864</v>
      </c>
      <c r="AB41" t="n">
        <v>810.9496057184373</v>
      </c>
      <c r="AC41" t="n">
        <v>733.5537135235887</v>
      </c>
      <c r="AD41" t="n">
        <v>592693.6543778864</v>
      </c>
      <c r="AE41" t="n">
        <v>810949.6057184372</v>
      </c>
      <c r="AF41" t="n">
        <v>2.931406798295475e-06</v>
      </c>
      <c r="AG41" t="n">
        <v>8.506944444444445</v>
      </c>
      <c r="AH41" t="n">
        <v>733553.7135235887</v>
      </c>
    </row>
    <row r="42">
      <c r="A42" t="n">
        <v>40</v>
      </c>
      <c r="B42" t="n">
        <v>150</v>
      </c>
      <c r="C42" t="inlineStr">
        <is>
          <t xml:space="preserve">CONCLUIDO	</t>
        </is>
      </c>
      <c r="D42" t="n">
        <v>3.4114</v>
      </c>
      <c r="E42" t="n">
        <v>29.31</v>
      </c>
      <c r="F42" t="n">
        <v>24.59</v>
      </c>
      <c r="G42" t="n">
        <v>47.6</v>
      </c>
      <c r="H42" t="n">
        <v>0.62</v>
      </c>
      <c r="I42" t="n">
        <v>31</v>
      </c>
      <c r="J42" t="n">
        <v>318.24</v>
      </c>
      <c r="K42" t="n">
        <v>61.82</v>
      </c>
      <c r="L42" t="n">
        <v>11</v>
      </c>
      <c r="M42" t="n">
        <v>29</v>
      </c>
      <c r="N42" t="n">
        <v>95.42</v>
      </c>
      <c r="O42" t="n">
        <v>39483.95</v>
      </c>
      <c r="P42" t="n">
        <v>452.61</v>
      </c>
      <c r="Q42" t="n">
        <v>452.68</v>
      </c>
      <c r="R42" t="n">
        <v>90.45</v>
      </c>
      <c r="S42" t="n">
        <v>57.64</v>
      </c>
      <c r="T42" t="n">
        <v>14206.17</v>
      </c>
      <c r="U42" t="n">
        <v>0.64</v>
      </c>
      <c r="V42" t="n">
        <v>0.86</v>
      </c>
      <c r="W42" t="n">
        <v>6.85</v>
      </c>
      <c r="X42" t="n">
        <v>0.87</v>
      </c>
      <c r="Y42" t="n">
        <v>1</v>
      </c>
      <c r="Z42" t="n">
        <v>10</v>
      </c>
      <c r="AA42" t="n">
        <v>590.626248688508</v>
      </c>
      <c r="AB42" t="n">
        <v>808.1208900467275</v>
      </c>
      <c r="AC42" t="n">
        <v>730.9949665054598</v>
      </c>
      <c r="AD42" t="n">
        <v>590626.2486885079</v>
      </c>
      <c r="AE42" t="n">
        <v>808120.8900467275</v>
      </c>
      <c r="AF42" t="n">
        <v>2.94054374020971e-06</v>
      </c>
      <c r="AG42" t="n">
        <v>8.480902777777777</v>
      </c>
      <c r="AH42" t="n">
        <v>730994.9665054599</v>
      </c>
    </row>
    <row r="43">
      <c r="A43" t="n">
        <v>41</v>
      </c>
      <c r="B43" t="n">
        <v>150</v>
      </c>
      <c r="C43" t="inlineStr">
        <is>
          <t xml:space="preserve">CONCLUIDO	</t>
        </is>
      </c>
      <c r="D43" t="n">
        <v>3.4226</v>
      </c>
      <c r="E43" t="n">
        <v>29.22</v>
      </c>
      <c r="F43" t="n">
        <v>24.55</v>
      </c>
      <c r="G43" t="n">
        <v>49.11</v>
      </c>
      <c r="H43" t="n">
        <v>0.63</v>
      </c>
      <c r="I43" t="n">
        <v>30</v>
      </c>
      <c r="J43" t="n">
        <v>318.8</v>
      </c>
      <c r="K43" t="n">
        <v>61.82</v>
      </c>
      <c r="L43" t="n">
        <v>11.25</v>
      </c>
      <c r="M43" t="n">
        <v>28</v>
      </c>
      <c r="N43" t="n">
        <v>95.73</v>
      </c>
      <c r="O43" t="n">
        <v>39553.2</v>
      </c>
      <c r="P43" t="n">
        <v>451.97</v>
      </c>
      <c r="Q43" t="n">
        <v>452.65</v>
      </c>
      <c r="R43" t="n">
        <v>89.31</v>
      </c>
      <c r="S43" t="n">
        <v>57.64</v>
      </c>
      <c r="T43" t="n">
        <v>13642.32</v>
      </c>
      <c r="U43" t="n">
        <v>0.65</v>
      </c>
      <c r="V43" t="n">
        <v>0.86</v>
      </c>
      <c r="W43" t="n">
        <v>6.84</v>
      </c>
      <c r="X43" t="n">
        <v>0.83</v>
      </c>
      <c r="Y43" t="n">
        <v>1</v>
      </c>
      <c r="Z43" t="n">
        <v>10</v>
      </c>
      <c r="AA43" t="n">
        <v>588.6469777243253</v>
      </c>
      <c r="AB43" t="n">
        <v>805.4127641942608</v>
      </c>
      <c r="AC43" t="n">
        <v>728.5453003834739</v>
      </c>
      <c r="AD43" t="n">
        <v>588646.9777243254</v>
      </c>
      <c r="AE43" t="n">
        <v>805412.7641942608</v>
      </c>
      <c r="AF43" t="n">
        <v>2.950197867515318e-06</v>
      </c>
      <c r="AG43" t="n">
        <v>8.454861111111111</v>
      </c>
      <c r="AH43" t="n">
        <v>728545.3003834739</v>
      </c>
    </row>
    <row r="44">
      <c r="A44" t="n">
        <v>42</v>
      </c>
      <c r="B44" t="n">
        <v>150</v>
      </c>
      <c r="C44" t="inlineStr">
        <is>
          <t xml:space="preserve">CONCLUIDO	</t>
        </is>
      </c>
      <c r="D44" t="n">
        <v>3.4205</v>
      </c>
      <c r="E44" t="n">
        <v>29.24</v>
      </c>
      <c r="F44" t="n">
        <v>24.57</v>
      </c>
      <c r="G44" t="n">
        <v>49.14</v>
      </c>
      <c r="H44" t="n">
        <v>0.64</v>
      </c>
      <c r="I44" t="n">
        <v>30</v>
      </c>
      <c r="J44" t="n">
        <v>319.36</v>
      </c>
      <c r="K44" t="n">
        <v>61.82</v>
      </c>
      <c r="L44" t="n">
        <v>11.5</v>
      </c>
      <c r="M44" t="n">
        <v>28</v>
      </c>
      <c r="N44" t="n">
        <v>96.04000000000001</v>
      </c>
      <c r="O44" t="n">
        <v>39622.59</v>
      </c>
      <c r="P44" t="n">
        <v>452.14</v>
      </c>
      <c r="Q44" t="n">
        <v>452.62</v>
      </c>
      <c r="R44" t="n">
        <v>89.84999999999999</v>
      </c>
      <c r="S44" t="n">
        <v>57.64</v>
      </c>
      <c r="T44" t="n">
        <v>13915.13</v>
      </c>
      <c r="U44" t="n">
        <v>0.64</v>
      </c>
      <c r="V44" t="n">
        <v>0.86</v>
      </c>
      <c r="W44" t="n">
        <v>6.85</v>
      </c>
      <c r="X44" t="n">
        <v>0.85</v>
      </c>
      <c r="Y44" t="n">
        <v>1</v>
      </c>
      <c r="Z44" t="n">
        <v>10</v>
      </c>
      <c r="AA44" t="n">
        <v>589.101866614963</v>
      </c>
      <c r="AB44" t="n">
        <v>806.0351632427127</v>
      </c>
      <c r="AC44" t="n">
        <v>729.1082985402841</v>
      </c>
      <c r="AD44" t="n">
        <v>589101.866614963</v>
      </c>
      <c r="AE44" t="n">
        <v>806035.1632427126</v>
      </c>
      <c r="AF44" t="n">
        <v>2.948387718645516e-06</v>
      </c>
      <c r="AG44" t="n">
        <v>8.460648148148147</v>
      </c>
      <c r="AH44" t="n">
        <v>729108.298540284</v>
      </c>
    </row>
    <row r="45">
      <c r="A45" t="n">
        <v>43</v>
      </c>
      <c r="B45" t="n">
        <v>150</v>
      </c>
      <c r="C45" t="inlineStr">
        <is>
          <t xml:space="preserve">CONCLUIDO	</t>
        </is>
      </c>
      <c r="D45" t="n">
        <v>3.4303</v>
      </c>
      <c r="E45" t="n">
        <v>29.15</v>
      </c>
      <c r="F45" t="n">
        <v>24.54</v>
      </c>
      <c r="G45" t="n">
        <v>50.78</v>
      </c>
      <c r="H45" t="n">
        <v>0.65</v>
      </c>
      <c r="I45" t="n">
        <v>29</v>
      </c>
      <c r="J45" t="n">
        <v>319.93</v>
      </c>
      <c r="K45" t="n">
        <v>61.82</v>
      </c>
      <c r="L45" t="n">
        <v>11.75</v>
      </c>
      <c r="M45" t="n">
        <v>27</v>
      </c>
      <c r="N45" t="n">
        <v>96.36</v>
      </c>
      <c r="O45" t="n">
        <v>39692.13</v>
      </c>
      <c r="P45" t="n">
        <v>451.72</v>
      </c>
      <c r="Q45" t="n">
        <v>452.59</v>
      </c>
      <c r="R45" t="n">
        <v>88.97</v>
      </c>
      <c r="S45" t="n">
        <v>57.64</v>
      </c>
      <c r="T45" t="n">
        <v>13479.07</v>
      </c>
      <c r="U45" t="n">
        <v>0.65</v>
      </c>
      <c r="V45" t="n">
        <v>0.86</v>
      </c>
      <c r="W45" t="n">
        <v>6.84</v>
      </c>
      <c r="X45" t="n">
        <v>0.82</v>
      </c>
      <c r="Y45" t="n">
        <v>1</v>
      </c>
      <c r="Z45" t="n">
        <v>10</v>
      </c>
      <c r="AA45" t="n">
        <v>587.4966653615535</v>
      </c>
      <c r="AB45" t="n">
        <v>803.8388560713163</v>
      </c>
      <c r="AC45" t="n">
        <v>727.1216038427895</v>
      </c>
      <c r="AD45" t="n">
        <v>587496.6653615534</v>
      </c>
      <c r="AE45" t="n">
        <v>803838.8560713163</v>
      </c>
      <c r="AF45" t="n">
        <v>2.956835080037923e-06</v>
      </c>
      <c r="AG45" t="n">
        <v>8.434606481481481</v>
      </c>
      <c r="AH45" t="n">
        <v>727121.6038427894</v>
      </c>
    </row>
    <row r="46">
      <c r="A46" t="n">
        <v>44</v>
      </c>
      <c r="B46" t="n">
        <v>150</v>
      </c>
      <c r="C46" t="inlineStr">
        <is>
          <t xml:space="preserve">CONCLUIDO	</t>
        </is>
      </c>
      <c r="D46" t="n">
        <v>3.4418</v>
      </c>
      <c r="E46" t="n">
        <v>29.05</v>
      </c>
      <c r="F46" t="n">
        <v>24.5</v>
      </c>
      <c r="G46" t="n">
        <v>52.5</v>
      </c>
      <c r="H46" t="n">
        <v>0.67</v>
      </c>
      <c r="I46" t="n">
        <v>28</v>
      </c>
      <c r="J46" t="n">
        <v>320.49</v>
      </c>
      <c r="K46" t="n">
        <v>61.82</v>
      </c>
      <c r="L46" t="n">
        <v>12</v>
      </c>
      <c r="M46" t="n">
        <v>26</v>
      </c>
      <c r="N46" t="n">
        <v>96.67</v>
      </c>
      <c r="O46" t="n">
        <v>39761.81</v>
      </c>
      <c r="P46" t="n">
        <v>451.09</v>
      </c>
      <c r="Q46" t="n">
        <v>452.62</v>
      </c>
      <c r="R46" t="n">
        <v>87.58</v>
      </c>
      <c r="S46" t="n">
        <v>57.64</v>
      </c>
      <c r="T46" t="n">
        <v>12789.3</v>
      </c>
      <c r="U46" t="n">
        <v>0.66</v>
      </c>
      <c r="V46" t="n">
        <v>0.87</v>
      </c>
      <c r="W46" t="n">
        <v>6.84</v>
      </c>
      <c r="X46" t="n">
        <v>0.78</v>
      </c>
      <c r="Y46" t="n">
        <v>1</v>
      </c>
      <c r="Z46" t="n">
        <v>10</v>
      </c>
      <c r="AA46" t="n">
        <v>585.5094548519002</v>
      </c>
      <c r="AB46" t="n">
        <v>801.1198669824684</v>
      </c>
      <c r="AC46" t="n">
        <v>724.6621112564559</v>
      </c>
      <c r="AD46" t="n">
        <v>585509.4548519001</v>
      </c>
      <c r="AE46" t="n">
        <v>801119.8669824684</v>
      </c>
      <c r="AF46" t="n">
        <v>2.966747800039216e-06</v>
      </c>
      <c r="AG46" t="n">
        <v>8.405671296296296</v>
      </c>
      <c r="AH46" t="n">
        <v>724662.1112564559</v>
      </c>
    </row>
    <row r="47">
      <c r="A47" t="n">
        <v>45</v>
      </c>
      <c r="B47" t="n">
        <v>150</v>
      </c>
      <c r="C47" t="inlineStr">
        <is>
          <t xml:space="preserve">CONCLUIDO	</t>
        </is>
      </c>
      <c r="D47" t="n">
        <v>3.4435</v>
      </c>
      <c r="E47" t="n">
        <v>29.04</v>
      </c>
      <c r="F47" t="n">
        <v>24.49</v>
      </c>
      <c r="G47" t="n">
        <v>52.47</v>
      </c>
      <c r="H47" t="n">
        <v>0.68</v>
      </c>
      <c r="I47" t="n">
        <v>28</v>
      </c>
      <c r="J47" t="n">
        <v>321.06</v>
      </c>
      <c r="K47" t="n">
        <v>61.82</v>
      </c>
      <c r="L47" t="n">
        <v>12.25</v>
      </c>
      <c r="M47" t="n">
        <v>26</v>
      </c>
      <c r="N47" t="n">
        <v>96.98999999999999</v>
      </c>
      <c r="O47" t="n">
        <v>39831.64</v>
      </c>
      <c r="P47" t="n">
        <v>450.85</v>
      </c>
      <c r="Q47" t="n">
        <v>452.59</v>
      </c>
      <c r="R47" t="n">
        <v>87.11</v>
      </c>
      <c r="S47" t="n">
        <v>57.64</v>
      </c>
      <c r="T47" t="n">
        <v>12554.69</v>
      </c>
      <c r="U47" t="n">
        <v>0.66</v>
      </c>
      <c r="V47" t="n">
        <v>0.87</v>
      </c>
      <c r="W47" t="n">
        <v>6.84</v>
      </c>
      <c r="X47" t="n">
        <v>0.76</v>
      </c>
      <c r="Y47" t="n">
        <v>1</v>
      </c>
      <c r="Z47" t="n">
        <v>10</v>
      </c>
      <c r="AA47" t="n">
        <v>585.0976147373279</v>
      </c>
      <c r="AB47" t="n">
        <v>800.5563691686069</v>
      </c>
      <c r="AC47" t="n">
        <v>724.1523928830754</v>
      </c>
      <c r="AD47" t="n">
        <v>585097.6147373279</v>
      </c>
      <c r="AE47" t="n">
        <v>800556.3691686069</v>
      </c>
      <c r="AF47" t="n">
        <v>2.968213158648103e-06</v>
      </c>
      <c r="AG47" t="n">
        <v>8.402777777777777</v>
      </c>
      <c r="AH47" t="n">
        <v>724152.3928830754</v>
      </c>
    </row>
    <row r="48">
      <c r="A48" t="n">
        <v>46</v>
      </c>
      <c r="B48" t="n">
        <v>150</v>
      </c>
      <c r="C48" t="inlineStr">
        <is>
          <t xml:space="preserve">CONCLUIDO	</t>
        </is>
      </c>
      <c r="D48" t="n">
        <v>3.4517</v>
      </c>
      <c r="E48" t="n">
        <v>28.97</v>
      </c>
      <c r="F48" t="n">
        <v>24.47</v>
      </c>
      <c r="G48" t="n">
        <v>54.39</v>
      </c>
      <c r="H48" t="n">
        <v>0.6899999999999999</v>
      </c>
      <c r="I48" t="n">
        <v>27</v>
      </c>
      <c r="J48" t="n">
        <v>321.63</v>
      </c>
      <c r="K48" t="n">
        <v>61.82</v>
      </c>
      <c r="L48" t="n">
        <v>12.5</v>
      </c>
      <c r="M48" t="n">
        <v>25</v>
      </c>
      <c r="N48" t="n">
        <v>97.31</v>
      </c>
      <c r="O48" t="n">
        <v>39901.61</v>
      </c>
      <c r="P48" t="n">
        <v>450.65</v>
      </c>
      <c r="Q48" t="n">
        <v>452.62</v>
      </c>
      <c r="R48" t="n">
        <v>86.84</v>
      </c>
      <c r="S48" t="n">
        <v>57.64</v>
      </c>
      <c r="T48" t="n">
        <v>12423.08</v>
      </c>
      <c r="U48" t="n">
        <v>0.66</v>
      </c>
      <c r="V48" t="n">
        <v>0.87</v>
      </c>
      <c r="W48" t="n">
        <v>6.84</v>
      </c>
      <c r="X48" t="n">
        <v>0.75</v>
      </c>
      <c r="Y48" t="n">
        <v>1</v>
      </c>
      <c r="Z48" t="n">
        <v>10</v>
      </c>
      <c r="AA48" t="n">
        <v>583.8984189806152</v>
      </c>
      <c r="AB48" t="n">
        <v>798.9155766294899</v>
      </c>
      <c r="AC48" t="n">
        <v>722.6681952810247</v>
      </c>
      <c r="AD48" t="n">
        <v>583898.4189806152</v>
      </c>
      <c r="AE48" t="n">
        <v>798915.5766294899</v>
      </c>
      <c r="AF48" t="n">
        <v>2.975281358996852e-06</v>
      </c>
      <c r="AG48" t="n">
        <v>8.382523148148147</v>
      </c>
      <c r="AH48" t="n">
        <v>722668.1952810248</v>
      </c>
    </row>
    <row r="49">
      <c r="A49" t="n">
        <v>47</v>
      </c>
      <c r="B49" t="n">
        <v>150</v>
      </c>
      <c r="C49" t="inlineStr">
        <is>
          <t xml:space="preserve">CONCLUIDO	</t>
        </is>
      </c>
      <c r="D49" t="n">
        <v>3.4527</v>
      </c>
      <c r="E49" t="n">
        <v>28.96</v>
      </c>
      <c r="F49" t="n">
        <v>24.47</v>
      </c>
      <c r="G49" t="n">
        <v>54.37</v>
      </c>
      <c r="H49" t="n">
        <v>0.71</v>
      </c>
      <c r="I49" t="n">
        <v>27</v>
      </c>
      <c r="J49" t="n">
        <v>322.2</v>
      </c>
      <c r="K49" t="n">
        <v>61.82</v>
      </c>
      <c r="L49" t="n">
        <v>12.75</v>
      </c>
      <c r="M49" t="n">
        <v>25</v>
      </c>
      <c r="N49" t="n">
        <v>97.62</v>
      </c>
      <c r="O49" t="n">
        <v>39971.73</v>
      </c>
      <c r="P49" t="n">
        <v>450.55</v>
      </c>
      <c r="Q49" t="n">
        <v>452.61</v>
      </c>
      <c r="R49" t="n">
        <v>86.48999999999999</v>
      </c>
      <c r="S49" t="n">
        <v>57.64</v>
      </c>
      <c r="T49" t="n">
        <v>12245.71</v>
      </c>
      <c r="U49" t="n">
        <v>0.67</v>
      </c>
      <c r="V49" t="n">
        <v>0.87</v>
      </c>
      <c r="W49" t="n">
        <v>6.84</v>
      </c>
      <c r="X49" t="n">
        <v>0.74</v>
      </c>
      <c r="Y49" t="n">
        <v>1</v>
      </c>
      <c r="Z49" t="n">
        <v>10</v>
      </c>
      <c r="AA49" t="n">
        <v>583.7091505631057</v>
      </c>
      <c r="AB49" t="n">
        <v>798.6566112307202</v>
      </c>
      <c r="AC49" t="n">
        <v>722.4339451764533</v>
      </c>
      <c r="AD49" t="n">
        <v>583709.1505631057</v>
      </c>
      <c r="AE49" t="n">
        <v>798656.6112307202</v>
      </c>
      <c r="AF49" t="n">
        <v>2.976143334649137e-06</v>
      </c>
      <c r="AG49" t="n">
        <v>8.37962962962963</v>
      </c>
      <c r="AH49" t="n">
        <v>722433.9451764533</v>
      </c>
    </row>
    <row r="50">
      <c r="A50" t="n">
        <v>48</v>
      </c>
      <c r="B50" t="n">
        <v>150</v>
      </c>
      <c r="C50" t="inlineStr">
        <is>
          <t xml:space="preserve">CONCLUIDO	</t>
        </is>
      </c>
      <c r="D50" t="n">
        <v>3.4637</v>
      </c>
      <c r="E50" t="n">
        <v>28.87</v>
      </c>
      <c r="F50" t="n">
        <v>24.43</v>
      </c>
      <c r="G50" t="n">
        <v>56.38</v>
      </c>
      <c r="H50" t="n">
        <v>0.72</v>
      </c>
      <c r="I50" t="n">
        <v>26</v>
      </c>
      <c r="J50" t="n">
        <v>322.77</v>
      </c>
      <c r="K50" t="n">
        <v>61.82</v>
      </c>
      <c r="L50" t="n">
        <v>13</v>
      </c>
      <c r="M50" t="n">
        <v>24</v>
      </c>
      <c r="N50" t="n">
        <v>97.94</v>
      </c>
      <c r="O50" t="n">
        <v>40042</v>
      </c>
      <c r="P50" t="n">
        <v>449.74</v>
      </c>
      <c r="Q50" t="n">
        <v>452.58</v>
      </c>
      <c r="R50" t="n">
        <v>85.22</v>
      </c>
      <c r="S50" t="n">
        <v>57.64</v>
      </c>
      <c r="T50" t="n">
        <v>11618.66</v>
      </c>
      <c r="U50" t="n">
        <v>0.68</v>
      </c>
      <c r="V50" t="n">
        <v>0.87</v>
      </c>
      <c r="W50" t="n">
        <v>6.84</v>
      </c>
      <c r="X50" t="n">
        <v>0.7</v>
      </c>
      <c r="Y50" t="n">
        <v>1</v>
      </c>
      <c r="Z50" t="n">
        <v>10</v>
      </c>
      <c r="AA50" t="n">
        <v>581.6807806374369</v>
      </c>
      <c r="AB50" t="n">
        <v>795.8813060130543</v>
      </c>
      <c r="AC50" t="n">
        <v>719.9235111935963</v>
      </c>
      <c r="AD50" t="n">
        <v>581680.7806374369</v>
      </c>
      <c r="AE50" t="n">
        <v>795881.3060130543</v>
      </c>
      <c r="AF50" t="n">
        <v>2.985625066824287e-06</v>
      </c>
      <c r="AG50" t="n">
        <v>8.353587962962964</v>
      </c>
      <c r="AH50" t="n">
        <v>719923.5111935963</v>
      </c>
    </row>
    <row r="51">
      <c r="A51" t="n">
        <v>49</v>
      </c>
      <c r="B51" t="n">
        <v>150</v>
      </c>
      <c r="C51" t="inlineStr">
        <is>
          <t xml:space="preserve">CONCLUIDO	</t>
        </is>
      </c>
      <c r="D51" t="n">
        <v>3.4601</v>
      </c>
      <c r="E51" t="n">
        <v>28.9</v>
      </c>
      <c r="F51" t="n">
        <v>24.46</v>
      </c>
      <c r="G51" t="n">
        <v>56.44</v>
      </c>
      <c r="H51" t="n">
        <v>0.73</v>
      </c>
      <c r="I51" t="n">
        <v>26</v>
      </c>
      <c r="J51" t="n">
        <v>323.34</v>
      </c>
      <c r="K51" t="n">
        <v>61.82</v>
      </c>
      <c r="L51" t="n">
        <v>13.25</v>
      </c>
      <c r="M51" t="n">
        <v>24</v>
      </c>
      <c r="N51" t="n">
        <v>98.27</v>
      </c>
      <c r="O51" t="n">
        <v>40112.54</v>
      </c>
      <c r="P51" t="n">
        <v>450.34</v>
      </c>
      <c r="Q51" t="n">
        <v>452.67</v>
      </c>
      <c r="R51" t="n">
        <v>85.95</v>
      </c>
      <c r="S51" t="n">
        <v>57.64</v>
      </c>
      <c r="T51" t="n">
        <v>11983.91</v>
      </c>
      <c r="U51" t="n">
        <v>0.67</v>
      </c>
      <c r="V51" t="n">
        <v>0.87</v>
      </c>
      <c r="W51" t="n">
        <v>6.85</v>
      </c>
      <c r="X51" t="n">
        <v>0.73</v>
      </c>
      <c r="Y51" t="n">
        <v>1</v>
      </c>
      <c r="Z51" t="n">
        <v>10</v>
      </c>
      <c r="AA51" t="n">
        <v>582.6433665085003</v>
      </c>
      <c r="AB51" t="n">
        <v>797.1983584681348</v>
      </c>
      <c r="AC51" t="n">
        <v>721.1148660108586</v>
      </c>
      <c r="AD51" t="n">
        <v>582643.3665085003</v>
      </c>
      <c r="AE51" t="n">
        <v>797198.3584681348</v>
      </c>
      <c r="AF51" t="n">
        <v>2.982521954476057e-06</v>
      </c>
      <c r="AG51" t="n">
        <v>8.362268518518517</v>
      </c>
      <c r="AH51" t="n">
        <v>721114.8660108586</v>
      </c>
    </row>
    <row r="52">
      <c r="A52" t="n">
        <v>50</v>
      </c>
      <c r="B52" t="n">
        <v>150</v>
      </c>
      <c r="C52" t="inlineStr">
        <is>
          <t xml:space="preserve">CONCLUIDO	</t>
        </is>
      </c>
      <c r="D52" t="n">
        <v>3.47</v>
      </c>
      <c r="E52" t="n">
        <v>28.82</v>
      </c>
      <c r="F52" t="n">
        <v>24.43</v>
      </c>
      <c r="G52" t="n">
        <v>58.64</v>
      </c>
      <c r="H52" t="n">
        <v>0.74</v>
      </c>
      <c r="I52" t="n">
        <v>25</v>
      </c>
      <c r="J52" t="n">
        <v>323.91</v>
      </c>
      <c r="K52" t="n">
        <v>61.82</v>
      </c>
      <c r="L52" t="n">
        <v>13.5</v>
      </c>
      <c r="M52" t="n">
        <v>23</v>
      </c>
      <c r="N52" t="n">
        <v>98.59</v>
      </c>
      <c r="O52" t="n">
        <v>40183.11</v>
      </c>
      <c r="P52" t="n">
        <v>449.98</v>
      </c>
      <c r="Q52" t="n">
        <v>452.64</v>
      </c>
      <c r="R52" t="n">
        <v>85.25</v>
      </c>
      <c r="S52" t="n">
        <v>57.64</v>
      </c>
      <c r="T52" t="n">
        <v>11638.22</v>
      </c>
      <c r="U52" t="n">
        <v>0.68</v>
      </c>
      <c r="V52" t="n">
        <v>0.87</v>
      </c>
      <c r="W52" t="n">
        <v>6.84</v>
      </c>
      <c r="X52" t="n">
        <v>0.71</v>
      </c>
      <c r="Y52" t="n">
        <v>1</v>
      </c>
      <c r="Z52" t="n">
        <v>10</v>
      </c>
      <c r="AA52" t="n">
        <v>581.104765245631</v>
      </c>
      <c r="AB52" t="n">
        <v>795.0931763419802</v>
      </c>
      <c r="AC52" t="n">
        <v>719.2105995121824</v>
      </c>
      <c r="AD52" t="n">
        <v>581104.765245631</v>
      </c>
      <c r="AE52" t="n">
        <v>795093.1763419802</v>
      </c>
      <c r="AF52" t="n">
        <v>2.991055513433692e-06</v>
      </c>
      <c r="AG52" t="n">
        <v>8.33912037037037</v>
      </c>
      <c r="AH52" t="n">
        <v>719210.5995121824</v>
      </c>
    </row>
    <row r="53">
      <c r="A53" t="n">
        <v>51</v>
      </c>
      <c r="B53" t="n">
        <v>150</v>
      </c>
      <c r="C53" t="inlineStr">
        <is>
          <t xml:space="preserve">CONCLUIDO	</t>
        </is>
      </c>
      <c r="D53" t="n">
        <v>3.4706</v>
      </c>
      <c r="E53" t="n">
        <v>28.81</v>
      </c>
      <c r="F53" t="n">
        <v>24.43</v>
      </c>
      <c r="G53" t="n">
        <v>58.62</v>
      </c>
      <c r="H53" t="n">
        <v>0.76</v>
      </c>
      <c r="I53" t="n">
        <v>25</v>
      </c>
      <c r="J53" t="n">
        <v>324.48</v>
      </c>
      <c r="K53" t="n">
        <v>61.82</v>
      </c>
      <c r="L53" t="n">
        <v>13.75</v>
      </c>
      <c r="M53" t="n">
        <v>23</v>
      </c>
      <c r="N53" t="n">
        <v>98.91</v>
      </c>
      <c r="O53" t="n">
        <v>40253.84</v>
      </c>
      <c r="P53" t="n">
        <v>449.9</v>
      </c>
      <c r="Q53" t="n">
        <v>452.69</v>
      </c>
      <c r="R53" t="n">
        <v>85.47</v>
      </c>
      <c r="S53" t="n">
        <v>57.64</v>
      </c>
      <c r="T53" t="n">
        <v>11747.68</v>
      </c>
      <c r="U53" t="n">
        <v>0.67</v>
      </c>
      <c r="V53" t="n">
        <v>0.87</v>
      </c>
      <c r="W53" t="n">
        <v>6.83</v>
      </c>
      <c r="X53" t="n">
        <v>0.7</v>
      </c>
      <c r="Y53" t="n">
        <v>1</v>
      </c>
      <c r="Z53" t="n">
        <v>10</v>
      </c>
      <c r="AA53" t="n">
        <v>580.9783349419719</v>
      </c>
      <c r="AB53" t="n">
        <v>794.9201888228023</v>
      </c>
      <c r="AC53" t="n">
        <v>719.0541216790452</v>
      </c>
      <c r="AD53" t="n">
        <v>580978.3349419718</v>
      </c>
      <c r="AE53" t="n">
        <v>794920.1888228023</v>
      </c>
      <c r="AF53" t="n">
        <v>2.991572698825064e-06</v>
      </c>
      <c r="AG53" t="n">
        <v>8.336226851851851</v>
      </c>
      <c r="AH53" t="n">
        <v>719054.1216790453</v>
      </c>
    </row>
    <row r="54">
      <c r="A54" t="n">
        <v>52</v>
      </c>
      <c r="B54" t="n">
        <v>150</v>
      </c>
      <c r="C54" t="inlineStr">
        <is>
          <t xml:space="preserve">CONCLUIDO	</t>
        </is>
      </c>
      <c r="D54" t="n">
        <v>3.4855</v>
      </c>
      <c r="E54" t="n">
        <v>28.69</v>
      </c>
      <c r="F54" t="n">
        <v>24.36</v>
      </c>
      <c r="G54" t="n">
        <v>60.9</v>
      </c>
      <c r="H54" t="n">
        <v>0.77</v>
      </c>
      <c r="I54" t="n">
        <v>24</v>
      </c>
      <c r="J54" t="n">
        <v>325.06</v>
      </c>
      <c r="K54" t="n">
        <v>61.82</v>
      </c>
      <c r="L54" t="n">
        <v>14</v>
      </c>
      <c r="M54" t="n">
        <v>22</v>
      </c>
      <c r="N54" t="n">
        <v>99.23999999999999</v>
      </c>
      <c r="O54" t="n">
        <v>40324.71</v>
      </c>
      <c r="P54" t="n">
        <v>448.88</v>
      </c>
      <c r="Q54" t="n">
        <v>452.59</v>
      </c>
      <c r="R54" t="n">
        <v>83.34</v>
      </c>
      <c r="S54" t="n">
        <v>57.64</v>
      </c>
      <c r="T54" t="n">
        <v>10688.98</v>
      </c>
      <c r="U54" t="n">
        <v>0.6899999999999999</v>
      </c>
      <c r="V54" t="n">
        <v>0.87</v>
      </c>
      <c r="W54" t="n">
        <v>6.82</v>
      </c>
      <c r="X54" t="n">
        <v>0.64</v>
      </c>
      <c r="Y54" t="n">
        <v>1</v>
      </c>
      <c r="Z54" t="n">
        <v>10</v>
      </c>
      <c r="AA54" t="n">
        <v>578.251874366397</v>
      </c>
      <c r="AB54" t="n">
        <v>791.1897251803492</v>
      </c>
      <c r="AC54" t="n">
        <v>715.6796882508895</v>
      </c>
      <c r="AD54" t="n">
        <v>578251.874366397</v>
      </c>
      <c r="AE54" t="n">
        <v>791189.7251803492</v>
      </c>
      <c r="AF54" t="n">
        <v>3.00441613604413e-06</v>
      </c>
      <c r="AG54" t="n">
        <v>8.30150462962963</v>
      </c>
      <c r="AH54" t="n">
        <v>715679.6882508895</v>
      </c>
    </row>
    <row r="55">
      <c r="A55" t="n">
        <v>53</v>
      </c>
      <c r="B55" t="n">
        <v>150</v>
      </c>
      <c r="C55" t="inlineStr">
        <is>
          <t xml:space="preserve">CONCLUIDO	</t>
        </is>
      </c>
      <c r="D55" t="n">
        <v>3.4827</v>
      </c>
      <c r="E55" t="n">
        <v>28.71</v>
      </c>
      <c r="F55" t="n">
        <v>24.38</v>
      </c>
      <c r="G55" t="n">
        <v>60.96</v>
      </c>
      <c r="H55" t="n">
        <v>0.78</v>
      </c>
      <c r="I55" t="n">
        <v>24</v>
      </c>
      <c r="J55" t="n">
        <v>325.63</v>
      </c>
      <c r="K55" t="n">
        <v>61.82</v>
      </c>
      <c r="L55" t="n">
        <v>14.25</v>
      </c>
      <c r="M55" t="n">
        <v>22</v>
      </c>
      <c r="N55" t="n">
        <v>99.56</v>
      </c>
      <c r="O55" t="n">
        <v>40395.74</v>
      </c>
      <c r="P55" t="n">
        <v>449.64</v>
      </c>
      <c r="Q55" t="n">
        <v>452.68</v>
      </c>
      <c r="R55" t="n">
        <v>83.8</v>
      </c>
      <c r="S55" t="n">
        <v>57.64</v>
      </c>
      <c r="T55" t="n">
        <v>10919.71</v>
      </c>
      <c r="U55" t="n">
        <v>0.6899999999999999</v>
      </c>
      <c r="V55" t="n">
        <v>0.87</v>
      </c>
      <c r="W55" t="n">
        <v>6.83</v>
      </c>
      <c r="X55" t="n">
        <v>0.66</v>
      </c>
      <c r="Y55" t="n">
        <v>1</v>
      </c>
      <c r="Z55" t="n">
        <v>10</v>
      </c>
      <c r="AA55" t="n">
        <v>579.1837097782241</v>
      </c>
      <c r="AB55" t="n">
        <v>792.4647035004879</v>
      </c>
      <c r="AC55" t="n">
        <v>716.8329844295974</v>
      </c>
      <c r="AD55" t="n">
        <v>579183.709778224</v>
      </c>
      <c r="AE55" t="n">
        <v>792464.7035004878</v>
      </c>
      <c r="AF55" t="n">
        <v>3.002002604217728e-06</v>
      </c>
      <c r="AG55" t="n">
        <v>8.307291666666666</v>
      </c>
      <c r="AH55" t="n">
        <v>716832.9844295974</v>
      </c>
    </row>
    <row r="56">
      <c r="A56" t="n">
        <v>54</v>
      </c>
      <c r="B56" t="n">
        <v>150</v>
      </c>
      <c r="C56" t="inlineStr">
        <is>
          <t xml:space="preserve">CONCLUIDO	</t>
        </is>
      </c>
      <c r="D56" t="n">
        <v>3.4818</v>
      </c>
      <c r="E56" t="n">
        <v>28.72</v>
      </c>
      <c r="F56" t="n">
        <v>24.39</v>
      </c>
      <c r="G56" t="n">
        <v>60.98</v>
      </c>
      <c r="H56" t="n">
        <v>0.79</v>
      </c>
      <c r="I56" t="n">
        <v>24</v>
      </c>
      <c r="J56" t="n">
        <v>326.21</v>
      </c>
      <c r="K56" t="n">
        <v>61.82</v>
      </c>
      <c r="L56" t="n">
        <v>14.5</v>
      </c>
      <c r="M56" t="n">
        <v>22</v>
      </c>
      <c r="N56" t="n">
        <v>99.89</v>
      </c>
      <c r="O56" t="n">
        <v>40466.92</v>
      </c>
      <c r="P56" t="n">
        <v>449.42</v>
      </c>
      <c r="Q56" t="n">
        <v>452.61</v>
      </c>
      <c r="R56" t="n">
        <v>83.91</v>
      </c>
      <c r="S56" t="n">
        <v>57.64</v>
      </c>
      <c r="T56" t="n">
        <v>10972.58</v>
      </c>
      <c r="U56" t="n">
        <v>0.6899999999999999</v>
      </c>
      <c r="V56" t="n">
        <v>0.87</v>
      </c>
      <c r="W56" t="n">
        <v>6.84</v>
      </c>
      <c r="X56" t="n">
        <v>0.66</v>
      </c>
      <c r="Y56" t="n">
        <v>1</v>
      </c>
      <c r="Z56" t="n">
        <v>10</v>
      </c>
      <c r="AA56" t="n">
        <v>579.1748963620039</v>
      </c>
      <c r="AB56" t="n">
        <v>792.4526445955952</v>
      </c>
      <c r="AC56" t="n">
        <v>716.8220764096628</v>
      </c>
      <c r="AD56" t="n">
        <v>579174.8963620039</v>
      </c>
      <c r="AE56" t="n">
        <v>792452.6445955952</v>
      </c>
      <c r="AF56" t="n">
        <v>3.001226826130671e-06</v>
      </c>
      <c r="AG56" t="n">
        <v>8.310185185185185</v>
      </c>
      <c r="AH56" t="n">
        <v>716822.0764096628</v>
      </c>
    </row>
    <row r="57">
      <c r="A57" t="n">
        <v>55</v>
      </c>
      <c r="B57" t="n">
        <v>150</v>
      </c>
      <c r="C57" t="inlineStr">
        <is>
          <t xml:space="preserve">CONCLUIDO	</t>
        </is>
      </c>
      <c r="D57" t="n">
        <v>3.4938</v>
      </c>
      <c r="E57" t="n">
        <v>28.62</v>
      </c>
      <c r="F57" t="n">
        <v>24.35</v>
      </c>
      <c r="G57" t="n">
        <v>63.51</v>
      </c>
      <c r="H57" t="n">
        <v>0.8</v>
      </c>
      <c r="I57" t="n">
        <v>23</v>
      </c>
      <c r="J57" t="n">
        <v>326.79</v>
      </c>
      <c r="K57" t="n">
        <v>61.82</v>
      </c>
      <c r="L57" t="n">
        <v>14.75</v>
      </c>
      <c r="M57" t="n">
        <v>21</v>
      </c>
      <c r="N57" t="n">
        <v>100.22</v>
      </c>
      <c r="O57" t="n">
        <v>40538.25</v>
      </c>
      <c r="P57" t="n">
        <v>448.73</v>
      </c>
      <c r="Q57" t="n">
        <v>452.58</v>
      </c>
      <c r="R57" t="n">
        <v>82.55</v>
      </c>
      <c r="S57" t="n">
        <v>57.64</v>
      </c>
      <c r="T57" t="n">
        <v>10298.04</v>
      </c>
      <c r="U57" t="n">
        <v>0.7</v>
      </c>
      <c r="V57" t="n">
        <v>0.87</v>
      </c>
      <c r="W57" t="n">
        <v>6.83</v>
      </c>
      <c r="X57" t="n">
        <v>0.62</v>
      </c>
      <c r="Y57" t="n">
        <v>1</v>
      </c>
      <c r="Z57" t="n">
        <v>10</v>
      </c>
      <c r="AA57" t="n">
        <v>577.1448863321201</v>
      </c>
      <c r="AB57" t="n">
        <v>789.6750953149863</v>
      </c>
      <c r="AC57" t="n">
        <v>714.3096125340805</v>
      </c>
      <c r="AD57" t="n">
        <v>577144.8863321202</v>
      </c>
      <c r="AE57" t="n">
        <v>789675.0953149863</v>
      </c>
      <c r="AF57" t="n">
        <v>3.011570533958107e-06</v>
      </c>
      <c r="AG57" t="n">
        <v>8.28125</v>
      </c>
      <c r="AH57" t="n">
        <v>714309.6125340805</v>
      </c>
    </row>
    <row r="58">
      <c r="A58" t="n">
        <v>56</v>
      </c>
      <c r="B58" t="n">
        <v>150</v>
      </c>
      <c r="C58" t="inlineStr">
        <is>
          <t xml:space="preserve">CONCLUIDO	</t>
        </is>
      </c>
      <c r="D58" t="n">
        <v>3.4947</v>
      </c>
      <c r="E58" t="n">
        <v>28.61</v>
      </c>
      <c r="F58" t="n">
        <v>24.34</v>
      </c>
      <c r="G58" t="n">
        <v>63.49</v>
      </c>
      <c r="H58" t="n">
        <v>0.82</v>
      </c>
      <c r="I58" t="n">
        <v>23</v>
      </c>
      <c r="J58" t="n">
        <v>327.37</v>
      </c>
      <c r="K58" t="n">
        <v>61.82</v>
      </c>
      <c r="L58" t="n">
        <v>15</v>
      </c>
      <c r="M58" t="n">
        <v>21</v>
      </c>
      <c r="N58" t="n">
        <v>100.55</v>
      </c>
      <c r="O58" t="n">
        <v>40609.74</v>
      </c>
      <c r="P58" t="n">
        <v>448.7</v>
      </c>
      <c r="Q58" t="n">
        <v>452.66</v>
      </c>
      <c r="R58" t="n">
        <v>82.29000000000001</v>
      </c>
      <c r="S58" t="n">
        <v>57.64</v>
      </c>
      <c r="T58" t="n">
        <v>10170.43</v>
      </c>
      <c r="U58" t="n">
        <v>0.7</v>
      </c>
      <c r="V58" t="n">
        <v>0.87</v>
      </c>
      <c r="W58" t="n">
        <v>6.83</v>
      </c>
      <c r="X58" t="n">
        <v>0.61</v>
      </c>
      <c r="Y58" t="n">
        <v>1</v>
      </c>
      <c r="Z58" t="n">
        <v>10</v>
      </c>
      <c r="AA58" t="n">
        <v>576.9811696842536</v>
      </c>
      <c r="AB58" t="n">
        <v>789.4510909747067</v>
      </c>
      <c r="AC58" t="n">
        <v>714.1069868536449</v>
      </c>
      <c r="AD58" t="n">
        <v>576981.1696842536</v>
      </c>
      <c r="AE58" t="n">
        <v>789451.0909747067</v>
      </c>
      <c r="AF58" t="n">
        <v>3.012346312045165e-06</v>
      </c>
      <c r="AG58" t="n">
        <v>8.278356481481483</v>
      </c>
      <c r="AH58" t="n">
        <v>714106.986853645</v>
      </c>
    </row>
    <row r="59">
      <c r="A59" t="n">
        <v>57</v>
      </c>
      <c r="B59" t="n">
        <v>150</v>
      </c>
      <c r="C59" t="inlineStr">
        <is>
          <t xml:space="preserve">CONCLUIDO	</t>
        </is>
      </c>
      <c r="D59" t="n">
        <v>3.493</v>
      </c>
      <c r="E59" t="n">
        <v>28.63</v>
      </c>
      <c r="F59" t="n">
        <v>24.35</v>
      </c>
      <c r="G59" t="n">
        <v>63.53</v>
      </c>
      <c r="H59" t="n">
        <v>0.83</v>
      </c>
      <c r="I59" t="n">
        <v>23</v>
      </c>
      <c r="J59" t="n">
        <v>327.95</v>
      </c>
      <c r="K59" t="n">
        <v>61.82</v>
      </c>
      <c r="L59" t="n">
        <v>15.25</v>
      </c>
      <c r="M59" t="n">
        <v>21</v>
      </c>
      <c r="N59" t="n">
        <v>100.88</v>
      </c>
      <c r="O59" t="n">
        <v>40681.39</v>
      </c>
      <c r="P59" t="n">
        <v>448.82</v>
      </c>
      <c r="Q59" t="n">
        <v>452.71</v>
      </c>
      <c r="R59" t="n">
        <v>82.94</v>
      </c>
      <c r="S59" t="n">
        <v>57.64</v>
      </c>
      <c r="T59" t="n">
        <v>10491.63</v>
      </c>
      <c r="U59" t="n">
        <v>0.7</v>
      </c>
      <c r="V59" t="n">
        <v>0.87</v>
      </c>
      <c r="W59" t="n">
        <v>6.83</v>
      </c>
      <c r="X59" t="n">
        <v>0.63</v>
      </c>
      <c r="Y59" t="n">
        <v>1</v>
      </c>
      <c r="Z59" t="n">
        <v>10</v>
      </c>
      <c r="AA59" t="n">
        <v>577.2999316537661</v>
      </c>
      <c r="AB59" t="n">
        <v>789.8872351641793</v>
      </c>
      <c r="AC59" t="n">
        <v>714.5015060538066</v>
      </c>
      <c r="AD59" t="n">
        <v>577299.9316537661</v>
      </c>
      <c r="AE59" t="n">
        <v>789887.2351641792</v>
      </c>
      <c r="AF59" t="n">
        <v>3.010880953436278e-06</v>
      </c>
      <c r="AG59" t="n">
        <v>8.284143518518519</v>
      </c>
      <c r="AH59" t="n">
        <v>714501.5060538065</v>
      </c>
    </row>
    <row r="60">
      <c r="A60" t="n">
        <v>58</v>
      </c>
      <c r="B60" t="n">
        <v>150</v>
      </c>
      <c r="C60" t="inlineStr">
        <is>
          <t xml:space="preserve">CONCLUIDO	</t>
        </is>
      </c>
      <c r="D60" t="n">
        <v>3.5046</v>
      </c>
      <c r="E60" t="n">
        <v>28.53</v>
      </c>
      <c r="F60" t="n">
        <v>24.31</v>
      </c>
      <c r="G60" t="n">
        <v>66.31</v>
      </c>
      <c r="H60" t="n">
        <v>0.84</v>
      </c>
      <c r="I60" t="n">
        <v>22</v>
      </c>
      <c r="J60" t="n">
        <v>328.53</v>
      </c>
      <c r="K60" t="n">
        <v>61.82</v>
      </c>
      <c r="L60" t="n">
        <v>15.5</v>
      </c>
      <c r="M60" t="n">
        <v>20</v>
      </c>
      <c r="N60" t="n">
        <v>101.21</v>
      </c>
      <c r="O60" t="n">
        <v>40753.2</v>
      </c>
      <c r="P60" t="n">
        <v>448.52</v>
      </c>
      <c r="Q60" t="n">
        <v>452.57</v>
      </c>
      <c r="R60" t="n">
        <v>81.53</v>
      </c>
      <c r="S60" t="n">
        <v>57.64</v>
      </c>
      <c r="T60" t="n">
        <v>9794.99</v>
      </c>
      <c r="U60" t="n">
        <v>0.71</v>
      </c>
      <c r="V60" t="n">
        <v>0.87</v>
      </c>
      <c r="W60" t="n">
        <v>6.83</v>
      </c>
      <c r="X60" t="n">
        <v>0.59</v>
      </c>
      <c r="Y60" t="n">
        <v>1</v>
      </c>
      <c r="Z60" t="n">
        <v>10</v>
      </c>
      <c r="AA60" t="n">
        <v>575.5979778939669</v>
      </c>
      <c r="AB60" t="n">
        <v>787.5585469451214</v>
      </c>
      <c r="AC60" t="n">
        <v>712.3950645700411</v>
      </c>
      <c r="AD60" t="n">
        <v>575597.9778939669</v>
      </c>
      <c r="AE60" t="n">
        <v>787558.5469451214</v>
      </c>
      <c r="AF60" t="n">
        <v>3.0208798710028e-06</v>
      </c>
      <c r="AG60" t="n">
        <v>8.255208333333334</v>
      </c>
      <c r="AH60" t="n">
        <v>712395.0645700411</v>
      </c>
    </row>
    <row r="61">
      <c r="A61" t="n">
        <v>59</v>
      </c>
      <c r="B61" t="n">
        <v>150</v>
      </c>
      <c r="C61" t="inlineStr">
        <is>
          <t xml:space="preserve">CONCLUIDO	</t>
        </is>
      </c>
      <c r="D61" t="n">
        <v>3.5033</v>
      </c>
      <c r="E61" t="n">
        <v>28.54</v>
      </c>
      <c r="F61" t="n">
        <v>24.33</v>
      </c>
      <c r="G61" t="n">
        <v>66.34</v>
      </c>
      <c r="H61" t="n">
        <v>0.85</v>
      </c>
      <c r="I61" t="n">
        <v>22</v>
      </c>
      <c r="J61" t="n">
        <v>329.12</v>
      </c>
      <c r="K61" t="n">
        <v>61.82</v>
      </c>
      <c r="L61" t="n">
        <v>15.75</v>
      </c>
      <c r="M61" t="n">
        <v>20</v>
      </c>
      <c r="N61" t="n">
        <v>101.54</v>
      </c>
      <c r="O61" t="n">
        <v>40825.16</v>
      </c>
      <c r="P61" t="n">
        <v>448.74</v>
      </c>
      <c r="Q61" t="n">
        <v>452.58</v>
      </c>
      <c r="R61" t="n">
        <v>81.90000000000001</v>
      </c>
      <c r="S61" t="n">
        <v>57.64</v>
      </c>
      <c r="T61" t="n">
        <v>9979.370000000001</v>
      </c>
      <c r="U61" t="n">
        <v>0.7</v>
      </c>
      <c r="V61" t="n">
        <v>0.87</v>
      </c>
      <c r="W61" t="n">
        <v>6.83</v>
      </c>
      <c r="X61" t="n">
        <v>0.6</v>
      </c>
      <c r="Y61" t="n">
        <v>1</v>
      </c>
      <c r="Z61" t="n">
        <v>10</v>
      </c>
      <c r="AA61" t="n">
        <v>575.9767120943783</v>
      </c>
      <c r="AB61" t="n">
        <v>788.0767477866979</v>
      </c>
      <c r="AC61" t="n">
        <v>712.8638090505971</v>
      </c>
      <c r="AD61" t="n">
        <v>575976.7120943783</v>
      </c>
      <c r="AE61" t="n">
        <v>788076.7477866978</v>
      </c>
      <c r="AF61" t="n">
        <v>3.019759302654827e-06</v>
      </c>
      <c r="AG61" t="n">
        <v>8.258101851851853</v>
      </c>
      <c r="AH61" t="n">
        <v>712863.809050597</v>
      </c>
    </row>
    <row r="62">
      <c r="A62" t="n">
        <v>60</v>
      </c>
      <c r="B62" t="n">
        <v>150</v>
      </c>
      <c r="C62" t="inlineStr">
        <is>
          <t xml:space="preserve">CONCLUIDO	</t>
        </is>
      </c>
      <c r="D62" t="n">
        <v>3.5032</v>
      </c>
      <c r="E62" t="n">
        <v>28.55</v>
      </c>
      <c r="F62" t="n">
        <v>24.33</v>
      </c>
      <c r="G62" t="n">
        <v>66.34</v>
      </c>
      <c r="H62" t="n">
        <v>0.86</v>
      </c>
      <c r="I62" t="n">
        <v>22</v>
      </c>
      <c r="J62" t="n">
        <v>329.7</v>
      </c>
      <c r="K62" t="n">
        <v>61.82</v>
      </c>
      <c r="L62" t="n">
        <v>16</v>
      </c>
      <c r="M62" t="n">
        <v>20</v>
      </c>
      <c r="N62" t="n">
        <v>101.88</v>
      </c>
      <c r="O62" t="n">
        <v>40897.29</v>
      </c>
      <c r="P62" t="n">
        <v>448.61</v>
      </c>
      <c r="Q62" t="n">
        <v>452.57</v>
      </c>
      <c r="R62" t="n">
        <v>81.76000000000001</v>
      </c>
      <c r="S62" t="n">
        <v>57.64</v>
      </c>
      <c r="T62" t="n">
        <v>9907.200000000001</v>
      </c>
      <c r="U62" t="n">
        <v>0.71</v>
      </c>
      <c r="V62" t="n">
        <v>0.87</v>
      </c>
      <c r="W62" t="n">
        <v>6.83</v>
      </c>
      <c r="X62" t="n">
        <v>0.6</v>
      </c>
      <c r="Y62" t="n">
        <v>1</v>
      </c>
      <c r="Z62" t="n">
        <v>10</v>
      </c>
      <c r="AA62" t="n">
        <v>575.8984824131004</v>
      </c>
      <c r="AB62" t="n">
        <v>787.9697104855235</v>
      </c>
      <c r="AC62" t="n">
        <v>712.766987239219</v>
      </c>
      <c r="AD62" t="n">
        <v>575898.4824131004</v>
      </c>
      <c r="AE62" t="n">
        <v>787969.7104855235</v>
      </c>
      <c r="AF62" t="n">
        <v>3.019673105089599e-06</v>
      </c>
      <c r="AG62" t="n">
        <v>8.26099537037037</v>
      </c>
      <c r="AH62" t="n">
        <v>712766.987239219</v>
      </c>
    </row>
    <row r="63">
      <c r="A63" t="n">
        <v>61</v>
      </c>
      <c r="B63" t="n">
        <v>150</v>
      </c>
      <c r="C63" t="inlineStr">
        <is>
          <t xml:space="preserve">CONCLUIDO	</t>
        </is>
      </c>
      <c r="D63" t="n">
        <v>3.5154</v>
      </c>
      <c r="E63" t="n">
        <v>28.45</v>
      </c>
      <c r="F63" t="n">
        <v>24.28</v>
      </c>
      <c r="G63" t="n">
        <v>69.38</v>
      </c>
      <c r="H63" t="n">
        <v>0.88</v>
      </c>
      <c r="I63" t="n">
        <v>21</v>
      </c>
      <c r="J63" t="n">
        <v>330.29</v>
      </c>
      <c r="K63" t="n">
        <v>61.82</v>
      </c>
      <c r="L63" t="n">
        <v>16.25</v>
      </c>
      <c r="M63" t="n">
        <v>19</v>
      </c>
      <c r="N63" t="n">
        <v>102.21</v>
      </c>
      <c r="O63" t="n">
        <v>40969.57</v>
      </c>
      <c r="P63" t="n">
        <v>448.13</v>
      </c>
      <c r="Q63" t="n">
        <v>452.61</v>
      </c>
      <c r="R63" t="n">
        <v>80.31</v>
      </c>
      <c r="S63" t="n">
        <v>57.64</v>
      </c>
      <c r="T63" t="n">
        <v>9185.959999999999</v>
      </c>
      <c r="U63" t="n">
        <v>0.72</v>
      </c>
      <c r="V63" t="n">
        <v>0.87</v>
      </c>
      <c r="W63" t="n">
        <v>6.83</v>
      </c>
      <c r="X63" t="n">
        <v>0.5600000000000001</v>
      </c>
      <c r="Y63" t="n">
        <v>1</v>
      </c>
      <c r="Z63" t="n">
        <v>10</v>
      </c>
      <c r="AA63" t="n">
        <v>573.9751907000781</v>
      </c>
      <c r="AB63" t="n">
        <v>785.3381779141243</v>
      </c>
      <c r="AC63" t="n">
        <v>710.386604443055</v>
      </c>
      <c r="AD63" t="n">
        <v>573975.190700078</v>
      </c>
      <c r="AE63" t="n">
        <v>785338.1779141243</v>
      </c>
      <c r="AF63" t="n">
        <v>3.030189208047493e-06</v>
      </c>
      <c r="AG63" t="n">
        <v>8.232060185185185</v>
      </c>
      <c r="AH63" t="n">
        <v>710386.604443055</v>
      </c>
    </row>
    <row r="64">
      <c r="A64" t="n">
        <v>62</v>
      </c>
      <c r="B64" t="n">
        <v>150</v>
      </c>
      <c r="C64" t="inlineStr">
        <is>
          <t xml:space="preserve">CONCLUIDO	</t>
        </is>
      </c>
      <c r="D64" t="n">
        <v>3.5139</v>
      </c>
      <c r="E64" t="n">
        <v>28.46</v>
      </c>
      <c r="F64" t="n">
        <v>24.29</v>
      </c>
      <c r="G64" t="n">
        <v>69.41</v>
      </c>
      <c r="H64" t="n">
        <v>0.89</v>
      </c>
      <c r="I64" t="n">
        <v>21</v>
      </c>
      <c r="J64" t="n">
        <v>330.87</v>
      </c>
      <c r="K64" t="n">
        <v>61.82</v>
      </c>
      <c r="L64" t="n">
        <v>16.5</v>
      </c>
      <c r="M64" t="n">
        <v>19</v>
      </c>
      <c r="N64" t="n">
        <v>102.55</v>
      </c>
      <c r="O64" t="n">
        <v>41042.02</v>
      </c>
      <c r="P64" t="n">
        <v>448.45</v>
      </c>
      <c r="Q64" t="n">
        <v>452.6</v>
      </c>
      <c r="R64" t="n">
        <v>80.95</v>
      </c>
      <c r="S64" t="n">
        <v>57.64</v>
      </c>
      <c r="T64" t="n">
        <v>9509.209999999999</v>
      </c>
      <c r="U64" t="n">
        <v>0.71</v>
      </c>
      <c r="V64" t="n">
        <v>0.87</v>
      </c>
      <c r="W64" t="n">
        <v>6.83</v>
      </c>
      <c r="X64" t="n">
        <v>0.57</v>
      </c>
      <c r="Y64" t="n">
        <v>1</v>
      </c>
      <c r="Z64" t="n">
        <v>10</v>
      </c>
      <c r="AA64" t="n">
        <v>574.4054007923684</v>
      </c>
      <c r="AB64" t="n">
        <v>785.9268103419257</v>
      </c>
      <c r="AC64" t="n">
        <v>710.9190586180977</v>
      </c>
      <c r="AD64" t="n">
        <v>574405.4007923683</v>
      </c>
      <c r="AE64" t="n">
        <v>785926.8103419257</v>
      </c>
      <c r="AF64" t="n">
        <v>3.028896244569063e-06</v>
      </c>
      <c r="AG64" t="n">
        <v>8.234953703703704</v>
      </c>
      <c r="AH64" t="n">
        <v>710919.0586180977</v>
      </c>
    </row>
    <row r="65">
      <c r="A65" t="n">
        <v>63</v>
      </c>
      <c r="B65" t="n">
        <v>150</v>
      </c>
      <c r="C65" t="inlineStr">
        <is>
          <t xml:space="preserve">CONCLUIDO	</t>
        </is>
      </c>
      <c r="D65" t="n">
        <v>3.5139</v>
      </c>
      <c r="E65" t="n">
        <v>28.46</v>
      </c>
      <c r="F65" t="n">
        <v>24.29</v>
      </c>
      <c r="G65" t="n">
        <v>69.41</v>
      </c>
      <c r="H65" t="n">
        <v>0.9</v>
      </c>
      <c r="I65" t="n">
        <v>21</v>
      </c>
      <c r="J65" t="n">
        <v>331.46</v>
      </c>
      <c r="K65" t="n">
        <v>61.82</v>
      </c>
      <c r="L65" t="n">
        <v>16.75</v>
      </c>
      <c r="M65" t="n">
        <v>19</v>
      </c>
      <c r="N65" t="n">
        <v>102.89</v>
      </c>
      <c r="O65" t="n">
        <v>41114.63</v>
      </c>
      <c r="P65" t="n">
        <v>448.36</v>
      </c>
      <c r="Q65" t="n">
        <v>452.61</v>
      </c>
      <c r="R65" t="n">
        <v>81</v>
      </c>
      <c r="S65" t="n">
        <v>57.64</v>
      </c>
      <c r="T65" t="n">
        <v>9534.52</v>
      </c>
      <c r="U65" t="n">
        <v>0.71</v>
      </c>
      <c r="V65" t="n">
        <v>0.87</v>
      </c>
      <c r="W65" t="n">
        <v>6.83</v>
      </c>
      <c r="X65" t="n">
        <v>0.57</v>
      </c>
      <c r="Y65" t="n">
        <v>1</v>
      </c>
      <c r="Z65" t="n">
        <v>10</v>
      </c>
      <c r="AA65" t="n">
        <v>574.3434530014015</v>
      </c>
      <c r="AB65" t="n">
        <v>785.8420506413812</v>
      </c>
      <c r="AC65" t="n">
        <v>710.8423882644122</v>
      </c>
      <c r="AD65" t="n">
        <v>574343.4530014015</v>
      </c>
      <c r="AE65" t="n">
        <v>785842.0506413812</v>
      </c>
      <c r="AF65" t="n">
        <v>3.028896244569063e-06</v>
      </c>
      <c r="AG65" t="n">
        <v>8.234953703703704</v>
      </c>
      <c r="AH65" t="n">
        <v>710842.3882644122</v>
      </c>
    </row>
    <row r="66">
      <c r="A66" t="n">
        <v>64</v>
      </c>
      <c r="B66" t="n">
        <v>150</v>
      </c>
      <c r="C66" t="inlineStr">
        <is>
          <t xml:space="preserve">CONCLUIDO	</t>
        </is>
      </c>
      <c r="D66" t="n">
        <v>3.5237</v>
      </c>
      <c r="E66" t="n">
        <v>28.38</v>
      </c>
      <c r="F66" t="n">
        <v>24.27</v>
      </c>
      <c r="G66" t="n">
        <v>72.81</v>
      </c>
      <c r="H66" t="n">
        <v>0.91</v>
      </c>
      <c r="I66" t="n">
        <v>20</v>
      </c>
      <c r="J66" t="n">
        <v>332.05</v>
      </c>
      <c r="K66" t="n">
        <v>61.82</v>
      </c>
      <c r="L66" t="n">
        <v>17</v>
      </c>
      <c r="M66" t="n">
        <v>18</v>
      </c>
      <c r="N66" t="n">
        <v>103.23</v>
      </c>
      <c r="O66" t="n">
        <v>41187.41</v>
      </c>
      <c r="P66" t="n">
        <v>447.82</v>
      </c>
      <c r="Q66" t="n">
        <v>452.58</v>
      </c>
      <c r="R66" t="n">
        <v>79.92</v>
      </c>
      <c r="S66" t="n">
        <v>57.64</v>
      </c>
      <c r="T66" t="n">
        <v>8998.120000000001</v>
      </c>
      <c r="U66" t="n">
        <v>0.72</v>
      </c>
      <c r="V66" t="n">
        <v>0.87</v>
      </c>
      <c r="W66" t="n">
        <v>6.83</v>
      </c>
      <c r="X66" t="n">
        <v>0.55</v>
      </c>
      <c r="Y66" t="n">
        <v>1</v>
      </c>
      <c r="Z66" t="n">
        <v>10</v>
      </c>
      <c r="AA66" t="n">
        <v>572.7778464199059</v>
      </c>
      <c r="AB66" t="n">
        <v>783.6999186468911</v>
      </c>
      <c r="AC66" t="n">
        <v>708.9046983409751</v>
      </c>
      <c r="AD66" t="n">
        <v>572777.8464199059</v>
      </c>
      <c r="AE66" t="n">
        <v>783699.9186468911</v>
      </c>
      <c r="AF66" t="n">
        <v>3.037343605961469e-06</v>
      </c>
      <c r="AG66" t="n">
        <v>8.211805555555555</v>
      </c>
      <c r="AH66" t="n">
        <v>708904.6983409751</v>
      </c>
    </row>
    <row r="67">
      <c r="A67" t="n">
        <v>65</v>
      </c>
      <c r="B67" t="n">
        <v>150</v>
      </c>
      <c r="C67" t="inlineStr">
        <is>
          <t xml:space="preserve">CONCLUIDO	</t>
        </is>
      </c>
      <c r="D67" t="n">
        <v>3.5234</v>
      </c>
      <c r="E67" t="n">
        <v>28.38</v>
      </c>
      <c r="F67" t="n">
        <v>24.27</v>
      </c>
      <c r="G67" t="n">
        <v>72.81999999999999</v>
      </c>
      <c r="H67" t="n">
        <v>0.92</v>
      </c>
      <c r="I67" t="n">
        <v>20</v>
      </c>
      <c r="J67" t="n">
        <v>332.64</v>
      </c>
      <c r="K67" t="n">
        <v>61.82</v>
      </c>
      <c r="L67" t="n">
        <v>17.25</v>
      </c>
      <c r="M67" t="n">
        <v>18</v>
      </c>
      <c r="N67" t="n">
        <v>103.57</v>
      </c>
      <c r="O67" t="n">
        <v>41260.35</v>
      </c>
      <c r="P67" t="n">
        <v>448.4</v>
      </c>
      <c r="Q67" t="n">
        <v>452.6</v>
      </c>
      <c r="R67" t="n">
        <v>80.14</v>
      </c>
      <c r="S67" t="n">
        <v>57.64</v>
      </c>
      <c r="T67" t="n">
        <v>9107.91</v>
      </c>
      <c r="U67" t="n">
        <v>0.72</v>
      </c>
      <c r="V67" t="n">
        <v>0.87</v>
      </c>
      <c r="W67" t="n">
        <v>6.83</v>
      </c>
      <c r="X67" t="n">
        <v>0.55</v>
      </c>
      <c r="Y67" t="n">
        <v>1</v>
      </c>
      <c r="Z67" t="n">
        <v>10</v>
      </c>
      <c r="AA67" t="n">
        <v>573.210089845677</v>
      </c>
      <c r="AB67" t="n">
        <v>784.2913331712653</v>
      </c>
      <c r="AC67" t="n">
        <v>709.4396690931986</v>
      </c>
      <c r="AD67" t="n">
        <v>573210.089845677</v>
      </c>
      <c r="AE67" t="n">
        <v>784291.3331712652</v>
      </c>
      <c r="AF67" t="n">
        <v>3.037085013265784e-06</v>
      </c>
      <c r="AG67" t="n">
        <v>8.211805555555555</v>
      </c>
      <c r="AH67" t="n">
        <v>709439.6690931986</v>
      </c>
    </row>
    <row r="68">
      <c r="A68" t="n">
        <v>66</v>
      </c>
      <c r="B68" t="n">
        <v>150</v>
      </c>
      <c r="C68" t="inlineStr">
        <is>
          <t xml:space="preserve">CONCLUIDO	</t>
        </is>
      </c>
      <c r="D68" t="n">
        <v>3.5237</v>
      </c>
      <c r="E68" t="n">
        <v>28.38</v>
      </c>
      <c r="F68" t="n">
        <v>24.27</v>
      </c>
      <c r="G68" t="n">
        <v>72.81</v>
      </c>
      <c r="H68" t="n">
        <v>0.9399999999999999</v>
      </c>
      <c r="I68" t="n">
        <v>20</v>
      </c>
      <c r="J68" t="n">
        <v>333.24</v>
      </c>
      <c r="K68" t="n">
        <v>61.82</v>
      </c>
      <c r="L68" t="n">
        <v>17.5</v>
      </c>
      <c r="M68" t="n">
        <v>18</v>
      </c>
      <c r="N68" t="n">
        <v>103.92</v>
      </c>
      <c r="O68" t="n">
        <v>41333.46</v>
      </c>
      <c r="P68" t="n">
        <v>448.32</v>
      </c>
      <c r="Q68" t="n">
        <v>452.58</v>
      </c>
      <c r="R68" t="n">
        <v>80.22</v>
      </c>
      <c r="S68" t="n">
        <v>57.64</v>
      </c>
      <c r="T68" t="n">
        <v>9145.790000000001</v>
      </c>
      <c r="U68" t="n">
        <v>0.72</v>
      </c>
      <c r="V68" t="n">
        <v>0.87</v>
      </c>
      <c r="W68" t="n">
        <v>6.82</v>
      </c>
      <c r="X68" t="n">
        <v>0.55</v>
      </c>
      <c r="Y68" t="n">
        <v>1</v>
      </c>
      <c r="Z68" t="n">
        <v>10</v>
      </c>
      <c r="AA68" t="n">
        <v>573.1210436631419</v>
      </c>
      <c r="AB68" t="n">
        <v>784.1694962558804</v>
      </c>
      <c r="AC68" t="n">
        <v>709.3294601220189</v>
      </c>
      <c r="AD68" t="n">
        <v>573121.0436631419</v>
      </c>
      <c r="AE68" t="n">
        <v>784169.4962558805</v>
      </c>
      <c r="AF68" t="n">
        <v>3.037343605961469e-06</v>
      </c>
      <c r="AG68" t="n">
        <v>8.211805555555555</v>
      </c>
      <c r="AH68" t="n">
        <v>709329.4601220188</v>
      </c>
    </row>
    <row r="69">
      <c r="A69" t="n">
        <v>67</v>
      </c>
      <c r="B69" t="n">
        <v>150</v>
      </c>
      <c r="C69" t="inlineStr">
        <is>
          <t xml:space="preserve">CONCLUIDO	</t>
        </is>
      </c>
      <c r="D69" t="n">
        <v>3.525</v>
      </c>
      <c r="E69" t="n">
        <v>28.37</v>
      </c>
      <c r="F69" t="n">
        <v>24.26</v>
      </c>
      <c r="G69" t="n">
        <v>72.78</v>
      </c>
      <c r="H69" t="n">
        <v>0.95</v>
      </c>
      <c r="I69" t="n">
        <v>20</v>
      </c>
      <c r="J69" t="n">
        <v>333.83</v>
      </c>
      <c r="K69" t="n">
        <v>61.82</v>
      </c>
      <c r="L69" t="n">
        <v>17.75</v>
      </c>
      <c r="M69" t="n">
        <v>18</v>
      </c>
      <c r="N69" t="n">
        <v>104.26</v>
      </c>
      <c r="O69" t="n">
        <v>41406.86</v>
      </c>
      <c r="P69" t="n">
        <v>447.42</v>
      </c>
      <c r="Q69" t="n">
        <v>452.68</v>
      </c>
      <c r="R69" t="n">
        <v>80.08</v>
      </c>
      <c r="S69" t="n">
        <v>57.64</v>
      </c>
      <c r="T69" t="n">
        <v>9080.32</v>
      </c>
      <c r="U69" t="n">
        <v>0.72</v>
      </c>
      <c r="V69" t="n">
        <v>0.87</v>
      </c>
      <c r="W69" t="n">
        <v>6.82</v>
      </c>
      <c r="X69" t="n">
        <v>0.54</v>
      </c>
      <c r="Y69" t="n">
        <v>1</v>
      </c>
      <c r="Z69" t="n">
        <v>10</v>
      </c>
      <c r="AA69" t="n">
        <v>572.3173327309522</v>
      </c>
      <c r="AB69" t="n">
        <v>783.0698235012346</v>
      </c>
      <c r="AC69" t="n">
        <v>708.3347385916761</v>
      </c>
      <c r="AD69" t="n">
        <v>572317.3327309522</v>
      </c>
      <c r="AE69" t="n">
        <v>783069.8235012346</v>
      </c>
      <c r="AF69" t="n">
        <v>3.038464174309442e-06</v>
      </c>
      <c r="AG69" t="n">
        <v>8.208912037037038</v>
      </c>
      <c r="AH69" t="n">
        <v>708334.7385916761</v>
      </c>
    </row>
    <row r="70">
      <c r="A70" t="n">
        <v>68</v>
      </c>
      <c r="B70" t="n">
        <v>150</v>
      </c>
      <c r="C70" t="inlineStr">
        <is>
          <t xml:space="preserve">CONCLUIDO	</t>
        </is>
      </c>
      <c r="D70" t="n">
        <v>3.5334</v>
      </c>
      <c r="E70" t="n">
        <v>28.3</v>
      </c>
      <c r="F70" t="n">
        <v>24.25</v>
      </c>
      <c r="G70" t="n">
        <v>76.58</v>
      </c>
      <c r="H70" t="n">
        <v>0.96</v>
      </c>
      <c r="I70" t="n">
        <v>19</v>
      </c>
      <c r="J70" t="n">
        <v>334.43</v>
      </c>
      <c r="K70" t="n">
        <v>61.82</v>
      </c>
      <c r="L70" t="n">
        <v>18</v>
      </c>
      <c r="M70" t="n">
        <v>17</v>
      </c>
      <c r="N70" t="n">
        <v>104.61</v>
      </c>
      <c r="O70" t="n">
        <v>41480.31</v>
      </c>
      <c r="P70" t="n">
        <v>447.76</v>
      </c>
      <c r="Q70" t="n">
        <v>452.58</v>
      </c>
      <c r="R70" t="n">
        <v>79.47</v>
      </c>
      <c r="S70" t="n">
        <v>57.64</v>
      </c>
      <c r="T70" t="n">
        <v>8776.440000000001</v>
      </c>
      <c r="U70" t="n">
        <v>0.73</v>
      </c>
      <c r="V70" t="n">
        <v>0.87</v>
      </c>
      <c r="W70" t="n">
        <v>6.82</v>
      </c>
      <c r="X70" t="n">
        <v>0.52</v>
      </c>
      <c r="Y70" t="n">
        <v>1</v>
      </c>
      <c r="Z70" t="n">
        <v>10</v>
      </c>
      <c r="AA70" t="n">
        <v>571.5607796742703</v>
      </c>
      <c r="AB70" t="n">
        <v>782.0346742323171</v>
      </c>
      <c r="AC70" t="n">
        <v>707.3983825161429</v>
      </c>
      <c r="AD70" t="n">
        <v>571560.7796742703</v>
      </c>
      <c r="AE70" t="n">
        <v>782034.6742323171</v>
      </c>
      <c r="AF70" t="n">
        <v>3.045704769788647e-06</v>
      </c>
      <c r="AG70" t="n">
        <v>8.188657407407408</v>
      </c>
      <c r="AH70" t="n">
        <v>707398.3825161429</v>
      </c>
    </row>
    <row r="71">
      <c r="A71" t="n">
        <v>69</v>
      </c>
      <c r="B71" t="n">
        <v>150</v>
      </c>
      <c r="C71" t="inlineStr">
        <is>
          <t xml:space="preserve">CONCLUIDO	</t>
        </is>
      </c>
      <c r="D71" t="n">
        <v>3.5348</v>
      </c>
      <c r="E71" t="n">
        <v>28.29</v>
      </c>
      <c r="F71" t="n">
        <v>24.24</v>
      </c>
      <c r="G71" t="n">
        <v>76.54000000000001</v>
      </c>
      <c r="H71" t="n">
        <v>0.97</v>
      </c>
      <c r="I71" t="n">
        <v>19</v>
      </c>
      <c r="J71" t="n">
        <v>335.02</v>
      </c>
      <c r="K71" t="n">
        <v>61.82</v>
      </c>
      <c r="L71" t="n">
        <v>18.25</v>
      </c>
      <c r="M71" t="n">
        <v>17</v>
      </c>
      <c r="N71" t="n">
        <v>104.95</v>
      </c>
      <c r="O71" t="n">
        <v>41553.93</v>
      </c>
      <c r="P71" t="n">
        <v>447.81</v>
      </c>
      <c r="Q71" t="n">
        <v>452.59</v>
      </c>
      <c r="R71" t="n">
        <v>78.95999999999999</v>
      </c>
      <c r="S71" t="n">
        <v>57.64</v>
      </c>
      <c r="T71" t="n">
        <v>8522.16</v>
      </c>
      <c r="U71" t="n">
        <v>0.73</v>
      </c>
      <c r="V71" t="n">
        <v>0.87</v>
      </c>
      <c r="W71" t="n">
        <v>6.83</v>
      </c>
      <c r="X71" t="n">
        <v>0.51</v>
      </c>
      <c r="Y71" t="n">
        <v>1</v>
      </c>
      <c r="Z71" t="n">
        <v>10</v>
      </c>
      <c r="AA71" t="n">
        <v>571.3986020932292</v>
      </c>
      <c r="AB71" t="n">
        <v>781.8127757111668</v>
      </c>
      <c r="AC71" t="n">
        <v>707.1976616784146</v>
      </c>
      <c r="AD71" t="n">
        <v>571398.6020932292</v>
      </c>
      <c r="AE71" t="n">
        <v>781812.7757111668</v>
      </c>
      <c r="AF71" t="n">
        <v>3.046911535701849e-06</v>
      </c>
      <c r="AG71" t="n">
        <v>8.185763888888889</v>
      </c>
      <c r="AH71" t="n">
        <v>707197.6616784147</v>
      </c>
    </row>
    <row r="72">
      <c r="A72" t="n">
        <v>70</v>
      </c>
      <c r="B72" t="n">
        <v>150</v>
      </c>
      <c r="C72" t="inlineStr">
        <is>
          <t xml:space="preserve">CONCLUIDO	</t>
        </is>
      </c>
      <c r="D72" t="n">
        <v>3.5335</v>
      </c>
      <c r="E72" t="n">
        <v>28.3</v>
      </c>
      <c r="F72" t="n">
        <v>24.25</v>
      </c>
      <c r="G72" t="n">
        <v>76.56999999999999</v>
      </c>
      <c r="H72" t="n">
        <v>0.98</v>
      </c>
      <c r="I72" t="n">
        <v>19</v>
      </c>
      <c r="J72" t="n">
        <v>335.62</v>
      </c>
      <c r="K72" t="n">
        <v>61.82</v>
      </c>
      <c r="L72" t="n">
        <v>18.5</v>
      </c>
      <c r="M72" t="n">
        <v>17</v>
      </c>
      <c r="N72" t="n">
        <v>105.3</v>
      </c>
      <c r="O72" t="n">
        <v>41627.72</v>
      </c>
      <c r="P72" t="n">
        <v>448.16</v>
      </c>
      <c r="Q72" t="n">
        <v>452.57</v>
      </c>
      <c r="R72" t="n">
        <v>79.28</v>
      </c>
      <c r="S72" t="n">
        <v>57.64</v>
      </c>
      <c r="T72" t="n">
        <v>8683.049999999999</v>
      </c>
      <c r="U72" t="n">
        <v>0.73</v>
      </c>
      <c r="V72" t="n">
        <v>0.87</v>
      </c>
      <c r="W72" t="n">
        <v>6.83</v>
      </c>
      <c r="X72" t="n">
        <v>0.52</v>
      </c>
      <c r="Y72" t="n">
        <v>1</v>
      </c>
      <c r="Z72" t="n">
        <v>10</v>
      </c>
      <c r="AA72" t="n">
        <v>571.8232760208754</v>
      </c>
      <c r="AB72" t="n">
        <v>782.3938333142637</v>
      </c>
      <c r="AC72" t="n">
        <v>707.7232639593914</v>
      </c>
      <c r="AD72" t="n">
        <v>571823.2760208753</v>
      </c>
      <c r="AE72" t="n">
        <v>782393.8333142637</v>
      </c>
      <c r="AF72" t="n">
        <v>3.045790967353876e-06</v>
      </c>
      <c r="AG72" t="n">
        <v>8.188657407407408</v>
      </c>
      <c r="AH72" t="n">
        <v>707723.2639593914</v>
      </c>
    </row>
    <row r="73">
      <c r="A73" t="n">
        <v>71</v>
      </c>
      <c r="B73" t="n">
        <v>150</v>
      </c>
      <c r="C73" t="inlineStr">
        <is>
          <t xml:space="preserve">CONCLUIDO	</t>
        </is>
      </c>
      <c r="D73" t="n">
        <v>3.5344</v>
      </c>
      <c r="E73" t="n">
        <v>28.29</v>
      </c>
      <c r="F73" t="n">
        <v>24.24</v>
      </c>
      <c r="G73" t="n">
        <v>76.55</v>
      </c>
      <c r="H73" t="n">
        <v>0.99</v>
      </c>
      <c r="I73" t="n">
        <v>19</v>
      </c>
      <c r="J73" t="n">
        <v>336.22</v>
      </c>
      <c r="K73" t="n">
        <v>61.82</v>
      </c>
      <c r="L73" t="n">
        <v>18.75</v>
      </c>
      <c r="M73" t="n">
        <v>17</v>
      </c>
      <c r="N73" t="n">
        <v>105.65</v>
      </c>
      <c r="O73" t="n">
        <v>41701.68</v>
      </c>
      <c r="P73" t="n">
        <v>447.76</v>
      </c>
      <c r="Q73" t="n">
        <v>452.61</v>
      </c>
      <c r="R73" t="n">
        <v>79.17</v>
      </c>
      <c r="S73" t="n">
        <v>57.64</v>
      </c>
      <c r="T73" t="n">
        <v>8628.360000000001</v>
      </c>
      <c r="U73" t="n">
        <v>0.73</v>
      </c>
      <c r="V73" t="n">
        <v>0.87</v>
      </c>
      <c r="W73" t="n">
        <v>6.82</v>
      </c>
      <c r="X73" t="n">
        <v>0.52</v>
      </c>
      <c r="Y73" t="n">
        <v>1</v>
      </c>
      <c r="Z73" t="n">
        <v>10</v>
      </c>
      <c r="AA73" t="n">
        <v>571.4095563023228</v>
      </c>
      <c r="AB73" t="n">
        <v>781.8277637433144</v>
      </c>
      <c r="AC73" t="n">
        <v>707.2112192738098</v>
      </c>
      <c r="AD73" t="n">
        <v>571409.5563023228</v>
      </c>
      <c r="AE73" t="n">
        <v>781827.7637433144</v>
      </c>
      <c r="AF73" t="n">
        <v>3.046566745440934e-06</v>
      </c>
      <c r="AG73" t="n">
        <v>8.185763888888889</v>
      </c>
      <c r="AH73" t="n">
        <v>707211.2192738098</v>
      </c>
    </row>
    <row r="74">
      <c r="A74" t="n">
        <v>72</v>
      </c>
      <c r="B74" t="n">
        <v>150</v>
      </c>
      <c r="C74" t="inlineStr">
        <is>
          <t xml:space="preserve">CONCLUIDO	</t>
        </is>
      </c>
      <c r="D74" t="n">
        <v>3.547</v>
      </c>
      <c r="E74" t="n">
        <v>28.19</v>
      </c>
      <c r="F74" t="n">
        <v>24.2</v>
      </c>
      <c r="G74" t="n">
        <v>80.65000000000001</v>
      </c>
      <c r="H74" t="n">
        <v>1.01</v>
      </c>
      <c r="I74" t="n">
        <v>18</v>
      </c>
      <c r="J74" t="n">
        <v>336.82</v>
      </c>
      <c r="K74" t="n">
        <v>61.82</v>
      </c>
      <c r="L74" t="n">
        <v>19</v>
      </c>
      <c r="M74" t="n">
        <v>16</v>
      </c>
      <c r="N74" t="n">
        <v>106</v>
      </c>
      <c r="O74" t="n">
        <v>41775.82</v>
      </c>
      <c r="P74" t="n">
        <v>447.27</v>
      </c>
      <c r="Q74" t="n">
        <v>452.6</v>
      </c>
      <c r="R74" t="n">
        <v>77.70999999999999</v>
      </c>
      <c r="S74" t="n">
        <v>57.64</v>
      </c>
      <c r="T74" t="n">
        <v>7904.47</v>
      </c>
      <c r="U74" t="n">
        <v>0.74</v>
      </c>
      <c r="V74" t="n">
        <v>0.88</v>
      </c>
      <c r="W74" t="n">
        <v>6.82</v>
      </c>
      <c r="X74" t="n">
        <v>0.47</v>
      </c>
      <c r="Y74" t="n">
        <v>1</v>
      </c>
      <c r="Z74" t="n">
        <v>10</v>
      </c>
      <c r="AA74" t="n">
        <v>569.5051257024778</v>
      </c>
      <c r="AB74" t="n">
        <v>779.2220377790578</v>
      </c>
      <c r="AC74" t="n">
        <v>704.8541801384225</v>
      </c>
      <c r="AD74" t="n">
        <v>569505.1257024778</v>
      </c>
      <c r="AE74" t="n">
        <v>779222.0377790579</v>
      </c>
      <c r="AF74" t="n">
        <v>3.057427638659742e-06</v>
      </c>
      <c r="AG74" t="n">
        <v>8.156828703703704</v>
      </c>
      <c r="AH74" t="n">
        <v>704854.1801384225</v>
      </c>
    </row>
    <row r="75">
      <c r="A75" t="n">
        <v>73</v>
      </c>
      <c r="B75" t="n">
        <v>150</v>
      </c>
      <c r="C75" t="inlineStr">
        <is>
          <t xml:space="preserve">CONCLUIDO	</t>
        </is>
      </c>
      <c r="D75" t="n">
        <v>3.5445</v>
      </c>
      <c r="E75" t="n">
        <v>28.21</v>
      </c>
      <c r="F75" t="n">
        <v>24.22</v>
      </c>
      <c r="G75" t="n">
        <v>80.72</v>
      </c>
      <c r="H75" t="n">
        <v>1.02</v>
      </c>
      <c r="I75" t="n">
        <v>18</v>
      </c>
      <c r="J75" t="n">
        <v>337.43</v>
      </c>
      <c r="K75" t="n">
        <v>61.82</v>
      </c>
      <c r="L75" t="n">
        <v>19.25</v>
      </c>
      <c r="M75" t="n">
        <v>16</v>
      </c>
      <c r="N75" t="n">
        <v>106.35</v>
      </c>
      <c r="O75" t="n">
        <v>41850.13</v>
      </c>
      <c r="P75" t="n">
        <v>448.02</v>
      </c>
      <c r="Q75" t="n">
        <v>452.56</v>
      </c>
      <c r="R75" t="n">
        <v>78.45</v>
      </c>
      <c r="S75" t="n">
        <v>57.64</v>
      </c>
      <c r="T75" t="n">
        <v>8271.110000000001</v>
      </c>
      <c r="U75" t="n">
        <v>0.73</v>
      </c>
      <c r="V75" t="n">
        <v>0.88</v>
      </c>
      <c r="W75" t="n">
        <v>6.82</v>
      </c>
      <c r="X75" t="n">
        <v>0.49</v>
      </c>
      <c r="Y75" t="n">
        <v>1</v>
      </c>
      <c r="Z75" t="n">
        <v>10</v>
      </c>
      <c r="AA75" t="n">
        <v>570.3733601857597</v>
      </c>
      <c r="AB75" t="n">
        <v>780.4099945028864</v>
      </c>
      <c r="AC75" t="n">
        <v>705.9287599398368</v>
      </c>
      <c r="AD75" t="n">
        <v>570373.3601857597</v>
      </c>
      <c r="AE75" t="n">
        <v>780409.9945028864</v>
      </c>
      <c r="AF75" t="n">
        <v>3.055272699529026e-06</v>
      </c>
      <c r="AG75" t="n">
        <v>8.162615740740742</v>
      </c>
      <c r="AH75" t="n">
        <v>705928.7599398368</v>
      </c>
    </row>
    <row r="76">
      <c r="A76" t="n">
        <v>74</v>
      </c>
      <c r="B76" t="n">
        <v>150</v>
      </c>
      <c r="C76" t="inlineStr">
        <is>
          <t xml:space="preserve">CONCLUIDO	</t>
        </is>
      </c>
      <c r="D76" t="n">
        <v>3.5452</v>
      </c>
      <c r="E76" t="n">
        <v>28.21</v>
      </c>
      <c r="F76" t="n">
        <v>24.21</v>
      </c>
      <c r="G76" t="n">
        <v>80.7</v>
      </c>
      <c r="H76" t="n">
        <v>1.03</v>
      </c>
      <c r="I76" t="n">
        <v>18</v>
      </c>
      <c r="J76" t="n">
        <v>338.03</v>
      </c>
      <c r="K76" t="n">
        <v>61.82</v>
      </c>
      <c r="L76" t="n">
        <v>19.5</v>
      </c>
      <c r="M76" t="n">
        <v>16</v>
      </c>
      <c r="N76" t="n">
        <v>106.71</v>
      </c>
      <c r="O76" t="n">
        <v>41924.62</v>
      </c>
      <c r="P76" t="n">
        <v>448.08</v>
      </c>
      <c r="Q76" t="n">
        <v>452.62</v>
      </c>
      <c r="R76" t="n">
        <v>77.90000000000001</v>
      </c>
      <c r="S76" t="n">
        <v>57.64</v>
      </c>
      <c r="T76" t="n">
        <v>7999.89</v>
      </c>
      <c r="U76" t="n">
        <v>0.74</v>
      </c>
      <c r="V76" t="n">
        <v>0.88</v>
      </c>
      <c r="W76" t="n">
        <v>6.83</v>
      </c>
      <c r="X76" t="n">
        <v>0.49</v>
      </c>
      <c r="Y76" t="n">
        <v>1</v>
      </c>
      <c r="Z76" t="n">
        <v>10</v>
      </c>
      <c r="AA76" t="n">
        <v>570.2975539077331</v>
      </c>
      <c r="AB76" t="n">
        <v>780.3062730089534</v>
      </c>
      <c r="AC76" t="n">
        <v>705.8349374797107</v>
      </c>
      <c r="AD76" t="n">
        <v>570297.5539077331</v>
      </c>
      <c r="AE76" t="n">
        <v>780306.2730089534</v>
      </c>
      <c r="AF76" t="n">
        <v>3.055876082485626e-06</v>
      </c>
      <c r="AG76" t="n">
        <v>8.162615740740742</v>
      </c>
      <c r="AH76" t="n">
        <v>705834.9374797107</v>
      </c>
    </row>
    <row r="77">
      <c r="A77" t="n">
        <v>75</v>
      </c>
      <c r="B77" t="n">
        <v>150</v>
      </c>
      <c r="C77" t="inlineStr">
        <is>
          <t xml:space="preserve">CONCLUIDO	</t>
        </is>
      </c>
      <c r="D77" t="n">
        <v>3.5452</v>
      </c>
      <c r="E77" t="n">
        <v>28.21</v>
      </c>
      <c r="F77" t="n">
        <v>24.21</v>
      </c>
      <c r="G77" t="n">
        <v>80.7</v>
      </c>
      <c r="H77" t="n">
        <v>1.04</v>
      </c>
      <c r="I77" t="n">
        <v>18</v>
      </c>
      <c r="J77" t="n">
        <v>338.63</v>
      </c>
      <c r="K77" t="n">
        <v>61.82</v>
      </c>
      <c r="L77" t="n">
        <v>19.75</v>
      </c>
      <c r="M77" t="n">
        <v>16</v>
      </c>
      <c r="N77" t="n">
        <v>107.06</v>
      </c>
      <c r="O77" t="n">
        <v>41999.28</v>
      </c>
      <c r="P77" t="n">
        <v>447.85</v>
      </c>
      <c r="Q77" t="n">
        <v>452.65</v>
      </c>
      <c r="R77" t="n">
        <v>77.88</v>
      </c>
      <c r="S77" t="n">
        <v>57.64</v>
      </c>
      <c r="T77" t="n">
        <v>7987.66</v>
      </c>
      <c r="U77" t="n">
        <v>0.74</v>
      </c>
      <c r="V77" t="n">
        <v>0.88</v>
      </c>
      <c r="W77" t="n">
        <v>6.83</v>
      </c>
      <c r="X77" t="n">
        <v>0.48</v>
      </c>
      <c r="Y77" t="n">
        <v>1</v>
      </c>
      <c r="Z77" t="n">
        <v>10</v>
      </c>
      <c r="AA77" t="n">
        <v>570.1406405888919</v>
      </c>
      <c r="AB77" t="n">
        <v>780.0915772835878</v>
      </c>
      <c r="AC77" t="n">
        <v>705.6407320130467</v>
      </c>
      <c r="AD77" t="n">
        <v>570140.6405888919</v>
      </c>
      <c r="AE77" t="n">
        <v>780091.5772835878</v>
      </c>
      <c r="AF77" t="n">
        <v>3.055876082485626e-06</v>
      </c>
      <c r="AG77" t="n">
        <v>8.162615740740742</v>
      </c>
      <c r="AH77" t="n">
        <v>705640.7320130466</v>
      </c>
    </row>
    <row r="78">
      <c r="A78" t="n">
        <v>76</v>
      </c>
      <c r="B78" t="n">
        <v>150</v>
      </c>
      <c r="C78" t="inlineStr">
        <is>
          <t xml:space="preserve">CONCLUIDO	</t>
        </is>
      </c>
      <c r="D78" t="n">
        <v>3.557</v>
      </c>
      <c r="E78" t="n">
        <v>28.11</v>
      </c>
      <c r="F78" t="n">
        <v>24.17</v>
      </c>
      <c r="G78" t="n">
        <v>85.31</v>
      </c>
      <c r="H78" t="n">
        <v>1.05</v>
      </c>
      <c r="I78" t="n">
        <v>17</v>
      </c>
      <c r="J78" t="n">
        <v>339.24</v>
      </c>
      <c r="K78" t="n">
        <v>61.82</v>
      </c>
      <c r="L78" t="n">
        <v>20</v>
      </c>
      <c r="M78" t="n">
        <v>15</v>
      </c>
      <c r="N78" t="n">
        <v>107.42</v>
      </c>
      <c r="O78" t="n">
        <v>42074.12</v>
      </c>
      <c r="P78" t="n">
        <v>446.8</v>
      </c>
      <c r="Q78" t="n">
        <v>452.56</v>
      </c>
      <c r="R78" t="n">
        <v>76.94</v>
      </c>
      <c r="S78" t="n">
        <v>57.64</v>
      </c>
      <c r="T78" t="n">
        <v>7521.36</v>
      </c>
      <c r="U78" t="n">
        <v>0.75</v>
      </c>
      <c r="V78" t="n">
        <v>0.88</v>
      </c>
      <c r="W78" t="n">
        <v>6.82</v>
      </c>
      <c r="X78" t="n">
        <v>0.45</v>
      </c>
      <c r="Y78" t="n">
        <v>1</v>
      </c>
      <c r="Z78" t="n">
        <v>10</v>
      </c>
      <c r="AA78" t="n">
        <v>567.9547596635238</v>
      </c>
      <c r="AB78" t="n">
        <v>777.1007585672387</v>
      </c>
      <c r="AC78" t="n">
        <v>702.9353528373455</v>
      </c>
      <c r="AD78" t="n">
        <v>567954.7596635238</v>
      </c>
      <c r="AE78" t="n">
        <v>777100.7585672387</v>
      </c>
      <c r="AF78" t="n">
        <v>3.066047395182606e-06</v>
      </c>
      <c r="AG78" t="n">
        <v>8.133680555555555</v>
      </c>
      <c r="AH78" t="n">
        <v>702935.3528373454</v>
      </c>
    </row>
    <row r="79">
      <c r="A79" t="n">
        <v>77</v>
      </c>
      <c r="B79" t="n">
        <v>150</v>
      </c>
      <c r="C79" t="inlineStr">
        <is>
          <t xml:space="preserve">CONCLUIDO	</t>
        </is>
      </c>
      <c r="D79" t="n">
        <v>3.5564</v>
      </c>
      <c r="E79" t="n">
        <v>28.12</v>
      </c>
      <c r="F79" t="n">
        <v>24.18</v>
      </c>
      <c r="G79" t="n">
        <v>85.33</v>
      </c>
      <c r="H79" t="n">
        <v>1.06</v>
      </c>
      <c r="I79" t="n">
        <v>17</v>
      </c>
      <c r="J79" t="n">
        <v>339.85</v>
      </c>
      <c r="K79" t="n">
        <v>61.82</v>
      </c>
      <c r="L79" t="n">
        <v>20.25</v>
      </c>
      <c r="M79" t="n">
        <v>15</v>
      </c>
      <c r="N79" t="n">
        <v>107.78</v>
      </c>
      <c r="O79" t="n">
        <v>42149.15</v>
      </c>
      <c r="P79" t="n">
        <v>447.34</v>
      </c>
      <c r="Q79" t="n">
        <v>452.57</v>
      </c>
      <c r="R79" t="n">
        <v>76.75</v>
      </c>
      <c r="S79" t="n">
        <v>57.64</v>
      </c>
      <c r="T79" t="n">
        <v>7428.3</v>
      </c>
      <c r="U79" t="n">
        <v>0.75</v>
      </c>
      <c r="V79" t="n">
        <v>0.88</v>
      </c>
      <c r="W79" t="n">
        <v>6.83</v>
      </c>
      <c r="X79" t="n">
        <v>0.45</v>
      </c>
      <c r="Y79" t="n">
        <v>1</v>
      </c>
      <c r="Z79" t="n">
        <v>10</v>
      </c>
      <c r="AA79" t="n">
        <v>568.4267753225108</v>
      </c>
      <c r="AB79" t="n">
        <v>777.746591215726</v>
      </c>
      <c r="AC79" t="n">
        <v>703.519548124293</v>
      </c>
      <c r="AD79" t="n">
        <v>568426.7753225109</v>
      </c>
      <c r="AE79" t="n">
        <v>777746.591215726</v>
      </c>
      <c r="AF79" t="n">
        <v>3.065530209791234e-06</v>
      </c>
      <c r="AG79" t="n">
        <v>8.136574074074074</v>
      </c>
      <c r="AH79" t="n">
        <v>703519.548124293</v>
      </c>
    </row>
    <row r="80">
      <c r="A80" t="n">
        <v>78</v>
      </c>
      <c r="B80" t="n">
        <v>150</v>
      </c>
      <c r="C80" t="inlineStr">
        <is>
          <t xml:space="preserve">CONCLUIDO	</t>
        </is>
      </c>
      <c r="D80" t="n">
        <v>3.5567</v>
      </c>
      <c r="E80" t="n">
        <v>28.12</v>
      </c>
      <c r="F80" t="n">
        <v>24.17</v>
      </c>
      <c r="G80" t="n">
        <v>85.31999999999999</v>
      </c>
      <c r="H80" t="n">
        <v>1.07</v>
      </c>
      <c r="I80" t="n">
        <v>17</v>
      </c>
      <c r="J80" t="n">
        <v>340.46</v>
      </c>
      <c r="K80" t="n">
        <v>61.82</v>
      </c>
      <c r="L80" t="n">
        <v>20.5</v>
      </c>
      <c r="M80" t="n">
        <v>15</v>
      </c>
      <c r="N80" t="n">
        <v>108.14</v>
      </c>
      <c r="O80" t="n">
        <v>42224.35</v>
      </c>
      <c r="P80" t="n">
        <v>447.57</v>
      </c>
      <c r="Q80" t="n">
        <v>452.64</v>
      </c>
      <c r="R80" t="n">
        <v>77.08</v>
      </c>
      <c r="S80" t="n">
        <v>57.64</v>
      </c>
      <c r="T80" t="n">
        <v>7594.79</v>
      </c>
      <c r="U80" t="n">
        <v>0.75</v>
      </c>
      <c r="V80" t="n">
        <v>0.88</v>
      </c>
      <c r="W80" t="n">
        <v>6.82</v>
      </c>
      <c r="X80" t="n">
        <v>0.45</v>
      </c>
      <c r="Y80" t="n">
        <v>1</v>
      </c>
      <c r="Z80" t="n">
        <v>10</v>
      </c>
      <c r="AA80" t="n">
        <v>568.5117542731932</v>
      </c>
      <c r="AB80" t="n">
        <v>777.8628631650563</v>
      </c>
      <c r="AC80" t="n">
        <v>703.6247232419679</v>
      </c>
      <c r="AD80" t="n">
        <v>568511.7542731932</v>
      </c>
      <c r="AE80" t="n">
        <v>777862.8631650563</v>
      </c>
      <c r="AF80" t="n">
        <v>3.06578880248692e-06</v>
      </c>
      <c r="AG80" t="n">
        <v>8.136574074074074</v>
      </c>
      <c r="AH80" t="n">
        <v>703624.7232419678</v>
      </c>
    </row>
    <row r="81">
      <c r="A81" t="n">
        <v>79</v>
      </c>
      <c r="B81" t="n">
        <v>150</v>
      </c>
      <c r="C81" t="inlineStr">
        <is>
          <t xml:space="preserve">CONCLUIDO	</t>
        </is>
      </c>
      <c r="D81" t="n">
        <v>3.5572</v>
      </c>
      <c r="E81" t="n">
        <v>28.11</v>
      </c>
      <c r="F81" t="n">
        <v>24.17</v>
      </c>
      <c r="G81" t="n">
        <v>85.31</v>
      </c>
      <c r="H81" t="n">
        <v>1.08</v>
      </c>
      <c r="I81" t="n">
        <v>17</v>
      </c>
      <c r="J81" t="n">
        <v>341.07</v>
      </c>
      <c r="K81" t="n">
        <v>61.82</v>
      </c>
      <c r="L81" t="n">
        <v>20.75</v>
      </c>
      <c r="M81" t="n">
        <v>15</v>
      </c>
      <c r="N81" t="n">
        <v>108.5</v>
      </c>
      <c r="O81" t="n">
        <v>42299.74</v>
      </c>
      <c r="P81" t="n">
        <v>447.9</v>
      </c>
      <c r="Q81" t="n">
        <v>452.63</v>
      </c>
      <c r="R81" t="n">
        <v>76.68000000000001</v>
      </c>
      <c r="S81" t="n">
        <v>57.64</v>
      </c>
      <c r="T81" t="n">
        <v>7392.39</v>
      </c>
      <c r="U81" t="n">
        <v>0.75</v>
      </c>
      <c r="V81" t="n">
        <v>0.88</v>
      </c>
      <c r="W81" t="n">
        <v>6.83</v>
      </c>
      <c r="X81" t="n">
        <v>0.45</v>
      </c>
      <c r="Y81" t="n">
        <v>1</v>
      </c>
      <c r="Z81" t="n">
        <v>10</v>
      </c>
      <c r="AA81" t="n">
        <v>568.6804364208202</v>
      </c>
      <c r="AB81" t="n">
        <v>778.0936615211708</v>
      </c>
      <c r="AC81" t="n">
        <v>703.8334945269023</v>
      </c>
      <c r="AD81" t="n">
        <v>568680.4364208202</v>
      </c>
      <c r="AE81" t="n">
        <v>778093.6615211709</v>
      </c>
      <c r="AF81" t="n">
        <v>3.066219790313063e-06</v>
      </c>
      <c r="AG81" t="n">
        <v>8.133680555555555</v>
      </c>
      <c r="AH81" t="n">
        <v>703833.4945269023</v>
      </c>
    </row>
    <row r="82">
      <c r="A82" t="n">
        <v>80</v>
      </c>
      <c r="B82" t="n">
        <v>150</v>
      </c>
      <c r="C82" t="inlineStr">
        <is>
          <t xml:space="preserve">CONCLUIDO	</t>
        </is>
      </c>
      <c r="D82" t="n">
        <v>3.5545</v>
      </c>
      <c r="E82" t="n">
        <v>28.13</v>
      </c>
      <c r="F82" t="n">
        <v>24.19</v>
      </c>
      <c r="G82" t="n">
        <v>85.38</v>
      </c>
      <c r="H82" t="n">
        <v>1.1</v>
      </c>
      <c r="I82" t="n">
        <v>17</v>
      </c>
      <c r="J82" t="n">
        <v>341.68</v>
      </c>
      <c r="K82" t="n">
        <v>61.82</v>
      </c>
      <c r="L82" t="n">
        <v>21</v>
      </c>
      <c r="M82" t="n">
        <v>15</v>
      </c>
      <c r="N82" t="n">
        <v>108.86</v>
      </c>
      <c r="O82" t="n">
        <v>42375.31</v>
      </c>
      <c r="P82" t="n">
        <v>448.21</v>
      </c>
      <c r="Q82" t="n">
        <v>452.58</v>
      </c>
      <c r="R82" t="n">
        <v>77.56</v>
      </c>
      <c r="S82" t="n">
        <v>57.64</v>
      </c>
      <c r="T82" t="n">
        <v>7834.4</v>
      </c>
      <c r="U82" t="n">
        <v>0.74</v>
      </c>
      <c r="V82" t="n">
        <v>0.88</v>
      </c>
      <c r="W82" t="n">
        <v>6.82</v>
      </c>
      <c r="X82" t="n">
        <v>0.47</v>
      </c>
      <c r="Y82" t="n">
        <v>1</v>
      </c>
      <c r="Z82" t="n">
        <v>10</v>
      </c>
      <c r="AA82" t="n">
        <v>569.2685559941478</v>
      </c>
      <c r="AB82" t="n">
        <v>778.898352667402</v>
      </c>
      <c r="AC82" t="n">
        <v>704.5613870795283</v>
      </c>
      <c r="AD82" t="n">
        <v>569268.5559941479</v>
      </c>
      <c r="AE82" t="n">
        <v>778898.352667402</v>
      </c>
      <c r="AF82" t="n">
        <v>3.06389245605189e-06</v>
      </c>
      <c r="AG82" t="n">
        <v>8.139467592592593</v>
      </c>
      <c r="AH82" t="n">
        <v>704561.3870795283</v>
      </c>
    </row>
    <row r="83">
      <c r="A83" t="n">
        <v>81</v>
      </c>
      <c r="B83" t="n">
        <v>150</v>
      </c>
      <c r="C83" t="inlineStr">
        <is>
          <t xml:space="preserve">CONCLUIDO	</t>
        </is>
      </c>
      <c r="D83" t="n">
        <v>3.555</v>
      </c>
      <c r="E83" t="n">
        <v>28.13</v>
      </c>
      <c r="F83" t="n">
        <v>24.19</v>
      </c>
      <c r="G83" t="n">
        <v>85.37</v>
      </c>
      <c r="H83" t="n">
        <v>1.11</v>
      </c>
      <c r="I83" t="n">
        <v>17</v>
      </c>
      <c r="J83" t="n">
        <v>342.3</v>
      </c>
      <c r="K83" t="n">
        <v>61.82</v>
      </c>
      <c r="L83" t="n">
        <v>21.25</v>
      </c>
      <c r="M83" t="n">
        <v>15</v>
      </c>
      <c r="N83" t="n">
        <v>109.23</v>
      </c>
      <c r="O83" t="n">
        <v>42451.07</v>
      </c>
      <c r="P83" t="n">
        <v>448.02</v>
      </c>
      <c r="Q83" t="n">
        <v>452.6</v>
      </c>
      <c r="R83" t="n">
        <v>77.41</v>
      </c>
      <c r="S83" t="n">
        <v>57.64</v>
      </c>
      <c r="T83" t="n">
        <v>7758.4</v>
      </c>
      <c r="U83" t="n">
        <v>0.74</v>
      </c>
      <c r="V83" t="n">
        <v>0.88</v>
      </c>
      <c r="W83" t="n">
        <v>6.82</v>
      </c>
      <c r="X83" t="n">
        <v>0.46</v>
      </c>
      <c r="Y83" t="n">
        <v>1</v>
      </c>
      <c r="Z83" t="n">
        <v>10</v>
      </c>
      <c r="AA83" t="n">
        <v>569.0834535029095</v>
      </c>
      <c r="AB83" t="n">
        <v>778.645087272744</v>
      </c>
      <c r="AC83" t="n">
        <v>704.3322929786763</v>
      </c>
      <c r="AD83" t="n">
        <v>569083.4535029095</v>
      </c>
      <c r="AE83" t="n">
        <v>778645.087272744</v>
      </c>
      <c r="AF83" t="n">
        <v>3.064323443878033e-06</v>
      </c>
      <c r="AG83" t="n">
        <v>8.139467592592593</v>
      </c>
      <c r="AH83" t="n">
        <v>704332.2929786763</v>
      </c>
    </row>
    <row r="84">
      <c r="A84" t="n">
        <v>82</v>
      </c>
      <c r="B84" t="n">
        <v>150</v>
      </c>
      <c r="C84" t="inlineStr">
        <is>
          <t xml:space="preserve">CONCLUIDO	</t>
        </is>
      </c>
      <c r="D84" t="n">
        <v>3.5654</v>
      </c>
      <c r="E84" t="n">
        <v>28.05</v>
      </c>
      <c r="F84" t="n">
        <v>24.16</v>
      </c>
      <c r="G84" t="n">
        <v>90.59999999999999</v>
      </c>
      <c r="H84" t="n">
        <v>1.12</v>
      </c>
      <c r="I84" t="n">
        <v>16</v>
      </c>
      <c r="J84" t="n">
        <v>342.91</v>
      </c>
      <c r="K84" t="n">
        <v>61.82</v>
      </c>
      <c r="L84" t="n">
        <v>21.5</v>
      </c>
      <c r="M84" t="n">
        <v>14</v>
      </c>
      <c r="N84" t="n">
        <v>109.59</v>
      </c>
      <c r="O84" t="n">
        <v>42527.02</v>
      </c>
      <c r="P84" t="n">
        <v>447.77</v>
      </c>
      <c r="Q84" t="n">
        <v>452.59</v>
      </c>
      <c r="R84" t="n">
        <v>76.56</v>
      </c>
      <c r="S84" t="n">
        <v>57.64</v>
      </c>
      <c r="T84" t="n">
        <v>7339.47</v>
      </c>
      <c r="U84" t="n">
        <v>0.75</v>
      </c>
      <c r="V84" t="n">
        <v>0.88</v>
      </c>
      <c r="W84" t="n">
        <v>6.82</v>
      </c>
      <c r="X84" t="n">
        <v>0.44</v>
      </c>
      <c r="Y84" t="n">
        <v>1</v>
      </c>
      <c r="Z84" t="n">
        <v>10</v>
      </c>
      <c r="AA84" t="n">
        <v>567.6426458591916</v>
      </c>
      <c r="AB84" t="n">
        <v>776.6737106906621</v>
      </c>
      <c r="AC84" t="n">
        <v>702.5490618107439</v>
      </c>
      <c r="AD84" t="n">
        <v>567642.6458591915</v>
      </c>
      <c r="AE84" t="n">
        <v>776673.7106906621</v>
      </c>
      <c r="AF84" t="n">
        <v>3.073287990661811e-06</v>
      </c>
      <c r="AG84" t="n">
        <v>8.116319444444445</v>
      </c>
      <c r="AH84" t="n">
        <v>702549.0618107439</v>
      </c>
    </row>
    <row r="85">
      <c r="A85" t="n">
        <v>83</v>
      </c>
      <c r="B85" t="n">
        <v>150</v>
      </c>
      <c r="C85" t="inlineStr">
        <is>
          <t xml:space="preserve">CONCLUIDO	</t>
        </is>
      </c>
      <c r="D85" t="n">
        <v>3.5657</v>
      </c>
      <c r="E85" t="n">
        <v>28.04</v>
      </c>
      <c r="F85" t="n">
        <v>24.16</v>
      </c>
      <c r="G85" t="n">
        <v>90.59</v>
      </c>
      <c r="H85" t="n">
        <v>1.13</v>
      </c>
      <c r="I85" t="n">
        <v>16</v>
      </c>
      <c r="J85" t="n">
        <v>343.53</v>
      </c>
      <c r="K85" t="n">
        <v>61.82</v>
      </c>
      <c r="L85" t="n">
        <v>21.75</v>
      </c>
      <c r="M85" t="n">
        <v>14</v>
      </c>
      <c r="N85" t="n">
        <v>109.96</v>
      </c>
      <c r="O85" t="n">
        <v>42603.15</v>
      </c>
      <c r="P85" t="n">
        <v>447.78</v>
      </c>
      <c r="Q85" t="n">
        <v>452.58</v>
      </c>
      <c r="R85" t="n">
        <v>76.38</v>
      </c>
      <c r="S85" t="n">
        <v>57.64</v>
      </c>
      <c r="T85" t="n">
        <v>7247.31</v>
      </c>
      <c r="U85" t="n">
        <v>0.75</v>
      </c>
      <c r="V85" t="n">
        <v>0.88</v>
      </c>
      <c r="W85" t="n">
        <v>6.82</v>
      </c>
      <c r="X85" t="n">
        <v>0.43</v>
      </c>
      <c r="Y85" t="n">
        <v>1</v>
      </c>
      <c r="Z85" t="n">
        <v>10</v>
      </c>
      <c r="AA85" t="n">
        <v>567.6161648154906</v>
      </c>
      <c r="AB85" t="n">
        <v>776.6374781584092</v>
      </c>
      <c r="AC85" t="n">
        <v>702.5162872605164</v>
      </c>
      <c r="AD85" t="n">
        <v>567616.1648154906</v>
      </c>
      <c r="AE85" t="n">
        <v>776637.4781584091</v>
      </c>
      <c r="AF85" t="n">
        <v>3.073546583357497e-06</v>
      </c>
      <c r="AG85" t="n">
        <v>8.113425925925926</v>
      </c>
      <c r="AH85" t="n">
        <v>702516.2872605164</v>
      </c>
    </row>
    <row r="86">
      <c r="A86" t="n">
        <v>84</v>
      </c>
      <c r="B86" t="n">
        <v>150</v>
      </c>
      <c r="C86" t="inlineStr">
        <is>
          <t xml:space="preserve">CONCLUIDO	</t>
        </is>
      </c>
      <c r="D86" t="n">
        <v>3.5665</v>
      </c>
      <c r="E86" t="n">
        <v>28.04</v>
      </c>
      <c r="F86" t="n">
        <v>24.15</v>
      </c>
      <c r="G86" t="n">
        <v>90.56999999999999</v>
      </c>
      <c r="H86" t="n">
        <v>1.14</v>
      </c>
      <c r="I86" t="n">
        <v>16</v>
      </c>
      <c r="J86" t="n">
        <v>344.15</v>
      </c>
      <c r="K86" t="n">
        <v>61.82</v>
      </c>
      <c r="L86" t="n">
        <v>22</v>
      </c>
      <c r="M86" t="n">
        <v>14</v>
      </c>
      <c r="N86" t="n">
        <v>110.33</v>
      </c>
      <c r="O86" t="n">
        <v>42679.6</v>
      </c>
      <c r="P86" t="n">
        <v>447.88</v>
      </c>
      <c r="Q86" t="n">
        <v>452.57</v>
      </c>
      <c r="R86" t="n">
        <v>76.36</v>
      </c>
      <c r="S86" t="n">
        <v>57.64</v>
      </c>
      <c r="T86" t="n">
        <v>7235.98</v>
      </c>
      <c r="U86" t="n">
        <v>0.75</v>
      </c>
      <c r="V86" t="n">
        <v>0.88</v>
      </c>
      <c r="W86" t="n">
        <v>6.82</v>
      </c>
      <c r="X86" t="n">
        <v>0.43</v>
      </c>
      <c r="Y86" t="n">
        <v>1</v>
      </c>
      <c r="Z86" t="n">
        <v>10</v>
      </c>
      <c r="AA86" t="n">
        <v>567.5573939060278</v>
      </c>
      <c r="AB86" t="n">
        <v>776.5570652072927</v>
      </c>
      <c r="AC86" t="n">
        <v>702.4435488085942</v>
      </c>
      <c r="AD86" t="n">
        <v>567557.3939060278</v>
      </c>
      <c r="AE86" t="n">
        <v>776557.0652072927</v>
      </c>
      <c r="AF86" t="n">
        <v>3.074236163879326e-06</v>
      </c>
      <c r="AG86" t="n">
        <v>8.113425925925926</v>
      </c>
      <c r="AH86" t="n">
        <v>702443.5488085942</v>
      </c>
    </row>
    <row r="87">
      <c r="A87" t="n">
        <v>85</v>
      </c>
      <c r="B87" t="n">
        <v>150</v>
      </c>
      <c r="C87" t="inlineStr">
        <is>
          <t xml:space="preserve">CONCLUIDO	</t>
        </is>
      </c>
      <c r="D87" t="n">
        <v>3.5663</v>
      </c>
      <c r="E87" t="n">
        <v>28.04</v>
      </c>
      <c r="F87" t="n">
        <v>24.15</v>
      </c>
      <c r="G87" t="n">
        <v>90.58</v>
      </c>
      <c r="H87" t="n">
        <v>1.15</v>
      </c>
      <c r="I87" t="n">
        <v>16</v>
      </c>
      <c r="J87" t="n">
        <v>344.77</v>
      </c>
      <c r="K87" t="n">
        <v>61.82</v>
      </c>
      <c r="L87" t="n">
        <v>22.25</v>
      </c>
      <c r="M87" t="n">
        <v>14</v>
      </c>
      <c r="N87" t="n">
        <v>110.7</v>
      </c>
      <c r="O87" t="n">
        <v>42756.12</v>
      </c>
      <c r="P87" t="n">
        <v>448.2</v>
      </c>
      <c r="Q87" t="n">
        <v>452.6</v>
      </c>
      <c r="R87" t="n">
        <v>76.23999999999999</v>
      </c>
      <c r="S87" t="n">
        <v>57.64</v>
      </c>
      <c r="T87" t="n">
        <v>7177.84</v>
      </c>
      <c r="U87" t="n">
        <v>0.76</v>
      </c>
      <c r="V87" t="n">
        <v>0.88</v>
      </c>
      <c r="W87" t="n">
        <v>6.82</v>
      </c>
      <c r="X87" t="n">
        <v>0.43</v>
      </c>
      <c r="Y87" t="n">
        <v>1</v>
      </c>
      <c r="Z87" t="n">
        <v>10</v>
      </c>
      <c r="AA87" t="n">
        <v>567.7965840144333</v>
      </c>
      <c r="AB87" t="n">
        <v>776.8843356659359</v>
      </c>
      <c r="AC87" t="n">
        <v>702.7395850339915</v>
      </c>
      <c r="AD87" t="n">
        <v>567796.5840144333</v>
      </c>
      <c r="AE87" t="n">
        <v>776884.3356659359</v>
      </c>
      <c r="AF87" t="n">
        <v>3.074063768748869e-06</v>
      </c>
      <c r="AG87" t="n">
        <v>8.113425925925926</v>
      </c>
      <c r="AH87" t="n">
        <v>702739.5850339915</v>
      </c>
    </row>
    <row r="88">
      <c r="A88" t="n">
        <v>86</v>
      </c>
      <c r="B88" t="n">
        <v>150</v>
      </c>
      <c r="C88" t="inlineStr">
        <is>
          <t xml:space="preserve">CONCLUIDO	</t>
        </is>
      </c>
      <c r="D88" t="n">
        <v>3.5647</v>
      </c>
      <c r="E88" t="n">
        <v>28.05</v>
      </c>
      <c r="F88" t="n">
        <v>24.17</v>
      </c>
      <c r="G88" t="n">
        <v>90.63</v>
      </c>
      <c r="H88" t="n">
        <v>1.16</v>
      </c>
      <c r="I88" t="n">
        <v>16</v>
      </c>
      <c r="J88" t="n">
        <v>345.39</v>
      </c>
      <c r="K88" t="n">
        <v>61.82</v>
      </c>
      <c r="L88" t="n">
        <v>22.5</v>
      </c>
      <c r="M88" t="n">
        <v>14</v>
      </c>
      <c r="N88" t="n">
        <v>111.07</v>
      </c>
      <c r="O88" t="n">
        <v>42832.82</v>
      </c>
      <c r="P88" t="n">
        <v>448.62</v>
      </c>
      <c r="Q88" t="n">
        <v>452.58</v>
      </c>
      <c r="R88" t="n">
        <v>76.65000000000001</v>
      </c>
      <c r="S88" t="n">
        <v>57.64</v>
      </c>
      <c r="T88" t="n">
        <v>7385.4</v>
      </c>
      <c r="U88" t="n">
        <v>0.75</v>
      </c>
      <c r="V88" t="n">
        <v>0.88</v>
      </c>
      <c r="W88" t="n">
        <v>6.82</v>
      </c>
      <c r="X88" t="n">
        <v>0.44</v>
      </c>
      <c r="Y88" t="n">
        <v>1</v>
      </c>
      <c r="Z88" t="n">
        <v>10</v>
      </c>
      <c r="AA88" t="n">
        <v>568.3349360452199</v>
      </c>
      <c r="AB88" t="n">
        <v>777.6209326648735</v>
      </c>
      <c r="AC88" t="n">
        <v>703.4058822491709</v>
      </c>
      <c r="AD88" t="n">
        <v>568334.9360452199</v>
      </c>
      <c r="AE88" t="n">
        <v>777620.9326648735</v>
      </c>
      <c r="AF88" t="n">
        <v>3.072684607705211e-06</v>
      </c>
      <c r="AG88" t="n">
        <v>8.116319444444445</v>
      </c>
      <c r="AH88" t="n">
        <v>703405.8822491709</v>
      </c>
    </row>
    <row r="89">
      <c r="A89" t="n">
        <v>87</v>
      </c>
      <c r="B89" t="n">
        <v>150</v>
      </c>
      <c r="C89" t="inlineStr">
        <is>
          <t xml:space="preserve">CONCLUIDO	</t>
        </is>
      </c>
      <c r="D89" t="n">
        <v>3.565</v>
      </c>
      <c r="E89" t="n">
        <v>28.05</v>
      </c>
      <c r="F89" t="n">
        <v>24.16</v>
      </c>
      <c r="G89" t="n">
        <v>90.62</v>
      </c>
      <c r="H89" t="n">
        <v>1.17</v>
      </c>
      <c r="I89" t="n">
        <v>16</v>
      </c>
      <c r="J89" t="n">
        <v>346.02</v>
      </c>
      <c r="K89" t="n">
        <v>61.82</v>
      </c>
      <c r="L89" t="n">
        <v>22.75</v>
      </c>
      <c r="M89" t="n">
        <v>14</v>
      </c>
      <c r="N89" t="n">
        <v>111.45</v>
      </c>
      <c r="O89" t="n">
        <v>42909.73</v>
      </c>
      <c r="P89" t="n">
        <v>448.29</v>
      </c>
      <c r="Q89" t="n">
        <v>452.62</v>
      </c>
      <c r="R89" t="n">
        <v>76.64</v>
      </c>
      <c r="S89" t="n">
        <v>57.64</v>
      </c>
      <c r="T89" t="n">
        <v>7376.23</v>
      </c>
      <c r="U89" t="n">
        <v>0.75</v>
      </c>
      <c r="V89" t="n">
        <v>0.88</v>
      </c>
      <c r="W89" t="n">
        <v>6.82</v>
      </c>
      <c r="X89" t="n">
        <v>0.44</v>
      </c>
      <c r="Y89" t="n">
        <v>1</v>
      </c>
      <c r="Z89" t="n">
        <v>10</v>
      </c>
      <c r="AA89" t="n">
        <v>568.0397969609468</v>
      </c>
      <c r="AB89" t="n">
        <v>777.2171103491535</v>
      </c>
      <c r="AC89" t="n">
        <v>703.040600168495</v>
      </c>
      <c r="AD89" t="n">
        <v>568039.7969609468</v>
      </c>
      <c r="AE89" t="n">
        <v>777217.1103491535</v>
      </c>
      <c r="AF89" t="n">
        <v>3.072943200400896e-06</v>
      </c>
      <c r="AG89" t="n">
        <v>8.116319444444445</v>
      </c>
      <c r="AH89" t="n">
        <v>703040.600168495</v>
      </c>
    </row>
    <row r="90">
      <c r="A90" t="n">
        <v>88</v>
      </c>
      <c r="B90" t="n">
        <v>150</v>
      </c>
      <c r="C90" t="inlineStr">
        <is>
          <t xml:space="preserve">CONCLUIDO	</t>
        </is>
      </c>
      <c r="D90" t="n">
        <v>3.5761</v>
      </c>
      <c r="E90" t="n">
        <v>27.96</v>
      </c>
      <c r="F90" t="n">
        <v>24.13</v>
      </c>
      <c r="G90" t="n">
        <v>96.53</v>
      </c>
      <c r="H90" t="n">
        <v>1.18</v>
      </c>
      <c r="I90" t="n">
        <v>15</v>
      </c>
      <c r="J90" t="n">
        <v>346.64</v>
      </c>
      <c r="K90" t="n">
        <v>61.82</v>
      </c>
      <c r="L90" t="n">
        <v>23</v>
      </c>
      <c r="M90" t="n">
        <v>13</v>
      </c>
      <c r="N90" t="n">
        <v>111.82</v>
      </c>
      <c r="O90" t="n">
        <v>42986.83</v>
      </c>
      <c r="P90" t="n">
        <v>447.67</v>
      </c>
      <c r="Q90" t="n">
        <v>452.59</v>
      </c>
      <c r="R90" t="n">
        <v>75.63</v>
      </c>
      <c r="S90" t="n">
        <v>57.64</v>
      </c>
      <c r="T90" t="n">
        <v>6876.4</v>
      </c>
      <c r="U90" t="n">
        <v>0.76</v>
      </c>
      <c r="V90" t="n">
        <v>0.88</v>
      </c>
      <c r="W90" t="n">
        <v>6.82</v>
      </c>
      <c r="X90" t="n">
        <v>0.41</v>
      </c>
      <c r="Y90" t="n">
        <v>1</v>
      </c>
      <c r="Z90" t="n">
        <v>10</v>
      </c>
      <c r="AA90" t="n">
        <v>566.2786225165378</v>
      </c>
      <c r="AB90" t="n">
        <v>774.8073937767805</v>
      </c>
      <c r="AC90" t="n">
        <v>700.8608635637307</v>
      </c>
      <c r="AD90" t="n">
        <v>566278.6225165378</v>
      </c>
      <c r="AE90" t="n">
        <v>774807.3937767805</v>
      </c>
      <c r="AF90" t="n">
        <v>3.082511130141275e-06</v>
      </c>
      <c r="AG90" t="n">
        <v>8.090277777777779</v>
      </c>
      <c r="AH90" t="n">
        <v>700860.8635637307</v>
      </c>
    </row>
    <row r="91">
      <c r="A91" t="n">
        <v>89</v>
      </c>
      <c r="B91" t="n">
        <v>150</v>
      </c>
      <c r="C91" t="inlineStr">
        <is>
          <t xml:space="preserve">CONCLUIDO	</t>
        </is>
      </c>
      <c r="D91" t="n">
        <v>3.5784</v>
      </c>
      <c r="E91" t="n">
        <v>27.95</v>
      </c>
      <c r="F91" t="n">
        <v>24.11</v>
      </c>
      <c r="G91" t="n">
        <v>96.45999999999999</v>
      </c>
      <c r="H91" t="n">
        <v>1.19</v>
      </c>
      <c r="I91" t="n">
        <v>15</v>
      </c>
      <c r="J91" t="n">
        <v>347.27</v>
      </c>
      <c r="K91" t="n">
        <v>61.82</v>
      </c>
      <c r="L91" t="n">
        <v>23.25</v>
      </c>
      <c r="M91" t="n">
        <v>13</v>
      </c>
      <c r="N91" t="n">
        <v>112.2</v>
      </c>
      <c r="O91" t="n">
        <v>43064.12</v>
      </c>
      <c r="P91" t="n">
        <v>447.57</v>
      </c>
      <c r="Q91" t="n">
        <v>452.59</v>
      </c>
      <c r="R91" t="n">
        <v>74.91</v>
      </c>
      <c r="S91" t="n">
        <v>57.64</v>
      </c>
      <c r="T91" t="n">
        <v>6515.73</v>
      </c>
      <c r="U91" t="n">
        <v>0.77</v>
      </c>
      <c r="V91" t="n">
        <v>0.88</v>
      </c>
      <c r="W91" t="n">
        <v>6.82</v>
      </c>
      <c r="X91" t="n">
        <v>0.39</v>
      </c>
      <c r="Y91" t="n">
        <v>1</v>
      </c>
      <c r="Z91" t="n">
        <v>10</v>
      </c>
      <c r="AA91" t="n">
        <v>565.8822249602148</v>
      </c>
      <c r="AB91" t="n">
        <v>774.2650251523934</v>
      </c>
      <c r="AC91" t="n">
        <v>700.3702578396361</v>
      </c>
      <c r="AD91" t="n">
        <v>565882.2249602148</v>
      </c>
      <c r="AE91" t="n">
        <v>774265.0251523934</v>
      </c>
      <c r="AF91" t="n">
        <v>3.084493674141533e-06</v>
      </c>
      <c r="AG91" t="n">
        <v>8.08738425925926</v>
      </c>
      <c r="AH91" t="n">
        <v>700370.2578396361</v>
      </c>
    </row>
    <row r="92">
      <c r="A92" t="n">
        <v>90</v>
      </c>
      <c r="B92" t="n">
        <v>150</v>
      </c>
      <c r="C92" t="inlineStr">
        <is>
          <t xml:space="preserve">CONCLUIDO	</t>
        </is>
      </c>
      <c r="D92" t="n">
        <v>3.5769</v>
      </c>
      <c r="E92" t="n">
        <v>27.96</v>
      </c>
      <c r="F92" t="n">
        <v>24.13</v>
      </c>
      <c r="G92" t="n">
        <v>96.51000000000001</v>
      </c>
      <c r="H92" t="n">
        <v>1.2</v>
      </c>
      <c r="I92" t="n">
        <v>15</v>
      </c>
      <c r="J92" t="n">
        <v>347.9</v>
      </c>
      <c r="K92" t="n">
        <v>61.82</v>
      </c>
      <c r="L92" t="n">
        <v>23.5</v>
      </c>
      <c r="M92" t="n">
        <v>13</v>
      </c>
      <c r="N92" t="n">
        <v>112.58</v>
      </c>
      <c r="O92" t="n">
        <v>43141.62</v>
      </c>
      <c r="P92" t="n">
        <v>448.02</v>
      </c>
      <c r="Q92" t="n">
        <v>452.64</v>
      </c>
      <c r="R92" t="n">
        <v>75.48999999999999</v>
      </c>
      <c r="S92" t="n">
        <v>57.64</v>
      </c>
      <c r="T92" t="n">
        <v>6809.66</v>
      </c>
      <c r="U92" t="n">
        <v>0.76</v>
      </c>
      <c r="V92" t="n">
        <v>0.88</v>
      </c>
      <c r="W92" t="n">
        <v>6.82</v>
      </c>
      <c r="X92" t="n">
        <v>0.4</v>
      </c>
      <c r="Y92" t="n">
        <v>1</v>
      </c>
      <c r="Z92" t="n">
        <v>10</v>
      </c>
      <c r="AA92" t="n">
        <v>566.4271659293853</v>
      </c>
      <c r="AB92" t="n">
        <v>775.0106374275113</v>
      </c>
      <c r="AC92" t="n">
        <v>701.0447099256902</v>
      </c>
      <c r="AD92" t="n">
        <v>566427.1659293853</v>
      </c>
      <c r="AE92" t="n">
        <v>775010.6374275113</v>
      </c>
      <c r="AF92" t="n">
        <v>3.083200710663105e-06</v>
      </c>
      <c r="AG92" t="n">
        <v>8.090277777777779</v>
      </c>
      <c r="AH92" t="n">
        <v>701044.7099256902</v>
      </c>
    </row>
    <row r="93">
      <c r="A93" t="n">
        <v>91</v>
      </c>
      <c r="B93" t="n">
        <v>150</v>
      </c>
      <c r="C93" t="inlineStr">
        <is>
          <t xml:space="preserve">CONCLUIDO	</t>
        </is>
      </c>
      <c r="D93" t="n">
        <v>3.577</v>
      </c>
      <c r="E93" t="n">
        <v>27.96</v>
      </c>
      <c r="F93" t="n">
        <v>24.13</v>
      </c>
      <c r="G93" t="n">
        <v>96.5</v>
      </c>
      <c r="H93" t="n">
        <v>1.21</v>
      </c>
      <c r="I93" t="n">
        <v>15</v>
      </c>
      <c r="J93" t="n">
        <v>348.53</v>
      </c>
      <c r="K93" t="n">
        <v>61.82</v>
      </c>
      <c r="L93" t="n">
        <v>23.75</v>
      </c>
      <c r="M93" t="n">
        <v>13</v>
      </c>
      <c r="N93" t="n">
        <v>112.96</v>
      </c>
      <c r="O93" t="n">
        <v>43219.31</v>
      </c>
      <c r="P93" t="n">
        <v>448.27</v>
      </c>
      <c r="Q93" t="n">
        <v>452.57</v>
      </c>
      <c r="R93" t="n">
        <v>75.23999999999999</v>
      </c>
      <c r="S93" t="n">
        <v>57.64</v>
      </c>
      <c r="T93" t="n">
        <v>6685.25</v>
      </c>
      <c r="U93" t="n">
        <v>0.77</v>
      </c>
      <c r="V93" t="n">
        <v>0.88</v>
      </c>
      <c r="W93" t="n">
        <v>6.82</v>
      </c>
      <c r="X93" t="n">
        <v>0.4</v>
      </c>
      <c r="Y93" t="n">
        <v>1</v>
      </c>
      <c r="Z93" t="n">
        <v>10</v>
      </c>
      <c r="AA93" t="n">
        <v>566.5851885640812</v>
      </c>
      <c r="AB93" t="n">
        <v>775.2268509677688</v>
      </c>
      <c r="AC93" t="n">
        <v>701.240288349123</v>
      </c>
      <c r="AD93" t="n">
        <v>566585.1885640812</v>
      </c>
      <c r="AE93" t="n">
        <v>775226.8509677688</v>
      </c>
      <c r="AF93" t="n">
        <v>3.083286908228333e-06</v>
      </c>
      <c r="AG93" t="n">
        <v>8.090277777777779</v>
      </c>
      <c r="AH93" t="n">
        <v>701240.2883491231</v>
      </c>
    </row>
    <row r="94">
      <c r="A94" t="n">
        <v>92</v>
      </c>
      <c r="B94" t="n">
        <v>150</v>
      </c>
      <c r="C94" t="inlineStr">
        <is>
          <t xml:space="preserve">CONCLUIDO	</t>
        </is>
      </c>
      <c r="D94" t="n">
        <v>3.577</v>
      </c>
      <c r="E94" t="n">
        <v>27.96</v>
      </c>
      <c r="F94" t="n">
        <v>24.13</v>
      </c>
      <c r="G94" t="n">
        <v>96.5</v>
      </c>
      <c r="H94" t="n">
        <v>1.23</v>
      </c>
      <c r="I94" t="n">
        <v>15</v>
      </c>
      <c r="J94" t="n">
        <v>349.16</v>
      </c>
      <c r="K94" t="n">
        <v>61.82</v>
      </c>
      <c r="L94" t="n">
        <v>24</v>
      </c>
      <c r="M94" t="n">
        <v>13</v>
      </c>
      <c r="N94" t="n">
        <v>113.34</v>
      </c>
      <c r="O94" t="n">
        <v>43297.21</v>
      </c>
      <c r="P94" t="n">
        <v>448.27</v>
      </c>
      <c r="Q94" t="n">
        <v>452.57</v>
      </c>
      <c r="R94" t="n">
        <v>75.34999999999999</v>
      </c>
      <c r="S94" t="n">
        <v>57.64</v>
      </c>
      <c r="T94" t="n">
        <v>6737.32</v>
      </c>
      <c r="U94" t="n">
        <v>0.77</v>
      </c>
      <c r="V94" t="n">
        <v>0.88</v>
      </c>
      <c r="W94" t="n">
        <v>6.82</v>
      </c>
      <c r="X94" t="n">
        <v>0.4</v>
      </c>
      <c r="Y94" t="n">
        <v>1</v>
      </c>
      <c r="Z94" t="n">
        <v>10</v>
      </c>
      <c r="AA94" t="n">
        <v>566.5851885640812</v>
      </c>
      <c r="AB94" t="n">
        <v>775.2268509677688</v>
      </c>
      <c r="AC94" t="n">
        <v>701.240288349123</v>
      </c>
      <c r="AD94" t="n">
        <v>566585.1885640812</v>
      </c>
      <c r="AE94" t="n">
        <v>775226.8509677688</v>
      </c>
      <c r="AF94" t="n">
        <v>3.083286908228333e-06</v>
      </c>
      <c r="AG94" t="n">
        <v>8.090277777777779</v>
      </c>
      <c r="AH94" t="n">
        <v>701240.2883491231</v>
      </c>
    </row>
    <row r="95">
      <c r="A95" t="n">
        <v>93</v>
      </c>
      <c r="B95" t="n">
        <v>150</v>
      </c>
      <c r="C95" t="inlineStr">
        <is>
          <t xml:space="preserve">CONCLUIDO	</t>
        </is>
      </c>
      <c r="D95" t="n">
        <v>3.5776</v>
      </c>
      <c r="E95" t="n">
        <v>27.95</v>
      </c>
      <c r="F95" t="n">
        <v>24.12</v>
      </c>
      <c r="G95" t="n">
        <v>96.48</v>
      </c>
      <c r="H95" t="n">
        <v>1.24</v>
      </c>
      <c r="I95" t="n">
        <v>15</v>
      </c>
      <c r="J95" t="n">
        <v>349.79</v>
      </c>
      <c r="K95" t="n">
        <v>61.82</v>
      </c>
      <c r="L95" t="n">
        <v>24.25</v>
      </c>
      <c r="M95" t="n">
        <v>13</v>
      </c>
      <c r="N95" t="n">
        <v>113.72</v>
      </c>
      <c r="O95" t="n">
        <v>43375.3</v>
      </c>
      <c r="P95" t="n">
        <v>448.09</v>
      </c>
      <c r="Q95" t="n">
        <v>452.57</v>
      </c>
      <c r="R95" t="n">
        <v>75.08</v>
      </c>
      <c r="S95" t="n">
        <v>57.64</v>
      </c>
      <c r="T95" t="n">
        <v>6604.74</v>
      </c>
      <c r="U95" t="n">
        <v>0.77</v>
      </c>
      <c r="V95" t="n">
        <v>0.88</v>
      </c>
      <c r="W95" t="n">
        <v>6.82</v>
      </c>
      <c r="X95" t="n">
        <v>0.4</v>
      </c>
      <c r="Y95" t="n">
        <v>1</v>
      </c>
      <c r="Z95" t="n">
        <v>10</v>
      </c>
      <c r="AA95" t="n">
        <v>566.359578832348</v>
      </c>
      <c r="AB95" t="n">
        <v>774.9181617796125</v>
      </c>
      <c r="AC95" t="n">
        <v>700.9610600238365</v>
      </c>
      <c r="AD95" t="n">
        <v>566359.578832348</v>
      </c>
      <c r="AE95" t="n">
        <v>774918.1617796125</v>
      </c>
      <c r="AF95" t="n">
        <v>3.083804093619704e-06</v>
      </c>
      <c r="AG95" t="n">
        <v>8.08738425925926</v>
      </c>
      <c r="AH95" t="n">
        <v>700961.0600238364</v>
      </c>
    </row>
    <row r="96">
      <c r="A96" t="n">
        <v>94</v>
      </c>
      <c r="B96" t="n">
        <v>150</v>
      </c>
      <c r="C96" t="inlineStr">
        <is>
          <t xml:space="preserve">CONCLUIDO	</t>
        </is>
      </c>
      <c r="D96" t="n">
        <v>3.5771</v>
      </c>
      <c r="E96" t="n">
        <v>27.96</v>
      </c>
      <c r="F96" t="n">
        <v>24.12</v>
      </c>
      <c r="G96" t="n">
        <v>96.5</v>
      </c>
      <c r="H96" t="n">
        <v>1.25</v>
      </c>
      <c r="I96" t="n">
        <v>15</v>
      </c>
      <c r="J96" t="n">
        <v>350.43</v>
      </c>
      <c r="K96" t="n">
        <v>61.82</v>
      </c>
      <c r="L96" t="n">
        <v>24.5</v>
      </c>
      <c r="M96" t="n">
        <v>13</v>
      </c>
      <c r="N96" t="n">
        <v>114.11</v>
      </c>
      <c r="O96" t="n">
        <v>43453.61</v>
      </c>
      <c r="P96" t="n">
        <v>448.16</v>
      </c>
      <c r="Q96" t="n">
        <v>452.6</v>
      </c>
      <c r="R96" t="n">
        <v>75.17</v>
      </c>
      <c r="S96" t="n">
        <v>57.64</v>
      </c>
      <c r="T96" t="n">
        <v>6645.96</v>
      </c>
      <c r="U96" t="n">
        <v>0.77</v>
      </c>
      <c r="V96" t="n">
        <v>0.88</v>
      </c>
      <c r="W96" t="n">
        <v>6.82</v>
      </c>
      <c r="X96" t="n">
        <v>0.4</v>
      </c>
      <c r="Y96" t="n">
        <v>1</v>
      </c>
      <c r="Z96" t="n">
        <v>10</v>
      </c>
      <c r="AA96" t="n">
        <v>566.4619933797559</v>
      </c>
      <c r="AB96" t="n">
        <v>775.058289881587</v>
      </c>
      <c r="AC96" t="n">
        <v>701.0878144964295</v>
      </c>
      <c r="AD96" t="n">
        <v>566461.9933797559</v>
      </c>
      <c r="AE96" t="n">
        <v>775058.289881587</v>
      </c>
      <c r="AF96" t="n">
        <v>3.083373105793562e-06</v>
      </c>
      <c r="AG96" t="n">
        <v>8.090277777777779</v>
      </c>
      <c r="AH96" t="n">
        <v>701087.8144964295</v>
      </c>
    </row>
    <row r="97">
      <c r="A97" t="n">
        <v>95</v>
      </c>
      <c r="B97" t="n">
        <v>150</v>
      </c>
      <c r="C97" t="inlineStr">
        <is>
          <t xml:space="preserve">CONCLUIDO	</t>
        </is>
      </c>
      <c r="D97" t="n">
        <v>3.5875</v>
      </c>
      <c r="E97" t="n">
        <v>27.87</v>
      </c>
      <c r="F97" t="n">
        <v>24.1</v>
      </c>
      <c r="G97" t="n">
        <v>103.28</v>
      </c>
      <c r="H97" t="n">
        <v>1.26</v>
      </c>
      <c r="I97" t="n">
        <v>14</v>
      </c>
      <c r="J97" t="n">
        <v>351.06</v>
      </c>
      <c r="K97" t="n">
        <v>61.82</v>
      </c>
      <c r="L97" t="n">
        <v>24.75</v>
      </c>
      <c r="M97" t="n">
        <v>12</v>
      </c>
      <c r="N97" t="n">
        <v>114.49</v>
      </c>
      <c r="O97" t="n">
        <v>43532.12</v>
      </c>
      <c r="P97" t="n">
        <v>448.04</v>
      </c>
      <c r="Q97" t="n">
        <v>452.59</v>
      </c>
      <c r="R97" t="n">
        <v>74.48999999999999</v>
      </c>
      <c r="S97" t="n">
        <v>57.64</v>
      </c>
      <c r="T97" t="n">
        <v>6315.05</v>
      </c>
      <c r="U97" t="n">
        <v>0.77</v>
      </c>
      <c r="V97" t="n">
        <v>0.88</v>
      </c>
      <c r="W97" t="n">
        <v>6.82</v>
      </c>
      <c r="X97" t="n">
        <v>0.38</v>
      </c>
      <c r="Y97" t="n">
        <v>1</v>
      </c>
      <c r="Z97" t="n">
        <v>10</v>
      </c>
      <c r="AA97" t="n">
        <v>565.1629916153814</v>
      </c>
      <c r="AB97" t="n">
        <v>773.2809383596566</v>
      </c>
      <c r="AC97" t="n">
        <v>699.4800909092237</v>
      </c>
      <c r="AD97" t="n">
        <v>565162.9916153814</v>
      </c>
      <c r="AE97" t="n">
        <v>773280.9383596566</v>
      </c>
      <c r="AF97" t="n">
        <v>3.09233765257734e-06</v>
      </c>
      <c r="AG97" t="n">
        <v>8.064236111111112</v>
      </c>
      <c r="AH97" t="n">
        <v>699480.0909092237</v>
      </c>
    </row>
    <row r="98">
      <c r="A98" t="n">
        <v>96</v>
      </c>
      <c r="B98" t="n">
        <v>150</v>
      </c>
      <c r="C98" t="inlineStr">
        <is>
          <t xml:space="preserve">CONCLUIDO	</t>
        </is>
      </c>
      <c r="D98" t="n">
        <v>3.5869</v>
      </c>
      <c r="E98" t="n">
        <v>27.88</v>
      </c>
      <c r="F98" t="n">
        <v>24.1</v>
      </c>
      <c r="G98" t="n">
        <v>103.3</v>
      </c>
      <c r="H98" t="n">
        <v>1.27</v>
      </c>
      <c r="I98" t="n">
        <v>14</v>
      </c>
      <c r="J98" t="n">
        <v>351.7</v>
      </c>
      <c r="K98" t="n">
        <v>61.82</v>
      </c>
      <c r="L98" t="n">
        <v>25</v>
      </c>
      <c r="M98" t="n">
        <v>12</v>
      </c>
      <c r="N98" t="n">
        <v>114.88</v>
      </c>
      <c r="O98" t="n">
        <v>43610.83</v>
      </c>
      <c r="P98" t="n">
        <v>448.75</v>
      </c>
      <c r="Q98" t="n">
        <v>452.64</v>
      </c>
      <c r="R98" t="n">
        <v>74.73999999999999</v>
      </c>
      <c r="S98" t="n">
        <v>57.64</v>
      </c>
      <c r="T98" t="n">
        <v>6437.71</v>
      </c>
      <c r="U98" t="n">
        <v>0.77</v>
      </c>
      <c r="V98" t="n">
        <v>0.88</v>
      </c>
      <c r="W98" t="n">
        <v>6.82</v>
      </c>
      <c r="X98" t="n">
        <v>0.38</v>
      </c>
      <c r="Y98" t="n">
        <v>1</v>
      </c>
      <c r="Z98" t="n">
        <v>10</v>
      </c>
      <c r="AA98" t="n">
        <v>565.7074652127635</v>
      </c>
      <c r="AB98" t="n">
        <v>774.0259111560746</v>
      </c>
      <c r="AC98" t="n">
        <v>700.1539645475275</v>
      </c>
      <c r="AD98" t="n">
        <v>565707.4652127635</v>
      </c>
      <c r="AE98" t="n">
        <v>774025.9111560746</v>
      </c>
      <c r="AF98" t="n">
        <v>3.091820467185968e-06</v>
      </c>
      <c r="AG98" t="n">
        <v>8.06712962962963</v>
      </c>
      <c r="AH98" t="n">
        <v>700153.9645475275</v>
      </c>
    </row>
    <row r="99">
      <c r="A99" t="n">
        <v>97</v>
      </c>
      <c r="B99" t="n">
        <v>150</v>
      </c>
      <c r="C99" t="inlineStr">
        <is>
          <t xml:space="preserve">CONCLUIDO	</t>
        </is>
      </c>
      <c r="D99" t="n">
        <v>3.5892</v>
      </c>
      <c r="E99" t="n">
        <v>27.86</v>
      </c>
      <c r="F99" t="n">
        <v>24.09</v>
      </c>
      <c r="G99" t="n">
        <v>103.23</v>
      </c>
      <c r="H99" t="n">
        <v>1.28</v>
      </c>
      <c r="I99" t="n">
        <v>14</v>
      </c>
      <c r="J99" t="n">
        <v>352.34</v>
      </c>
      <c r="K99" t="n">
        <v>61.82</v>
      </c>
      <c r="L99" t="n">
        <v>25.25</v>
      </c>
      <c r="M99" t="n">
        <v>12</v>
      </c>
      <c r="N99" t="n">
        <v>115.27</v>
      </c>
      <c r="O99" t="n">
        <v>43689.76</v>
      </c>
      <c r="P99" t="n">
        <v>448.48</v>
      </c>
      <c r="Q99" t="n">
        <v>452.56</v>
      </c>
      <c r="R99" t="n">
        <v>74.14</v>
      </c>
      <c r="S99" t="n">
        <v>57.64</v>
      </c>
      <c r="T99" t="n">
        <v>6137.35</v>
      </c>
      <c r="U99" t="n">
        <v>0.78</v>
      </c>
      <c r="V99" t="n">
        <v>0.88</v>
      </c>
      <c r="W99" t="n">
        <v>6.82</v>
      </c>
      <c r="X99" t="n">
        <v>0.36</v>
      </c>
      <c r="Y99" t="n">
        <v>1</v>
      </c>
      <c r="Z99" t="n">
        <v>10</v>
      </c>
      <c r="AA99" t="n">
        <v>565.2357371754839</v>
      </c>
      <c r="AB99" t="n">
        <v>773.3804720442964</v>
      </c>
      <c r="AC99" t="n">
        <v>699.5701252386979</v>
      </c>
      <c r="AD99" t="n">
        <v>565235.737175484</v>
      </c>
      <c r="AE99" t="n">
        <v>773380.4720442964</v>
      </c>
      <c r="AF99" t="n">
        <v>3.093803011186226e-06</v>
      </c>
      <c r="AG99" t="n">
        <v>8.061342592592593</v>
      </c>
      <c r="AH99" t="n">
        <v>699570.1252386979</v>
      </c>
    </row>
    <row r="100">
      <c r="A100" t="n">
        <v>98</v>
      </c>
      <c r="B100" t="n">
        <v>150</v>
      </c>
      <c r="C100" t="inlineStr">
        <is>
          <t xml:space="preserve">CONCLUIDO	</t>
        </is>
      </c>
      <c r="D100" t="n">
        <v>3.5895</v>
      </c>
      <c r="E100" t="n">
        <v>27.86</v>
      </c>
      <c r="F100" t="n">
        <v>24.08</v>
      </c>
      <c r="G100" t="n">
        <v>103.22</v>
      </c>
      <c r="H100" t="n">
        <v>1.29</v>
      </c>
      <c r="I100" t="n">
        <v>14</v>
      </c>
      <c r="J100" t="n">
        <v>352.98</v>
      </c>
      <c r="K100" t="n">
        <v>61.82</v>
      </c>
      <c r="L100" t="n">
        <v>25.5</v>
      </c>
      <c r="M100" t="n">
        <v>12</v>
      </c>
      <c r="N100" t="n">
        <v>115.66</v>
      </c>
      <c r="O100" t="n">
        <v>43769.02</v>
      </c>
      <c r="P100" t="n">
        <v>448.63</v>
      </c>
      <c r="Q100" t="n">
        <v>452.6</v>
      </c>
      <c r="R100" t="n">
        <v>73.98</v>
      </c>
      <c r="S100" t="n">
        <v>57.64</v>
      </c>
      <c r="T100" t="n">
        <v>6055.57</v>
      </c>
      <c r="U100" t="n">
        <v>0.78</v>
      </c>
      <c r="V100" t="n">
        <v>0.88</v>
      </c>
      <c r="W100" t="n">
        <v>6.82</v>
      </c>
      <c r="X100" t="n">
        <v>0.36</v>
      </c>
      <c r="Y100" t="n">
        <v>1</v>
      </c>
      <c r="Z100" t="n">
        <v>10</v>
      </c>
      <c r="AA100" t="n">
        <v>565.2663013446378</v>
      </c>
      <c r="AB100" t="n">
        <v>773.4222912889287</v>
      </c>
      <c r="AC100" t="n">
        <v>699.6079533133161</v>
      </c>
      <c r="AD100" t="n">
        <v>565266.3013446378</v>
      </c>
      <c r="AE100" t="n">
        <v>773422.2912889287</v>
      </c>
      <c r="AF100" t="n">
        <v>3.094061603881912e-06</v>
      </c>
      <c r="AG100" t="n">
        <v>8.061342592592593</v>
      </c>
      <c r="AH100" t="n">
        <v>699607.9533133161</v>
      </c>
    </row>
    <row r="101">
      <c r="A101" t="n">
        <v>99</v>
      </c>
      <c r="B101" t="n">
        <v>150</v>
      </c>
      <c r="C101" t="inlineStr">
        <is>
          <t xml:space="preserve">CONCLUIDO	</t>
        </is>
      </c>
      <c r="D101" t="n">
        <v>3.5861</v>
      </c>
      <c r="E101" t="n">
        <v>27.89</v>
      </c>
      <c r="F101" t="n">
        <v>24.11</v>
      </c>
      <c r="G101" t="n">
        <v>103.33</v>
      </c>
      <c r="H101" t="n">
        <v>1.3</v>
      </c>
      <c r="I101" t="n">
        <v>14</v>
      </c>
      <c r="J101" t="n">
        <v>353.63</v>
      </c>
      <c r="K101" t="n">
        <v>61.82</v>
      </c>
      <c r="L101" t="n">
        <v>25.75</v>
      </c>
      <c r="M101" t="n">
        <v>12</v>
      </c>
      <c r="N101" t="n">
        <v>116.06</v>
      </c>
      <c r="O101" t="n">
        <v>43848.38</v>
      </c>
      <c r="P101" t="n">
        <v>449.09</v>
      </c>
      <c r="Q101" t="n">
        <v>452.56</v>
      </c>
      <c r="R101" t="n">
        <v>74.92</v>
      </c>
      <c r="S101" t="n">
        <v>57.64</v>
      </c>
      <c r="T101" t="n">
        <v>6530.47</v>
      </c>
      <c r="U101" t="n">
        <v>0.77</v>
      </c>
      <c r="V101" t="n">
        <v>0.88</v>
      </c>
      <c r="W101" t="n">
        <v>6.82</v>
      </c>
      <c r="X101" t="n">
        <v>0.39</v>
      </c>
      <c r="Y101" t="n">
        <v>1</v>
      </c>
      <c r="Z101" t="n">
        <v>10</v>
      </c>
      <c r="AA101" t="n">
        <v>566.0622474887148</v>
      </c>
      <c r="AB101" t="n">
        <v>774.5113399179204</v>
      </c>
      <c r="AC101" t="n">
        <v>700.5930646696462</v>
      </c>
      <c r="AD101" t="n">
        <v>566062.2474887148</v>
      </c>
      <c r="AE101" t="n">
        <v>774511.3399179204</v>
      </c>
      <c r="AF101" t="n">
        <v>3.091130886664139e-06</v>
      </c>
      <c r="AG101" t="n">
        <v>8.070023148148149</v>
      </c>
      <c r="AH101" t="n">
        <v>700593.0646696462</v>
      </c>
    </row>
    <row r="102">
      <c r="A102" t="n">
        <v>100</v>
      </c>
      <c r="B102" t="n">
        <v>150</v>
      </c>
      <c r="C102" t="inlineStr">
        <is>
          <t xml:space="preserve">CONCLUIDO	</t>
        </is>
      </c>
      <c r="D102" t="n">
        <v>3.5888</v>
      </c>
      <c r="E102" t="n">
        <v>27.86</v>
      </c>
      <c r="F102" t="n">
        <v>24.09</v>
      </c>
      <c r="G102" t="n">
        <v>103.24</v>
      </c>
      <c r="H102" t="n">
        <v>1.31</v>
      </c>
      <c r="I102" t="n">
        <v>14</v>
      </c>
      <c r="J102" t="n">
        <v>354.27</v>
      </c>
      <c r="K102" t="n">
        <v>61.82</v>
      </c>
      <c r="L102" t="n">
        <v>26</v>
      </c>
      <c r="M102" t="n">
        <v>12</v>
      </c>
      <c r="N102" t="n">
        <v>116.45</v>
      </c>
      <c r="O102" t="n">
        <v>43927.95</v>
      </c>
      <c r="P102" t="n">
        <v>448.66</v>
      </c>
      <c r="Q102" t="n">
        <v>452.58</v>
      </c>
      <c r="R102" t="n">
        <v>74.20999999999999</v>
      </c>
      <c r="S102" t="n">
        <v>57.64</v>
      </c>
      <c r="T102" t="n">
        <v>6171.96</v>
      </c>
      <c r="U102" t="n">
        <v>0.78</v>
      </c>
      <c r="V102" t="n">
        <v>0.88</v>
      </c>
      <c r="W102" t="n">
        <v>6.82</v>
      </c>
      <c r="X102" t="n">
        <v>0.37</v>
      </c>
      <c r="Y102" t="n">
        <v>1</v>
      </c>
      <c r="Z102" t="n">
        <v>10</v>
      </c>
      <c r="AA102" t="n">
        <v>565.400845431338</v>
      </c>
      <c r="AB102" t="n">
        <v>773.6063804440182</v>
      </c>
      <c r="AC102" t="n">
        <v>699.7744732578145</v>
      </c>
      <c r="AD102" t="n">
        <v>565400.8454313379</v>
      </c>
      <c r="AE102" t="n">
        <v>773606.3804440182</v>
      </c>
      <c r="AF102" t="n">
        <v>3.093458220925312e-06</v>
      </c>
      <c r="AG102" t="n">
        <v>8.061342592592593</v>
      </c>
      <c r="AH102" t="n">
        <v>699774.4732578145</v>
      </c>
    </row>
    <row r="103">
      <c r="A103" t="n">
        <v>101</v>
      </c>
      <c r="B103" t="n">
        <v>150</v>
      </c>
      <c r="C103" t="inlineStr">
        <is>
          <t xml:space="preserve">CONCLUIDO	</t>
        </is>
      </c>
      <c r="D103" t="n">
        <v>3.5884</v>
      </c>
      <c r="E103" t="n">
        <v>27.87</v>
      </c>
      <c r="F103" t="n">
        <v>24.09</v>
      </c>
      <c r="G103" t="n">
        <v>103.25</v>
      </c>
      <c r="H103" t="n">
        <v>1.32</v>
      </c>
      <c r="I103" t="n">
        <v>14</v>
      </c>
      <c r="J103" t="n">
        <v>354.92</v>
      </c>
      <c r="K103" t="n">
        <v>61.82</v>
      </c>
      <c r="L103" t="n">
        <v>26.25</v>
      </c>
      <c r="M103" t="n">
        <v>12</v>
      </c>
      <c r="N103" t="n">
        <v>116.85</v>
      </c>
      <c r="O103" t="n">
        <v>44007.74</v>
      </c>
      <c r="P103" t="n">
        <v>448.44</v>
      </c>
      <c r="Q103" t="n">
        <v>452.56</v>
      </c>
      <c r="R103" t="n">
        <v>74.40000000000001</v>
      </c>
      <c r="S103" t="n">
        <v>57.64</v>
      </c>
      <c r="T103" t="n">
        <v>6269.07</v>
      </c>
      <c r="U103" t="n">
        <v>0.77</v>
      </c>
      <c r="V103" t="n">
        <v>0.88</v>
      </c>
      <c r="W103" t="n">
        <v>6.82</v>
      </c>
      <c r="X103" t="n">
        <v>0.37</v>
      </c>
      <c r="Y103" t="n">
        <v>1</v>
      </c>
      <c r="Z103" t="n">
        <v>10</v>
      </c>
      <c r="AA103" t="n">
        <v>565.2963830668078</v>
      </c>
      <c r="AB103" t="n">
        <v>773.4634504283135</v>
      </c>
      <c r="AC103" t="n">
        <v>699.6451842822053</v>
      </c>
      <c r="AD103" t="n">
        <v>565296.3830668079</v>
      </c>
      <c r="AE103" t="n">
        <v>773463.4504283136</v>
      </c>
      <c r="AF103" t="n">
        <v>3.093113430664397e-06</v>
      </c>
      <c r="AG103" t="n">
        <v>8.064236111111112</v>
      </c>
      <c r="AH103" t="n">
        <v>699645.1842822053</v>
      </c>
    </row>
    <row r="104">
      <c r="A104" t="n">
        <v>102</v>
      </c>
      <c r="B104" t="n">
        <v>150</v>
      </c>
      <c r="C104" t="inlineStr">
        <is>
          <t xml:space="preserve">CONCLUIDO	</t>
        </is>
      </c>
      <c r="D104" t="n">
        <v>3.5886</v>
      </c>
      <c r="E104" t="n">
        <v>27.87</v>
      </c>
      <c r="F104" t="n">
        <v>24.09</v>
      </c>
      <c r="G104" t="n">
        <v>103.25</v>
      </c>
      <c r="H104" t="n">
        <v>1.33</v>
      </c>
      <c r="I104" t="n">
        <v>14</v>
      </c>
      <c r="J104" t="n">
        <v>355.57</v>
      </c>
      <c r="K104" t="n">
        <v>61.82</v>
      </c>
      <c r="L104" t="n">
        <v>26.5</v>
      </c>
      <c r="M104" t="n">
        <v>12</v>
      </c>
      <c r="N104" t="n">
        <v>117.25</v>
      </c>
      <c r="O104" t="n">
        <v>44087.74</v>
      </c>
      <c r="P104" t="n">
        <v>448.08</v>
      </c>
      <c r="Q104" t="n">
        <v>452.57</v>
      </c>
      <c r="R104" t="n">
        <v>74.36</v>
      </c>
      <c r="S104" t="n">
        <v>57.64</v>
      </c>
      <c r="T104" t="n">
        <v>6248.73</v>
      </c>
      <c r="U104" t="n">
        <v>0.78</v>
      </c>
      <c r="V104" t="n">
        <v>0.88</v>
      </c>
      <c r="W104" t="n">
        <v>6.82</v>
      </c>
      <c r="X104" t="n">
        <v>0.37</v>
      </c>
      <c r="Y104" t="n">
        <v>1</v>
      </c>
      <c r="Z104" t="n">
        <v>10</v>
      </c>
      <c r="AA104" t="n">
        <v>565.0318460853892</v>
      </c>
      <c r="AB104" t="n">
        <v>773.1014992597889</v>
      </c>
      <c r="AC104" t="n">
        <v>699.3177772252029</v>
      </c>
      <c r="AD104" t="n">
        <v>565031.8460853893</v>
      </c>
      <c r="AE104" t="n">
        <v>773101.4992597889</v>
      </c>
      <c r="AF104" t="n">
        <v>3.093285825794855e-06</v>
      </c>
      <c r="AG104" t="n">
        <v>8.064236111111112</v>
      </c>
      <c r="AH104" t="n">
        <v>699317.7772252029</v>
      </c>
    </row>
    <row r="105">
      <c r="A105" t="n">
        <v>103</v>
      </c>
      <c r="B105" t="n">
        <v>150</v>
      </c>
      <c r="C105" t="inlineStr">
        <is>
          <t xml:space="preserve">CONCLUIDO	</t>
        </is>
      </c>
      <c r="D105" t="n">
        <v>3.5966</v>
      </c>
      <c r="E105" t="n">
        <v>27.8</v>
      </c>
      <c r="F105" t="n">
        <v>24.08</v>
      </c>
      <c r="G105" t="n">
        <v>111.16</v>
      </c>
      <c r="H105" t="n">
        <v>1.34</v>
      </c>
      <c r="I105" t="n">
        <v>13</v>
      </c>
      <c r="J105" t="n">
        <v>356.22</v>
      </c>
      <c r="K105" t="n">
        <v>61.82</v>
      </c>
      <c r="L105" t="n">
        <v>26.75</v>
      </c>
      <c r="M105" t="n">
        <v>11</v>
      </c>
      <c r="N105" t="n">
        <v>117.65</v>
      </c>
      <c r="O105" t="n">
        <v>44167.96</v>
      </c>
      <c r="P105" t="n">
        <v>448.02</v>
      </c>
      <c r="Q105" t="n">
        <v>452.56</v>
      </c>
      <c r="R105" t="n">
        <v>73.95</v>
      </c>
      <c r="S105" t="n">
        <v>57.64</v>
      </c>
      <c r="T105" t="n">
        <v>6045.94</v>
      </c>
      <c r="U105" t="n">
        <v>0.78</v>
      </c>
      <c r="V105" t="n">
        <v>0.88</v>
      </c>
      <c r="W105" t="n">
        <v>6.82</v>
      </c>
      <c r="X105" t="n">
        <v>0.36</v>
      </c>
      <c r="Y105" t="n">
        <v>1</v>
      </c>
      <c r="Z105" t="n">
        <v>10</v>
      </c>
      <c r="AA105" t="n">
        <v>564.0802908619468</v>
      </c>
      <c r="AB105" t="n">
        <v>771.7995394234212</v>
      </c>
      <c r="AC105" t="n">
        <v>698.1400746083059</v>
      </c>
      <c r="AD105" t="n">
        <v>564080.2908619468</v>
      </c>
      <c r="AE105" t="n">
        <v>771799.5394234211</v>
      </c>
      <c r="AF105" t="n">
        <v>3.100181631013145e-06</v>
      </c>
      <c r="AG105" t="n">
        <v>8.043981481481483</v>
      </c>
      <c r="AH105" t="n">
        <v>698140.0746083059</v>
      </c>
    </row>
    <row r="106">
      <c r="A106" t="n">
        <v>104</v>
      </c>
      <c r="B106" t="n">
        <v>150</v>
      </c>
      <c r="C106" t="inlineStr">
        <is>
          <t xml:space="preserve">CONCLUIDO	</t>
        </is>
      </c>
      <c r="D106" t="n">
        <v>3.5971</v>
      </c>
      <c r="E106" t="n">
        <v>27.8</v>
      </c>
      <c r="F106" t="n">
        <v>24.08</v>
      </c>
      <c r="G106" t="n">
        <v>111.14</v>
      </c>
      <c r="H106" t="n">
        <v>1.35</v>
      </c>
      <c r="I106" t="n">
        <v>13</v>
      </c>
      <c r="J106" t="n">
        <v>356.87</v>
      </c>
      <c r="K106" t="n">
        <v>61.82</v>
      </c>
      <c r="L106" t="n">
        <v>27</v>
      </c>
      <c r="M106" t="n">
        <v>11</v>
      </c>
      <c r="N106" t="n">
        <v>118.05</v>
      </c>
      <c r="O106" t="n">
        <v>44248.41</v>
      </c>
      <c r="P106" t="n">
        <v>448.72</v>
      </c>
      <c r="Q106" t="n">
        <v>452.6</v>
      </c>
      <c r="R106" t="n">
        <v>74.03</v>
      </c>
      <c r="S106" t="n">
        <v>57.64</v>
      </c>
      <c r="T106" t="n">
        <v>6089.17</v>
      </c>
      <c r="U106" t="n">
        <v>0.78</v>
      </c>
      <c r="V106" t="n">
        <v>0.88</v>
      </c>
      <c r="W106" t="n">
        <v>6.81</v>
      </c>
      <c r="X106" t="n">
        <v>0.36</v>
      </c>
      <c r="Y106" t="n">
        <v>1</v>
      </c>
      <c r="Z106" t="n">
        <v>10</v>
      </c>
      <c r="AA106" t="n">
        <v>564.4965016207464</v>
      </c>
      <c r="AB106" t="n">
        <v>772.3690173455335</v>
      </c>
      <c r="AC106" t="n">
        <v>698.6552023567992</v>
      </c>
      <c r="AD106" t="n">
        <v>564496.5016207463</v>
      </c>
      <c r="AE106" t="n">
        <v>772369.0173455335</v>
      </c>
      <c r="AF106" t="n">
        <v>3.100612618839289e-06</v>
      </c>
      <c r="AG106" t="n">
        <v>8.043981481481483</v>
      </c>
      <c r="AH106" t="n">
        <v>698655.2023567993</v>
      </c>
    </row>
    <row r="107">
      <c r="A107" t="n">
        <v>105</v>
      </c>
      <c r="B107" t="n">
        <v>150</v>
      </c>
      <c r="C107" t="inlineStr">
        <is>
          <t xml:space="preserve">CONCLUIDO	</t>
        </is>
      </c>
      <c r="D107" t="n">
        <v>3.5977</v>
      </c>
      <c r="E107" t="n">
        <v>27.8</v>
      </c>
      <c r="F107" t="n">
        <v>24.08</v>
      </c>
      <c r="G107" t="n">
        <v>111.12</v>
      </c>
      <c r="H107" t="n">
        <v>1.36</v>
      </c>
      <c r="I107" t="n">
        <v>13</v>
      </c>
      <c r="J107" t="n">
        <v>357.52</v>
      </c>
      <c r="K107" t="n">
        <v>61.82</v>
      </c>
      <c r="L107" t="n">
        <v>27.25</v>
      </c>
      <c r="M107" t="n">
        <v>11</v>
      </c>
      <c r="N107" t="n">
        <v>118.45</v>
      </c>
      <c r="O107" t="n">
        <v>44329.08</v>
      </c>
      <c r="P107" t="n">
        <v>449.2</v>
      </c>
      <c r="Q107" t="n">
        <v>452.57</v>
      </c>
      <c r="R107" t="n">
        <v>73.77</v>
      </c>
      <c r="S107" t="n">
        <v>57.64</v>
      </c>
      <c r="T107" t="n">
        <v>5956.81</v>
      </c>
      <c r="U107" t="n">
        <v>0.78</v>
      </c>
      <c r="V107" t="n">
        <v>0.88</v>
      </c>
      <c r="W107" t="n">
        <v>6.82</v>
      </c>
      <c r="X107" t="n">
        <v>0.35</v>
      </c>
      <c r="Y107" t="n">
        <v>1</v>
      </c>
      <c r="Z107" t="n">
        <v>10</v>
      </c>
      <c r="AA107" t="n">
        <v>564.7537823743959</v>
      </c>
      <c r="AB107" t="n">
        <v>772.7210402231026</v>
      </c>
      <c r="AC107" t="n">
        <v>698.9736286650003</v>
      </c>
      <c r="AD107" t="n">
        <v>564753.7823743959</v>
      </c>
      <c r="AE107" t="n">
        <v>772721.0402231026</v>
      </c>
      <c r="AF107" t="n">
        <v>3.101129804230661e-06</v>
      </c>
      <c r="AG107" t="n">
        <v>8.043981481481483</v>
      </c>
      <c r="AH107" t="n">
        <v>698973.6286650003</v>
      </c>
    </row>
    <row r="108">
      <c r="A108" t="n">
        <v>106</v>
      </c>
      <c r="B108" t="n">
        <v>150</v>
      </c>
      <c r="C108" t="inlineStr">
        <is>
          <t xml:space="preserve">CONCLUIDO	</t>
        </is>
      </c>
      <c r="D108" t="n">
        <v>3.5982</v>
      </c>
      <c r="E108" t="n">
        <v>27.79</v>
      </c>
      <c r="F108" t="n">
        <v>24.07</v>
      </c>
      <c r="G108" t="n">
        <v>111.1</v>
      </c>
      <c r="H108" t="n">
        <v>1.37</v>
      </c>
      <c r="I108" t="n">
        <v>13</v>
      </c>
      <c r="J108" t="n">
        <v>358.18</v>
      </c>
      <c r="K108" t="n">
        <v>61.82</v>
      </c>
      <c r="L108" t="n">
        <v>27.5</v>
      </c>
      <c r="M108" t="n">
        <v>11</v>
      </c>
      <c r="N108" t="n">
        <v>118.86</v>
      </c>
      <c r="O108" t="n">
        <v>44409.98</v>
      </c>
      <c r="P108" t="n">
        <v>449.6</v>
      </c>
      <c r="Q108" t="n">
        <v>452.57</v>
      </c>
      <c r="R108" t="n">
        <v>73.84999999999999</v>
      </c>
      <c r="S108" t="n">
        <v>57.64</v>
      </c>
      <c r="T108" t="n">
        <v>5999.51</v>
      </c>
      <c r="U108" t="n">
        <v>0.78</v>
      </c>
      <c r="V108" t="n">
        <v>0.88</v>
      </c>
      <c r="W108" t="n">
        <v>6.81</v>
      </c>
      <c r="X108" t="n">
        <v>0.35</v>
      </c>
      <c r="Y108" t="n">
        <v>1</v>
      </c>
      <c r="Z108" t="n">
        <v>10</v>
      </c>
      <c r="AA108" t="n">
        <v>564.9305433142958</v>
      </c>
      <c r="AB108" t="n">
        <v>772.9628923392158</v>
      </c>
      <c r="AC108" t="n">
        <v>699.1923987545935</v>
      </c>
      <c r="AD108" t="n">
        <v>564930.5433142958</v>
      </c>
      <c r="AE108" t="n">
        <v>772962.8923392158</v>
      </c>
      <c r="AF108" t="n">
        <v>3.101560792056803e-06</v>
      </c>
      <c r="AG108" t="n">
        <v>8.041087962962964</v>
      </c>
      <c r="AH108" t="n">
        <v>699192.3987545935</v>
      </c>
    </row>
    <row r="109">
      <c r="A109" t="n">
        <v>107</v>
      </c>
      <c r="B109" t="n">
        <v>150</v>
      </c>
      <c r="C109" t="inlineStr">
        <is>
          <t xml:space="preserve">CONCLUIDO	</t>
        </is>
      </c>
      <c r="D109" t="n">
        <v>3.5987</v>
      </c>
      <c r="E109" t="n">
        <v>27.79</v>
      </c>
      <c r="F109" t="n">
        <v>24.07</v>
      </c>
      <c r="G109" t="n">
        <v>111.08</v>
      </c>
      <c r="H109" t="n">
        <v>1.38</v>
      </c>
      <c r="I109" t="n">
        <v>13</v>
      </c>
      <c r="J109" t="n">
        <v>358.84</v>
      </c>
      <c r="K109" t="n">
        <v>61.82</v>
      </c>
      <c r="L109" t="n">
        <v>27.75</v>
      </c>
      <c r="M109" t="n">
        <v>11</v>
      </c>
      <c r="N109" t="n">
        <v>119.27</v>
      </c>
      <c r="O109" t="n">
        <v>44491.1</v>
      </c>
      <c r="P109" t="n">
        <v>450.01</v>
      </c>
      <c r="Q109" t="n">
        <v>452.57</v>
      </c>
      <c r="R109" t="n">
        <v>73.45</v>
      </c>
      <c r="S109" t="n">
        <v>57.64</v>
      </c>
      <c r="T109" t="n">
        <v>5797.87</v>
      </c>
      <c r="U109" t="n">
        <v>0.78</v>
      </c>
      <c r="V109" t="n">
        <v>0.88</v>
      </c>
      <c r="W109" t="n">
        <v>6.82</v>
      </c>
      <c r="X109" t="n">
        <v>0.34</v>
      </c>
      <c r="Y109" t="n">
        <v>1</v>
      </c>
      <c r="Z109" t="n">
        <v>10</v>
      </c>
      <c r="AA109" t="n">
        <v>565.1515449541037</v>
      </c>
      <c r="AB109" t="n">
        <v>773.2652765327053</v>
      </c>
      <c r="AC109" t="n">
        <v>699.465923825055</v>
      </c>
      <c r="AD109" t="n">
        <v>565151.5449541037</v>
      </c>
      <c r="AE109" t="n">
        <v>773265.2765327053</v>
      </c>
      <c r="AF109" t="n">
        <v>3.101991779882947e-06</v>
      </c>
      <c r="AG109" t="n">
        <v>8.041087962962964</v>
      </c>
      <c r="AH109" t="n">
        <v>699465.923825055</v>
      </c>
    </row>
    <row r="110">
      <c r="A110" t="n">
        <v>108</v>
      </c>
      <c r="B110" t="n">
        <v>150</v>
      </c>
      <c r="C110" t="inlineStr">
        <is>
          <t xml:space="preserve">CONCLUIDO	</t>
        </is>
      </c>
      <c r="D110" t="n">
        <v>3.5987</v>
      </c>
      <c r="E110" t="n">
        <v>27.79</v>
      </c>
      <c r="F110" t="n">
        <v>24.07</v>
      </c>
      <c r="G110" t="n">
        <v>111.09</v>
      </c>
      <c r="H110" t="n">
        <v>1.39</v>
      </c>
      <c r="I110" t="n">
        <v>13</v>
      </c>
      <c r="J110" t="n">
        <v>359.5</v>
      </c>
      <c r="K110" t="n">
        <v>61.82</v>
      </c>
      <c r="L110" t="n">
        <v>28</v>
      </c>
      <c r="M110" t="n">
        <v>11</v>
      </c>
      <c r="N110" t="n">
        <v>119.68</v>
      </c>
      <c r="O110" t="n">
        <v>44572.45</v>
      </c>
      <c r="P110" t="n">
        <v>450.44</v>
      </c>
      <c r="Q110" t="n">
        <v>452.64</v>
      </c>
      <c r="R110" t="n">
        <v>73.5</v>
      </c>
      <c r="S110" t="n">
        <v>57.64</v>
      </c>
      <c r="T110" t="n">
        <v>5822.32</v>
      </c>
      <c r="U110" t="n">
        <v>0.78</v>
      </c>
      <c r="V110" t="n">
        <v>0.88</v>
      </c>
      <c r="W110" t="n">
        <v>6.82</v>
      </c>
      <c r="X110" t="n">
        <v>0.34</v>
      </c>
      <c r="Y110" t="n">
        <v>1</v>
      </c>
      <c r="Z110" t="n">
        <v>10</v>
      </c>
      <c r="AA110" t="n">
        <v>565.4405434114221</v>
      </c>
      <c r="AB110" t="n">
        <v>773.6606969717205</v>
      </c>
      <c r="AC110" t="n">
        <v>699.8236058923468</v>
      </c>
      <c r="AD110" t="n">
        <v>565440.5434114222</v>
      </c>
      <c r="AE110" t="n">
        <v>773660.6969717206</v>
      </c>
      <c r="AF110" t="n">
        <v>3.101991779882947e-06</v>
      </c>
      <c r="AG110" t="n">
        <v>8.041087962962964</v>
      </c>
      <c r="AH110" t="n">
        <v>699823.6058923468</v>
      </c>
    </row>
    <row r="111">
      <c r="A111" t="n">
        <v>109</v>
      </c>
      <c r="B111" t="n">
        <v>150</v>
      </c>
      <c r="C111" t="inlineStr">
        <is>
          <t xml:space="preserve">CONCLUIDO	</t>
        </is>
      </c>
      <c r="D111" t="n">
        <v>3.5984</v>
      </c>
      <c r="E111" t="n">
        <v>27.79</v>
      </c>
      <c r="F111" t="n">
        <v>24.07</v>
      </c>
      <c r="G111" t="n">
        <v>111.09</v>
      </c>
      <c r="H111" t="n">
        <v>1.4</v>
      </c>
      <c r="I111" t="n">
        <v>13</v>
      </c>
      <c r="J111" t="n">
        <v>360.16</v>
      </c>
      <c r="K111" t="n">
        <v>61.82</v>
      </c>
      <c r="L111" t="n">
        <v>28.25</v>
      </c>
      <c r="M111" t="n">
        <v>11</v>
      </c>
      <c r="N111" t="n">
        <v>120.09</v>
      </c>
      <c r="O111" t="n">
        <v>44654.04</v>
      </c>
      <c r="P111" t="n">
        <v>450.43</v>
      </c>
      <c r="Q111" t="n">
        <v>452.64</v>
      </c>
      <c r="R111" t="n">
        <v>73.62</v>
      </c>
      <c r="S111" t="n">
        <v>57.64</v>
      </c>
      <c r="T111" t="n">
        <v>5882.87</v>
      </c>
      <c r="U111" t="n">
        <v>0.78</v>
      </c>
      <c r="V111" t="n">
        <v>0.88</v>
      </c>
      <c r="W111" t="n">
        <v>6.82</v>
      </c>
      <c r="X111" t="n">
        <v>0.35</v>
      </c>
      <c r="Y111" t="n">
        <v>1</v>
      </c>
      <c r="Z111" t="n">
        <v>10</v>
      </c>
      <c r="AA111" t="n">
        <v>565.466600221891</v>
      </c>
      <c r="AB111" t="n">
        <v>773.6963490493494</v>
      </c>
      <c r="AC111" t="n">
        <v>699.8558553857246</v>
      </c>
      <c r="AD111" t="n">
        <v>565466.600221891</v>
      </c>
      <c r="AE111" t="n">
        <v>773696.3490493493</v>
      </c>
      <c r="AF111" t="n">
        <v>3.101733187187261e-06</v>
      </c>
      <c r="AG111" t="n">
        <v>8.041087962962964</v>
      </c>
      <c r="AH111" t="n">
        <v>699855.8553857246</v>
      </c>
    </row>
    <row r="112">
      <c r="A112" t="n">
        <v>110</v>
      </c>
      <c r="B112" t="n">
        <v>150</v>
      </c>
      <c r="C112" t="inlineStr">
        <is>
          <t xml:space="preserve">CONCLUIDO	</t>
        </is>
      </c>
      <c r="D112" t="n">
        <v>3.5993</v>
      </c>
      <c r="E112" t="n">
        <v>27.78</v>
      </c>
      <c r="F112" t="n">
        <v>24.06</v>
      </c>
      <c r="G112" t="n">
        <v>111.06</v>
      </c>
      <c r="H112" t="n">
        <v>1.41</v>
      </c>
      <c r="I112" t="n">
        <v>13</v>
      </c>
      <c r="J112" t="n">
        <v>360.82</v>
      </c>
      <c r="K112" t="n">
        <v>61.82</v>
      </c>
      <c r="L112" t="n">
        <v>28.5</v>
      </c>
      <c r="M112" t="n">
        <v>11</v>
      </c>
      <c r="N112" t="n">
        <v>120.5</v>
      </c>
      <c r="O112" t="n">
        <v>44735.86</v>
      </c>
      <c r="P112" t="n">
        <v>450.3</v>
      </c>
      <c r="Q112" t="n">
        <v>452.6</v>
      </c>
      <c r="R112" t="n">
        <v>73.28</v>
      </c>
      <c r="S112" t="n">
        <v>57.64</v>
      </c>
      <c r="T112" t="n">
        <v>5712.39</v>
      </c>
      <c r="U112" t="n">
        <v>0.79</v>
      </c>
      <c r="V112" t="n">
        <v>0.88</v>
      </c>
      <c r="W112" t="n">
        <v>6.82</v>
      </c>
      <c r="X112" t="n">
        <v>0.34</v>
      </c>
      <c r="Y112" t="n">
        <v>1</v>
      </c>
      <c r="Z112" t="n">
        <v>10</v>
      </c>
      <c r="AA112" t="n">
        <v>565.2433637767493</v>
      </c>
      <c r="AB112" t="n">
        <v>773.3909070966096</v>
      </c>
      <c r="AC112" t="n">
        <v>699.5795643842639</v>
      </c>
      <c r="AD112" t="n">
        <v>565243.3637767493</v>
      </c>
      <c r="AE112" t="n">
        <v>773390.9070966096</v>
      </c>
      <c r="AF112" t="n">
        <v>3.102508965274319e-06</v>
      </c>
      <c r="AG112" t="n">
        <v>8.038194444444445</v>
      </c>
      <c r="AH112" t="n">
        <v>699579.5643842639</v>
      </c>
    </row>
    <row r="113">
      <c r="A113" t="n">
        <v>111</v>
      </c>
      <c r="B113" t="n">
        <v>150</v>
      </c>
      <c r="C113" t="inlineStr">
        <is>
          <t xml:space="preserve">CONCLUIDO	</t>
        </is>
      </c>
      <c r="D113" t="n">
        <v>3.5986</v>
      </c>
      <c r="E113" t="n">
        <v>27.79</v>
      </c>
      <c r="F113" t="n">
        <v>24.07</v>
      </c>
      <c r="G113" t="n">
        <v>111.09</v>
      </c>
      <c r="H113" t="n">
        <v>1.42</v>
      </c>
      <c r="I113" t="n">
        <v>13</v>
      </c>
      <c r="J113" t="n">
        <v>361.49</v>
      </c>
      <c r="K113" t="n">
        <v>61.82</v>
      </c>
      <c r="L113" t="n">
        <v>28.75</v>
      </c>
      <c r="M113" t="n">
        <v>11</v>
      </c>
      <c r="N113" t="n">
        <v>120.92</v>
      </c>
      <c r="O113" t="n">
        <v>44817.91</v>
      </c>
      <c r="P113" t="n">
        <v>450.01</v>
      </c>
      <c r="Q113" t="n">
        <v>452.58</v>
      </c>
      <c r="R113" t="n">
        <v>73.62</v>
      </c>
      <c r="S113" t="n">
        <v>57.64</v>
      </c>
      <c r="T113" t="n">
        <v>5885.46</v>
      </c>
      <c r="U113" t="n">
        <v>0.78</v>
      </c>
      <c r="V113" t="n">
        <v>0.88</v>
      </c>
      <c r="W113" t="n">
        <v>6.81</v>
      </c>
      <c r="X113" t="n">
        <v>0.34</v>
      </c>
      <c r="Y113" t="n">
        <v>1</v>
      </c>
      <c r="Z113" t="n">
        <v>10</v>
      </c>
      <c r="AA113" t="n">
        <v>565.1624624043874</v>
      </c>
      <c r="AB113" t="n">
        <v>773.2802142698273</v>
      </c>
      <c r="AC113" t="n">
        <v>699.4794359255114</v>
      </c>
      <c r="AD113" t="n">
        <v>565162.4624043874</v>
      </c>
      <c r="AE113" t="n">
        <v>773280.2142698274</v>
      </c>
      <c r="AF113" t="n">
        <v>3.101905582317718e-06</v>
      </c>
      <c r="AG113" t="n">
        <v>8.041087962962964</v>
      </c>
      <c r="AH113" t="n">
        <v>699479.4359255114</v>
      </c>
    </row>
    <row r="114">
      <c r="A114" t="n">
        <v>112</v>
      </c>
      <c r="B114" t="n">
        <v>150</v>
      </c>
      <c r="C114" t="inlineStr">
        <is>
          <t xml:space="preserve">CONCLUIDO	</t>
        </is>
      </c>
      <c r="D114" t="n">
        <v>3.598</v>
      </c>
      <c r="E114" t="n">
        <v>27.79</v>
      </c>
      <c r="F114" t="n">
        <v>24.07</v>
      </c>
      <c r="G114" t="n">
        <v>111.11</v>
      </c>
      <c r="H114" t="n">
        <v>1.43</v>
      </c>
      <c r="I114" t="n">
        <v>13</v>
      </c>
      <c r="J114" t="n">
        <v>362.16</v>
      </c>
      <c r="K114" t="n">
        <v>61.82</v>
      </c>
      <c r="L114" t="n">
        <v>29</v>
      </c>
      <c r="M114" t="n">
        <v>11</v>
      </c>
      <c r="N114" t="n">
        <v>121.34</v>
      </c>
      <c r="O114" t="n">
        <v>44900.33</v>
      </c>
      <c r="P114" t="n">
        <v>449.87</v>
      </c>
      <c r="Q114" t="n">
        <v>452.56</v>
      </c>
      <c r="R114" t="n">
        <v>73.78</v>
      </c>
      <c r="S114" t="n">
        <v>57.64</v>
      </c>
      <c r="T114" t="n">
        <v>5961.9</v>
      </c>
      <c r="U114" t="n">
        <v>0.78</v>
      </c>
      <c r="V114" t="n">
        <v>0.88</v>
      </c>
      <c r="W114" t="n">
        <v>6.81</v>
      </c>
      <c r="X114" t="n">
        <v>0.35</v>
      </c>
      <c r="Y114" t="n">
        <v>1</v>
      </c>
      <c r="Z114" t="n">
        <v>10</v>
      </c>
      <c r="AA114" t="n">
        <v>565.13386902327</v>
      </c>
      <c r="AB114" t="n">
        <v>773.2410915443315</v>
      </c>
      <c r="AC114" t="n">
        <v>699.4440470180277</v>
      </c>
      <c r="AD114" t="n">
        <v>565133.86902327</v>
      </c>
      <c r="AE114" t="n">
        <v>773241.0915443315</v>
      </c>
      <c r="AF114" t="n">
        <v>3.101388396926346e-06</v>
      </c>
      <c r="AG114" t="n">
        <v>8.041087962962964</v>
      </c>
      <c r="AH114" t="n">
        <v>699444.0470180277</v>
      </c>
    </row>
    <row r="115">
      <c r="A115" t="n">
        <v>113</v>
      </c>
      <c r="B115" t="n">
        <v>150</v>
      </c>
      <c r="C115" t="inlineStr">
        <is>
          <t xml:space="preserve">CONCLUIDO	</t>
        </is>
      </c>
      <c r="D115" t="n">
        <v>3.6113</v>
      </c>
      <c r="E115" t="n">
        <v>27.69</v>
      </c>
      <c r="F115" t="n">
        <v>24.03</v>
      </c>
      <c r="G115" t="n">
        <v>120.13</v>
      </c>
      <c r="H115" t="n">
        <v>1.44</v>
      </c>
      <c r="I115" t="n">
        <v>12</v>
      </c>
      <c r="J115" t="n">
        <v>362.83</v>
      </c>
      <c r="K115" t="n">
        <v>61.82</v>
      </c>
      <c r="L115" t="n">
        <v>29.25</v>
      </c>
      <c r="M115" t="n">
        <v>10</v>
      </c>
      <c r="N115" t="n">
        <v>121.75</v>
      </c>
      <c r="O115" t="n">
        <v>44982.86</v>
      </c>
      <c r="P115" t="n">
        <v>448.77</v>
      </c>
      <c r="Q115" t="n">
        <v>452.56</v>
      </c>
      <c r="R115" t="n">
        <v>72.31</v>
      </c>
      <c r="S115" t="n">
        <v>57.64</v>
      </c>
      <c r="T115" t="n">
        <v>5235.31</v>
      </c>
      <c r="U115" t="n">
        <v>0.8</v>
      </c>
      <c r="V115" t="n">
        <v>0.88</v>
      </c>
      <c r="W115" t="n">
        <v>6.81</v>
      </c>
      <c r="X115" t="n">
        <v>0.3</v>
      </c>
      <c r="Y115" t="n">
        <v>1</v>
      </c>
      <c r="Z115" t="n">
        <v>10</v>
      </c>
      <c r="AA115" t="n">
        <v>562.8005493060963</v>
      </c>
      <c r="AB115" t="n">
        <v>770.0485405684936</v>
      </c>
      <c r="AC115" t="n">
        <v>696.5561886265505</v>
      </c>
      <c r="AD115" t="n">
        <v>562800.5493060963</v>
      </c>
      <c r="AE115" t="n">
        <v>770048.5405684937</v>
      </c>
      <c r="AF115" t="n">
        <v>3.112852673101755e-06</v>
      </c>
      <c r="AG115" t="n">
        <v>8.012152777777779</v>
      </c>
      <c r="AH115" t="n">
        <v>696556.1886265505</v>
      </c>
    </row>
    <row r="116">
      <c r="A116" t="n">
        <v>114</v>
      </c>
      <c r="B116" t="n">
        <v>150</v>
      </c>
      <c r="C116" t="inlineStr">
        <is>
          <t xml:space="preserve">CONCLUIDO	</t>
        </is>
      </c>
      <c r="D116" t="n">
        <v>3.6114</v>
      </c>
      <c r="E116" t="n">
        <v>27.69</v>
      </c>
      <c r="F116" t="n">
        <v>24.03</v>
      </c>
      <c r="G116" t="n">
        <v>120.13</v>
      </c>
      <c r="H116" t="n">
        <v>1.45</v>
      </c>
      <c r="I116" t="n">
        <v>12</v>
      </c>
      <c r="J116" t="n">
        <v>363.5</v>
      </c>
      <c r="K116" t="n">
        <v>61.82</v>
      </c>
      <c r="L116" t="n">
        <v>29.5</v>
      </c>
      <c r="M116" t="n">
        <v>10</v>
      </c>
      <c r="N116" t="n">
        <v>122.18</v>
      </c>
      <c r="O116" t="n">
        <v>45065.64</v>
      </c>
      <c r="P116" t="n">
        <v>449.11</v>
      </c>
      <c r="Q116" t="n">
        <v>452.58</v>
      </c>
      <c r="R116" t="n">
        <v>72.13</v>
      </c>
      <c r="S116" t="n">
        <v>57.64</v>
      </c>
      <c r="T116" t="n">
        <v>5144.75</v>
      </c>
      <c r="U116" t="n">
        <v>0.8</v>
      </c>
      <c r="V116" t="n">
        <v>0.88</v>
      </c>
      <c r="W116" t="n">
        <v>6.81</v>
      </c>
      <c r="X116" t="n">
        <v>0.3</v>
      </c>
      <c r="Y116" t="n">
        <v>1</v>
      </c>
      <c r="Z116" t="n">
        <v>10</v>
      </c>
      <c r="AA116" t="n">
        <v>563.017442469038</v>
      </c>
      <c r="AB116" t="n">
        <v>770.3453033626815</v>
      </c>
      <c r="AC116" t="n">
        <v>696.8246287961703</v>
      </c>
      <c r="AD116" t="n">
        <v>563017.442469038</v>
      </c>
      <c r="AE116" t="n">
        <v>770345.3033626815</v>
      </c>
      <c r="AF116" t="n">
        <v>3.112938870666984e-06</v>
      </c>
      <c r="AG116" t="n">
        <v>8.012152777777779</v>
      </c>
      <c r="AH116" t="n">
        <v>696824.6287961702</v>
      </c>
    </row>
    <row r="117">
      <c r="A117" t="n">
        <v>115</v>
      </c>
      <c r="B117" t="n">
        <v>150</v>
      </c>
      <c r="C117" t="inlineStr">
        <is>
          <t xml:space="preserve">CONCLUIDO	</t>
        </is>
      </c>
      <c r="D117" t="n">
        <v>3.6107</v>
      </c>
      <c r="E117" t="n">
        <v>27.7</v>
      </c>
      <c r="F117" t="n">
        <v>24.03</v>
      </c>
      <c r="G117" t="n">
        <v>120.16</v>
      </c>
      <c r="H117" t="n">
        <v>1.46</v>
      </c>
      <c r="I117" t="n">
        <v>12</v>
      </c>
      <c r="J117" t="n">
        <v>364.17</v>
      </c>
      <c r="K117" t="n">
        <v>61.82</v>
      </c>
      <c r="L117" t="n">
        <v>29.75</v>
      </c>
      <c r="M117" t="n">
        <v>10</v>
      </c>
      <c r="N117" t="n">
        <v>122.6</v>
      </c>
      <c r="O117" t="n">
        <v>45148.66</v>
      </c>
      <c r="P117" t="n">
        <v>449.72</v>
      </c>
      <c r="Q117" t="n">
        <v>452.55</v>
      </c>
      <c r="R117" t="n">
        <v>72.23</v>
      </c>
      <c r="S117" t="n">
        <v>57.64</v>
      </c>
      <c r="T117" t="n">
        <v>5194.18</v>
      </c>
      <c r="U117" t="n">
        <v>0.8</v>
      </c>
      <c r="V117" t="n">
        <v>0.88</v>
      </c>
      <c r="W117" t="n">
        <v>6.82</v>
      </c>
      <c r="X117" t="n">
        <v>0.31</v>
      </c>
      <c r="Y117" t="n">
        <v>1</v>
      </c>
      <c r="Z117" t="n">
        <v>10</v>
      </c>
      <c r="AA117" t="n">
        <v>563.5018068078384</v>
      </c>
      <c r="AB117" t="n">
        <v>771.0080320196747</v>
      </c>
      <c r="AC117" t="n">
        <v>697.4241075602855</v>
      </c>
      <c r="AD117" t="n">
        <v>563501.8068078384</v>
      </c>
      <c r="AE117" t="n">
        <v>771008.0320196747</v>
      </c>
      <c r="AF117" t="n">
        <v>3.112335487710384e-06</v>
      </c>
      <c r="AG117" t="n">
        <v>8.015046296296296</v>
      </c>
      <c r="AH117" t="n">
        <v>697424.1075602855</v>
      </c>
    </row>
    <row r="118">
      <c r="A118" t="n">
        <v>116</v>
      </c>
      <c r="B118" t="n">
        <v>150</v>
      </c>
      <c r="C118" t="inlineStr">
        <is>
          <t xml:space="preserve">CONCLUIDO	</t>
        </is>
      </c>
      <c r="D118" t="n">
        <v>3.6113</v>
      </c>
      <c r="E118" t="n">
        <v>27.69</v>
      </c>
      <c r="F118" t="n">
        <v>24.03</v>
      </c>
      <c r="G118" t="n">
        <v>120.13</v>
      </c>
      <c r="H118" t="n">
        <v>1.47</v>
      </c>
      <c r="I118" t="n">
        <v>12</v>
      </c>
      <c r="J118" t="n">
        <v>364.85</v>
      </c>
      <c r="K118" t="n">
        <v>61.82</v>
      </c>
      <c r="L118" t="n">
        <v>30</v>
      </c>
      <c r="M118" t="n">
        <v>10</v>
      </c>
      <c r="N118" t="n">
        <v>123.02</v>
      </c>
      <c r="O118" t="n">
        <v>45231.92</v>
      </c>
      <c r="P118" t="n">
        <v>450.02</v>
      </c>
      <c r="Q118" t="n">
        <v>452.59</v>
      </c>
      <c r="R118" t="n">
        <v>72.14</v>
      </c>
      <c r="S118" t="n">
        <v>57.64</v>
      </c>
      <c r="T118" t="n">
        <v>5146.19</v>
      </c>
      <c r="U118" t="n">
        <v>0.8</v>
      </c>
      <c r="V118" t="n">
        <v>0.88</v>
      </c>
      <c r="W118" t="n">
        <v>6.81</v>
      </c>
      <c r="X118" t="n">
        <v>0.3</v>
      </c>
      <c r="Y118" t="n">
        <v>1</v>
      </c>
      <c r="Z118" t="n">
        <v>10</v>
      </c>
      <c r="AA118" t="n">
        <v>563.6377299100276</v>
      </c>
      <c r="AB118" t="n">
        <v>771.194008004594</v>
      </c>
      <c r="AC118" t="n">
        <v>697.592334258223</v>
      </c>
      <c r="AD118" t="n">
        <v>563637.7299100276</v>
      </c>
      <c r="AE118" t="n">
        <v>771194.008004594</v>
      </c>
      <c r="AF118" t="n">
        <v>3.112852673101755e-06</v>
      </c>
      <c r="AG118" t="n">
        <v>8.012152777777779</v>
      </c>
      <c r="AH118" t="n">
        <v>697592.334258223</v>
      </c>
    </row>
    <row r="119">
      <c r="A119" t="n">
        <v>117</v>
      </c>
      <c r="B119" t="n">
        <v>150</v>
      </c>
      <c r="C119" t="inlineStr">
        <is>
          <t xml:space="preserve">CONCLUIDO	</t>
        </is>
      </c>
      <c r="D119" t="n">
        <v>3.6122</v>
      </c>
      <c r="E119" t="n">
        <v>27.68</v>
      </c>
      <c r="F119" t="n">
        <v>24.02</v>
      </c>
      <c r="G119" t="n">
        <v>120.1</v>
      </c>
      <c r="H119" t="n">
        <v>1.48</v>
      </c>
      <c r="I119" t="n">
        <v>12</v>
      </c>
      <c r="J119" t="n">
        <v>365.52</v>
      </c>
      <c r="K119" t="n">
        <v>61.82</v>
      </c>
      <c r="L119" t="n">
        <v>30.25</v>
      </c>
      <c r="M119" t="n">
        <v>10</v>
      </c>
      <c r="N119" t="n">
        <v>123.45</v>
      </c>
      <c r="O119" t="n">
        <v>45315.43</v>
      </c>
      <c r="P119" t="n">
        <v>450.56</v>
      </c>
      <c r="Q119" t="n">
        <v>452.6</v>
      </c>
      <c r="R119" t="n">
        <v>71.93000000000001</v>
      </c>
      <c r="S119" t="n">
        <v>57.64</v>
      </c>
      <c r="T119" t="n">
        <v>5043.36</v>
      </c>
      <c r="U119" t="n">
        <v>0.8</v>
      </c>
      <c r="V119" t="n">
        <v>0.88</v>
      </c>
      <c r="W119" t="n">
        <v>6.81</v>
      </c>
      <c r="X119" t="n">
        <v>0.3</v>
      </c>
      <c r="Y119" t="n">
        <v>1</v>
      </c>
      <c r="Z119" t="n">
        <v>10</v>
      </c>
      <c r="AA119" t="n">
        <v>563.8643633675078</v>
      </c>
      <c r="AB119" t="n">
        <v>771.5040978994809</v>
      </c>
      <c r="AC119" t="n">
        <v>697.872829608756</v>
      </c>
      <c r="AD119" t="n">
        <v>563864.3633675078</v>
      </c>
      <c r="AE119" t="n">
        <v>771504.097899481</v>
      </c>
      <c r="AF119" t="n">
        <v>3.113628451188813e-06</v>
      </c>
      <c r="AG119" t="n">
        <v>8.00925925925926</v>
      </c>
      <c r="AH119" t="n">
        <v>697872.829608756</v>
      </c>
    </row>
    <row r="120">
      <c r="A120" t="n">
        <v>118</v>
      </c>
      <c r="B120" t="n">
        <v>150</v>
      </c>
      <c r="C120" t="inlineStr">
        <is>
          <t xml:space="preserve">CONCLUIDO	</t>
        </is>
      </c>
      <c r="D120" t="n">
        <v>3.611</v>
      </c>
      <c r="E120" t="n">
        <v>27.69</v>
      </c>
      <c r="F120" t="n">
        <v>24.03</v>
      </c>
      <c r="G120" t="n">
        <v>120.15</v>
      </c>
      <c r="H120" t="n">
        <v>1.49</v>
      </c>
      <c r="I120" t="n">
        <v>12</v>
      </c>
      <c r="J120" t="n">
        <v>366.2</v>
      </c>
      <c r="K120" t="n">
        <v>61.82</v>
      </c>
      <c r="L120" t="n">
        <v>30.5</v>
      </c>
      <c r="M120" t="n">
        <v>10</v>
      </c>
      <c r="N120" t="n">
        <v>123.88</v>
      </c>
      <c r="O120" t="n">
        <v>45399.2</v>
      </c>
      <c r="P120" t="n">
        <v>450.88</v>
      </c>
      <c r="Q120" t="n">
        <v>452.57</v>
      </c>
      <c r="R120" t="n">
        <v>72.41</v>
      </c>
      <c r="S120" t="n">
        <v>57.64</v>
      </c>
      <c r="T120" t="n">
        <v>5281.37</v>
      </c>
      <c r="U120" t="n">
        <v>0.8</v>
      </c>
      <c r="V120" t="n">
        <v>0.88</v>
      </c>
      <c r="W120" t="n">
        <v>6.81</v>
      </c>
      <c r="X120" t="n">
        <v>0.31</v>
      </c>
      <c r="Y120" t="n">
        <v>1</v>
      </c>
      <c r="Z120" t="n">
        <v>10</v>
      </c>
      <c r="AA120" t="n">
        <v>564.2462721315628</v>
      </c>
      <c r="AB120" t="n">
        <v>772.0266423190866</v>
      </c>
      <c r="AC120" t="n">
        <v>698.3455031223501</v>
      </c>
      <c r="AD120" t="n">
        <v>564246.2721315628</v>
      </c>
      <c r="AE120" t="n">
        <v>772026.6423190866</v>
      </c>
      <c r="AF120" t="n">
        <v>3.112594080406069e-06</v>
      </c>
      <c r="AG120" t="n">
        <v>8.012152777777779</v>
      </c>
      <c r="AH120" t="n">
        <v>698345.5031223501</v>
      </c>
    </row>
    <row r="121">
      <c r="A121" t="n">
        <v>119</v>
      </c>
      <c r="B121" t="n">
        <v>150</v>
      </c>
      <c r="C121" t="inlineStr">
        <is>
          <t xml:space="preserve">CONCLUIDO	</t>
        </is>
      </c>
      <c r="D121" t="n">
        <v>3.6094</v>
      </c>
      <c r="E121" t="n">
        <v>27.71</v>
      </c>
      <c r="F121" t="n">
        <v>24.04</v>
      </c>
      <c r="G121" t="n">
        <v>120.21</v>
      </c>
      <c r="H121" t="n">
        <v>1.49</v>
      </c>
      <c r="I121" t="n">
        <v>12</v>
      </c>
      <c r="J121" t="n">
        <v>366.88</v>
      </c>
      <c r="K121" t="n">
        <v>61.82</v>
      </c>
      <c r="L121" t="n">
        <v>30.75</v>
      </c>
      <c r="M121" t="n">
        <v>10</v>
      </c>
      <c r="N121" t="n">
        <v>124.31</v>
      </c>
      <c r="O121" t="n">
        <v>45483.22</v>
      </c>
      <c r="P121" t="n">
        <v>451.55</v>
      </c>
      <c r="Q121" t="n">
        <v>452.56</v>
      </c>
      <c r="R121" t="n">
        <v>72.58</v>
      </c>
      <c r="S121" t="n">
        <v>57.64</v>
      </c>
      <c r="T121" t="n">
        <v>5366.84</v>
      </c>
      <c r="U121" t="n">
        <v>0.79</v>
      </c>
      <c r="V121" t="n">
        <v>0.88</v>
      </c>
      <c r="W121" t="n">
        <v>6.82</v>
      </c>
      <c r="X121" t="n">
        <v>0.32</v>
      </c>
      <c r="Y121" t="n">
        <v>1</v>
      </c>
      <c r="Z121" t="n">
        <v>10</v>
      </c>
      <c r="AA121" t="n">
        <v>564.9064499347845</v>
      </c>
      <c r="AB121" t="n">
        <v>772.9299267144436</v>
      </c>
      <c r="AC121" t="n">
        <v>699.1625793227819</v>
      </c>
      <c r="AD121" t="n">
        <v>564906.4499347846</v>
      </c>
      <c r="AE121" t="n">
        <v>772929.9267144436</v>
      </c>
      <c r="AF121" t="n">
        <v>3.111214919362411e-06</v>
      </c>
      <c r="AG121" t="n">
        <v>8.017939814814815</v>
      </c>
      <c r="AH121" t="n">
        <v>699162.5793227819</v>
      </c>
    </row>
    <row r="122">
      <c r="A122" t="n">
        <v>120</v>
      </c>
      <c r="B122" t="n">
        <v>150</v>
      </c>
      <c r="C122" t="inlineStr">
        <is>
          <t xml:space="preserve">CONCLUIDO	</t>
        </is>
      </c>
      <c r="D122" t="n">
        <v>3.61</v>
      </c>
      <c r="E122" t="n">
        <v>27.7</v>
      </c>
      <c r="F122" t="n">
        <v>24.04</v>
      </c>
      <c r="G122" t="n">
        <v>120.19</v>
      </c>
      <c r="H122" t="n">
        <v>1.5</v>
      </c>
      <c r="I122" t="n">
        <v>12</v>
      </c>
      <c r="J122" t="n">
        <v>367.57</v>
      </c>
      <c r="K122" t="n">
        <v>61.82</v>
      </c>
      <c r="L122" t="n">
        <v>31</v>
      </c>
      <c r="M122" t="n">
        <v>10</v>
      </c>
      <c r="N122" t="n">
        <v>124.74</v>
      </c>
      <c r="O122" t="n">
        <v>45567.49</v>
      </c>
      <c r="P122" t="n">
        <v>451.59</v>
      </c>
      <c r="Q122" t="n">
        <v>452.55</v>
      </c>
      <c r="R122" t="n">
        <v>72.5</v>
      </c>
      <c r="S122" t="n">
        <v>57.64</v>
      </c>
      <c r="T122" t="n">
        <v>5327.96</v>
      </c>
      <c r="U122" t="n">
        <v>0.8</v>
      </c>
      <c r="V122" t="n">
        <v>0.88</v>
      </c>
      <c r="W122" t="n">
        <v>6.81</v>
      </c>
      <c r="X122" t="n">
        <v>0.31</v>
      </c>
      <c r="Y122" t="n">
        <v>1</v>
      </c>
      <c r="Z122" t="n">
        <v>10</v>
      </c>
      <c r="AA122" t="n">
        <v>564.867992252664</v>
      </c>
      <c r="AB122" t="n">
        <v>772.8773072171331</v>
      </c>
      <c r="AC122" t="n">
        <v>699.1149817564427</v>
      </c>
      <c r="AD122" t="n">
        <v>564867.9922526639</v>
      </c>
      <c r="AE122" t="n">
        <v>772877.3072171331</v>
      </c>
      <c r="AF122" t="n">
        <v>3.111732104753783e-06</v>
      </c>
      <c r="AG122" t="n">
        <v>8.015046296296296</v>
      </c>
      <c r="AH122" t="n">
        <v>699114.9817564427</v>
      </c>
    </row>
    <row r="123">
      <c r="A123" t="n">
        <v>121</v>
      </c>
      <c r="B123" t="n">
        <v>150</v>
      </c>
      <c r="C123" t="inlineStr">
        <is>
          <t xml:space="preserve">CONCLUIDO	</t>
        </is>
      </c>
      <c r="D123" t="n">
        <v>3.6108</v>
      </c>
      <c r="E123" t="n">
        <v>27.69</v>
      </c>
      <c r="F123" t="n">
        <v>24.03</v>
      </c>
      <c r="G123" t="n">
        <v>120.15</v>
      </c>
      <c r="H123" t="n">
        <v>1.51</v>
      </c>
      <c r="I123" t="n">
        <v>12</v>
      </c>
      <c r="J123" t="n">
        <v>368.25</v>
      </c>
      <c r="K123" t="n">
        <v>61.82</v>
      </c>
      <c r="L123" t="n">
        <v>31.25</v>
      </c>
      <c r="M123" t="n">
        <v>10</v>
      </c>
      <c r="N123" t="n">
        <v>125.18</v>
      </c>
      <c r="O123" t="n">
        <v>45652.02</v>
      </c>
      <c r="P123" t="n">
        <v>451.46</v>
      </c>
      <c r="Q123" t="n">
        <v>452.56</v>
      </c>
      <c r="R123" t="n">
        <v>72.40000000000001</v>
      </c>
      <c r="S123" t="n">
        <v>57.64</v>
      </c>
      <c r="T123" t="n">
        <v>5276.55</v>
      </c>
      <c r="U123" t="n">
        <v>0.8</v>
      </c>
      <c r="V123" t="n">
        <v>0.88</v>
      </c>
      <c r="W123" t="n">
        <v>6.81</v>
      </c>
      <c r="X123" t="n">
        <v>0.31</v>
      </c>
      <c r="Y123" t="n">
        <v>1</v>
      </c>
      <c r="Z123" t="n">
        <v>10</v>
      </c>
      <c r="AA123" t="n">
        <v>564.6564887053879</v>
      </c>
      <c r="AB123" t="n">
        <v>772.587918732872</v>
      </c>
      <c r="AC123" t="n">
        <v>698.8532121029602</v>
      </c>
      <c r="AD123" t="n">
        <v>564656.4887053879</v>
      </c>
      <c r="AE123" t="n">
        <v>772587.918732872</v>
      </c>
      <c r="AF123" t="n">
        <v>3.112421685275612e-06</v>
      </c>
      <c r="AG123" t="n">
        <v>8.012152777777779</v>
      </c>
      <c r="AH123" t="n">
        <v>698853.2121029602</v>
      </c>
    </row>
    <row r="124">
      <c r="A124" t="n">
        <v>122</v>
      </c>
      <c r="B124" t="n">
        <v>150</v>
      </c>
      <c r="C124" t="inlineStr">
        <is>
          <t xml:space="preserve">CONCLUIDO	</t>
        </is>
      </c>
      <c r="D124" t="n">
        <v>3.6095</v>
      </c>
      <c r="E124" t="n">
        <v>27.7</v>
      </c>
      <c r="F124" t="n">
        <v>24.04</v>
      </c>
      <c r="G124" t="n">
        <v>120.2</v>
      </c>
      <c r="H124" t="n">
        <v>1.52</v>
      </c>
      <c r="I124" t="n">
        <v>12</v>
      </c>
      <c r="J124" t="n">
        <v>368.94</v>
      </c>
      <c r="K124" t="n">
        <v>61.82</v>
      </c>
      <c r="L124" t="n">
        <v>31.5</v>
      </c>
      <c r="M124" t="n">
        <v>10</v>
      </c>
      <c r="N124" t="n">
        <v>125.62</v>
      </c>
      <c r="O124" t="n">
        <v>45736.8</v>
      </c>
      <c r="P124" t="n">
        <v>451.56</v>
      </c>
      <c r="Q124" t="n">
        <v>452.57</v>
      </c>
      <c r="R124" t="n">
        <v>72.72</v>
      </c>
      <c r="S124" t="n">
        <v>57.64</v>
      </c>
      <c r="T124" t="n">
        <v>5437.7</v>
      </c>
      <c r="U124" t="n">
        <v>0.79</v>
      </c>
      <c r="V124" t="n">
        <v>0.88</v>
      </c>
      <c r="W124" t="n">
        <v>6.81</v>
      </c>
      <c r="X124" t="n">
        <v>0.32</v>
      </c>
      <c r="Y124" t="n">
        <v>1</v>
      </c>
      <c r="Z124" t="n">
        <v>10</v>
      </c>
      <c r="AA124" t="n">
        <v>564.90227302813</v>
      </c>
      <c r="AB124" t="n">
        <v>772.924211686487</v>
      </c>
      <c r="AC124" t="n">
        <v>699.1574097290722</v>
      </c>
      <c r="AD124" t="n">
        <v>564902.2730281301</v>
      </c>
      <c r="AE124" t="n">
        <v>772924.211686487</v>
      </c>
      <c r="AF124" t="n">
        <v>3.11130111692764e-06</v>
      </c>
      <c r="AG124" t="n">
        <v>8.015046296296296</v>
      </c>
      <c r="AH124" t="n">
        <v>699157.4097290722</v>
      </c>
    </row>
    <row r="125">
      <c r="A125" t="n">
        <v>123</v>
      </c>
      <c r="B125" t="n">
        <v>150</v>
      </c>
      <c r="C125" t="inlineStr">
        <is>
          <t xml:space="preserve">CONCLUIDO	</t>
        </is>
      </c>
      <c r="D125" t="n">
        <v>3.6088</v>
      </c>
      <c r="E125" t="n">
        <v>27.71</v>
      </c>
      <c r="F125" t="n">
        <v>24.05</v>
      </c>
      <c r="G125" t="n">
        <v>120.23</v>
      </c>
      <c r="H125" t="n">
        <v>1.53</v>
      </c>
      <c r="I125" t="n">
        <v>12</v>
      </c>
      <c r="J125" t="n">
        <v>369.63</v>
      </c>
      <c r="K125" t="n">
        <v>61.82</v>
      </c>
      <c r="L125" t="n">
        <v>31.75</v>
      </c>
      <c r="M125" t="n">
        <v>10</v>
      </c>
      <c r="N125" t="n">
        <v>126.06</v>
      </c>
      <c r="O125" t="n">
        <v>45821.85</v>
      </c>
      <c r="P125" t="n">
        <v>451.59</v>
      </c>
      <c r="Q125" t="n">
        <v>452.59</v>
      </c>
      <c r="R125" t="n">
        <v>72.66</v>
      </c>
      <c r="S125" t="n">
        <v>57.64</v>
      </c>
      <c r="T125" t="n">
        <v>5409.02</v>
      </c>
      <c r="U125" t="n">
        <v>0.79</v>
      </c>
      <c r="V125" t="n">
        <v>0.88</v>
      </c>
      <c r="W125" t="n">
        <v>6.82</v>
      </c>
      <c r="X125" t="n">
        <v>0.32</v>
      </c>
      <c r="Y125" t="n">
        <v>1</v>
      </c>
      <c r="Z125" t="n">
        <v>10</v>
      </c>
      <c r="AA125" t="n">
        <v>565.0360008596887</v>
      </c>
      <c r="AB125" t="n">
        <v>773.1071840052808</v>
      </c>
      <c r="AC125" t="n">
        <v>699.3229194265637</v>
      </c>
      <c r="AD125" t="n">
        <v>565036.0008596886</v>
      </c>
      <c r="AE125" t="n">
        <v>773107.1840052808</v>
      </c>
      <c r="AF125" t="n">
        <v>3.110697733971039e-06</v>
      </c>
      <c r="AG125" t="n">
        <v>8.017939814814815</v>
      </c>
      <c r="AH125" t="n">
        <v>699322.9194265637</v>
      </c>
    </row>
    <row r="126">
      <c r="A126" t="n">
        <v>124</v>
      </c>
      <c r="B126" t="n">
        <v>150</v>
      </c>
      <c r="C126" t="inlineStr">
        <is>
          <t xml:space="preserve">CONCLUIDO	</t>
        </is>
      </c>
      <c r="D126" t="n">
        <v>3.6093</v>
      </c>
      <c r="E126" t="n">
        <v>27.71</v>
      </c>
      <c r="F126" t="n">
        <v>24.04</v>
      </c>
      <c r="G126" t="n">
        <v>120.21</v>
      </c>
      <c r="H126" t="n">
        <v>1.54</v>
      </c>
      <c r="I126" t="n">
        <v>12</v>
      </c>
      <c r="J126" t="n">
        <v>370.32</v>
      </c>
      <c r="K126" t="n">
        <v>61.82</v>
      </c>
      <c r="L126" t="n">
        <v>32</v>
      </c>
      <c r="M126" t="n">
        <v>10</v>
      </c>
      <c r="N126" t="n">
        <v>126.5</v>
      </c>
      <c r="O126" t="n">
        <v>45907.3</v>
      </c>
      <c r="P126" t="n">
        <v>451.19</v>
      </c>
      <c r="Q126" t="n">
        <v>452.56</v>
      </c>
      <c r="R126" t="n">
        <v>72.62</v>
      </c>
      <c r="S126" t="n">
        <v>57.64</v>
      </c>
      <c r="T126" t="n">
        <v>5386.57</v>
      </c>
      <c r="U126" t="n">
        <v>0.79</v>
      </c>
      <c r="V126" t="n">
        <v>0.88</v>
      </c>
      <c r="W126" t="n">
        <v>6.82</v>
      </c>
      <c r="X126" t="n">
        <v>0.32</v>
      </c>
      <c r="Y126" t="n">
        <v>1</v>
      </c>
      <c r="Z126" t="n">
        <v>10</v>
      </c>
      <c r="AA126" t="n">
        <v>564.6760866112526</v>
      </c>
      <c r="AB126" t="n">
        <v>772.6147334522747</v>
      </c>
      <c r="AC126" t="n">
        <v>698.8774676631779</v>
      </c>
      <c r="AD126" t="n">
        <v>564676.0866112526</v>
      </c>
      <c r="AE126" t="n">
        <v>772614.7334522747</v>
      </c>
      <c r="AF126" t="n">
        <v>3.111128721797183e-06</v>
      </c>
      <c r="AG126" t="n">
        <v>8.017939814814815</v>
      </c>
      <c r="AH126" t="n">
        <v>698877.4676631779</v>
      </c>
    </row>
    <row r="127">
      <c r="A127" t="n">
        <v>125</v>
      </c>
      <c r="B127" t="n">
        <v>150</v>
      </c>
      <c r="C127" t="inlineStr">
        <is>
          <t xml:space="preserve">CONCLUIDO	</t>
        </is>
      </c>
      <c r="D127" t="n">
        <v>3.6203</v>
      </c>
      <c r="E127" t="n">
        <v>27.62</v>
      </c>
      <c r="F127" t="n">
        <v>24.01</v>
      </c>
      <c r="G127" t="n">
        <v>130.98</v>
      </c>
      <c r="H127" t="n">
        <v>1.55</v>
      </c>
      <c r="I127" t="n">
        <v>11</v>
      </c>
      <c r="J127" t="n">
        <v>371.02</v>
      </c>
      <c r="K127" t="n">
        <v>61.82</v>
      </c>
      <c r="L127" t="n">
        <v>32.25</v>
      </c>
      <c r="M127" t="n">
        <v>9</v>
      </c>
      <c r="N127" t="n">
        <v>126.94</v>
      </c>
      <c r="O127" t="n">
        <v>45992.88</v>
      </c>
      <c r="P127" t="n">
        <v>450.71</v>
      </c>
      <c r="Q127" t="n">
        <v>452.59</v>
      </c>
      <c r="R127" t="n">
        <v>71.77</v>
      </c>
      <c r="S127" t="n">
        <v>57.64</v>
      </c>
      <c r="T127" t="n">
        <v>4968.89</v>
      </c>
      <c r="U127" t="n">
        <v>0.8</v>
      </c>
      <c r="V127" t="n">
        <v>0.88</v>
      </c>
      <c r="W127" t="n">
        <v>6.81</v>
      </c>
      <c r="X127" t="n">
        <v>0.29</v>
      </c>
      <c r="Y127" t="n">
        <v>1</v>
      </c>
      <c r="Z127" t="n">
        <v>10</v>
      </c>
      <c r="AA127" t="n">
        <v>562.8805053214314</v>
      </c>
      <c r="AB127" t="n">
        <v>770.1579399160856</v>
      </c>
      <c r="AC127" t="n">
        <v>696.6551470539514</v>
      </c>
      <c r="AD127" t="n">
        <v>562880.5053214314</v>
      </c>
      <c r="AE127" t="n">
        <v>770157.9399160857</v>
      </c>
      <c r="AF127" t="n">
        <v>3.120610453972332e-06</v>
      </c>
      <c r="AG127" t="n">
        <v>7.991898148148149</v>
      </c>
      <c r="AH127" t="n">
        <v>696655.1470539514</v>
      </c>
    </row>
    <row r="128">
      <c r="A128" t="n">
        <v>126</v>
      </c>
      <c r="B128" t="n">
        <v>150</v>
      </c>
      <c r="C128" t="inlineStr">
        <is>
          <t xml:space="preserve">CONCLUIDO	</t>
        </is>
      </c>
      <c r="D128" t="n">
        <v>3.621</v>
      </c>
      <c r="E128" t="n">
        <v>27.62</v>
      </c>
      <c r="F128" t="n">
        <v>24.01</v>
      </c>
      <c r="G128" t="n">
        <v>130.96</v>
      </c>
      <c r="H128" t="n">
        <v>1.56</v>
      </c>
      <c r="I128" t="n">
        <v>11</v>
      </c>
      <c r="J128" t="n">
        <v>371.71</v>
      </c>
      <c r="K128" t="n">
        <v>61.82</v>
      </c>
      <c r="L128" t="n">
        <v>32.5</v>
      </c>
      <c r="M128" t="n">
        <v>9</v>
      </c>
      <c r="N128" t="n">
        <v>127.39</v>
      </c>
      <c r="O128" t="n">
        <v>46078.74</v>
      </c>
      <c r="P128" t="n">
        <v>450.96</v>
      </c>
      <c r="Q128" t="n">
        <v>452.55</v>
      </c>
      <c r="R128" t="n">
        <v>71.54000000000001</v>
      </c>
      <c r="S128" t="n">
        <v>57.64</v>
      </c>
      <c r="T128" t="n">
        <v>4852.85</v>
      </c>
      <c r="U128" t="n">
        <v>0.8100000000000001</v>
      </c>
      <c r="V128" t="n">
        <v>0.88</v>
      </c>
      <c r="W128" t="n">
        <v>6.81</v>
      </c>
      <c r="X128" t="n">
        <v>0.28</v>
      </c>
      <c r="Y128" t="n">
        <v>1</v>
      </c>
      <c r="Z128" t="n">
        <v>10</v>
      </c>
      <c r="AA128" t="n">
        <v>562.9719495688935</v>
      </c>
      <c r="AB128" t="n">
        <v>770.2830579696989</v>
      </c>
      <c r="AC128" t="n">
        <v>696.7683240161319</v>
      </c>
      <c r="AD128" t="n">
        <v>562971.9495688935</v>
      </c>
      <c r="AE128" t="n">
        <v>770283.0579696989</v>
      </c>
      <c r="AF128" t="n">
        <v>3.121213836928933e-06</v>
      </c>
      <c r="AG128" t="n">
        <v>7.991898148148149</v>
      </c>
      <c r="AH128" t="n">
        <v>696768.3240161319</v>
      </c>
    </row>
    <row r="129">
      <c r="A129" t="n">
        <v>127</v>
      </c>
      <c r="B129" t="n">
        <v>150</v>
      </c>
      <c r="C129" t="inlineStr">
        <is>
          <t xml:space="preserve">CONCLUIDO	</t>
        </is>
      </c>
      <c r="D129" t="n">
        <v>3.6223</v>
      </c>
      <c r="E129" t="n">
        <v>27.61</v>
      </c>
      <c r="F129" t="n">
        <v>24</v>
      </c>
      <c r="G129" t="n">
        <v>130.9</v>
      </c>
      <c r="H129" t="n">
        <v>1.57</v>
      </c>
      <c r="I129" t="n">
        <v>11</v>
      </c>
      <c r="J129" t="n">
        <v>372.41</v>
      </c>
      <c r="K129" t="n">
        <v>61.82</v>
      </c>
      <c r="L129" t="n">
        <v>32.75</v>
      </c>
      <c r="M129" t="n">
        <v>9</v>
      </c>
      <c r="N129" t="n">
        <v>127.84</v>
      </c>
      <c r="O129" t="n">
        <v>46164.87</v>
      </c>
      <c r="P129" t="n">
        <v>451.28</v>
      </c>
      <c r="Q129" t="n">
        <v>452.58</v>
      </c>
      <c r="R129" t="n">
        <v>71.23999999999999</v>
      </c>
      <c r="S129" t="n">
        <v>57.64</v>
      </c>
      <c r="T129" t="n">
        <v>4703.58</v>
      </c>
      <c r="U129" t="n">
        <v>0.8100000000000001</v>
      </c>
      <c r="V129" t="n">
        <v>0.88</v>
      </c>
      <c r="W129" t="n">
        <v>6.81</v>
      </c>
      <c r="X129" t="n">
        <v>0.27</v>
      </c>
      <c r="Y129" t="n">
        <v>1</v>
      </c>
      <c r="Z129" t="n">
        <v>10</v>
      </c>
      <c r="AA129" t="n">
        <v>563.0080155722369</v>
      </c>
      <c r="AB129" t="n">
        <v>770.3324050665929</v>
      </c>
      <c r="AC129" t="n">
        <v>696.8129614953574</v>
      </c>
      <c r="AD129" t="n">
        <v>563008.0155722369</v>
      </c>
      <c r="AE129" t="n">
        <v>770332.4050665929</v>
      </c>
      <c r="AF129" t="n">
        <v>3.122334405276905e-06</v>
      </c>
      <c r="AG129" t="n">
        <v>7.98900462962963</v>
      </c>
      <c r="AH129" t="n">
        <v>696812.9614953574</v>
      </c>
    </row>
    <row r="130">
      <c r="A130" t="n">
        <v>128</v>
      </c>
      <c r="B130" t="n">
        <v>150</v>
      </c>
      <c r="C130" t="inlineStr">
        <is>
          <t xml:space="preserve">CONCLUIDO	</t>
        </is>
      </c>
      <c r="D130" t="n">
        <v>3.6221</v>
      </c>
      <c r="E130" t="n">
        <v>27.61</v>
      </c>
      <c r="F130" t="n">
        <v>24</v>
      </c>
      <c r="G130" t="n">
        <v>130.91</v>
      </c>
      <c r="H130" t="n">
        <v>1.58</v>
      </c>
      <c r="I130" t="n">
        <v>11</v>
      </c>
      <c r="J130" t="n">
        <v>373.11</v>
      </c>
      <c r="K130" t="n">
        <v>61.82</v>
      </c>
      <c r="L130" t="n">
        <v>33</v>
      </c>
      <c r="M130" t="n">
        <v>9</v>
      </c>
      <c r="N130" t="n">
        <v>128.29</v>
      </c>
      <c r="O130" t="n">
        <v>46251.27</v>
      </c>
      <c r="P130" t="n">
        <v>451.76</v>
      </c>
      <c r="Q130" t="n">
        <v>452.56</v>
      </c>
      <c r="R130" t="n">
        <v>71.33</v>
      </c>
      <c r="S130" t="n">
        <v>57.64</v>
      </c>
      <c r="T130" t="n">
        <v>4745.99</v>
      </c>
      <c r="U130" t="n">
        <v>0.8100000000000001</v>
      </c>
      <c r="V130" t="n">
        <v>0.88</v>
      </c>
      <c r="W130" t="n">
        <v>6.81</v>
      </c>
      <c r="X130" t="n">
        <v>0.28</v>
      </c>
      <c r="Y130" t="n">
        <v>1</v>
      </c>
      <c r="Z130" t="n">
        <v>10</v>
      </c>
      <c r="AA130" t="n">
        <v>563.3501186744973</v>
      </c>
      <c r="AB130" t="n">
        <v>770.8004856236292</v>
      </c>
      <c r="AC130" t="n">
        <v>697.2363691009855</v>
      </c>
      <c r="AD130" t="n">
        <v>563350.1186744972</v>
      </c>
      <c r="AE130" t="n">
        <v>770800.4856236293</v>
      </c>
      <c r="AF130" t="n">
        <v>3.122162010146448e-06</v>
      </c>
      <c r="AG130" t="n">
        <v>7.98900462962963</v>
      </c>
      <c r="AH130" t="n">
        <v>697236.3691009855</v>
      </c>
    </row>
    <row r="131">
      <c r="A131" t="n">
        <v>129</v>
      </c>
      <c r="B131" t="n">
        <v>150</v>
      </c>
      <c r="C131" t="inlineStr">
        <is>
          <t xml:space="preserve">CONCLUIDO	</t>
        </is>
      </c>
      <c r="D131" t="n">
        <v>3.6208</v>
      </c>
      <c r="E131" t="n">
        <v>27.62</v>
      </c>
      <c r="F131" t="n">
        <v>24.01</v>
      </c>
      <c r="G131" t="n">
        <v>130.96</v>
      </c>
      <c r="H131" t="n">
        <v>1.59</v>
      </c>
      <c r="I131" t="n">
        <v>11</v>
      </c>
      <c r="J131" t="n">
        <v>373.81</v>
      </c>
      <c r="K131" t="n">
        <v>61.82</v>
      </c>
      <c r="L131" t="n">
        <v>33.25</v>
      </c>
      <c r="M131" t="n">
        <v>9</v>
      </c>
      <c r="N131" t="n">
        <v>128.74</v>
      </c>
      <c r="O131" t="n">
        <v>46337.95</v>
      </c>
      <c r="P131" t="n">
        <v>452.27</v>
      </c>
      <c r="Q131" t="n">
        <v>452.61</v>
      </c>
      <c r="R131" t="n">
        <v>71.5</v>
      </c>
      <c r="S131" t="n">
        <v>57.64</v>
      </c>
      <c r="T131" t="n">
        <v>4832.7</v>
      </c>
      <c r="U131" t="n">
        <v>0.8100000000000001</v>
      </c>
      <c r="V131" t="n">
        <v>0.88</v>
      </c>
      <c r="W131" t="n">
        <v>6.82</v>
      </c>
      <c r="X131" t="n">
        <v>0.29</v>
      </c>
      <c r="Y131" t="n">
        <v>1</v>
      </c>
      <c r="Z131" t="n">
        <v>10</v>
      </c>
      <c r="AA131" t="n">
        <v>563.8686029279969</v>
      </c>
      <c r="AB131" t="n">
        <v>771.5098986531783</v>
      </c>
      <c r="AC131" t="n">
        <v>697.8780767466618</v>
      </c>
      <c r="AD131" t="n">
        <v>563868.6029279969</v>
      </c>
      <c r="AE131" t="n">
        <v>771509.8986531784</v>
      </c>
      <c r="AF131" t="n">
        <v>3.121041441798476e-06</v>
      </c>
      <c r="AG131" t="n">
        <v>7.991898148148149</v>
      </c>
      <c r="AH131" t="n">
        <v>697878.0767466618</v>
      </c>
    </row>
    <row r="132">
      <c r="A132" t="n">
        <v>130</v>
      </c>
      <c r="B132" t="n">
        <v>150</v>
      </c>
      <c r="C132" t="inlineStr">
        <is>
          <t xml:space="preserve">CONCLUIDO	</t>
        </is>
      </c>
      <c r="D132" t="n">
        <v>3.6218</v>
      </c>
      <c r="E132" t="n">
        <v>27.61</v>
      </c>
      <c r="F132" t="n">
        <v>24</v>
      </c>
      <c r="G132" t="n">
        <v>130.92</v>
      </c>
      <c r="H132" t="n">
        <v>1.6</v>
      </c>
      <c r="I132" t="n">
        <v>11</v>
      </c>
      <c r="J132" t="n">
        <v>374.52</v>
      </c>
      <c r="K132" t="n">
        <v>61.82</v>
      </c>
      <c r="L132" t="n">
        <v>33.5</v>
      </c>
      <c r="M132" t="n">
        <v>9</v>
      </c>
      <c r="N132" t="n">
        <v>129.2</v>
      </c>
      <c r="O132" t="n">
        <v>46424.91</v>
      </c>
      <c r="P132" t="n">
        <v>452.65</v>
      </c>
      <c r="Q132" t="n">
        <v>452.56</v>
      </c>
      <c r="R132" t="n">
        <v>71.44</v>
      </c>
      <c r="S132" t="n">
        <v>57.64</v>
      </c>
      <c r="T132" t="n">
        <v>4801.01</v>
      </c>
      <c r="U132" t="n">
        <v>0.8100000000000001</v>
      </c>
      <c r="V132" t="n">
        <v>0.88</v>
      </c>
      <c r="W132" t="n">
        <v>6.81</v>
      </c>
      <c r="X132" t="n">
        <v>0.28</v>
      </c>
      <c r="Y132" t="n">
        <v>1</v>
      </c>
      <c r="Z132" t="n">
        <v>10</v>
      </c>
      <c r="AA132" t="n">
        <v>563.9768706497066</v>
      </c>
      <c r="AB132" t="n">
        <v>771.6580353264563</v>
      </c>
      <c r="AC132" t="n">
        <v>698.0120754637533</v>
      </c>
      <c r="AD132" t="n">
        <v>563976.8706497066</v>
      </c>
      <c r="AE132" t="n">
        <v>771658.0353264563</v>
      </c>
      <c r="AF132" t="n">
        <v>3.121903417450762e-06</v>
      </c>
      <c r="AG132" t="n">
        <v>7.98900462962963</v>
      </c>
      <c r="AH132" t="n">
        <v>698012.0754637533</v>
      </c>
    </row>
    <row r="133">
      <c r="A133" t="n">
        <v>131</v>
      </c>
      <c r="B133" t="n">
        <v>150</v>
      </c>
      <c r="C133" t="inlineStr">
        <is>
          <t xml:space="preserve">CONCLUIDO	</t>
        </is>
      </c>
      <c r="D133" t="n">
        <v>3.6201</v>
      </c>
      <c r="E133" t="n">
        <v>27.62</v>
      </c>
      <c r="F133" t="n">
        <v>24.02</v>
      </c>
      <c r="G133" t="n">
        <v>130.99</v>
      </c>
      <c r="H133" t="n">
        <v>1.6</v>
      </c>
      <c r="I133" t="n">
        <v>11</v>
      </c>
      <c r="J133" t="n">
        <v>375.23</v>
      </c>
      <c r="K133" t="n">
        <v>61.82</v>
      </c>
      <c r="L133" t="n">
        <v>33.75</v>
      </c>
      <c r="M133" t="n">
        <v>9</v>
      </c>
      <c r="N133" t="n">
        <v>129.65</v>
      </c>
      <c r="O133" t="n">
        <v>46512.15</v>
      </c>
      <c r="P133" t="n">
        <v>453.33</v>
      </c>
      <c r="Q133" t="n">
        <v>452.59</v>
      </c>
      <c r="R133" t="n">
        <v>71.68000000000001</v>
      </c>
      <c r="S133" t="n">
        <v>57.64</v>
      </c>
      <c r="T133" t="n">
        <v>4925.08</v>
      </c>
      <c r="U133" t="n">
        <v>0.8</v>
      </c>
      <c r="V133" t="n">
        <v>0.88</v>
      </c>
      <c r="W133" t="n">
        <v>6.82</v>
      </c>
      <c r="X133" t="n">
        <v>0.29</v>
      </c>
      <c r="Y133" t="n">
        <v>1</v>
      </c>
      <c r="Z133" t="n">
        <v>10</v>
      </c>
      <c r="AA133" t="n">
        <v>564.6899063570569</v>
      </c>
      <c r="AB133" t="n">
        <v>772.6336422381681</v>
      </c>
      <c r="AC133" t="n">
        <v>698.8945718210844</v>
      </c>
      <c r="AD133" t="n">
        <v>564689.9063570569</v>
      </c>
      <c r="AE133" t="n">
        <v>772633.6422381682</v>
      </c>
      <c r="AF133" t="n">
        <v>3.120438058841875e-06</v>
      </c>
      <c r="AG133" t="n">
        <v>7.991898148148149</v>
      </c>
      <c r="AH133" t="n">
        <v>698894.5718210844</v>
      </c>
    </row>
    <row r="134">
      <c r="A134" t="n">
        <v>132</v>
      </c>
      <c r="B134" t="n">
        <v>150</v>
      </c>
      <c r="C134" t="inlineStr">
        <is>
          <t xml:space="preserve">CONCLUIDO	</t>
        </is>
      </c>
      <c r="D134" t="n">
        <v>3.6208</v>
      </c>
      <c r="E134" t="n">
        <v>27.62</v>
      </c>
      <c r="F134" t="n">
        <v>24.01</v>
      </c>
      <c r="G134" t="n">
        <v>130.96</v>
      </c>
      <c r="H134" t="n">
        <v>1.61</v>
      </c>
      <c r="I134" t="n">
        <v>11</v>
      </c>
      <c r="J134" t="n">
        <v>375.93</v>
      </c>
      <c r="K134" t="n">
        <v>61.82</v>
      </c>
      <c r="L134" t="n">
        <v>34</v>
      </c>
      <c r="M134" t="n">
        <v>9</v>
      </c>
      <c r="N134" t="n">
        <v>130.11</v>
      </c>
      <c r="O134" t="n">
        <v>46599.68</v>
      </c>
      <c r="P134" t="n">
        <v>453.33</v>
      </c>
      <c r="Q134" t="n">
        <v>452.55</v>
      </c>
      <c r="R134" t="n">
        <v>71.55</v>
      </c>
      <c r="S134" t="n">
        <v>57.64</v>
      </c>
      <c r="T134" t="n">
        <v>4856.01</v>
      </c>
      <c r="U134" t="n">
        <v>0.8100000000000001</v>
      </c>
      <c r="V134" t="n">
        <v>0.88</v>
      </c>
      <c r="W134" t="n">
        <v>6.82</v>
      </c>
      <c r="X134" t="n">
        <v>0.29</v>
      </c>
      <c r="Y134" t="n">
        <v>1</v>
      </c>
      <c r="Z134" t="n">
        <v>10</v>
      </c>
      <c r="AA134" t="n">
        <v>564.5766694180268</v>
      </c>
      <c r="AB134" t="n">
        <v>772.4787064625262</v>
      </c>
      <c r="AC134" t="n">
        <v>698.7544228984158</v>
      </c>
      <c r="AD134" t="n">
        <v>564576.6694180268</v>
      </c>
      <c r="AE134" t="n">
        <v>772478.7064625262</v>
      </c>
      <c r="AF134" t="n">
        <v>3.121041441798476e-06</v>
      </c>
      <c r="AG134" t="n">
        <v>7.991898148148149</v>
      </c>
      <c r="AH134" t="n">
        <v>698754.4228984158</v>
      </c>
    </row>
    <row r="135">
      <c r="A135" t="n">
        <v>133</v>
      </c>
      <c r="B135" t="n">
        <v>150</v>
      </c>
      <c r="C135" t="inlineStr">
        <is>
          <t xml:space="preserve">CONCLUIDO	</t>
        </is>
      </c>
      <c r="D135" t="n">
        <v>3.6218</v>
      </c>
      <c r="E135" t="n">
        <v>27.61</v>
      </c>
      <c r="F135" t="n">
        <v>24</v>
      </c>
      <c r="G135" t="n">
        <v>130.92</v>
      </c>
      <c r="H135" t="n">
        <v>1.62</v>
      </c>
      <c r="I135" t="n">
        <v>11</v>
      </c>
      <c r="J135" t="n">
        <v>376.65</v>
      </c>
      <c r="K135" t="n">
        <v>61.82</v>
      </c>
      <c r="L135" t="n">
        <v>34.25</v>
      </c>
      <c r="M135" t="n">
        <v>9</v>
      </c>
      <c r="N135" t="n">
        <v>130.58</v>
      </c>
      <c r="O135" t="n">
        <v>46687.5</v>
      </c>
      <c r="P135" t="n">
        <v>453.49</v>
      </c>
      <c r="Q135" t="n">
        <v>452.59</v>
      </c>
      <c r="R135" t="n">
        <v>71.41</v>
      </c>
      <c r="S135" t="n">
        <v>57.64</v>
      </c>
      <c r="T135" t="n">
        <v>4789.07</v>
      </c>
      <c r="U135" t="n">
        <v>0.8100000000000001</v>
      </c>
      <c r="V135" t="n">
        <v>0.88</v>
      </c>
      <c r="W135" t="n">
        <v>6.81</v>
      </c>
      <c r="X135" t="n">
        <v>0.28</v>
      </c>
      <c r="Y135" t="n">
        <v>1</v>
      </c>
      <c r="Z135" t="n">
        <v>10</v>
      </c>
      <c r="AA135" t="n">
        <v>564.53782501816</v>
      </c>
      <c r="AB135" t="n">
        <v>772.4255578409344</v>
      </c>
      <c r="AC135" t="n">
        <v>698.7063467066743</v>
      </c>
      <c r="AD135" t="n">
        <v>564537.82501816</v>
      </c>
      <c r="AE135" t="n">
        <v>772425.5578409344</v>
      </c>
      <c r="AF135" t="n">
        <v>3.121903417450762e-06</v>
      </c>
      <c r="AG135" t="n">
        <v>7.98900462962963</v>
      </c>
      <c r="AH135" t="n">
        <v>698706.3467066742</v>
      </c>
    </row>
    <row r="136">
      <c r="A136" t="n">
        <v>134</v>
      </c>
      <c r="B136" t="n">
        <v>150</v>
      </c>
      <c r="C136" t="inlineStr">
        <is>
          <t xml:space="preserve">CONCLUIDO	</t>
        </is>
      </c>
      <c r="D136" t="n">
        <v>3.6198</v>
      </c>
      <c r="E136" t="n">
        <v>27.63</v>
      </c>
      <c r="F136" t="n">
        <v>24.02</v>
      </c>
      <c r="G136" t="n">
        <v>131</v>
      </c>
      <c r="H136" t="n">
        <v>1.63</v>
      </c>
      <c r="I136" t="n">
        <v>11</v>
      </c>
      <c r="J136" t="n">
        <v>377.36</v>
      </c>
      <c r="K136" t="n">
        <v>61.82</v>
      </c>
      <c r="L136" t="n">
        <v>34.5</v>
      </c>
      <c r="M136" t="n">
        <v>9</v>
      </c>
      <c r="N136" t="n">
        <v>131.04</v>
      </c>
      <c r="O136" t="n">
        <v>46775.73</v>
      </c>
      <c r="P136" t="n">
        <v>453.75</v>
      </c>
      <c r="Q136" t="n">
        <v>452.59</v>
      </c>
      <c r="R136" t="n">
        <v>71.89</v>
      </c>
      <c r="S136" t="n">
        <v>57.64</v>
      </c>
      <c r="T136" t="n">
        <v>5028.4</v>
      </c>
      <c r="U136" t="n">
        <v>0.8</v>
      </c>
      <c r="V136" t="n">
        <v>0.88</v>
      </c>
      <c r="W136" t="n">
        <v>6.81</v>
      </c>
      <c r="X136" t="n">
        <v>0.29</v>
      </c>
      <c r="Y136" t="n">
        <v>1</v>
      </c>
      <c r="Z136" t="n">
        <v>10</v>
      </c>
      <c r="AA136" t="n">
        <v>565.0030749193216</v>
      </c>
      <c r="AB136" t="n">
        <v>773.0621332810808</v>
      </c>
      <c r="AC136" t="n">
        <v>699.2821682802523</v>
      </c>
      <c r="AD136" t="n">
        <v>565003.0749193217</v>
      </c>
      <c r="AE136" t="n">
        <v>773062.1332810809</v>
      </c>
      <c r="AF136" t="n">
        <v>3.120179466146189e-06</v>
      </c>
      <c r="AG136" t="n">
        <v>7.994791666666667</v>
      </c>
      <c r="AH136" t="n">
        <v>699282.1682802524</v>
      </c>
    </row>
    <row r="137">
      <c r="A137" t="n">
        <v>135</v>
      </c>
      <c r="B137" t="n">
        <v>150</v>
      </c>
      <c r="C137" t="inlineStr">
        <is>
          <t xml:space="preserve">CONCLUIDO	</t>
        </is>
      </c>
      <c r="D137" t="n">
        <v>3.6212</v>
      </c>
      <c r="E137" t="n">
        <v>27.62</v>
      </c>
      <c r="F137" t="n">
        <v>24.01</v>
      </c>
      <c r="G137" t="n">
        <v>130.95</v>
      </c>
      <c r="H137" t="n">
        <v>1.64</v>
      </c>
      <c r="I137" t="n">
        <v>11</v>
      </c>
      <c r="J137" t="n">
        <v>378.08</v>
      </c>
      <c r="K137" t="n">
        <v>61.82</v>
      </c>
      <c r="L137" t="n">
        <v>34.75</v>
      </c>
      <c r="M137" t="n">
        <v>9</v>
      </c>
      <c r="N137" t="n">
        <v>131.51</v>
      </c>
      <c r="O137" t="n">
        <v>46864.14</v>
      </c>
      <c r="P137" t="n">
        <v>453.98</v>
      </c>
      <c r="Q137" t="n">
        <v>452.58</v>
      </c>
      <c r="R137" t="n">
        <v>71.59</v>
      </c>
      <c r="S137" t="n">
        <v>57.64</v>
      </c>
      <c r="T137" t="n">
        <v>4879.83</v>
      </c>
      <c r="U137" t="n">
        <v>0.8100000000000001</v>
      </c>
      <c r="V137" t="n">
        <v>0.88</v>
      </c>
      <c r="W137" t="n">
        <v>6.81</v>
      </c>
      <c r="X137" t="n">
        <v>0.28</v>
      </c>
      <c r="Y137" t="n">
        <v>1</v>
      </c>
      <c r="Z137" t="n">
        <v>10</v>
      </c>
      <c r="AA137" t="n">
        <v>564.967460573102</v>
      </c>
      <c r="AB137" t="n">
        <v>773.013404161389</v>
      </c>
      <c r="AC137" t="n">
        <v>699.2380897993521</v>
      </c>
      <c r="AD137" t="n">
        <v>564967.460573102</v>
      </c>
      <c r="AE137" t="n">
        <v>773013.404161389</v>
      </c>
      <c r="AF137" t="n">
        <v>3.12138623205939e-06</v>
      </c>
      <c r="AG137" t="n">
        <v>7.991898148148149</v>
      </c>
      <c r="AH137" t="n">
        <v>699238.0897993521</v>
      </c>
    </row>
    <row r="138">
      <c r="A138" t="n">
        <v>136</v>
      </c>
      <c r="B138" t="n">
        <v>150</v>
      </c>
      <c r="C138" t="inlineStr">
        <is>
          <t xml:space="preserve">CONCLUIDO	</t>
        </is>
      </c>
      <c r="D138" t="n">
        <v>3.6219</v>
      </c>
      <c r="E138" t="n">
        <v>27.61</v>
      </c>
      <c r="F138" t="n">
        <v>24</v>
      </c>
      <c r="G138" t="n">
        <v>130.92</v>
      </c>
      <c r="H138" t="n">
        <v>1.65</v>
      </c>
      <c r="I138" t="n">
        <v>11</v>
      </c>
      <c r="J138" t="n">
        <v>378.8</v>
      </c>
      <c r="K138" t="n">
        <v>61.82</v>
      </c>
      <c r="L138" t="n">
        <v>35</v>
      </c>
      <c r="M138" t="n">
        <v>9</v>
      </c>
      <c r="N138" t="n">
        <v>131.98</v>
      </c>
      <c r="O138" t="n">
        <v>46952.84</v>
      </c>
      <c r="P138" t="n">
        <v>453.86</v>
      </c>
      <c r="Q138" t="n">
        <v>452.56</v>
      </c>
      <c r="R138" t="n">
        <v>71.22</v>
      </c>
      <c r="S138" t="n">
        <v>57.64</v>
      </c>
      <c r="T138" t="n">
        <v>4695.01</v>
      </c>
      <c r="U138" t="n">
        <v>0.8100000000000001</v>
      </c>
      <c r="V138" t="n">
        <v>0.88</v>
      </c>
      <c r="W138" t="n">
        <v>6.82</v>
      </c>
      <c r="X138" t="n">
        <v>0.28</v>
      </c>
      <c r="Y138" t="n">
        <v>1</v>
      </c>
      <c r="Z138" t="n">
        <v>10</v>
      </c>
      <c r="AA138" t="n">
        <v>564.7740702566854</v>
      </c>
      <c r="AB138" t="n">
        <v>772.7487989986893</v>
      </c>
      <c r="AC138" t="n">
        <v>698.9987381820048</v>
      </c>
      <c r="AD138" t="n">
        <v>564774.0702566854</v>
      </c>
      <c r="AE138" t="n">
        <v>772748.7989986893</v>
      </c>
      <c r="AF138" t="n">
        <v>3.121989615015991e-06</v>
      </c>
      <c r="AG138" t="n">
        <v>7.98900462962963</v>
      </c>
      <c r="AH138" t="n">
        <v>698998.7381820048</v>
      </c>
    </row>
    <row r="139">
      <c r="A139" t="n">
        <v>137</v>
      </c>
      <c r="B139" t="n">
        <v>150</v>
      </c>
      <c r="C139" t="inlineStr">
        <is>
          <t xml:space="preserve">CONCLUIDO	</t>
        </is>
      </c>
      <c r="D139" t="n">
        <v>3.6211</v>
      </c>
      <c r="E139" t="n">
        <v>27.62</v>
      </c>
      <c r="F139" t="n">
        <v>24.01</v>
      </c>
      <c r="G139" t="n">
        <v>130.95</v>
      </c>
      <c r="H139" t="n">
        <v>1.66</v>
      </c>
      <c r="I139" t="n">
        <v>11</v>
      </c>
      <c r="J139" t="n">
        <v>379.52</v>
      </c>
      <c r="K139" t="n">
        <v>61.82</v>
      </c>
      <c r="L139" t="n">
        <v>35.25</v>
      </c>
      <c r="M139" t="n">
        <v>9</v>
      </c>
      <c r="N139" t="n">
        <v>132.45</v>
      </c>
      <c r="O139" t="n">
        <v>47041.84</v>
      </c>
      <c r="P139" t="n">
        <v>454.25</v>
      </c>
      <c r="Q139" t="n">
        <v>452.58</v>
      </c>
      <c r="R139" t="n">
        <v>71.55</v>
      </c>
      <c r="S139" t="n">
        <v>57.64</v>
      </c>
      <c r="T139" t="n">
        <v>4858.54</v>
      </c>
      <c r="U139" t="n">
        <v>0.8100000000000001</v>
      </c>
      <c r="V139" t="n">
        <v>0.88</v>
      </c>
      <c r="W139" t="n">
        <v>6.81</v>
      </c>
      <c r="X139" t="n">
        <v>0.28</v>
      </c>
      <c r="Y139" t="n">
        <v>1</v>
      </c>
      <c r="Z139" t="n">
        <v>10</v>
      </c>
      <c r="AA139" t="n">
        <v>565.1586514309649</v>
      </c>
      <c r="AB139" t="n">
        <v>773.2749999278625</v>
      </c>
      <c r="AC139" t="n">
        <v>699.4747192330253</v>
      </c>
      <c r="AD139" t="n">
        <v>565158.6514309649</v>
      </c>
      <c r="AE139" t="n">
        <v>773274.9999278625</v>
      </c>
      <c r="AF139" t="n">
        <v>3.121300034494162e-06</v>
      </c>
      <c r="AG139" t="n">
        <v>7.991898148148149</v>
      </c>
      <c r="AH139" t="n">
        <v>699474.7192330253</v>
      </c>
    </row>
    <row r="140">
      <c r="A140" t="n">
        <v>138</v>
      </c>
      <c r="B140" t="n">
        <v>150</v>
      </c>
      <c r="C140" t="inlineStr">
        <is>
          <t xml:space="preserve">CONCLUIDO	</t>
        </is>
      </c>
      <c r="D140" t="n">
        <v>3.6216</v>
      </c>
      <c r="E140" t="n">
        <v>27.61</v>
      </c>
      <c r="F140" t="n">
        <v>24</v>
      </c>
      <c r="G140" t="n">
        <v>130.93</v>
      </c>
      <c r="H140" t="n">
        <v>1.67</v>
      </c>
      <c r="I140" t="n">
        <v>11</v>
      </c>
      <c r="J140" t="n">
        <v>380.24</v>
      </c>
      <c r="K140" t="n">
        <v>61.82</v>
      </c>
      <c r="L140" t="n">
        <v>35.5</v>
      </c>
      <c r="M140" t="n">
        <v>9</v>
      </c>
      <c r="N140" t="n">
        <v>132.92</v>
      </c>
      <c r="O140" t="n">
        <v>47131.15</v>
      </c>
      <c r="P140" t="n">
        <v>454</v>
      </c>
      <c r="Q140" t="n">
        <v>452.56</v>
      </c>
      <c r="R140" t="n">
        <v>71.48999999999999</v>
      </c>
      <c r="S140" t="n">
        <v>57.64</v>
      </c>
      <c r="T140" t="n">
        <v>4828.66</v>
      </c>
      <c r="U140" t="n">
        <v>0.8100000000000001</v>
      </c>
      <c r="V140" t="n">
        <v>0.88</v>
      </c>
      <c r="W140" t="n">
        <v>6.81</v>
      </c>
      <c r="X140" t="n">
        <v>0.28</v>
      </c>
      <c r="Y140" t="n">
        <v>1</v>
      </c>
      <c r="Z140" t="n">
        <v>10</v>
      </c>
      <c r="AA140" t="n">
        <v>564.9000950248271</v>
      </c>
      <c r="AB140" t="n">
        <v>772.9212316462811</v>
      </c>
      <c r="AC140" t="n">
        <v>699.1547140997212</v>
      </c>
      <c r="AD140" t="n">
        <v>564900.0950248272</v>
      </c>
      <c r="AE140" t="n">
        <v>772921.2316462811</v>
      </c>
      <c r="AF140" t="n">
        <v>3.121731022320304e-06</v>
      </c>
      <c r="AG140" t="n">
        <v>7.98900462962963</v>
      </c>
      <c r="AH140" t="n">
        <v>699154.7140997212</v>
      </c>
    </row>
    <row r="141">
      <c r="A141" t="n">
        <v>139</v>
      </c>
      <c r="B141" t="n">
        <v>150</v>
      </c>
      <c r="C141" t="inlineStr">
        <is>
          <t xml:space="preserve">CONCLUIDO	</t>
        </is>
      </c>
      <c r="D141" t="n">
        <v>3.6209</v>
      </c>
      <c r="E141" t="n">
        <v>27.62</v>
      </c>
      <c r="F141" t="n">
        <v>24.01</v>
      </c>
      <c r="G141" t="n">
        <v>130.96</v>
      </c>
      <c r="H141" t="n">
        <v>1.67</v>
      </c>
      <c r="I141" t="n">
        <v>11</v>
      </c>
      <c r="J141" t="n">
        <v>380.97</v>
      </c>
      <c r="K141" t="n">
        <v>61.82</v>
      </c>
      <c r="L141" t="n">
        <v>35.75</v>
      </c>
      <c r="M141" t="n">
        <v>9</v>
      </c>
      <c r="N141" t="n">
        <v>133.4</v>
      </c>
      <c r="O141" t="n">
        <v>47220.77</v>
      </c>
      <c r="P141" t="n">
        <v>453.68</v>
      </c>
      <c r="Q141" t="n">
        <v>452.56</v>
      </c>
      <c r="R141" t="n">
        <v>71.64</v>
      </c>
      <c r="S141" t="n">
        <v>57.64</v>
      </c>
      <c r="T141" t="n">
        <v>4901.23</v>
      </c>
      <c r="U141" t="n">
        <v>0.8</v>
      </c>
      <c r="V141" t="n">
        <v>0.88</v>
      </c>
      <c r="W141" t="n">
        <v>6.81</v>
      </c>
      <c r="X141" t="n">
        <v>0.28</v>
      </c>
      <c r="Y141" t="n">
        <v>1</v>
      </c>
      <c r="Z141" t="n">
        <v>10</v>
      </c>
      <c r="AA141" t="n">
        <v>564.7996194525311</v>
      </c>
      <c r="AB141" t="n">
        <v>772.7837565355964</v>
      </c>
      <c r="AC141" t="n">
        <v>699.0303594206525</v>
      </c>
      <c r="AD141" t="n">
        <v>564799.6194525311</v>
      </c>
      <c r="AE141" t="n">
        <v>772783.7565355963</v>
      </c>
      <c r="AF141" t="n">
        <v>3.121127639363704e-06</v>
      </c>
      <c r="AG141" t="n">
        <v>7.991898148148149</v>
      </c>
      <c r="AH141" t="n">
        <v>699030.3594206525</v>
      </c>
    </row>
    <row r="142">
      <c r="A142" t="n">
        <v>140</v>
      </c>
      <c r="B142" t="n">
        <v>150</v>
      </c>
      <c r="C142" t="inlineStr">
        <is>
          <t xml:space="preserve">CONCLUIDO	</t>
        </is>
      </c>
      <c r="D142" t="n">
        <v>3.6333</v>
      </c>
      <c r="E142" t="n">
        <v>27.52</v>
      </c>
      <c r="F142" t="n">
        <v>23.97</v>
      </c>
      <c r="G142" t="n">
        <v>143.82</v>
      </c>
      <c r="H142" t="n">
        <v>1.68</v>
      </c>
      <c r="I142" t="n">
        <v>10</v>
      </c>
      <c r="J142" t="n">
        <v>381.7</v>
      </c>
      <c r="K142" t="n">
        <v>61.82</v>
      </c>
      <c r="L142" t="n">
        <v>36</v>
      </c>
      <c r="M142" t="n">
        <v>8</v>
      </c>
      <c r="N142" t="n">
        <v>133.88</v>
      </c>
      <c r="O142" t="n">
        <v>47310.69</v>
      </c>
      <c r="P142" t="n">
        <v>452.8</v>
      </c>
      <c r="Q142" t="n">
        <v>452.57</v>
      </c>
      <c r="R142" t="n">
        <v>70.36</v>
      </c>
      <c r="S142" t="n">
        <v>57.64</v>
      </c>
      <c r="T142" t="n">
        <v>4268.93</v>
      </c>
      <c r="U142" t="n">
        <v>0.82</v>
      </c>
      <c r="V142" t="n">
        <v>0.88</v>
      </c>
      <c r="W142" t="n">
        <v>6.81</v>
      </c>
      <c r="X142" t="n">
        <v>0.25</v>
      </c>
      <c r="Y142" t="n">
        <v>1</v>
      </c>
      <c r="Z142" t="n">
        <v>10</v>
      </c>
      <c r="AA142" t="n">
        <v>562.7247526353616</v>
      </c>
      <c r="AB142" t="n">
        <v>769.9448322196813</v>
      </c>
      <c r="AC142" t="n">
        <v>696.4623780569932</v>
      </c>
      <c r="AD142" t="n">
        <v>562724.7526353616</v>
      </c>
      <c r="AE142" t="n">
        <v>769944.8322196814</v>
      </c>
      <c r="AF142" t="n">
        <v>3.131816137452055e-06</v>
      </c>
      <c r="AG142" t="n">
        <v>7.962962962962963</v>
      </c>
      <c r="AH142" t="n">
        <v>696462.3780569932</v>
      </c>
    </row>
    <row r="143">
      <c r="A143" t="n">
        <v>141</v>
      </c>
      <c r="B143" t="n">
        <v>150</v>
      </c>
      <c r="C143" t="inlineStr">
        <is>
          <t xml:space="preserve">CONCLUIDO	</t>
        </is>
      </c>
      <c r="D143" t="n">
        <v>3.6311</v>
      </c>
      <c r="E143" t="n">
        <v>27.54</v>
      </c>
      <c r="F143" t="n">
        <v>23.99</v>
      </c>
      <c r="G143" t="n">
        <v>143.92</v>
      </c>
      <c r="H143" t="n">
        <v>1.69</v>
      </c>
      <c r="I143" t="n">
        <v>10</v>
      </c>
      <c r="J143" t="n">
        <v>382.43</v>
      </c>
      <c r="K143" t="n">
        <v>61.82</v>
      </c>
      <c r="L143" t="n">
        <v>36.25</v>
      </c>
      <c r="M143" t="n">
        <v>8</v>
      </c>
      <c r="N143" t="n">
        <v>134.36</v>
      </c>
      <c r="O143" t="n">
        <v>47400.92</v>
      </c>
      <c r="P143" t="n">
        <v>453.71</v>
      </c>
      <c r="Q143" t="n">
        <v>452.56</v>
      </c>
      <c r="R143" t="n">
        <v>70.87</v>
      </c>
      <c r="S143" t="n">
        <v>57.64</v>
      </c>
      <c r="T143" t="n">
        <v>4524.52</v>
      </c>
      <c r="U143" t="n">
        <v>0.8100000000000001</v>
      </c>
      <c r="V143" t="n">
        <v>0.88</v>
      </c>
      <c r="W143" t="n">
        <v>6.81</v>
      </c>
      <c r="X143" t="n">
        <v>0.26</v>
      </c>
      <c r="Y143" t="n">
        <v>1</v>
      </c>
      <c r="Z143" t="n">
        <v>10</v>
      </c>
      <c r="AA143" t="n">
        <v>563.6420313234744</v>
      </c>
      <c r="AB143" t="n">
        <v>771.1998933882369</v>
      </c>
      <c r="AC143" t="n">
        <v>697.5976579491112</v>
      </c>
      <c r="AD143" t="n">
        <v>563642.0313234744</v>
      </c>
      <c r="AE143" t="n">
        <v>771199.8933882369</v>
      </c>
      <c r="AF143" t="n">
        <v>3.129919791017026e-06</v>
      </c>
      <c r="AG143" t="n">
        <v>7.96875</v>
      </c>
      <c r="AH143" t="n">
        <v>697597.6579491112</v>
      </c>
    </row>
    <row r="144">
      <c r="A144" t="n">
        <v>142</v>
      </c>
      <c r="B144" t="n">
        <v>150</v>
      </c>
      <c r="C144" t="inlineStr">
        <is>
          <t xml:space="preserve">CONCLUIDO	</t>
        </is>
      </c>
      <c r="D144" t="n">
        <v>3.6306</v>
      </c>
      <c r="E144" t="n">
        <v>27.54</v>
      </c>
      <c r="F144" t="n">
        <v>23.99</v>
      </c>
      <c r="G144" t="n">
        <v>143.94</v>
      </c>
      <c r="H144" t="n">
        <v>1.7</v>
      </c>
      <c r="I144" t="n">
        <v>10</v>
      </c>
      <c r="J144" t="n">
        <v>383.17</v>
      </c>
      <c r="K144" t="n">
        <v>61.82</v>
      </c>
      <c r="L144" t="n">
        <v>36.5</v>
      </c>
      <c r="M144" t="n">
        <v>8</v>
      </c>
      <c r="N144" t="n">
        <v>134.84</v>
      </c>
      <c r="O144" t="n">
        <v>47491.48</v>
      </c>
      <c r="P144" t="n">
        <v>454.32</v>
      </c>
      <c r="Q144" t="n">
        <v>452.57</v>
      </c>
      <c r="R144" t="n">
        <v>70.94</v>
      </c>
      <c r="S144" t="n">
        <v>57.64</v>
      </c>
      <c r="T144" t="n">
        <v>4557.14</v>
      </c>
      <c r="U144" t="n">
        <v>0.8100000000000001</v>
      </c>
      <c r="V144" t="n">
        <v>0.88</v>
      </c>
      <c r="W144" t="n">
        <v>6.81</v>
      </c>
      <c r="X144" t="n">
        <v>0.27</v>
      </c>
      <c r="Y144" t="n">
        <v>1</v>
      </c>
      <c r="Z144" t="n">
        <v>10</v>
      </c>
      <c r="AA144" t="n">
        <v>564.1023253949636</v>
      </c>
      <c r="AB144" t="n">
        <v>771.8296880435897</v>
      </c>
      <c r="AC144" t="n">
        <v>698.1673458864794</v>
      </c>
      <c r="AD144" t="n">
        <v>564102.3253949636</v>
      </c>
      <c r="AE144" t="n">
        <v>771829.6880435897</v>
      </c>
      <c r="AF144" t="n">
        <v>3.129488803190882e-06</v>
      </c>
      <c r="AG144" t="n">
        <v>7.96875</v>
      </c>
      <c r="AH144" t="n">
        <v>698167.3458864795</v>
      </c>
    </row>
    <row r="145">
      <c r="A145" t="n">
        <v>143</v>
      </c>
      <c r="B145" t="n">
        <v>150</v>
      </c>
      <c r="C145" t="inlineStr">
        <is>
          <t xml:space="preserve">CONCLUIDO	</t>
        </is>
      </c>
      <c r="D145" t="n">
        <v>3.6316</v>
      </c>
      <c r="E145" t="n">
        <v>27.54</v>
      </c>
      <c r="F145" t="n">
        <v>23.98</v>
      </c>
      <c r="G145" t="n">
        <v>143.9</v>
      </c>
      <c r="H145" t="n">
        <v>1.71</v>
      </c>
      <c r="I145" t="n">
        <v>10</v>
      </c>
      <c r="J145" t="n">
        <v>383.9</v>
      </c>
      <c r="K145" t="n">
        <v>61.82</v>
      </c>
      <c r="L145" t="n">
        <v>36.75</v>
      </c>
      <c r="M145" t="n">
        <v>8</v>
      </c>
      <c r="N145" t="n">
        <v>135.33</v>
      </c>
      <c r="O145" t="n">
        <v>47582.35</v>
      </c>
      <c r="P145" t="n">
        <v>454.64</v>
      </c>
      <c r="Q145" t="n">
        <v>452.56</v>
      </c>
      <c r="R145" t="n">
        <v>70.59</v>
      </c>
      <c r="S145" t="n">
        <v>57.64</v>
      </c>
      <c r="T145" t="n">
        <v>4385.18</v>
      </c>
      <c r="U145" t="n">
        <v>0.82</v>
      </c>
      <c r="V145" t="n">
        <v>0.88</v>
      </c>
      <c r="W145" t="n">
        <v>6.82</v>
      </c>
      <c r="X145" t="n">
        <v>0.26</v>
      </c>
      <c r="Y145" t="n">
        <v>1</v>
      </c>
      <c r="Z145" t="n">
        <v>10</v>
      </c>
      <c r="AA145" t="n">
        <v>564.1702765506255</v>
      </c>
      <c r="AB145" t="n">
        <v>771.9226618125597</v>
      </c>
      <c r="AC145" t="n">
        <v>698.2514463694287</v>
      </c>
      <c r="AD145" t="n">
        <v>564170.2765506256</v>
      </c>
      <c r="AE145" t="n">
        <v>771922.6618125597</v>
      </c>
      <c r="AF145" t="n">
        <v>3.130350778843169e-06</v>
      </c>
      <c r="AG145" t="n">
        <v>7.96875</v>
      </c>
      <c r="AH145" t="n">
        <v>698251.4463694287</v>
      </c>
    </row>
    <row r="146">
      <c r="A146" t="n">
        <v>144</v>
      </c>
      <c r="B146" t="n">
        <v>150</v>
      </c>
      <c r="C146" t="inlineStr">
        <is>
          <t xml:space="preserve">CONCLUIDO	</t>
        </is>
      </c>
      <c r="D146" t="n">
        <v>3.6335</v>
      </c>
      <c r="E146" t="n">
        <v>27.52</v>
      </c>
      <c r="F146" t="n">
        <v>23.97</v>
      </c>
      <c r="G146" t="n">
        <v>143.81</v>
      </c>
      <c r="H146" t="n">
        <v>1.72</v>
      </c>
      <c r="I146" t="n">
        <v>10</v>
      </c>
      <c r="J146" t="n">
        <v>384.64</v>
      </c>
      <c r="K146" t="n">
        <v>61.82</v>
      </c>
      <c r="L146" t="n">
        <v>37</v>
      </c>
      <c r="M146" t="n">
        <v>8</v>
      </c>
      <c r="N146" t="n">
        <v>135.82</v>
      </c>
      <c r="O146" t="n">
        <v>47673.67</v>
      </c>
      <c r="P146" t="n">
        <v>454.82</v>
      </c>
      <c r="Q146" t="n">
        <v>452.57</v>
      </c>
      <c r="R146" t="n">
        <v>70.26000000000001</v>
      </c>
      <c r="S146" t="n">
        <v>57.64</v>
      </c>
      <c r="T146" t="n">
        <v>4217.72</v>
      </c>
      <c r="U146" t="n">
        <v>0.82</v>
      </c>
      <c r="V146" t="n">
        <v>0.88</v>
      </c>
      <c r="W146" t="n">
        <v>6.81</v>
      </c>
      <c r="X146" t="n">
        <v>0.24</v>
      </c>
      <c r="Y146" t="n">
        <v>1</v>
      </c>
      <c r="Z146" t="n">
        <v>10</v>
      </c>
      <c r="AA146" t="n">
        <v>564.0478696398598</v>
      </c>
      <c r="AB146" t="n">
        <v>771.7551792770385</v>
      </c>
      <c r="AC146" t="n">
        <v>698.0999481320341</v>
      </c>
      <c r="AD146" t="n">
        <v>564047.8696398598</v>
      </c>
      <c r="AE146" t="n">
        <v>771755.1792770384</v>
      </c>
      <c r="AF146" t="n">
        <v>3.131988532582513e-06</v>
      </c>
      <c r="AG146" t="n">
        <v>7.962962962962963</v>
      </c>
      <c r="AH146" t="n">
        <v>698099.9481320342</v>
      </c>
    </row>
    <row r="147">
      <c r="A147" t="n">
        <v>145</v>
      </c>
      <c r="B147" t="n">
        <v>150</v>
      </c>
      <c r="C147" t="inlineStr">
        <is>
          <t xml:space="preserve">CONCLUIDO	</t>
        </is>
      </c>
      <c r="D147" t="n">
        <v>3.632</v>
      </c>
      <c r="E147" t="n">
        <v>27.53</v>
      </c>
      <c r="F147" t="n">
        <v>23.98</v>
      </c>
      <c r="G147" t="n">
        <v>143.88</v>
      </c>
      <c r="H147" t="n">
        <v>1.72</v>
      </c>
      <c r="I147" t="n">
        <v>10</v>
      </c>
      <c r="J147" t="n">
        <v>385.38</v>
      </c>
      <c r="K147" t="n">
        <v>61.82</v>
      </c>
      <c r="L147" t="n">
        <v>37.25</v>
      </c>
      <c r="M147" t="n">
        <v>8</v>
      </c>
      <c r="N147" t="n">
        <v>136.31</v>
      </c>
      <c r="O147" t="n">
        <v>47765.19</v>
      </c>
      <c r="P147" t="n">
        <v>455.48</v>
      </c>
      <c r="Q147" t="n">
        <v>452.61</v>
      </c>
      <c r="R147" t="n">
        <v>70.72</v>
      </c>
      <c r="S147" t="n">
        <v>57.64</v>
      </c>
      <c r="T147" t="n">
        <v>4445.86</v>
      </c>
      <c r="U147" t="n">
        <v>0.82</v>
      </c>
      <c r="V147" t="n">
        <v>0.88</v>
      </c>
      <c r="W147" t="n">
        <v>6.81</v>
      </c>
      <c r="X147" t="n">
        <v>0.26</v>
      </c>
      <c r="Y147" t="n">
        <v>1</v>
      </c>
      <c r="Z147" t="n">
        <v>10</v>
      </c>
      <c r="AA147" t="n">
        <v>564.6864766210501</v>
      </c>
      <c r="AB147" t="n">
        <v>772.6289495220545</v>
      </c>
      <c r="AC147" t="n">
        <v>698.8903269712104</v>
      </c>
      <c r="AD147" t="n">
        <v>564686.4766210502</v>
      </c>
      <c r="AE147" t="n">
        <v>772628.9495220545</v>
      </c>
      <c r="AF147" t="n">
        <v>3.130695569104083e-06</v>
      </c>
      <c r="AG147" t="n">
        <v>7.965856481481482</v>
      </c>
      <c r="AH147" t="n">
        <v>698890.3269712103</v>
      </c>
    </row>
    <row r="148">
      <c r="A148" t="n">
        <v>146</v>
      </c>
      <c r="B148" t="n">
        <v>150</v>
      </c>
      <c r="C148" t="inlineStr">
        <is>
          <t xml:space="preserve">CONCLUIDO	</t>
        </is>
      </c>
      <c r="D148" t="n">
        <v>3.6309</v>
      </c>
      <c r="E148" t="n">
        <v>27.54</v>
      </c>
      <c r="F148" t="n">
        <v>23.99</v>
      </c>
      <c r="G148" t="n">
        <v>143.93</v>
      </c>
      <c r="H148" t="n">
        <v>1.73</v>
      </c>
      <c r="I148" t="n">
        <v>10</v>
      </c>
      <c r="J148" t="n">
        <v>386.13</v>
      </c>
      <c r="K148" t="n">
        <v>61.82</v>
      </c>
      <c r="L148" t="n">
        <v>37.5</v>
      </c>
      <c r="M148" t="n">
        <v>8</v>
      </c>
      <c r="N148" t="n">
        <v>136.81</v>
      </c>
      <c r="O148" t="n">
        <v>47857.05</v>
      </c>
      <c r="P148" t="n">
        <v>455.85</v>
      </c>
      <c r="Q148" t="n">
        <v>452.58</v>
      </c>
      <c r="R148" t="n">
        <v>70.90000000000001</v>
      </c>
      <c r="S148" t="n">
        <v>57.64</v>
      </c>
      <c r="T148" t="n">
        <v>4535.63</v>
      </c>
      <c r="U148" t="n">
        <v>0.8100000000000001</v>
      </c>
      <c r="V148" t="n">
        <v>0.88</v>
      </c>
      <c r="W148" t="n">
        <v>6.81</v>
      </c>
      <c r="X148" t="n">
        <v>0.26</v>
      </c>
      <c r="Y148" t="n">
        <v>1</v>
      </c>
      <c r="Z148" t="n">
        <v>10</v>
      </c>
      <c r="AA148" t="n">
        <v>565.089114566785</v>
      </c>
      <c r="AB148" t="n">
        <v>773.1798565225416</v>
      </c>
      <c r="AC148" t="n">
        <v>699.3886561807736</v>
      </c>
      <c r="AD148" t="n">
        <v>565089.1145667851</v>
      </c>
      <c r="AE148" t="n">
        <v>773179.8565225416</v>
      </c>
      <c r="AF148" t="n">
        <v>3.129747395886568e-06</v>
      </c>
      <c r="AG148" t="n">
        <v>7.96875</v>
      </c>
      <c r="AH148" t="n">
        <v>699388.6561807736</v>
      </c>
    </row>
    <row r="149">
      <c r="A149" t="n">
        <v>147</v>
      </c>
      <c r="B149" t="n">
        <v>150</v>
      </c>
      <c r="C149" t="inlineStr">
        <is>
          <t xml:space="preserve">CONCLUIDO	</t>
        </is>
      </c>
      <c r="D149" t="n">
        <v>3.6317</v>
      </c>
      <c r="E149" t="n">
        <v>27.54</v>
      </c>
      <c r="F149" t="n">
        <v>23.98</v>
      </c>
      <c r="G149" t="n">
        <v>143.9</v>
      </c>
      <c r="H149" t="n">
        <v>1.74</v>
      </c>
      <c r="I149" t="n">
        <v>10</v>
      </c>
      <c r="J149" t="n">
        <v>386.88</v>
      </c>
      <c r="K149" t="n">
        <v>61.82</v>
      </c>
      <c r="L149" t="n">
        <v>37.75</v>
      </c>
      <c r="M149" t="n">
        <v>8</v>
      </c>
      <c r="N149" t="n">
        <v>137.31</v>
      </c>
      <c r="O149" t="n">
        <v>47949.23</v>
      </c>
      <c r="P149" t="n">
        <v>456.26</v>
      </c>
      <c r="Q149" t="n">
        <v>452.59</v>
      </c>
      <c r="R149" t="n">
        <v>70.69</v>
      </c>
      <c r="S149" t="n">
        <v>57.64</v>
      </c>
      <c r="T149" t="n">
        <v>4432.08</v>
      </c>
      <c r="U149" t="n">
        <v>0.82</v>
      </c>
      <c r="V149" t="n">
        <v>0.88</v>
      </c>
      <c r="W149" t="n">
        <v>6.81</v>
      </c>
      <c r="X149" t="n">
        <v>0.26</v>
      </c>
      <c r="Y149" t="n">
        <v>1</v>
      </c>
      <c r="Z149" t="n">
        <v>10</v>
      </c>
      <c r="AA149" t="n">
        <v>565.2383724008444</v>
      </c>
      <c r="AB149" t="n">
        <v>773.3840776758925</v>
      </c>
      <c r="AC149" t="n">
        <v>699.573386753875</v>
      </c>
      <c r="AD149" t="n">
        <v>565238.3724008444</v>
      </c>
      <c r="AE149" t="n">
        <v>773384.0776758925</v>
      </c>
      <c r="AF149" t="n">
        <v>3.130436976408397e-06</v>
      </c>
      <c r="AG149" t="n">
        <v>7.96875</v>
      </c>
      <c r="AH149" t="n">
        <v>699573.3867538749</v>
      </c>
    </row>
    <row r="150">
      <c r="A150" t="n">
        <v>148</v>
      </c>
      <c r="B150" t="n">
        <v>150</v>
      </c>
      <c r="C150" t="inlineStr">
        <is>
          <t xml:space="preserve">CONCLUIDO	</t>
        </is>
      </c>
      <c r="D150" t="n">
        <v>3.6312</v>
      </c>
      <c r="E150" t="n">
        <v>27.54</v>
      </c>
      <c r="F150" t="n">
        <v>23.99</v>
      </c>
      <c r="G150" t="n">
        <v>143.92</v>
      </c>
      <c r="H150" t="n">
        <v>1.75</v>
      </c>
      <c r="I150" t="n">
        <v>10</v>
      </c>
      <c r="J150" t="n">
        <v>387.63</v>
      </c>
      <c r="K150" t="n">
        <v>61.82</v>
      </c>
      <c r="L150" t="n">
        <v>38</v>
      </c>
      <c r="M150" t="n">
        <v>8</v>
      </c>
      <c r="N150" t="n">
        <v>137.81</v>
      </c>
      <c r="O150" t="n">
        <v>48041.76</v>
      </c>
      <c r="P150" t="n">
        <v>456.77</v>
      </c>
      <c r="Q150" t="n">
        <v>452.62</v>
      </c>
      <c r="R150" t="n">
        <v>70.81999999999999</v>
      </c>
      <c r="S150" t="n">
        <v>57.64</v>
      </c>
      <c r="T150" t="n">
        <v>4498.44</v>
      </c>
      <c r="U150" t="n">
        <v>0.8100000000000001</v>
      </c>
      <c r="V150" t="n">
        <v>0.88</v>
      </c>
      <c r="W150" t="n">
        <v>6.81</v>
      </c>
      <c r="X150" t="n">
        <v>0.26</v>
      </c>
      <c r="Y150" t="n">
        <v>1</v>
      </c>
      <c r="Z150" t="n">
        <v>10</v>
      </c>
      <c r="AA150" t="n">
        <v>565.6694354892089</v>
      </c>
      <c r="AB150" t="n">
        <v>773.9738772105541</v>
      </c>
      <c r="AC150" t="n">
        <v>700.1068966487372</v>
      </c>
      <c r="AD150" t="n">
        <v>565669.4354892089</v>
      </c>
      <c r="AE150" t="n">
        <v>773973.8772105541</v>
      </c>
      <c r="AF150" t="n">
        <v>3.130005988582254e-06</v>
      </c>
      <c r="AG150" t="n">
        <v>7.96875</v>
      </c>
      <c r="AH150" t="n">
        <v>700106.8966487373</v>
      </c>
    </row>
    <row r="151">
      <c r="A151" t="n">
        <v>149</v>
      </c>
      <c r="B151" t="n">
        <v>150</v>
      </c>
      <c r="C151" t="inlineStr">
        <is>
          <t xml:space="preserve">CONCLUIDO	</t>
        </is>
      </c>
      <c r="D151" t="n">
        <v>3.6325</v>
      </c>
      <c r="E151" t="n">
        <v>27.53</v>
      </c>
      <c r="F151" t="n">
        <v>23.98</v>
      </c>
      <c r="G151" t="n">
        <v>143.86</v>
      </c>
      <c r="H151" t="n">
        <v>1.76</v>
      </c>
      <c r="I151" t="n">
        <v>10</v>
      </c>
      <c r="J151" t="n">
        <v>388.38</v>
      </c>
      <c r="K151" t="n">
        <v>61.82</v>
      </c>
      <c r="L151" t="n">
        <v>38.25</v>
      </c>
      <c r="M151" t="n">
        <v>8</v>
      </c>
      <c r="N151" t="n">
        <v>138.31</v>
      </c>
      <c r="O151" t="n">
        <v>48134.63</v>
      </c>
      <c r="P151" t="n">
        <v>456.85</v>
      </c>
      <c r="Q151" t="n">
        <v>452.57</v>
      </c>
      <c r="R151" t="n">
        <v>70.58</v>
      </c>
      <c r="S151" t="n">
        <v>57.64</v>
      </c>
      <c r="T151" t="n">
        <v>4380.16</v>
      </c>
      <c r="U151" t="n">
        <v>0.82</v>
      </c>
      <c r="V151" t="n">
        <v>0.88</v>
      </c>
      <c r="W151" t="n">
        <v>6.81</v>
      </c>
      <c r="X151" t="n">
        <v>0.25</v>
      </c>
      <c r="Y151" t="n">
        <v>1</v>
      </c>
      <c r="Z151" t="n">
        <v>10</v>
      </c>
      <c r="AA151" t="n">
        <v>565.5446342701418</v>
      </c>
      <c r="AB151" t="n">
        <v>773.8031186767854</v>
      </c>
      <c r="AC151" t="n">
        <v>699.9524350697703</v>
      </c>
      <c r="AD151" t="n">
        <v>565544.6342701418</v>
      </c>
      <c r="AE151" t="n">
        <v>773803.1186767854</v>
      </c>
      <c r="AF151" t="n">
        <v>3.131126556930226e-06</v>
      </c>
      <c r="AG151" t="n">
        <v>7.965856481481482</v>
      </c>
      <c r="AH151" t="n">
        <v>699952.4350697703</v>
      </c>
    </row>
    <row r="152">
      <c r="A152" t="n">
        <v>150</v>
      </c>
      <c r="B152" t="n">
        <v>150</v>
      </c>
      <c r="C152" t="inlineStr">
        <is>
          <t xml:space="preserve">CONCLUIDO	</t>
        </is>
      </c>
      <c r="D152" t="n">
        <v>3.6327</v>
      </c>
      <c r="E152" t="n">
        <v>27.53</v>
      </c>
      <c r="F152" t="n">
        <v>23.98</v>
      </c>
      <c r="G152" t="n">
        <v>143.85</v>
      </c>
      <c r="H152" t="n">
        <v>1.76</v>
      </c>
      <c r="I152" t="n">
        <v>10</v>
      </c>
      <c r="J152" t="n">
        <v>389.14</v>
      </c>
      <c r="K152" t="n">
        <v>61.82</v>
      </c>
      <c r="L152" t="n">
        <v>38.5</v>
      </c>
      <c r="M152" t="n">
        <v>8</v>
      </c>
      <c r="N152" t="n">
        <v>138.81</v>
      </c>
      <c r="O152" t="n">
        <v>48227.84</v>
      </c>
      <c r="P152" t="n">
        <v>457</v>
      </c>
      <c r="Q152" t="n">
        <v>452.56</v>
      </c>
      <c r="R152" t="n">
        <v>70.47</v>
      </c>
      <c r="S152" t="n">
        <v>57.64</v>
      </c>
      <c r="T152" t="n">
        <v>4321.73</v>
      </c>
      <c r="U152" t="n">
        <v>0.82</v>
      </c>
      <c r="V152" t="n">
        <v>0.88</v>
      </c>
      <c r="W152" t="n">
        <v>6.81</v>
      </c>
      <c r="X152" t="n">
        <v>0.25</v>
      </c>
      <c r="Y152" t="n">
        <v>1</v>
      </c>
      <c r="Z152" t="n">
        <v>10</v>
      </c>
      <c r="AA152" t="n">
        <v>565.6228431583825</v>
      </c>
      <c r="AB152" t="n">
        <v>773.9101275280087</v>
      </c>
      <c r="AC152" t="n">
        <v>700.0492311464209</v>
      </c>
      <c r="AD152" t="n">
        <v>565622.8431583825</v>
      </c>
      <c r="AE152" t="n">
        <v>773910.1275280088</v>
      </c>
      <c r="AF152" t="n">
        <v>3.131298952060684e-06</v>
      </c>
      <c r="AG152" t="n">
        <v>7.965856481481482</v>
      </c>
      <c r="AH152" t="n">
        <v>700049.2311464209</v>
      </c>
    </row>
    <row r="153">
      <c r="A153" t="n">
        <v>151</v>
      </c>
      <c r="B153" t="n">
        <v>150</v>
      </c>
      <c r="C153" t="inlineStr">
        <is>
          <t xml:space="preserve">CONCLUIDO	</t>
        </is>
      </c>
      <c r="D153" t="n">
        <v>3.6321</v>
      </c>
      <c r="E153" t="n">
        <v>27.53</v>
      </c>
      <c r="F153" t="n">
        <v>23.98</v>
      </c>
      <c r="G153" t="n">
        <v>143.88</v>
      </c>
      <c r="H153" t="n">
        <v>1.77</v>
      </c>
      <c r="I153" t="n">
        <v>10</v>
      </c>
      <c r="J153" t="n">
        <v>389.89</v>
      </c>
      <c r="K153" t="n">
        <v>61.82</v>
      </c>
      <c r="L153" t="n">
        <v>38.75</v>
      </c>
      <c r="M153" t="n">
        <v>8</v>
      </c>
      <c r="N153" t="n">
        <v>139.32</v>
      </c>
      <c r="O153" t="n">
        <v>48321.4</v>
      </c>
      <c r="P153" t="n">
        <v>457.29</v>
      </c>
      <c r="Q153" t="n">
        <v>452.61</v>
      </c>
      <c r="R153" t="n">
        <v>70.59</v>
      </c>
      <c r="S153" t="n">
        <v>57.64</v>
      </c>
      <c r="T153" t="n">
        <v>4383.69</v>
      </c>
      <c r="U153" t="n">
        <v>0.82</v>
      </c>
      <c r="V153" t="n">
        <v>0.88</v>
      </c>
      <c r="W153" t="n">
        <v>6.81</v>
      </c>
      <c r="X153" t="n">
        <v>0.26</v>
      </c>
      <c r="Y153" t="n">
        <v>1</v>
      </c>
      <c r="Z153" t="n">
        <v>10</v>
      </c>
      <c r="AA153" t="n">
        <v>565.8809633496944</v>
      </c>
      <c r="AB153" t="n">
        <v>774.2632989612209</v>
      </c>
      <c r="AC153" t="n">
        <v>700.3686963937264</v>
      </c>
      <c r="AD153" t="n">
        <v>565880.9633496944</v>
      </c>
      <c r="AE153" t="n">
        <v>774263.2989612209</v>
      </c>
      <c r="AF153" t="n">
        <v>3.130781766669312e-06</v>
      </c>
      <c r="AG153" t="n">
        <v>7.965856481481482</v>
      </c>
      <c r="AH153" t="n">
        <v>700368.6963937264</v>
      </c>
    </row>
    <row r="154">
      <c r="A154" t="n">
        <v>152</v>
      </c>
      <c r="B154" t="n">
        <v>150</v>
      </c>
      <c r="C154" t="inlineStr">
        <is>
          <t xml:space="preserve">CONCLUIDO	</t>
        </is>
      </c>
      <c r="D154" t="n">
        <v>3.6316</v>
      </c>
      <c r="E154" t="n">
        <v>27.54</v>
      </c>
      <c r="F154" t="n">
        <v>23.98</v>
      </c>
      <c r="G154" t="n">
        <v>143.9</v>
      </c>
      <c r="H154" t="n">
        <v>1.78</v>
      </c>
      <c r="I154" t="n">
        <v>10</v>
      </c>
      <c r="J154" t="n">
        <v>390.66</v>
      </c>
      <c r="K154" t="n">
        <v>61.82</v>
      </c>
      <c r="L154" t="n">
        <v>39</v>
      </c>
      <c r="M154" t="n">
        <v>8</v>
      </c>
      <c r="N154" t="n">
        <v>139.83</v>
      </c>
      <c r="O154" t="n">
        <v>48415.31</v>
      </c>
      <c r="P154" t="n">
        <v>457.78</v>
      </c>
      <c r="Q154" t="n">
        <v>452.56</v>
      </c>
      <c r="R154" t="n">
        <v>70.90000000000001</v>
      </c>
      <c r="S154" t="n">
        <v>57.64</v>
      </c>
      <c r="T154" t="n">
        <v>4536.66</v>
      </c>
      <c r="U154" t="n">
        <v>0.8100000000000001</v>
      </c>
      <c r="V154" t="n">
        <v>0.88</v>
      </c>
      <c r="W154" t="n">
        <v>6.81</v>
      </c>
      <c r="X154" t="n">
        <v>0.26</v>
      </c>
      <c r="Y154" t="n">
        <v>1</v>
      </c>
      <c r="Z154" t="n">
        <v>10</v>
      </c>
      <c r="AA154" t="n">
        <v>566.2615188436155</v>
      </c>
      <c r="AB154" t="n">
        <v>774.7839917769271</v>
      </c>
      <c r="AC154" t="n">
        <v>700.8396950178986</v>
      </c>
      <c r="AD154" t="n">
        <v>566261.5188436154</v>
      </c>
      <c r="AE154" t="n">
        <v>774783.9917769271</v>
      </c>
      <c r="AF154" t="n">
        <v>3.130350778843169e-06</v>
      </c>
      <c r="AG154" t="n">
        <v>7.96875</v>
      </c>
      <c r="AH154" t="n">
        <v>700839.6950178987</v>
      </c>
    </row>
    <row r="155">
      <c r="A155" t="n">
        <v>153</v>
      </c>
      <c r="B155" t="n">
        <v>150</v>
      </c>
      <c r="C155" t="inlineStr">
        <is>
          <t xml:space="preserve">CONCLUIDO	</t>
        </is>
      </c>
      <c r="D155" t="n">
        <v>3.6308</v>
      </c>
      <c r="E155" t="n">
        <v>27.54</v>
      </c>
      <c r="F155" t="n">
        <v>23.99</v>
      </c>
      <c r="G155" t="n">
        <v>143.94</v>
      </c>
      <c r="H155" t="n">
        <v>1.79</v>
      </c>
      <c r="I155" t="n">
        <v>10</v>
      </c>
      <c r="J155" t="n">
        <v>391.42</v>
      </c>
      <c r="K155" t="n">
        <v>61.82</v>
      </c>
      <c r="L155" t="n">
        <v>39.25</v>
      </c>
      <c r="M155" t="n">
        <v>8</v>
      </c>
      <c r="N155" t="n">
        <v>140.35</v>
      </c>
      <c r="O155" t="n">
        <v>48509.7</v>
      </c>
      <c r="P155" t="n">
        <v>458</v>
      </c>
      <c r="Q155" t="n">
        <v>452.55</v>
      </c>
      <c r="R155" t="n">
        <v>71.06</v>
      </c>
      <c r="S155" t="n">
        <v>57.64</v>
      </c>
      <c r="T155" t="n">
        <v>4618.25</v>
      </c>
      <c r="U155" t="n">
        <v>0.8100000000000001</v>
      </c>
      <c r="V155" t="n">
        <v>0.88</v>
      </c>
      <c r="W155" t="n">
        <v>6.81</v>
      </c>
      <c r="X155" t="n">
        <v>0.27</v>
      </c>
      <c r="Y155" t="n">
        <v>1</v>
      </c>
      <c r="Z155" t="n">
        <v>10</v>
      </c>
      <c r="AA155" t="n">
        <v>566.5321552450192</v>
      </c>
      <c r="AB155" t="n">
        <v>775.1542884409631</v>
      </c>
      <c r="AC155" t="n">
        <v>701.1746510880337</v>
      </c>
      <c r="AD155" t="n">
        <v>566532.1552450192</v>
      </c>
      <c r="AE155" t="n">
        <v>775154.2884409631</v>
      </c>
      <c r="AF155" t="n">
        <v>3.129661198321339e-06</v>
      </c>
      <c r="AG155" t="n">
        <v>7.96875</v>
      </c>
      <c r="AH155" t="n">
        <v>701174.6510880337</v>
      </c>
    </row>
    <row r="156">
      <c r="A156" t="n">
        <v>154</v>
      </c>
      <c r="B156" t="n">
        <v>150</v>
      </c>
      <c r="C156" t="inlineStr">
        <is>
          <t xml:space="preserve">CONCLUIDO	</t>
        </is>
      </c>
      <c r="D156" t="n">
        <v>3.6323</v>
      </c>
      <c r="E156" t="n">
        <v>27.53</v>
      </c>
      <c r="F156" t="n">
        <v>23.98</v>
      </c>
      <c r="G156" t="n">
        <v>143.87</v>
      </c>
      <c r="H156" t="n">
        <v>1.8</v>
      </c>
      <c r="I156" t="n">
        <v>10</v>
      </c>
      <c r="J156" t="n">
        <v>392.19</v>
      </c>
      <c r="K156" t="n">
        <v>61.82</v>
      </c>
      <c r="L156" t="n">
        <v>39.5</v>
      </c>
      <c r="M156" t="n">
        <v>8</v>
      </c>
      <c r="N156" t="n">
        <v>140.87</v>
      </c>
      <c r="O156" t="n">
        <v>48604.33</v>
      </c>
      <c r="P156" t="n">
        <v>457.69</v>
      </c>
      <c r="Q156" t="n">
        <v>452.57</v>
      </c>
      <c r="R156" t="n">
        <v>70.70999999999999</v>
      </c>
      <c r="S156" t="n">
        <v>57.64</v>
      </c>
      <c r="T156" t="n">
        <v>4442.75</v>
      </c>
      <c r="U156" t="n">
        <v>0.82</v>
      </c>
      <c r="V156" t="n">
        <v>0.88</v>
      </c>
      <c r="W156" t="n">
        <v>6.81</v>
      </c>
      <c r="X156" t="n">
        <v>0.25</v>
      </c>
      <c r="Y156" t="n">
        <v>1</v>
      </c>
      <c r="Z156" t="n">
        <v>10</v>
      </c>
      <c r="AA156" t="n">
        <v>566.1256304271635</v>
      </c>
      <c r="AB156" t="n">
        <v>774.5980632505638</v>
      </c>
      <c r="AC156" t="n">
        <v>700.6715112491391</v>
      </c>
      <c r="AD156" t="n">
        <v>566125.6304271636</v>
      </c>
      <c r="AE156" t="n">
        <v>774598.0632505638</v>
      </c>
      <c r="AF156" t="n">
        <v>3.130954161799769e-06</v>
      </c>
      <c r="AG156" t="n">
        <v>7.965856481481482</v>
      </c>
      <c r="AH156" t="n">
        <v>700671.5112491391</v>
      </c>
    </row>
    <row r="157">
      <c r="A157" t="n">
        <v>155</v>
      </c>
      <c r="B157" t="n">
        <v>150</v>
      </c>
      <c r="C157" t="inlineStr">
        <is>
          <t xml:space="preserve">CONCLUIDO	</t>
        </is>
      </c>
      <c r="D157" t="n">
        <v>3.6317</v>
      </c>
      <c r="E157" t="n">
        <v>27.54</v>
      </c>
      <c r="F157" t="n">
        <v>23.98</v>
      </c>
      <c r="G157" t="n">
        <v>143.89</v>
      </c>
      <c r="H157" t="n">
        <v>1.8</v>
      </c>
      <c r="I157" t="n">
        <v>10</v>
      </c>
      <c r="J157" t="n">
        <v>392.96</v>
      </c>
      <c r="K157" t="n">
        <v>61.82</v>
      </c>
      <c r="L157" t="n">
        <v>39.75</v>
      </c>
      <c r="M157" t="n">
        <v>8</v>
      </c>
      <c r="N157" t="n">
        <v>141.39</v>
      </c>
      <c r="O157" t="n">
        <v>48699.33</v>
      </c>
      <c r="P157" t="n">
        <v>457.9</v>
      </c>
      <c r="Q157" t="n">
        <v>452.57</v>
      </c>
      <c r="R157" t="n">
        <v>70.67</v>
      </c>
      <c r="S157" t="n">
        <v>57.64</v>
      </c>
      <c r="T157" t="n">
        <v>4421.77</v>
      </c>
      <c r="U157" t="n">
        <v>0.82</v>
      </c>
      <c r="V157" t="n">
        <v>0.88</v>
      </c>
      <c r="W157" t="n">
        <v>6.81</v>
      </c>
      <c r="X157" t="n">
        <v>0.26</v>
      </c>
      <c r="Y157" t="n">
        <v>1</v>
      </c>
      <c r="Z157" t="n">
        <v>10</v>
      </c>
      <c r="AA157" t="n">
        <v>566.3305835232525</v>
      </c>
      <c r="AB157" t="n">
        <v>774.8784891185255</v>
      </c>
      <c r="AC157" t="n">
        <v>700.9251736658426</v>
      </c>
      <c r="AD157" t="n">
        <v>566330.5835232525</v>
      </c>
      <c r="AE157" t="n">
        <v>774878.4891185255</v>
      </c>
      <c r="AF157" t="n">
        <v>3.130436976408397e-06</v>
      </c>
      <c r="AG157" t="n">
        <v>7.96875</v>
      </c>
      <c r="AH157" t="n">
        <v>700925.1736658426</v>
      </c>
    </row>
    <row r="158">
      <c r="A158" t="n">
        <v>156</v>
      </c>
      <c r="B158" t="n">
        <v>150</v>
      </c>
      <c r="C158" t="inlineStr">
        <is>
          <t xml:space="preserve">CONCLUIDO	</t>
        </is>
      </c>
      <c r="D158" t="n">
        <v>3.6314</v>
      </c>
      <c r="E158" t="n">
        <v>27.54</v>
      </c>
      <c r="F158" t="n">
        <v>23.98</v>
      </c>
      <c r="G158" t="n">
        <v>143.91</v>
      </c>
      <c r="H158" t="n">
        <v>1.81</v>
      </c>
      <c r="I158" t="n">
        <v>10</v>
      </c>
      <c r="J158" t="n">
        <v>393.73</v>
      </c>
      <c r="K158" t="n">
        <v>61.82</v>
      </c>
      <c r="L158" t="n">
        <v>40</v>
      </c>
      <c r="M158" t="n">
        <v>8</v>
      </c>
      <c r="N158" t="n">
        <v>141.91</v>
      </c>
      <c r="O158" t="n">
        <v>48794.7</v>
      </c>
      <c r="P158" t="n">
        <v>458</v>
      </c>
      <c r="Q158" t="n">
        <v>452.56</v>
      </c>
      <c r="R158" t="n">
        <v>70.92</v>
      </c>
      <c r="S158" t="n">
        <v>57.64</v>
      </c>
      <c r="T158" t="n">
        <v>4546.97</v>
      </c>
      <c r="U158" t="n">
        <v>0.8100000000000001</v>
      </c>
      <c r="V158" t="n">
        <v>0.88</v>
      </c>
      <c r="W158" t="n">
        <v>6.81</v>
      </c>
      <c r="X158" t="n">
        <v>0.26</v>
      </c>
      <c r="Y158" t="n">
        <v>1</v>
      </c>
      <c r="Z158" t="n">
        <v>10</v>
      </c>
      <c r="AA158" t="n">
        <v>566.4297552818587</v>
      </c>
      <c r="AB158" t="n">
        <v>775.0141802937995</v>
      </c>
      <c r="AC158" t="n">
        <v>701.0479146657923</v>
      </c>
      <c r="AD158" t="n">
        <v>566429.7552818586</v>
      </c>
      <c r="AE158" t="n">
        <v>775014.1802937995</v>
      </c>
      <c r="AF158" t="n">
        <v>3.130178383712711e-06</v>
      </c>
      <c r="AG158" t="n">
        <v>7.96875</v>
      </c>
      <c r="AH158" t="n">
        <v>701047.9146657923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H4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10</v>
      </c>
      <c r="C2" t="inlineStr">
        <is>
          <t xml:space="preserve">CONCLUIDO	</t>
        </is>
      </c>
      <c r="D2" t="n">
        <v>3.6259</v>
      </c>
      <c r="E2" t="n">
        <v>27.58</v>
      </c>
      <c r="F2" t="n">
        <v>25.31</v>
      </c>
      <c r="G2" t="n">
        <v>27.12</v>
      </c>
      <c r="H2" t="n">
        <v>0.64</v>
      </c>
      <c r="I2" t="n">
        <v>56</v>
      </c>
      <c r="J2" t="n">
        <v>26.11</v>
      </c>
      <c r="K2" t="n">
        <v>12.1</v>
      </c>
      <c r="L2" t="n">
        <v>1</v>
      </c>
      <c r="M2" t="n">
        <v>52</v>
      </c>
      <c r="N2" t="n">
        <v>3.01</v>
      </c>
      <c r="O2" t="n">
        <v>3454.41</v>
      </c>
      <c r="P2" t="n">
        <v>75.76000000000001</v>
      </c>
      <c r="Q2" t="n">
        <v>452.72</v>
      </c>
      <c r="R2" t="n">
        <v>113.95</v>
      </c>
      <c r="S2" t="n">
        <v>57.64</v>
      </c>
      <c r="T2" t="n">
        <v>25831.65</v>
      </c>
      <c r="U2" t="n">
        <v>0.51</v>
      </c>
      <c r="V2" t="n">
        <v>0.84</v>
      </c>
      <c r="W2" t="n">
        <v>6.88</v>
      </c>
      <c r="X2" t="n">
        <v>1.58</v>
      </c>
      <c r="Y2" t="n">
        <v>1</v>
      </c>
      <c r="Z2" t="n">
        <v>10</v>
      </c>
      <c r="AA2" t="n">
        <v>203.2466619171939</v>
      </c>
      <c r="AB2" t="n">
        <v>278.0910494448686</v>
      </c>
      <c r="AC2" t="n">
        <v>251.5504299891712</v>
      </c>
      <c r="AD2" t="n">
        <v>203246.6619171939</v>
      </c>
      <c r="AE2" t="n">
        <v>278091.0494448686</v>
      </c>
      <c r="AF2" t="n">
        <v>6.219657979596723e-06</v>
      </c>
      <c r="AG2" t="n">
        <v>7.980324074074074</v>
      </c>
      <c r="AH2" t="n">
        <v>251550.4299891712</v>
      </c>
    </row>
    <row r="3">
      <c r="A3" t="n">
        <v>1</v>
      </c>
      <c r="B3" t="n">
        <v>10</v>
      </c>
      <c r="C3" t="inlineStr">
        <is>
          <t xml:space="preserve">CONCLUIDO	</t>
        </is>
      </c>
      <c r="D3" t="n">
        <v>3.6696</v>
      </c>
      <c r="E3" t="n">
        <v>27.25</v>
      </c>
      <c r="F3" t="n">
        <v>25.08</v>
      </c>
      <c r="G3" t="n">
        <v>32.02</v>
      </c>
      <c r="H3" t="n">
        <v>0.79</v>
      </c>
      <c r="I3" t="n">
        <v>47</v>
      </c>
      <c r="J3" t="n">
        <v>26.38</v>
      </c>
      <c r="K3" t="n">
        <v>12.1</v>
      </c>
      <c r="L3" t="n">
        <v>1.25</v>
      </c>
      <c r="M3" t="n">
        <v>6</v>
      </c>
      <c r="N3" t="n">
        <v>3.04</v>
      </c>
      <c r="O3" t="n">
        <v>3487.87</v>
      </c>
      <c r="P3" t="n">
        <v>72.73999999999999</v>
      </c>
      <c r="Q3" t="n">
        <v>452.94</v>
      </c>
      <c r="R3" t="n">
        <v>105.01</v>
      </c>
      <c r="S3" t="n">
        <v>57.64</v>
      </c>
      <c r="T3" t="n">
        <v>21407.28</v>
      </c>
      <c r="U3" t="n">
        <v>0.55</v>
      </c>
      <c r="V3" t="n">
        <v>0.85</v>
      </c>
      <c r="W3" t="n">
        <v>6.91</v>
      </c>
      <c r="X3" t="n">
        <v>1.35</v>
      </c>
      <c r="Y3" t="n">
        <v>1</v>
      </c>
      <c r="Z3" t="n">
        <v>10</v>
      </c>
      <c r="AA3" t="n">
        <v>191.003627853525</v>
      </c>
      <c r="AB3" t="n">
        <v>261.3395901144224</v>
      </c>
      <c r="AC3" t="n">
        <v>236.3977064263967</v>
      </c>
      <c r="AD3" t="n">
        <v>191003.627853525</v>
      </c>
      <c r="AE3" t="n">
        <v>261339.5901144225</v>
      </c>
      <c r="AF3" t="n">
        <v>6.294618418028113e-06</v>
      </c>
      <c r="AG3" t="n">
        <v>7.884837962962963</v>
      </c>
      <c r="AH3" t="n">
        <v>236397.7064263967</v>
      </c>
    </row>
    <row r="4">
      <c r="A4" t="n">
        <v>2</v>
      </c>
      <c r="B4" t="n">
        <v>10</v>
      </c>
      <c r="C4" t="inlineStr">
        <is>
          <t xml:space="preserve">CONCLUIDO	</t>
        </is>
      </c>
      <c r="D4" t="n">
        <v>3.6668</v>
      </c>
      <c r="E4" t="n">
        <v>27.27</v>
      </c>
      <c r="F4" t="n">
        <v>25.1</v>
      </c>
      <c r="G4" t="n">
        <v>32.05</v>
      </c>
      <c r="H4" t="n">
        <v>0.9399999999999999</v>
      </c>
      <c r="I4" t="n">
        <v>47</v>
      </c>
      <c r="J4" t="n">
        <v>26.66</v>
      </c>
      <c r="K4" t="n">
        <v>12.1</v>
      </c>
      <c r="L4" t="n">
        <v>1.5</v>
      </c>
      <c r="M4" t="n">
        <v>0</v>
      </c>
      <c r="N4" t="n">
        <v>3.06</v>
      </c>
      <c r="O4" t="n">
        <v>3521.35</v>
      </c>
      <c r="P4" t="n">
        <v>73.44</v>
      </c>
      <c r="Q4" t="n">
        <v>452.77</v>
      </c>
      <c r="R4" t="n">
        <v>105.07</v>
      </c>
      <c r="S4" t="n">
        <v>57.64</v>
      </c>
      <c r="T4" t="n">
        <v>21435.89</v>
      </c>
      <c r="U4" t="n">
        <v>0.55</v>
      </c>
      <c r="V4" t="n">
        <v>0.84</v>
      </c>
      <c r="W4" t="n">
        <v>6.93</v>
      </c>
      <c r="X4" t="n">
        <v>1.38</v>
      </c>
      <c r="Y4" t="n">
        <v>1</v>
      </c>
      <c r="Z4" t="n">
        <v>10</v>
      </c>
      <c r="AA4" t="n">
        <v>191.5503660206105</v>
      </c>
      <c r="AB4" t="n">
        <v>262.087661395014</v>
      </c>
      <c r="AC4" t="n">
        <v>237.0743828338935</v>
      </c>
      <c r="AD4" t="n">
        <v>191550.3660206105</v>
      </c>
      <c r="AE4" t="n">
        <v>262087.661395014</v>
      </c>
      <c r="AF4" t="n">
        <v>6.289815460874614e-06</v>
      </c>
      <c r="AG4" t="n">
        <v>7.890625</v>
      </c>
      <c r="AH4" t="n">
        <v>237074.3828338935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H53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45</v>
      </c>
      <c r="C2" t="inlineStr">
        <is>
          <t xml:space="preserve">CONCLUIDO	</t>
        </is>
      </c>
      <c r="D2" t="n">
        <v>2.8353</v>
      </c>
      <c r="E2" t="n">
        <v>35.27</v>
      </c>
      <c r="F2" t="n">
        <v>29.33</v>
      </c>
      <c r="G2" t="n">
        <v>9.17</v>
      </c>
      <c r="H2" t="n">
        <v>0.18</v>
      </c>
      <c r="I2" t="n">
        <v>192</v>
      </c>
      <c r="J2" t="n">
        <v>98.70999999999999</v>
      </c>
      <c r="K2" t="n">
        <v>39.72</v>
      </c>
      <c r="L2" t="n">
        <v>1</v>
      </c>
      <c r="M2" t="n">
        <v>190</v>
      </c>
      <c r="N2" t="n">
        <v>12.99</v>
      </c>
      <c r="O2" t="n">
        <v>12407.75</v>
      </c>
      <c r="P2" t="n">
        <v>264.72</v>
      </c>
      <c r="Q2" t="n">
        <v>452.96</v>
      </c>
      <c r="R2" t="n">
        <v>245.45</v>
      </c>
      <c r="S2" t="n">
        <v>57.64</v>
      </c>
      <c r="T2" t="n">
        <v>90903.84</v>
      </c>
      <c r="U2" t="n">
        <v>0.23</v>
      </c>
      <c r="V2" t="n">
        <v>0.72</v>
      </c>
      <c r="W2" t="n">
        <v>7.1</v>
      </c>
      <c r="X2" t="n">
        <v>5.6</v>
      </c>
      <c r="Y2" t="n">
        <v>1</v>
      </c>
      <c r="Z2" t="n">
        <v>10</v>
      </c>
      <c r="AA2" t="n">
        <v>487.2106400392993</v>
      </c>
      <c r="AB2" t="n">
        <v>666.6230919182231</v>
      </c>
      <c r="AC2" t="n">
        <v>603.0015196369328</v>
      </c>
      <c r="AD2" t="n">
        <v>487210.6400392993</v>
      </c>
      <c r="AE2" t="n">
        <v>666623.0919182231</v>
      </c>
      <c r="AF2" t="n">
        <v>3.432441587206025e-06</v>
      </c>
      <c r="AG2" t="n">
        <v>10.20543981481481</v>
      </c>
      <c r="AH2" t="n">
        <v>603001.5196369328</v>
      </c>
    </row>
    <row r="3">
      <c r="A3" t="n">
        <v>1</v>
      </c>
      <c r="B3" t="n">
        <v>45</v>
      </c>
      <c r="C3" t="inlineStr">
        <is>
          <t xml:space="preserve">CONCLUIDO	</t>
        </is>
      </c>
      <c r="D3" t="n">
        <v>3.0345</v>
      </c>
      <c r="E3" t="n">
        <v>32.95</v>
      </c>
      <c r="F3" t="n">
        <v>27.96</v>
      </c>
      <c r="G3" t="n">
        <v>11.49</v>
      </c>
      <c r="H3" t="n">
        <v>0.22</v>
      </c>
      <c r="I3" t="n">
        <v>146</v>
      </c>
      <c r="J3" t="n">
        <v>99.02</v>
      </c>
      <c r="K3" t="n">
        <v>39.72</v>
      </c>
      <c r="L3" t="n">
        <v>1.25</v>
      </c>
      <c r="M3" t="n">
        <v>144</v>
      </c>
      <c r="N3" t="n">
        <v>13.05</v>
      </c>
      <c r="O3" t="n">
        <v>12446.14</v>
      </c>
      <c r="P3" t="n">
        <v>251.67</v>
      </c>
      <c r="Q3" t="n">
        <v>452.87</v>
      </c>
      <c r="R3" t="n">
        <v>200.23</v>
      </c>
      <c r="S3" t="n">
        <v>57.64</v>
      </c>
      <c r="T3" t="n">
        <v>68523.39999999999</v>
      </c>
      <c r="U3" t="n">
        <v>0.29</v>
      </c>
      <c r="V3" t="n">
        <v>0.76</v>
      </c>
      <c r="W3" t="n">
        <v>7.03</v>
      </c>
      <c r="X3" t="n">
        <v>4.23</v>
      </c>
      <c r="Y3" t="n">
        <v>1</v>
      </c>
      <c r="Z3" t="n">
        <v>10</v>
      </c>
      <c r="AA3" t="n">
        <v>441.7665650421665</v>
      </c>
      <c r="AB3" t="n">
        <v>604.4445036560526</v>
      </c>
      <c r="AC3" t="n">
        <v>546.757168570307</v>
      </c>
      <c r="AD3" t="n">
        <v>441766.5650421665</v>
      </c>
      <c r="AE3" t="n">
        <v>604444.5036560525</v>
      </c>
      <c r="AF3" t="n">
        <v>3.673595032757268e-06</v>
      </c>
      <c r="AG3" t="n">
        <v>9.534143518518519</v>
      </c>
      <c r="AH3" t="n">
        <v>546757.1685703071</v>
      </c>
    </row>
    <row r="4">
      <c r="A4" t="n">
        <v>2</v>
      </c>
      <c r="B4" t="n">
        <v>45</v>
      </c>
      <c r="C4" t="inlineStr">
        <is>
          <t xml:space="preserve">CONCLUIDO	</t>
        </is>
      </c>
      <c r="D4" t="n">
        <v>3.1706</v>
      </c>
      <c r="E4" t="n">
        <v>31.54</v>
      </c>
      <c r="F4" t="n">
        <v>27.13</v>
      </c>
      <c r="G4" t="n">
        <v>13.79</v>
      </c>
      <c r="H4" t="n">
        <v>0.27</v>
      </c>
      <c r="I4" t="n">
        <v>118</v>
      </c>
      <c r="J4" t="n">
        <v>99.33</v>
      </c>
      <c r="K4" t="n">
        <v>39.72</v>
      </c>
      <c r="L4" t="n">
        <v>1.5</v>
      </c>
      <c r="M4" t="n">
        <v>116</v>
      </c>
      <c r="N4" t="n">
        <v>13.11</v>
      </c>
      <c r="O4" t="n">
        <v>12484.55</v>
      </c>
      <c r="P4" t="n">
        <v>243.43</v>
      </c>
      <c r="Q4" t="n">
        <v>452.75</v>
      </c>
      <c r="R4" t="n">
        <v>173.21</v>
      </c>
      <c r="S4" t="n">
        <v>57.64</v>
      </c>
      <c r="T4" t="n">
        <v>55154.92</v>
      </c>
      <c r="U4" t="n">
        <v>0.33</v>
      </c>
      <c r="V4" t="n">
        <v>0.78</v>
      </c>
      <c r="W4" t="n">
        <v>6.98</v>
      </c>
      <c r="X4" t="n">
        <v>3.4</v>
      </c>
      <c r="Y4" t="n">
        <v>1</v>
      </c>
      <c r="Z4" t="n">
        <v>10</v>
      </c>
      <c r="AA4" t="n">
        <v>410.5883830212545</v>
      </c>
      <c r="AB4" t="n">
        <v>561.7851395307267</v>
      </c>
      <c r="AC4" t="n">
        <v>508.1691542843087</v>
      </c>
      <c r="AD4" t="n">
        <v>410588.3830212544</v>
      </c>
      <c r="AE4" t="n">
        <v>561785.1395307267</v>
      </c>
      <c r="AF4" t="n">
        <v>3.838359008357289e-06</v>
      </c>
      <c r="AG4" t="n">
        <v>9.126157407407407</v>
      </c>
      <c r="AH4" t="n">
        <v>508169.1542843087</v>
      </c>
    </row>
    <row r="5">
      <c r="A5" t="n">
        <v>3</v>
      </c>
      <c r="B5" t="n">
        <v>45</v>
      </c>
      <c r="C5" t="inlineStr">
        <is>
          <t xml:space="preserve">CONCLUIDO	</t>
        </is>
      </c>
      <c r="D5" t="n">
        <v>3.2668</v>
      </c>
      <c r="E5" t="n">
        <v>30.61</v>
      </c>
      <c r="F5" t="n">
        <v>26.59</v>
      </c>
      <c r="G5" t="n">
        <v>16.11</v>
      </c>
      <c r="H5" t="n">
        <v>0.31</v>
      </c>
      <c r="I5" t="n">
        <v>99</v>
      </c>
      <c r="J5" t="n">
        <v>99.64</v>
      </c>
      <c r="K5" t="n">
        <v>39.72</v>
      </c>
      <c r="L5" t="n">
        <v>1.75</v>
      </c>
      <c r="M5" t="n">
        <v>97</v>
      </c>
      <c r="N5" t="n">
        <v>13.18</v>
      </c>
      <c r="O5" t="n">
        <v>12522.99</v>
      </c>
      <c r="P5" t="n">
        <v>237.94</v>
      </c>
      <c r="Q5" t="n">
        <v>452.86</v>
      </c>
      <c r="R5" t="n">
        <v>155.51</v>
      </c>
      <c r="S5" t="n">
        <v>57.64</v>
      </c>
      <c r="T5" t="n">
        <v>46398.53</v>
      </c>
      <c r="U5" t="n">
        <v>0.37</v>
      </c>
      <c r="V5" t="n">
        <v>0.8</v>
      </c>
      <c r="W5" t="n">
        <v>6.96</v>
      </c>
      <c r="X5" t="n">
        <v>2.86</v>
      </c>
      <c r="Y5" t="n">
        <v>1</v>
      </c>
      <c r="Z5" t="n">
        <v>10</v>
      </c>
      <c r="AA5" t="n">
        <v>397.4135292378032</v>
      </c>
      <c r="AB5" t="n">
        <v>543.7587233506812</v>
      </c>
      <c r="AC5" t="n">
        <v>491.8631539642528</v>
      </c>
      <c r="AD5" t="n">
        <v>397413.5292378032</v>
      </c>
      <c r="AE5" t="n">
        <v>543758.7233506811</v>
      </c>
      <c r="AF5" t="n">
        <v>3.954819658267076e-06</v>
      </c>
      <c r="AG5" t="n">
        <v>8.857060185185185</v>
      </c>
      <c r="AH5" t="n">
        <v>491863.1539642528</v>
      </c>
    </row>
    <row r="6">
      <c r="A6" t="n">
        <v>4</v>
      </c>
      <c r="B6" t="n">
        <v>45</v>
      </c>
      <c r="C6" t="inlineStr">
        <is>
          <t xml:space="preserve">CONCLUIDO	</t>
        </is>
      </c>
      <c r="D6" t="n">
        <v>3.3445</v>
      </c>
      <c r="E6" t="n">
        <v>29.9</v>
      </c>
      <c r="F6" t="n">
        <v>26.16</v>
      </c>
      <c r="G6" t="n">
        <v>18.47</v>
      </c>
      <c r="H6" t="n">
        <v>0.35</v>
      </c>
      <c r="I6" t="n">
        <v>85</v>
      </c>
      <c r="J6" t="n">
        <v>99.95</v>
      </c>
      <c r="K6" t="n">
        <v>39.72</v>
      </c>
      <c r="L6" t="n">
        <v>2</v>
      </c>
      <c r="M6" t="n">
        <v>83</v>
      </c>
      <c r="N6" t="n">
        <v>13.24</v>
      </c>
      <c r="O6" t="n">
        <v>12561.45</v>
      </c>
      <c r="P6" t="n">
        <v>233.45</v>
      </c>
      <c r="Q6" t="n">
        <v>452.79</v>
      </c>
      <c r="R6" t="n">
        <v>141.36</v>
      </c>
      <c r="S6" t="n">
        <v>57.64</v>
      </c>
      <c r="T6" t="n">
        <v>39390.86</v>
      </c>
      <c r="U6" t="n">
        <v>0.41</v>
      </c>
      <c r="V6" t="n">
        <v>0.8100000000000001</v>
      </c>
      <c r="W6" t="n">
        <v>6.94</v>
      </c>
      <c r="X6" t="n">
        <v>2.43</v>
      </c>
      <c r="Y6" t="n">
        <v>1</v>
      </c>
      <c r="Z6" t="n">
        <v>10</v>
      </c>
      <c r="AA6" t="n">
        <v>387.4311980200938</v>
      </c>
      <c r="AB6" t="n">
        <v>530.1004573892388</v>
      </c>
      <c r="AC6" t="n">
        <v>479.5084137366739</v>
      </c>
      <c r="AD6" t="n">
        <v>387431.1980200938</v>
      </c>
      <c r="AE6" t="n">
        <v>530100.4573892389</v>
      </c>
      <c r="AF6" t="n">
        <v>4.048884029348058e-06</v>
      </c>
      <c r="AG6" t="n">
        <v>8.65162037037037</v>
      </c>
      <c r="AH6" t="n">
        <v>479508.4137366739</v>
      </c>
    </row>
    <row r="7">
      <c r="A7" t="n">
        <v>5</v>
      </c>
      <c r="B7" t="n">
        <v>45</v>
      </c>
      <c r="C7" t="inlineStr">
        <is>
          <t xml:space="preserve">CONCLUIDO	</t>
        </is>
      </c>
      <c r="D7" t="n">
        <v>3.4063</v>
      </c>
      <c r="E7" t="n">
        <v>29.36</v>
      </c>
      <c r="F7" t="n">
        <v>25.83</v>
      </c>
      <c r="G7" t="n">
        <v>20.66</v>
      </c>
      <c r="H7" t="n">
        <v>0.39</v>
      </c>
      <c r="I7" t="n">
        <v>75</v>
      </c>
      <c r="J7" t="n">
        <v>100.27</v>
      </c>
      <c r="K7" t="n">
        <v>39.72</v>
      </c>
      <c r="L7" t="n">
        <v>2.25</v>
      </c>
      <c r="M7" t="n">
        <v>73</v>
      </c>
      <c r="N7" t="n">
        <v>13.3</v>
      </c>
      <c r="O7" t="n">
        <v>12599.94</v>
      </c>
      <c r="P7" t="n">
        <v>229.63</v>
      </c>
      <c r="Q7" t="n">
        <v>452.8</v>
      </c>
      <c r="R7" t="n">
        <v>130.91</v>
      </c>
      <c r="S7" t="n">
        <v>57.64</v>
      </c>
      <c r="T7" t="n">
        <v>34219.07</v>
      </c>
      <c r="U7" t="n">
        <v>0.44</v>
      </c>
      <c r="V7" t="n">
        <v>0.82</v>
      </c>
      <c r="W7" t="n">
        <v>6.91</v>
      </c>
      <c r="X7" t="n">
        <v>2.1</v>
      </c>
      <c r="Y7" t="n">
        <v>1</v>
      </c>
      <c r="Z7" t="n">
        <v>10</v>
      </c>
      <c r="AA7" t="n">
        <v>368.8555431049438</v>
      </c>
      <c r="AB7" t="n">
        <v>504.6844268342733</v>
      </c>
      <c r="AC7" t="n">
        <v>456.5180534662513</v>
      </c>
      <c r="AD7" t="n">
        <v>368855.5431049438</v>
      </c>
      <c r="AE7" t="n">
        <v>504684.4268342733</v>
      </c>
      <c r="AF7" t="n">
        <v>4.123699706732932e-06</v>
      </c>
      <c r="AG7" t="n">
        <v>8.49537037037037</v>
      </c>
      <c r="AH7" t="n">
        <v>456518.0534662514</v>
      </c>
    </row>
    <row r="8">
      <c r="A8" t="n">
        <v>6</v>
      </c>
      <c r="B8" t="n">
        <v>45</v>
      </c>
      <c r="C8" t="inlineStr">
        <is>
          <t xml:space="preserve">CONCLUIDO	</t>
        </is>
      </c>
      <c r="D8" t="n">
        <v>3.4488</v>
      </c>
      <c r="E8" t="n">
        <v>29</v>
      </c>
      <c r="F8" t="n">
        <v>25.63</v>
      </c>
      <c r="G8" t="n">
        <v>22.95</v>
      </c>
      <c r="H8" t="n">
        <v>0.44</v>
      </c>
      <c r="I8" t="n">
        <v>67</v>
      </c>
      <c r="J8" t="n">
        <v>100.58</v>
      </c>
      <c r="K8" t="n">
        <v>39.72</v>
      </c>
      <c r="L8" t="n">
        <v>2.5</v>
      </c>
      <c r="M8" t="n">
        <v>65</v>
      </c>
      <c r="N8" t="n">
        <v>13.36</v>
      </c>
      <c r="O8" t="n">
        <v>12638.45</v>
      </c>
      <c r="P8" t="n">
        <v>227.15</v>
      </c>
      <c r="Q8" t="n">
        <v>452.67</v>
      </c>
      <c r="R8" t="n">
        <v>124.42</v>
      </c>
      <c r="S8" t="n">
        <v>57.64</v>
      </c>
      <c r="T8" t="n">
        <v>31014.47</v>
      </c>
      <c r="U8" t="n">
        <v>0.46</v>
      </c>
      <c r="V8" t="n">
        <v>0.83</v>
      </c>
      <c r="W8" t="n">
        <v>6.9</v>
      </c>
      <c r="X8" t="n">
        <v>1.9</v>
      </c>
      <c r="Y8" t="n">
        <v>1</v>
      </c>
      <c r="Z8" t="n">
        <v>10</v>
      </c>
      <c r="AA8" t="n">
        <v>363.8472586469817</v>
      </c>
      <c r="AB8" t="n">
        <v>497.831871088973</v>
      </c>
      <c r="AC8" t="n">
        <v>450.3194960236602</v>
      </c>
      <c r="AD8" t="n">
        <v>363847.2586469817</v>
      </c>
      <c r="AE8" t="n">
        <v>497831.871088973</v>
      </c>
      <c r="AF8" t="n">
        <v>4.175150617555863e-06</v>
      </c>
      <c r="AG8" t="n">
        <v>8.391203703703704</v>
      </c>
      <c r="AH8" t="n">
        <v>450319.4960236602</v>
      </c>
    </row>
    <row r="9">
      <c r="A9" t="n">
        <v>7</v>
      </c>
      <c r="B9" t="n">
        <v>45</v>
      </c>
      <c r="C9" t="inlineStr">
        <is>
          <t xml:space="preserve">CONCLUIDO	</t>
        </is>
      </c>
      <c r="D9" t="n">
        <v>3.4912</v>
      </c>
      <c r="E9" t="n">
        <v>28.64</v>
      </c>
      <c r="F9" t="n">
        <v>25.42</v>
      </c>
      <c r="G9" t="n">
        <v>25.42</v>
      </c>
      <c r="H9" t="n">
        <v>0.48</v>
      </c>
      <c r="I9" t="n">
        <v>60</v>
      </c>
      <c r="J9" t="n">
        <v>100.89</v>
      </c>
      <c r="K9" t="n">
        <v>39.72</v>
      </c>
      <c r="L9" t="n">
        <v>2.75</v>
      </c>
      <c r="M9" t="n">
        <v>58</v>
      </c>
      <c r="N9" t="n">
        <v>13.42</v>
      </c>
      <c r="O9" t="n">
        <v>12676.98</v>
      </c>
      <c r="P9" t="n">
        <v>224.64</v>
      </c>
      <c r="Q9" t="n">
        <v>452.72</v>
      </c>
      <c r="R9" t="n">
        <v>117.44</v>
      </c>
      <c r="S9" t="n">
        <v>57.64</v>
      </c>
      <c r="T9" t="n">
        <v>27558.91</v>
      </c>
      <c r="U9" t="n">
        <v>0.49</v>
      </c>
      <c r="V9" t="n">
        <v>0.83</v>
      </c>
      <c r="W9" t="n">
        <v>6.89</v>
      </c>
      <c r="X9" t="n">
        <v>1.69</v>
      </c>
      <c r="Y9" t="n">
        <v>1</v>
      </c>
      <c r="Z9" t="n">
        <v>10</v>
      </c>
      <c r="AA9" t="n">
        <v>358.9224892939826</v>
      </c>
      <c r="AB9" t="n">
        <v>491.0935843947098</v>
      </c>
      <c r="AC9" t="n">
        <v>444.2243019542526</v>
      </c>
      <c r="AD9" t="n">
        <v>358922.4892939826</v>
      </c>
      <c r="AE9" t="n">
        <v>491093.5843947098</v>
      </c>
      <c r="AF9" t="n">
        <v>4.226480467412151e-06</v>
      </c>
      <c r="AG9" t="n">
        <v>8.287037037037036</v>
      </c>
      <c r="AH9" t="n">
        <v>444224.3019542525</v>
      </c>
    </row>
    <row r="10">
      <c r="A10" t="n">
        <v>8</v>
      </c>
      <c r="B10" t="n">
        <v>45</v>
      </c>
      <c r="C10" t="inlineStr">
        <is>
          <t xml:space="preserve">CONCLUIDO	</t>
        </is>
      </c>
      <c r="D10" t="n">
        <v>3.5217</v>
      </c>
      <c r="E10" t="n">
        <v>28.4</v>
      </c>
      <c r="F10" t="n">
        <v>25.28</v>
      </c>
      <c r="G10" t="n">
        <v>27.57</v>
      </c>
      <c r="H10" t="n">
        <v>0.52</v>
      </c>
      <c r="I10" t="n">
        <v>55</v>
      </c>
      <c r="J10" t="n">
        <v>101.2</v>
      </c>
      <c r="K10" t="n">
        <v>39.72</v>
      </c>
      <c r="L10" t="n">
        <v>3</v>
      </c>
      <c r="M10" t="n">
        <v>53</v>
      </c>
      <c r="N10" t="n">
        <v>13.49</v>
      </c>
      <c r="O10" t="n">
        <v>12715.54</v>
      </c>
      <c r="P10" t="n">
        <v>222.52</v>
      </c>
      <c r="Q10" t="n">
        <v>452.61</v>
      </c>
      <c r="R10" t="n">
        <v>112.95</v>
      </c>
      <c r="S10" t="n">
        <v>57.64</v>
      </c>
      <c r="T10" t="n">
        <v>25335.95</v>
      </c>
      <c r="U10" t="n">
        <v>0.51</v>
      </c>
      <c r="V10" t="n">
        <v>0.84</v>
      </c>
      <c r="W10" t="n">
        <v>6.88</v>
      </c>
      <c r="X10" t="n">
        <v>1.55</v>
      </c>
      <c r="Y10" t="n">
        <v>1</v>
      </c>
      <c r="Z10" t="n">
        <v>10</v>
      </c>
      <c r="AA10" t="n">
        <v>355.2634039372376</v>
      </c>
      <c r="AB10" t="n">
        <v>486.0870623821581</v>
      </c>
      <c r="AC10" t="n">
        <v>439.6955953758811</v>
      </c>
      <c r="AD10" t="n">
        <v>355263.4039372376</v>
      </c>
      <c r="AE10" t="n">
        <v>486087.0623821581</v>
      </c>
      <c r="AF10" t="n">
        <v>4.26340406223802e-06</v>
      </c>
      <c r="AG10" t="n">
        <v>8.217592592592593</v>
      </c>
      <c r="AH10" t="n">
        <v>439695.5953758811</v>
      </c>
    </row>
    <row r="11">
      <c r="A11" t="n">
        <v>9</v>
      </c>
      <c r="B11" t="n">
        <v>45</v>
      </c>
      <c r="C11" t="inlineStr">
        <is>
          <t xml:space="preserve">CONCLUIDO	</t>
        </is>
      </c>
      <c r="D11" t="n">
        <v>3.5501</v>
      </c>
      <c r="E11" t="n">
        <v>28.17</v>
      </c>
      <c r="F11" t="n">
        <v>25.15</v>
      </c>
      <c r="G11" t="n">
        <v>30.18</v>
      </c>
      <c r="H11" t="n">
        <v>0.5600000000000001</v>
      </c>
      <c r="I11" t="n">
        <v>50</v>
      </c>
      <c r="J11" t="n">
        <v>101.52</v>
      </c>
      <c r="K11" t="n">
        <v>39.72</v>
      </c>
      <c r="L11" t="n">
        <v>3.25</v>
      </c>
      <c r="M11" t="n">
        <v>48</v>
      </c>
      <c r="N11" t="n">
        <v>13.55</v>
      </c>
      <c r="O11" t="n">
        <v>12754.13</v>
      </c>
      <c r="P11" t="n">
        <v>220.77</v>
      </c>
      <c r="Q11" t="n">
        <v>452.68</v>
      </c>
      <c r="R11" t="n">
        <v>108.83</v>
      </c>
      <c r="S11" t="n">
        <v>57.64</v>
      </c>
      <c r="T11" t="n">
        <v>23304.51</v>
      </c>
      <c r="U11" t="n">
        <v>0.53</v>
      </c>
      <c r="V11" t="n">
        <v>0.84</v>
      </c>
      <c r="W11" t="n">
        <v>6.88</v>
      </c>
      <c r="X11" t="n">
        <v>1.42</v>
      </c>
      <c r="Y11" t="n">
        <v>1</v>
      </c>
      <c r="Z11" t="n">
        <v>10</v>
      </c>
      <c r="AA11" t="n">
        <v>352.0662603305753</v>
      </c>
      <c r="AB11" t="n">
        <v>481.7125894515016</v>
      </c>
      <c r="AC11" t="n">
        <v>435.7386160021151</v>
      </c>
      <c r="AD11" t="n">
        <v>352066.2603305753</v>
      </c>
      <c r="AE11" t="n">
        <v>481712.5894515016</v>
      </c>
      <c r="AF11" t="n">
        <v>4.297785376764402e-06</v>
      </c>
      <c r="AG11" t="n">
        <v>8.151041666666668</v>
      </c>
      <c r="AH11" t="n">
        <v>435738.6160021151</v>
      </c>
    </row>
    <row r="12">
      <c r="A12" t="n">
        <v>10</v>
      </c>
      <c r="B12" t="n">
        <v>45</v>
      </c>
      <c r="C12" t="inlineStr">
        <is>
          <t xml:space="preserve">CONCLUIDO	</t>
        </is>
      </c>
      <c r="D12" t="n">
        <v>3.5772</v>
      </c>
      <c r="E12" t="n">
        <v>27.95</v>
      </c>
      <c r="F12" t="n">
        <v>25.02</v>
      </c>
      <c r="G12" t="n">
        <v>32.64</v>
      </c>
      <c r="H12" t="n">
        <v>0.6</v>
      </c>
      <c r="I12" t="n">
        <v>46</v>
      </c>
      <c r="J12" t="n">
        <v>101.83</v>
      </c>
      <c r="K12" t="n">
        <v>39.72</v>
      </c>
      <c r="L12" t="n">
        <v>3.5</v>
      </c>
      <c r="M12" t="n">
        <v>44</v>
      </c>
      <c r="N12" t="n">
        <v>13.61</v>
      </c>
      <c r="O12" t="n">
        <v>12792.74</v>
      </c>
      <c r="P12" t="n">
        <v>218.95</v>
      </c>
      <c r="Q12" t="n">
        <v>452.67</v>
      </c>
      <c r="R12" t="n">
        <v>104.72</v>
      </c>
      <c r="S12" t="n">
        <v>57.64</v>
      </c>
      <c r="T12" t="n">
        <v>21269.55</v>
      </c>
      <c r="U12" t="n">
        <v>0.55</v>
      </c>
      <c r="V12" t="n">
        <v>0.85</v>
      </c>
      <c r="W12" t="n">
        <v>6.86</v>
      </c>
      <c r="X12" t="n">
        <v>1.29</v>
      </c>
      <c r="Y12" t="n">
        <v>1</v>
      </c>
      <c r="Z12" t="n">
        <v>10</v>
      </c>
      <c r="AA12" t="n">
        <v>348.9474685286276</v>
      </c>
      <c r="AB12" t="n">
        <v>477.4453209166932</v>
      </c>
      <c r="AC12" t="n">
        <v>431.8786095871197</v>
      </c>
      <c r="AD12" t="n">
        <v>348947.4685286275</v>
      </c>
      <c r="AE12" t="n">
        <v>477445.3209166932</v>
      </c>
      <c r="AF12" t="n">
        <v>4.330592898724435e-06</v>
      </c>
      <c r="AG12" t="n">
        <v>8.08738425925926</v>
      </c>
      <c r="AH12" t="n">
        <v>431878.6095871197</v>
      </c>
    </row>
    <row r="13">
      <c r="A13" t="n">
        <v>11</v>
      </c>
      <c r="B13" t="n">
        <v>45</v>
      </c>
      <c r="C13" t="inlineStr">
        <is>
          <t xml:space="preserve">CONCLUIDO	</t>
        </is>
      </c>
      <c r="D13" t="n">
        <v>3.5988</v>
      </c>
      <c r="E13" t="n">
        <v>27.79</v>
      </c>
      <c r="F13" t="n">
        <v>24.92</v>
      </c>
      <c r="G13" t="n">
        <v>34.77</v>
      </c>
      <c r="H13" t="n">
        <v>0.65</v>
      </c>
      <c r="I13" t="n">
        <v>43</v>
      </c>
      <c r="J13" t="n">
        <v>102.14</v>
      </c>
      <c r="K13" t="n">
        <v>39.72</v>
      </c>
      <c r="L13" t="n">
        <v>3.75</v>
      </c>
      <c r="M13" t="n">
        <v>41</v>
      </c>
      <c r="N13" t="n">
        <v>13.68</v>
      </c>
      <c r="O13" t="n">
        <v>12831.37</v>
      </c>
      <c r="P13" t="n">
        <v>217.29</v>
      </c>
      <c r="Q13" t="n">
        <v>452.61</v>
      </c>
      <c r="R13" t="n">
        <v>101.21</v>
      </c>
      <c r="S13" t="n">
        <v>57.64</v>
      </c>
      <c r="T13" t="n">
        <v>19527.96</v>
      </c>
      <c r="U13" t="n">
        <v>0.57</v>
      </c>
      <c r="V13" t="n">
        <v>0.85</v>
      </c>
      <c r="W13" t="n">
        <v>6.86</v>
      </c>
      <c r="X13" t="n">
        <v>1.19</v>
      </c>
      <c r="Y13" t="n">
        <v>1</v>
      </c>
      <c r="Z13" t="n">
        <v>10</v>
      </c>
      <c r="AA13" t="n">
        <v>346.362926637656</v>
      </c>
      <c r="AB13" t="n">
        <v>473.9090366795248</v>
      </c>
      <c r="AC13" t="n">
        <v>428.6798233543406</v>
      </c>
      <c r="AD13" t="n">
        <v>346362.9266376559</v>
      </c>
      <c r="AE13" t="n">
        <v>473909.0366795248</v>
      </c>
      <c r="AF13" t="n">
        <v>4.356742067519149e-06</v>
      </c>
      <c r="AG13" t="n">
        <v>8.041087962962964</v>
      </c>
      <c r="AH13" t="n">
        <v>428679.8233543406</v>
      </c>
    </row>
    <row r="14">
      <c r="A14" t="n">
        <v>12</v>
      </c>
      <c r="B14" t="n">
        <v>45</v>
      </c>
      <c r="C14" t="inlineStr">
        <is>
          <t xml:space="preserve">CONCLUIDO	</t>
        </is>
      </c>
      <c r="D14" t="n">
        <v>3.6121</v>
      </c>
      <c r="E14" t="n">
        <v>27.68</v>
      </c>
      <c r="F14" t="n">
        <v>24.87</v>
      </c>
      <c r="G14" t="n">
        <v>37.31</v>
      </c>
      <c r="H14" t="n">
        <v>0.6899999999999999</v>
      </c>
      <c r="I14" t="n">
        <v>40</v>
      </c>
      <c r="J14" t="n">
        <v>102.45</v>
      </c>
      <c r="K14" t="n">
        <v>39.72</v>
      </c>
      <c r="L14" t="n">
        <v>4</v>
      </c>
      <c r="M14" t="n">
        <v>38</v>
      </c>
      <c r="N14" t="n">
        <v>13.74</v>
      </c>
      <c r="O14" t="n">
        <v>12870.03</v>
      </c>
      <c r="P14" t="n">
        <v>216.35</v>
      </c>
      <c r="Q14" t="n">
        <v>452.6</v>
      </c>
      <c r="R14" t="n">
        <v>99.75</v>
      </c>
      <c r="S14" t="n">
        <v>57.64</v>
      </c>
      <c r="T14" t="n">
        <v>18810.85</v>
      </c>
      <c r="U14" t="n">
        <v>0.58</v>
      </c>
      <c r="V14" t="n">
        <v>0.85</v>
      </c>
      <c r="W14" t="n">
        <v>6.86</v>
      </c>
      <c r="X14" t="n">
        <v>1.15</v>
      </c>
      <c r="Y14" t="n">
        <v>1</v>
      </c>
      <c r="Z14" t="n">
        <v>10</v>
      </c>
      <c r="AA14" t="n">
        <v>344.8685443077913</v>
      </c>
      <c r="AB14" t="n">
        <v>471.8643568483085</v>
      </c>
      <c r="AC14" t="n">
        <v>426.8302848964894</v>
      </c>
      <c r="AD14" t="n">
        <v>344868.5443077913</v>
      </c>
      <c r="AE14" t="n">
        <v>471864.3568483085</v>
      </c>
      <c r="AF14" t="n">
        <v>4.372843176082559e-06</v>
      </c>
      <c r="AG14" t="n">
        <v>8.00925925925926</v>
      </c>
      <c r="AH14" t="n">
        <v>426830.2848964895</v>
      </c>
    </row>
    <row r="15">
      <c r="A15" t="n">
        <v>13</v>
      </c>
      <c r="B15" t="n">
        <v>45</v>
      </c>
      <c r="C15" t="inlineStr">
        <is>
          <t xml:space="preserve">CONCLUIDO	</t>
        </is>
      </c>
      <c r="D15" t="n">
        <v>3.6265</v>
      </c>
      <c r="E15" t="n">
        <v>27.58</v>
      </c>
      <c r="F15" t="n">
        <v>24.81</v>
      </c>
      <c r="G15" t="n">
        <v>39.17</v>
      </c>
      <c r="H15" t="n">
        <v>0.73</v>
      </c>
      <c r="I15" t="n">
        <v>38</v>
      </c>
      <c r="J15" t="n">
        <v>102.77</v>
      </c>
      <c r="K15" t="n">
        <v>39.72</v>
      </c>
      <c r="L15" t="n">
        <v>4.25</v>
      </c>
      <c r="M15" t="n">
        <v>36</v>
      </c>
      <c r="N15" t="n">
        <v>13.8</v>
      </c>
      <c r="O15" t="n">
        <v>12908.71</v>
      </c>
      <c r="P15" t="n">
        <v>214.45</v>
      </c>
      <c r="Q15" t="n">
        <v>452.65</v>
      </c>
      <c r="R15" t="n">
        <v>97.45999999999999</v>
      </c>
      <c r="S15" t="n">
        <v>57.64</v>
      </c>
      <c r="T15" t="n">
        <v>17676.58</v>
      </c>
      <c r="U15" t="n">
        <v>0.59</v>
      </c>
      <c r="V15" t="n">
        <v>0.85</v>
      </c>
      <c r="W15" t="n">
        <v>6.86</v>
      </c>
      <c r="X15" t="n">
        <v>1.08</v>
      </c>
      <c r="Y15" t="n">
        <v>1</v>
      </c>
      <c r="Z15" t="n">
        <v>10</v>
      </c>
      <c r="AA15" t="n">
        <v>342.4904705514199</v>
      </c>
      <c r="AB15" t="n">
        <v>468.6105714216315</v>
      </c>
      <c r="AC15" t="n">
        <v>423.8870361842179</v>
      </c>
      <c r="AD15" t="n">
        <v>342490.4705514199</v>
      </c>
      <c r="AE15" t="n">
        <v>468610.5714216315</v>
      </c>
      <c r="AF15" t="n">
        <v>4.390275955279035e-06</v>
      </c>
      <c r="AG15" t="n">
        <v>7.980324074074074</v>
      </c>
      <c r="AH15" t="n">
        <v>423887.0361842179</v>
      </c>
    </row>
    <row r="16">
      <c r="A16" t="n">
        <v>14</v>
      </c>
      <c r="B16" t="n">
        <v>45</v>
      </c>
      <c r="C16" t="inlineStr">
        <is>
          <t xml:space="preserve">CONCLUIDO	</t>
        </is>
      </c>
      <c r="D16" t="n">
        <v>3.6503</v>
      </c>
      <c r="E16" t="n">
        <v>27.4</v>
      </c>
      <c r="F16" t="n">
        <v>24.69</v>
      </c>
      <c r="G16" t="n">
        <v>42.32</v>
      </c>
      <c r="H16" t="n">
        <v>0.77</v>
      </c>
      <c r="I16" t="n">
        <v>35</v>
      </c>
      <c r="J16" t="n">
        <v>103.08</v>
      </c>
      <c r="K16" t="n">
        <v>39.72</v>
      </c>
      <c r="L16" t="n">
        <v>4.5</v>
      </c>
      <c r="M16" t="n">
        <v>33</v>
      </c>
      <c r="N16" t="n">
        <v>13.87</v>
      </c>
      <c r="O16" t="n">
        <v>12947.42</v>
      </c>
      <c r="P16" t="n">
        <v>213.11</v>
      </c>
      <c r="Q16" t="n">
        <v>452.65</v>
      </c>
      <c r="R16" t="n">
        <v>93.77</v>
      </c>
      <c r="S16" t="n">
        <v>57.64</v>
      </c>
      <c r="T16" t="n">
        <v>15846.82</v>
      </c>
      <c r="U16" t="n">
        <v>0.61</v>
      </c>
      <c r="V16" t="n">
        <v>0.86</v>
      </c>
      <c r="W16" t="n">
        <v>6.85</v>
      </c>
      <c r="X16" t="n">
        <v>0.96</v>
      </c>
      <c r="Y16" t="n">
        <v>1</v>
      </c>
      <c r="Z16" t="n">
        <v>10</v>
      </c>
      <c r="AA16" t="n">
        <v>340.0255411167915</v>
      </c>
      <c r="AB16" t="n">
        <v>465.2379462241611</v>
      </c>
      <c r="AC16" t="n">
        <v>420.836289602085</v>
      </c>
      <c r="AD16" t="n">
        <v>340025.5411167915</v>
      </c>
      <c r="AE16" t="n">
        <v>465237.9462241611</v>
      </c>
      <c r="AF16" t="n">
        <v>4.419088465339877e-06</v>
      </c>
      <c r="AG16" t="n">
        <v>7.92824074074074</v>
      </c>
      <c r="AH16" t="n">
        <v>420836.289602085</v>
      </c>
    </row>
    <row r="17">
      <c r="A17" t="n">
        <v>15</v>
      </c>
      <c r="B17" t="n">
        <v>45</v>
      </c>
      <c r="C17" t="inlineStr">
        <is>
          <t xml:space="preserve">CONCLUIDO	</t>
        </is>
      </c>
      <c r="D17" t="n">
        <v>3.665</v>
      </c>
      <c r="E17" t="n">
        <v>27.28</v>
      </c>
      <c r="F17" t="n">
        <v>24.62</v>
      </c>
      <c r="G17" t="n">
        <v>44.76</v>
      </c>
      <c r="H17" t="n">
        <v>0.8100000000000001</v>
      </c>
      <c r="I17" t="n">
        <v>33</v>
      </c>
      <c r="J17" t="n">
        <v>103.4</v>
      </c>
      <c r="K17" t="n">
        <v>39.72</v>
      </c>
      <c r="L17" t="n">
        <v>4.75</v>
      </c>
      <c r="M17" t="n">
        <v>31</v>
      </c>
      <c r="N17" t="n">
        <v>13.93</v>
      </c>
      <c r="O17" t="n">
        <v>12986.15</v>
      </c>
      <c r="P17" t="n">
        <v>211.49</v>
      </c>
      <c r="Q17" t="n">
        <v>452.75</v>
      </c>
      <c r="R17" t="n">
        <v>91.69</v>
      </c>
      <c r="S17" t="n">
        <v>57.64</v>
      </c>
      <c r="T17" t="n">
        <v>14817.95</v>
      </c>
      <c r="U17" t="n">
        <v>0.63</v>
      </c>
      <c r="V17" t="n">
        <v>0.86</v>
      </c>
      <c r="W17" t="n">
        <v>6.84</v>
      </c>
      <c r="X17" t="n">
        <v>0.89</v>
      </c>
      <c r="Y17" t="n">
        <v>1</v>
      </c>
      <c r="Z17" t="n">
        <v>10</v>
      </c>
      <c r="AA17" t="n">
        <v>327.3622602243988</v>
      </c>
      <c r="AB17" t="n">
        <v>447.911486642665</v>
      </c>
      <c r="AC17" t="n">
        <v>405.1634430052081</v>
      </c>
      <c r="AD17" t="n">
        <v>327362.2602243988</v>
      </c>
      <c r="AE17" t="n">
        <v>447911.486642665</v>
      </c>
      <c r="AF17" t="n">
        <v>4.436884427436278e-06</v>
      </c>
      <c r="AG17" t="n">
        <v>7.893518518518519</v>
      </c>
      <c r="AH17" t="n">
        <v>405163.4430052081</v>
      </c>
    </row>
    <row r="18">
      <c r="A18" t="n">
        <v>16</v>
      </c>
      <c r="B18" t="n">
        <v>45</v>
      </c>
      <c r="C18" t="inlineStr">
        <is>
          <t xml:space="preserve">CONCLUIDO	</t>
        </is>
      </c>
      <c r="D18" t="n">
        <v>3.6657</v>
      </c>
      <c r="E18" t="n">
        <v>27.28</v>
      </c>
      <c r="F18" t="n">
        <v>24.63</v>
      </c>
      <c r="G18" t="n">
        <v>46.19</v>
      </c>
      <c r="H18" t="n">
        <v>0.85</v>
      </c>
      <c r="I18" t="n">
        <v>32</v>
      </c>
      <c r="J18" t="n">
        <v>103.71</v>
      </c>
      <c r="K18" t="n">
        <v>39.72</v>
      </c>
      <c r="L18" t="n">
        <v>5</v>
      </c>
      <c r="M18" t="n">
        <v>30</v>
      </c>
      <c r="N18" t="n">
        <v>14</v>
      </c>
      <c r="O18" t="n">
        <v>13024.91</v>
      </c>
      <c r="P18" t="n">
        <v>211.27</v>
      </c>
      <c r="Q18" t="n">
        <v>452.62</v>
      </c>
      <c r="R18" t="n">
        <v>91.95</v>
      </c>
      <c r="S18" t="n">
        <v>57.64</v>
      </c>
      <c r="T18" t="n">
        <v>14955.14</v>
      </c>
      <c r="U18" t="n">
        <v>0.63</v>
      </c>
      <c r="V18" t="n">
        <v>0.86</v>
      </c>
      <c r="W18" t="n">
        <v>6.85</v>
      </c>
      <c r="X18" t="n">
        <v>0.91</v>
      </c>
      <c r="Y18" t="n">
        <v>1</v>
      </c>
      <c r="Z18" t="n">
        <v>10</v>
      </c>
      <c r="AA18" t="n">
        <v>327.2024734544371</v>
      </c>
      <c r="AB18" t="n">
        <v>447.6928593347087</v>
      </c>
      <c r="AC18" t="n">
        <v>404.9656811806777</v>
      </c>
      <c r="AD18" t="n">
        <v>327202.4734544371</v>
      </c>
      <c r="AE18" t="n">
        <v>447692.8593347087</v>
      </c>
      <c r="AF18" t="n">
        <v>4.437731854202774e-06</v>
      </c>
      <c r="AG18" t="n">
        <v>7.893518518518519</v>
      </c>
      <c r="AH18" t="n">
        <v>404965.6811806777</v>
      </c>
    </row>
    <row r="19">
      <c r="A19" t="n">
        <v>17</v>
      </c>
      <c r="B19" t="n">
        <v>45</v>
      </c>
      <c r="C19" t="inlineStr">
        <is>
          <t xml:space="preserve">CONCLUIDO	</t>
        </is>
      </c>
      <c r="D19" t="n">
        <v>3.6826</v>
      </c>
      <c r="E19" t="n">
        <v>27.15</v>
      </c>
      <c r="F19" t="n">
        <v>24.55</v>
      </c>
      <c r="G19" t="n">
        <v>49.1</v>
      </c>
      <c r="H19" t="n">
        <v>0.89</v>
      </c>
      <c r="I19" t="n">
        <v>30</v>
      </c>
      <c r="J19" t="n">
        <v>104.03</v>
      </c>
      <c r="K19" t="n">
        <v>39.72</v>
      </c>
      <c r="L19" t="n">
        <v>5.25</v>
      </c>
      <c r="M19" t="n">
        <v>28</v>
      </c>
      <c r="N19" t="n">
        <v>14.06</v>
      </c>
      <c r="O19" t="n">
        <v>13063.69</v>
      </c>
      <c r="P19" t="n">
        <v>209.7</v>
      </c>
      <c r="Q19" t="n">
        <v>452.59</v>
      </c>
      <c r="R19" t="n">
        <v>89.31</v>
      </c>
      <c r="S19" t="n">
        <v>57.64</v>
      </c>
      <c r="T19" t="n">
        <v>13641.96</v>
      </c>
      <c r="U19" t="n">
        <v>0.65</v>
      </c>
      <c r="V19" t="n">
        <v>0.86</v>
      </c>
      <c r="W19" t="n">
        <v>6.84</v>
      </c>
      <c r="X19" t="n">
        <v>0.82</v>
      </c>
      <c r="Y19" t="n">
        <v>1</v>
      </c>
      <c r="Z19" t="n">
        <v>10</v>
      </c>
      <c r="AA19" t="n">
        <v>325.0943945160967</v>
      </c>
      <c r="AB19" t="n">
        <v>444.8084927293921</v>
      </c>
      <c r="AC19" t="n">
        <v>402.3565944759387</v>
      </c>
      <c r="AD19" t="n">
        <v>325094.3945160967</v>
      </c>
      <c r="AE19" t="n">
        <v>444808.4927293921</v>
      </c>
      <c r="AF19" t="n">
        <v>4.458191157565304e-06</v>
      </c>
      <c r="AG19" t="n">
        <v>7.855902777777778</v>
      </c>
      <c r="AH19" t="n">
        <v>402356.5944759387</v>
      </c>
    </row>
    <row r="20">
      <c r="A20" t="n">
        <v>18</v>
      </c>
      <c r="B20" t="n">
        <v>45</v>
      </c>
      <c r="C20" t="inlineStr">
        <is>
          <t xml:space="preserve">CONCLUIDO	</t>
        </is>
      </c>
      <c r="D20" t="n">
        <v>3.6875</v>
      </c>
      <c r="E20" t="n">
        <v>27.12</v>
      </c>
      <c r="F20" t="n">
        <v>24.53</v>
      </c>
      <c r="G20" t="n">
        <v>50.76</v>
      </c>
      <c r="H20" t="n">
        <v>0.93</v>
      </c>
      <c r="I20" t="n">
        <v>29</v>
      </c>
      <c r="J20" t="n">
        <v>104.34</v>
      </c>
      <c r="K20" t="n">
        <v>39.72</v>
      </c>
      <c r="L20" t="n">
        <v>5.5</v>
      </c>
      <c r="M20" t="n">
        <v>27</v>
      </c>
      <c r="N20" t="n">
        <v>14.12</v>
      </c>
      <c r="O20" t="n">
        <v>13102.5</v>
      </c>
      <c r="P20" t="n">
        <v>208.85</v>
      </c>
      <c r="Q20" t="n">
        <v>452.65</v>
      </c>
      <c r="R20" t="n">
        <v>88.56999999999999</v>
      </c>
      <c r="S20" t="n">
        <v>57.64</v>
      </c>
      <c r="T20" t="n">
        <v>13279.8</v>
      </c>
      <c r="U20" t="n">
        <v>0.65</v>
      </c>
      <c r="V20" t="n">
        <v>0.86</v>
      </c>
      <c r="W20" t="n">
        <v>6.85</v>
      </c>
      <c r="X20" t="n">
        <v>0.8100000000000001</v>
      </c>
      <c r="Y20" t="n">
        <v>1</v>
      </c>
      <c r="Z20" t="n">
        <v>10</v>
      </c>
      <c r="AA20" t="n">
        <v>324.2350516847739</v>
      </c>
      <c r="AB20" t="n">
        <v>443.6327019560463</v>
      </c>
      <c r="AC20" t="n">
        <v>401.2930195237684</v>
      </c>
      <c r="AD20" t="n">
        <v>324235.0516847739</v>
      </c>
      <c r="AE20" t="n">
        <v>443632.7019560463</v>
      </c>
      <c r="AF20" t="n">
        <v>4.464123144930771e-06</v>
      </c>
      <c r="AG20" t="n">
        <v>7.847222222222222</v>
      </c>
      <c r="AH20" t="n">
        <v>401293.0195237683</v>
      </c>
    </row>
    <row r="21">
      <c r="A21" t="n">
        <v>19</v>
      </c>
      <c r="B21" t="n">
        <v>45</v>
      </c>
      <c r="C21" t="inlineStr">
        <is>
          <t xml:space="preserve">CONCLUIDO	</t>
        </is>
      </c>
      <c r="D21" t="n">
        <v>3.7</v>
      </c>
      <c r="E21" t="n">
        <v>27.03</v>
      </c>
      <c r="F21" t="n">
        <v>24.48</v>
      </c>
      <c r="G21" t="n">
        <v>54.41</v>
      </c>
      <c r="H21" t="n">
        <v>0.97</v>
      </c>
      <c r="I21" t="n">
        <v>27</v>
      </c>
      <c r="J21" t="n">
        <v>104.65</v>
      </c>
      <c r="K21" t="n">
        <v>39.72</v>
      </c>
      <c r="L21" t="n">
        <v>5.75</v>
      </c>
      <c r="M21" t="n">
        <v>25</v>
      </c>
      <c r="N21" t="n">
        <v>14.19</v>
      </c>
      <c r="O21" t="n">
        <v>13141.33</v>
      </c>
      <c r="P21" t="n">
        <v>207.59</v>
      </c>
      <c r="Q21" t="n">
        <v>452.62</v>
      </c>
      <c r="R21" t="n">
        <v>86.87</v>
      </c>
      <c r="S21" t="n">
        <v>57.64</v>
      </c>
      <c r="T21" t="n">
        <v>12436.34</v>
      </c>
      <c r="U21" t="n">
        <v>0.66</v>
      </c>
      <c r="V21" t="n">
        <v>0.87</v>
      </c>
      <c r="W21" t="n">
        <v>6.84</v>
      </c>
      <c r="X21" t="n">
        <v>0.76</v>
      </c>
      <c r="Y21" t="n">
        <v>1</v>
      </c>
      <c r="Z21" t="n">
        <v>10</v>
      </c>
      <c r="AA21" t="n">
        <v>322.6492435544454</v>
      </c>
      <c r="AB21" t="n">
        <v>441.4629293112138</v>
      </c>
      <c r="AC21" t="n">
        <v>399.3303269348636</v>
      </c>
      <c r="AD21" t="n">
        <v>322649.2435544454</v>
      </c>
      <c r="AE21" t="n">
        <v>441462.9293112138</v>
      </c>
      <c r="AF21" t="n">
        <v>4.479255765761046e-06</v>
      </c>
      <c r="AG21" t="n">
        <v>7.821180555555556</v>
      </c>
      <c r="AH21" t="n">
        <v>399330.3269348636</v>
      </c>
    </row>
    <row r="22">
      <c r="A22" t="n">
        <v>20</v>
      </c>
      <c r="B22" t="n">
        <v>45</v>
      </c>
      <c r="C22" t="inlineStr">
        <is>
          <t xml:space="preserve">CONCLUIDO	</t>
        </is>
      </c>
      <c r="D22" t="n">
        <v>3.7066</v>
      </c>
      <c r="E22" t="n">
        <v>26.98</v>
      </c>
      <c r="F22" t="n">
        <v>24.46</v>
      </c>
      <c r="G22" t="n">
        <v>56.44</v>
      </c>
      <c r="H22" t="n">
        <v>1.01</v>
      </c>
      <c r="I22" t="n">
        <v>26</v>
      </c>
      <c r="J22" t="n">
        <v>104.97</v>
      </c>
      <c r="K22" t="n">
        <v>39.72</v>
      </c>
      <c r="L22" t="n">
        <v>6</v>
      </c>
      <c r="M22" t="n">
        <v>24</v>
      </c>
      <c r="N22" t="n">
        <v>14.25</v>
      </c>
      <c r="O22" t="n">
        <v>13180.19</v>
      </c>
      <c r="P22" t="n">
        <v>206.48</v>
      </c>
      <c r="Q22" t="n">
        <v>452.61</v>
      </c>
      <c r="R22" t="n">
        <v>86.13</v>
      </c>
      <c r="S22" t="n">
        <v>57.64</v>
      </c>
      <c r="T22" t="n">
        <v>12073.46</v>
      </c>
      <c r="U22" t="n">
        <v>0.67</v>
      </c>
      <c r="V22" t="n">
        <v>0.87</v>
      </c>
      <c r="W22" t="n">
        <v>6.84</v>
      </c>
      <c r="X22" t="n">
        <v>0.73</v>
      </c>
      <c r="Y22" t="n">
        <v>1</v>
      </c>
      <c r="Z22" t="n">
        <v>10</v>
      </c>
      <c r="AA22" t="n">
        <v>321.5404243619196</v>
      </c>
      <c r="AB22" t="n">
        <v>439.9457939743497</v>
      </c>
      <c r="AC22" t="n">
        <v>397.957984865237</v>
      </c>
      <c r="AD22" t="n">
        <v>321540.4243619196</v>
      </c>
      <c r="AE22" t="n">
        <v>439945.7939743497</v>
      </c>
      <c r="AF22" t="n">
        <v>4.48724578955943e-06</v>
      </c>
      <c r="AG22" t="n">
        <v>7.806712962962963</v>
      </c>
      <c r="AH22" t="n">
        <v>397957.984865237</v>
      </c>
    </row>
    <row r="23">
      <c r="A23" t="n">
        <v>21</v>
      </c>
      <c r="B23" t="n">
        <v>45</v>
      </c>
      <c r="C23" t="inlineStr">
        <is>
          <t xml:space="preserve">CONCLUIDO	</t>
        </is>
      </c>
      <c r="D23" t="n">
        <v>3.7125</v>
      </c>
      <c r="E23" t="n">
        <v>26.94</v>
      </c>
      <c r="F23" t="n">
        <v>24.43</v>
      </c>
      <c r="G23" t="n">
        <v>58.64</v>
      </c>
      <c r="H23" t="n">
        <v>1.05</v>
      </c>
      <c r="I23" t="n">
        <v>25</v>
      </c>
      <c r="J23" t="n">
        <v>105.28</v>
      </c>
      <c r="K23" t="n">
        <v>39.72</v>
      </c>
      <c r="L23" t="n">
        <v>6.25</v>
      </c>
      <c r="M23" t="n">
        <v>23</v>
      </c>
      <c r="N23" t="n">
        <v>14.32</v>
      </c>
      <c r="O23" t="n">
        <v>13219.07</v>
      </c>
      <c r="P23" t="n">
        <v>205.36</v>
      </c>
      <c r="Q23" t="n">
        <v>452.72</v>
      </c>
      <c r="R23" t="n">
        <v>85.42</v>
      </c>
      <c r="S23" t="n">
        <v>57.64</v>
      </c>
      <c r="T23" t="n">
        <v>11722.98</v>
      </c>
      <c r="U23" t="n">
        <v>0.67</v>
      </c>
      <c r="V23" t="n">
        <v>0.87</v>
      </c>
      <c r="W23" t="n">
        <v>6.84</v>
      </c>
      <c r="X23" t="n">
        <v>0.71</v>
      </c>
      <c r="Y23" t="n">
        <v>1</v>
      </c>
      <c r="Z23" t="n">
        <v>10</v>
      </c>
      <c r="AA23" t="n">
        <v>320.4421711544432</v>
      </c>
      <c r="AB23" t="n">
        <v>438.4431154843684</v>
      </c>
      <c r="AC23" t="n">
        <v>396.5987199013169</v>
      </c>
      <c r="AD23" t="n">
        <v>320442.1711544432</v>
      </c>
      <c r="AE23" t="n">
        <v>438443.1154843684</v>
      </c>
      <c r="AF23" t="n">
        <v>4.494388386591319e-06</v>
      </c>
      <c r="AG23" t="n">
        <v>7.795138888888889</v>
      </c>
      <c r="AH23" t="n">
        <v>396598.7199013169</v>
      </c>
    </row>
    <row r="24">
      <c r="A24" t="n">
        <v>22</v>
      </c>
      <c r="B24" t="n">
        <v>45</v>
      </c>
      <c r="C24" t="inlineStr">
        <is>
          <t xml:space="preserve">CONCLUIDO	</t>
        </is>
      </c>
      <c r="D24" t="n">
        <v>3.7214</v>
      </c>
      <c r="E24" t="n">
        <v>26.87</v>
      </c>
      <c r="F24" t="n">
        <v>24.39</v>
      </c>
      <c r="G24" t="n">
        <v>60.98</v>
      </c>
      <c r="H24" t="n">
        <v>1.08</v>
      </c>
      <c r="I24" t="n">
        <v>24</v>
      </c>
      <c r="J24" t="n">
        <v>105.6</v>
      </c>
      <c r="K24" t="n">
        <v>39.72</v>
      </c>
      <c r="L24" t="n">
        <v>6.5</v>
      </c>
      <c r="M24" t="n">
        <v>22</v>
      </c>
      <c r="N24" t="n">
        <v>14.39</v>
      </c>
      <c r="O24" t="n">
        <v>13257.98</v>
      </c>
      <c r="P24" t="n">
        <v>204.49</v>
      </c>
      <c r="Q24" t="n">
        <v>452.63</v>
      </c>
      <c r="R24" t="n">
        <v>83.93000000000001</v>
      </c>
      <c r="S24" t="n">
        <v>57.64</v>
      </c>
      <c r="T24" t="n">
        <v>10982.67</v>
      </c>
      <c r="U24" t="n">
        <v>0.6899999999999999</v>
      </c>
      <c r="V24" t="n">
        <v>0.87</v>
      </c>
      <c r="W24" t="n">
        <v>6.84</v>
      </c>
      <c r="X24" t="n">
        <v>0.66</v>
      </c>
      <c r="Y24" t="n">
        <v>1</v>
      </c>
      <c r="Z24" t="n">
        <v>10</v>
      </c>
      <c r="AA24" t="n">
        <v>319.3364299338259</v>
      </c>
      <c r="AB24" t="n">
        <v>436.9301915644601</v>
      </c>
      <c r="AC24" t="n">
        <v>395.2301873169226</v>
      </c>
      <c r="AD24" t="n">
        <v>319336.4299338259</v>
      </c>
      <c r="AE24" t="n">
        <v>436930.1915644601</v>
      </c>
      <c r="AF24" t="n">
        <v>4.505162812622474e-06</v>
      </c>
      <c r="AG24" t="n">
        <v>7.77488425925926</v>
      </c>
      <c r="AH24" t="n">
        <v>395230.1873169226</v>
      </c>
    </row>
    <row r="25">
      <c r="A25" t="n">
        <v>23</v>
      </c>
      <c r="B25" t="n">
        <v>45</v>
      </c>
      <c r="C25" t="inlineStr">
        <is>
          <t xml:space="preserve">CONCLUIDO	</t>
        </is>
      </c>
      <c r="D25" t="n">
        <v>3.731</v>
      </c>
      <c r="E25" t="n">
        <v>26.8</v>
      </c>
      <c r="F25" t="n">
        <v>24.34</v>
      </c>
      <c r="G25" t="n">
        <v>63.5</v>
      </c>
      <c r="H25" t="n">
        <v>1.12</v>
      </c>
      <c r="I25" t="n">
        <v>23</v>
      </c>
      <c r="J25" t="n">
        <v>105.92</v>
      </c>
      <c r="K25" t="n">
        <v>39.72</v>
      </c>
      <c r="L25" t="n">
        <v>6.75</v>
      </c>
      <c r="M25" t="n">
        <v>21</v>
      </c>
      <c r="N25" t="n">
        <v>14.45</v>
      </c>
      <c r="O25" t="n">
        <v>13296.91</v>
      </c>
      <c r="P25" t="n">
        <v>203.19</v>
      </c>
      <c r="Q25" t="n">
        <v>452.62</v>
      </c>
      <c r="R25" t="n">
        <v>82.41</v>
      </c>
      <c r="S25" t="n">
        <v>57.64</v>
      </c>
      <c r="T25" t="n">
        <v>10229.26</v>
      </c>
      <c r="U25" t="n">
        <v>0.7</v>
      </c>
      <c r="V25" t="n">
        <v>0.87</v>
      </c>
      <c r="W25" t="n">
        <v>6.83</v>
      </c>
      <c r="X25" t="n">
        <v>0.62</v>
      </c>
      <c r="Y25" t="n">
        <v>1</v>
      </c>
      <c r="Z25" t="n">
        <v>10</v>
      </c>
      <c r="AA25" t="n">
        <v>317.8999600497099</v>
      </c>
      <c r="AB25" t="n">
        <v>434.9647500964339</v>
      </c>
      <c r="AC25" t="n">
        <v>393.4523248240905</v>
      </c>
      <c r="AD25" t="n">
        <v>317899.9600497099</v>
      </c>
      <c r="AE25" t="n">
        <v>434964.7500964339</v>
      </c>
      <c r="AF25" t="n">
        <v>4.516784665420124e-06</v>
      </c>
      <c r="AG25" t="n">
        <v>7.75462962962963</v>
      </c>
      <c r="AH25" t="n">
        <v>393452.3248240905</v>
      </c>
    </row>
    <row r="26">
      <c r="A26" t="n">
        <v>24</v>
      </c>
      <c r="B26" t="n">
        <v>45</v>
      </c>
      <c r="C26" t="inlineStr">
        <is>
          <t xml:space="preserve">CONCLUIDO	</t>
        </is>
      </c>
      <c r="D26" t="n">
        <v>3.7373</v>
      </c>
      <c r="E26" t="n">
        <v>26.76</v>
      </c>
      <c r="F26" t="n">
        <v>24.32</v>
      </c>
      <c r="G26" t="n">
        <v>66.31999999999999</v>
      </c>
      <c r="H26" t="n">
        <v>1.16</v>
      </c>
      <c r="I26" t="n">
        <v>22</v>
      </c>
      <c r="J26" t="n">
        <v>106.23</v>
      </c>
      <c r="K26" t="n">
        <v>39.72</v>
      </c>
      <c r="L26" t="n">
        <v>7</v>
      </c>
      <c r="M26" t="n">
        <v>20</v>
      </c>
      <c r="N26" t="n">
        <v>14.52</v>
      </c>
      <c r="O26" t="n">
        <v>13335.87</v>
      </c>
      <c r="P26" t="n">
        <v>202.24</v>
      </c>
      <c r="Q26" t="n">
        <v>452.61</v>
      </c>
      <c r="R26" t="n">
        <v>81.48</v>
      </c>
      <c r="S26" t="n">
        <v>57.64</v>
      </c>
      <c r="T26" t="n">
        <v>9767.290000000001</v>
      </c>
      <c r="U26" t="n">
        <v>0.71</v>
      </c>
      <c r="V26" t="n">
        <v>0.87</v>
      </c>
      <c r="W26" t="n">
        <v>6.83</v>
      </c>
      <c r="X26" t="n">
        <v>0.59</v>
      </c>
      <c r="Y26" t="n">
        <v>1</v>
      </c>
      <c r="Z26" t="n">
        <v>10</v>
      </c>
      <c r="AA26" t="n">
        <v>316.9271124049587</v>
      </c>
      <c r="AB26" t="n">
        <v>433.6336570298762</v>
      </c>
      <c r="AC26" t="n">
        <v>392.2482694116042</v>
      </c>
      <c r="AD26" t="n">
        <v>316927.1124049587</v>
      </c>
      <c r="AE26" t="n">
        <v>433633.6570298763</v>
      </c>
      <c r="AF26" t="n">
        <v>4.524411506318582e-06</v>
      </c>
      <c r="AG26" t="n">
        <v>7.743055555555556</v>
      </c>
      <c r="AH26" t="n">
        <v>392248.2694116042</v>
      </c>
    </row>
    <row r="27">
      <c r="A27" t="n">
        <v>25</v>
      </c>
      <c r="B27" t="n">
        <v>45</v>
      </c>
      <c r="C27" t="inlineStr">
        <is>
          <t xml:space="preserve">CONCLUIDO	</t>
        </is>
      </c>
      <c r="D27" t="n">
        <v>3.7442</v>
      </c>
      <c r="E27" t="n">
        <v>26.71</v>
      </c>
      <c r="F27" t="n">
        <v>24.29</v>
      </c>
      <c r="G27" t="n">
        <v>69.39</v>
      </c>
      <c r="H27" t="n">
        <v>1.2</v>
      </c>
      <c r="I27" t="n">
        <v>21</v>
      </c>
      <c r="J27" t="n">
        <v>106.55</v>
      </c>
      <c r="K27" t="n">
        <v>39.72</v>
      </c>
      <c r="L27" t="n">
        <v>7.25</v>
      </c>
      <c r="M27" t="n">
        <v>19</v>
      </c>
      <c r="N27" t="n">
        <v>14.58</v>
      </c>
      <c r="O27" t="n">
        <v>13374.86</v>
      </c>
      <c r="P27" t="n">
        <v>201.22</v>
      </c>
      <c r="Q27" t="n">
        <v>452.62</v>
      </c>
      <c r="R27" t="n">
        <v>80.40000000000001</v>
      </c>
      <c r="S27" t="n">
        <v>57.64</v>
      </c>
      <c r="T27" t="n">
        <v>9233.940000000001</v>
      </c>
      <c r="U27" t="n">
        <v>0.72</v>
      </c>
      <c r="V27" t="n">
        <v>0.87</v>
      </c>
      <c r="W27" t="n">
        <v>6.84</v>
      </c>
      <c r="X27" t="n">
        <v>0.5600000000000001</v>
      </c>
      <c r="Y27" t="n">
        <v>1</v>
      </c>
      <c r="Z27" t="n">
        <v>10</v>
      </c>
      <c r="AA27" t="n">
        <v>315.860610107495</v>
      </c>
      <c r="AB27" t="n">
        <v>432.1744215357258</v>
      </c>
      <c r="AC27" t="n">
        <v>390.9283013049655</v>
      </c>
      <c r="AD27" t="n">
        <v>315860.610107495</v>
      </c>
      <c r="AE27" t="n">
        <v>432174.4215357258</v>
      </c>
      <c r="AF27" t="n">
        <v>4.532764713016893e-06</v>
      </c>
      <c r="AG27" t="n">
        <v>7.728587962962963</v>
      </c>
      <c r="AH27" t="n">
        <v>390928.3013049656</v>
      </c>
    </row>
    <row r="28">
      <c r="A28" t="n">
        <v>26</v>
      </c>
      <c r="B28" t="n">
        <v>45</v>
      </c>
      <c r="C28" t="inlineStr">
        <is>
          <t xml:space="preserve">CONCLUIDO	</t>
        </is>
      </c>
      <c r="D28" t="n">
        <v>3.7436</v>
      </c>
      <c r="E28" t="n">
        <v>26.71</v>
      </c>
      <c r="F28" t="n">
        <v>24.29</v>
      </c>
      <c r="G28" t="n">
        <v>69.41</v>
      </c>
      <c r="H28" t="n">
        <v>1.24</v>
      </c>
      <c r="I28" t="n">
        <v>21</v>
      </c>
      <c r="J28" t="n">
        <v>106.86</v>
      </c>
      <c r="K28" t="n">
        <v>39.72</v>
      </c>
      <c r="L28" t="n">
        <v>7.5</v>
      </c>
      <c r="M28" t="n">
        <v>19</v>
      </c>
      <c r="N28" t="n">
        <v>14.65</v>
      </c>
      <c r="O28" t="n">
        <v>13413.87</v>
      </c>
      <c r="P28" t="n">
        <v>199.72</v>
      </c>
      <c r="Q28" t="n">
        <v>452.56</v>
      </c>
      <c r="R28" t="n">
        <v>80.94</v>
      </c>
      <c r="S28" t="n">
        <v>57.64</v>
      </c>
      <c r="T28" t="n">
        <v>9500.91</v>
      </c>
      <c r="U28" t="n">
        <v>0.71</v>
      </c>
      <c r="V28" t="n">
        <v>0.87</v>
      </c>
      <c r="W28" t="n">
        <v>6.82</v>
      </c>
      <c r="X28" t="n">
        <v>0.57</v>
      </c>
      <c r="Y28" t="n">
        <v>1</v>
      </c>
      <c r="Z28" t="n">
        <v>10</v>
      </c>
      <c r="AA28" t="n">
        <v>314.9209791270858</v>
      </c>
      <c r="AB28" t="n">
        <v>430.8887769747366</v>
      </c>
      <c r="AC28" t="n">
        <v>389.7653568564638</v>
      </c>
      <c r="AD28" t="n">
        <v>314920.9791270858</v>
      </c>
      <c r="AE28" t="n">
        <v>430888.7769747366</v>
      </c>
      <c r="AF28" t="n">
        <v>4.53203834721704e-06</v>
      </c>
      <c r="AG28" t="n">
        <v>7.728587962962963</v>
      </c>
      <c r="AH28" t="n">
        <v>389765.3568564638</v>
      </c>
    </row>
    <row r="29">
      <c r="A29" t="n">
        <v>27</v>
      </c>
      <c r="B29" t="n">
        <v>45</v>
      </c>
      <c r="C29" t="inlineStr">
        <is>
          <t xml:space="preserve">CONCLUIDO	</t>
        </is>
      </c>
      <c r="D29" t="n">
        <v>3.7509</v>
      </c>
      <c r="E29" t="n">
        <v>26.66</v>
      </c>
      <c r="F29" t="n">
        <v>24.26</v>
      </c>
      <c r="G29" t="n">
        <v>72.78</v>
      </c>
      <c r="H29" t="n">
        <v>1.27</v>
      </c>
      <c r="I29" t="n">
        <v>20</v>
      </c>
      <c r="J29" t="n">
        <v>107.18</v>
      </c>
      <c r="K29" t="n">
        <v>39.72</v>
      </c>
      <c r="L29" t="n">
        <v>7.75</v>
      </c>
      <c r="M29" t="n">
        <v>18</v>
      </c>
      <c r="N29" t="n">
        <v>14.72</v>
      </c>
      <c r="O29" t="n">
        <v>13452.9</v>
      </c>
      <c r="P29" t="n">
        <v>199.37</v>
      </c>
      <c r="Q29" t="n">
        <v>452.61</v>
      </c>
      <c r="R29" t="n">
        <v>79.97</v>
      </c>
      <c r="S29" t="n">
        <v>57.64</v>
      </c>
      <c r="T29" t="n">
        <v>9022.34</v>
      </c>
      <c r="U29" t="n">
        <v>0.72</v>
      </c>
      <c r="V29" t="n">
        <v>0.87</v>
      </c>
      <c r="W29" t="n">
        <v>6.82</v>
      </c>
      <c r="X29" t="n">
        <v>0.54</v>
      </c>
      <c r="Y29" t="n">
        <v>1</v>
      </c>
      <c r="Z29" t="n">
        <v>10</v>
      </c>
      <c r="AA29" t="n">
        <v>314.2725839967257</v>
      </c>
      <c r="AB29" t="n">
        <v>430.0016141522037</v>
      </c>
      <c r="AC29" t="n">
        <v>388.9628636085725</v>
      </c>
      <c r="AD29" t="n">
        <v>314272.5839967257</v>
      </c>
      <c r="AE29" t="n">
        <v>430001.6141522037</v>
      </c>
      <c r="AF29" t="n">
        <v>4.540875797781921e-06</v>
      </c>
      <c r="AG29" t="n">
        <v>7.71412037037037</v>
      </c>
      <c r="AH29" t="n">
        <v>388962.8636085725</v>
      </c>
    </row>
    <row r="30">
      <c r="A30" t="n">
        <v>28</v>
      </c>
      <c r="B30" t="n">
        <v>45</v>
      </c>
      <c r="C30" t="inlineStr">
        <is>
          <t xml:space="preserve">CONCLUIDO	</t>
        </is>
      </c>
      <c r="D30" t="n">
        <v>3.7571</v>
      </c>
      <c r="E30" t="n">
        <v>26.62</v>
      </c>
      <c r="F30" t="n">
        <v>24.24</v>
      </c>
      <c r="G30" t="n">
        <v>76.54000000000001</v>
      </c>
      <c r="H30" t="n">
        <v>1.31</v>
      </c>
      <c r="I30" t="n">
        <v>19</v>
      </c>
      <c r="J30" t="n">
        <v>107.5</v>
      </c>
      <c r="K30" t="n">
        <v>39.72</v>
      </c>
      <c r="L30" t="n">
        <v>8</v>
      </c>
      <c r="M30" t="n">
        <v>17</v>
      </c>
      <c r="N30" t="n">
        <v>14.78</v>
      </c>
      <c r="O30" t="n">
        <v>13491.96</v>
      </c>
      <c r="P30" t="n">
        <v>197.93</v>
      </c>
      <c r="Q30" t="n">
        <v>452.58</v>
      </c>
      <c r="R30" t="n">
        <v>79.05</v>
      </c>
      <c r="S30" t="n">
        <v>57.64</v>
      </c>
      <c r="T30" t="n">
        <v>8569.16</v>
      </c>
      <c r="U30" t="n">
        <v>0.73</v>
      </c>
      <c r="V30" t="n">
        <v>0.87</v>
      </c>
      <c r="W30" t="n">
        <v>6.83</v>
      </c>
      <c r="X30" t="n">
        <v>0.51</v>
      </c>
      <c r="Y30" t="n">
        <v>1</v>
      </c>
      <c r="Z30" t="n">
        <v>10</v>
      </c>
      <c r="AA30" t="n">
        <v>313.000360072318</v>
      </c>
      <c r="AB30" t="n">
        <v>428.2609012522708</v>
      </c>
      <c r="AC30" t="n">
        <v>387.3882819047033</v>
      </c>
      <c r="AD30" t="n">
        <v>313000.360072318</v>
      </c>
      <c r="AE30" t="n">
        <v>428260.9012522708</v>
      </c>
      <c r="AF30" t="n">
        <v>4.548381577713735e-06</v>
      </c>
      <c r="AG30" t="n">
        <v>7.702546296296297</v>
      </c>
      <c r="AH30" t="n">
        <v>387388.2819047033</v>
      </c>
    </row>
    <row r="31">
      <c r="A31" t="n">
        <v>29</v>
      </c>
      <c r="B31" t="n">
        <v>45</v>
      </c>
      <c r="C31" t="inlineStr">
        <is>
          <t xml:space="preserve">CONCLUIDO	</t>
        </is>
      </c>
      <c r="D31" t="n">
        <v>3.757</v>
      </c>
      <c r="E31" t="n">
        <v>26.62</v>
      </c>
      <c r="F31" t="n">
        <v>24.24</v>
      </c>
      <c r="G31" t="n">
        <v>76.54000000000001</v>
      </c>
      <c r="H31" t="n">
        <v>1.35</v>
      </c>
      <c r="I31" t="n">
        <v>19</v>
      </c>
      <c r="J31" t="n">
        <v>107.81</v>
      </c>
      <c r="K31" t="n">
        <v>39.72</v>
      </c>
      <c r="L31" t="n">
        <v>8.25</v>
      </c>
      <c r="M31" t="n">
        <v>17</v>
      </c>
      <c r="N31" t="n">
        <v>14.85</v>
      </c>
      <c r="O31" t="n">
        <v>13531.05</v>
      </c>
      <c r="P31" t="n">
        <v>197.24</v>
      </c>
      <c r="Q31" t="n">
        <v>452.59</v>
      </c>
      <c r="R31" t="n">
        <v>79.11</v>
      </c>
      <c r="S31" t="n">
        <v>57.64</v>
      </c>
      <c r="T31" t="n">
        <v>8598.32</v>
      </c>
      <c r="U31" t="n">
        <v>0.73</v>
      </c>
      <c r="V31" t="n">
        <v>0.87</v>
      </c>
      <c r="W31" t="n">
        <v>6.82</v>
      </c>
      <c r="X31" t="n">
        <v>0.51</v>
      </c>
      <c r="Y31" t="n">
        <v>1</v>
      </c>
      <c r="Z31" t="n">
        <v>10</v>
      </c>
      <c r="AA31" t="n">
        <v>312.5609780266472</v>
      </c>
      <c r="AB31" t="n">
        <v>427.6597193532162</v>
      </c>
      <c r="AC31" t="n">
        <v>386.8444759623304</v>
      </c>
      <c r="AD31" t="n">
        <v>312560.9780266472</v>
      </c>
      <c r="AE31" t="n">
        <v>427659.7193532162</v>
      </c>
      <c r="AF31" t="n">
        <v>4.548260516747094e-06</v>
      </c>
      <c r="AG31" t="n">
        <v>7.702546296296297</v>
      </c>
      <c r="AH31" t="n">
        <v>386844.4759623304</v>
      </c>
    </row>
    <row r="32">
      <c r="A32" t="n">
        <v>30</v>
      </c>
      <c r="B32" t="n">
        <v>45</v>
      </c>
      <c r="C32" t="inlineStr">
        <is>
          <t xml:space="preserve">CONCLUIDO	</t>
        </is>
      </c>
      <c r="D32" t="n">
        <v>3.7627</v>
      </c>
      <c r="E32" t="n">
        <v>26.58</v>
      </c>
      <c r="F32" t="n">
        <v>24.22</v>
      </c>
      <c r="G32" t="n">
        <v>80.73</v>
      </c>
      <c r="H32" t="n">
        <v>1.38</v>
      </c>
      <c r="I32" t="n">
        <v>18</v>
      </c>
      <c r="J32" t="n">
        <v>108.13</v>
      </c>
      <c r="K32" t="n">
        <v>39.72</v>
      </c>
      <c r="L32" t="n">
        <v>8.5</v>
      </c>
      <c r="M32" t="n">
        <v>16</v>
      </c>
      <c r="N32" t="n">
        <v>14.92</v>
      </c>
      <c r="O32" t="n">
        <v>13570.16</v>
      </c>
      <c r="P32" t="n">
        <v>197.06</v>
      </c>
      <c r="Q32" t="n">
        <v>452.6</v>
      </c>
      <c r="R32" t="n">
        <v>78.51000000000001</v>
      </c>
      <c r="S32" t="n">
        <v>57.64</v>
      </c>
      <c r="T32" t="n">
        <v>8302.77</v>
      </c>
      <c r="U32" t="n">
        <v>0.73</v>
      </c>
      <c r="V32" t="n">
        <v>0.88</v>
      </c>
      <c r="W32" t="n">
        <v>6.82</v>
      </c>
      <c r="X32" t="n">
        <v>0.49</v>
      </c>
      <c r="Y32" t="n">
        <v>1</v>
      </c>
      <c r="Z32" t="n">
        <v>10</v>
      </c>
      <c r="AA32" t="n">
        <v>312.1273961036945</v>
      </c>
      <c r="AB32" t="n">
        <v>427.0664734379477</v>
      </c>
      <c r="AC32" t="n">
        <v>386.3078486045893</v>
      </c>
      <c r="AD32" t="n">
        <v>312127.3961036945</v>
      </c>
      <c r="AE32" t="n">
        <v>427066.4734379477</v>
      </c>
      <c r="AF32" t="n">
        <v>4.555160991845699e-06</v>
      </c>
      <c r="AG32" t="n">
        <v>7.690972222222221</v>
      </c>
      <c r="AH32" t="n">
        <v>386307.8486045892</v>
      </c>
    </row>
    <row r="33">
      <c r="A33" t="n">
        <v>31</v>
      </c>
      <c r="B33" t="n">
        <v>45</v>
      </c>
      <c r="C33" t="inlineStr">
        <is>
          <t xml:space="preserve">CONCLUIDO	</t>
        </is>
      </c>
      <c r="D33" t="n">
        <v>3.7726</v>
      </c>
      <c r="E33" t="n">
        <v>26.51</v>
      </c>
      <c r="F33" t="n">
        <v>24.17</v>
      </c>
      <c r="G33" t="n">
        <v>85.3</v>
      </c>
      <c r="H33" t="n">
        <v>1.42</v>
      </c>
      <c r="I33" t="n">
        <v>17</v>
      </c>
      <c r="J33" t="n">
        <v>108.45</v>
      </c>
      <c r="K33" t="n">
        <v>39.72</v>
      </c>
      <c r="L33" t="n">
        <v>8.75</v>
      </c>
      <c r="M33" t="n">
        <v>15</v>
      </c>
      <c r="N33" t="n">
        <v>14.98</v>
      </c>
      <c r="O33" t="n">
        <v>13609.42</v>
      </c>
      <c r="P33" t="n">
        <v>194.73</v>
      </c>
      <c r="Q33" t="n">
        <v>452.57</v>
      </c>
      <c r="R33" t="n">
        <v>76.77</v>
      </c>
      <c r="S33" t="n">
        <v>57.64</v>
      </c>
      <c r="T33" t="n">
        <v>7436.39</v>
      </c>
      <c r="U33" t="n">
        <v>0.75</v>
      </c>
      <c r="V33" t="n">
        <v>0.88</v>
      </c>
      <c r="W33" t="n">
        <v>6.82</v>
      </c>
      <c r="X33" t="n">
        <v>0.45</v>
      </c>
      <c r="Y33" t="n">
        <v>1</v>
      </c>
      <c r="Z33" t="n">
        <v>10</v>
      </c>
      <c r="AA33" t="n">
        <v>310.0504372243902</v>
      </c>
      <c r="AB33" t="n">
        <v>424.2246866703248</v>
      </c>
      <c r="AC33" t="n">
        <v>383.7372779775955</v>
      </c>
      <c r="AD33" t="n">
        <v>310050.4372243902</v>
      </c>
      <c r="AE33" t="n">
        <v>424224.6866703248</v>
      </c>
      <c r="AF33" t="n">
        <v>4.567146027543276e-06</v>
      </c>
      <c r="AG33" t="n">
        <v>7.670717592592593</v>
      </c>
      <c r="AH33" t="n">
        <v>383737.2779775955</v>
      </c>
    </row>
    <row r="34">
      <c r="A34" t="n">
        <v>32</v>
      </c>
      <c r="B34" t="n">
        <v>45</v>
      </c>
      <c r="C34" t="inlineStr">
        <is>
          <t xml:space="preserve">CONCLUIDO	</t>
        </is>
      </c>
      <c r="D34" t="n">
        <v>3.7728</v>
      </c>
      <c r="E34" t="n">
        <v>26.51</v>
      </c>
      <c r="F34" t="n">
        <v>24.17</v>
      </c>
      <c r="G34" t="n">
        <v>85.3</v>
      </c>
      <c r="H34" t="n">
        <v>1.46</v>
      </c>
      <c r="I34" t="n">
        <v>17</v>
      </c>
      <c r="J34" t="n">
        <v>108.77</v>
      </c>
      <c r="K34" t="n">
        <v>39.72</v>
      </c>
      <c r="L34" t="n">
        <v>9</v>
      </c>
      <c r="M34" t="n">
        <v>15</v>
      </c>
      <c r="N34" t="n">
        <v>15.05</v>
      </c>
      <c r="O34" t="n">
        <v>13648.58</v>
      </c>
      <c r="P34" t="n">
        <v>194.81</v>
      </c>
      <c r="Q34" t="n">
        <v>452.6</v>
      </c>
      <c r="R34" t="n">
        <v>76.75</v>
      </c>
      <c r="S34" t="n">
        <v>57.64</v>
      </c>
      <c r="T34" t="n">
        <v>7426.9</v>
      </c>
      <c r="U34" t="n">
        <v>0.75</v>
      </c>
      <c r="V34" t="n">
        <v>0.88</v>
      </c>
      <c r="W34" t="n">
        <v>6.82</v>
      </c>
      <c r="X34" t="n">
        <v>0.44</v>
      </c>
      <c r="Y34" t="n">
        <v>1</v>
      </c>
      <c r="Z34" t="n">
        <v>10</v>
      </c>
      <c r="AA34" t="n">
        <v>310.0922798739249</v>
      </c>
      <c r="AB34" t="n">
        <v>424.2819376293855</v>
      </c>
      <c r="AC34" t="n">
        <v>383.7890649854758</v>
      </c>
      <c r="AD34" t="n">
        <v>310092.2798739249</v>
      </c>
      <c r="AE34" t="n">
        <v>424281.9376293855</v>
      </c>
      <c r="AF34" t="n">
        <v>4.56738814947656e-06</v>
      </c>
      <c r="AG34" t="n">
        <v>7.670717592592593</v>
      </c>
      <c r="AH34" t="n">
        <v>383789.0649854757</v>
      </c>
    </row>
    <row r="35">
      <c r="A35" t="n">
        <v>33</v>
      </c>
      <c r="B35" t="n">
        <v>45</v>
      </c>
      <c r="C35" t="inlineStr">
        <is>
          <t xml:space="preserve">CONCLUIDO	</t>
        </is>
      </c>
      <c r="D35" t="n">
        <v>3.776</v>
      </c>
      <c r="E35" t="n">
        <v>26.48</v>
      </c>
      <c r="F35" t="n">
        <v>24.17</v>
      </c>
      <c r="G35" t="n">
        <v>90.62</v>
      </c>
      <c r="H35" t="n">
        <v>1.49</v>
      </c>
      <c r="I35" t="n">
        <v>16</v>
      </c>
      <c r="J35" t="n">
        <v>109.09</v>
      </c>
      <c r="K35" t="n">
        <v>39.72</v>
      </c>
      <c r="L35" t="n">
        <v>9.25</v>
      </c>
      <c r="M35" t="n">
        <v>14</v>
      </c>
      <c r="N35" t="n">
        <v>15.12</v>
      </c>
      <c r="O35" t="n">
        <v>13687.77</v>
      </c>
      <c r="P35" t="n">
        <v>193.71</v>
      </c>
      <c r="Q35" t="n">
        <v>452.6</v>
      </c>
      <c r="R35" t="n">
        <v>76.75</v>
      </c>
      <c r="S35" t="n">
        <v>57.64</v>
      </c>
      <c r="T35" t="n">
        <v>7430.66</v>
      </c>
      <c r="U35" t="n">
        <v>0.75</v>
      </c>
      <c r="V35" t="n">
        <v>0.88</v>
      </c>
      <c r="W35" t="n">
        <v>6.82</v>
      </c>
      <c r="X35" t="n">
        <v>0.44</v>
      </c>
      <c r="Y35" t="n">
        <v>1</v>
      </c>
      <c r="Z35" t="n">
        <v>10</v>
      </c>
      <c r="AA35" t="n">
        <v>309.2366936542313</v>
      </c>
      <c r="AB35" t="n">
        <v>423.1112868178007</v>
      </c>
      <c r="AC35" t="n">
        <v>382.7301394443298</v>
      </c>
      <c r="AD35" t="n">
        <v>309236.6936542313</v>
      </c>
      <c r="AE35" t="n">
        <v>423111.2868178007</v>
      </c>
      <c r="AF35" t="n">
        <v>4.57126210040911e-06</v>
      </c>
      <c r="AG35" t="n">
        <v>7.662037037037037</v>
      </c>
      <c r="AH35" t="n">
        <v>382730.1394443298</v>
      </c>
    </row>
    <row r="36">
      <c r="A36" t="n">
        <v>34</v>
      </c>
      <c r="B36" t="n">
        <v>45</v>
      </c>
      <c r="C36" t="inlineStr">
        <is>
          <t xml:space="preserve">CONCLUIDO	</t>
        </is>
      </c>
      <c r="D36" t="n">
        <v>3.777</v>
      </c>
      <c r="E36" t="n">
        <v>26.48</v>
      </c>
      <c r="F36" t="n">
        <v>24.16</v>
      </c>
      <c r="G36" t="n">
        <v>90.59999999999999</v>
      </c>
      <c r="H36" t="n">
        <v>1.53</v>
      </c>
      <c r="I36" t="n">
        <v>16</v>
      </c>
      <c r="J36" t="n">
        <v>109.4</v>
      </c>
      <c r="K36" t="n">
        <v>39.72</v>
      </c>
      <c r="L36" t="n">
        <v>9.5</v>
      </c>
      <c r="M36" t="n">
        <v>14</v>
      </c>
      <c r="N36" t="n">
        <v>15.19</v>
      </c>
      <c r="O36" t="n">
        <v>13726.99</v>
      </c>
      <c r="P36" t="n">
        <v>192.97</v>
      </c>
      <c r="Q36" t="n">
        <v>452.61</v>
      </c>
      <c r="R36" t="n">
        <v>76.43000000000001</v>
      </c>
      <c r="S36" t="n">
        <v>57.64</v>
      </c>
      <c r="T36" t="n">
        <v>7272.71</v>
      </c>
      <c r="U36" t="n">
        <v>0.75</v>
      </c>
      <c r="V36" t="n">
        <v>0.88</v>
      </c>
      <c r="W36" t="n">
        <v>6.82</v>
      </c>
      <c r="X36" t="n">
        <v>0.43</v>
      </c>
      <c r="Y36" t="n">
        <v>1</v>
      </c>
      <c r="Z36" t="n">
        <v>10</v>
      </c>
      <c r="AA36" t="n">
        <v>308.6938517840344</v>
      </c>
      <c r="AB36" t="n">
        <v>422.3685466225043</v>
      </c>
      <c r="AC36" t="n">
        <v>382.05828533083</v>
      </c>
      <c r="AD36" t="n">
        <v>308693.8517840344</v>
      </c>
      <c r="AE36" t="n">
        <v>422368.5466225042</v>
      </c>
      <c r="AF36" t="n">
        <v>4.572472710075532e-06</v>
      </c>
      <c r="AG36" t="n">
        <v>7.662037037037037</v>
      </c>
      <c r="AH36" t="n">
        <v>382058.28533083</v>
      </c>
    </row>
    <row r="37">
      <c r="A37" t="n">
        <v>35</v>
      </c>
      <c r="B37" t="n">
        <v>45</v>
      </c>
      <c r="C37" t="inlineStr">
        <is>
          <t xml:space="preserve">CONCLUIDO	</t>
        </is>
      </c>
      <c r="D37" t="n">
        <v>3.7758</v>
      </c>
      <c r="E37" t="n">
        <v>26.48</v>
      </c>
      <c r="F37" t="n">
        <v>24.17</v>
      </c>
      <c r="G37" t="n">
        <v>90.63</v>
      </c>
      <c r="H37" t="n">
        <v>1.57</v>
      </c>
      <c r="I37" t="n">
        <v>16</v>
      </c>
      <c r="J37" t="n">
        <v>109.72</v>
      </c>
      <c r="K37" t="n">
        <v>39.72</v>
      </c>
      <c r="L37" t="n">
        <v>9.75</v>
      </c>
      <c r="M37" t="n">
        <v>14</v>
      </c>
      <c r="N37" t="n">
        <v>15.26</v>
      </c>
      <c r="O37" t="n">
        <v>13766.23</v>
      </c>
      <c r="P37" t="n">
        <v>191.89</v>
      </c>
      <c r="Q37" t="n">
        <v>452.57</v>
      </c>
      <c r="R37" t="n">
        <v>76.95</v>
      </c>
      <c r="S37" t="n">
        <v>57.64</v>
      </c>
      <c r="T37" t="n">
        <v>7533.54</v>
      </c>
      <c r="U37" t="n">
        <v>0.75</v>
      </c>
      <c r="V37" t="n">
        <v>0.88</v>
      </c>
      <c r="W37" t="n">
        <v>6.82</v>
      </c>
      <c r="X37" t="n">
        <v>0.44</v>
      </c>
      <c r="Y37" t="n">
        <v>1</v>
      </c>
      <c r="Z37" t="n">
        <v>10</v>
      </c>
      <c r="AA37" t="n">
        <v>308.0802566990624</v>
      </c>
      <c r="AB37" t="n">
        <v>421.528998757341</v>
      </c>
      <c r="AC37" t="n">
        <v>381.2988627356051</v>
      </c>
      <c r="AD37" t="n">
        <v>308080.2566990624</v>
      </c>
      <c r="AE37" t="n">
        <v>421528.9987573409</v>
      </c>
      <c r="AF37" t="n">
        <v>4.571019978475825e-06</v>
      </c>
      <c r="AG37" t="n">
        <v>7.662037037037037</v>
      </c>
      <c r="AH37" t="n">
        <v>381298.8627356051</v>
      </c>
    </row>
    <row r="38">
      <c r="A38" t="n">
        <v>36</v>
      </c>
      <c r="B38" t="n">
        <v>45</v>
      </c>
      <c r="C38" t="inlineStr">
        <is>
          <t xml:space="preserve">CONCLUIDO	</t>
        </is>
      </c>
      <c r="D38" t="n">
        <v>3.7839</v>
      </c>
      <c r="E38" t="n">
        <v>26.43</v>
      </c>
      <c r="F38" t="n">
        <v>24.13</v>
      </c>
      <c r="G38" t="n">
        <v>96.52</v>
      </c>
      <c r="H38" t="n">
        <v>1.6</v>
      </c>
      <c r="I38" t="n">
        <v>15</v>
      </c>
      <c r="J38" t="n">
        <v>110.04</v>
      </c>
      <c r="K38" t="n">
        <v>39.72</v>
      </c>
      <c r="L38" t="n">
        <v>10</v>
      </c>
      <c r="M38" t="n">
        <v>13</v>
      </c>
      <c r="N38" t="n">
        <v>15.32</v>
      </c>
      <c r="O38" t="n">
        <v>13805.5</v>
      </c>
      <c r="P38" t="n">
        <v>190.67</v>
      </c>
      <c r="Q38" t="n">
        <v>452.55</v>
      </c>
      <c r="R38" t="n">
        <v>75.65000000000001</v>
      </c>
      <c r="S38" t="n">
        <v>57.64</v>
      </c>
      <c r="T38" t="n">
        <v>6890.41</v>
      </c>
      <c r="U38" t="n">
        <v>0.76</v>
      </c>
      <c r="V38" t="n">
        <v>0.88</v>
      </c>
      <c r="W38" t="n">
        <v>6.82</v>
      </c>
      <c r="X38" t="n">
        <v>0.41</v>
      </c>
      <c r="Y38" t="n">
        <v>1</v>
      </c>
      <c r="Z38" t="n">
        <v>10</v>
      </c>
      <c r="AA38" t="n">
        <v>306.8353834930078</v>
      </c>
      <c r="AB38" t="n">
        <v>419.8257083168872</v>
      </c>
      <c r="AC38" t="n">
        <v>379.7581319442052</v>
      </c>
      <c r="AD38" t="n">
        <v>306835.3834930079</v>
      </c>
      <c r="AE38" t="n">
        <v>419825.7083168873</v>
      </c>
      <c r="AF38" t="n">
        <v>4.580825916773843e-06</v>
      </c>
      <c r="AG38" t="n">
        <v>7.647569444444444</v>
      </c>
      <c r="AH38" t="n">
        <v>379758.1319442051</v>
      </c>
    </row>
    <row r="39">
      <c r="A39" t="n">
        <v>37</v>
      </c>
      <c r="B39" t="n">
        <v>45</v>
      </c>
      <c r="C39" t="inlineStr">
        <is>
          <t xml:space="preserve">CONCLUIDO	</t>
        </is>
      </c>
      <c r="D39" t="n">
        <v>3.7868</v>
      </c>
      <c r="E39" t="n">
        <v>26.41</v>
      </c>
      <c r="F39" t="n">
        <v>24.11</v>
      </c>
      <c r="G39" t="n">
        <v>96.44</v>
      </c>
      <c r="H39" t="n">
        <v>1.64</v>
      </c>
      <c r="I39" t="n">
        <v>15</v>
      </c>
      <c r="J39" t="n">
        <v>110.36</v>
      </c>
      <c r="K39" t="n">
        <v>39.72</v>
      </c>
      <c r="L39" t="n">
        <v>10.25</v>
      </c>
      <c r="M39" t="n">
        <v>13</v>
      </c>
      <c r="N39" t="n">
        <v>15.39</v>
      </c>
      <c r="O39" t="n">
        <v>13844.79</v>
      </c>
      <c r="P39" t="n">
        <v>189.46</v>
      </c>
      <c r="Q39" t="n">
        <v>452.6</v>
      </c>
      <c r="R39" t="n">
        <v>75.03</v>
      </c>
      <c r="S39" t="n">
        <v>57.64</v>
      </c>
      <c r="T39" t="n">
        <v>6575.84</v>
      </c>
      <c r="U39" t="n">
        <v>0.77</v>
      </c>
      <c r="V39" t="n">
        <v>0.88</v>
      </c>
      <c r="W39" t="n">
        <v>6.81</v>
      </c>
      <c r="X39" t="n">
        <v>0.39</v>
      </c>
      <c r="Y39" t="n">
        <v>1</v>
      </c>
      <c r="Z39" t="n">
        <v>10</v>
      </c>
      <c r="AA39" t="n">
        <v>305.8846541450822</v>
      </c>
      <c r="AB39" t="n">
        <v>418.5248784798368</v>
      </c>
      <c r="AC39" t="n">
        <v>378.5814514810767</v>
      </c>
      <c r="AD39" t="n">
        <v>305884.6541450822</v>
      </c>
      <c r="AE39" t="n">
        <v>418524.8784798369</v>
      </c>
      <c r="AF39" t="n">
        <v>4.584336684806467e-06</v>
      </c>
      <c r="AG39" t="n">
        <v>7.641782407407407</v>
      </c>
      <c r="AH39" t="n">
        <v>378581.4514810767</v>
      </c>
    </row>
    <row r="40">
      <c r="A40" t="n">
        <v>38</v>
      </c>
      <c r="B40" t="n">
        <v>45</v>
      </c>
      <c r="C40" t="inlineStr">
        <is>
          <t xml:space="preserve">CONCLUIDO	</t>
        </is>
      </c>
      <c r="D40" t="n">
        <v>3.7905</v>
      </c>
      <c r="E40" t="n">
        <v>26.38</v>
      </c>
      <c r="F40" t="n">
        <v>24.11</v>
      </c>
      <c r="G40" t="n">
        <v>103.31</v>
      </c>
      <c r="H40" t="n">
        <v>1.67</v>
      </c>
      <c r="I40" t="n">
        <v>14</v>
      </c>
      <c r="J40" t="n">
        <v>110.68</v>
      </c>
      <c r="K40" t="n">
        <v>39.72</v>
      </c>
      <c r="L40" t="n">
        <v>10.5</v>
      </c>
      <c r="M40" t="n">
        <v>12</v>
      </c>
      <c r="N40" t="n">
        <v>15.46</v>
      </c>
      <c r="O40" t="n">
        <v>13884.11</v>
      </c>
      <c r="P40" t="n">
        <v>189.52</v>
      </c>
      <c r="Q40" t="n">
        <v>452.56</v>
      </c>
      <c r="R40" t="n">
        <v>74.81</v>
      </c>
      <c r="S40" t="n">
        <v>57.64</v>
      </c>
      <c r="T40" t="n">
        <v>6471.41</v>
      </c>
      <c r="U40" t="n">
        <v>0.77</v>
      </c>
      <c r="V40" t="n">
        <v>0.88</v>
      </c>
      <c r="W40" t="n">
        <v>6.82</v>
      </c>
      <c r="X40" t="n">
        <v>0.38</v>
      </c>
      <c r="Y40" t="n">
        <v>1</v>
      </c>
      <c r="Z40" t="n">
        <v>10</v>
      </c>
      <c r="AA40" t="n">
        <v>305.7531189704674</v>
      </c>
      <c r="AB40" t="n">
        <v>418.3449062510064</v>
      </c>
      <c r="AC40" t="n">
        <v>378.4186555491732</v>
      </c>
      <c r="AD40" t="n">
        <v>305753.1189704674</v>
      </c>
      <c r="AE40" t="n">
        <v>418344.9062510064</v>
      </c>
      <c r="AF40" t="n">
        <v>4.588815940572228e-06</v>
      </c>
      <c r="AG40" t="n">
        <v>7.633101851851851</v>
      </c>
      <c r="AH40" t="n">
        <v>378418.6555491732</v>
      </c>
    </row>
    <row r="41">
      <c r="A41" t="n">
        <v>39</v>
      </c>
      <c r="B41" t="n">
        <v>45</v>
      </c>
      <c r="C41" t="inlineStr">
        <is>
          <t xml:space="preserve">CONCLUIDO	</t>
        </is>
      </c>
      <c r="D41" t="n">
        <v>3.7914</v>
      </c>
      <c r="E41" t="n">
        <v>26.38</v>
      </c>
      <c r="F41" t="n">
        <v>24.1</v>
      </c>
      <c r="G41" t="n">
        <v>103.28</v>
      </c>
      <c r="H41" t="n">
        <v>1.71</v>
      </c>
      <c r="I41" t="n">
        <v>14</v>
      </c>
      <c r="J41" t="n">
        <v>111</v>
      </c>
      <c r="K41" t="n">
        <v>39.72</v>
      </c>
      <c r="L41" t="n">
        <v>10.75</v>
      </c>
      <c r="M41" t="n">
        <v>12</v>
      </c>
      <c r="N41" t="n">
        <v>15.53</v>
      </c>
      <c r="O41" t="n">
        <v>13923.46</v>
      </c>
      <c r="P41" t="n">
        <v>187.94</v>
      </c>
      <c r="Q41" t="n">
        <v>452.59</v>
      </c>
      <c r="R41" t="n">
        <v>74.53</v>
      </c>
      <c r="S41" t="n">
        <v>57.64</v>
      </c>
      <c r="T41" t="n">
        <v>6331.94</v>
      </c>
      <c r="U41" t="n">
        <v>0.77</v>
      </c>
      <c r="V41" t="n">
        <v>0.88</v>
      </c>
      <c r="W41" t="n">
        <v>6.82</v>
      </c>
      <c r="X41" t="n">
        <v>0.38</v>
      </c>
      <c r="Y41" t="n">
        <v>1</v>
      </c>
      <c r="Z41" t="n">
        <v>10</v>
      </c>
      <c r="AA41" t="n">
        <v>304.681981534021</v>
      </c>
      <c r="AB41" t="n">
        <v>416.8793287552119</v>
      </c>
      <c r="AC41" t="n">
        <v>377.0929507126265</v>
      </c>
      <c r="AD41" t="n">
        <v>304681.981534021</v>
      </c>
      <c r="AE41" t="n">
        <v>416879.3287552119</v>
      </c>
      <c r="AF41" t="n">
        <v>4.589905489272007e-06</v>
      </c>
      <c r="AG41" t="n">
        <v>7.633101851851851</v>
      </c>
      <c r="AH41" t="n">
        <v>377092.9507126265</v>
      </c>
    </row>
    <row r="42">
      <c r="A42" t="n">
        <v>40</v>
      </c>
      <c r="B42" t="n">
        <v>45</v>
      </c>
      <c r="C42" t="inlineStr">
        <is>
          <t xml:space="preserve">CONCLUIDO	</t>
        </is>
      </c>
      <c r="D42" t="n">
        <v>3.7912</v>
      </c>
      <c r="E42" t="n">
        <v>26.38</v>
      </c>
      <c r="F42" t="n">
        <v>24.1</v>
      </c>
      <c r="G42" t="n">
        <v>103.29</v>
      </c>
      <c r="H42" t="n">
        <v>1.74</v>
      </c>
      <c r="I42" t="n">
        <v>14</v>
      </c>
      <c r="J42" t="n">
        <v>111.32</v>
      </c>
      <c r="K42" t="n">
        <v>39.72</v>
      </c>
      <c r="L42" t="n">
        <v>11</v>
      </c>
      <c r="M42" t="n">
        <v>12</v>
      </c>
      <c r="N42" t="n">
        <v>15.6</v>
      </c>
      <c r="O42" t="n">
        <v>13962.83</v>
      </c>
      <c r="P42" t="n">
        <v>185.35</v>
      </c>
      <c r="Q42" t="n">
        <v>452.57</v>
      </c>
      <c r="R42" t="n">
        <v>74.66</v>
      </c>
      <c r="S42" t="n">
        <v>57.64</v>
      </c>
      <c r="T42" t="n">
        <v>6399.63</v>
      </c>
      <c r="U42" t="n">
        <v>0.77</v>
      </c>
      <c r="V42" t="n">
        <v>0.88</v>
      </c>
      <c r="W42" t="n">
        <v>6.82</v>
      </c>
      <c r="X42" t="n">
        <v>0.38</v>
      </c>
      <c r="Y42" t="n">
        <v>1</v>
      </c>
      <c r="Z42" t="n">
        <v>10</v>
      </c>
      <c r="AA42" t="n">
        <v>303.0387696876989</v>
      </c>
      <c r="AB42" t="n">
        <v>414.6310138136837</v>
      </c>
      <c r="AC42" t="n">
        <v>375.0592117935878</v>
      </c>
      <c r="AD42" t="n">
        <v>303038.7696876989</v>
      </c>
      <c r="AE42" t="n">
        <v>414631.0138136837</v>
      </c>
      <c r="AF42" t="n">
        <v>4.589663367338723e-06</v>
      </c>
      <c r="AG42" t="n">
        <v>7.633101851851851</v>
      </c>
      <c r="AH42" t="n">
        <v>375059.2117935878</v>
      </c>
    </row>
    <row r="43">
      <c r="A43" t="n">
        <v>41</v>
      </c>
      <c r="B43" t="n">
        <v>45</v>
      </c>
      <c r="C43" t="inlineStr">
        <is>
          <t xml:space="preserve">CONCLUIDO	</t>
        </is>
      </c>
      <c r="D43" t="n">
        <v>3.7973</v>
      </c>
      <c r="E43" t="n">
        <v>26.33</v>
      </c>
      <c r="F43" t="n">
        <v>24.08</v>
      </c>
      <c r="G43" t="n">
        <v>111.13</v>
      </c>
      <c r="H43" t="n">
        <v>1.78</v>
      </c>
      <c r="I43" t="n">
        <v>13</v>
      </c>
      <c r="J43" t="n">
        <v>111.63</v>
      </c>
      <c r="K43" t="n">
        <v>39.72</v>
      </c>
      <c r="L43" t="n">
        <v>11.25</v>
      </c>
      <c r="M43" t="n">
        <v>11</v>
      </c>
      <c r="N43" t="n">
        <v>15.67</v>
      </c>
      <c r="O43" t="n">
        <v>14002.23</v>
      </c>
      <c r="P43" t="n">
        <v>186.14</v>
      </c>
      <c r="Q43" t="n">
        <v>452.59</v>
      </c>
      <c r="R43" t="n">
        <v>73.83</v>
      </c>
      <c r="S43" t="n">
        <v>57.64</v>
      </c>
      <c r="T43" t="n">
        <v>5985.77</v>
      </c>
      <c r="U43" t="n">
        <v>0.78</v>
      </c>
      <c r="V43" t="n">
        <v>0.88</v>
      </c>
      <c r="W43" t="n">
        <v>6.82</v>
      </c>
      <c r="X43" t="n">
        <v>0.35</v>
      </c>
      <c r="Y43" t="n">
        <v>1</v>
      </c>
      <c r="Z43" t="n">
        <v>10</v>
      </c>
      <c r="AA43" t="n">
        <v>303.2232364228756</v>
      </c>
      <c r="AB43" t="n">
        <v>414.8834093388504</v>
      </c>
      <c r="AC43" t="n">
        <v>375.2875190440719</v>
      </c>
      <c r="AD43" t="n">
        <v>303223.2364228755</v>
      </c>
      <c r="AE43" t="n">
        <v>414883.4093388504</v>
      </c>
      <c r="AF43" t="n">
        <v>4.597048086303896e-06</v>
      </c>
      <c r="AG43" t="n">
        <v>7.61863425925926</v>
      </c>
      <c r="AH43" t="n">
        <v>375287.5190440719</v>
      </c>
    </row>
    <row r="44">
      <c r="A44" t="n">
        <v>42</v>
      </c>
      <c r="B44" t="n">
        <v>45</v>
      </c>
      <c r="C44" t="inlineStr">
        <is>
          <t xml:space="preserve">CONCLUIDO	</t>
        </is>
      </c>
      <c r="D44" t="n">
        <v>3.7991</v>
      </c>
      <c r="E44" t="n">
        <v>26.32</v>
      </c>
      <c r="F44" t="n">
        <v>24.07</v>
      </c>
      <c r="G44" t="n">
        <v>111.08</v>
      </c>
      <c r="H44" t="n">
        <v>1.81</v>
      </c>
      <c r="I44" t="n">
        <v>13</v>
      </c>
      <c r="J44" t="n">
        <v>111.95</v>
      </c>
      <c r="K44" t="n">
        <v>39.72</v>
      </c>
      <c r="L44" t="n">
        <v>11.5</v>
      </c>
      <c r="M44" t="n">
        <v>11</v>
      </c>
      <c r="N44" t="n">
        <v>15.74</v>
      </c>
      <c r="O44" t="n">
        <v>14041.65</v>
      </c>
      <c r="P44" t="n">
        <v>186.56</v>
      </c>
      <c r="Q44" t="n">
        <v>452.65</v>
      </c>
      <c r="R44" t="n">
        <v>73.3</v>
      </c>
      <c r="S44" t="n">
        <v>57.64</v>
      </c>
      <c r="T44" t="n">
        <v>5724.44</v>
      </c>
      <c r="U44" t="n">
        <v>0.79</v>
      </c>
      <c r="V44" t="n">
        <v>0.88</v>
      </c>
      <c r="W44" t="n">
        <v>6.82</v>
      </c>
      <c r="X44" t="n">
        <v>0.34</v>
      </c>
      <c r="Y44" t="n">
        <v>1</v>
      </c>
      <c r="Z44" t="n">
        <v>10</v>
      </c>
      <c r="AA44" t="n">
        <v>303.3875600254292</v>
      </c>
      <c r="AB44" t="n">
        <v>415.1082441413099</v>
      </c>
      <c r="AC44" t="n">
        <v>375.4908959285424</v>
      </c>
      <c r="AD44" t="n">
        <v>303387.5600254292</v>
      </c>
      <c r="AE44" t="n">
        <v>415108.2441413099</v>
      </c>
      <c r="AF44" t="n">
        <v>4.599227183703456e-06</v>
      </c>
      <c r="AG44" t="n">
        <v>7.61574074074074</v>
      </c>
      <c r="AH44" t="n">
        <v>375490.8959285424</v>
      </c>
    </row>
    <row r="45">
      <c r="A45" t="n">
        <v>43</v>
      </c>
      <c r="B45" t="n">
        <v>45</v>
      </c>
      <c r="C45" t="inlineStr">
        <is>
          <t xml:space="preserve">CONCLUIDO	</t>
        </is>
      </c>
      <c r="D45" t="n">
        <v>3.7984</v>
      </c>
      <c r="E45" t="n">
        <v>26.33</v>
      </c>
      <c r="F45" t="n">
        <v>24.07</v>
      </c>
      <c r="G45" t="n">
        <v>111.1</v>
      </c>
      <c r="H45" t="n">
        <v>1.84</v>
      </c>
      <c r="I45" t="n">
        <v>13</v>
      </c>
      <c r="J45" t="n">
        <v>112.27</v>
      </c>
      <c r="K45" t="n">
        <v>39.72</v>
      </c>
      <c r="L45" t="n">
        <v>11.75</v>
      </c>
      <c r="M45" t="n">
        <v>11</v>
      </c>
      <c r="N45" t="n">
        <v>15.81</v>
      </c>
      <c r="O45" t="n">
        <v>14081.1</v>
      </c>
      <c r="P45" t="n">
        <v>184.2</v>
      </c>
      <c r="Q45" t="n">
        <v>452.57</v>
      </c>
      <c r="R45" t="n">
        <v>73.72</v>
      </c>
      <c r="S45" t="n">
        <v>57.64</v>
      </c>
      <c r="T45" t="n">
        <v>5933.28</v>
      </c>
      <c r="U45" t="n">
        <v>0.78</v>
      </c>
      <c r="V45" t="n">
        <v>0.88</v>
      </c>
      <c r="W45" t="n">
        <v>6.81</v>
      </c>
      <c r="X45" t="n">
        <v>0.35</v>
      </c>
      <c r="Y45" t="n">
        <v>1</v>
      </c>
      <c r="Z45" t="n">
        <v>10</v>
      </c>
      <c r="AA45" t="n">
        <v>301.9164205465074</v>
      </c>
      <c r="AB45" t="n">
        <v>413.0953662041558</v>
      </c>
      <c r="AC45" t="n">
        <v>373.6701242366184</v>
      </c>
      <c r="AD45" t="n">
        <v>301916.4205465073</v>
      </c>
      <c r="AE45" t="n">
        <v>413095.3662041558</v>
      </c>
      <c r="AF45" t="n">
        <v>4.59837975693696e-06</v>
      </c>
      <c r="AG45" t="n">
        <v>7.61863425925926</v>
      </c>
      <c r="AH45" t="n">
        <v>373670.1242366184</v>
      </c>
    </row>
    <row r="46">
      <c r="A46" t="n">
        <v>44</v>
      </c>
      <c r="B46" t="n">
        <v>45</v>
      </c>
      <c r="C46" t="inlineStr">
        <is>
          <t xml:space="preserve">CONCLUIDO	</t>
        </is>
      </c>
      <c r="D46" t="n">
        <v>3.8073</v>
      </c>
      <c r="E46" t="n">
        <v>26.26</v>
      </c>
      <c r="F46" t="n">
        <v>24.03</v>
      </c>
      <c r="G46" t="n">
        <v>120.15</v>
      </c>
      <c r="H46" t="n">
        <v>1.88</v>
      </c>
      <c r="I46" t="n">
        <v>12</v>
      </c>
      <c r="J46" t="n">
        <v>112.59</v>
      </c>
      <c r="K46" t="n">
        <v>39.72</v>
      </c>
      <c r="L46" t="n">
        <v>12</v>
      </c>
      <c r="M46" t="n">
        <v>9</v>
      </c>
      <c r="N46" t="n">
        <v>15.88</v>
      </c>
      <c r="O46" t="n">
        <v>14120.58</v>
      </c>
      <c r="P46" t="n">
        <v>182.25</v>
      </c>
      <c r="Q46" t="n">
        <v>452.6</v>
      </c>
      <c r="R46" t="n">
        <v>72.08</v>
      </c>
      <c r="S46" t="n">
        <v>57.64</v>
      </c>
      <c r="T46" t="n">
        <v>5118.18</v>
      </c>
      <c r="U46" t="n">
        <v>0.8</v>
      </c>
      <c r="V46" t="n">
        <v>0.88</v>
      </c>
      <c r="W46" t="n">
        <v>6.82</v>
      </c>
      <c r="X46" t="n">
        <v>0.31</v>
      </c>
      <c r="Y46" t="n">
        <v>1</v>
      </c>
      <c r="Z46" t="n">
        <v>10</v>
      </c>
      <c r="AA46" t="n">
        <v>300.1928457533115</v>
      </c>
      <c r="AB46" t="n">
        <v>410.737095133352</v>
      </c>
      <c r="AC46" t="n">
        <v>371.5369232469577</v>
      </c>
      <c r="AD46" t="n">
        <v>300192.8457533115</v>
      </c>
      <c r="AE46" t="n">
        <v>410737.095133352</v>
      </c>
      <c r="AF46" t="n">
        <v>4.609154182968115e-06</v>
      </c>
      <c r="AG46" t="n">
        <v>7.59837962962963</v>
      </c>
      <c r="AH46" t="n">
        <v>371536.9232469577</v>
      </c>
    </row>
    <row r="47">
      <c r="A47" t="n">
        <v>45</v>
      </c>
      <c r="B47" t="n">
        <v>45</v>
      </c>
      <c r="C47" t="inlineStr">
        <is>
          <t xml:space="preserve">CONCLUIDO	</t>
        </is>
      </c>
      <c r="D47" t="n">
        <v>3.8086</v>
      </c>
      <c r="E47" t="n">
        <v>26.26</v>
      </c>
      <c r="F47" t="n">
        <v>24.02</v>
      </c>
      <c r="G47" t="n">
        <v>120.11</v>
      </c>
      <c r="H47" t="n">
        <v>1.91</v>
      </c>
      <c r="I47" t="n">
        <v>12</v>
      </c>
      <c r="J47" t="n">
        <v>112.91</v>
      </c>
      <c r="K47" t="n">
        <v>39.72</v>
      </c>
      <c r="L47" t="n">
        <v>12.25</v>
      </c>
      <c r="M47" t="n">
        <v>8</v>
      </c>
      <c r="N47" t="n">
        <v>15.95</v>
      </c>
      <c r="O47" t="n">
        <v>14160.09</v>
      </c>
      <c r="P47" t="n">
        <v>182.58</v>
      </c>
      <c r="Q47" t="n">
        <v>452.57</v>
      </c>
      <c r="R47" t="n">
        <v>71.98</v>
      </c>
      <c r="S47" t="n">
        <v>57.64</v>
      </c>
      <c r="T47" t="n">
        <v>5068.04</v>
      </c>
      <c r="U47" t="n">
        <v>0.8</v>
      </c>
      <c r="V47" t="n">
        <v>0.88</v>
      </c>
      <c r="W47" t="n">
        <v>6.81</v>
      </c>
      <c r="X47" t="n">
        <v>0.3</v>
      </c>
      <c r="Y47" t="n">
        <v>1</v>
      </c>
      <c r="Z47" t="n">
        <v>10</v>
      </c>
      <c r="AA47" t="n">
        <v>300.3231296222496</v>
      </c>
      <c r="AB47" t="n">
        <v>410.9153552705518</v>
      </c>
      <c r="AC47" t="n">
        <v>371.6981704868529</v>
      </c>
      <c r="AD47" t="n">
        <v>300323.1296222496</v>
      </c>
      <c r="AE47" t="n">
        <v>410915.3552705518</v>
      </c>
      <c r="AF47" t="n">
        <v>4.610727975534464e-06</v>
      </c>
      <c r="AG47" t="n">
        <v>7.59837962962963</v>
      </c>
      <c r="AH47" t="n">
        <v>371698.1704868529</v>
      </c>
    </row>
    <row r="48">
      <c r="A48" t="n">
        <v>46</v>
      </c>
      <c r="B48" t="n">
        <v>45</v>
      </c>
      <c r="C48" t="inlineStr">
        <is>
          <t xml:space="preserve">CONCLUIDO	</t>
        </is>
      </c>
      <c r="D48" t="n">
        <v>3.8061</v>
      </c>
      <c r="E48" t="n">
        <v>26.27</v>
      </c>
      <c r="F48" t="n">
        <v>24.04</v>
      </c>
      <c r="G48" t="n">
        <v>120.19</v>
      </c>
      <c r="H48" t="n">
        <v>1.95</v>
      </c>
      <c r="I48" t="n">
        <v>12</v>
      </c>
      <c r="J48" t="n">
        <v>113.24</v>
      </c>
      <c r="K48" t="n">
        <v>39.72</v>
      </c>
      <c r="L48" t="n">
        <v>12.5</v>
      </c>
      <c r="M48" t="n">
        <v>6</v>
      </c>
      <c r="N48" t="n">
        <v>16.02</v>
      </c>
      <c r="O48" t="n">
        <v>14199.62</v>
      </c>
      <c r="P48" t="n">
        <v>182.67</v>
      </c>
      <c r="Q48" t="n">
        <v>452.56</v>
      </c>
      <c r="R48" t="n">
        <v>72.38</v>
      </c>
      <c r="S48" t="n">
        <v>57.64</v>
      </c>
      <c r="T48" t="n">
        <v>5266.6</v>
      </c>
      <c r="U48" t="n">
        <v>0.8</v>
      </c>
      <c r="V48" t="n">
        <v>0.88</v>
      </c>
      <c r="W48" t="n">
        <v>6.82</v>
      </c>
      <c r="X48" t="n">
        <v>0.32</v>
      </c>
      <c r="Y48" t="n">
        <v>1</v>
      </c>
      <c r="Z48" t="n">
        <v>10</v>
      </c>
      <c r="AA48" t="n">
        <v>300.5346546518949</v>
      </c>
      <c r="AB48" t="n">
        <v>411.2047731479381</v>
      </c>
      <c r="AC48" t="n">
        <v>371.959966728222</v>
      </c>
      <c r="AD48" t="n">
        <v>300534.6546518949</v>
      </c>
      <c r="AE48" t="n">
        <v>411204.7731479381</v>
      </c>
      <c r="AF48" t="n">
        <v>4.60770145136841e-06</v>
      </c>
      <c r="AG48" t="n">
        <v>7.601273148148149</v>
      </c>
      <c r="AH48" t="n">
        <v>371959.966728222</v>
      </c>
    </row>
    <row r="49">
      <c r="A49" t="n">
        <v>47</v>
      </c>
      <c r="B49" t="n">
        <v>45</v>
      </c>
      <c r="C49" t="inlineStr">
        <is>
          <t xml:space="preserve">CONCLUIDO	</t>
        </is>
      </c>
      <c r="D49" t="n">
        <v>3.8073</v>
      </c>
      <c r="E49" t="n">
        <v>26.27</v>
      </c>
      <c r="F49" t="n">
        <v>24.03</v>
      </c>
      <c r="G49" t="n">
        <v>120.15</v>
      </c>
      <c r="H49" t="n">
        <v>1.98</v>
      </c>
      <c r="I49" t="n">
        <v>12</v>
      </c>
      <c r="J49" t="n">
        <v>113.56</v>
      </c>
      <c r="K49" t="n">
        <v>39.72</v>
      </c>
      <c r="L49" t="n">
        <v>12.75</v>
      </c>
      <c r="M49" t="n">
        <v>5</v>
      </c>
      <c r="N49" t="n">
        <v>16.09</v>
      </c>
      <c r="O49" t="n">
        <v>14239.17</v>
      </c>
      <c r="P49" t="n">
        <v>181.4</v>
      </c>
      <c r="Q49" t="n">
        <v>452.56</v>
      </c>
      <c r="R49" t="n">
        <v>71.97</v>
      </c>
      <c r="S49" t="n">
        <v>57.64</v>
      </c>
      <c r="T49" t="n">
        <v>5061.46</v>
      </c>
      <c r="U49" t="n">
        <v>0.8</v>
      </c>
      <c r="V49" t="n">
        <v>0.88</v>
      </c>
      <c r="W49" t="n">
        <v>6.82</v>
      </c>
      <c r="X49" t="n">
        <v>0.31</v>
      </c>
      <c r="Y49" t="n">
        <v>1</v>
      </c>
      <c r="Z49" t="n">
        <v>10</v>
      </c>
      <c r="AA49" t="n">
        <v>299.6528696510384</v>
      </c>
      <c r="AB49" t="n">
        <v>409.9982760081576</v>
      </c>
      <c r="AC49" t="n">
        <v>370.8686159821327</v>
      </c>
      <c r="AD49" t="n">
        <v>299652.8696510384</v>
      </c>
      <c r="AE49" t="n">
        <v>409998.2760081576</v>
      </c>
      <c r="AF49" t="n">
        <v>4.609154182968115e-06</v>
      </c>
      <c r="AG49" t="n">
        <v>7.601273148148149</v>
      </c>
      <c r="AH49" t="n">
        <v>370868.6159821327</v>
      </c>
    </row>
    <row r="50">
      <c r="A50" t="n">
        <v>48</v>
      </c>
      <c r="B50" t="n">
        <v>45</v>
      </c>
      <c r="C50" t="inlineStr">
        <is>
          <t xml:space="preserve">CONCLUIDO	</t>
        </is>
      </c>
      <c r="D50" t="n">
        <v>3.8051</v>
      </c>
      <c r="E50" t="n">
        <v>26.28</v>
      </c>
      <c r="F50" t="n">
        <v>24.05</v>
      </c>
      <c r="G50" t="n">
        <v>120.23</v>
      </c>
      <c r="H50" t="n">
        <v>2.01</v>
      </c>
      <c r="I50" t="n">
        <v>12</v>
      </c>
      <c r="J50" t="n">
        <v>113.88</v>
      </c>
      <c r="K50" t="n">
        <v>39.72</v>
      </c>
      <c r="L50" t="n">
        <v>13</v>
      </c>
      <c r="M50" t="n">
        <v>3</v>
      </c>
      <c r="N50" t="n">
        <v>16.16</v>
      </c>
      <c r="O50" t="n">
        <v>14278.75</v>
      </c>
      <c r="P50" t="n">
        <v>181.25</v>
      </c>
      <c r="Q50" t="n">
        <v>452.66</v>
      </c>
      <c r="R50" t="n">
        <v>72.45999999999999</v>
      </c>
      <c r="S50" t="n">
        <v>57.64</v>
      </c>
      <c r="T50" t="n">
        <v>5307.8</v>
      </c>
      <c r="U50" t="n">
        <v>0.8</v>
      </c>
      <c r="V50" t="n">
        <v>0.88</v>
      </c>
      <c r="W50" t="n">
        <v>6.82</v>
      </c>
      <c r="X50" t="n">
        <v>0.32</v>
      </c>
      <c r="Y50" t="n">
        <v>1</v>
      </c>
      <c r="Z50" t="n">
        <v>10</v>
      </c>
      <c r="AA50" t="n">
        <v>299.6982328707199</v>
      </c>
      <c r="AB50" t="n">
        <v>410.0603439666098</v>
      </c>
      <c r="AC50" t="n">
        <v>370.9247602617432</v>
      </c>
      <c r="AD50" t="n">
        <v>299698.2328707199</v>
      </c>
      <c r="AE50" t="n">
        <v>410060.3439666098</v>
      </c>
      <c r="AF50" t="n">
        <v>4.606490841701987e-06</v>
      </c>
      <c r="AG50" t="n">
        <v>7.604166666666667</v>
      </c>
      <c r="AH50" t="n">
        <v>370924.7602617432</v>
      </c>
    </row>
    <row r="51">
      <c r="A51" t="n">
        <v>49</v>
      </c>
      <c r="B51" t="n">
        <v>45</v>
      </c>
      <c r="C51" t="inlineStr">
        <is>
          <t xml:space="preserve">CONCLUIDO	</t>
        </is>
      </c>
      <c r="D51" t="n">
        <v>3.805</v>
      </c>
      <c r="E51" t="n">
        <v>26.28</v>
      </c>
      <c r="F51" t="n">
        <v>24.05</v>
      </c>
      <c r="G51" t="n">
        <v>120.23</v>
      </c>
      <c r="H51" t="n">
        <v>2.05</v>
      </c>
      <c r="I51" t="n">
        <v>12</v>
      </c>
      <c r="J51" t="n">
        <v>114.2</v>
      </c>
      <c r="K51" t="n">
        <v>39.72</v>
      </c>
      <c r="L51" t="n">
        <v>13.25</v>
      </c>
      <c r="M51" t="n">
        <v>2</v>
      </c>
      <c r="N51" t="n">
        <v>16.23</v>
      </c>
      <c r="O51" t="n">
        <v>14318.36</v>
      </c>
      <c r="P51" t="n">
        <v>180.86</v>
      </c>
      <c r="Q51" t="n">
        <v>452.59</v>
      </c>
      <c r="R51" t="n">
        <v>72.54000000000001</v>
      </c>
      <c r="S51" t="n">
        <v>57.64</v>
      </c>
      <c r="T51" t="n">
        <v>5349.11</v>
      </c>
      <c r="U51" t="n">
        <v>0.79</v>
      </c>
      <c r="V51" t="n">
        <v>0.88</v>
      </c>
      <c r="W51" t="n">
        <v>6.82</v>
      </c>
      <c r="X51" t="n">
        <v>0.32</v>
      </c>
      <c r="Y51" t="n">
        <v>1</v>
      </c>
      <c r="Z51" t="n">
        <v>10</v>
      </c>
      <c r="AA51" t="n">
        <v>299.4547390250665</v>
      </c>
      <c r="AB51" t="n">
        <v>409.7271849447965</v>
      </c>
      <c r="AC51" t="n">
        <v>370.6233974693802</v>
      </c>
      <c r="AD51" t="n">
        <v>299454.7390250665</v>
      </c>
      <c r="AE51" t="n">
        <v>409727.1849447965</v>
      </c>
      <c r="AF51" t="n">
        <v>4.606369780735345e-06</v>
      </c>
      <c r="AG51" t="n">
        <v>7.604166666666667</v>
      </c>
      <c r="AH51" t="n">
        <v>370623.3974693802</v>
      </c>
    </row>
    <row r="52">
      <c r="A52" t="n">
        <v>50</v>
      </c>
      <c r="B52" t="n">
        <v>45</v>
      </c>
      <c r="C52" t="inlineStr">
        <is>
          <t xml:space="preserve">CONCLUIDO	</t>
        </is>
      </c>
      <c r="D52" t="n">
        <v>3.8045</v>
      </c>
      <c r="E52" t="n">
        <v>26.28</v>
      </c>
      <c r="F52" t="n">
        <v>24.05</v>
      </c>
      <c r="G52" t="n">
        <v>120.25</v>
      </c>
      <c r="H52" t="n">
        <v>2.08</v>
      </c>
      <c r="I52" t="n">
        <v>12</v>
      </c>
      <c r="J52" t="n">
        <v>114.52</v>
      </c>
      <c r="K52" t="n">
        <v>39.72</v>
      </c>
      <c r="L52" t="n">
        <v>13.5</v>
      </c>
      <c r="M52" t="n">
        <v>1</v>
      </c>
      <c r="N52" t="n">
        <v>16.3</v>
      </c>
      <c r="O52" t="n">
        <v>14358</v>
      </c>
      <c r="P52" t="n">
        <v>180.91</v>
      </c>
      <c r="Q52" t="n">
        <v>452.59</v>
      </c>
      <c r="R52" t="n">
        <v>72.56</v>
      </c>
      <c r="S52" t="n">
        <v>57.64</v>
      </c>
      <c r="T52" t="n">
        <v>5357.88</v>
      </c>
      <c r="U52" t="n">
        <v>0.79</v>
      </c>
      <c r="V52" t="n">
        <v>0.88</v>
      </c>
      <c r="W52" t="n">
        <v>6.83</v>
      </c>
      <c r="X52" t="n">
        <v>0.33</v>
      </c>
      <c r="Y52" t="n">
        <v>1</v>
      </c>
      <c r="Z52" t="n">
        <v>10</v>
      </c>
      <c r="AA52" t="n">
        <v>299.5085448716915</v>
      </c>
      <c r="AB52" t="n">
        <v>409.8008044778952</v>
      </c>
      <c r="AC52" t="n">
        <v>370.6899908575655</v>
      </c>
      <c r="AD52" t="n">
        <v>299508.5448716915</v>
      </c>
      <c r="AE52" t="n">
        <v>409800.8044778951</v>
      </c>
      <c r="AF52" t="n">
        <v>4.605764475902134e-06</v>
      </c>
      <c r="AG52" t="n">
        <v>7.604166666666667</v>
      </c>
      <c r="AH52" t="n">
        <v>370689.9908575655</v>
      </c>
    </row>
    <row r="53">
      <c r="A53" t="n">
        <v>51</v>
      </c>
      <c r="B53" t="n">
        <v>45</v>
      </c>
      <c r="C53" t="inlineStr">
        <is>
          <t xml:space="preserve">CONCLUIDO	</t>
        </is>
      </c>
      <c r="D53" t="n">
        <v>3.8044</v>
      </c>
      <c r="E53" t="n">
        <v>26.29</v>
      </c>
      <c r="F53" t="n">
        <v>24.05</v>
      </c>
      <c r="G53" t="n">
        <v>120.25</v>
      </c>
      <c r="H53" t="n">
        <v>2.11</v>
      </c>
      <c r="I53" t="n">
        <v>12</v>
      </c>
      <c r="J53" t="n">
        <v>114.84</v>
      </c>
      <c r="K53" t="n">
        <v>39.72</v>
      </c>
      <c r="L53" t="n">
        <v>13.75</v>
      </c>
      <c r="M53" t="n">
        <v>0</v>
      </c>
      <c r="N53" t="n">
        <v>16.38</v>
      </c>
      <c r="O53" t="n">
        <v>14397.66</v>
      </c>
      <c r="P53" t="n">
        <v>181.13</v>
      </c>
      <c r="Q53" t="n">
        <v>452.64</v>
      </c>
      <c r="R53" t="n">
        <v>72.52</v>
      </c>
      <c r="S53" t="n">
        <v>57.64</v>
      </c>
      <c r="T53" t="n">
        <v>5336.33</v>
      </c>
      <c r="U53" t="n">
        <v>0.79</v>
      </c>
      <c r="V53" t="n">
        <v>0.88</v>
      </c>
      <c r="W53" t="n">
        <v>6.83</v>
      </c>
      <c r="X53" t="n">
        <v>0.33</v>
      </c>
      <c r="Y53" t="n">
        <v>1</v>
      </c>
      <c r="Z53" t="n">
        <v>10</v>
      </c>
      <c r="AA53" t="n">
        <v>299.652815290732</v>
      </c>
      <c r="AB53" t="n">
        <v>409.998201629988</v>
      </c>
      <c r="AC53" t="n">
        <v>370.8685487025114</v>
      </c>
      <c r="AD53" t="n">
        <v>299652.815290732</v>
      </c>
      <c r="AE53" t="n">
        <v>409998.201629988</v>
      </c>
      <c r="AF53" t="n">
        <v>4.605643414935492e-06</v>
      </c>
      <c r="AG53" t="n">
        <v>7.607060185185186</v>
      </c>
      <c r="AH53" t="n">
        <v>370868.5487025114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105</v>
      </c>
      <c r="C2" t="inlineStr">
        <is>
          <t xml:space="preserve">CONCLUIDO	</t>
        </is>
      </c>
      <c r="D2" t="n">
        <v>1.9249</v>
      </c>
      <c r="E2" t="n">
        <v>51.95</v>
      </c>
      <c r="F2" t="n">
        <v>34.62</v>
      </c>
      <c r="G2" t="n">
        <v>5.71</v>
      </c>
      <c r="H2" t="n">
        <v>0.09</v>
      </c>
      <c r="I2" t="n">
        <v>364</v>
      </c>
      <c r="J2" t="n">
        <v>204</v>
      </c>
      <c r="K2" t="n">
        <v>55.27</v>
      </c>
      <c r="L2" t="n">
        <v>1</v>
      </c>
      <c r="M2" t="n">
        <v>362</v>
      </c>
      <c r="N2" t="n">
        <v>42.72</v>
      </c>
      <c r="O2" t="n">
        <v>25393.6</v>
      </c>
      <c r="P2" t="n">
        <v>502.21</v>
      </c>
      <c r="Q2" t="n">
        <v>453.53</v>
      </c>
      <c r="R2" t="n">
        <v>418.7</v>
      </c>
      <c r="S2" t="n">
        <v>57.64</v>
      </c>
      <c r="T2" t="n">
        <v>176668.96</v>
      </c>
      <c r="U2" t="n">
        <v>0.14</v>
      </c>
      <c r="V2" t="n">
        <v>0.61</v>
      </c>
      <c r="W2" t="n">
        <v>7.37</v>
      </c>
      <c r="X2" t="n">
        <v>10.87</v>
      </c>
      <c r="Y2" t="n">
        <v>1</v>
      </c>
      <c r="Z2" t="n">
        <v>10</v>
      </c>
      <c r="AA2" t="n">
        <v>1127.224129136236</v>
      </c>
      <c r="AB2" t="n">
        <v>1542.317783103036</v>
      </c>
      <c r="AC2" t="n">
        <v>1395.121138540285</v>
      </c>
      <c r="AD2" t="n">
        <v>1127224.129136236</v>
      </c>
      <c r="AE2" t="n">
        <v>1542317.783103036</v>
      </c>
      <c r="AF2" t="n">
        <v>1.844213075578137e-06</v>
      </c>
      <c r="AG2" t="n">
        <v>15.0318287037037</v>
      </c>
      <c r="AH2" t="n">
        <v>1395121.138540285</v>
      </c>
    </row>
    <row r="3">
      <c r="A3" t="n">
        <v>1</v>
      </c>
      <c r="B3" t="n">
        <v>105</v>
      </c>
      <c r="C3" t="inlineStr">
        <is>
          <t xml:space="preserve">CONCLUIDO	</t>
        </is>
      </c>
      <c r="D3" t="n">
        <v>2.2236</v>
      </c>
      <c r="E3" t="n">
        <v>44.97</v>
      </c>
      <c r="F3" t="n">
        <v>31.62</v>
      </c>
      <c r="G3" t="n">
        <v>7.13</v>
      </c>
      <c r="H3" t="n">
        <v>0.11</v>
      </c>
      <c r="I3" t="n">
        <v>266</v>
      </c>
      <c r="J3" t="n">
        <v>204.39</v>
      </c>
      <c r="K3" t="n">
        <v>55.27</v>
      </c>
      <c r="L3" t="n">
        <v>1.25</v>
      </c>
      <c r="M3" t="n">
        <v>264</v>
      </c>
      <c r="N3" t="n">
        <v>42.87</v>
      </c>
      <c r="O3" t="n">
        <v>25442.42</v>
      </c>
      <c r="P3" t="n">
        <v>458.66</v>
      </c>
      <c r="Q3" t="n">
        <v>453.21</v>
      </c>
      <c r="R3" t="n">
        <v>319.52</v>
      </c>
      <c r="S3" t="n">
        <v>57.64</v>
      </c>
      <c r="T3" t="n">
        <v>127569.2</v>
      </c>
      <c r="U3" t="n">
        <v>0.18</v>
      </c>
      <c r="V3" t="n">
        <v>0.67</v>
      </c>
      <c r="W3" t="n">
        <v>7.24</v>
      </c>
      <c r="X3" t="n">
        <v>7.88</v>
      </c>
      <c r="Y3" t="n">
        <v>1</v>
      </c>
      <c r="Z3" t="n">
        <v>10</v>
      </c>
      <c r="AA3" t="n">
        <v>913.9469217653375</v>
      </c>
      <c r="AB3" t="n">
        <v>1250.502498851846</v>
      </c>
      <c r="AC3" t="n">
        <v>1131.156295452705</v>
      </c>
      <c r="AD3" t="n">
        <v>913946.9217653375</v>
      </c>
      <c r="AE3" t="n">
        <v>1250502.498851846</v>
      </c>
      <c r="AF3" t="n">
        <v>2.130392329396615e-06</v>
      </c>
      <c r="AG3" t="n">
        <v>13.01215277777778</v>
      </c>
      <c r="AH3" t="n">
        <v>1131156.295452705</v>
      </c>
    </row>
    <row r="4">
      <c r="A4" t="n">
        <v>2</v>
      </c>
      <c r="B4" t="n">
        <v>105</v>
      </c>
      <c r="C4" t="inlineStr">
        <is>
          <t xml:space="preserve">CONCLUIDO	</t>
        </is>
      </c>
      <c r="D4" t="n">
        <v>2.4451</v>
      </c>
      <c r="E4" t="n">
        <v>40.9</v>
      </c>
      <c r="F4" t="n">
        <v>29.86</v>
      </c>
      <c r="G4" t="n">
        <v>8.57</v>
      </c>
      <c r="H4" t="n">
        <v>0.13</v>
      </c>
      <c r="I4" t="n">
        <v>209</v>
      </c>
      <c r="J4" t="n">
        <v>204.79</v>
      </c>
      <c r="K4" t="n">
        <v>55.27</v>
      </c>
      <c r="L4" t="n">
        <v>1.5</v>
      </c>
      <c r="M4" t="n">
        <v>207</v>
      </c>
      <c r="N4" t="n">
        <v>43.02</v>
      </c>
      <c r="O4" t="n">
        <v>25491.3</v>
      </c>
      <c r="P4" t="n">
        <v>432.97</v>
      </c>
      <c r="Q4" t="n">
        <v>453.25</v>
      </c>
      <c r="R4" t="n">
        <v>262.3</v>
      </c>
      <c r="S4" t="n">
        <v>57.64</v>
      </c>
      <c r="T4" t="n">
        <v>99243.14</v>
      </c>
      <c r="U4" t="n">
        <v>0.22</v>
      </c>
      <c r="V4" t="n">
        <v>0.71</v>
      </c>
      <c r="W4" t="n">
        <v>7.13</v>
      </c>
      <c r="X4" t="n">
        <v>6.12</v>
      </c>
      <c r="Y4" t="n">
        <v>1</v>
      </c>
      <c r="Z4" t="n">
        <v>10</v>
      </c>
      <c r="AA4" t="n">
        <v>795.0692357695433</v>
      </c>
      <c r="AB4" t="n">
        <v>1087.848804359034</v>
      </c>
      <c r="AC4" t="n">
        <v>984.0260412763928</v>
      </c>
      <c r="AD4" t="n">
        <v>795069.2357695433</v>
      </c>
      <c r="AE4" t="n">
        <v>1087848.804359034</v>
      </c>
      <c r="AF4" t="n">
        <v>2.342607611354409e-06</v>
      </c>
      <c r="AG4" t="n">
        <v>11.83449074074074</v>
      </c>
      <c r="AH4" t="n">
        <v>984026.0412763928</v>
      </c>
    </row>
    <row r="5">
      <c r="A5" t="n">
        <v>3</v>
      </c>
      <c r="B5" t="n">
        <v>105</v>
      </c>
      <c r="C5" t="inlineStr">
        <is>
          <t xml:space="preserve">CONCLUIDO	</t>
        </is>
      </c>
      <c r="D5" t="n">
        <v>2.6047</v>
      </c>
      <c r="E5" t="n">
        <v>38.39</v>
      </c>
      <c r="F5" t="n">
        <v>28.81</v>
      </c>
      <c r="G5" t="n">
        <v>9.99</v>
      </c>
      <c r="H5" t="n">
        <v>0.15</v>
      </c>
      <c r="I5" t="n">
        <v>173</v>
      </c>
      <c r="J5" t="n">
        <v>205.18</v>
      </c>
      <c r="K5" t="n">
        <v>55.27</v>
      </c>
      <c r="L5" t="n">
        <v>1.75</v>
      </c>
      <c r="M5" t="n">
        <v>171</v>
      </c>
      <c r="N5" t="n">
        <v>43.16</v>
      </c>
      <c r="O5" t="n">
        <v>25540.22</v>
      </c>
      <c r="P5" t="n">
        <v>417.69</v>
      </c>
      <c r="Q5" t="n">
        <v>453.12</v>
      </c>
      <c r="R5" t="n">
        <v>227.7</v>
      </c>
      <c r="S5" t="n">
        <v>57.64</v>
      </c>
      <c r="T5" t="n">
        <v>82120.53999999999</v>
      </c>
      <c r="U5" t="n">
        <v>0.25</v>
      </c>
      <c r="V5" t="n">
        <v>0.74</v>
      </c>
      <c r="W5" t="n">
        <v>7.09</v>
      </c>
      <c r="X5" t="n">
        <v>5.07</v>
      </c>
      <c r="Y5" t="n">
        <v>1</v>
      </c>
      <c r="Z5" t="n">
        <v>10</v>
      </c>
      <c r="AA5" t="n">
        <v>728.8617747722354</v>
      </c>
      <c r="AB5" t="n">
        <v>997.2608353554825</v>
      </c>
      <c r="AC5" t="n">
        <v>902.0836608935275</v>
      </c>
      <c r="AD5" t="n">
        <v>728861.7747722354</v>
      </c>
      <c r="AE5" t="n">
        <v>997260.8353554825</v>
      </c>
      <c r="AF5" t="n">
        <v>2.495517584268467e-06</v>
      </c>
      <c r="AG5" t="n">
        <v>11.10821759259259</v>
      </c>
      <c r="AH5" t="n">
        <v>902083.6608935276</v>
      </c>
    </row>
    <row r="6">
      <c r="A6" t="n">
        <v>4</v>
      </c>
      <c r="B6" t="n">
        <v>105</v>
      </c>
      <c r="C6" t="inlineStr">
        <is>
          <t xml:space="preserve">CONCLUIDO	</t>
        </is>
      </c>
      <c r="D6" t="n">
        <v>2.7385</v>
      </c>
      <c r="E6" t="n">
        <v>36.52</v>
      </c>
      <c r="F6" t="n">
        <v>27.99</v>
      </c>
      <c r="G6" t="n">
        <v>11.42</v>
      </c>
      <c r="H6" t="n">
        <v>0.17</v>
      </c>
      <c r="I6" t="n">
        <v>147</v>
      </c>
      <c r="J6" t="n">
        <v>205.58</v>
      </c>
      <c r="K6" t="n">
        <v>55.27</v>
      </c>
      <c r="L6" t="n">
        <v>2</v>
      </c>
      <c r="M6" t="n">
        <v>145</v>
      </c>
      <c r="N6" t="n">
        <v>43.31</v>
      </c>
      <c r="O6" t="n">
        <v>25589.2</v>
      </c>
      <c r="P6" t="n">
        <v>405.6</v>
      </c>
      <c r="Q6" t="n">
        <v>452.84</v>
      </c>
      <c r="R6" t="n">
        <v>201.31</v>
      </c>
      <c r="S6" t="n">
        <v>57.64</v>
      </c>
      <c r="T6" t="n">
        <v>69058.48</v>
      </c>
      <c r="U6" t="n">
        <v>0.29</v>
      </c>
      <c r="V6" t="n">
        <v>0.76</v>
      </c>
      <c r="W6" t="n">
        <v>7.03</v>
      </c>
      <c r="X6" t="n">
        <v>4.26</v>
      </c>
      <c r="Y6" t="n">
        <v>1</v>
      </c>
      <c r="Z6" t="n">
        <v>10</v>
      </c>
      <c r="AA6" t="n">
        <v>689.2299489251828</v>
      </c>
      <c r="AB6" t="n">
        <v>943.0348227987866</v>
      </c>
      <c r="AC6" t="n">
        <v>853.0329028685564</v>
      </c>
      <c r="AD6" t="n">
        <v>689229.9489251828</v>
      </c>
      <c r="AE6" t="n">
        <v>943034.8227987867</v>
      </c>
      <c r="AF6" t="n">
        <v>2.623709027726494e-06</v>
      </c>
      <c r="AG6" t="n">
        <v>10.56712962962963</v>
      </c>
      <c r="AH6" t="n">
        <v>853032.9028685564</v>
      </c>
    </row>
    <row r="7">
      <c r="A7" t="n">
        <v>5</v>
      </c>
      <c r="B7" t="n">
        <v>105</v>
      </c>
      <c r="C7" t="inlineStr">
        <is>
          <t xml:space="preserve">CONCLUIDO	</t>
        </is>
      </c>
      <c r="D7" t="n">
        <v>2.8421</v>
      </c>
      <c r="E7" t="n">
        <v>35.18</v>
      </c>
      <c r="F7" t="n">
        <v>27.43</v>
      </c>
      <c r="G7" t="n">
        <v>12.86</v>
      </c>
      <c r="H7" t="n">
        <v>0.19</v>
      </c>
      <c r="I7" t="n">
        <v>128</v>
      </c>
      <c r="J7" t="n">
        <v>205.98</v>
      </c>
      <c r="K7" t="n">
        <v>55.27</v>
      </c>
      <c r="L7" t="n">
        <v>2.25</v>
      </c>
      <c r="M7" t="n">
        <v>126</v>
      </c>
      <c r="N7" t="n">
        <v>43.46</v>
      </c>
      <c r="O7" t="n">
        <v>25638.22</v>
      </c>
      <c r="P7" t="n">
        <v>397.29</v>
      </c>
      <c r="Q7" t="n">
        <v>452.84</v>
      </c>
      <c r="R7" t="n">
        <v>182.5</v>
      </c>
      <c r="S7" t="n">
        <v>57.64</v>
      </c>
      <c r="T7" t="n">
        <v>59749.25</v>
      </c>
      <c r="U7" t="n">
        <v>0.32</v>
      </c>
      <c r="V7" t="n">
        <v>0.77</v>
      </c>
      <c r="W7" t="n">
        <v>7.01</v>
      </c>
      <c r="X7" t="n">
        <v>3.7</v>
      </c>
      <c r="Y7" t="n">
        <v>1</v>
      </c>
      <c r="Z7" t="n">
        <v>10</v>
      </c>
      <c r="AA7" t="n">
        <v>650.1356612093788</v>
      </c>
      <c r="AB7" t="n">
        <v>889.5442936277741</v>
      </c>
      <c r="AC7" t="n">
        <v>804.6474347271959</v>
      </c>
      <c r="AD7" t="n">
        <v>650135.6612093787</v>
      </c>
      <c r="AE7" t="n">
        <v>889544.2936277741</v>
      </c>
      <c r="AF7" t="n">
        <v>2.722966378565443e-06</v>
      </c>
      <c r="AG7" t="n">
        <v>10.17939814814815</v>
      </c>
      <c r="AH7" t="n">
        <v>804647.4347271959</v>
      </c>
    </row>
    <row r="8">
      <c r="A8" t="n">
        <v>6</v>
      </c>
      <c r="B8" t="n">
        <v>105</v>
      </c>
      <c r="C8" t="inlineStr">
        <is>
          <t xml:space="preserve">CONCLUIDO	</t>
        </is>
      </c>
      <c r="D8" t="n">
        <v>2.9248</v>
      </c>
      <c r="E8" t="n">
        <v>34.19</v>
      </c>
      <c r="F8" t="n">
        <v>27</v>
      </c>
      <c r="G8" t="n">
        <v>14.21</v>
      </c>
      <c r="H8" t="n">
        <v>0.22</v>
      </c>
      <c r="I8" t="n">
        <v>114</v>
      </c>
      <c r="J8" t="n">
        <v>206.38</v>
      </c>
      <c r="K8" t="n">
        <v>55.27</v>
      </c>
      <c r="L8" t="n">
        <v>2.5</v>
      </c>
      <c r="M8" t="n">
        <v>112</v>
      </c>
      <c r="N8" t="n">
        <v>43.6</v>
      </c>
      <c r="O8" t="n">
        <v>25687.3</v>
      </c>
      <c r="P8" t="n">
        <v>390.86</v>
      </c>
      <c r="Q8" t="n">
        <v>452.83</v>
      </c>
      <c r="R8" t="n">
        <v>169.4</v>
      </c>
      <c r="S8" t="n">
        <v>57.64</v>
      </c>
      <c r="T8" t="n">
        <v>53268.78</v>
      </c>
      <c r="U8" t="n">
        <v>0.34</v>
      </c>
      <c r="V8" t="n">
        <v>0.79</v>
      </c>
      <c r="W8" t="n">
        <v>6.97</v>
      </c>
      <c r="X8" t="n">
        <v>3.27</v>
      </c>
      <c r="Y8" t="n">
        <v>1</v>
      </c>
      <c r="Z8" t="n">
        <v>10</v>
      </c>
      <c r="AA8" t="n">
        <v>618.0468836026595</v>
      </c>
      <c r="AB8" t="n">
        <v>845.6390124493048</v>
      </c>
      <c r="AC8" t="n">
        <v>764.9324119629507</v>
      </c>
      <c r="AD8" t="n">
        <v>618046.8836026595</v>
      </c>
      <c r="AE8" t="n">
        <v>845639.0124493048</v>
      </c>
      <c r="AF8" t="n">
        <v>2.802199804379933e-06</v>
      </c>
      <c r="AG8" t="n">
        <v>9.892939814814815</v>
      </c>
      <c r="AH8" t="n">
        <v>764932.4119629507</v>
      </c>
    </row>
    <row r="9">
      <c r="A9" t="n">
        <v>7</v>
      </c>
      <c r="B9" t="n">
        <v>105</v>
      </c>
      <c r="C9" t="inlineStr">
        <is>
          <t xml:space="preserve">CONCLUIDO	</t>
        </is>
      </c>
      <c r="D9" t="n">
        <v>2.9971</v>
      </c>
      <c r="E9" t="n">
        <v>33.37</v>
      </c>
      <c r="F9" t="n">
        <v>26.66</v>
      </c>
      <c r="G9" t="n">
        <v>15.69</v>
      </c>
      <c r="H9" t="n">
        <v>0.24</v>
      </c>
      <c r="I9" t="n">
        <v>102</v>
      </c>
      <c r="J9" t="n">
        <v>206.78</v>
      </c>
      <c r="K9" t="n">
        <v>55.27</v>
      </c>
      <c r="L9" t="n">
        <v>2.75</v>
      </c>
      <c r="M9" t="n">
        <v>100</v>
      </c>
      <c r="N9" t="n">
        <v>43.75</v>
      </c>
      <c r="O9" t="n">
        <v>25736.42</v>
      </c>
      <c r="P9" t="n">
        <v>385.81</v>
      </c>
      <c r="Q9" t="n">
        <v>452.94</v>
      </c>
      <c r="R9" t="n">
        <v>158.19</v>
      </c>
      <c r="S9" t="n">
        <v>57.64</v>
      </c>
      <c r="T9" t="n">
        <v>47722.79</v>
      </c>
      <c r="U9" t="n">
        <v>0.36</v>
      </c>
      <c r="V9" t="n">
        <v>0.8</v>
      </c>
      <c r="W9" t="n">
        <v>6.96</v>
      </c>
      <c r="X9" t="n">
        <v>2.93</v>
      </c>
      <c r="Y9" t="n">
        <v>1</v>
      </c>
      <c r="Z9" t="n">
        <v>10</v>
      </c>
      <c r="AA9" t="n">
        <v>602.2388699144269</v>
      </c>
      <c r="AB9" t="n">
        <v>824.009790720721</v>
      </c>
      <c r="AC9" t="n">
        <v>745.3674527993395</v>
      </c>
      <c r="AD9" t="n">
        <v>602238.8699144269</v>
      </c>
      <c r="AE9" t="n">
        <v>824009.790720721</v>
      </c>
      <c r="AF9" t="n">
        <v>2.871469171809047e-06</v>
      </c>
      <c r="AG9" t="n">
        <v>9.655671296296296</v>
      </c>
      <c r="AH9" t="n">
        <v>745367.4527993395</v>
      </c>
    </row>
    <row r="10">
      <c r="A10" t="n">
        <v>8</v>
      </c>
      <c r="B10" t="n">
        <v>105</v>
      </c>
      <c r="C10" t="inlineStr">
        <is>
          <t xml:space="preserve">CONCLUIDO	</t>
        </is>
      </c>
      <c r="D10" t="n">
        <v>3.0542</v>
      </c>
      <c r="E10" t="n">
        <v>32.74</v>
      </c>
      <c r="F10" t="n">
        <v>26.41</v>
      </c>
      <c r="G10" t="n">
        <v>17.04</v>
      </c>
      <c r="H10" t="n">
        <v>0.26</v>
      </c>
      <c r="I10" t="n">
        <v>93</v>
      </c>
      <c r="J10" t="n">
        <v>207.17</v>
      </c>
      <c r="K10" t="n">
        <v>55.27</v>
      </c>
      <c r="L10" t="n">
        <v>3</v>
      </c>
      <c r="M10" t="n">
        <v>91</v>
      </c>
      <c r="N10" t="n">
        <v>43.9</v>
      </c>
      <c r="O10" t="n">
        <v>25785.6</v>
      </c>
      <c r="P10" t="n">
        <v>381.87</v>
      </c>
      <c r="Q10" t="n">
        <v>452.84</v>
      </c>
      <c r="R10" t="n">
        <v>149.18</v>
      </c>
      <c r="S10" t="n">
        <v>57.64</v>
      </c>
      <c r="T10" t="n">
        <v>43265.47</v>
      </c>
      <c r="U10" t="n">
        <v>0.39</v>
      </c>
      <c r="V10" t="n">
        <v>0.8</v>
      </c>
      <c r="W10" t="n">
        <v>6.96</v>
      </c>
      <c r="X10" t="n">
        <v>2.68</v>
      </c>
      <c r="Y10" t="n">
        <v>1</v>
      </c>
      <c r="Z10" t="n">
        <v>10</v>
      </c>
      <c r="AA10" t="n">
        <v>590.2218661981208</v>
      </c>
      <c r="AB10" t="n">
        <v>807.5675960832834</v>
      </c>
      <c r="AC10" t="n">
        <v>730.494478141334</v>
      </c>
      <c r="AD10" t="n">
        <v>590221.8661981208</v>
      </c>
      <c r="AE10" t="n">
        <v>807567.5960832834</v>
      </c>
      <c r="AF10" t="n">
        <v>2.926175684674915e-06</v>
      </c>
      <c r="AG10" t="n">
        <v>9.473379629629632</v>
      </c>
      <c r="AH10" t="n">
        <v>730494.4781413339</v>
      </c>
    </row>
    <row r="11">
      <c r="A11" t="n">
        <v>9</v>
      </c>
      <c r="B11" t="n">
        <v>105</v>
      </c>
      <c r="C11" t="inlineStr">
        <is>
          <t xml:space="preserve">CONCLUIDO	</t>
        </is>
      </c>
      <c r="D11" t="n">
        <v>3.1088</v>
      </c>
      <c r="E11" t="n">
        <v>32.17</v>
      </c>
      <c r="F11" t="n">
        <v>26.16</v>
      </c>
      <c r="G11" t="n">
        <v>18.46</v>
      </c>
      <c r="H11" t="n">
        <v>0.28</v>
      </c>
      <c r="I11" t="n">
        <v>85</v>
      </c>
      <c r="J11" t="n">
        <v>207.57</v>
      </c>
      <c r="K11" t="n">
        <v>55.27</v>
      </c>
      <c r="L11" t="n">
        <v>3.25</v>
      </c>
      <c r="M11" t="n">
        <v>83</v>
      </c>
      <c r="N11" t="n">
        <v>44.05</v>
      </c>
      <c r="O11" t="n">
        <v>25834.83</v>
      </c>
      <c r="P11" t="n">
        <v>378.09</v>
      </c>
      <c r="Q11" t="n">
        <v>452.81</v>
      </c>
      <c r="R11" t="n">
        <v>141.32</v>
      </c>
      <c r="S11" t="n">
        <v>57.64</v>
      </c>
      <c r="T11" t="n">
        <v>39373.18</v>
      </c>
      <c r="U11" t="n">
        <v>0.41</v>
      </c>
      <c r="V11" t="n">
        <v>0.8100000000000001</v>
      </c>
      <c r="W11" t="n">
        <v>6.93</v>
      </c>
      <c r="X11" t="n">
        <v>2.43</v>
      </c>
      <c r="Y11" t="n">
        <v>1</v>
      </c>
      <c r="Z11" t="n">
        <v>10</v>
      </c>
      <c r="AA11" t="n">
        <v>579.2501811926008</v>
      </c>
      <c r="AB11" t="n">
        <v>792.5556526221502</v>
      </c>
      <c r="AC11" t="n">
        <v>716.9152534947362</v>
      </c>
      <c r="AD11" t="n">
        <v>579250.1811926009</v>
      </c>
      <c r="AE11" t="n">
        <v>792555.6526221503</v>
      </c>
      <c r="AF11" t="n">
        <v>2.978486991198146e-06</v>
      </c>
      <c r="AG11" t="n">
        <v>9.308449074074074</v>
      </c>
      <c r="AH11" t="n">
        <v>716915.2534947363</v>
      </c>
    </row>
    <row r="12">
      <c r="A12" t="n">
        <v>10</v>
      </c>
      <c r="B12" t="n">
        <v>105</v>
      </c>
      <c r="C12" t="inlineStr">
        <is>
          <t xml:space="preserve">CONCLUIDO	</t>
        </is>
      </c>
      <c r="D12" t="n">
        <v>3.1562</v>
      </c>
      <c r="E12" t="n">
        <v>31.68</v>
      </c>
      <c r="F12" t="n">
        <v>25.96</v>
      </c>
      <c r="G12" t="n">
        <v>19.97</v>
      </c>
      <c r="H12" t="n">
        <v>0.3</v>
      </c>
      <c r="I12" t="n">
        <v>78</v>
      </c>
      <c r="J12" t="n">
        <v>207.97</v>
      </c>
      <c r="K12" t="n">
        <v>55.27</v>
      </c>
      <c r="L12" t="n">
        <v>3.5</v>
      </c>
      <c r="M12" t="n">
        <v>76</v>
      </c>
      <c r="N12" t="n">
        <v>44.2</v>
      </c>
      <c r="O12" t="n">
        <v>25884.1</v>
      </c>
      <c r="P12" t="n">
        <v>374.85</v>
      </c>
      <c r="Q12" t="n">
        <v>452.73</v>
      </c>
      <c r="R12" t="n">
        <v>134.59</v>
      </c>
      <c r="S12" t="n">
        <v>57.64</v>
      </c>
      <c r="T12" t="n">
        <v>36043.09</v>
      </c>
      <c r="U12" t="n">
        <v>0.43</v>
      </c>
      <c r="V12" t="n">
        <v>0.82</v>
      </c>
      <c r="W12" t="n">
        <v>6.93</v>
      </c>
      <c r="X12" t="n">
        <v>2.23</v>
      </c>
      <c r="Y12" t="n">
        <v>1</v>
      </c>
      <c r="Z12" t="n">
        <v>10</v>
      </c>
      <c r="AA12" t="n">
        <v>558.0035047369751</v>
      </c>
      <c r="AB12" t="n">
        <v>763.4850125583517</v>
      </c>
      <c r="AC12" t="n">
        <v>690.619074517727</v>
      </c>
      <c r="AD12" t="n">
        <v>558003.5047369751</v>
      </c>
      <c r="AE12" t="n">
        <v>763485.0125583517</v>
      </c>
      <c r="AF12" t="n">
        <v>3.023900103454577e-06</v>
      </c>
      <c r="AG12" t="n">
        <v>9.166666666666666</v>
      </c>
      <c r="AH12" t="n">
        <v>690619.074517727</v>
      </c>
    </row>
    <row r="13">
      <c r="A13" t="n">
        <v>11</v>
      </c>
      <c r="B13" t="n">
        <v>105</v>
      </c>
      <c r="C13" t="inlineStr">
        <is>
          <t xml:space="preserve">CONCLUIDO	</t>
        </is>
      </c>
      <c r="D13" t="n">
        <v>3.192</v>
      </c>
      <c r="E13" t="n">
        <v>31.33</v>
      </c>
      <c r="F13" t="n">
        <v>25.8</v>
      </c>
      <c r="G13" t="n">
        <v>21.21</v>
      </c>
      <c r="H13" t="n">
        <v>0.32</v>
      </c>
      <c r="I13" t="n">
        <v>73</v>
      </c>
      <c r="J13" t="n">
        <v>208.37</v>
      </c>
      <c r="K13" t="n">
        <v>55.27</v>
      </c>
      <c r="L13" t="n">
        <v>3.75</v>
      </c>
      <c r="M13" t="n">
        <v>71</v>
      </c>
      <c r="N13" t="n">
        <v>44.35</v>
      </c>
      <c r="O13" t="n">
        <v>25933.43</v>
      </c>
      <c r="P13" t="n">
        <v>372.47</v>
      </c>
      <c r="Q13" t="n">
        <v>452.76</v>
      </c>
      <c r="R13" t="n">
        <v>130.23</v>
      </c>
      <c r="S13" t="n">
        <v>57.64</v>
      </c>
      <c r="T13" t="n">
        <v>33886.74</v>
      </c>
      <c r="U13" t="n">
        <v>0.44</v>
      </c>
      <c r="V13" t="n">
        <v>0.82</v>
      </c>
      <c r="W13" t="n">
        <v>6.91</v>
      </c>
      <c r="X13" t="n">
        <v>2.07</v>
      </c>
      <c r="Y13" t="n">
        <v>1</v>
      </c>
      <c r="Z13" t="n">
        <v>10</v>
      </c>
      <c r="AA13" t="n">
        <v>551.3114706606457</v>
      </c>
      <c r="AB13" t="n">
        <v>754.3286763034108</v>
      </c>
      <c r="AC13" t="n">
        <v>682.3366061439591</v>
      </c>
      <c r="AD13" t="n">
        <v>551311.4706606456</v>
      </c>
      <c r="AE13" t="n">
        <v>754328.6763034108</v>
      </c>
      <c r="AF13" t="n">
        <v>3.058199458281164e-06</v>
      </c>
      <c r="AG13" t="n">
        <v>9.065393518518517</v>
      </c>
      <c r="AH13" t="n">
        <v>682336.6061439591</v>
      </c>
    </row>
    <row r="14">
      <c r="A14" t="n">
        <v>12</v>
      </c>
      <c r="B14" t="n">
        <v>105</v>
      </c>
      <c r="C14" t="inlineStr">
        <is>
          <t xml:space="preserve">CONCLUIDO	</t>
        </is>
      </c>
      <c r="D14" t="n">
        <v>3.2295</v>
      </c>
      <c r="E14" t="n">
        <v>30.96</v>
      </c>
      <c r="F14" t="n">
        <v>25.64</v>
      </c>
      <c r="G14" t="n">
        <v>22.62</v>
      </c>
      <c r="H14" t="n">
        <v>0.34</v>
      </c>
      <c r="I14" t="n">
        <v>68</v>
      </c>
      <c r="J14" t="n">
        <v>208.77</v>
      </c>
      <c r="K14" t="n">
        <v>55.27</v>
      </c>
      <c r="L14" t="n">
        <v>4</v>
      </c>
      <c r="M14" t="n">
        <v>66</v>
      </c>
      <c r="N14" t="n">
        <v>44.5</v>
      </c>
      <c r="O14" t="n">
        <v>25982.82</v>
      </c>
      <c r="P14" t="n">
        <v>369.93</v>
      </c>
      <c r="Q14" t="n">
        <v>452.69</v>
      </c>
      <c r="R14" t="n">
        <v>124.65</v>
      </c>
      <c r="S14" t="n">
        <v>57.64</v>
      </c>
      <c r="T14" t="n">
        <v>31123.69</v>
      </c>
      <c r="U14" t="n">
        <v>0.46</v>
      </c>
      <c r="V14" t="n">
        <v>0.83</v>
      </c>
      <c r="W14" t="n">
        <v>6.91</v>
      </c>
      <c r="X14" t="n">
        <v>1.92</v>
      </c>
      <c r="Y14" t="n">
        <v>1</v>
      </c>
      <c r="Z14" t="n">
        <v>10</v>
      </c>
      <c r="AA14" t="n">
        <v>544.2825261528245</v>
      </c>
      <c r="AB14" t="n">
        <v>744.7113643326637</v>
      </c>
      <c r="AC14" t="n">
        <v>673.6371569297179</v>
      </c>
      <c r="AD14" t="n">
        <v>544282.5261528245</v>
      </c>
      <c r="AE14" t="n">
        <v>744711.3643326637</v>
      </c>
      <c r="AF14" t="n">
        <v>3.094127553420745e-06</v>
      </c>
      <c r="AG14" t="n">
        <v>8.958333333333334</v>
      </c>
      <c r="AH14" t="n">
        <v>673637.1569297179</v>
      </c>
    </row>
    <row r="15">
      <c r="A15" t="n">
        <v>13</v>
      </c>
      <c r="B15" t="n">
        <v>105</v>
      </c>
      <c r="C15" t="inlineStr">
        <is>
          <t xml:space="preserve">CONCLUIDO	</t>
        </is>
      </c>
      <c r="D15" t="n">
        <v>3.2546</v>
      </c>
      <c r="E15" t="n">
        <v>30.73</v>
      </c>
      <c r="F15" t="n">
        <v>25.57</v>
      </c>
      <c r="G15" t="n">
        <v>23.97</v>
      </c>
      <c r="H15" t="n">
        <v>0.36</v>
      </c>
      <c r="I15" t="n">
        <v>64</v>
      </c>
      <c r="J15" t="n">
        <v>209.17</v>
      </c>
      <c r="K15" t="n">
        <v>55.27</v>
      </c>
      <c r="L15" t="n">
        <v>4.25</v>
      </c>
      <c r="M15" t="n">
        <v>62</v>
      </c>
      <c r="N15" t="n">
        <v>44.65</v>
      </c>
      <c r="O15" t="n">
        <v>26032.25</v>
      </c>
      <c r="P15" t="n">
        <v>368.69</v>
      </c>
      <c r="Q15" t="n">
        <v>452.76</v>
      </c>
      <c r="R15" t="n">
        <v>121.98</v>
      </c>
      <c r="S15" t="n">
        <v>57.64</v>
      </c>
      <c r="T15" t="n">
        <v>29805.61</v>
      </c>
      <c r="U15" t="n">
        <v>0.47</v>
      </c>
      <c r="V15" t="n">
        <v>0.83</v>
      </c>
      <c r="W15" t="n">
        <v>6.91</v>
      </c>
      <c r="X15" t="n">
        <v>1.84</v>
      </c>
      <c r="Y15" t="n">
        <v>1</v>
      </c>
      <c r="Z15" t="n">
        <v>10</v>
      </c>
      <c r="AA15" t="n">
        <v>540.2556663584788</v>
      </c>
      <c r="AB15" t="n">
        <v>739.201637109524</v>
      </c>
      <c r="AC15" t="n">
        <v>668.6532703398038</v>
      </c>
      <c r="AD15" t="n">
        <v>540255.6663584788</v>
      </c>
      <c r="AE15" t="n">
        <v>739201.637109524</v>
      </c>
      <c r="AF15" t="n">
        <v>3.118175425100839e-06</v>
      </c>
      <c r="AG15" t="n">
        <v>8.891782407407408</v>
      </c>
      <c r="AH15" t="n">
        <v>668653.2703398039</v>
      </c>
    </row>
    <row r="16">
      <c r="A16" t="n">
        <v>14</v>
      </c>
      <c r="B16" t="n">
        <v>105</v>
      </c>
      <c r="C16" t="inlineStr">
        <is>
          <t xml:space="preserve">CONCLUIDO	</t>
        </is>
      </c>
      <c r="D16" t="n">
        <v>3.2848</v>
      </c>
      <c r="E16" t="n">
        <v>30.44</v>
      </c>
      <c r="F16" t="n">
        <v>25.45</v>
      </c>
      <c r="G16" t="n">
        <v>25.45</v>
      </c>
      <c r="H16" t="n">
        <v>0.38</v>
      </c>
      <c r="I16" t="n">
        <v>60</v>
      </c>
      <c r="J16" t="n">
        <v>209.58</v>
      </c>
      <c r="K16" t="n">
        <v>55.27</v>
      </c>
      <c r="L16" t="n">
        <v>4.5</v>
      </c>
      <c r="M16" t="n">
        <v>58</v>
      </c>
      <c r="N16" t="n">
        <v>44.8</v>
      </c>
      <c r="O16" t="n">
        <v>26081.73</v>
      </c>
      <c r="P16" t="n">
        <v>366.85</v>
      </c>
      <c r="Q16" t="n">
        <v>452.76</v>
      </c>
      <c r="R16" t="n">
        <v>117.83</v>
      </c>
      <c r="S16" t="n">
        <v>57.64</v>
      </c>
      <c r="T16" t="n">
        <v>27751.88</v>
      </c>
      <c r="U16" t="n">
        <v>0.49</v>
      </c>
      <c r="V16" t="n">
        <v>0.83</v>
      </c>
      <c r="W16" t="n">
        <v>6.91</v>
      </c>
      <c r="X16" t="n">
        <v>1.72</v>
      </c>
      <c r="Y16" t="n">
        <v>1</v>
      </c>
      <c r="Z16" t="n">
        <v>10</v>
      </c>
      <c r="AA16" t="n">
        <v>535.1083722247762</v>
      </c>
      <c r="AB16" t="n">
        <v>732.1588821932014</v>
      </c>
      <c r="AC16" t="n">
        <v>662.2826660681267</v>
      </c>
      <c r="AD16" t="n">
        <v>535108.3722247762</v>
      </c>
      <c r="AE16" t="n">
        <v>732158.8821932015</v>
      </c>
      <c r="AF16" t="n">
        <v>3.147109517719914e-06</v>
      </c>
      <c r="AG16" t="n">
        <v>8.807870370370372</v>
      </c>
      <c r="AH16" t="n">
        <v>662282.6660681267</v>
      </c>
    </row>
    <row r="17">
      <c r="A17" t="n">
        <v>15</v>
      </c>
      <c r="B17" t="n">
        <v>105</v>
      </c>
      <c r="C17" t="inlineStr">
        <is>
          <t xml:space="preserve">CONCLUIDO	</t>
        </is>
      </c>
      <c r="D17" t="n">
        <v>3.3179</v>
      </c>
      <c r="E17" t="n">
        <v>30.14</v>
      </c>
      <c r="F17" t="n">
        <v>25.3</v>
      </c>
      <c r="G17" t="n">
        <v>27.11</v>
      </c>
      <c r="H17" t="n">
        <v>0.4</v>
      </c>
      <c r="I17" t="n">
        <v>56</v>
      </c>
      <c r="J17" t="n">
        <v>209.98</v>
      </c>
      <c r="K17" t="n">
        <v>55.27</v>
      </c>
      <c r="L17" t="n">
        <v>4.75</v>
      </c>
      <c r="M17" t="n">
        <v>54</v>
      </c>
      <c r="N17" t="n">
        <v>44.95</v>
      </c>
      <c r="O17" t="n">
        <v>26131.27</v>
      </c>
      <c r="P17" t="n">
        <v>364.41</v>
      </c>
      <c r="Q17" t="n">
        <v>452.7</v>
      </c>
      <c r="R17" t="n">
        <v>113.74</v>
      </c>
      <c r="S17" t="n">
        <v>57.64</v>
      </c>
      <c r="T17" t="n">
        <v>25726.54</v>
      </c>
      <c r="U17" t="n">
        <v>0.51</v>
      </c>
      <c r="V17" t="n">
        <v>0.84</v>
      </c>
      <c r="W17" t="n">
        <v>6.88</v>
      </c>
      <c r="X17" t="n">
        <v>1.58</v>
      </c>
      <c r="Y17" t="n">
        <v>1</v>
      </c>
      <c r="Z17" t="n">
        <v>10</v>
      </c>
      <c r="AA17" t="n">
        <v>529.2006509832351</v>
      </c>
      <c r="AB17" t="n">
        <v>724.0756773602582</v>
      </c>
      <c r="AC17" t="n">
        <v>654.9709109595902</v>
      </c>
      <c r="AD17" t="n">
        <v>529200.6509832351</v>
      </c>
      <c r="AE17" t="n">
        <v>724075.6773602582</v>
      </c>
      <c r="AF17" t="n">
        <v>3.178822049696451e-06</v>
      </c>
      <c r="AG17" t="n">
        <v>8.721064814814815</v>
      </c>
      <c r="AH17" t="n">
        <v>654970.9109595902</v>
      </c>
    </row>
    <row r="18">
      <c r="A18" t="n">
        <v>16</v>
      </c>
      <c r="B18" t="n">
        <v>105</v>
      </c>
      <c r="C18" t="inlineStr">
        <is>
          <t xml:space="preserve">CONCLUIDO	</t>
        </is>
      </c>
      <c r="D18" t="n">
        <v>3.3298</v>
      </c>
      <c r="E18" t="n">
        <v>30.03</v>
      </c>
      <c r="F18" t="n">
        <v>25.28</v>
      </c>
      <c r="G18" t="n">
        <v>28.09</v>
      </c>
      <c r="H18" t="n">
        <v>0.42</v>
      </c>
      <c r="I18" t="n">
        <v>54</v>
      </c>
      <c r="J18" t="n">
        <v>210.38</v>
      </c>
      <c r="K18" t="n">
        <v>55.27</v>
      </c>
      <c r="L18" t="n">
        <v>5</v>
      </c>
      <c r="M18" t="n">
        <v>52</v>
      </c>
      <c r="N18" t="n">
        <v>45.11</v>
      </c>
      <c r="O18" t="n">
        <v>26180.86</v>
      </c>
      <c r="P18" t="n">
        <v>363.98</v>
      </c>
      <c r="Q18" t="n">
        <v>452.63</v>
      </c>
      <c r="R18" t="n">
        <v>112.55</v>
      </c>
      <c r="S18" t="n">
        <v>57.64</v>
      </c>
      <c r="T18" t="n">
        <v>25145.47</v>
      </c>
      <c r="U18" t="n">
        <v>0.51</v>
      </c>
      <c r="V18" t="n">
        <v>0.84</v>
      </c>
      <c r="W18" t="n">
        <v>6.89</v>
      </c>
      <c r="X18" t="n">
        <v>1.55</v>
      </c>
      <c r="Y18" t="n">
        <v>1</v>
      </c>
      <c r="Z18" t="n">
        <v>10</v>
      </c>
      <c r="AA18" t="n">
        <v>527.5495714218266</v>
      </c>
      <c r="AB18" t="n">
        <v>721.8165974638497</v>
      </c>
      <c r="AC18" t="n">
        <v>652.9274344778564</v>
      </c>
      <c r="AD18" t="n">
        <v>527549.5714218266</v>
      </c>
      <c r="AE18" t="n">
        <v>721816.5974638497</v>
      </c>
      <c r="AF18" t="n">
        <v>3.190223231887412e-06</v>
      </c>
      <c r="AG18" t="n">
        <v>8.689236111111112</v>
      </c>
      <c r="AH18" t="n">
        <v>652927.4344778564</v>
      </c>
    </row>
    <row r="19">
      <c r="A19" t="n">
        <v>17</v>
      </c>
      <c r="B19" t="n">
        <v>105</v>
      </c>
      <c r="C19" t="inlineStr">
        <is>
          <t xml:space="preserve">CONCLUIDO	</t>
        </is>
      </c>
      <c r="D19" t="n">
        <v>3.3561</v>
      </c>
      <c r="E19" t="n">
        <v>29.8</v>
      </c>
      <c r="F19" t="n">
        <v>25.16</v>
      </c>
      <c r="G19" t="n">
        <v>29.6</v>
      </c>
      <c r="H19" t="n">
        <v>0.44</v>
      </c>
      <c r="I19" t="n">
        <v>51</v>
      </c>
      <c r="J19" t="n">
        <v>210.78</v>
      </c>
      <c r="K19" t="n">
        <v>55.27</v>
      </c>
      <c r="L19" t="n">
        <v>5.25</v>
      </c>
      <c r="M19" t="n">
        <v>49</v>
      </c>
      <c r="N19" t="n">
        <v>45.26</v>
      </c>
      <c r="O19" t="n">
        <v>26230.5</v>
      </c>
      <c r="P19" t="n">
        <v>362.13</v>
      </c>
      <c r="Q19" t="n">
        <v>452.64</v>
      </c>
      <c r="R19" t="n">
        <v>109.13</v>
      </c>
      <c r="S19" t="n">
        <v>57.64</v>
      </c>
      <c r="T19" t="n">
        <v>23449.97</v>
      </c>
      <c r="U19" t="n">
        <v>0.53</v>
      </c>
      <c r="V19" t="n">
        <v>0.84</v>
      </c>
      <c r="W19" t="n">
        <v>6.88</v>
      </c>
      <c r="X19" t="n">
        <v>1.44</v>
      </c>
      <c r="Y19" t="n">
        <v>1</v>
      </c>
      <c r="Z19" t="n">
        <v>10</v>
      </c>
      <c r="AA19" t="n">
        <v>523.0292846086479</v>
      </c>
      <c r="AB19" t="n">
        <v>715.6317416250789</v>
      </c>
      <c r="AC19" t="n">
        <v>647.3328525998381</v>
      </c>
      <c r="AD19" t="n">
        <v>523029.2846086479</v>
      </c>
      <c r="AE19" t="n">
        <v>715631.741625079</v>
      </c>
      <c r="AF19" t="n">
        <v>3.215420802611972e-06</v>
      </c>
      <c r="AG19" t="n">
        <v>8.622685185185185</v>
      </c>
      <c r="AH19" t="n">
        <v>647332.8525998382</v>
      </c>
    </row>
    <row r="20">
      <c r="A20" t="n">
        <v>18</v>
      </c>
      <c r="B20" t="n">
        <v>105</v>
      </c>
      <c r="C20" t="inlineStr">
        <is>
          <t xml:space="preserve">CONCLUIDO	</t>
        </is>
      </c>
      <c r="D20" t="n">
        <v>3.3771</v>
      </c>
      <c r="E20" t="n">
        <v>29.61</v>
      </c>
      <c r="F20" t="n">
        <v>25.1</v>
      </c>
      <c r="G20" t="n">
        <v>31.37</v>
      </c>
      <c r="H20" t="n">
        <v>0.46</v>
      </c>
      <c r="I20" t="n">
        <v>48</v>
      </c>
      <c r="J20" t="n">
        <v>211.18</v>
      </c>
      <c r="K20" t="n">
        <v>55.27</v>
      </c>
      <c r="L20" t="n">
        <v>5.5</v>
      </c>
      <c r="M20" t="n">
        <v>46</v>
      </c>
      <c r="N20" t="n">
        <v>45.41</v>
      </c>
      <c r="O20" t="n">
        <v>26280.2</v>
      </c>
      <c r="P20" t="n">
        <v>360.81</v>
      </c>
      <c r="Q20" t="n">
        <v>452.69</v>
      </c>
      <c r="R20" t="n">
        <v>106.82</v>
      </c>
      <c r="S20" t="n">
        <v>57.64</v>
      </c>
      <c r="T20" t="n">
        <v>22310.45</v>
      </c>
      <c r="U20" t="n">
        <v>0.54</v>
      </c>
      <c r="V20" t="n">
        <v>0.84</v>
      </c>
      <c r="W20" t="n">
        <v>6.88</v>
      </c>
      <c r="X20" t="n">
        <v>1.37</v>
      </c>
      <c r="Y20" t="n">
        <v>1</v>
      </c>
      <c r="Z20" t="n">
        <v>10</v>
      </c>
      <c r="AA20" t="n">
        <v>507.5825933851802</v>
      </c>
      <c r="AB20" t="n">
        <v>694.4968972332084</v>
      </c>
      <c r="AC20" t="n">
        <v>628.2150880937875</v>
      </c>
      <c r="AD20" t="n">
        <v>507582.5933851802</v>
      </c>
      <c r="AE20" t="n">
        <v>694496.8972332084</v>
      </c>
      <c r="AF20" t="n">
        <v>3.235540535890138e-06</v>
      </c>
      <c r="AG20" t="n">
        <v>8.567708333333334</v>
      </c>
      <c r="AH20" t="n">
        <v>628215.0880937874</v>
      </c>
    </row>
    <row r="21">
      <c r="A21" t="n">
        <v>19</v>
      </c>
      <c r="B21" t="n">
        <v>105</v>
      </c>
      <c r="C21" t="inlineStr">
        <is>
          <t xml:space="preserve">CONCLUIDO	</t>
        </is>
      </c>
      <c r="D21" t="n">
        <v>3.3949</v>
      </c>
      <c r="E21" t="n">
        <v>29.46</v>
      </c>
      <c r="F21" t="n">
        <v>25.03</v>
      </c>
      <c r="G21" t="n">
        <v>32.64</v>
      </c>
      <c r="H21" t="n">
        <v>0.48</v>
      </c>
      <c r="I21" t="n">
        <v>46</v>
      </c>
      <c r="J21" t="n">
        <v>211.59</v>
      </c>
      <c r="K21" t="n">
        <v>55.27</v>
      </c>
      <c r="L21" t="n">
        <v>5.75</v>
      </c>
      <c r="M21" t="n">
        <v>44</v>
      </c>
      <c r="N21" t="n">
        <v>45.57</v>
      </c>
      <c r="O21" t="n">
        <v>26329.94</v>
      </c>
      <c r="P21" t="n">
        <v>359.69</v>
      </c>
      <c r="Q21" t="n">
        <v>452.67</v>
      </c>
      <c r="R21" t="n">
        <v>104.61</v>
      </c>
      <c r="S21" t="n">
        <v>57.64</v>
      </c>
      <c r="T21" t="n">
        <v>21213.23</v>
      </c>
      <c r="U21" t="n">
        <v>0.55</v>
      </c>
      <c r="V21" t="n">
        <v>0.85</v>
      </c>
      <c r="W21" t="n">
        <v>6.87</v>
      </c>
      <c r="X21" t="n">
        <v>1.3</v>
      </c>
      <c r="Y21" t="n">
        <v>1</v>
      </c>
      <c r="Z21" t="n">
        <v>10</v>
      </c>
      <c r="AA21" t="n">
        <v>504.7321100169373</v>
      </c>
      <c r="AB21" t="n">
        <v>690.5967401343277</v>
      </c>
      <c r="AC21" t="n">
        <v>624.687156514519</v>
      </c>
      <c r="AD21" t="n">
        <v>504732.1100169373</v>
      </c>
      <c r="AE21" t="n">
        <v>690596.7401343277</v>
      </c>
      <c r="AF21" t="n">
        <v>3.252594405049725e-06</v>
      </c>
      <c r="AG21" t="n">
        <v>8.524305555555555</v>
      </c>
      <c r="AH21" t="n">
        <v>624687.156514519</v>
      </c>
    </row>
    <row r="22">
      <c r="A22" t="n">
        <v>20</v>
      </c>
      <c r="B22" t="n">
        <v>105</v>
      </c>
      <c r="C22" t="inlineStr">
        <is>
          <t xml:space="preserve">CONCLUIDO	</t>
        </is>
      </c>
      <c r="D22" t="n">
        <v>3.4137</v>
      </c>
      <c r="E22" t="n">
        <v>29.29</v>
      </c>
      <c r="F22" t="n">
        <v>24.94</v>
      </c>
      <c r="G22" t="n">
        <v>34.01</v>
      </c>
      <c r="H22" t="n">
        <v>0.5</v>
      </c>
      <c r="I22" t="n">
        <v>44</v>
      </c>
      <c r="J22" t="n">
        <v>211.99</v>
      </c>
      <c r="K22" t="n">
        <v>55.27</v>
      </c>
      <c r="L22" t="n">
        <v>6</v>
      </c>
      <c r="M22" t="n">
        <v>42</v>
      </c>
      <c r="N22" t="n">
        <v>45.72</v>
      </c>
      <c r="O22" t="n">
        <v>26379.74</v>
      </c>
      <c r="P22" t="n">
        <v>358.44</v>
      </c>
      <c r="Q22" t="n">
        <v>452.7</v>
      </c>
      <c r="R22" t="n">
        <v>101.99</v>
      </c>
      <c r="S22" t="n">
        <v>57.64</v>
      </c>
      <c r="T22" t="n">
        <v>19912.28</v>
      </c>
      <c r="U22" t="n">
        <v>0.57</v>
      </c>
      <c r="V22" t="n">
        <v>0.85</v>
      </c>
      <c r="W22" t="n">
        <v>6.87</v>
      </c>
      <c r="X22" t="n">
        <v>1.22</v>
      </c>
      <c r="Y22" t="n">
        <v>1</v>
      </c>
      <c r="Z22" t="n">
        <v>10</v>
      </c>
      <c r="AA22" t="n">
        <v>501.4805395565768</v>
      </c>
      <c r="AB22" t="n">
        <v>686.1477979812979</v>
      </c>
      <c r="AC22" t="n">
        <v>620.6628151564449</v>
      </c>
      <c r="AD22" t="n">
        <v>501480.5395565768</v>
      </c>
      <c r="AE22" t="n">
        <v>686147.7979812979</v>
      </c>
      <c r="AF22" t="n">
        <v>3.270606356746369e-06</v>
      </c>
      <c r="AG22" t="n">
        <v>8.47511574074074</v>
      </c>
      <c r="AH22" t="n">
        <v>620662.8151564449</v>
      </c>
    </row>
    <row r="23">
      <c r="A23" t="n">
        <v>21</v>
      </c>
      <c r="B23" t="n">
        <v>105</v>
      </c>
      <c r="C23" t="inlineStr">
        <is>
          <t xml:space="preserve">CONCLUIDO	</t>
        </is>
      </c>
      <c r="D23" t="n">
        <v>3.4275</v>
      </c>
      <c r="E23" t="n">
        <v>29.18</v>
      </c>
      <c r="F23" t="n">
        <v>24.91</v>
      </c>
      <c r="G23" t="n">
        <v>35.58</v>
      </c>
      <c r="H23" t="n">
        <v>0.52</v>
      </c>
      <c r="I23" t="n">
        <v>42</v>
      </c>
      <c r="J23" t="n">
        <v>212.4</v>
      </c>
      <c r="K23" t="n">
        <v>55.27</v>
      </c>
      <c r="L23" t="n">
        <v>6.25</v>
      </c>
      <c r="M23" t="n">
        <v>40</v>
      </c>
      <c r="N23" t="n">
        <v>45.87</v>
      </c>
      <c r="O23" t="n">
        <v>26429.59</v>
      </c>
      <c r="P23" t="n">
        <v>357.52</v>
      </c>
      <c r="Q23" t="n">
        <v>452.65</v>
      </c>
      <c r="R23" t="n">
        <v>100.94</v>
      </c>
      <c r="S23" t="n">
        <v>57.64</v>
      </c>
      <c r="T23" t="n">
        <v>19396.72</v>
      </c>
      <c r="U23" t="n">
        <v>0.57</v>
      </c>
      <c r="V23" t="n">
        <v>0.85</v>
      </c>
      <c r="W23" t="n">
        <v>6.86</v>
      </c>
      <c r="X23" t="n">
        <v>1.18</v>
      </c>
      <c r="Y23" t="n">
        <v>1</v>
      </c>
      <c r="Z23" t="n">
        <v>10</v>
      </c>
      <c r="AA23" t="n">
        <v>499.3619473407649</v>
      </c>
      <c r="AB23" t="n">
        <v>683.249046645932</v>
      </c>
      <c r="AC23" t="n">
        <v>618.0407165801032</v>
      </c>
      <c r="AD23" t="n">
        <v>499361.9473407649</v>
      </c>
      <c r="AE23" t="n">
        <v>683249.046645932</v>
      </c>
      <c r="AF23" t="n">
        <v>3.283827895757735e-06</v>
      </c>
      <c r="AG23" t="n">
        <v>8.443287037037036</v>
      </c>
      <c r="AH23" t="n">
        <v>618040.7165801032</v>
      </c>
    </row>
    <row r="24">
      <c r="A24" t="n">
        <v>22</v>
      </c>
      <c r="B24" t="n">
        <v>105</v>
      </c>
      <c r="C24" t="inlineStr">
        <is>
          <t xml:space="preserve">CONCLUIDO	</t>
        </is>
      </c>
      <c r="D24" t="n">
        <v>3.4363</v>
      </c>
      <c r="E24" t="n">
        <v>29.1</v>
      </c>
      <c r="F24" t="n">
        <v>24.87</v>
      </c>
      <c r="G24" t="n">
        <v>36.4</v>
      </c>
      <c r="H24" t="n">
        <v>0.54</v>
      </c>
      <c r="I24" t="n">
        <v>41</v>
      </c>
      <c r="J24" t="n">
        <v>212.8</v>
      </c>
      <c r="K24" t="n">
        <v>55.27</v>
      </c>
      <c r="L24" t="n">
        <v>6.5</v>
      </c>
      <c r="M24" t="n">
        <v>39</v>
      </c>
      <c r="N24" t="n">
        <v>46.03</v>
      </c>
      <c r="O24" t="n">
        <v>26479.5</v>
      </c>
      <c r="P24" t="n">
        <v>356.86</v>
      </c>
      <c r="Q24" t="n">
        <v>452.63</v>
      </c>
      <c r="R24" t="n">
        <v>99.62</v>
      </c>
      <c r="S24" t="n">
        <v>57.64</v>
      </c>
      <c r="T24" t="n">
        <v>18741.22</v>
      </c>
      <c r="U24" t="n">
        <v>0.58</v>
      </c>
      <c r="V24" t="n">
        <v>0.85</v>
      </c>
      <c r="W24" t="n">
        <v>6.86</v>
      </c>
      <c r="X24" t="n">
        <v>1.15</v>
      </c>
      <c r="Y24" t="n">
        <v>1</v>
      </c>
      <c r="Z24" t="n">
        <v>10</v>
      </c>
      <c r="AA24" t="n">
        <v>497.897123068423</v>
      </c>
      <c r="AB24" t="n">
        <v>681.2448094530278</v>
      </c>
      <c r="AC24" t="n">
        <v>616.2277609719252</v>
      </c>
      <c r="AD24" t="n">
        <v>497897.123068423</v>
      </c>
      <c r="AE24" t="n">
        <v>681244.8094530278</v>
      </c>
      <c r="AF24" t="n">
        <v>3.292259022083823e-06</v>
      </c>
      <c r="AG24" t="n">
        <v>8.420138888888889</v>
      </c>
      <c r="AH24" t="n">
        <v>616227.7609719252</v>
      </c>
    </row>
    <row r="25">
      <c r="A25" t="n">
        <v>23</v>
      </c>
      <c r="B25" t="n">
        <v>105</v>
      </c>
      <c r="C25" t="inlineStr">
        <is>
          <t xml:space="preserve">CONCLUIDO	</t>
        </is>
      </c>
      <c r="D25" t="n">
        <v>3.4531</v>
      </c>
      <c r="E25" t="n">
        <v>28.96</v>
      </c>
      <c r="F25" t="n">
        <v>24.81</v>
      </c>
      <c r="G25" t="n">
        <v>38.17</v>
      </c>
      <c r="H25" t="n">
        <v>0.5600000000000001</v>
      </c>
      <c r="I25" t="n">
        <v>39</v>
      </c>
      <c r="J25" t="n">
        <v>213.21</v>
      </c>
      <c r="K25" t="n">
        <v>55.27</v>
      </c>
      <c r="L25" t="n">
        <v>6.75</v>
      </c>
      <c r="M25" t="n">
        <v>37</v>
      </c>
      <c r="N25" t="n">
        <v>46.18</v>
      </c>
      <c r="O25" t="n">
        <v>26529.46</v>
      </c>
      <c r="P25" t="n">
        <v>355.67</v>
      </c>
      <c r="Q25" t="n">
        <v>452.62</v>
      </c>
      <c r="R25" t="n">
        <v>97.81</v>
      </c>
      <c r="S25" t="n">
        <v>57.64</v>
      </c>
      <c r="T25" t="n">
        <v>17846.33</v>
      </c>
      <c r="U25" t="n">
        <v>0.59</v>
      </c>
      <c r="V25" t="n">
        <v>0.85</v>
      </c>
      <c r="W25" t="n">
        <v>6.86</v>
      </c>
      <c r="X25" t="n">
        <v>1.09</v>
      </c>
      <c r="Y25" t="n">
        <v>1</v>
      </c>
      <c r="Z25" t="n">
        <v>10</v>
      </c>
      <c r="AA25" t="n">
        <v>495.2258857525148</v>
      </c>
      <c r="AB25" t="n">
        <v>677.589904710729</v>
      </c>
      <c r="AC25" t="n">
        <v>612.9216752085404</v>
      </c>
      <c r="AD25" t="n">
        <v>495225.8857525148</v>
      </c>
      <c r="AE25" t="n">
        <v>677589.904710729</v>
      </c>
      <c r="AF25" t="n">
        <v>3.308354808706356e-06</v>
      </c>
      <c r="AG25" t="n">
        <v>8.37962962962963</v>
      </c>
      <c r="AH25" t="n">
        <v>612921.6752085404</v>
      </c>
    </row>
    <row r="26">
      <c r="A26" t="n">
        <v>24</v>
      </c>
      <c r="B26" t="n">
        <v>105</v>
      </c>
      <c r="C26" t="inlineStr">
        <is>
          <t xml:space="preserve">CONCLUIDO	</t>
        </is>
      </c>
      <c r="D26" t="n">
        <v>3.4614</v>
      </c>
      <c r="E26" t="n">
        <v>28.89</v>
      </c>
      <c r="F26" t="n">
        <v>24.78</v>
      </c>
      <c r="G26" t="n">
        <v>39.13</v>
      </c>
      <c r="H26" t="n">
        <v>0.58</v>
      </c>
      <c r="I26" t="n">
        <v>38</v>
      </c>
      <c r="J26" t="n">
        <v>213.61</v>
      </c>
      <c r="K26" t="n">
        <v>55.27</v>
      </c>
      <c r="L26" t="n">
        <v>7</v>
      </c>
      <c r="M26" t="n">
        <v>36</v>
      </c>
      <c r="N26" t="n">
        <v>46.34</v>
      </c>
      <c r="O26" t="n">
        <v>26579.47</v>
      </c>
      <c r="P26" t="n">
        <v>354.94</v>
      </c>
      <c r="Q26" t="n">
        <v>452.61</v>
      </c>
      <c r="R26" t="n">
        <v>96.91</v>
      </c>
      <c r="S26" t="n">
        <v>57.64</v>
      </c>
      <c r="T26" t="n">
        <v>17405.45</v>
      </c>
      <c r="U26" t="n">
        <v>0.59</v>
      </c>
      <c r="V26" t="n">
        <v>0.86</v>
      </c>
      <c r="W26" t="n">
        <v>6.85</v>
      </c>
      <c r="X26" t="n">
        <v>1.06</v>
      </c>
      <c r="Y26" t="n">
        <v>1</v>
      </c>
      <c r="Z26" t="n">
        <v>10</v>
      </c>
      <c r="AA26" t="n">
        <v>493.8152485583497</v>
      </c>
      <c r="AB26" t="n">
        <v>675.6598086687515</v>
      </c>
      <c r="AC26" t="n">
        <v>611.1757848239024</v>
      </c>
      <c r="AD26" t="n">
        <v>493815.2485583497</v>
      </c>
      <c r="AE26" t="n">
        <v>675659.8086687515</v>
      </c>
      <c r="AF26" t="n">
        <v>3.316306893763916e-06</v>
      </c>
      <c r="AG26" t="n">
        <v>8.359375</v>
      </c>
      <c r="AH26" t="n">
        <v>611175.7848239024</v>
      </c>
    </row>
    <row r="27">
      <c r="A27" t="n">
        <v>25</v>
      </c>
      <c r="B27" t="n">
        <v>105</v>
      </c>
      <c r="C27" t="inlineStr">
        <is>
          <t xml:space="preserve">CONCLUIDO	</t>
        </is>
      </c>
      <c r="D27" t="n">
        <v>3.4671</v>
      </c>
      <c r="E27" t="n">
        <v>28.84</v>
      </c>
      <c r="F27" t="n">
        <v>24.78</v>
      </c>
      <c r="G27" t="n">
        <v>40.18</v>
      </c>
      <c r="H27" t="n">
        <v>0.6</v>
      </c>
      <c r="I27" t="n">
        <v>37</v>
      </c>
      <c r="J27" t="n">
        <v>214.02</v>
      </c>
      <c r="K27" t="n">
        <v>55.27</v>
      </c>
      <c r="L27" t="n">
        <v>7.25</v>
      </c>
      <c r="M27" t="n">
        <v>35</v>
      </c>
      <c r="N27" t="n">
        <v>46.49</v>
      </c>
      <c r="O27" t="n">
        <v>26629.54</v>
      </c>
      <c r="P27" t="n">
        <v>355.03</v>
      </c>
      <c r="Q27" t="n">
        <v>452.63</v>
      </c>
      <c r="R27" t="n">
        <v>96.48999999999999</v>
      </c>
      <c r="S27" t="n">
        <v>57.64</v>
      </c>
      <c r="T27" t="n">
        <v>17200.26</v>
      </c>
      <c r="U27" t="n">
        <v>0.6</v>
      </c>
      <c r="V27" t="n">
        <v>0.86</v>
      </c>
      <c r="W27" t="n">
        <v>6.86</v>
      </c>
      <c r="X27" t="n">
        <v>1.05</v>
      </c>
      <c r="Y27" t="n">
        <v>1</v>
      </c>
      <c r="Z27" t="n">
        <v>10</v>
      </c>
      <c r="AA27" t="n">
        <v>493.3324913492471</v>
      </c>
      <c r="AB27" t="n">
        <v>674.9992789575123</v>
      </c>
      <c r="AC27" t="n">
        <v>610.5782951412446</v>
      </c>
      <c r="AD27" t="n">
        <v>493332.4913492471</v>
      </c>
      <c r="AE27" t="n">
        <v>674999.2789575122</v>
      </c>
      <c r="AF27" t="n">
        <v>3.321767964225132e-06</v>
      </c>
      <c r="AG27" t="n">
        <v>8.344907407407407</v>
      </c>
      <c r="AH27" t="n">
        <v>610578.2951412445</v>
      </c>
    </row>
    <row r="28">
      <c r="A28" t="n">
        <v>26</v>
      </c>
      <c r="B28" t="n">
        <v>105</v>
      </c>
      <c r="C28" t="inlineStr">
        <is>
          <t xml:space="preserve">CONCLUIDO	</t>
        </is>
      </c>
      <c r="D28" t="n">
        <v>3.4876</v>
      </c>
      <c r="E28" t="n">
        <v>28.67</v>
      </c>
      <c r="F28" t="n">
        <v>24.69</v>
      </c>
      <c r="G28" t="n">
        <v>42.32</v>
      </c>
      <c r="H28" t="n">
        <v>0.62</v>
      </c>
      <c r="I28" t="n">
        <v>35</v>
      </c>
      <c r="J28" t="n">
        <v>214.42</v>
      </c>
      <c r="K28" t="n">
        <v>55.27</v>
      </c>
      <c r="L28" t="n">
        <v>7.5</v>
      </c>
      <c r="M28" t="n">
        <v>33</v>
      </c>
      <c r="N28" t="n">
        <v>46.65</v>
      </c>
      <c r="O28" t="n">
        <v>26679.66</v>
      </c>
      <c r="P28" t="n">
        <v>353.45</v>
      </c>
      <c r="Q28" t="n">
        <v>452.67</v>
      </c>
      <c r="R28" t="n">
        <v>93.84</v>
      </c>
      <c r="S28" t="n">
        <v>57.64</v>
      </c>
      <c r="T28" t="n">
        <v>15882.47</v>
      </c>
      <c r="U28" t="n">
        <v>0.61</v>
      </c>
      <c r="V28" t="n">
        <v>0.86</v>
      </c>
      <c r="W28" t="n">
        <v>6.85</v>
      </c>
      <c r="X28" t="n">
        <v>0.96</v>
      </c>
      <c r="Y28" t="n">
        <v>1</v>
      </c>
      <c r="Z28" t="n">
        <v>10</v>
      </c>
      <c r="AA28" t="n">
        <v>489.9869590472857</v>
      </c>
      <c r="AB28" t="n">
        <v>670.4217740675003</v>
      </c>
      <c r="AC28" t="n">
        <v>606.4376608933669</v>
      </c>
      <c r="AD28" t="n">
        <v>489986.9590472857</v>
      </c>
      <c r="AE28" t="n">
        <v>670421.7740675004</v>
      </c>
      <c r="AF28" t="n">
        <v>3.34140865623477e-06</v>
      </c>
      <c r="AG28" t="n">
        <v>8.295717592592593</v>
      </c>
      <c r="AH28" t="n">
        <v>606437.6608933669</v>
      </c>
    </row>
    <row r="29">
      <c r="A29" t="n">
        <v>27</v>
      </c>
      <c r="B29" t="n">
        <v>105</v>
      </c>
      <c r="C29" t="inlineStr">
        <is>
          <t xml:space="preserve">CONCLUIDO	</t>
        </is>
      </c>
      <c r="D29" t="n">
        <v>3.4977</v>
      </c>
      <c r="E29" t="n">
        <v>28.59</v>
      </c>
      <c r="F29" t="n">
        <v>24.65</v>
      </c>
      <c r="G29" t="n">
        <v>43.49</v>
      </c>
      <c r="H29" t="n">
        <v>0.64</v>
      </c>
      <c r="I29" t="n">
        <v>34</v>
      </c>
      <c r="J29" t="n">
        <v>214.83</v>
      </c>
      <c r="K29" t="n">
        <v>55.27</v>
      </c>
      <c r="L29" t="n">
        <v>7.75</v>
      </c>
      <c r="M29" t="n">
        <v>32</v>
      </c>
      <c r="N29" t="n">
        <v>46.81</v>
      </c>
      <c r="O29" t="n">
        <v>26729.83</v>
      </c>
      <c r="P29" t="n">
        <v>352.5</v>
      </c>
      <c r="Q29" t="n">
        <v>452.61</v>
      </c>
      <c r="R29" t="n">
        <v>92.26000000000001</v>
      </c>
      <c r="S29" t="n">
        <v>57.64</v>
      </c>
      <c r="T29" t="n">
        <v>15096.37</v>
      </c>
      <c r="U29" t="n">
        <v>0.62</v>
      </c>
      <c r="V29" t="n">
        <v>0.86</v>
      </c>
      <c r="W29" t="n">
        <v>6.85</v>
      </c>
      <c r="X29" t="n">
        <v>0.92</v>
      </c>
      <c r="Y29" t="n">
        <v>1</v>
      </c>
      <c r="Z29" t="n">
        <v>10</v>
      </c>
      <c r="AA29" t="n">
        <v>488.2489914238655</v>
      </c>
      <c r="AB29" t="n">
        <v>668.0438100914166</v>
      </c>
      <c r="AC29" t="n">
        <v>604.2866464616673</v>
      </c>
      <c r="AD29" t="n">
        <v>488248.9914238655</v>
      </c>
      <c r="AE29" t="n">
        <v>668043.8100914166</v>
      </c>
      <c r="AF29" t="n">
        <v>3.351085289859031e-06</v>
      </c>
      <c r="AG29" t="n">
        <v>8.272569444444445</v>
      </c>
      <c r="AH29" t="n">
        <v>604286.6464616673</v>
      </c>
    </row>
    <row r="30">
      <c r="A30" t="n">
        <v>28</v>
      </c>
      <c r="B30" t="n">
        <v>105</v>
      </c>
      <c r="C30" t="inlineStr">
        <is>
          <t xml:space="preserve">CONCLUIDO	</t>
        </is>
      </c>
      <c r="D30" t="n">
        <v>3.5025</v>
      </c>
      <c r="E30" t="n">
        <v>28.55</v>
      </c>
      <c r="F30" t="n">
        <v>24.65</v>
      </c>
      <c r="G30" t="n">
        <v>44.81</v>
      </c>
      <c r="H30" t="n">
        <v>0.66</v>
      </c>
      <c r="I30" t="n">
        <v>33</v>
      </c>
      <c r="J30" t="n">
        <v>215.24</v>
      </c>
      <c r="K30" t="n">
        <v>55.27</v>
      </c>
      <c r="L30" t="n">
        <v>8</v>
      </c>
      <c r="M30" t="n">
        <v>31</v>
      </c>
      <c r="N30" t="n">
        <v>46.97</v>
      </c>
      <c r="O30" t="n">
        <v>26780.06</v>
      </c>
      <c r="P30" t="n">
        <v>352.55</v>
      </c>
      <c r="Q30" t="n">
        <v>452.66</v>
      </c>
      <c r="R30" t="n">
        <v>92.2</v>
      </c>
      <c r="S30" t="n">
        <v>57.64</v>
      </c>
      <c r="T30" t="n">
        <v>15071.71</v>
      </c>
      <c r="U30" t="n">
        <v>0.63</v>
      </c>
      <c r="V30" t="n">
        <v>0.86</v>
      </c>
      <c r="W30" t="n">
        <v>6.85</v>
      </c>
      <c r="X30" t="n">
        <v>0.92</v>
      </c>
      <c r="Y30" t="n">
        <v>1</v>
      </c>
      <c r="Z30" t="n">
        <v>10</v>
      </c>
      <c r="AA30" t="n">
        <v>487.8363872643151</v>
      </c>
      <c r="AB30" t="n">
        <v>667.4792668775088</v>
      </c>
      <c r="AC30" t="n">
        <v>603.7759824597534</v>
      </c>
      <c r="AD30" t="n">
        <v>487836.3872643151</v>
      </c>
      <c r="AE30" t="n">
        <v>667479.2668775088</v>
      </c>
      <c r="AF30" t="n">
        <v>3.355684086036897e-06</v>
      </c>
      <c r="AG30" t="n">
        <v>8.26099537037037</v>
      </c>
      <c r="AH30" t="n">
        <v>603775.9824597534</v>
      </c>
    </row>
    <row r="31">
      <c r="A31" t="n">
        <v>29</v>
      </c>
      <c r="B31" t="n">
        <v>105</v>
      </c>
      <c r="C31" t="inlineStr">
        <is>
          <t xml:space="preserve">CONCLUIDO	</t>
        </is>
      </c>
      <c r="D31" t="n">
        <v>3.5095</v>
      </c>
      <c r="E31" t="n">
        <v>28.49</v>
      </c>
      <c r="F31" t="n">
        <v>24.63</v>
      </c>
      <c r="G31" t="n">
        <v>46.18</v>
      </c>
      <c r="H31" t="n">
        <v>0.68</v>
      </c>
      <c r="I31" t="n">
        <v>32</v>
      </c>
      <c r="J31" t="n">
        <v>215.65</v>
      </c>
      <c r="K31" t="n">
        <v>55.27</v>
      </c>
      <c r="L31" t="n">
        <v>8.25</v>
      </c>
      <c r="M31" t="n">
        <v>30</v>
      </c>
      <c r="N31" t="n">
        <v>47.12</v>
      </c>
      <c r="O31" t="n">
        <v>26830.34</v>
      </c>
      <c r="P31" t="n">
        <v>352.07</v>
      </c>
      <c r="Q31" t="n">
        <v>452.62</v>
      </c>
      <c r="R31" t="n">
        <v>91.84999999999999</v>
      </c>
      <c r="S31" t="n">
        <v>57.64</v>
      </c>
      <c r="T31" t="n">
        <v>14901.23</v>
      </c>
      <c r="U31" t="n">
        <v>0.63</v>
      </c>
      <c r="V31" t="n">
        <v>0.86</v>
      </c>
      <c r="W31" t="n">
        <v>6.85</v>
      </c>
      <c r="X31" t="n">
        <v>0.91</v>
      </c>
      <c r="Y31" t="n">
        <v>1</v>
      </c>
      <c r="Z31" t="n">
        <v>10</v>
      </c>
      <c r="AA31" t="n">
        <v>486.788918298097</v>
      </c>
      <c r="AB31" t="n">
        <v>666.0460736268599</v>
      </c>
      <c r="AC31" t="n">
        <v>602.4795711614471</v>
      </c>
      <c r="AD31" t="n">
        <v>486788.918298097</v>
      </c>
      <c r="AE31" t="n">
        <v>666046.0736268599</v>
      </c>
      <c r="AF31" t="n">
        <v>3.362390663796286e-06</v>
      </c>
      <c r="AG31" t="n">
        <v>8.24363425925926</v>
      </c>
      <c r="AH31" t="n">
        <v>602479.5711614471</v>
      </c>
    </row>
    <row r="32">
      <c r="A32" t="n">
        <v>30</v>
      </c>
      <c r="B32" t="n">
        <v>105</v>
      </c>
      <c r="C32" t="inlineStr">
        <is>
          <t xml:space="preserve">CONCLUIDO	</t>
        </is>
      </c>
      <c r="D32" t="n">
        <v>3.5206</v>
      </c>
      <c r="E32" t="n">
        <v>28.4</v>
      </c>
      <c r="F32" t="n">
        <v>24.58</v>
      </c>
      <c r="G32" t="n">
        <v>47.58</v>
      </c>
      <c r="H32" t="n">
        <v>0.7</v>
      </c>
      <c r="I32" t="n">
        <v>31</v>
      </c>
      <c r="J32" t="n">
        <v>216.05</v>
      </c>
      <c r="K32" t="n">
        <v>55.27</v>
      </c>
      <c r="L32" t="n">
        <v>8.5</v>
      </c>
      <c r="M32" t="n">
        <v>29</v>
      </c>
      <c r="N32" t="n">
        <v>47.28</v>
      </c>
      <c r="O32" t="n">
        <v>26880.68</v>
      </c>
      <c r="P32" t="n">
        <v>351.04</v>
      </c>
      <c r="Q32" t="n">
        <v>452.6</v>
      </c>
      <c r="R32" t="n">
        <v>90.25</v>
      </c>
      <c r="S32" t="n">
        <v>57.64</v>
      </c>
      <c r="T32" t="n">
        <v>14109.56</v>
      </c>
      <c r="U32" t="n">
        <v>0.64</v>
      </c>
      <c r="V32" t="n">
        <v>0.86</v>
      </c>
      <c r="W32" t="n">
        <v>6.84</v>
      </c>
      <c r="X32" t="n">
        <v>0.86</v>
      </c>
      <c r="Y32" t="n">
        <v>1</v>
      </c>
      <c r="Z32" t="n">
        <v>10</v>
      </c>
      <c r="AA32" t="n">
        <v>484.8909549513054</v>
      </c>
      <c r="AB32" t="n">
        <v>663.4491964435466</v>
      </c>
      <c r="AC32" t="n">
        <v>600.1305362917691</v>
      </c>
      <c r="AD32" t="n">
        <v>484890.9549513055</v>
      </c>
      <c r="AE32" t="n">
        <v>663449.1964435466</v>
      </c>
      <c r="AF32" t="n">
        <v>3.373025379957602e-06</v>
      </c>
      <c r="AG32" t="n">
        <v>8.217592592592593</v>
      </c>
      <c r="AH32" t="n">
        <v>600130.5362917691</v>
      </c>
    </row>
    <row r="33">
      <c r="A33" t="n">
        <v>31</v>
      </c>
      <c r="B33" t="n">
        <v>105</v>
      </c>
      <c r="C33" t="inlineStr">
        <is>
          <t xml:space="preserve">CONCLUIDO	</t>
        </is>
      </c>
      <c r="D33" t="n">
        <v>3.5282</v>
      </c>
      <c r="E33" t="n">
        <v>28.34</v>
      </c>
      <c r="F33" t="n">
        <v>24.56</v>
      </c>
      <c r="G33" t="n">
        <v>49.12</v>
      </c>
      <c r="H33" t="n">
        <v>0.72</v>
      </c>
      <c r="I33" t="n">
        <v>30</v>
      </c>
      <c r="J33" t="n">
        <v>216.46</v>
      </c>
      <c r="K33" t="n">
        <v>55.27</v>
      </c>
      <c r="L33" t="n">
        <v>8.75</v>
      </c>
      <c r="M33" t="n">
        <v>28</v>
      </c>
      <c r="N33" t="n">
        <v>47.44</v>
      </c>
      <c r="O33" t="n">
        <v>26931.07</v>
      </c>
      <c r="P33" t="n">
        <v>350.76</v>
      </c>
      <c r="Q33" t="n">
        <v>452.73</v>
      </c>
      <c r="R33" t="n">
        <v>89.67</v>
      </c>
      <c r="S33" t="n">
        <v>57.64</v>
      </c>
      <c r="T33" t="n">
        <v>13820.97</v>
      </c>
      <c r="U33" t="n">
        <v>0.64</v>
      </c>
      <c r="V33" t="n">
        <v>0.86</v>
      </c>
      <c r="W33" t="n">
        <v>6.84</v>
      </c>
      <c r="X33" t="n">
        <v>0.84</v>
      </c>
      <c r="Y33" t="n">
        <v>1</v>
      </c>
      <c r="Z33" t="n">
        <v>10</v>
      </c>
      <c r="AA33" t="n">
        <v>483.9370720510591</v>
      </c>
      <c r="AB33" t="n">
        <v>662.1440517770858</v>
      </c>
      <c r="AC33" t="n">
        <v>598.9499528004934</v>
      </c>
      <c r="AD33" t="n">
        <v>483937.0720510591</v>
      </c>
      <c r="AE33" t="n">
        <v>662144.0517770858</v>
      </c>
      <c r="AF33" t="n">
        <v>3.380306807239224e-06</v>
      </c>
      <c r="AG33" t="n">
        <v>8.200231481481483</v>
      </c>
      <c r="AH33" t="n">
        <v>598949.9528004935</v>
      </c>
    </row>
    <row r="34">
      <c r="A34" t="n">
        <v>32</v>
      </c>
      <c r="B34" t="n">
        <v>105</v>
      </c>
      <c r="C34" t="inlineStr">
        <is>
          <t xml:space="preserve">CONCLUIDO	</t>
        </is>
      </c>
      <c r="D34" t="n">
        <v>3.537</v>
      </c>
      <c r="E34" t="n">
        <v>28.27</v>
      </c>
      <c r="F34" t="n">
        <v>24.53</v>
      </c>
      <c r="G34" t="n">
        <v>50.76</v>
      </c>
      <c r="H34" t="n">
        <v>0.74</v>
      </c>
      <c r="I34" t="n">
        <v>29</v>
      </c>
      <c r="J34" t="n">
        <v>216.87</v>
      </c>
      <c r="K34" t="n">
        <v>55.27</v>
      </c>
      <c r="L34" t="n">
        <v>9</v>
      </c>
      <c r="M34" t="n">
        <v>27</v>
      </c>
      <c r="N34" t="n">
        <v>47.6</v>
      </c>
      <c r="O34" t="n">
        <v>26981.51</v>
      </c>
      <c r="P34" t="n">
        <v>349.84</v>
      </c>
      <c r="Q34" t="n">
        <v>452.65</v>
      </c>
      <c r="R34" t="n">
        <v>88.56999999999999</v>
      </c>
      <c r="S34" t="n">
        <v>57.64</v>
      </c>
      <c r="T34" t="n">
        <v>13276.74</v>
      </c>
      <c r="U34" t="n">
        <v>0.65</v>
      </c>
      <c r="V34" t="n">
        <v>0.86</v>
      </c>
      <c r="W34" t="n">
        <v>6.84</v>
      </c>
      <c r="X34" t="n">
        <v>0.8100000000000001</v>
      </c>
      <c r="Y34" t="n">
        <v>1</v>
      </c>
      <c r="Z34" t="n">
        <v>10</v>
      </c>
      <c r="AA34" t="n">
        <v>482.4076395338131</v>
      </c>
      <c r="AB34" t="n">
        <v>660.0514147331893</v>
      </c>
      <c r="AC34" t="n">
        <v>597.0570340990317</v>
      </c>
      <c r="AD34" t="n">
        <v>482407.6395338131</v>
      </c>
      <c r="AE34" t="n">
        <v>660051.4147331893</v>
      </c>
      <c r="AF34" t="n">
        <v>3.388737933565312e-06</v>
      </c>
      <c r="AG34" t="n">
        <v>8.179976851851853</v>
      </c>
      <c r="AH34" t="n">
        <v>597057.0340990317</v>
      </c>
    </row>
    <row r="35">
      <c r="A35" t="n">
        <v>33</v>
      </c>
      <c r="B35" t="n">
        <v>105</v>
      </c>
      <c r="C35" t="inlineStr">
        <is>
          <t xml:space="preserve">CONCLUIDO	</t>
        </is>
      </c>
      <c r="D35" t="n">
        <v>3.5388</v>
      </c>
      <c r="E35" t="n">
        <v>28.26</v>
      </c>
      <c r="F35" t="n">
        <v>24.52</v>
      </c>
      <c r="G35" t="n">
        <v>50.72</v>
      </c>
      <c r="H35" t="n">
        <v>0.76</v>
      </c>
      <c r="I35" t="n">
        <v>29</v>
      </c>
      <c r="J35" t="n">
        <v>217.28</v>
      </c>
      <c r="K35" t="n">
        <v>55.27</v>
      </c>
      <c r="L35" t="n">
        <v>9.25</v>
      </c>
      <c r="M35" t="n">
        <v>27</v>
      </c>
      <c r="N35" t="n">
        <v>47.76</v>
      </c>
      <c r="O35" t="n">
        <v>27032.02</v>
      </c>
      <c r="P35" t="n">
        <v>349.58</v>
      </c>
      <c r="Q35" t="n">
        <v>452.57</v>
      </c>
      <c r="R35" t="n">
        <v>88.25</v>
      </c>
      <c r="S35" t="n">
        <v>57.64</v>
      </c>
      <c r="T35" t="n">
        <v>13120.43</v>
      </c>
      <c r="U35" t="n">
        <v>0.65</v>
      </c>
      <c r="V35" t="n">
        <v>0.86</v>
      </c>
      <c r="W35" t="n">
        <v>6.84</v>
      </c>
      <c r="X35" t="n">
        <v>0.79</v>
      </c>
      <c r="Y35" t="n">
        <v>1</v>
      </c>
      <c r="Z35" t="n">
        <v>10</v>
      </c>
      <c r="AA35" t="n">
        <v>482.0338698889724</v>
      </c>
      <c r="AB35" t="n">
        <v>659.5400066155653</v>
      </c>
      <c r="AC35" t="n">
        <v>596.594434054388</v>
      </c>
      <c r="AD35" t="n">
        <v>482033.8698889724</v>
      </c>
      <c r="AE35" t="n">
        <v>659540.0066155653</v>
      </c>
      <c r="AF35" t="n">
        <v>3.390462482132012e-06</v>
      </c>
      <c r="AG35" t="n">
        <v>8.177083333333334</v>
      </c>
      <c r="AH35" t="n">
        <v>596594.434054388</v>
      </c>
    </row>
    <row r="36">
      <c r="A36" t="n">
        <v>34</v>
      </c>
      <c r="B36" t="n">
        <v>105</v>
      </c>
      <c r="C36" t="inlineStr">
        <is>
          <t xml:space="preserve">CONCLUIDO	</t>
        </is>
      </c>
      <c r="D36" t="n">
        <v>3.5473</v>
      </c>
      <c r="E36" t="n">
        <v>28.19</v>
      </c>
      <c r="F36" t="n">
        <v>24.49</v>
      </c>
      <c r="G36" t="n">
        <v>52.48</v>
      </c>
      <c r="H36" t="n">
        <v>0.78</v>
      </c>
      <c r="I36" t="n">
        <v>28</v>
      </c>
      <c r="J36" t="n">
        <v>217.69</v>
      </c>
      <c r="K36" t="n">
        <v>55.27</v>
      </c>
      <c r="L36" t="n">
        <v>9.5</v>
      </c>
      <c r="M36" t="n">
        <v>26</v>
      </c>
      <c r="N36" t="n">
        <v>47.92</v>
      </c>
      <c r="O36" t="n">
        <v>27082.57</v>
      </c>
      <c r="P36" t="n">
        <v>348.98</v>
      </c>
      <c r="Q36" t="n">
        <v>452.57</v>
      </c>
      <c r="R36" t="n">
        <v>87.12</v>
      </c>
      <c r="S36" t="n">
        <v>57.64</v>
      </c>
      <c r="T36" t="n">
        <v>12555.5</v>
      </c>
      <c r="U36" t="n">
        <v>0.66</v>
      </c>
      <c r="V36" t="n">
        <v>0.87</v>
      </c>
      <c r="W36" t="n">
        <v>6.84</v>
      </c>
      <c r="X36" t="n">
        <v>0.77</v>
      </c>
      <c r="Y36" t="n">
        <v>1</v>
      </c>
      <c r="Z36" t="n">
        <v>10</v>
      </c>
      <c r="AA36" t="n">
        <v>480.7588517554032</v>
      </c>
      <c r="AB36" t="n">
        <v>657.7954705553856</v>
      </c>
      <c r="AC36" t="n">
        <v>595.0163940673202</v>
      </c>
      <c r="AD36" t="n">
        <v>480758.8517554032</v>
      </c>
      <c r="AE36" t="n">
        <v>657795.4705553856</v>
      </c>
      <c r="AF36" t="n">
        <v>3.398606183696984e-06</v>
      </c>
      <c r="AG36" t="n">
        <v>8.156828703703704</v>
      </c>
      <c r="AH36" t="n">
        <v>595016.3940673203</v>
      </c>
    </row>
    <row r="37">
      <c r="A37" t="n">
        <v>35</v>
      </c>
      <c r="B37" t="n">
        <v>105</v>
      </c>
      <c r="C37" t="inlineStr">
        <is>
          <t xml:space="preserve">CONCLUIDO	</t>
        </is>
      </c>
      <c r="D37" t="n">
        <v>3.5556</v>
      </c>
      <c r="E37" t="n">
        <v>28.12</v>
      </c>
      <c r="F37" t="n">
        <v>24.47</v>
      </c>
      <c r="G37" t="n">
        <v>54.37</v>
      </c>
      <c r="H37" t="n">
        <v>0.79</v>
      </c>
      <c r="I37" t="n">
        <v>27</v>
      </c>
      <c r="J37" t="n">
        <v>218.1</v>
      </c>
      <c r="K37" t="n">
        <v>55.27</v>
      </c>
      <c r="L37" t="n">
        <v>9.75</v>
      </c>
      <c r="M37" t="n">
        <v>25</v>
      </c>
      <c r="N37" t="n">
        <v>48.08</v>
      </c>
      <c r="O37" t="n">
        <v>27133.18</v>
      </c>
      <c r="P37" t="n">
        <v>348.57</v>
      </c>
      <c r="Q37" t="n">
        <v>452.59</v>
      </c>
      <c r="R37" t="n">
        <v>86.38</v>
      </c>
      <c r="S37" t="n">
        <v>57.64</v>
      </c>
      <c r="T37" t="n">
        <v>12194.78</v>
      </c>
      <c r="U37" t="n">
        <v>0.67</v>
      </c>
      <c r="V37" t="n">
        <v>0.87</v>
      </c>
      <c r="W37" t="n">
        <v>6.84</v>
      </c>
      <c r="X37" t="n">
        <v>0.74</v>
      </c>
      <c r="Y37" t="n">
        <v>1</v>
      </c>
      <c r="Z37" t="n">
        <v>10</v>
      </c>
      <c r="AA37" t="n">
        <v>479.6699628802323</v>
      </c>
      <c r="AB37" t="n">
        <v>656.3056047579901</v>
      </c>
      <c r="AC37" t="n">
        <v>593.6687189705882</v>
      </c>
      <c r="AD37" t="n">
        <v>479669.9628802323</v>
      </c>
      <c r="AE37" t="n">
        <v>656305.6047579901</v>
      </c>
      <c r="AF37" t="n">
        <v>3.406558268754545e-06</v>
      </c>
      <c r="AG37" t="n">
        <v>8.136574074074074</v>
      </c>
      <c r="AH37" t="n">
        <v>593668.7189705882</v>
      </c>
    </row>
    <row r="38">
      <c r="A38" t="n">
        <v>36</v>
      </c>
      <c r="B38" t="n">
        <v>105</v>
      </c>
      <c r="C38" t="inlineStr">
        <is>
          <t xml:space="preserve">CONCLUIDO	</t>
        </is>
      </c>
      <c r="D38" t="n">
        <v>3.5627</v>
      </c>
      <c r="E38" t="n">
        <v>28.07</v>
      </c>
      <c r="F38" t="n">
        <v>24.45</v>
      </c>
      <c r="G38" t="n">
        <v>56.42</v>
      </c>
      <c r="H38" t="n">
        <v>0.8100000000000001</v>
      </c>
      <c r="I38" t="n">
        <v>26</v>
      </c>
      <c r="J38" t="n">
        <v>218.51</v>
      </c>
      <c r="K38" t="n">
        <v>55.27</v>
      </c>
      <c r="L38" t="n">
        <v>10</v>
      </c>
      <c r="M38" t="n">
        <v>24</v>
      </c>
      <c r="N38" t="n">
        <v>48.24</v>
      </c>
      <c r="O38" t="n">
        <v>27183.85</v>
      </c>
      <c r="P38" t="n">
        <v>347.78</v>
      </c>
      <c r="Q38" t="n">
        <v>452.62</v>
      </c>
      <c r="R38" t="n">
        <v>85.95999999999999</v>
      </c>
      <c r="S38" t="n">
        <v>57.64</v>
      </c>
      <c r="T38" t="n">
        <v>11988.21</v>
      </c>
      <c r="U38" t="n">
        <v>0.67</v>
      </c>
      <c r="V38" t="n">
        <v>0.87</v>
      </c>
      <c r="W38" t="n">
        <v>6.84</v>
      </c>
      <c r="X38" t="n">
        <v>0.72</v>
      </c>
      <c r="Y38" t="n">
        <v>1</v>
      </c>
      <c r="Z38" t="n">
        <v>10</v>
      </c>
      <c r="AA38" t="n">
        <v>478.4348105922083</v>
      </c>
      <c r="AB38" t="n">
        <v>654.6156149064425</v>
      </c>
      <c r="AC38" t="n">
        <v>592.1400193785568</v>
      </c>
      <c r="AD38" t="n">
        <v>478434.8105922083</v>
      </c>
      <c r="AE38" t="n">
        <v>654615.6149064425</v>
      </c>
      <c r="AF38" t="n">
        <v>3.413360654767639e-06</v>
      </c>
      <c r="AG38" t="n">
        <v>8.122106481481483</v>
      </c>
      <c r="AH38" t="n">
        <v>592140.0193785568</v>
      </c>
    </row>
    <row r="39">
      <c r="A39" t="n">
        <v>37</v>
      </c>
      <c r="B39" t="n">
        <v>105</v>
      </c>
      <c r="C39" t="inlineStr">
        <is>
          <t xml:space="preserve">CONCLUIDO	</t>
        </is>
      </c>
      <c r="D39" t="n">
        <v>3.5632</v>
      </c>
      <c r="E39" t="n">
        <v>28.06</v>
      </c>
      <c r="F39" t="n">
        <v>24.45</v>
      </c>
      <c r="G39" t="n">
        <v>56.41</v>
      </c>
      <c r="H39" t="n">
        <v>0.83</v>
      </c>
      <c r="I39" t="n">
        <v>26</v>
      </c>
      <c r="J39" t="n">
        <v>218.92</v>
      </c>
      <c r="K39" t="n">
        <v>55.27</v>
      </c>
      <c r="L39" t="n">
        <v>10.25</v>
      </c>
      <c r="M39" t="n">
        <v>24</v>
      </c>
      <c r="N39" t="n">
        <v>48.4</v>
      </c>
      <c r="O39" t="n">
        <v>27234.57</v>
      </c>
      <c r="P39" t="n">
        <v>347.56</v>
      </c>
      <c r="Q39" t="n">
        <v>452.63</v>
      </c>
      <c r="R39" t="n">
        <v>85.75</v>
      </c>
      <c r="S39" t="n">
        <v>57.64</v>
      </c>
      <c r="T39" t="n">
        <v>11881.1</v>
      </c>
      <c r="U39" t="n">
        <v>0.67</v>
      </c>
      <c r="V39" t="n">
        <v>0.87</v>
      </c>
      <c r="W39" t="n">
        <v>6.84</v>
      </c>
      <c r="X39" t="n">
        <v>0.72</v>
      </c>
      <c r="Y39" t="n">
        <v>1</v>
      </c>
      <c r="Z39" t="n">
        <v>10</v>
      </c>
      <c r="AA39" t="n">
        <v>478.241072182866</v>
      </c>
      <c r="AB39" t="n">
        <v>654.3505334676449</v>
      </c>
      <c r="AC39" t="n">
        <v>591.900236940234</v>
      </c>
      <c r="AD39" t="n">
        <v>478241.072182866</v>
      </c>
      <c r="AE39" t="n">
        <v>654350.5334676449</v>
      </c>
      <c r="AF39" t="n">
        <v>3.413839696036167e-06</v>
      </c>
      <c r="AG39" t="n">
        <v>8.119212962962964</v>
      </c>
      <c r="AH39" t="n">
        <v>591900.236940234</v>
      </c>
    </row>
    <row r="40">
      <c r="A40" t="n">
        <v>38</v>
      </c>
      <c r="B40" t="n">
        <v>105</v>
      </c>
      <c r="C40" t="inlineStr">
        <is>
          <t xml:space="preserve">CONCLUIDO	</t>
        </is>
      </c>
      <c r="D40" t="n">
        <v>3.5727</v>
      </c>
      <c r="E40" t="n">
        <v>27.99</v>
      </c>
      <c r="F40" t="n">
        <v>24.41</v>
      </c>
      <c r="G40" t="n">
        <v>58.59</v>
      </c>
      <c r="H40" t="n">
        <v>0.85</v>
      </c>
      <c r="I40" t="n">
        <v>25</v>
      </c>
      <c r="J40" t="n">
        <v>219.33</v>
      </c>
      <c r="K40" t="n">
        <v>55.27</v>
      </c>
      <c r="L40" t="n">
        <v>10.5</v>
      </c>
      <c r="M40" t="n">
        <v>23</v>
      </c>
      <c r="N40" t="n">
        <v>48.56</v>
      </c>
      <c r="O40" t="n">
        <v>27285.35</v>
      </c>
      <c r="P40" t="n">
        <v>346.94</v>
      </c>
      <c r="Q40" t="n">
        <v>452.64</v>
      </c>
      <c r="R40" t="n">
        <v>84.81999999999999</v>
      </c>
      <c r="S40" t="n">
        <v>57.64</v>
      </c>
      <c r="T40" t="n">
        <v>11421.24</v>
      </c>
      <c r="U40" t="n">
        <v>0.68</v>
      </c>
      <c r="V40" t="n">
        <v>0.87</v>
      </c>
      <c r="W40" t="n">
        <v>6.83</v>
      </c>
      <c r="X40" t="n">
        <v>0.6899999999999999</v>
      </c>
      <c r="Y40" t="n">
        <v>1</v>
      </c>
      <c r="Z40" t="n">
        <v>10</v>
      </c>
      <c r="AA40" t="n">
        <v>476.8493105131711</v>
      </c>
      <c r="AB40" t="n">
        <v>652.446263750977</v>
      </c>
      <c r="AC40" t="n">
        <v>590.1777080526655</v>
      </c>
      <c r="AD40" t="n">
        <v>476849.3105131711</v>
      </c>
      <c r="AE40" t="n">
        <v>652446.263750977</v>
      </c>
      <c r="AF40" t="n">
        <v>3.422941480138194e-06</v>
      </c>
      <c r="AG40" t="n">
        <v>8.098958333333334</v>
      </c>
      <c r="AH40" t="n">
        <v>590177.7080526655</v>
      </c>
    </row>
    <row r="41">
      <c r="A41" t="n">
        <v>39</v>
      </c>
      <c r="B41" t="n">
        <v>105</v>
      </c>
      <c r="C41" t="inlineStr">
        <is>
          <t xml:space="preserve">CONCLUIDO	</t>
        </is>
      </c>
      <c r="D41" t="n">
        <v>3.5749</v>
      </c>
      <c r="E41" t="n">
        <v>27.97</v>
      </c>
      <c r="F41" t="n">
        <v>24.39</v>
      </c>
      <c r="G41" t="n">
        <v>58.55</v>
      </c>
      <c r="H41" t="n">
        <v>0.87</v>
      </c>
      <c r="I41" t="n">
        <v>25</v>
      </c>
      <c r="J41" t="n">
        <v>219.75</v>
      </c>
      <c r="K41" t="n">
        <v>55.27</v>
      </c>
      <c r="L41" t="n">
        <v>10.75</v>
      </c>
      <c r="M41" t="n">
        <v>23</v>
      </c>
      <c r="N41" t="n">
        <v>48.72</v>
      </c>
      <c r="O41" t="n">
        <v>27336.19</v>
      </c>
      <c r="P41" t="n">
        <v>346.6</v>
      </c>
      <c r="Q41" t="n">
        <v>452.58</v>
      </c>
      <c r="R41" t="n">
        <v>84.06999999999999</v>
      </c>
      <c r="S41" t="n">
        <v>57.64</v>
      </c>
      <c r="T41" t="n">
        <v>11047.28</v>
      </c>
      <c r="U41" t="n">
        <v>0.6899999999999999</v>
      </c>
      <c r="V41" t="n">
        <v>0.87</v>
      </c>
      <c r="W41" t="n">
        <v>6.83</v>
      </c>
      <c r="X41" t="n">
        <v>0.67</v>
      </c>
      <c r="Y41" t="n">
        <v>1</v>
      </c>
      <c r="Z41" t="n">
        <v>10</v>
      </c>
      <c r="AA41" t="n">
        <v>476.3600067476524</v>
      </c>
      <c r="AB41" t="n">
        <v>651.7767767524356</v>
      </c>
      <c r="AC41" t="n">
        <v>589.5721159536339</v>
      </c>
      <c r="AD41" t="n">
        <v>476360.0067476524</v>
      </c>
      <c r="AE41" t="n">
        <v>651776.7767524356</v>
      </c>
      <c r="AF41" t="n">
        <v>3.425049261719716e-06</v>
      </c>
      <c r="AG41" t="n">
        <v>8.093171296296296</v>
      </c>
      <c r="AH41" t="n">
        <v>589572.1159536339</v>
      </c>
    </row>
    <row r="42">
      <c r="A42" t="n">
        <v>40</v>
      </c>
      <c r="B42" t="n">
        <v>105</v>
      </c>
      <c r="C42" t="inlineStr">
        <is>
          <t xml:space="preserve">CONCLUIDO	</t>
        </is>
      </c>
      <c r="D42" t="n">
        <v>3.5818</v>
      </c>
      <c r="E42" t="n">
        <v>27.92</v>
      </c>
      <c r="F42" t="n">
        <v>24.38</v>
      </c>
      <c r="G42" t="n">
        <v>60.95</v>
      </c>
      <c r="H42" t="n">
        <v>0.89</v>
      </c>
      <c r="I42" t="n">
        <v>24</v>
      </c>
      <c r="J42" t="n">
        <v>220.16</v>
      </c>
      <c r="K42" t="n">
        <v>55.27</v>
      </c>
      <c r="L42" t="n">
        <v>11</v>
      </c>
      <c r="M42" t="n">
        <v>22</v>
      </c>
      <c r="N42" t="n">
        <v>48.89</v>
      </c>
      <c r="O42" t="n">
        <v>27387.08</v>
      </c>
      <c r="P42" t="n">
        <v>346.5</v>
      </c>
      <c r="Q42" t="n">
        <v>452.58</v>
      </c>
      <c r="R42" t="n">
        <v>83.72</v>
      </c>
      <c r="S42" t="n">
        <v>57.64</v>
      </c>
      <c r="T42" t="n">
        <v>10876.68</v>
      </c>
      <c r="U42" t="n">
        <v>0.6899999999999999</v>
      </c>
      <c r="V42" t="n">
        <v>0.87</v>
      </c>
      <c r="W42" t="n">
        <v>6.83</v>
      </c>
      <c r="X42" t="n">
        <v>0.66</v>
      </c>
      <c r="Y42" t="n">
        <v>1</v>
      </c>
      <c r="Z42" t="n">
        <v>10</v>
      </c>
      <c r="AA42" t="n">
        <v>475.6541741705975</v>
      </c>
      <c r="AB42" t="n">
        <v>650.8110254813736</v>
      </c>
      <c r="AC42" t="n">
        <v>588.6985346284415</v>
      </c>
      <c r="AD42" t="n">
        <v>475654.1741705975</v>
      </c>
      <c r="AE42" t="n">
        <v>650811.0254813735</v>
      </c>
      <c r="AF42" t="n">
        <v>3.431660031225399e-06</v>
      </c>
      <c r="AG42" t="n">
        <v>8.078703703703704</v>
      </c>
      <c r="AH42" t="n">
        <v>588698.5346284416</v>
      </c>
    </row>
    <row r="43">
      <c r="A43" t="n">
        <v>41</v>
      </c>
      <c r="B43" t="n">
        <v>105</v>
      </c>
      <c r="C43" t="inlineStr">
        <is>
          <t xml:space="preserve">CONCLUIDO	</t>
        </is>
      </c>
      <c r="D43" t="n">
        <v>3.5907</v>
      </c>
      <c r="E43" t="n">
        <v>27.85</v>
      </c>
      <c r="F43" t="n">
        <v>24.35</v>
      </c>
      <c r="G43" t="n">
        <v>63.53</v>
      </c>
      <c r="H43" t="n">
        <v>0.91</v>
      </c>
      <c r="I43" t="n">
        <v>23</v>
      </c>
      <c r="J43" t="n">
        <v>220.57</v>
      </c>
      <c r="K43" t="n">
        <v>55.27</v>
      </c>
      <c r="L43" t="n">
        <v>11.25</v>
      </c>
      <c r="M43" t="n">
        <v>21</v>
      </c>
      <c r="N43" t="n">
        <v>49.05</v>
      </c>
      <c r="O43" t="n">
        <v>27438.03</v>
      </c>
      <c r="P43" t="n">
        <v>345.47</v>
      </c>
      <c r="Q43" t="n">
        <v>452.55</v>
      </c>
      <c r="R43" t="n">
        <v>82.72</v>
      </c>
      <c r="S43" t="n">
        <v>57.64</v>
      </c>
      <c r="T43" t="n">
        <v>10382.28</v>
      </c>
      <c r="U43" t="n">
        <v>0.7</v>
      </c>
      <c r="V43" t="n">
        <v>0.87</v>
      </c>
      <c r="W43" t="n">
        <v>6.83</v>
      </c>
      <c r="X43" t="n">
        <v>0.63</v>
      </c>
      <c r="Y43" t="n">
        <v>1</v>
      </c>
      <c r="Z43" t="n">
        <v>10</v>
      </c>
      <c r="AA43" t="n">
        <v>474.0850840842151</v>
      </c>
      <c r="AB43" t="n">
        <v>648.6641272018161</v>
      </c>
      <c r="AC43" t="n">
        <v>586.7565333074944</v>
      </c>
      <c r="AD43" t="n">
        <v>474085.0840842151</v>
      </c>
      <c r="AE43" t="n">
        <v>648664.1272018161</v>
      </c>
      <c r="AF43" t="n">
        <v>3.440186965805193e-06</v>
      </c>
      <c r="AG43" t="n">
        <v>8.058449074074074</v>
      </c>
      <c r="AH43" t="n">
        <v>586756.5333074944</v>
      </c>
    </row>
    <row r="44">
      <c r="A44" t="n">
        <v>42</v>
      </c>
      <c r="B44" t="n">
        <v>105</v>
      </c>
      <c r="C44" t="inlineStr">
        <is>
          <t xml:space="preserve">CONCLUIDO	</t>
        </is>
      </c>
      <c r="D44" t="n">
        <v>3.5915</v>
      </c>
      <c r="E44" t="n">
        <v>27.84</v>
      </c>
      <c r="F44" t="n">
        <v>24.35</v>
      </c>
      <c r="G44" t="n">
        <v>63.51</v>
      </c>
      <c r="H44" t="n">
        <v>0.92</v>
      </c>
      <c r="I44" t="n">
        <v>23</v>
      </c>
      <c r="J44" t="n">
        <v>220.99</v>
      </c>
      <c r="K44" t="n">
        <v>55.27</v>
      </c>
      <c r="L44" t="n">
        <v>11.5</v>
      </c>
      <c r="M44" t="n">
        <v>21</v>
      </c>
      <c r="N44" t="n">
        <v>49.21</v>
      </c>
      <c r="O44" t="n">
        <v>27489.03</v>
      </c>
      <c r="P44" t="n">
        <v>345.35</v>
      </c>
      <c r="Q44" t="n">
        <v>452.57</v>
      </c>
      <c r="R44" t="n">
        <v>82.5</v>
      </c>
      <c r="S44" t="n">
        <v>57.64</v>
      </c>
      <c r="T44" t="n">
        <v>10274.32</v>
      </c>
      <c r="U44" t="n">
        <v>0.7</v>
      </c>
      <c r="V44" t="n">
        <v>0.87</v>
      </c>
      <c r="W44" t="n">
        <v>6.83</v>
      </c>
      <c r="X44" t="n">
        <v>0.62</v>
      </c>
      <c r="Y44" t="n">
        <v>1</v>
      </c>
      <c r="Z44" t="n">
        <v>10</v>
      </c>
      <c r="AA44" t="n">
        <v>473.9347514252693</v>
      </c>
      <c r="AB44" t="n">
        <v>648.4584354256376</v>
      </c>
      <c r="AC44" t="n">
        <v>586.5704724657443</v>
      </c>
      <c r="AD44" t="n">
        <v>473934.7514252694</v>
      </c>
      <c r="AE44" t="n">
        <v>648458.4354256376</v>
      </c>
      <c r="AF44" t="n">
        <v>3.440953431834837e-06</v>
      </c>
      <c r="AG44" t="n">
        <v>8.055555555555555</v>
      </c>
      <c r="AH44" t="n">
        <v>586570.4724657442</v>
      </c>
    </row>
    <row r="45">
      <c r="A45" t="n">
        <v>43</v>
      </c>
      <c r="B45" t="n">
        <v>105</v>
      </c>
      <c r="C45" t="inlineStr">
        <is>
          <t xml:space="preserve">CONCLUIDO	</t>
        </is>
      </c>
      <c r="D45" t="n">
        <v>3.5983</v>
      </c>
      <c r="E45" t="n">
        <v>27.79</v>
      </c>
      <c r="F45" t="n">
        <v>24.33</v>
      </c>
      <c r="G45" t="n">
        <v>66.37</v>
      </c>
      <c r="H45" t="n">
        <v>0.9399999999999999</v>
      </c>
      <c r="I45" t="n">
        <v>22</v>
      </c>
      <c r="J45" t="n">
        <v>221.4</v>
      </c>
      <c r="K45" t="n">
        <v>55.27</v>
      </c>
      <c r="L45" t="n">
        <v>11.75</v>
      </c>
      <c r="M45" t="n">
        <v>20</v>
      </c>
      <c r="N45" t="n">
        <v>49.38</v>
      </c>
      <c r="O45" t="n">
        <v>27540.09</v>
      </c>
      <c r="P45" t="n">
        <v>344.8</v>
      </c>
      <c r="Q45" t="n">
        <v>452.63</v>
      </c>
      <c r="R45" t="n">
        <v>82.01000000000001</v>
      </c>
      <c r="S45" t="n">
        <v>57.64</v>
      </c>
      <c r="T45" t="n">
        <v>10034.47</v>
      </c>
      <c r="U45" t="n">
        <v>0.7</v>
      </c>
      <c r="V45" t="n">
        <v>0.87</v>
      </c>
      <c r="W45" t="n">
        <v>6.83</v>
      </c>
      <c r="X45" t="n">
        <v>0.61</v>
      </c>
      <c r="Y45" t="n">
        <v>1</v>
      </c>
      <c r="Z45" t="n">
        <v>10</v>
      </c>
      <c r="AA45" t="n">
        <v>472.9104633332126</v>
      </c>
      <c r="AB45" t="n">
        <v>647.0569592696843</v>
      </c>
      <c r="AC45" t="n">
        <v>585.3027512271309</v>
      </c>
      <c r="AD45" t="n">
        <v>472910.4633332127</v>
      </c>
      <c r="AE45" t="n">
        <v>647056.9592696843</v>
      </c>
      <c r="AF45" t="n">
        <v>3.447468393086815e-06</v>
      </c>
      <c r="AG45" t="n">
        <v>8.041087962962964</v>
      </c>
      <c r="AH45" t="n">
        <v>585302.7512271309</v>
      </c>
    </row>
    <row r="46">
      <c r="A46" t="n">
        <v>44</v>
      </c>
      <c r="B46" t="n">
        <v>105</v>
      </c>
      <c r="C46" t="inlineStr">
        <is>
          <t xml:space="preserve">CONCLUIDO	</t>
        </is>
      </c>
      <c r="D46" t="n">
        <v>3.6004</v>
      </c>
      <c r="E46" t="n">
        <v>27.77</v>
      </c>
      <c r="F46" t="n">
        <v>24.32</v>
      </c>
      <c r="G46" t="n">
        <v>66.31999999999999</v>
      </c>
      <c r="H46" t="n">
        <v>0.96</v>
      </c>
      <c r="I46" t="n">
        <v>22</v>
      </c>
      <c r="J46" t="n">
        <v>221.81</v>
      </c>
      <c r="K46" t="n">
        <v>55.27</v>
      </c>
      <c r="L46" t="n">
        <v>12</v>
      </c>
      <c r="M46" t="n">
        <v>20</v>
      </c>
      <c r="N46" t="n">
        <v>49.54</v>
      </c>
      <c r="O46" t="n">
        <v>27591.21</v>
      </c>
      <c r="P46" t="n">
        <v>344.69</v>
      </c>
      <c r="Q46" t="n">
        <v>452.61</v>
      </c>
      <c r="R46" t="n">
        <v>81.59</v>
      </c>
      <c r="S46" t="n">
        <v>57.64</v>
      </c>
      <c r="T46" t="n">
        <v>9824.25</v>
      </c>
      <c r="U46" t="n">
        <v>0.71</v>
      </c>
      <c r="V46" t="n">
        <v>0.87</v>
      </c>
      <c r="W46" t="n">
        <v>6.83</v>
      </c>
      <c r="X46" t="n">
        <v>0.59</v>
      </c>
      <c r="Y46" t="n">
        <v>1</v>
      </c>
      <c r="Z46" t="n">
        <v>10</v>
      </c>
      <c r="AA46" t="n">
        <v>472.6226946933766</v>
      </c>
      <c r="AB46" t="n">
        <v>646.6632215212042</v>
      </c>
      <c r="AC46" t="n">
        <v>584.9465912567512</v>
      </c>
      <c r="AD46" t="n">
        <v>472622.6946933765</v>
      </c>
      <c r="AE46" t="n">
        <v>646663.2215212041</v>
      </c>
      <c r="AF46" t="n">
        <v>3.449480366414631e-06</v>
      </c>
      <c r="AG46" t="n">
        <v>8.035300925925926</v>
      </c>
      <c r="AH46" t="n">
        <v>584946.5912567512</v>
      </c>
    </row>
    <row r="47">
      <c r="A47" t="n">
        <v>45</v>
      </c>
      <c r="B47" t="n">
        <v>105</v>
      </c>
      <c r="C47" t="inlineStr">
        <is>
          <t xml:space="preserve">CONCLUIDO	</t>
        </is>
      </c>
      <c r="D47" t="n">
        <v>3.5995</v>
      </c>
      <c r="E47" t="n">
        <v>27.78</v>
      </c>
      <c r="F47" t="n">
        <v>24.32</v>
      </c>
      <c r="G47" t="n">
        <v>66.34</v>
      </c>
      <c r="H47" t="n">
        <v>0.98</v>
      </c>
      <c r="I47" t="n">
        <v>22</v>
      </c>
      <c r="J47" t="n">
        <v>222.23</v>
      </c>
      <c r="K47" t="n">
        <v>55.27</v>
      </c>
      <c r="L47" t="n">
        <v>12.25</v>
      </c>
      <c r="M47" t="n">
        <v>20</v>
      </c>
      <c r="N47" t="n">
        <v>49.71</v>
      </c>
      <c r="O47" t="n">
        <v>27642.51</v>
      </c>
      <c r="P47" t="n">
        <v>344.29</v>
      </c>
      <c r="Q47" t="n">
        <v>452.58</v>
      </c>
      <c r="R47" t="n">
        <v>81.89</v>
      </c>
      <c r="S47" t="n">
        <v>57.64</v>
      </c>
      <c r="T47" t="n">
        <v>9972.42</v>
      </c>
      <c r="U47" t="n">
        <v>0.7</v>
      </c>
      <c r="V47" t="n">
        <v>0.87</v>
      </c>
      <c r="W47" t="n">
        <v>6.83</v>
      </c>
      <c r="X47" t="n">
        <v>0.6</v>
      </c>
      <c r="Y47" t="n">
        <v>1</v>
      </c>
      <c r="Z47" t="n">
        <v>10</v>
      </c>
      <c r="AA47" t="n">
        <v>472.4315894697112</v>
      </c>
      <c r="AB47" t="n">
        <v>646.4017429232179</v>
      </c>
      <c r="AC47" t="n">
        <v>584.7100678091695</v>
      </c>
      <c r="AD47" t="n">
        <v>472431.5894697112</v>
      </c>
      <c r="AE47" t="n">
        <v>646401.7429232178</v>
      </c>
      <c r="AF47" t="n">
        <v>3.448618092131281e-06</v>
      </c>
      <c r="AG47" t="n">
        <v>8.038194444444445</v>
      </c>
      <c r="AH47" t="n">
        <v>584710.0678091694</v>
      </c>
    </row>
    <row r="48">
      <c r="A48" t="n">
        <v>46</v>
      </c>
      <c r="B48" t="n">
        <v>105</v>
      </c>
      <c r="C48" t="inlineStr">
        <is>
          <t xml:space="preserve">CONCLUIDO	</t>
        </is>
      </c>
      <c r="D48" t="n">
        <v>3.6086</v>
      </c>
      <c r="E48" t="n">
        <v>27.71</v>
      </c>
      <c r="F48" t="n">
        <v>24.3</v>
      </c>
      <c r="G48" t="n">
        <v>69.42</v>
      </c>
      <c r="H48" t="n">
        <v>1</v>
      </c>
      <c r="I48" t="n">
        <v>21</v>
      </c>
      <c r="J48" t="n">
        <v>222.65</v>
      </c>
      <c r="K48" t="n">
        <v>55.27</v>
      </c>
      <c r="L48" t="n">
        <v>12.5</v>
      </c>
      <c r="M48" t="n">
        <v>19</v>
      </c>
      <c r="N48" t="n">
        <v>49.87</v>
      </c>
      <c r="O48" t="n">
        <v>27693.75</v>
      </c>
      <c r="P48" t="n">
        <v>343.98</v>
      </c>
      <c r="Q48" t="n">
        <v>452.58</v>
      </c>
      <c r="R48" t="n">
        <v>80.53</v>
      </c>
      <c r="S48" t="n">
        <v>57.64</v>
      </c>
      <c r="T48" t="n">
        <v>9296.76</v>
      </c>
      <c r="U48" t="n">
        <v>0.72</v>
      </c>
      <c r="V48" t="n">
        <v>0.87</v>
      </c>
      <c r="W48" t="n">
        <v>6.84</v>
      </c>
      <c r="X48" t="n">
        <v>0.57</v>
      </c>
      <c r="Y48" t="n">
        <v>1</v>
      </c>
      <c r="Z48" t="n">
        <v>10</v>
      </c>
      <c r="AA48" t="n">
        <v>471.3760467825023</v>
      </c>
      <c r="AB48" t="n">
        <v>644.9575028513217</v>
      </c>
      <c r="AC48" t="n">
        <v>583.4036639827312</v>
      </c>
      <c r="AD48" t="n">
        <v>471376.0467825023</v>
      </c>
      <c r="AE48" t="n">
        <v>644957.5028513217</v>
      </c>
      <c r="AF48" t="n">
        <v>3.457336643218487e-06</v>
      </c>
      <c r="AG48" t="n">
        <v>8.017939814814815</v>
      </c>
      <c r="AH48" t="n">
        <v>583403.6639827313</v>
      </c>
    </row>
    <row r="49">
      <c r="A49" t="n">
        <v>47</v>
      </c>
      <c r="B49" t="n">
        <v>105</v>
      </c>
      <c r="C49" t="inlineStr">
        <is>
          <t xml:space="preserve">CONCLUIDO	</t>
        </is>
      </c>
      <c r="D49" t="n">
        <v>3.6069</v>
      </c>
      <c r="E49" t="n">
        <v>27.72</v>
      </c>
      <c r="F49" t="n">
        <v>24.31</v>
      </c>
      <c r="G49" t="n">
        <v>69.45</v>
      </c>
      <c r="H49" t="n">
        <v>1.02</v>
      </c>
      <c r="I49" t="n">
        <v>21</v>
      </c>
      <c r="J49" t="n">
        <v>223.06</v>
      </c>
      <c r="K49" t="n">
        <v>55.27</v>
      </c>
      <c r="L49" t="n">
        <v>12.75</v>
      </c>
      <c r="M49" t="n">
        <v>19</v>
      </c>
      <c r="N49" t="n">
        <v>50.04</v>
      </c>
      <c r="O49" t="n">
        <v>27745.04</v>
      </c>
      <c r="P49" t="n">
        <v>344.03</v>
      </c>
      <c r="Q49" t="n">
        <v>452.61</v>
      </c>
      <c r="R49" t="n">
        <v>80.98999999999999</v>
      </c>
      <c r="S49" t="n">
        <v>57.64</v>
      </c>
      <c r="T49" t="n">
        <v>9526.57</v>
      </c>
      <c r="U49" t="n">
        <v>0.71</v>
      </c>
      <c r="V49" t="n">
        <v>0.87</v>
      </c>
      <c r="W49" t="n">
        <v>6.84</v>
      </c>
      <c r="X49" t="n">
        <v>0.58</v>
      </c>
      <c r="Y49" t="n">
        <v>1</v>
      </c>
      <c r="Z49" t="n">
        <v>10</v>
      </c>
      <c r="AA49" t="n">
        <v>471.5878584985821</v>
      </c>
      <c r="AB49" t="n">
        <v>645.2473129857354</v>
      </c>
      <c r="AC49" t="n">
        <v>583.6658150446679</v>
      </c>
      <c r="AD49" t="n">
        <v>471587.8584985822</v>
      </c>
      <c r="AE49" t="n">
        <v>645247.3129857355</v>
      </c>
      <c r="AF49" t="n">
        <v>3.455707902905492e-06</v>
      </c>
      <c r="AG49" t="n">
        <v>8.020833333333334</v>
      </c>
      <c r="AH49" t="n">
        <v>583665.8150446678</v>
      </c>
    </row>
    <row r="50">
      <c r="A50" t="n">
        <v>48</v>
      </c>
      <c r="B50" t="n">
        <v>105</v>
      </c>
      <c r="C50" t="inlineStr">
        <is>
          <t xml:space="preserve">CONCLUIDO	</t>
        </is>
      </c>
      <c r="D50" t="n">
        <v>3.6186</v>
      </c>
      <c r="E50" t="n">
        <v>27.64</v>
      </c>
      <c r="F50" t="n">
        <v>24.26</v>
      </c>
      <c r="G50" t="n">
        <v>72.78</v>
      </c>
      <c r="H50" t="n">
        <v>1.03</v>
      </c>
      <c r="I50" t="n">
        <v>20</v>
      </c>
      <c r="J50" t="n">
        <v>223.48</v>
      </c>
      <c r="K50" t="n">
        <v>55.27</v>
      </c>
      <c r="L50" t="n">
        <v>13</v>
      </c>
      <c r="M50" t="n">
        <v>18</v>
      </c>
      <c r="N50" t="n">
        <v>50.21</v>
      </c>
      <c r="O50" t="n">
        <v>27796.39</v>
      </c>
      <c r="P50" t="n">
        <v>342.78</v>
      </c>
      <c r="Q50" t="n">
        <v>452.56</v>
      </c>
      <c r="R50" t="n">
        <v>79.8</v>
      </c>
      <c r="S50" t="n">
        <v>57.64</v>
      </c>
      <c r="T50" t="n">
        <v>8939.5</v>
      </c>
      <c r="U50" t="n">
        <v>0.72</v>
      </c>
      <c r="V50" t="n">
        <v>0.87</v>
      </c>
      <c r="W50" t="n">
        <v>6.83</v>
      </c>
      <c r="X50" t="n">
        <v>0.54</v>
      </c>
      <c r="Y50" t="n">
        <v>1</v>
      </c>
      <c r="Z50" t="n">
        <v>10</v>
      </c>
      <c r="AA50" t="n">
        <v>469.4189509990349</v>
      </c>
      <c r="AB50" t="n">
        <v>642.2797180594094</v>
      </c>
      <c r="AC50" t="n">
        <v>580.9814432130645</v>
      </c>
      <c r="AD50" t="n">
        <v>469418.9509990349</v>
      </c>
      <c r="AE50" t="n">
        <v>642279.7180594094</v>
      </c>
      <c r="AF50" t="n">
        <v>3.466917468589041e-06</v>
      </c>
      <c r="AG50" t="n">
        <v>7.997685185185186</v>
      </c>
      <c r="AH50" t="n">
        <v>580981.4432130645</v>
      </c>
    </row>
    <row r="51">
      <c r="A51" t="n">
        <v>49</v>
      </c>
      <c r="B51" t="n">
        <v>105</v>
      </c>
      <c r="C51" t="inlineStr">
        <is>
          <t xml:space="preserve">CONCLUIDO	</t>
        </is>
      </c>
      <c r="D51" t="n">
        <v>3.6184</v>
      </c>
      <c r="E51" t="n">
        <v>27.64</v>
      </c>
      <c r="F51" t="n">
        <v>24.26</v>
      </c>
      <c r="G51" t="n">
        <v>72.78</v>
      </c>
      <c r="H51" t="n">
        <v>1.05</v>
      </c>
      <c r="I51" t="n">
        <v>20</v>
      </c>
      <c r="J51" t="n">
        <v>223.89</v>
      </c>
      <c r="K51" t="n">
        <v>55.27</v>
      </c>
      <c r="L51" t="n">
        <v>13.25</v>
      </c>
      <c r="M51" t="n">
        <v>18</v>
      </c>
      <c r="N51" t="n">
        <v>50.37</v>
      </c>
      <c r="O51" t="n">
        <v>27847.8</v>
      </c>
      <c r="P51" t="n">
        <v>343.03</v>
      </c>
      <c r="Q51" t="n">
        <v>452.56</v>
      </c>
      <c r="R51" t="n">
        <v>79.79000000000001</v>
      </c>
      <c r="S51" t="n">
        <v>57.64</v>
      </c>
      <c r="T51" t="n">
        <v>8932.370000000001</v>
      </c>
      <c r="U51" t="n">
        <v>0.72</v>
      </c>
      <c r="V51" t="n">
        <v>0.87</v>
      </c>
      <c r="W51" t="n">
        <v>6.83</v>
      </c>
      <c r="X51" t="n">
        <v>0.54</v>
      </c>
      <c r="Y51" t="n">
        <v>1</v>
      </c>
      <c r="Z51" t="n">
        <v>10</v>
      </c>
      <c r="AA51" t="n">
        <v>469.6030609491259</v>
      </c>
      <c r="AB51" t="n">
        <v>642.5316254154816</v>
      </c>
      <c r="AC51" t="n">
        <v>581.2093088846275</v>
      </c>
      <c r="AD51" t="n">
        <v>469603.0609491259</v>
      </c>
      <c r="AE51" t="n">
        <v>642531.6254154816</v>
      </c>
      <c r="AF51" t="n">
        <v>3.46672585208163e-06</v>
      </c>
      <c r="AG51" t="n">
        <v>7.997685185185186</v>
      </c>
      <c r="AH51" t="n">
        <v>581209.3088846275</v>
      </c>
    </row>
    <row r="52">
      <c r="A52" t="n">
        <v>50</v>
      </c>
      <c r="B52" t="n">
        <v>105</v>
      </c>
      <c r="C52" t="inlineStr">
        <is>
          <t xml:space="preserve">CONCLUIDO	</t>
        </is>
      </c>
      <c r="D52" t="n">
        <v>3.6173</v>
      </c>
      <c r="E52" t="n">
        <v>27.64</v>
      </c>
      <c r="F52" t="n">
        <v>24.27</v>
      </c>
      <c r="G52" t="n">
        <v>72.81</v>
      </c>
      <c r="H52" t="n">
        <v>1.07</v>
      </c>
      <c r="I52" t="n">
        <v>20</v>
      </c>
      <c r="J52" t="n">
        <v>224.31</v>
      </c>
      <c r="K52" t="n">
        <v>55.27</v>
      </c>
      <c r="L52" t="n">
        <v>13.5</v>
      </c>
      <c r="M52" t="n">
        <v>18</v>
      </c>
      <c r="N52" t="n">
        <v>50.54</v>
      </c>
      <c r="O52" t="n">
        <v>27899.27</v>
      </c>
      <c r="P52" t="n">
        <v>342.3</v>
      </c>
      <c r="Q52" t="n">
        <v>452.61</v>
      </c>
      <c r="R52" t="n">
        <v>79.98</v>
      </c>
      <c r="S52" t="n">
        <v>57.64</v>
      </c>
      <c r="T52" t="n">
        <v>9026.950000000001</v>
      </c>
      <c r="U52" t="n">
        <v>0.72</v>
      </c>
      <c r="V52" t="n">
        <v>0.87</v>
      </c>
      <c r="W52" t="n">
        <v>6.83</v>
      </c>
      <c r="X52" t="n">
        <v>0.54</v>
      </c>
      <c r="Y52" t="n">
        <v>1</v>
      </c>
      <c r="Z52" t="n">
        <v>10</v>
      </c>
      <c r="AA52" t="n">
        <v>469.2409232679256</v>
      </c>
      <c r="AB52" t="n">
        <v>642.0361326636764</v>
      </c>
      <c r="AC52" t="n">
        <v>580.7611052656259</v>
      </c>
      <c r="AD52" t="n">
        <v>469240.9232679256</v>
      </c>
      <c r="AE52" t="n">
        <v>642036.1326636764</v>
      </c>
      <c r="AF52" t="n">
        <v>3.465671961290869e-06</v>
      </c>
      <c r="AG52" t="n">
        <v>7.997685185185186</v>
      </c>
      <c r="AH52" t="n">
        <v>580761.105265626</v>
      </c>
    </row>
    <row r="53">
      <c r="A53" t="n">
        <v>51</v>
      </c>
      <c r="B53" t="n">
        <v>105</v>
      </c>
      <c r="C53" t="inlineStr">
        <is>
          <t xml:space="preserve">CONCLUIDO	</t>
        </is>
      </c>
      <c r="D53" t="n">
        <v>3.6256</v>
      </c>
      <c r="E53" t="n">
        <v>27.58</v>
      </c>
      <c r="F53" t="n">
        <v>24.25</v>
      </c>
      <c r="G53" t="n">
        <v>76.56999999999999</v>
      </c>
      <c r="H53" t="n">
        <v>1.09</v>
      </c>
      <c r="I53" t="n">
        <v>19</v>
      </c>
      <c r="J53" t="n">
        <v>224.73</v>
      </c>
      <c r="K53" t="n">
        <v>55.27</v>
      </c>
      <c r="L53" t="n">
        <v>13.75</v>
      </c>
      <c r="M53" t="n">
        <v>17</v>
      </c>
      <c r="N53" t="n">
        <v>50.71</v>
      </c>
      <c r="O53" t="n">
        <v>27950.8</v>
      </c>
      <c r="P53" t="n">
        <v>342.01</v>
      </c>
      <c r="Q53" t="n">
        <v>452.56</v>
      </c>
      <c r="R53" t="n">
        <v>79.45999999999999</v>
      </c>
      <c r="S53" t="n">
        <v>57.64</v>
      </c>
      <c r="T53" t="n">
        <v>8773.139999999999</v>
      </c>
      <c r="U53" t="n">
        <v>0.73</v>
      </c>
      <c r="V53" t="n">
        <v>0.87</v>
      </c>
      <c r="W53" t="n">
        <v>6.82</v>
      </c>
      <c r="X53" t="n">
        <v>0.52</v>
      </c>
      <c r="Y53" t="n">
        <v>1</v>
      </c>
      <c r="Z53" t="n">
        <v>10</v>
      </c>
      <c r="AA53" t="n">
        <v>468.2790872675012</v>
      </c>
      <c r="AB53" t="n">
        <v>640.7201062146861</v>
      </c>
      <c r="AC53" t="n">
        <v>579.5706785338728</v>
      </c>
      <c r="AD53" t="n">
        <v>468279.0872675012</v>
      </c>
      <c r="AE53" t="n">
        <v>640720.1062146861</v>
      </c>
      <c r="AF53" t="n">
        <v>3.47362404634843e-06</v>
      </c>
      <c r="AG53" t="n">
        <v>7.980324074074074</v>
      </c>
      <c r="AH53" t="n">
        <v>579570.6785338727</v>
      </c>
    </row>
    <row r="54">
      <c r="A54" t="n">
        <v>52</v>
      </c>
      <c r="B54" t="n">
        <v>105</v>
      </c>
      <c r="C54" t="inlineStr">
        <is>
          <t xml:space="preserve">CONCLUIDO	</t>
        </is>
      </c>
      <c r="D54" t="n">
        <v>3.6265</v>
      </c>
      <c r="E54" t="n">
        <v>27.58</v>
      </c>
      <c r="F54" t="n">
        <v>24.24</v>
      </c>
      <c r="G54" t="n">
        <v>76.55</v>
      </c>
      <c r="H54" t="n">
        <v>1.11</v>
      </c>
      <c r="I54" t="n">
        <v>19</v>
      </c>
      <c r="J54" t="n">
        <v>225.15</v>
      </c>
      <c r="K54" t="n">
        <v>55.27</v>
      </c>
      <c r="L54" t="n">
        <v>14</v>
      </c>
      <c r="M54" t="n">
        <v>17</v>
      </c>
      <c r="N54" t="n">
        <v>50.88</v>
      </c>
      <c r="O54" t="n">
        <v>28002.38</v>
      </c>
      <c r="P54" t="n">
        <v>341.83</v>
      </c>
      <c r="Q54" t="n">
        <v>452.66</v>
      </c>
      <c r="R54" t="n">
        <v>79.16</v>
      </c>
      <c r="S54" t="n">
        <v>57.64</v>
      </c>
      <c r="T54" t="n">
        <v>8623.68</v>
      </c>
      <c r="U54" t="n">
        <v>0.73</v>
      </c>
      <c r="V54" t="n">
        <v>0.87</v>
      </c>
      <c r="W54" t="n">
        <v>6.82</v>
      </c>
      <c r="X54" t="n">
        <v>0.52</v>
      </c>
      <c r="Y54" t="n">
        <v>1</v>
      </c>
      <c r="Z54" t="n">
        <v>10</v>
      </c>
      <c r="AA54" t="n">
        <v>468.0506963957574</v>
      </c>
      <c r="AB54" t="n">
        <v>640.4076117480721</v>
      </c>
      <c r="AC54" t="n">
        <v>579.2880081005636</v>
      </c>
      <c r="AD54" t="n">
        <v>468050.6963957574</v>
      </c>
      <c r="AE54" t="n">
        <v>640407.6117480721</v>
      </c>
      <c r="AF54" t="n">
        <v>3.47448632063178e-06</v>
      </c>
      <c r="AG54" t="n">
        <v>7.980324074074074</v>
      </c>
      <c r="AH54" t="n">
        <v>579288.0081005637</v>
      </c>
    </row>
    <row r="55">
      <c r="A55" t="n">
        <v>53</v>
      </c>
      <c r="B55" t="n">
        <v>105</v>
      </c>
      <c r="C55" t="inlineStr">
        <is>
          <t xml:space="preserve">CONCLUIDO	</t>
        </is>
      </c>
      <c r="D55" t="n">
        <v>3.6252</v>
      </c>
      <c r="E55" t="n">
        <v>27.58</v>
      </c>
      <c r="F55" t="n">
        <v>24.25</v>
      </c>
      <c r="G55" t="n">
        <v>76.58</v>
      </c>
      <c r="H55" t="n">
        <v>1.12</v>
      </c>
      <c r="I55" t="n">
        <v>19</v>
      </c>
      <c r="J55" t="n">
        <v>225.57</v>
      </c>
      <c r="K55" t="n">
        <v>55.27</v>
      </c>
      <c r="L55" t="n">
        <v>14.25</v>
      </c>
      <c r="M55" t="n">
        <v>17</v>
      </c>
      <c r="N55" t="n">
        <v>51.04</v>
      </c>
      <c r="O55" t="n">
        <v>28054.03</v>
      </c>
      <c r="P55" t="n">
        <v>341.59</v>
      </c>
      <c r="Q55" t="n">
        <v>452.57</v>
      </c>
      <c r="R55" t="n">
        <v>79.31</v>
      </c>
      <c r="S55" t="n">
        <v>57.64</v>
      </c>
      <c r="T55" t="n">
        <v>8697.110000000001</v>
      </c>
      <c r="U55" t="n">
        <v>0.73</v>
      </c>
      <c r="V55" t="n">
        <v>0.87</v>
      </c>
      <c r="W55" t="n">
        <v>6.83</v>
      </c>
      <c r="X55" t="n">
        <v>0.52</v>
      </c>
      <c r="Y55" t="n">
        <v>1</v>
      </c>
      <c r="Z55" t="n">
        <v>10</v>
      </c>
      <c r="AA55" t="n">
        <v>468.0326883238577</v>
      </c>
      <c r="AB55" t="n">
        <v>640.3829723096389</v>
      </c>
      <c r="AC55" t="n">
        <v>579.265720215553</v>
      </c>
      <c r="AD55" t="n">
        <v>468032.6883238577</v>
      </c>
      <c r="AE55" t="n">
        <v>640382.972309639</v>
      </c>
      <c r="AF55" t="n">
        <v>3.473240813333608e-06</v>
      </c>
      <c r="AG55" t="n">
        <v>7.980324074074074</v>
      </c>
      <c r="AH55" t="n">
        <v>579265.720215553</v>
      </c>
    </row>
    <row r="56">
      <c r="A56" t="n">
        <v>54</v>
      </c>
      <c r="B56" t="n">
        <v>105</v>
      </c>
      <c r="C56" t="inlineStr">
        <is>
          <t xml:space="preserve">CONCLUIDO	</t>
        </is>
      </c>
      <c r="D56" t="n">
        <v>3.6371</v>
      </c>
      <c r="E56" t="n">
        <v>27.49</v>
      </c>
      <c r="F56" t="n">
        <v>24.2</v>
      </c>
      <c r="G56" t="n">
        <v>80.67</v>
      </c>
      <c r="H56" t="n">
        <v>1.14</v>
      </c>
      <c r="I56" t="n">
        <v>18</v>
      </c>
      <c r="J56" t="n">
        <v>225.99</v>
      </c>
      <c r="K56" t="n">
        <v>55.27</v>
      </c>
      <c r="L56" t="n">
        <v>14.5</v>
      </c>
      <c r="M56" t="n">
        <v>16</v>
      </c>
      <c r="N56" t="n">
        <v>51.21</v>
      </c>
      <c r="O56" t="n">
        <v>28105.73</v>
      </c>
      <c r="P56" t="n">
        <v>341</v>
      </c>
      <c r="Q56" t="n">
        <v>452.64</v>
      </c>
      <c r="R56" t="n">
        <v>77.88</v>
      </c>
      <c r="S56" t="n">
        <v>57.64</v>
      </c>
      <c r="T56" t="n">
        <v>7988.44</v>
      </c>
      <c r="U56" t="n">
        <v>0.74</v>
      </c>
      <c r="V56" t="n">
        <v>0.88</v>
      </c>
      <c r="W56" t="n">
        <v>6.82</v>
      </c>
      <c r="X56" t="n">
        <v>0.47</v>
      </c>
      <c r="Y56" t="n">
        <v>1</v>
      </c>
      <c r="Z56" t="n">
        <v>10</v>
      </c>
      <c r="AA56" t="n">
        <v>466.4774821265926</v>
      </c>
      <c r="AB56" t="n">
        <v>638.2550705796858</v>
      </c>
      <c r="AC56" t="n">
        <v>577.3409024401776</v>
      </c>
      <c r="AD56" t="n">
        <v>466477.4821265927</v>
      </c>
      <c r="AE56" t="n">
        <v>638255.0705796859</v>
      </c>
      <c r="AF56" t="n">
        <v>3.484641995524568e-06</v>
      </c>
      <c r="AG56" t="n">
        <v>7.954282407407407</v>
      </c>
      <c r="AH56" t="n">
        <v>577340.9024401776</v>
      </c>
    </row>
    <row r="57">
      <c r="A57" t="n">
        <v>55</v>
      </c>
      <c r="B57" t="n">
        <v>105</v>
      </c>
      <c r="C57" t="inlineStr">
        <is>
          <t xml:space="preserve">CONCLUIDO	</t>
        </is>
      </c>
      <c r="D57" t="n">
        <v>3.6337</v>
      </c>
      <c r="E57" t="n">
        <v>27.52</v>
      </c>
      <c r="F57" t="n">
        <v>24.23</v>
      </c>
      <c r="G57" t="n">
        <v>80.75</v>
      </c>
      <c r="H57" t="n">
        <v>1.16</v>
      </c>
      <c r="I57" t="n">
        <v>18</v>
      </c>
      <c r="J57" t="n">
        <v>226.41</v>
      </c>
      <c r="K57" t="n">
        <v>55.27</v>
      </c>
      <c r="L57" t="n">
        <v>14.75</v>
      </c>
      <c r="M57" t="n">
        <v>16</v>
      </c>
      <c r="N57" t="n">
        <v>51.38</v>
      </c>
      <c r="O57" t="n">
        <v>28157.49</v>
      </c>
      <c r="P57" t="n">
        <v>341.51</v>
      </c>
      <c r="Q57" t="n">
        <v>452.56</v>
      </c>
      <c r="R57" t="n">
        <v>78.61</v>
      </c>
      <c r="S57" t="n">
        <v>57.64</v>
      </c>
      <c r="T57" t="n">
        <v>8354.23</v>
      </c>
      <c r="U57" t="n">
        <v>0.73</v>
      </c>
      <c r="V57" t="n">
        <v>0.88</v>
      </c>
      <c r="W57" t="n">
        <v>6.83</v>
      </c>
      <c r="X57" t="n">
        <v>0.5</v>
      </c>
      <c r="Y57" t="n">
        <v>1</v>
      </c>
      <c r="Z57" t="n">
        <v>10</v>
      </c>
      <c r="AA57" t="n">
        <v>467.198681045308</v>
      </c>
      <c r="AB57" t="n">
        <v>639.2418467573229</v>
      </c>
      <c r="AC57" t="n">
        <v>578.2335020843701</v>
      </c>
      <c r="AD57" t="n">
        <v>467198.681045308</v>
      </c>
      <c r="AE57" t="n">
        <v>639241.8467573229</v>
      </c>
      <c r="AF57" t="n">
        <v>3.48138451489858e-06</v>
      </c>
      <c r="AG57" t="n">
        <v>7.962962962962963</v>
      </c>
      <c r="AH57" t="n">
        <v>578233.5020843701</v>
      </c>
    </row>
    <row r="58">
      <c r="A58" t="n">
        <v>56</v>
      </c>
      <c r="B58" t="n">
        <v>105</v>
      </c>
      <c r="C58" t="inlineStr">
        <is>
          <t xml:space="preserve">CONCLUIDO	</t>
        </is>
      </c>
      <c r="D58" t="n">
        <v>3.636</v>
      </c>
      <c r="E58" t="n">
        <v>27.5</v>
      </c>
      <c r="F58" t="n">
        <v>24.21</v>
      </c>
      <c r="G58" t="n">
        <v>80.69</v>
      </c>
      <c r="H58" t="n">
        <v>1.18</v>
      </c>
      <c r="I58" t="n">
        <v>18</v>
      </c>
      <c r="J58" t="n">
        <v>226.83</v>
      </c>
      <c r="K58" t="n">
        <v>55.27</v>
      </c>
      <c r="L58" t="n">
        <v>15</v>
      </c>
      <c r="M58" t="n">
        <v>16</v>
      </c>
      <c r="N58" t="n">
        <v>51.55</v>
      </c>
      <c r="O58" t="n">
        <v>28209.31</v>
      </c>
      <c r="P58" t="n">
        <v>340.71</v>
      </c>
      <c r="Q58" t="n">
        <v>452.66</v>
      </c>
      <c r="R58" t="n">
        <v>77.78</v>
      </c>
      <c r="S58" t="n">
        <v>57.64</v>
      </c>
      <c r="T58" t="n">
        <v>7937.73</v>
      </c>
      <c r="U58" t="n">
        <v>0.74</v>
      </c>
      <c r="V58" t="n">
        <v>0.88</v>
      </c>
      <c r="W58" t="n">
        <v>6.83</v>
      </c>
      <c r="X58" t="n">
        <v>0.48</v>
      </c>
      <c r="Y58" t="n">
        <v>1</v>
      </c>
      <c r="Z58" t="n">
        <v>10</v>
      </c>
      <c r="AA58" t="n">
        <v>466.4089470495741</v>
      </c>
      <c r="AB58" t="n">
        <v>638.1612978637547</v>
      </c>
      <c r="AC58" t="n">
        <v>577.256079260644</v>
      </c>
      <c r="AD58" t="n">
        <v>466408.9470495741</v>
      </c>
      <c r="AE58" t="n">
        <v>638161.2978637547</v>
      </c>
      <c r="AF58" t="n">
        <v>3.483588104733807e-06</v>
      </c>
      <c r="AG58" t="n">
        <v>7.957175925925926</v>
      </c>
      <c r="AH58" t="n">
        <v>577256.079260644</v>
      </c>
    </row>
    <row r="59">
      <c r="A59" t="n">
        <v>57</v>
      </c>
      <c r="B59" t="n">
        <v>105</v>
      </c>
      <c r="C59" t="inlineStr">
        <is>
          <t xml:space="preserve">CONCLUIDO	</t>
        </is>
      </c>
      <c r="D59" t="n">
        <v>3.6453</v>
      </c>
      <c r="E59" t="n">
        <v>27.43</v>
      </c>
      <c r="F59" t="n">
        <v>24.18</v>
      </c>
      <c r="G59" t="n">
        <v>85.34</v>
      </c>
      <c r="H59" t="n">
        <v>1.19</v>
      </c>
      <c r="I59" t="n">
        <v>17</v>
      </c>
      <c r="J59" t="n">
        <v>227.25</v>
      </c>
      <c r="K59" t="n">
        <v>55.27</v>
      </c>
      <c r="L59" t="n">
        <v>15.25</v>
      </c>
      <c r="M59" t="n">
        <v>15</v>
      </c>
      <c r="N59" t="n">
        <v>51.72</v>
      </c>
      <c r="O59" t="n">
        <v>28261.2</v>
      </c>
      <c r="P59" t="n">
        <v>339.63</v>
      </c>
      <c r="Q59" t="n">
        <v>452.59</v>
      </c>
      <c r="R59" t="n">
        <v>77.03</v>
      </c>
      <c r="S59" t="n">
        <v>57.64</v>
      </c>
      <c r="T59" t="n">
        <v>7567.39</v>
      </c>
      <c r="U59" t="n">
        <v>0.75</v>
      </c>
      <c r="V59" t="n">
        <v>0.88</v>
      </c>
      <c r="W59" t="n">
        <v>6.82</v>
      </c>
      <c r="X59" t="n">
        <v>0.45</v>
      </c>
      <c r="Y59" t="n">
        <v>1</v>
      </c>
      <c r="Z59" t="n">
        <v>10</v>
      </c>
      <c r="AA59" t="n">
        <v>464.8189164089601</v>
      </c>
      <c r="AB59" t="n">
        <v>635.9857477940657</v>
      </c>
      <c r="AC59" t="n">
        <v>575.2881606362024</v>
      </c>
      <c r="AD59" t="n">
        <v>464818.9164089601</v>
      </c>
      <c r="AE59" t="n">
        <v>635985.7477940656</v>
      </c>
      <c r="AF59" t="n">
        <v>3.492498272328423e-06</v>
      </c>
      <c r="AG59" t="n">
        <v>7.936921296296297</v>
      </c>
      <c r="AH59" t="n">
        <v>575288.1606362024</v>
      </c>
    </row>
    <row r="60">
      <c r="A60" t="n">
        <v>58</v>
      </c>
      <c r="B60" t="n">
        <v>105</v>
      </c>
      <c r="C60" t="inlineStr">
        <is>
          <t xml:space="preserve">CONCLUIDO	</t>
        </is>
      </c>
      <c r="D60" t="n">
        <v>3.6451</v>
      </c>
      <c r="E60" t="n">
        <v>27.43</v>
      </c>
      <c r="F60" t="n">
        <v>24.18</v>
      </c>
      <c r="G60" t="n">
        <v>85.34</v>
      </c>
      <c r="H60" t="n">
        <v>1.21</v>
      </c>
      <c r="I60" t="n">
        <v>17</v>
      </c>
      <c r="J60" t="n">
        <v>227.67</v>
      </c>
      <c r="K60" t="n">
        <v>55.27</v>
      </c>
      <c r="L60" t="n">
        <v>15.5</v>
      </c>
      <c r="M60" t="n">
        <v>15</v>
      </c>
      <c r="N60" t="n">
        <v>51.9</v>
      </c>
      <c r="O60" t="n">
        <v>28313.14</v>
      </c>
      <c r="P60" t="n">
        <v>340.01</v>
      </c>
      <c r="Q60" t="n">
        <v>452.64</v>
      </c>
      <c r="R60" t="n">
        <v>77.06999999999999</v>
      </c>
      <c r="S60" t="n">
        <v>57.64</v>
      </c>
      <c r="T60" t="n">
        <v>7590.36</v>
      </c>
      <c r="U60" t="n">
        <v>0.75</v>
      </c>
      <c r="V60" t="n">
        <v>0.88</v>
      </c>
      <c r="W60" t="n">
        <v>6.82</v>
      </c>
      <c r="X60" t="n">
        <v>0.45</v>
      </c>
      <c r="Y60" t="n">
        <v>1</v>
      </c>
      <c r="Z60" t="n">
        <v>10</v>
      </c>
      <c r="AA60" t="n">
        <v>465.0876848129133</v>
      </c>
      <c r="AB60" t="n">
        <v>636.3534885815794</v>
      </c>
      <c r="AC60" t="n">
        <v>575.6208047590833</v>
      </c>
      <c r="AD60" t="n">
        <v>465087.6848129133</v>
      </c>
      <c r="AE60" t="n">
        <v>636353.4885815794</v>
      </c>
      <c r="AF60" t="n">
        <v>3.492306655821012e-06</v>
      </c>
      <c r="AG60" t="n">
        <v>7.936921296296297</v>
      </c>
      <c r="AH60" t="n">
        <v>575620.8047590833</v>
      </c>
    </row>
    <row r="61">
      <c r="A61" t="n">
        <v>59</v>
      </c>
      <c r="B61" t="n">
        <v>105</v>
      </c>
      <c r="C61" t="inlineStr">
        <is>
          <t xml:space="preserve">CONCLUIDO	</t>
        </is>
      </c>
      <c r="D61" t="n">
        <v>3.6463</v>
      </c>
      <c r="E61" t="n">
        <v>27.42</v>
      </c>
      <c r="F61" t="n">
        <v>24.17</v>
      </c>
      <c r="G61" t="n">
        <v>85.31</v>
      </c>
      <c r="H61" t="n">
        <v>1.23</v>
      </c>
      <c r="I61" t="n">
        <v>17</v>
      </c>
      <c r="J61" t="n">
        <v>228.09</v>
      </c>
      <c r="K61" t="n">
        <v>55.27</v>
      </c>
      <c r="L61" t="n">
        <v>15.75</v>
      </c>
      <c r="M61" t="n">
        <v>15</v>
      </c>
      <c r="N61" t="n">
        <v>52.07</v>
      </c>
      <c r="O61" t="n">
        <v>28365.14</v>
      </c>
      <c r="P61" t="n">
        <v>340.06</v>
      </c>
      <c r="Q61" t="n">
        <v>452.57</v>
      </c>
      <c r="R61" t="n">
        <v>76.7</v>
      </c>
      <c r="S61" t="n">
        <v>57.64</v>
      </c>
      <c r="T61" t="n">
        <v>7405.44</v>
      </c>
      <c r="U61" t="n">
        <v>0.75</v>
      </c>
      <c r="V61" t="n">
        <v>0.88</v>
      </c>
      <c r="W61" t="n">
        <v>6.83</v>
      </c>
      <c r="X61" t="n">
        <v>0.45</v>
      </c>
      <c r="Y61" t="n">
        <v>1</v>
      </c>
      <c r="Z61" t="n">
        <v>10</v>
      </c>
      <c r="AA61" t="n">
        <v>464.9889324263901</v>
      </c>
      <c r="AB61" t="n">
        <v>636.2183712096905</v>
      </c>
      <c r="AC61" t="n">
        <v>575.4985827995292</v>
      </c>
      <c r="AD61" t="n">
        <v>464988.9324263901</v>
      </c>
      <c r="AE61" t="n">
        <v>636218.3712096906</v>
      </c>
      <c r="AF61" t="n">
        <v>3.493456354865479e-06</v>
      </c>
      <c r="AG61" t="n">
        <v>7.934027777777779</v>
      </c>
      <c r="AH61" t="n">
        <v>575498.5827995292</v>
      </c>
    </row>
    <row r="62">
      <c r="A62" t="n">
        <v>60</v>
      </c>
      <c r="B62" t="n">
        <v>105</v>
      </c>
      <c r="C62" t="inlineStr">
        <is>
          <t xml:space="preserve">CONCLUIDO	</t>
        </is>
      </c>
      <c r="D62" t="n">
        <v>3.6435</v>
      </c>
      <c r="E62" t="n">
        <v>27.45</v>
      </c>
      <c r="F62" t="n">
        <v>24.19</v>
      </c>
      <c r="G62" t="n">
        <v>85.38</v>
      </c>
      <c r="H62" t="n">
        <v>1.24</v>
      </c>
      <c r="I62" t="n">
        <v>17</v>
      </c>
      <c r="J62" t="n">
        <v>228.51</v>
      </c>
      <c r="K62" t="n">
        <v>55.27</v>
      </c>
      <c r="L62" t="n">
        <v>16</v>
      </c>
      <c r="M62" t="n">
        <v>15</v>
      </c>
      <c r="N62" t="n">
        <v>52.24</v>
      </c>
      <c r="O62" t="n">
        <v>28417.2</v>
      </c>
      <c r="P62" t="n">
        <v>339.99</v>
      </c>
      <c r="Q62" t="n">
        <v>452.56</v>
      </c>
      <c r="R62" t="n">
        <v>77.58</v>
      </c>
      <c r="S62" t="n">
        <v>57.64</v>
      </c>
      <c r="T62" t="n">
        <v>7844.53</v>
      </c>
      <c r="U62" t="n">
        <v>0.74</v>
      </c>
      <c r="V62" t="n">
        <v>0.88</v>
      </c>
      <c r="W62" t="n">
        <v>6.82</v>
      </c>
      <c r="X62" t="n">
        <v>0.47</v>
      </c>
      <c r="Y62" t="n">
        <v>1</v>
      </c>
      <c r="Z62" t="n">
        <v>10</v>
      </c>
      <c r="AA62" t="n">
        <v>465.2397228337432</v>
      </c>
      <c r="AB62" t="n">
        <v>636.561513709123</v>
      </c>
      <c r="AC62" t="n">
        <v>575.8089762604194</v>
      </c>
      <c r="AD62" t="n">
        <v>465239.7228337432</v>
      </c>
      <c r="AE62" t="n">
        <v>636561.513709123</v>
      </c>
      <c r="AF62" t="n">
        <v>3.490773723761723e-06</v>
      </c>
      <c r="AG62" t="n">
        <v>7.942708333333333</v>
      </c>
      <c r="AH62" t="n">
        <v>575808.9762604194</v>
      </c>
    </row>
    <row r="63">
      <c r="A63" t="n">
        <v>61</v>
      </c>
      <c r="B63" t="n">
        <v>105</v>
      </c>
      <c r="C63" t="inlineStr">
        <is>
          <t xml:space="preserve">CONCLUIDO	</t>
        </is>
      </c>
      <c r="D63" t="n">
        <v>3.6524</v>
      </c>
      <c r="E63" t="n">
        <v>27.38</v>
      </c>
      <c r="F63" t="n">
        <v>24.17</v>
      </c>
      <c r="G63" t="n">
        <v>90.62</v>
      </c>
      <c r="H63" t="n">
        <v>1.26</v>
      </c>
      <c r="I63" t="n">
        <v>16</v>
      </c>
      <c r="J63" t="n">
        <v>228.93</v>
      </c>
      <c r="K63" t="n">
        <v>55.27</v>
      </c>
      <c r="L63" t="n">
        <v>16.25</v>
      </c>
      <c r="M63" t="n">
        <v>14</v>
      </c>
      <c r="N63" t="n">
        <v>52.41</v>
      </c>
      <c r="O63" t="n">
        <v>28469.32</v>
      </c>
      <c r="P63" t="n">
        <v>339.32</v>
      </c>
      <c r="Q63" t="n">
        <v>452.59</v>
      </c>
      <c r="R63" t="n">
        <v>76.61</v>
      </c>
      <c r="S63" t="n">
        <v>57.64</v>
      </c>
      <c r="T63" t="n">
        <v>7365.02</v>
      </c>
      <c r="U63" t="n">
        <v>0.75</v>
      </c>
      <c r="V63" t="n">
        <v>0.88</v>
      </c>
      <c r="W63" t="n">
        <v>6.83</v>
      </c>
      <c r="X63" t="n">
        <v>0.44</v>
      </c>
      <c r="Y63" t="n">
        <v>1</v>
      </c>
      <c r="Z63" t="n">
        <v>10</v>
      </c>
      <c r="AA63" t="n">
        <v>463.9925523213041</v>
      </c>
      <c r="AB63" t="n">
        <v>634.8550799927241</v>
      </c>
      <c r="AC63" t="n">
        <v>574.2654021829187</v>
      </c>
      <c r="AD63" t="n">
        <v>463992.5523213041</v>
      </c>
      <c r="AE63" t="n">
        <v>634855.0799927241</v>
      </c>
      <c r="AF63" t="n">
        <v>3.499300658341517e-06</v>
      </c>
      <c r="AG63" t="n">
        <v>7.922453703703703</v>
      </c>
      <c r="AH63" t="n">
        <v>574265.4021829187</v>
      </c>
    </row>
    <row r="64">
      <c r="A64" t="n">
        <v>62</v>
      </c>
      <c r="B64" t="n">
        <v>105</v>
      </c>
      <c r="C64" t="inlineStr">
        <is>
          <t xml:space="preserve">CONCLUIDO	</t>
        </is>
      </c>
      <c r="D64" t="n">
        <v>3.6534</v>
      </c>
      <c r="E64" t="n">
        <v>27.37</v>
      </c>
      <c r="F64" t="n">
        <v>24.16</v>
      </c>
      <c r="G64" t="n">
        <v>90.59</v>
      </c>
      <c r="H64" t="n">
        <v>1.28</v>
      </c>
      <c r="I64" t="n">
        <v>16</v>
      </c>
      <c r="J64" t="n">
        <v>229.36</v>
      </c>
      <c r="K64" t="n">
        <v>55.27</v>
      </c>
      <c r="L64" t="n">
        <v>16.5</v>
      </c>
      <c r="M64" t="n">
        <v>14</v>
      </c>
      <c r="N64" t="n">
        <v>52.58</v>
      </c>
      <c r="O64" t="n">
        <v>28521.51</v>
      </c>
      <c r="P64" t="n">
        <v>339.22</v>
      </c>
      <c r="Q64" t="n">
        <v>452.57</v>
      </c>
      <c r="R64" t="n">
        <v>76.42</v>
      </c>
      <c r="S64" t="n">
        <v>57.64</v>
      </c>
      <c r="T64" t="n">
        <v>7265.96</v>
      </c>
      <c r="U64" t="n">
        <v>0.75</v>
      </c>
      <c r="V64" t="n">
        <v>0.88</v>
      </c>
      <c r="W64" t="n">
        <v>6.82</v>
      </c>
      <c r="X64" t="n">
        <v>0.43</v>
      </c>
      <c r="Y64" t="n">
        <v>1</v>
      </c>
      <c r="Z64" t="n">
        <v>10</v>
      </c>
      <c r="AA64" t="n">
        <v>451.6869473023145</v>
      </c>
      <c r="AB64" t="n">
        <v>618.0180083207639</v>
      </c>
      <c r="AC64" t="n">
        <v>559.035237000352</v>
      </c>
      <c r="AD64" t="n">
        <v>451686.9473023145</v>
      </c>
      <c r="AE64" t="n">
        <v>618018.0083207639</v>
      </c>
      <c r="AF64" t="n">
        <v>3.500258740878573e-06</v>
      </c>
      <c r="AG64" t="n">
        <v>7.919560185185186</v>
      </c>
      <c r="AH64" t="n">
        <v>559035.237000352</v>
      </c>
    </row>
    <row r="65">
      <c r="A65" t="n">
        <v>63</v>
      </c>
      <c r="B65" t="n">
        <v>105</v>
      </c>
      <c r="C65" t="inlineStr">
        <is>
          <t xml:space="preserve">CONCLUIDO	</t>
        </is>
      </c>
      <c r="D65" t="n">
        <v>3.6544</v>
      </c>
      <c r="E65" t="n">
        <v>27.36</v>
      </c>
      <c r="F65" t="n">
        <v>24.15</v>
      </c>
      <c r="G65" t="n">
        <v>90.56999999999999</v>
      </c>
      <c r="H65" t="n">
        <v>1.3</v>
      </c>
      <c r="I65" t="n">
        <v>16</v>
      </c>
      <c r="J65" t="n">
        <v>229.78</v>
      </c>
      <c r="K65" t="n">
        <v>55.27</v>
      </c>
      <c r="L65" t="n">
        <v>16.75</v>
      </c>
      <c r="M65" t="n">
        <v>14</v>
      </c>
      <c r="N65" t="n">
        <v>52.76</v>
      </c>
      <c r="O65" t="n">
        <v>28573.75</v>
      </c>
      <c r="P65" t="n">
        <v>338.9</v>
      </c>
      <c r="Q65" t="n">
        <v>452.59</v>
      </c>
      <c r="R65" t="n">
        <v>76.28</v>
      </c>
      <c r="S65" t="n">
        <v>57.64</v>
      </c>
      <c r="T65" t="n">
        <v>7200.38</v>
      </c>
      <c r="U65" t="n">
        <v>0.76</v>
      </c>
      <c r="V65" t="n">
        <v>0.88</v>
      </c>
      <c r="W65" t="n">
        <v>6.82</v>
      </c>
      <c r="X65" t="n">
        <v>0.43</v>
      </c>
      <c r="Y65" t="n">
        <v>1</v>
      </c>
      <c r="Z65" t="n">
        <v>10</v>
      </c>
      <c r="AA65" t="n">
        <v>451.3604779891012</v>
      </c>
      <c r="AB65" t="n">
        <v>617.571318603616</v>
      </c>
      <c r="AC65" t="n">
        <v>558.6311787228757</v>
      </c>
      <c r="AD65" t="n">
        <v>451360.4779891012</v>
      </c>
      <c r="AE65" t="n">
        <v>617571.318603616</v>
      </c>
      <c r="AF65" t="n">
        <v>3.501216823415628e-06</v>
      </c>
      <c r="AG65" t="n">
        <v>7.916666666666667</v>
      </c>
      <c r="AH65" t="n">
        <v>558631.1787228757</v>
      </c>
    </row>
    <row r="66">
      <c r="A66" t="n">
        <v>64</v>
      </c>
      <c r="B66" t="n">
        <v>105</v>
      </c>
      <c r="C66" t="inlineStr">
        <is>
          <t xml:space="preserve">CONCLUIDO	</t>
        </is>
      </c>
      <c r="D66" t="n">
        <v>3.6529</v>
      </c>
      <c r="E66" t="n">
        <v>27.38</v>
      </c>
      <c r="F66" t="n">
        <v>24.16</v>
      </c>
      <c r="G66" t="n">
        <v>90.61</v>
      </c>
      <c r="H66" t="n">
        <v>1.31</v>
      </c>
      <c r="I66" t="n">
        <v>16</v>
      </c>
      <c r="J66" t="n">
        <v>230.2</v>
      </c>
      <c r="K66" t="n">
        <v>55.27</v>
      </c>
      <c r="L66" t="n">
        <v>17</v>
      </c>
      <c r="M66" t="n">
        <v>14</v>
      </c>
      <c r="N66" t="n">
        <v>52.93</v>
      </c>
      <c r="O66" t="n">
        <v>28626.06</v>
      </c>
      <c r="P66" t="n">
        <v>339.09</v>
      </c>
      <c r="Q66" t="n">
        <v>452.6</v>
      </c>
      <c r="R66" t="n">
        <v>76.66</v>
      </c>
      <c r="S66" t="n">
        <v>57.64</v>
      </c>
      <c r="T66" t="n">
        <v>7390.28</v>
      </c>
      <c r="U66" t="n">
        <v>0.75</v>
      </c>
      <c r="V66" t="n">
        <v>0.88</v>
      </c>
      <c r="W66" t="n">
        <v>6.82</v>
      </c>
      <c r="X66" t="n">
        <v>0.44</v>
      </c>
      <c r="Y66" t="n">
        <v>1</v>
      </c>
      <c r="Z66" t="n">
        <v>10</v>
      </c>
      <c r="AA66" t="n">
        <v>463.7668516927165</v>
      </c>
      <c r="AB66" t="n">
        <v>634.5462664354814</v>
      </c>
      <c r="AC66" t="n">
        <v>573.9860613581567</v>
      </c>
      <c r="AD66" t="n">
        <v>463766.8516927165</v>
      </c>
      <c r="AE66" t="n">
        <v>634546.2664354814</v>
      </c>
      <c r="AF66" t="n">
        <v>3.499779699610045e-06</v>
      </c>
      <c r="AG66" t="n">
        <v>7.922453703703703</v>
      </c>
      <c r="AH66" t="n">
        <v>573986.0613581567</v>
      </c>
    </row>
    <row r="67">
      <c r="A67" t="n">
        <v>65</v>
      </c>
      <c r="B67" t="n">
        <v>105</v>
      </c>
      <c r="C67" t="inlineStr">
        <is>
          <t xml:space="preserve">CONCLUIDO	</t>
        </is>
      </c>
      <c r="D67" t="n">
        <v>3.6518</v>
      </c>
      <c r="E67" t="n">
        <v>27.38</v>
      </c>
      <c r="F67" t="n">
        <v>24.17</v>
      </c>
      <c r="G67" t="n">
        <v>90.64</v>
      </c>
      <c r="H67" t="n">
        <v>1.33</v>
      </c>
      <c r="I67" t="n">
        <v>16</v>
      </c>
      <c r="J67" t="n">
        <v>230.63</v>
      </c>
      <c r="K67" t="n">
        <v>55.27</v>
      </c>
      <c r="L67" t="n">
        <v>17.25</v>
      </c>
      <c r="M67" t="n">
        <v>14</v>
      </c>
      <c r="N67" t="n">
        <v>53.11</v>
      </c>
      <c r="O67" t="n">
        <v>28678.42</v>
      </c>
      <c r="P67" t="n">
        <v>338.45</v>
      </c>
      <c r="Q67" t="n">
        <v>452.6</v>
      </c>
      <c r="R67" t="n">
        <v>76.94</v>
      </c>
      <c r="S67" t="n">
        <v>57.64</v>
      </c>
      <c r="T67" t="n">
        <v>7529.89</v>
      </c>
      <c r="U67" t="n">
        <v>0.75</v>
      </c>
      <c r="V67" t="n">
        <v>0.88</v>
      </c>
      <c r="W67" t="n">
        <v>6.82</v>
      </c>
      <c r="X67" t="n">
        <v>0.45</v>
      </c>
      <c r="Y67" t="n">
        <v>1</v>
      </c>
      <c r="Z67" t="n">
        <v>10</v>
      </c>
      <c r="AA67" t="n">
        <v>463.4659857850241</v>
      </c>
      <c r="AB67" t="n">
        <v>634.1346084273099</v>
      </c>
      <c r="AC67" t="n">
        <v>573.6136914125194</v>
      </c>
      <c r="AD67" t="n">
        <v>463465.9857850241</v>
      </c>
      <c r="AE67" t="n">
        <v>634134.6084273099</v>
      </c>
      <c r="AF67" t="n">
        <v>3.498725808819284e-06</v>
      </c>
      <c r="AG67" t="n">
        <v>7.922453703703703</v>
      </c>
      <c r="AH67" t="n">
        <v>573613.6914125194</v>
      </c>
    </row>
    <row r="68">
      <c r="A68" t="n">
        <v>66</v>
      </c>
      <c r="B68" t="n">
        <v>105</v>
      </c>
      <c r="C68" t="inlineStr">
        <is>
          <t xml:space="preserve">CONCLUIDO	</t>
        </is>
      </c>
      <c r="D68" t="n">
        <v>3.6641</v>
      </c>
      <c r="E68" t="n">
        <v>27.29</v>
      </c>
      <c r="F68" t="n">
        <v>24.12</v>
      </c>
      <c r="G68" t="n">
        <v>96.48</v>
      </c>
      <c r="H68" t="n">
        <v>1.35</v>
      </c>
      <c r="I68" t="n">
        <v>15</v>
      </c>
      <c r="J68" t="n">
        <v>231.05</v>
      </c>
      <c r="K68" t="n">
        <v>55.27</v>
      </c>
      <c r="L68" t="n">
        <v>17.5</v>
      </c>
      <c r="M68" t="n">
        <v>13</v>
      </c>
      <c r="N68" t="n">
        <v>53.28</v>
      </c>
      <c r="O68" t="n">
        <v>28730.85</v>
      </c>
      <c r="P68" t="n">
        <v>337.66</v>
      </c>
      <c r="Q68" t="n">
        <v>452.57</v>
      </c>
      <c r="R68" t="n">
        <v>75.12</v>
      </c>
      <c r="S68" t="n">
        <v>57.64</v>
      </c>
      <c r="T68" t="n">
        <v>6621.53</v>
      </c>
      <c r="U68" t="n">
        <v>0.77</v>
      </c>
      <c r="V68" t="n">
        <v>0.88</v>
      </c>
      <c r="W68" t="n">
        <v>6.82</v>
      </c>
      <c r="X68" t="n">
        <v>0.4</v>
      </c>
      <c r="Y68" t="n">
        <v>1</v>
      </c>
      <c r="Z68" t="n">
        <v>10</v>
      </c>
      <c r="AA68" t="n">
        <v>449.6474788739253</v>
      </c>
      <c r="AB68" t="n">
        <v>615.227517642045</v>
      </c>
      <c r="AC68" t="n">
        <v>556.5110668355316</v>
      </c>
      <c r="AD68" t="n">
        <v>449647.4788739253</v>
      </c>
      <c r="AE68" t="n">
        <v>615227.5176420449</v>
      </c>
      <c r="AF68" t="n">
        <v>3.510510224025067e-06</v>
      </c>
      <c r="AG68" t="n">
        <v>7.896412037037037</v>
      </c>
      <c r="AH68" t="n">
        <v>556511.0668355315</v>
      </c>
    </row>
    <row r="69">
      <c r="A69" t="n">
        <v>67</v>
      </c>
      <c r="B69" t="n">
        <v>105</v>
      </c>
      <c r="C69" t="inlineStr">
        <is>
          <t xml:space="preserve">CONCLUIDO	</t>
        </is>
      </c>
      <c r="D69" t="n">
        <v>3.6616</v>
      </c>
      <c r="E69" t="n">
        <v>27.31</v>
      </c>
      <c r="F69" t="n">
        <v>24.14</v>
      </c>
      <c r="G69" t="n">
        <v>96.55</v>
      </c>
      <c r="H69" t="n">
        <v>1.36</v>
      </c>
      <c r="I69" t="n">
        <v>15</v>
      </c>
      <c r="J69" t="n">
        <v>231.48</v>
      </c>
      <c r="K69" t="n">
        <v>55.27</v>
      </c>
      <c r="L69" t="n">
        <v>17.75</v>
      </c>
      <c r="M69" t="n">
        <v>13</v>
      </c>
      <c r="N69" t="n">
        <v>53.46</v>
      </c>
      <c r="O69" t="n">
        <v>28783.34</v>
      </c>
      <c r="P69" t="n">
        <v>337.72</v>
      </c>
      <c r="Q69" t="n">
        <v>452.61</v>
      </c>
      <c r="R69" t="n">
        <v>75.73999999999999</v>
      </c>
      <c r="S69" t="n">
        <v>57.64</v>
      </c>
      <c r="T69" t="n">
        <v>6933.63</v>
      </c>
      <c r="U69" t="n">
        <v>0.76</v>
      </c>
      <c r="V69" t="n">
        <v>0.88</v>
      </c>
      <c r="W69" t="n">
        <v>6.82</v>
      </c>
      <c r="X69" t="n">
        <v>0.41</v>
      </c>
      <c r="Y69" t="n">
        <v>1</v>
      </c>
      <c r="Z69" t="n">
        <v>10</v>
      </c>
      <c r="AA69" t="n">
        <v>449.9558642873293</v>
      </c>
      <c r="AB69" t="n">
        <v>615.6494641696686</v>
      </c>
      <c r="AC69" t="n">
        <v>556.8927433787645</v>
      </c>
      <c r="AD69" t="n">
        <v>449955.8642873294</v>
      </c>
      <c r="AE69" t="n">
        <v>615649.4641696686</v>
      </c>
      <c r="AF69" t="n">
        <v>3.508115017682428e-06</v>
      </c>
      <c r="AG69" t="n">
        <v>7.902199074074074</v>
      </c>
      <c r="AH69" t="n">
        <v>556892.7433787645</v>
      </c>
    </row>
    <row r="70">
      <c r="A70" t="n">
        <v>68</v>
      </c>
      <c r="B70" t="n">
        <v>105</v>
      </c>
      <c r="C70" t="inlineStr">
        <is>
          <t xml:space="preserve">CONCLUIDO	</t>
        </is>
      </c>
      <c r="D70" t="n">
        <v>3.6632</v>
      </c>
      <c r="E70" t="n">
        <v>27.3</v>
      </c>
      <c r="F70" t="n">
        <v>24.13</v>
      </c>
      <c r="G70" t="n">
        <v>96.5</v>
      </c>
      <c r="H70" t="n">
        <v>1.38</v>
      </c>
      <c r="I70" t="n">
        <v>15</v>
      </c>
      <c r="J70" t="n">
        <v>231.91</v>
      </c>
      <c r="K70" t="n">
        <v>55.27</v>
      </c>
      <c r="L70" t="n">
        <v>18</v>
      </c>
      <c r="M70" t="n">
        <v>13</v>
      </c>
      <c r="N70" t="n">
        <v>53.63</v>
      </c>
      <c r="O70" t="n">
        <v>28835.89</v>
      </c>
      <c r="P70" t="n">
        <v>337.22</v>
      </c>
      <c r="Q70" t="n">
        <v>452.58</v>
      </c>
      <c r="R70" t="n">
        <v>75.33</v>
      </c>
      <c r="S70" t="n">
        <v>57.64</v>
      </c>
      <c r="T70" t="n">
        <v>6728.54</v>
      </c>
      <c r="U70" t="n">
        <v>0.77</v>
      </c>
      <c r="V70" t="n">
        <v>0.88</v>
      </c>
      <c r="W70" t="n">
        <v>6.82</v>
      </c>
      <c r="X70" t="n">
        <v>0.4</v>
      </c>
      <c r="Y70" t="n">
        <v>1</v>
      </c>
      <c r="Z70" t="n">
        <v>10</v>
      </c>
      <c r="AA70" t="n">
        <v>449.4626244600272</v>
      </c>
      <c r="AB70" t="n">
        <v>614.9745916777483</v>
      </c>
      <c r="AC70" t="n">
        <v>556.2822797702837</v>
      </c>
      <c r="AD70" t="n">
        <v>449462.6244600272</v>
      </c>
      <c r="AE70" t="n">
        <v>614974.5916777484</v>
      </c>
      <c r="AF70" t="n">
        <v>3.509647949741717e-06</v>
      </c>
      <c r="AG70" t="n">
        <v>7.899305555555556</v>
      </c>
      <c r="AH70" t="n">
        <v>556282.2797702837</v>
      </c>
    </row>
    <row r="71">
      <c r="A71" t="n">
        <v>69</v>
      </c>
      <c r="B71" t="n">
        <v>105</v>
      </c>
      <c r="C71" t="inlineStr">
        <is>
          <t xml:space="preserve">CONCLUIDO	</t>
        </is>
      </c>
      <c r="D71" t="n">
        <v>3.665</v>
      </c>
      <c r="E71" t="n">
        <v>27.29</v>
      </c>
      <c r="F71" t="n">
        <v>24.11</v>
      </c>
      <c r="G71" t="n">
        <v>96.45</v>
      </c>
      <c r="H71" t="n">
        <v>1.4</v>
      </c>
      <c r="I71" t="n">
        <v>15</v>
      </c>
      <c r="J71" t="n">
        <v>232.33</v>
      </c>
      <c r="K71" t="n">
        <v>55.27</v>
      </c>
      <c r="L71" t="n">
        <v>18.25</v>
      </c>
      <c r="M71" t="n">
        <v>13</v>
      </c>
      <c r="N71" t="n">
        <v>53.81</v>
      </c>
      <c r="O71" t="n">
        <v>28888.51</v>
      </c>
      <c r="P71" t="n">
        <v>336.87</v>
      </c>
      <c r="Q71" t="n">
        <v>452.62</v>
      </c>
      <c r="R71" t="n">
        <v>75.06</v>
      </c>
      <c r="S71" t="n">
        <v>57.64</v>
      </c>
      <c r="T71" t="n">
        <v>6592.84</v>
      </c>
      <c r="U71" t="n">
        <v>0.77</v>
      </c>
      <c r="V71" t="n">
        <v>0.88</v>
      </c>
      <c r="W71" t="n">
        <v>6.82</v>
      </c>
      <c r="X71" t="n">
        <v>0.39</v>
      </c>
      <c r="Y71" t="n">
        <v>1</v>
      </c>
      <c r="Z71" t="n">
        <v>10</v>
      </c>
      <c r="AA71" t="n">
        <v>449.0205269882646</v>
      </c>
      <c r="AB71" t="n">
        <v>614.3696944129189</v>
      </c>
      <c r="AC71" t="n">
        <v>555.7351130514307</v>
      </c>
      <c r="AD71" t="n">
        <v>449020.5269882646</v>
      </c>
      <c r="AE71" t="n">
        <v>614369.6944129189</v>
      </c>
      <c r="AF71" t="n">
        <v>3.511372498308416e-06</v>
      </c>
      <c r="AG71" t="n">
        <v>7.896412037037037</v>
      </c>
      <c r="AH71" t="n">
        <v>555735.1130514308</v>
      </c>
    </row>
    <row r="72">
      <c r="A72" t="n">
        <v>70</v>
      </c>
      <c r="B72" t="n">
        <v>105</v>
      </c>
      <c r="C72" t="inlineStr">
        <is>
          <t xml:space="preserve">CONCLUIDO	</t>
        </is>
      </c>
      <c r="D72" t="n">
        <v>3.6638</v>
      </c>
      <c r="E72" t="n">
        <v>27.29</v>
      </c>
      <c r="F72" t="n">
        <v>24.12</v>
      </c>
      <c r="G72" t="n">
        <v>96.48</v>
      </c>
      <c r="H72" t="n">
        <v>1.41</v>
      </c>
      <c r="I72" t="n">
        <v>15</v>
      </c>
      <c r="J72" t="n">
        <v>232.76</v>
      </c>
      <c r="K72" t="n">
        <v>55.27</v>
      </c>
      <c r="L72" t="n">
        <v>18.5</v>
      </c>
      <c r="M72" t="n">
        <v>13</v>
      </c>
      <c r="N72" t="n">
        <v>53.99</v>
      </c>
      <c r="O72" t="n">
        <v>28941.18</v>
      </c>
      <c r="P72" t="n">
        <v>336.72</v>
      </c>
      <c r="Q72" t="n">
        <v>452.57</v>
      </c>
      <c r="R72" t="n">
        <v>75.29000000000001</v>
      </c>
      <c r="S72" t="n">
        <v>57.64</v>
      </c>
      <c r="T72" t="n">
        <v>6706.77</v>
      </c>
      <c r="U72" t="n">
        <v>0.77</v>
      </c>
      <c r="V72" t="n">
        <v>0.88</v>
      </c>
      <c r="W72" t="n">
        <v>6.82</v>
      </c>
      <c r="X72" t="n">
        <v>0.4</v>
      </c>
      <c r="Y72" t="n">
        <v>1</v>
      </c>
      <c r="Z72" t="n">
        <v>10</v>
      </c>
      <c r="AA72" t="n">
        <v>449.0515016548975</v>
      </c>
      <c r="AB72" t="n">
        <v>614.4120753183118</v>
      </c>
      <c r="AC72" t="n">
        <v>555.773449182695</v>
      </c>
      <c r="AD72" t="n">
        <v>449051.5016548975</v>
      </c>
      <c r="AE72" t="n">
        <v>614412.0753183118</v>
      </c>
      <c r="AF72" t="n">
        <v>3.51022279926395e-06</v>
      </c>
      <c r="AG72" t="n">
        <v>7.896412037037037</v>
      </c>
      <c r="AH72" t="n">
        <v>555773.449182695</v>
      </c>
    </row>
    <row r="73">
      <c r="A73" t="n">
        <v>71</v>
      </c>
      <c r="B73" t="n">
        <v>105</v>
      </c>
      <c r="C73" t="inlineStr">
        <is>
          <t xml:space="preserve">CONCLUIDO	</t>
        </is>
      </c>
      <c r="D73" t="n">
        <v>3.6711</v>
      </c>
      <c r="E73" t="n">
        <v>27.24</v>
      </c>
      <c r="F73" t="n">
        <v>24.11</v>
      </c>
      <c r="G73" t="n">
        <v>103.32</v>
      </c>
      <c r="H73" t="n">
        <v>1.43</v>
      </c>
      <c r="I73" t="n">
        <v>14</v>
      </c>
      <c r="J73" t="n">
        <v>233.19</v>
      </c>
      <c r="K73" t="n">
        <v>55.27</v>
      </c>
      <c r="L73" t="n">
        <v>18.75</v>
      </c>
      <c r="M73" t="n">
        <v>12</v>
      </c>
      <c r="N73" t="n">
        <v>54.17</v>
      </c>
      <c r="O73" t="n">
        <v>28993.92</v>
      </c>
      <c r="P73" t="n">
        <v>337.18</v>
      </c>
      <c r="Q73" t="n">
        <v>452.63</v>
      </c>
      <c r="R73" t="n">
        <v>74.81</v>
      </c>
      <c r="S73" t="n">
        <v>57.64</v>
      </c>
      <c r="T73" t="n">
        <v>6473.09</v>
      </c>
      <c r="U73" t="n">
        <v>0.77</v>
      </c>
      <c r="V73" t="n">
        <v>0.88</v>
      </c>
      <c r="W73" t="n">
        <v>6.82</v>
      </c>
      <c r="X73" t="n">
        <v>0.38</v>
      </c>
      <c r="Y73" t="n">
        <v>1</v>
      </c>
      <c r="Z73" t="n">
        <v>10</v>
      </c>
      <c r="AA73" t="n">
        <v>448.7273856741033</v>
      </c>
      <c r="AB73" t="n">
        <v>613.9686055344014</v>
      </c>
      <c r="AC73" t="n">
        <v>555.3723035325473</v>
      </c>
      <c r="AD73" t="n">
        <v>448727.3856741033</v>
      </c>
      <c r="AE73" t="n">
        <v>613968.6055344014</v>
      </c>
      <c r="AF73" t="n">
        <v>3.517216801784455e-06</v>
      </c>
      <c r="AG73" t="n">
        <v>7.881944444444444</v>
      </c>
      <c r="AH73" t="n">
        <v>555372.3035325473</v>
      </c>
    </row>
    <row r="74">
      <c r="A74" t="n">
        <v>72</v>
      </c>
      <c r="B74" t="n">
        <v>105</v>
      </c>
      <c r="C74" t="inlineStr">
        <is>
          <t xml:space="preserve">CONCLUIDO	</t>
        </is>
      </c>
      <c r="D74" t="n">
        <v>3.6729</v>
      </c>
      <c r="E74" t="n">
        <v>27.23</v>
      </c>
      <c r="F74" t="n">
        <v>24.09</v>
      </c>
      <c r="G74" t="n">
        <v>103.26</v>
      </c>
      <c r="H74" t="n">
        <v>1.45</v>
      </c>
      <c r="I74" t="n">
        <v>14</v>
      </c>
      <c r="J74" t="n">
        <v>233.62</v>
      </c>
      <c r="K74" t="n">
        <v>55.27</v>
      </c>
      <c r="L74" t="n">
        <v>19</v>
      </c>
      <c r="M74" t="n">
        <v>12</v>
      </c>
      <c r="N74" t="n">
        <v>54.34</v>
      </c>
      <c r="O74" t="n">
        <v>29046.73</v>
      </c>
      <c r="P74" t="n">
        <v>336.81</v>
      </c>
      <c r="Q74" t="n">
        <v>452.59</v>
      </c>
      <c r="R74" t="n">
        <v>74.25</v>
      </c>
      <c r="S74" t="n">
        <v>57.64</v>
      </c>
      <c r="T74" t="n">
        <v>6195.39</v>
      </c>
      <c r="U74" t="n">
        <v>0.78</v>
      </c>
      <c r="V74" t="n">
        <v>0.88</v>
      </c>
      <c r="W74" t="n">
        <v>6.82</v>
      </c>
      <c r="X74" t="n">
        <v>0.37</v>
      </c>
      <c r="Y74" t="n">
        <v>1</v>
      </c>
      <c r="Z74" t="n">
        <v>10</v>
      </c>
      <c r="AA74" t="n">
        <v>448.2734291903344</v>
      </c>
      <c r="AB74" t="n">
        <v>613.347482246162</v>
      </c>
      <c r="AC74" t="n">
        <v>554.8104593791855</v>
      </c>
      <c r="AD74" t="n">
        <v>448273.4291903344</v>
      </c>
      <c r="AE74" t="n">
        <v>613347.482246162</v>
      </c>
      <c r="AF74" t="n">
        <v>3.518941350351155e-06</v>
      </c>
      <c r="AG74" t="n">
        <v>7.879050925925926</v>
      </c>
      <c r="AH74" t="n">
        <v>554810.4593791856</v>
      </c>
    </row>
    <row r="75">
      <c r="A75" t="n">
        <v>73</v>
      </c>
      <c r="B75" t="n">
        <v>105</v>
      </c>
      <c r="C75" t="inlineStr">
        <is>
          <t xml:space="preserve">CONCLUIDO	</t>
        </is>
      </c>
      <c r="D75" t="n">
        <v>3.6715</v>
      </c>
      <c r="E75" t="n">
        <v>27.24</v>
      </c>
      <c r="F75" t="n">
        <v>24.1</v>
      </c>
      <c r="G75" t="n">
        <v>103.3</v>
      </c>
      <c r="H75" t="n">
        <v>1.46</v>
      </c>
      <c r="I75" t="n">
        <v>14</v>
      </c>
      <c r="J75" t="n">
        <v>234.04</v>
      </c>
      <c r="K75" t="n">
        <v>55.27</v>
      </c>
      <c r="L75" t="n">
        <v>19.25</v>
      </c>
      <c r="M75" t="n">
        <v>12</v>
      </c>
      <c r="N75" t="n">
        <v>54.52</v>
      </c>
      <c r="O75" t="n">
        <v>29099.59</v>
      </c>
      <c r="P75" t="n">
        <v>336.44</v>
      </c>
      <c r="Q75" t="n">
        <v>452.6</v>
      </c>
      <c r="R75" t="n">
        <v>74.81</v>
      </c>
      <c r="S75" t="n">
        <v>57.64</v>
      </c>
      <c r="T75" t="n">
        <v>6473.54</v>
      </c>
      <c r="U75" t="n">
        <v>0.77</v>
      </c>
      <c r="V75" t="n">
        <v>0.88</v>
      </c>
      <c r="W75" t="n">
        <v>6.82</v>
      </c>
      <c r="X75" t="n">
        <v>0.38</v>
      </c>
      <c r="Y75" t="n">
        <v>1</v>
      </c>
      <c r="Z75" t="n">
        <v>10</v>
      </c>
      <c r="AA75" t="n">
        <v>448.1754319291073</v>
      </c>
      <c r="AB75" t="n">
        <v>613.2133980700172</v>
      </c>
      <c r="AC75" t="n">
        <v>554.6891720086236</v>
      </c>
      <c r="AD75" t="n">
        <v>448175.4319291073</v>
      </c>
      <c r="AE75" t="n">
        <v>613213.3980700172</v>
      </c>
      <c r="AF75" t="n">
        <v>3.517600034799277e-06</v>
      </c>
      <c r="AG75" t="n">
        <v>7.881944444444444</v>
      </c>
      <c r="AH75" t="n">
        <v>554689.1720086236</v>
      </c>
    </row>
    <row r="76">
      <c r="A76" t="n">
        <v>74</v>
      </c>
      <c r="B76" t="n">
        <v>105</v>
      </c>
      <c r="C76" t="inlineStr">
        <is>
          <t xml:space="preserve">CONCLUIDO	</t>
        </is>
      </c>
      <c r="D76" t="n">
        <v>3.6737</v>
      </c>
      <c r="E76" t="n">
        <v>27.22</v>
      </c>
      <c r="F76" t="n">
        <v>24.09</v>
      </c>
      <c r="G76" t="n">
        <v>103.23</v>
      </c>
      <c r="H76" t="n">
        <v>1.48</v>
      </c>
      <c r="I76" t="n">
        <v>14</v>
      </c>
      <c r="J76" t="n">
        <v>234.47</v>
      </c>
      <c r="K76" t="n">
        <v>55.27</v>
      </c>
      <c r="L76" t="n">
        <v>19.5</v>
      </c>
      <c r="M76" t="n">
        <v>12</v>
      </c>
      <c r="N76" t="n">
        <v>54.7</v>
      </c>
      <c r="O76" t="n">
        <v>29152.52</v>
      </c>
      <c r="P76" t="n">
        <v>335.9</v>
      </c>
      <c r="Q76" t="n">
        <v>452.57</v>
      </c>
      <c r="R76" t="n">
        <v>74.06</v>
      </c>
      <c r="S76" t="n">
        <v>57.64</v>
      </c>
      <c r="T76" t="n">
        <v>6099.69</v>
      </c>
      <c r="U76" t="n">
        <v>0.78</v>
      </c>
      <c r="V76" t="n">
        <v>0.88</v>
      </c>
      <c r="W76" t="n">
        <v>6.82</v>
      </c>
      <c r="X76" t="n">
        <v>0.36</v>
      </c>
      <c r="Y76" t="n">
        <v>1</v>
      </c>
      <c r="Z76" t="n">
        <v>10</v>
      </c>
      <c r="AA76" t="n">
        <v>447.6092925630487</v>
      </c>
      <c r="AB76" t="n">
        <v>612.4387812130697</v>
      </c>
      <c r="AC76" t="n">
        <v>553.9884834973216</v>
      </c>
      <c r="AD76" t="n">
        <v>447609.2925630487</v>
      </c>
      <c r="AE76" t="n">
        <v>612438.7812130697</v>
      </c>
      <c r="AF76" t="n">
        <v>3.5197078163808e-06</v>
      </c>
      <c r="AG76" t="n">
        <v>7.876157407407407</v>
      </c>
      <c r="AH76" t="n">
        <v>553988.4834973216</v>
      </c>
    </row>
    <row r="77">
      <c r="A77" t="n">
        <v>75</v>
      </c>
      <c r="B77" t="n">
        <v>105</v>
      </c>
      <c r="C77" t="inlineStr">
        <is>
          <t xml:space="preserve">CONCLUIDO	</t>
        </is>
      </c>
      <c r="D77" t="n">
        <v>3.6726</v>
      </c>
      <c r="E77" t="n">
        <v>27.23</v>
      </c>
      <c r="F77" t="n">
        <v>24.1</v>
      </c>
      <c r="G77" t="n">
        <v>103.27</v>
      </c>
      <c r="H77" t="n">
        <v>1.49</v>
      </c>
      <c r="I77" t="n">
        <v>14</v>
      </c>
      <c r="J77" t="n">
        <v>234.9</v>
      </c>
      <c r="K77" t="n">
        <v>55.27</v>
      </c>
      <c r="L77" t="n">
        <v>19.75</v>
      </c>
      <c r="M77" t="n">
        <v>12</v>
      </c>
      <c r="N77" t="n">
        <v>54.88</v>
      </c>
      <c r="O77" t="n">
        <v>29205.51</v>
      </c>
      <c r="P77" t="n">
        <v>335.03</v>
      </c>
      <c r="Q77" t="n">
        <v>452.55</v>
      </c>
      <c r="R77" t="n">
        <v>74.53</v>
      </c>
      <c r="S77" t="n">
        <v>57.64</v>
      </c>
      <c r="T77" t="n">
        <v>6334.02</v>
      </c>
      <c r="U77" t="n">
        <v>0.77</v>
      </c>
      <c r="V77" t="n">
        <v>0.88</v>
      </c>
      <c r="W77" t="n">
        <v>6.82</v>
      </c>
      <c r="X77" t="n">
        <v>0.37</v>
      </c>
      <c r="Y77" t="n">
        <v>1</v>
      </c>
      <c r="Z77" t="n">
        <v>10</v>
      </c>
      <c r="AA77" t="n">
        <v>447.1574526055908</v>
      </c>
      <c r="AB77" t="n">
        <v>611.8205538495038</v>
      </c>
      <c r="AC77" t="n">
        <v>553.429258885647</v>
      </c>
      <c r="AD77" t="n">
        <v>447157.4526055908</v>
      </c>
      <c r="AE77" t="n">
        <v>611820.5538495037</v>
      </c>
      <c r="AF77" t="n">
        <v>3.518653925590038e-06</v>
      </c>
      <c r="AG77" t="n">
        <v>7.879050925925926</v>
      </c>
      <c r="AH77" t="n">
        <v>553429.2588856469</v>
      </c>
    </row>
    <row r="78">
      <c r="A78" t="n">
        <v>76</v>
      </c>
      <c r="B78" t="n">
        <v>105</v>
      </c>
      <c r="C78" t="inlineStr">
        <is>
          <t xml:space="preserve">CONCLUIDO	</t>
        </is>
      </c>
      <c r="D78" t="n">
        <v>3.6802</v>
      </c>
      <c r="E78" t="n">
        <v>27.17</v>
      </c>
      <c r="F78" t="n">
        <v>24.08</v>
      </c>
      <c r="G78" t="n">
        <v>111.14</v>
      </c>
      <c r="H78" t="n">
        <v>1.51</v>
      </c>
      <c r="I78" t="n">
        <v>13</v>
      </c>
      <c r="J78" t="n">
        <v>235.33</v>
      </c>
      <c r="K78" t="n">
        <v>55.27</v>
      </c>
      <c r="L78" t="n">
        <v>20</v>
      </c>
      <c r="M78" t="n">
        <v>11</v>
      </c>
      <c r="N78" t="n">
        <v>55.06</v>
      </c>
      <c r="O78" t="n">
        <v>29258.57</v>
      </c>
      <c r="P78" t="n">
        <v>334.49</v>
      </c>
      <c r="Q78" t="n">
        <v>452.55</v>
      </c>
      <c r="R78" t="n">
        <v>74.02</v>
      </c>
      <c r="S78" t="n">
        <v>57.64</v>
      </c>
      <c r="T78" t="n">
        <v>6084.2</v>
      </c>
      <c r="U78" t="n">
        <v>0.78</v>
      </c>
      <c r="V78" t="n">
        <v>0.88</v>
      </c>
      <c r="W78" t="n">
        <v>6.82</v>
      </c>
      <c r="X78" t="n">
        <v>0.36</v>
      </c>
      <c r="Y78" t="n">
        <v>1</v>
      </c>
      <c r="Z78" t="n">
        <v>10</v>
      </c>
      <c r="AA78" t="n">
        <v>446.1246263022819</v>
      </c>
      <c r="AB78" t="n">
        <v>610.4073953362357</v>
      </c>
      <c r="AC78" t="n">
        <v>552.1509702375047</v>
      </c>
      <c r="AD78" t="n">
        <v>446124.6263022819</v>
      </c>
      <c r="AE78" t="n">
        <v>610407.3953362358</v>
      </c>
      <c r="AF78" t="n">
        <v>3.52593535287166e-06</v>
      </c>
      <c r="AG78" t="n">
        <v>7.861689814814816</v>
      </c>
      <c r="AH78" t="n">
        <v>552150.9702375047</v>
      </c>
    </row>
    <row r="79">
      <c r="A79" t="n">
        <v>77</v>
      </c>
      <c r="B79" t="n">
        <v>105</v>
      </c>
      <c r="C79" t="inlineStr">
        <is>
          <t xml:space="preserve">CONCLUIDO	</t>
        </is>
      </c>
      <c r="D79" t="n">
        <v>3.6808</v>
      </c>
      <c r="E79" t="n">
        <v>27.17</v>
      </c>
      <c r="F79" t="n">
        <v>24.08</v>
      </c>
      <c r="G79" t="n">
        <v>111.12</v>
      </c>
      <c r="H79" t="n">
        <v>1.53</v>
      </c>
      <c r="I79" t="n">
        <v>13</v>
      </c>
      <c r="J79" t="n">
        <v>235.76</v>
      </c>
      <c r="K79" t="n">
        <v>55.27</v>
      </c>
      <c r="L79" t="n">
        <v>20.25</v>
      </c>
      <c r="M79" t="n">
        <v>11</v>
      </c>
      <c r="N79" t="n">
        <v>55.24</v>
      </c>
      <c r="O79" t="n">
        <v>29311.69</v>
      </c>
      <c r="P79" t="n">
        <v>335.15</v>
      </c>
      <c r="Q79" t="n">
        <v>452.58</v>
      </c>
      <c r="R79" t="n">
        <v>73.92</v>
      </c>
      <c r="S79" t="n">
        <v>57.64</v>
      </c>
      <c r="T79" t="n">
        <v>6031.11</v>
      </c>
      <c r="U79" t="n">
        <v>0.78</v>
      </c>
      <c r="V79" t="n">
        <v>0.88</v>
      </c>
      <c r="W79" t="n">
        <v>6.81</v>
      </c>
      <c r="X79" t="n">
        <v>0.35</v>
      </c>
      <c r="Y79" t="n">
        <v>1</v>
      </c>
      <c r="Z79" t="n">
        <v>10</v>
      </c>
      <c r="AA79" t="n">
        <v>446.5099896782527</v>
      </c>
      <c r="AB79" t="n">
        <v>610.9346665082713</v>
      </c>
      <c r="AC79" t="n">
        <v>552.627919388911</v>
      </c>
      <c r="AD79" t="n">
        <v>446509.9896782527</v>
      </c>
      <c r="AE79" t="n">
        <v>610934.6665082714</v>
      </c>
      <c r="AF79" t="n">
        <v>3.526510202393894e-06</v>
      </c>
      <c r="AG79" t="n">
        <v>7.861689814814816</v>
      </c>
      <c r="AH79" t="n">
        <v>552627.919388911</v>
      </c>
    </row>
    <row r="80">
      <c r="A80" t="n">
        <v>78</v>
      </c>
      <c r="B80" t="n">
        <v>105</v>
      </c>
      <c r="C80" t="inlineStr">
        <is>
          <t xml:space="preserve">CONCLUIDO	</t>
        </is>
      </c>
      <c r="D80" t="n">
        <v>3.6805</v>
      </c>
      <c r="E80" t="n">
        <v>27.17</v>
      </c>
      <c r="F80" t="n">
        <v>24.08</v>
      </c>
      <c r="G80" t="n">
        <v>111.13</v>
      </c>
      <c r="H80" t="n">
        <v>1.54</v>
      </c>
      <c r="I80" t="n">
        <v>13</v>
      </c>
      <c r="J80" t="n">
        <v>236.2</v>
      </c>
      <c r="K80" t="n">
        <v>55.27</v>
      </c>
      <c r="L80" t="n">
        <v>20.5</v>
      </c>
      <c r="M80" t="n">
        <v>11</v>
      </c>
      <c r="N80" t="n">
        <v>55.42</v>
      </c>
      <c r="O80" t="n">
        <v>29364.87</v>
      </c>
      <c r="P80" t="n">
        <v>335.59</v>
      </c>
      <c r="Q80" t="n">
        <v>452.64</v>
      </c>
      <c r="R80" t="n">
        <v>73.88</v>
      </c>
      <c r="S80" t="n">
        <v>57.64</v>
      </c>
      <c r="T80" t="n">
        <v>6015.39</v>
      </c>
      <c r="U80" t="n">
        <v>0.78</v>
      </c>
      <c r="V80" t="n">
        <v>0.88</v>
      </c>
      <c r="W80" t="n">
        <v>6.82</v>
      </c>
      <c r="X80" t="n">
        <v>0.35</v>
      </c>
      <c r="Y80" t="n">
        <v>1</v>
      </c>
      <c r="Z80" t="n">
        <v>10</v>
      </c>
      <c r="AA80" t="n">
        <v>446.8233308019865</v>
      </c>
      <c r="AB80" t="n">
        <v>611.3633936573987</v>
      </c>
      <c r="AC80" t="n">
        <v>553.0157294206479</v>
      </c>
      <c r="AD80" t="n">
        <v>446823.3308019865</v>
      </c>
      <c r="AE80" t="n">
        <v>611363.3936573986</v>
      </c>
      <c r="AF80" t="n">
        <v>3.526222777632777e-06</v>
      </c>
      <c r="AG80" t="n">
        <v>7.861689814814816</v>
      </c>
      <c r="AH80" t="n">
        <v>553015.7294206478</v>
      </c>
    </row>
    <row r="81">
      <c r="A81" t="n">
        <v>79</v>
      </c>
      <c r="B81" t="n">
        <v>105</v>
      </c>
      <c r="C81" t="inlineStr">
        <is>
          <t xml:space="preserve">CONCLUIDO	</t>
        </is>
      </c>
      <c r="D81" t="n">
        <v>3.6829</v>
      </c>
      <c r="E81" t="n">
        <v>27.15</v>
      </c>
      <c r="F81" t="n">
        <v>24.06</v>
      </c>
      <c r="G81" t="n">
        <v>111.05</v>
      </c>
      <c r="H81" t="n">
        <v>1.56</v>
      </c>
      <c r="I81" t="n">
        <v>13</v>
      </c>
      <c r="J81" t="n">
        <v>236.63</v>
      </c>
      <c r="K81" t="n">
        <v>55.27</v>
      </c>
      <c r="L81" t="n">
        <v>20.75</v>
      </c>
      <c r="M81" t="n">
        <v>11</v>
      </c>
      <c r="N81" t="n">
        <v>55.6</v>
      </c>
      <c r="O81" t="n">
        <v>29418.12</v>
      </c>
      <c r="P81" t="n">
        <v>335.72</v>
      </c>
      <c r="Q81" t="n">
        <v>452.61</v>
      </c>
      <c r="R81" t="n">
        <v>73.18000000000001</v>
      </c>
      <c r="S81" t="n">
        <v>57.64</v>
      </c>
      <c r="T81" t="n">
        <v>5662.87</v>
      </c>
      <c r="U81" t="n">
        <v>0.79</v>
      </c>
      <c r="V81" t="n">
        <v>0.88</v>
      </c>
      <c r="W81" t="n">
        <v>6.82</v>
      </c>
      <c r="X81" t="n">
        <v>0.34</v>
      </c>
      <c r="Y81" t="n">
        <v>1</v>
      </c>
      <c r="Z81" t="n">
        <v>10</v>
      </c>
      <c r="AA81" t="n">
        <v>446.6514915179417</v>
      </c>
      <c r="AB81" t="n">
        <v>611.1282755679545</v>
      </c>
      <c r="AC81" t="n">
        <v>552.8030506716699</v>
      </c>
      <c r="AD81" t="n">
        <v>446651.4915179417</v>
      </c>
      <c r="AE81" t="n">
        <v>611128.2755679544</v>
      </c>
      <c r="AF81" t="n">
        <v>3.52852217572171e-06</v>
      </c>
      <c r="AG81" t="n">
        <v>7.855902777777778</v>
      </c>
      <c r="AH81" t="n">
        <v>552803.0506716699</v>
      </c>
    </row>
    <row r="82">
      <c r="A82" t="n">
        <v>80</v>
      </c>
      <c r="B82" t="n">
        <v>105</v>
      </c>
      <c r="C82" t="inlineStr">
        <is>
          <t xml:space="preserve">CONCLUIDO	</t>
        </is>
      </c>
      <c r="D82" t="n">
        <v>3.6811</v>
      </c>
      <c r="E82" t="n">
        <v>27.17</v>
      </c>
      <c r="F82" t="n">
        <v>24.07</v>
      </c>
      <c r="G82" t="n">
        <v>111.11</v>
      </c>
      <c r="H82" t="n">
        <v>1.58</v>
      </c>
      <c r="I82" t="n">
        <v>13</v>
      </c>
      <c r="J82" t="n">
        <v>237.06</v>
      </c>
      <c r="K82" t="n">
        <v>55.27</v>
      </c>
      <c r="L82" t="n">
        <v>21</v>
      </c>
      <c r="M82" t="n">
        <v>11</v>
      </c>
      <c r="N82" t="n">
        <v>55.79</v>
      </c>
      <c r="O82" t="n">
        <v>29471.44</v>
      </c>
      <c r="P82" t="n">
        <v>335.58</v>
      </c>
      <c r="Q82" t="n">
        <v>452.59</v>
      </c>
      <c r="R82" t="n">
        <v>73.63</v>
      </c>
      <c r="S82" t="n">
        <v>57.64</v>
      </c>
      <c r="T82" t="n">
        <v>5886.41</v>
      </c>
      <c r="U82" t="n">
        <v>0.78</v>
      </c>
      <c r="V82" t="n">
        <v>0.88</v>
      </c>
      <c r="W82" t="n">
        <v>6.82</v>
      </c>
      <c r="X82" t="n">
        <v>0.35</v>
      </c>
      <c r="Y82" t="n">
        <v>1</v>
      </c>
      <c r="Z82" t="n">
        <v>10</v>
      </c>
      <c r="AA82" t="n">
        <v>446.7365223714172</v>
      </c>
      <c r="AB82" t="n">
        <v>611.244618532976</v>
      </c>
      <c r="AC82" t="n">
        <v>552.9082900273982</v>
      </c>
      <c r="AD82" t="n">
        <v>446736.5223714171</v>
      </c>
      <c r="AE82" t="n">
        <v>611244.618532976</v>
      </c>
      <c r="AF82" t="n">
        <v>3.52679762715501e-06</v>
      </c>
      <c r="AG82" t="n">
        <v>7.861689814814816</v>
      </c>
      <c r="AH82" t="n">
        <v>552908.2900273982</v>
      </c>
    </row>
    <row r="83">
      <c r="A83" t="n">
        <v>81</v>
      </c>
      <c r="B83" t="n">
        <v>105</v>
      </c>
      <c r="C83" t="inlineStr">
        <is>
          <t xml:space="preserve">CONCLUIDO	</t>
        </is>
      </c>
      <c r="D83" t="n">
        <v>3.6832</v>
      </c>
      <c r="E83" t="n">
        <v>27.15</v>
      </c>
      <c r="F83" t="n">
        <v>24.06</v>
      </c>
      <c r="G83" t="n">
        <v>111.04</v>
      </c>
      <c r="H83" t="n">
        <v>1.59</v>
      </c>
      <c r="I83" t="n">
        <v>13</v>
      </c>
      <c r="J83" t="n">
        <v>237.49</v>
      </c>
      <c r="K83" t="n">
        <v>55.27</v>
      </c>
      <c r="L83" t="n">
        <v>21.25</v>
      </c>
      <c r="M83" t="n">
        <v>11</v>
      </c>
      <c r="N83" t="n">
        <v>55.97</v>
      </c>
      <c r="O83" t="n">
        <v>29524.81</v>
      </c>
      <c r="P83" t="n">
        <v>334.67</v>
      </c>
      <c r="Q83" t="n">
        <v>452.56</v>
      </c>
      <c r="R83" t="n">
        <v>73.23</v>
      </c>
      <c r="S83" t="n">
        <v>57.64</v>
      </c>
      <c r="T83" t="n">
        <v>5690.06</v>
      </c>
      <c r="U83" t="n">
        <v>0.79</v>
      </c>
      <c r="V83" t="n">
        <v>0.88</v>
      </c>
      <c r="W83" t="n">
        <v>6.81</v>
      </c>
      <c r="X83" t="n">
        <v>0.33</v>
      </c>
      <c r="Y83" t="n">
        <v>1</v>
      </c>
      <c r="Z83" t="n">
        <v>10</v>
      </c>
      <c r="AA83" t="n">
        <v>445.9377996494136</v>
      </c>
      <c r="AB83" t="n">
        <v>610.1517708675714</v>
      </c>
      <c r="AC83" t="n">
        <v>551.9197422093583</v>
      </c>
      <c r="AD83" t="n">
        <v>445937.7996494137</v>
      </c>
      <c r="AE83" t="n">
        <v>610151.7708675714</v>
      </c>
      <c r="AF83" t="n">
        <v>3.528809600482826e-06</v>
      </c>
      <c r="AG83" t="n">
        <v>7.855902777777778</v>
      </c>
      <c r="AH83" t="n">
        <v>551919.7422093584</v>
      </c>
    </row>
    <row r="84">
      <c r="A84" t="n">
        <v>82</v>
      </c>
      <c r="B84" t="n">
        <v>105</v>
      </c>
      <c r="C84" t="inlineStr">
        <is>
          <t xml:space="preserve">CONCLUIDO	</t>
        </is>
      </c>
      <c r="D84" t="n">
        <v>3.6811</v>
      </c>
      <c r="E84" t="n">
        <v>27.17</v>
      </c>
      <c r="F84" t="n">
        <v>24.07</v>
      </c>
      <c r="G84" t="n">
        <v>111.11</v>
      </c>
      <c r="H84" t="n">
        <v>1.61</v>
      </c>
      <c r="I84" t="n">
        <v>13</v>
      </c>
      <c r="J84" t="n">
        <v>237.93</v>
      </c>
      <c r="K84" t="n">
        <v>55.27</v>
      </c>
      <c r="L84" t="n">
        <v>21.5</v>
      </c>
      <c r="M84" t="n">
        <v>11</v>
      </c>
      <c r="N84" t="n">
        <v>56.15</v>
      </c>
      <c r="O84" t="n">
        <v>29578.26</v>
      </c>
      <c r="P84" t="n">
        <v>334.14</v>
      </c>
      <c r="Q84" t="n">
        <v>452.58</v>
      </c>
      <c r="R84" t="n">
        <v>73.84</v>
      </c>
      <c r="S84" t="n">
        <v>57.64</v>
      </c>
      <c r="T84" t="n">
        <v>5994.09</v>
      </c>
      <c r="U84" t="n">
        <v>0.78</v>
      </c>
      <c r="V84" t="n">
        <v>0.88</v>
      </c>
      <c r="W84" t="n">
        <v>6.81</v>
      </c>
      <c r="X84" t="n">
        <v>0.35</v>
      </c>
      <c r="Y84" t="n">
        <v>1</v>
      </c>
      <c r="Z84" t="n">
        <v>10</v>
      </c>
      <c r="AA84" t="n">
        <v>445.7903776095652</v>
      </c>
      <c r="AB84" t="n">
        <v>609.9500615288491</v>
      </c>
      <c r="AC84" t="n">
        <v>551.7372837268231</v>
      </c>
      <c r="AD84" t="n">
        <v>445790.3776095652</v>
      </c>
      <c r="AE84" t="n">
        <v>609950.0615288491</v>
      </c>
      <c r="AF84" t="n">
        <v>3.52679762715501e-06</v>
      </c>
      <c r="AG84" t="n">
        <v>7.861689814814816</v>
      </c>
      <c r="AH84" t="n">
        <v>551737.2837268231</v>
      </c>
    </row>
    <row r="85">
      <c r="A85" t="n">
        <v>83</v>
      </c>
      <c r="B85" t="n">
        <v>105</v>
      </c>
      <c r="C85" t="inlineStr">
        <is>
          <t xml:space="preserve">CONCLUIDO	</t>
        </is>
      </c>
      <c r="D85" t="n">
        <v>3.6937</v>
      </c>
      <c r="E85" t="n">
        <v>27.07</v>
      </c>
      <c r="F85" t="n">
        <v>24.02</v>
      </c>
      <c r="G85" t="n">
        <v>120.11</v>
      </c>
      <c r="H85" t="n">
        <v>1.62</v>
      </c>
      <c r="I85" t="n">
        <v>12</v>
      </c>
      <c r="J85" t="n">
        <v>238.36</v>
      </c>
      <c r="K85" t="n">
        <v>55.27</v>
      </c>
      <c r="L85" t="n">
        <v>21.75</v>
      </c>
      <c r="M85" t="n">
        <v>10</v>
      </c>
      <c r="N85" t="n">
        <v>56.34</v>
      </c>
      <c r="O85" t="n">
        <v>29631.77</v>
      </c>
      <c r="P85" t="n">
        <v>332.77</v>
      </c>
      <c r="Q85" t="n">
        <v>452.55</v>
      </c>
      <c r="R85" t="n">
        <v>72.03</v>
      </c>
      <c r="S85" t="n">
        <v>57.64</v>
      </c>
      <c r="T85" t="n">
        <v>5090.99</v>
      </c>
      <c r="U85" t="n">
        <v>0.8</v>
      </c>
      <c r="V85" t="n">
        <v>0.88</v>
      </c>
      <c r="W85" t="n">
        <v>6.81</v>
      </c>
      <c r="X85" t="n">
        <v>0.3</v>
      </c>
      <c r="Y85" t="n">
        <v>1</v>
      </c>
      <c r="Z85" t="n">
        <v>10</v>
      </c>
      <c r="AA85" t="n">
        <v>443.7247366731114</v>
      </c>
      <c r="AB85" t="n">
        <v>607.1237604699465</v>
      </c>
      <c r="AC85" t="n">
        <v>549.1807208742437</v>
      </c>
      <c r="AD85" t="n">
        <v>443724.7366731113</v>
      </c>
      <c r="AE85" t="n">
        <v>607123.7604699465</v>
      </c>
      <c r="AF85" t="n">
        <v>3.538869467121909e-06</v>
      </c>
      <c r="AG85" t="n">
        <v>7.83275462962963</v>
      </c>
      <c r="AH85" t="n">
        <v>549180.7208742436</v>
      </c>
    </row>
    <row r="86">
      <c r="A86" t="n">
        <v>84</v>
      </c>
      <c r="B86" t="n">
        <v>105</v>
      </c>
      <c r="C86" t="inlineStr">
        <is>
          <t xml:space="preserve">CONCLUIDO	</t>
        </is>
      </c>
      <c r="D86" t="n">
        <v>3.6916</v>
      </c>
      <c r="E86" t="n">
        <v>27.09</v>
      </c>
      <c r="F86" t="n">
        <v>24.04</v>
      </c>
      <c r="G86" t="n">
        <v>120.18</v>
      </c>
      <c r="H86" t="n">
        <v>1.64</v>
      </c>
      <c r="I86" t="n">
        <v>12</v>
      </c>
      <c r="J86" t="n">
        <v>238.79</v>
      </c>
      <c r="K86" t="n">
        <v>55.27</v>
      </c>
      <c r="L86" t="n">
        <v>22</v>
      </c>
      <c r="M86" t="n">
        <v>10</v>
      </c>
      <c r="N86" t="n">
        <v>56.52</v>
      </c>
      <c r="O86" t="n">
        <v>29685.34</v>
      </c>
      <c r="P86" t="n">
        <v>333.21</v>
      </c>
      <c r="Q86" t="n">
        <v>452.6</v>
      </c>
      <c r="R86" t="n">
        <v>72.23</v>
      </c>
      <c r="S86" t="n">
        <v>57.64</v>
      </c>
      <c r="T86" t="n">
        <v>5195.36</v>
      </c>
      <c r="U86" t="n">
        <v>0.8</v>
      </c>
      <c r="V86" t="n">
        <v>0.88</v>
      </c>
      <c r="W86" t="n">
        <v>6.82</v>
      </c>
      <c r="X86" t="n">
        <v>0.31</v>
      </c>
      <c r="Y86" t="n">
        <v>1</v>
      </c>
      <c r="Z86" t="n">
        <v>10</v>
      </c>
      <c r="AA86" t="n">
        <v>444.2437117998316</v>
      </c>
      <c r="AB86" t="n">
        <v>607.8338451338918</v>
      </c>
      <c r="AC86" t="n">
        <v>549.823036054472</v>
      </c>
      <c r="AD86" t="n">
        <v>444243.7117998316</v>
      </c>
      <c r="AE86" t="n">
        <v>607833.8451338918</v>
      </c>
      <c r="AF86" t="n">
        <v>3.536857493794093e-06</v>
      </c>
      <c r="AG86" t="n">
        <v>7.838541666666667</v>
      </c>
      <c r="AH86" t="n">
        <v>549823.036054472</v>
      </c>
    </row>
    <row r="87">
      <c r="A87" t="n">
        <v>85</v>
      </c>
      <c r="B87" t="n">
        <v>105</v>
      </c>
      <c r="C87" t="inlineStr">
        <is>
          <t xml:space="preserve">CONCLUIDO	</t>
        </is>
      </c>
      <c r="D87" t="n">
        <v>3.693</v>
      </c>
      <c r="E87" t="n">
        <v>27.08</v>
      </c>
      <c r="F87" t="n">
        <v>24.03</v>
      </c>
      <c r="G87" t="n">
        <v>120.14</v>
      </c>
      <c r="H87" t="n">
        <v>1.65</v>
      </c>
      <c r="I87" t="n">
        <v>12</v>
      </c>
      <c r="J87" t="n">
        <v>239.23</v>
      </c>
      <c r="K87" t="n">
        <v>55.27</v>
      </c>
      <c r="L87" t="n">
        <v>22.25</v>
      </c>
      <c r="M87" t="n">
        <v>10</v>
      </c>
      <c r="N87" t="n">
        <v>56.71</v>
      </c>
      <c r="O87" t="n">
        <v>29738.98</v>
      </c>
      <c r="P87" t="n">
        <v>333.44</v>
      </c>
      <c r="Q87" t="n">
        <v>452.61</v>
      </c>
      <c r="R87" t="n">
        <v>72.12</v>
      </c>
      <c r="S87" t="n">
        <v>57.64</v>
      </c>
      <c r="T87" t="n">
        <v>5135.73</v>
      </c>
      <c r="U87" t="n">
        <v>0.8</v>
      </c>
      <c r="V87" t="n">
        <v>0.88</v>
      </c>
      <c r="W87" t="n">
        <v>6.81</v>
      </c>
      <c r="X87" t="n">
        <v>0.3</v>
      </c>
      <c r="Y87" t="n">
        <v>1</v>
      </c>
      <c r="Z87" t="n">
        <v>10</v>
      </c>
      <c r="AA87" t="n">
        <v>444.2509762985222</v>
      </c>
      <c r="AB87" t="n">
        <v>607.8437847414873</v>
      </c>
      <c r="AC87" t="n">
        <v>549.832027039869</v>
      </c>
      <c r="AD87" t="n">
        <v>444250.9762985222</v>
      </c>
      <c r="AE87" t="n">
        <v>607843.7847414874</v>
      </c>
      <c r="AF87" t="n">
        <v>3.538198809345971e-06</v>
      </c>
      <c r="AG87" t="n">
        <v>7.835648148148148</v>
      </c>
      <c r="AH87" t="n">
        <v>549832.027039869</v>
      </c>
    </row>
    <row r="88">
      <c r="A88" t="n">
        <v>86</v>
      </c>
      <c r="B88" t="n">
        <v>105</v>
      </c>
      <c r="C88" t="inlineStr">
        <is>
          <t xml:space="preserve">CONCLUIDO	</t>
        </is>
      </c>
      <c r="D88" t="n">
        <v>3.6925</v>
      </c>
      <c r="E88" t="n">
        <v>27.08</v>
      </c>
      <c r="F88" t="n">
        <v>24.03</v>
      </c>
      <c r="G88" t="n">
        <v>120.15</v>
      </c>
      <c r="H88" t="n">
        <v>1.67</v>
      </c>
      <c r="I88" t="n">
        <v>12</v>
      </c>
      <c r="J88" t="n">
        <v>239.66</v>
      </c>
      <c r="K88" t="n">
        <v>55.27</v>
      </c>
      <c r="L88" t="n">
        <v>22.5</v>
      </c>
      <c r="M88" t="n">
        <v>10</v>
      </c>
      <c r="N88" t="n">
        <v>56.89</v>
      </c>
      <c r="O88" t="n">
        <v>29792.69</v>
      </c>
      <c r="P88" t="n">
        <v>333.44</v>
      </c>
      <c r="Q88" t="n">
        <v>452.56</v>
      </c>
      <c r="R88" t="n">
        <v>72.37</v>
      </c>
      <c r="S88" t="n">
        <v>57.64</v>
      </c>
      <c r="T88" t="n">
        <v>5260.52</v>
      </c>
      <c r="U88" t="n">
        <v>0.8</v>
      </c>
      <c r="V88" t="n">
        <v>0.88</v>
      </c>
      <c r="W88" t="n">
        <v>6.81</v>
      </c>
      <c r="X88" t="n">
        <v>0.31</v>
      </c>
      <c r="Y88" t="n">
        <v>1</v>
      </c>
      <c r="Z88" t="n">
        <v>10</v>
      </c>
      <c r="AA88" t="n">
        <v>444.290863037866</v>
      </c>
      <c r="AB88" t="n">
        <v>607.8983595379361</v>
      </c>
      <c r="AC88" t="n">
        <v>549.8813932943409</v>
      </c>
      <c r="AD88" t="n">
        <v>444290.863037866</v>
      </c>
      <c r="AE88" t="n">
        <v>607898.3595379362</v>
      </c>
      <c r="AF88" t="n">
        <v>3.537719768077443e-06</v>
      </c>
      <c r="AG88" t="n">
        <v>7.835648148148148</v>
      </c>
      <c r="AH88" t="n">
        <v>549881.3932943409</v>
      </c>
    </row>
    <row r="89">
      <c r="A89" t="n">
        <v>87</v>
      </c>
      <c r="B89" t="n">
        <v>105</v>
      </c>
      <c r="C89" t="inlineStr">
        <is>
          <t xml:space="preserve">CONCLUIDO	</t>
        </is>
      </c>
      <c r="D89" t="n">
        <v>3.691</v>
      </c>
      <c r="E89" t="n">
        <v>27.09</v>
      </c>
      <c r="F89" t="n">
        <v>24.04</v>
      </c>
      <c r="G89" t="n">
        <v>120.21</v>
      </c>
      <c r="H89" t="n">
        <v>1.69</v>
      </c>
      <c r="I89" t="n">
        <v>12</v>
      </c>
      <c r="J89" t="n">
        <v>240.1</v>
      </c>
      <c r="K89" t="n">
        <v>55.27</v>
      </c>
      <c r="L89" t="n">
        <v>22.75</v>
      </c>
      <c r="M89" t="n">
        <v>10</v>
      </c>
      <c r="N89" t="n">
        <v>57.08</v>
      </c>
      <c r="O89" t="n">
        <v>29846.46</v>
      </c>
      <c r="P89" t="n">
        <v>333.58</v>
      </c>
      <c r="Q89" t="n">
        <v>452.6</v>
      </c>
      <c r="R89" t="n">
        <v>72.48</v>
      </c>
      <c r="S89" t="n">
        <v>57.64</v>
      </c>
      <c r="T89" t="n">
        <v>5317.24</v>
      </c>
      <c r="U89" t="n">
        <v>0.8</v>
      </c>
      <c r="V89" t="n">
        <v>0.88</v>
      </c>
      <c r="W89" t="n">
        <v>6.82</v>
      </c>
      <c r="X89" t="n">
        <v>0.32</v>
      </c>
      <c r="Y89" t="n">
        <v>1</v>
      </c>
      <c r="Z89" t="n">
        <v>10</v>
      </c>
      <c r="AA89" t="n">
        <v>444.5340487374002</v>
      </c>
      <c r="AB89" t="n">
        <v>608.2310969406349</v>
      </c>
      <c r="AC89" t="n">
        <v>550.1823747063261</v>
      </c>
      <c r="AD89" t="n">
        <v>444534.0487374002</v>
      </c>
      <c r="AE89" t="n">
        <v>608231.0969406349</v>
      </c>
      <c r="AF89" t="n">
        <v>3.53628264427186e-06</v>
      </c>
      <c r="AG89" t="n">
        <v>7.838541666666667</v>
      </c>
      <c r="AH89" t="n">
        <v>550182.3747063261</v>
      </c>
    </row>
    <row r="90">
      <c r="A90" t="n">
        <v>88</v>
      </c>
      <c r="B90" t="n">
        <v>105</v>
      </c>
      <c r="C90" t="inlineStr">
        <is>
          <t xml:space="preserve">CONCLUIDO	</t>
        </is>
      </c>
      <c r="D90" t="n">
        <v>3.6916</v>
      </c>
      <c r="E90" t="n">
        <v>27.09</v>
      </c>
      <c r="F90" t="n">
        <v>24.04</v>
      </c>
      <c r="G90" t="n">
        <v>120.19</v>
      </c>
      <c r="H90" t="n">
        <v>1.7</v>
      </c>
      <c r="I90" t="n">
        <v>12</v>
      </c>
      <c r="J90" t="n">
        <v>240.54</v>
      </c>
      <c r="K90" t="n">
        <v>55.27</v>
      </c>
      <c r="L90" t="n">
        <v>23</v>
      </c>
      <c r="M90" t="n">
        <v>10</v>
      </c>
      <c r="N90" t="n">
        <v>57.26</v>
      </c>
      <c r="O90" t="n">
        <v>29900.43</v>
      </c>
      <c r="P90" t="n">
        <v>333.47</v>
      </c>
      <c r="Q90" t="n">
        <v>452.57</v>
      </c>
      <c r="R90" t="n">
        <v>72.54000000000001</v>
      </c>
      <c r="S90" t="n">
        <v>57.64</v>
      </c>
      <c r="T90" t="n">
        <v>5350.2</v>
      </c>
      <c r="U90" t="n">
        <v>0.79</v>
      </c>
      <c r="V90" t="n">
        <v>0.88</v>
      </c>
      <c r="W90" t="n">
        <v>6.81</v>
      </c>
      <c r="X90" t="n">
        <v>0.31</v>
      </c>
      <c r="Y90" t="n">
        <v>1</v>
      </c>
      <c r="Z90" t="n">
        <v>10</v>
      </c>
      <c r="AA90" t="n">
        <v>444.4140575971864</v>
      </c>
      <c r="AB90" t="n">
        <v>608.0669197689588</v>
      </c>
      <c r="AC90" t="n">
        <v>550.0338663734907</v>
      </c>
      <c r="AD90" t="n">
        <v>444414.0575971864</v>
      </c>
      <c r="AE90" t="n">
        <v>608066.9197689588</v>
      </c>
      <c r="AF90" t="n">
        <v>3.536857493794093e-06</v>
      </c>
      <c r="AG90" t="n">
        <v>7.838541666666667</v>
      </c>
      <c r="AH90" t="n">
        <v>550033.8663734907</v>
      </c>
    </row>
    <row r="91">
      <c r="A91" t="n">
        <v>89</v>
      </c>
      <c r="B91" t="n">
        <v>105</v>
      </c>
      <c r="C91" t="inlineStr">
        <is>
          <t xml:space="preserve">CONCLUIDO	</t>
        </is>
      </c>
      <c r="D91" t="n">
        <v>3.6903</v>
      </c>
      <c r="E91" t="n">
        <v>27.1</v>
      </c>
      <c r="F91" t="n">
        <v>24.05</v>
      </c>
      <c r="G91" t="n">
        <v>120.23</v>
      </c>
      <c r="H91" t="n">
        <v>1.72</v>
      </c>
      <c r="I91" t="n">
        <v>12</v>
      </c>
      <c r="J91" t="n">
        <v>240.97</v>
      </c>
      <c r="K91" t="n">
        <v>55.27</v>
      </c>
      <c r="L91" t="n">
        <v>23.25</v>
      </c>
      <c r="M91" t="n">
        <v>10</v>
      </c>
      <c r="N91" t="n">
        <v>57.45</v>
      </c>
      <c r="O91" t="n">
        <v>29954.34</v>
      </c>
      <c r="P91" t="n">
        <v>332.97</v>
      </c>
      <c r="Q91" t="n">
        <v>452.58</v>
      </c>
      <c r="R91" t="n">
        <v>73</v>
      </c>
      <c r="S91" t="n">
        <v>57.64</v>
      </c>
      <c r="T91" t="n">
        <v>5579.49</v>
      </c>
      <c r="U91" t="n">
        <v>0.79</v>
      </c>
      <c r="V91" t="n">
        <v>0.88</v>
      </c>
      <c r="W91" t="n">
        <v>6.81</v>
      </c>
      <c r="X91" t="n">
        <v>0.32</v>
      </c>
      <c r="Y91" t="n">
        <v>1</v>
      </c>
      <c r="Z91" t="n">
        <v>10</v>
      </c>
      <c r="AA91" t="n">
        <v>444.2219060098579</v>
      </c>
      <c r="AB91" t="n">
        <v>607.8040094900464</v>
      </c>
      <c r="AC91" t="n">
        <v>549.7960478826006</v>
      </c>
      <c r="AD91" t="n">
        <v>444221.9060098579</v>
      </c>
      <c r="AE91" t="n">
        <v>607804.0094900464</v>
      </c>
      <c r="AF91" t="n">
        <v>3.535611986495921e-06</v>
      </c>
      <c r="AG91" t="n">
        <v>7.841435185185186</v>
      </c>
      <c r="AH91" t="n">
        <v>549796.0478826007</v>
      </c>
    </row>
    <row r="92">
      <c r="A92" t="n">
        <v>90</v>
      </c>
      <c r="B92" t="n">
        <v>105</v>
      </c>
      <c r="C92" t="inlineStr">
        <is>
          <t xml:space="preserve">CONCLUIDO	</t>
        </is>
      </c>
      <c r="D92" t="n">
        <v>3.6921</v>
      </c>
      <c r="E92" t="n">
        <v>27.08</v>
      </c>
      <c r="F92" t="n">
        <v>24.03</v>
      </c>
      <c r="G92" t="n">
        <v>120.17</v>
      </c>
      <c r="H92" t="n">
        <v>1.73</v>
      </c>
      <c r="I92" t="n">
        <v>12</v>
      </c>
      <c r="J92" t="n">
        <v>241.41</v>
      </c>
      <c r="K92" t="n">
        <v>55.27</v>
      </c>
      <c r="L92" t="n">
        <v>23.5</v>
      </c>
      <c r="M92" t="n">
        <v>10</v>
      </c>
      <c r="N92" t="n">
        <v>57.64</v>
      </c>
      <c r="O92" t="n">
        <v>30008.32</v>
      </c>
      <c r="P92" t="n">
        <v>331.93</v>
      </c>
      <c r="Q92" t="n">
        <v>452.59</v>
      </c>
      <c r="R92" t="n">
        <v>72.45</v>
      </c>
      <c r="S92" t="n">
        <v>57.64</v>
      </c>
      <c r="T92" t="n">
        <v>5304.05</v>
      </c>
      <c r="U92" t="n">
        <v>0.8</v>
      </c>
      <c r="V92" t="n">
        <v>0.88</v>
      </c>
      <c r="W92" t="n">
        <v>6.81</v>
      </c>
      <c r="X92" t="n">
        <v>0.31</v>
      </c>
      <c r="Y92" t="n">
        <v>1</v>
      </c>
      <c r="Z92" t="n">
        <v>10</v>
      </c>
      <c r="AA92" t="n">
        <v>443.3335982081551</v>
      </c>
      <c r="AB92" t="n">
        <v>606.5885875663821</v>
      </c>
      <c r="AC92" t="n">
        <v>548.6966241214755</v>
      </c>
      <c r="AD92" t="n">
        <v>443333.5982081551</v>
      </c>
      <c r="AE92" t="n">
        <v>606588.5875663821</v>
      </c>
      <c r="AF92" t="n">
        <v>3.537336535062621e-06</v>
      </c>
      <c r="AG92" t="n">
        <v>7.835648148148148</v>
      </c>
      <c r="AH92" t="n">
        <v>548696.6241214755</v>
      </c>
    </row>
    <row r="93">
      <c r="A93" t="n">
        <v>91</v>
      </c>
      <c r="B93" t="n">
        <v>105</v>
      </c>
      <c r="C93" t="inlineStr">
        <is>
          <t xml:space="preserve">CONCLUIDO	</t>
        </is>
      </c>
      <c r="D93" t="n">
        <v>3.7005</v>
      </c>
      <c r="E93" t="n">
        <v>27.02</v>
      </c>
      <c r="F93" t="n">
        <v>24.01</v>
      </c>
      <c r="G93" t="n">
        <v>130.98</v>
      </c>
      <c r="H93" t="n">
        <v>1.75</v>
      </c>
      <c r="I93" t="n">
        <v>11</v>
      </c>
      <c r="J93" t="n">
        <v>241.85</v>
      </c>
      <c r="K93" t="n">
        <v>55.27</v>
      </c>
      <c r="L93" t="n">
        <v>23.75</v>
      </c>
      <c r="M93" t="n">
        <v>9</v>
      </c>
      <c r="N93" t="n">
        <v>57.83</v>
      </c>
      <c r="O93" t="n">
        <v>30062.36</v>
      </c>
      <c r="P93" t="n">
        <v>331.39</v>
      </c>
      <c r="Q93" t="n">
        <v>452.57</v>
      </c>
      <c r="R93" t="n">
        <v>71.81999999999999</v>
      </c>
      <c r="S93" t="n">
        <v>57.64</v>
      </c>
      <c r="T93" t="n">
        <v>4990.6</v>
      </c>
      <c r="U93" t="n">
        <v>0.8</v>
      </c>
      <c r="V93" t="n">
        <v>0.88</v>
      </c>
      <c r="W93" t="n">
        <v>6.81</v>
      </c>
      <c r="X93" t="n">
        <v>0.29</v>
      </c>
      <c r="Y93" t="n">
        <v>1</v>
      </c>
      <c r="Z93" t="n">
        <v>10</v>
      </c>
      <c r="AA93" t="n">
        <v>442.2508085792975</v>
      </c>
      <c r="AB93" t="n">
        <v>605.1070670268721</v>
      </c>
      <c r="AC93" t="n">
        <v>547.3564978229292</v>
      </c>
      <c r="AD93" t="n">
        <v>442250.8085792975</v>
      </c>
      <c r="AE93" t="n">
        <v>605107.0670268721</v>
      </c>
      <c r="AF93" t="n">
        <v>3.545384428373887e-06</v>
      </c>
      <c r="AG93" t="n">
        <v>7.818287037037037</v>
      </c>
      <c r="AH93" t="n">
        <v>547356.4978229292</v>
      </c>
    </row>
    <row r="94">
      <c r="A94" t="n">
        <v>92</v>
      </c>
      <c r="B94" t="n">
        <v>105</v>
      </c>
      <c r="C94" t="inlineStr">
        <is>
          <t xml:space="preserve">CONCLUIDO	</t>
        </is>
      </c>
      <c r="D94" t="n">
        <v>3.7025</v>
      </c>
      <c r="E94" t="n">
        <v>27.01</v>
      </c>
      <c r="F94" t="n">
        <v>24</v>
      </c>
      <c r="G94" t="n">
        <v>130.9</v>
      </c>
      <c r="H94" t="n">
        <v>1.76</v>
      </c>
      <c r="I94" t="n">
        <v>11</v>
      </c>
      <c r="J94" t="n">
        <v>242.29</v>
      </c>
      <c r="K94" t="n">
        <v>55.27</v>
      </c>
      <c r="L94" t="n">
        <v>24</v>
      </c>
      <c r="M94" t="n">
        <v>9</v>
      </c>
      <c r="N94" t="n">
        <v>58.02</v>
      </c>
      <c r="O94" t="n">
        <v>30116.47</v>
      </c>
      <c r="P94" t="n">
        <v>331.34</v>
      </c>
      <c r="Q94" t="n">
        <v>452.59</v>
      </c>
      <c r="R94" t="n">
        <v>71.23999999999999</v>
      </c>
      <c r="S94" t="n">
        <v>57.64</v>
      </c>
      <c r="T94" t="n">
        <v>4703.72</v>
      </c>
      <c r="U94" t="n">
        <v>0.8100000000000001</v>
      </c>
      <c r="V94" t="n">
        <v>0.88</v>
      </c>
      <c r="W94" t="n">
        <v>6.81</v>
      </c>
      <c r="X94" t="n">
        <v>0.27</v>
      </c>
      <c r="Y94" t="n">
        <v>1</v>
      </c>
      <c r="Z94" t="n">
        <v>10</v>
      </c>
      <c r="AA94" t="n">
        <v>442.02848806781</v>
      </c>
      <c r="AB94" t="n">
        <v>604.8028782949661</v>
      </c>
      <c r="AC94" t="n">
        <v>547.0813404366648</v>
      </c>
      <c r="AD94" t="n">
        <v>442028.48806781</v>
      </c>
      <c r="AE94" t="n">
        <v>604802.8782949662</v>
      </c>
      <c r="AF94" t="n">
        <v>3.547300593447998e-06</v>
      </c>
      <c r="AG94" t="n">
        <v>7.815393518518519</v>
      </c>
      <c r="AH94" t="n">
        <v>547081.3404366649</v>
      </c>
    </row>
    <row r="95">
      <c r="A95" t="n">
        <v>93</v>
      </c>
      <c r="B95" t="n">
        <v>105</v>
      </c>
      <c r="C95" t="inlineStr">
        <is>
          <t xml:space="preserve">CONCLUIDO	</t>
        </is>
      </c>
      <c r="D95" t="n">
        <v>3.7021</v>
      </c>
      <c r="E95" t="n">
        <v>27.01</v>
      </c>
      <c r="F95" t="n">
        <v>24</v>
      </c>
      <c r="G95" t="n">
        <v>130.92</v>
      </c>
      <c r="H95" t="n">
        <v>1.78</v>
      </c>
      <c r="I95" t="n">
        <v>11</v>
      </c>
      <c r="J95" t="n">
        <v>242.73</v>
      </c>
      <c r="K95" t="n">
        <v>55.27</v>
      </c>
      <c r="L95" t="n">
        <v>24.25</v>
      </c>
      <c r="M95" t="n">
        <v>9</v>
      </c>
      <c r="N95" t="n">
        <v>58.21</v>
      </c>
      <c r="O95" t="n">
        <v>30170.65</v>
      </c>
      <c r="P95" t="n">
        <v>331.64</v>
      </c>
      <c r="Q95" t="n">
        <v>452.55</v>
      </c>
      <c r="R95" t="n">
        <v>71.38</v>
      </c>
      <c r="S95" t="n">
        <v>57.64</v>
      </c>
      <c r="T95" t="n">
        <v>4774.51</v>
      </c>
      <c r="U95" t="n">
        <v>0.8100000000000001</v>
      </c>
      <c r="V95" t="n">
        <v>0.88</v>
      </c>
      <c r="W95" t="n">
        <v>6.81</v>
      </c>
      <c r="X95" t="n">
        <v>0.28</v>
      </c>
      <c r="Y95" t="n">
        <v>1</v>
      </c>
      <c r="Z95" t="n">
        <v>10</v>
      </c>
      <c r="AA95" t="n">
        <v>442.256069956015</v>
      </c>
      <c r="AB95" t="n">
        <v>605.1142658746124</v>
      </c>
      <c r="AC95" t="n">
        <v>547.3630096227448</v>
      </c>
      <c r="AD95" t="n">
        <v>442256.069956015</v>
      </c>
      <c r="AE95" t="n">
        <v>605114.2658746125</v>
      </c>
      <c r="AF95" t="n">
        <v>3.546917360433176e-06</v>
      </c>
      <c r="AG95" t="n">
        <v>7.815393518518519</v>
      </c>
      <c r="AH95" t="n">
        <v>547363.0096227449</v>
      </c>
    </row>
    <row r="96">
      <c r="A96" t="n">
        <v>94</v>
      </c>
      <c r="B96" t="n">
        <v>105</v>
      </c>
      <c r="C96" t="inlineStr">
        <is>
          <t xml:space="preserve">CONCLUIDO	</t>
        </is>
      </c>
      <c r="D96" t="n">
        <v>3.7013</v>
      </c>
      <c r="E96" t="n">
        <v>27.02</v>
      </c>
      <c r="F96" t="n">
        <v>24.01</v>
      </c>
      <c r="G96" t="n">
        <v>130.95</v>
      </c>
      <c r="H96" t="n">
        <v>1.79</v>
      </c>
      <c r="I96" t="n">
        <v>11</v>
      </c>
      <c r="J96" t="n">
        <v>243.17</v>
      </c>
      <c r="K96" t="n">
        <v>55.27</v>
      </c>
      <c r="L96" t="n">
        <v>24.5</v>
      </c>
      <c r="M96" t="n">
        <v>9</v>
      </c>
      <c r="N96" t="n">
        <v>58.4</v>
      </c>
      <c r="O96" t="n">
        <v>30224.9</v>
      </c>
      <c r="P96" t="n">
        <v>331.89</v>
      </c>
      <c r="Q96" t="n">
        <v>452.58</v>
      </c>
      <c r="R96" t="n">
        <v>71.56</v>
      </c>
      <c r="S96" t="n">
        <v>57.64</v>
      </c>
      <c r="T96" t="n">
        <v>4860.49</v>
      </c>
      <c r="U96" t="n">
        <v>0.8100000000000001</v>
      </c>
      <c r="V96" t="n">
        <v>0.88</v>
      </c>
      <c r="W96" t="n">
        <v>6.81</v>
      </c>
      <c r="X96" t="n">
        <v>0.28</v>
      </c>
      <c r="Y96" t="n">
        <v>1</v>
      </c>
      <c r="Z96" t="n">
        <v>10</v>
      </c>
      <c r="AA96" t="n">
        <v>442.5143034065537</v>
      </c>
      <c r="AB96" t="n">
        <v>605.4675922740954</v>
      </c>
      <c r="AC96" t="n">
        <v>547.682615046558</v>
      </c>
      <c r="AD96" t="n">
        <v>442514.3034065537</v>
      </c>
      <c r="AE96" t="n">
        <v>605467.5922740954</v>
      </c>
      <c r="AF96" t="n">
        <v>3.546150894403532e-06</v>
      </c>
      <c r="AG96" t="n">
        <v>7.818287037037037</v>
      </c>
      <c r="AH96" t="n">
        <v>547682.615046558</v>
      </c>
    </row>
    <row r="97">
      <c r="A97" t="n">
        <v>95</v>
      </c>
      <c r="B97" t="n">
        <v>105</v>
      </c>
      <c r="C97" t="inlineStr">
        <is>
          <t xml:space="preserve">CONCLUIDO	</t>
        </is>
      </c>
      <c r="D97" t="n">
        <v>3.7004</v>
      </c>
      <c r="E97" t="n">
        <v>27.02</v>
      </c>
      <c r="F97" t="n">
        <v>24.01</v>
      </c>
      <c r="G97" t="n">
        <v>130.98</v>
      </c>
      <c r="H97" t="n">
        <v>1.81</v>
      </c>
      <c r="I97" t="n">
        <v>11</v>
      </c>
      <c r="J97" t="n">
        <v>243.61</v>
      </c>
      <c r="K97" t="n">
        <v>55.27</v>
      </c>
      <c r="L97" t="n">
        <v>24.75</v>
      </c>
      <c r="M97" t="n">
        <v>9</v>
      </c>
      <c r="N97" t="n">
        <v>58.59</v>
      </c>
      <c r="O97" t="n">
        <v>30279.22</v>
      </c>
      <c r="P97" t="n">
        <v>332.13</v>
      </c>
      <c r="Q97" t="n">
        <v>452.55</v>
      </c>
      <c r="R97" t="n">
        <v>71.73999999999999</v>
      </c>
      <c r="S97" t="n">
        <v>57.64</v>
      </c>
      <c r="T97" t="n">
        <v>4952.86</v>
      </c>
      <c r="U97" t="n">
        <v>0.8</v>
      </c>
      <c r="V97" t="n">
        <v>0.88</v>
      </c>
      <c r="W97" t="n">
        <v>6.81</v>
      </c>
      <c r="X97" t="n">
        <v>0.29</v>
      </c>
      <c r="Y97" t="n">
        <v>1</v>
      </c>
      <c r="Z97" t="n">
        <v>10</v>
      </c>
      <c r="AA97" t="n">
        <v>442.7423922045</v>
      </c>
      <c r="AB97" t="n">
        <v>605.7796734300132</v>
      </c>
      <c r="AC97" t="n">
        <v>547.9649116149635</v>
      </c>
      <c r="AD97" t="n">
        <v>442742.3922045</v>
      </c>
      <c r="AE97" t="n">
        <v>605779.6734300132</v>
      </c>
      <c r="AF97" t="n">
        <v>3.545288620120181e-06</v>
      </c>
      <c r="AG97" t="n">
        <v>7.818287037037037</v>
      </c>
      <c r="AH97" t="n">
        <v>547964.9116149636</v>
      </c>
    </row>
    <row r="98">
      <c r="A98" t="n">
        <v>96</v>
      </c>
      <c r="B98" t="n">
        <v>105</v>
      </c>
      <c r="C98" t="inlineStr">
        <is>
          <t xml:space="preserve">CONCLUIDO	</t>
        </is>
      </c>
      <c r="D98" t="n">
        <v>3.702</v>
      </c>
      <c r="E98" t="n">
        <v>27.01</v>
      </c>
      <c r="F98" t="n">
        <v>24</v>
      </c>
      <c r="G98" t="n">
        <v>130.92</v>
      </c>
      <c r="H98" t="n">
        <v>1.82</v>
      </c>
      <c r="I98" t="n">
        <v>11</v>
      </c>
      <c r="J98" t="n">
        <v>244.05</v>
      </c>
      <c r="K98" t="n">
        <v>55.27</v>
      </c>
      <c r="L98" t="n">
        <v>25</v>
      </c>
      <c r="M98" t="n">
        <v>9</v>
      </c>
      <c r="N98" t="n">
        <v>58.78</v>
      </c>
      <c r="O98" t="n">
        <v>30333.61</v>
      </c>
      <c r="P98" t="n">
        <v>331.66</v>
      </c>
      <c r="Q98" t="n">
        <v>452.56</v>
      </c>
      <c r="R98" t="n">
        <v>71.39</v>
      </c>
      <c r="S98" t="n">
        <v>57.64</v>
      </c>
      <c r="T98" t="n">
        <v>4777.61</v>
      </c>
      <c r="U98" t="n">
        <v>0.8100000000000001</v>
      </c>
      <c r="V98" t="n">
        <v>0.88</v>
      </c>
      <c r="W98" t="n">
        <v>6.81</v>
      </c>
      <c r="X98" t="n">
        <v>0.28</v>
      </c>
      <c r="Y98" t="n">
        <v>1</v>
      </c>
      <c r="Z98" t="n">
        <v>10</v>
      </c>
      <c r="AA98" t="n">
        <v>442.2770396565582</v>
      </c>
      <c r="AB98" t="n">
        <v>605.1429575440136</v>
      </c>
      <c r="AC98" t="n">
        <v>547.3889629994874</v>
      </c>
      <c r="AD98" t="n">
        <v>442277.0396565582</v>
      </c>
      <c r="AE98" t="n">
        <v>605142.9575440136</v>
      </c>
      <c r="AF98" t="n">
        <v>3.54682155217947e-06</v>
      </c>
      <c r="AG98" t="n">
        <v>7.815393518518519</v>
      </c>
      <c r="AH98" t="n">
        <v>547388.9629994874</v>
      </c>
    </row>
    <row r="99">
      <c r="A99" t="n">
        <v>97</v>
      </c>
      <c r="B99" t="n">
        <v>105</v>
      </c>
      <c r="C99" t="inlineStr">
        <is>
          <t xml:space="preserve">CONCLUIDO	</t>
        </is>
      </c>
      <c r="D99" t="n">
        <v>3.7004</v>
      </c>
      <c r="E99" t="n">
        <v>27.02</v>
      </c>
      <c r="F99" t="n">
        <v>24.01</v>
      </c>
      <c r="G99" t="n">
        <v>130.98</v>
      </c>
      <c r="H99" t="n">
        <v>1.84</v>
      </c>
      <c r="I99" t="n">
        <v>11</v>
      </c>
      <c r="J99" t="n">
        <v>244.49</v>
      </c>
      <c r="K99" t="n">
        <v>55.27</v>
      </c>
      <c r="L99" t="n">
        <v>25.25</v>
      </c>
      <c r="M99" t="n">
        <v>9</v>
      </c>
      <c r="N99" t="n">
        <v>58.97</v>
      </c>
      <c r="O99" t="n">
        <v>30388.06</v>
      </c>
      <c r="P99" t="n">
        <v>331.5</v>
      </c>
      <c r="Q99" t="n">
        <v>452.56</v>
      </c>
      <c r="R99" t="n">
        <v>71.75</v>
      </c>
      <c r="S99" t="n">
        <v>57.64</v>
      </c>
      <c r="T99" t="n">
        <v>4957.35</v>
      </c>
      <c r="U99" t="n">
        <v>0.8</v>
      </c>
      <c r="V99" t="n">
        <v>0.88</v>
      </c>
      <c r="W99" t="n">
        <v>6.81</v>
      </c>
      <c r="X99" t="n">
        <v>0.29</v>
      </c>
      <c r="Y99" t="n">
        <v>1</v>
      </c>
      <c r="Z99" t="n">
        <v>10</v>
      </c>
      <c r="AA99" t="n">
        <v>442.3306128296356</v>
      </c>
      <c r="AB99" t="n">
        <v>605.2162587229</v>
      </c>
      <c r="AC99" t="n">
        <v>547.4552684167395</v>
      </c>
      <c r="AD99" t="n">
        <v>442330.6128296356</v>
      </c>
      <c r="AE99" t="n">
        <v>605216.2587228999</v>
      </c>
      <c r="AF99" t="n">
        <v>3.545288620120181e-06</v>
      </c>
      <c r="AG99" t="n">
        <v>7.818287037037037</v>
      </c>
      <c r="AH99" t="n">
        <v>547455.2684167395</v>
      </c>
    </row>
    <row r="100">
      <c r="A100" t="n">
        <v>98</v>
      </c>
      <c r="B100" t="n">
        <v>105</v>
      </c>
      <c r="C100" t="inlineStr">
        <is>
          <t xml:space="preserve">CONCLUIDO	</t>
        </is>
      </c>
      <c r="D100" t="n">
        <v>3.7034</v>
      </c>
      <c r="E100" t="n">
        <v>27</v>
      </c>
      <c r="F100" t="n">
        <v>23.99</v>
      </c>
      <c r="G100" t="n">
        <v>130.86</v>
      </c>
      <c r="H100" t="n">
        <v>1.85</v>
      </c>
      <c r="I100" t="n">
        <v>11</v>
      </c>
      <c r="J100" t="n">
        <v>244.93</v>
      </c>
      <c r="K100" t="n">
        <v>55.27</v>
      </c>
      <c r="L100" t="n">
        <v>25.5</v>
      </c>
      <c r="M100" t="n">
        <v>9</v>
      </c>
      <c r="N100" t="n">
        <v>59.16</v>
      </c>
      <c r="O100" t="n">
        <v>30442.58</v>
      </c>
      <c r="P100" t="n">
        <v>330.99</v>
      </c>
      <c r="Q100" t="n">
        <v>452.57</v>
      </c>
      <c r="R100" t="n">
        <v>71.01000000000001</v>
      </c>
      <c r="S100" t="n">
        <v>57.64</v>
      </c>
      <c r="T100" t="n">
        <v>4588.25</v>
      </c>
      <c r="U100" t="n">
        <v>0.8100000000000001</v>
      </c>
      <c r="V100" t="n">
        <v>0.88</v>
      </c>
      <c r="W100" t="n">
        <v>6.81</v>
      </c>
      <c r="X100" t="n">
        <v>0.27</v>
      </c>
      <c r="Y100" t="n">
        <v>1</v>
      </c>
      <c r="Z100" t="n">
        <v>10</v>
      </c>
      <c r="AA100" t="n">
        <v>441.6972474947289</v>
      </c>
      <c r="AB100" t="n">
        <v>604.3496603295739</v>
      </c>
      <c r="AC100" t="n">
        <v>546.6713769577942</v>
      </c>
      <c r="AD100" t="n">
        <v>441697.2474947289</v>
      </c>
      <c r="AE100" t="n">
        <v>604349.6603295739</v>
      </c>
      <c r="AF100" t="n">
        <v>3.548162867731348e-06</v>
      </c>
      <c r="AG100" t="n">
        <v>7.8125</v>
      </c>
      <c r="AH100" t="n">
        <v>546671.3769577942</v>
      </c>
    </row>
    <row r="101">
      <c r="A101" t="n">
        <v>99</v>
      </c>
      <c r="B101" t="n">
        <v>105</v>
      </c>
      <c r="C101" t="inlineStr">
        <is>
          <t xml:space="preserve">CONCLUIDO	</t>
        </is>
      </c>
      <c r="D101" t="n">
        <v>3.7003</v>
      </c>
      <c r="E101" t="n">
        <v>27.02</v>
      </c>
      <c r="F101" t="n">
        <v>24.01</v>
      </c>
      <c r="G101" t="n">
        <v>130.98</v>
      </c>
      <c r="H101" t="n">
        <v>1.87</v>
      </c>
      <c r="I101" t="n">
        <v>11</v>
      </c>
      <c r="J101" t="n">
        <v>245.38</v>
      </c>
      <c r="K101" t="n">
        <v>55.27</v>
      </c>
      <c r="L101" t="n">
        <v>25.75</v>
      </c>
      <c r="M101" t="n">
        <v>9</v>
      </c>
      <c r="N101" t="n">
        <v>59.35</v>
      </c>
      <c r="O101" t="n">
        <v>30497.18</v>
      </c>
      <c r="P101" t="n">
        <v>331.25</v>
      </c>
      <c r="Q101" t="n">
        <v>452.58</v>
      </c>
      <c r="R101" t="n">
        <v>71.77</v>
      </c>
      <c r="S101" t="n">
        <v>57.64</v>
      </c>
      <c r="T101" t="n">
        <v>4965.65</v>
      </c>
      <c r="U101" t="n">
        <v>0.8</v>
      </c>
      <c r="V101" t="n">
        <v>0.88</v>
      </c>
      <c r="W101" t="n">
        <v>6.81</v>
      </c>
      <c r="X101" t="n">
        <v>0.29</v>
      </c>
      <c r="Y101" t="n">
        <v>1</v>
      </c>
      <c r="Z101" t="n">
        <v>10</v>
      </c>
      <c r="AA101" t="n">
        <v>442.1751125344333</v>
      </c>
      <c r="AB101" t="n">
        <v>605.0034963588153</v>
      </c>
      <c r="AC101" t="n">
        <v>547.2628117940693</v>
      </c>
      <c r="AD101" t="n">
        <v>442175.1125344333</v>
      </c>
      <c r="AE101" t="n">
        <v>605003.4963588152</v>
      </c>
      <c r="AF101" t="n">
        <v>3.545192811866476e-06</v>
      </c>
      <c r="AG101" t="n">
        <v>7.818287037037037</v>
      </c>
      <c r="AH101" t="n">
        <v>547262.8117940694</v>
      </c>
    </row>
    <row r="102">
      <c r="A102" t="n">
        <v>100</v>
      </c>
      <c r="B102" t="n">
        <v>105</v>
      </c>
      <c r="C102" t="inlineStr">
        <is>
          <t xml:space="preserve">CONCLUIDO	</t>
        </is>
      </c>
      <c r="D102" t="n">
        <v>3.7015</v>
      </c>
      <c r="E102" t="n">
        <v>27.02</v>
      </c>
      <c r="F102" t="n">
        <v>24</v>
      </c>
      <c r="G102" t="n">
        <v>130.94</v>
      </c>
      <c r="H102" t="n">
        <v>1.88</v>
      </c>
      <c r="I102" t="n">
        <v>11</v>
      </c>
      <c r="J102" t="n">
        <v>245.82</v>
      </c>
      <c r="K102" t="n">
        <v>55.27</v>
      </c>
      <c r="L102" t="n">
        <v>26</v>
      </c>
      <c r="M102" t="n">
        <v>9</v>
      </c>
      <c r="N102" t="n">
        <v>59.55</v>
      </c>
      <c r="O102" t="n">
        <v>30551.84</v>
      </c>
      <c r="P102" t="n">
        <v>329.87</v>
      </c>
      <c r="Q102" t="n">
        <v>452.69</v>
      </c>
      <c r="R102" t="n">
        <v>71.54000000000001</v>
      </c>
      <c r="S102" t="n">
        <v>57.64</v>
      </c>
      <c r="T102" t="n">
        <v>4852.83</v>
      </c>
      <c r="U102" t="n">
        <v>0.8100000000000001</v>
      </c>
      <c r="V102" t="n">
        <v>0.88</v>
      </c>
      <c r="W102" t="n">
        <v>6.81</v>
      </c>
      <c r="X102" t="n">
        <v>0.28</v>
      </c>
      <c r="Y102" t="n">
        <v>1</v>
      </c>
      <c r="Z102" t="n">
        <v>10</v>
      </c>
      <c r="AA102" t="n">
        <v>441.146934144106</v>
      </c>
      <c r="AB102" t="n">
        <v>603.5966973251402</v>
      </c>
      <c r="AC102" t="n">
        <v>545.9902756857134</v>
      </c>
      <c r="AD102" t="n">
        <v>441146.934144106</v>
      </c>
      <c r="AE102" t="n">
        <v>603596.6973251402</v>
      </c>
      <c r="AF102" t="n">
        <v>3.546342510910942e-06</v>
      </c>
      <c r="AG102" t="n">
        <v>7.818287037037037</v>
      </c>
      <c r="AH102" t="n">
        <v>545990.2756857134</v>
      </c>
    </row>
    <row r="103">
      <c r="A103" t="n">
        <v>101</v>
      </c>
      <c r="B103" t="n">
        <v>105</v>
      </c>
      <c r="C103" t="inlineStr">
        <is>
          <t xml:space="preserve">CONCLUIDO	</t>
        </is>
      </c>
      <c r="D103" t="n">
        <v>3.7107</v>
      </c>
      <c r="E103" t="n">
        <v>26.95</v>
      </c>
      <c r="F103" t="n">
        <v>23.98</v>
      </c>
      <c r="G103" t="n">
        <v>143.87</v>
      </c>
      <c r="H103" t="n">
        <v>1.9</v>
      </c>
      <c r="I103" t="n">
        <v>10</v>
      </c>
      <c r="J103" t="n">
        <v>246.26</v>
      </c>
      <c r="K103" t="n">
        <v>55.27</v>
      </c>
      <c r="L103" t="n">
        <v>26.25</v>
      </c>
      <c r="M103" t="n">
        <v>8</v>
      </c>
      <c r="N103" t="n">
        <v>59.74</v>
      </c>
      <c r="O103" t="n">
        <v>30606.57</v>
      </c>
      <c r="P103" t="n">
        <v>329.25</v>
      </c>
      <c r="Q103" t="n">
        <v>452.57</v>
      </c>
      <c r="R103" t="n">
        <v>70.65000000000001</v>
      </c>
      <c r="S103" t="n">
        <v>57.64</v>
      </c>
      <c r="T103" t="n">
        <v>4415.26</v>
      </c>
      <c r="U103" t="n">
        <v>0.82</v>
      </c>
      <c r="V103" t="n">
        <v>0.88</v>
      </c>
      <c r="W103" t="n">
        <v>6.81</v>
      </c>
      <c r="X103" t="n">
        <v>0.25</v>
      </c>
      <c r="Y103" t="n">
        <v>1</v>
      </c>
      <c r="Z103" t="n">
        <v>10</v>
      </c>
      <c r="AA103" t="n">
        <v>439.9570900376228</v>
      </c>
      <c r="AB103" t="n">
        <v>601.9687001264326</v>
      </c>
      <c r="AC103" t="n">
        <v>544.5176522547421</v>
      </c>
      <c r="AD103" t="n">
        <v>439957.0900376228</v>
      </c>
      <c r="AE103" t="n">
        <v>601968.7001264326</v>
      </c>
      <c r="AF103" t="n">
        <v>3.555156870251853e-06</v>
      </c>
      <c r="AG103" t="n">
        <v>7.798032407407407</v>
      </c>
      <c r="AH103" t="n">
        <v>544517.6522547421</v>
      </c>
    </row>
    <row r="104">
      <c r="A104" t="n">
        <v>102</v>
      </c>
      <c r="B104" t="n">
        <v>105</v>
      </c>
      <c r="C104" t="inlineStr">
        <is>
          <t xml:space="preserve">CONCLUIDO	</t>
        </is>
      </c>
      <c r="D104" t="n">
        <v>3.7094</v>
      </c>
      <c r="E104" t="n">
        <v>26.96</v>
      </c>
      <c r="F104" t="n">
        <v>23.99</v>
      </c>
      <c r="G104" t="n">
        <v>143.93</v>
      </c>
      <c r="H104" t="n">
        <v>1.91</v>
      </c>
      <c r="I104" t="n">
        <v>10</v>
      </c>
      <c r="J104" t="n">
        <v>246.71</v>
      </c>
      <c r="K104" t="n">
        <v>55.27</v>
      </c>
      <c r="L104" t="n">
        <v>26.5</v>
      </c>
      <c r="M104" t="n">
        <v>8</v>
      </c>
      <c r="N104" t="n">
        <v>59.93</v>
      </c>
      <c r="O104" t="n">
        <v>30661.38</v>
      </c>
      <c r="P104" t="n">
        <v>329.61</v>
      </c>
      <c r="Q104" t="n">
        <v>452.59</v>
      </c>
      <c r="R104" t="n">
        <v>70.92</v>
      </c>
      <c r="S104" t="n">
        <v>57.64</v>
      </c>
      <c r="T104" t="n">
        <v>4545.73</v>
      </c>
      <c r="U104" t="n">
        <v>0.8100000000000001</v>
      </c>
      <c r="V104" t="n">
        <v>0.88</v>
      </c>
      <c r="W104" t="n">
        <v>6.81</v>
      </c>
      <c r="X104" t="n">
        <v>0.26</v>
      </c>
      <c r="Y104" t="n">
        <v>1</v>
      </c>
      <c r="Z104" t="n">
        <v>10</v>
      </c>
      <c r="AA104" t="n">
        <v>440.3251135552154</v>
      </c>
      <c r="AB104" t="n">
        <v>602.4722461392547</v>
      </c>
      <c r="AC104" t="n">
        <v>544.9731405428316</v>
      </c>
      <c r="AD104" t="n">
        <v>440325.1135552154</v>
      </c>
      <c r="AE104" t="n">
        <v>602472.2461392547</v>
      </c>
      <c r="AF104" t="n">
        <v>3.553911362953681e-06</v>
      </c>
      <c r="AG104" t="n">
        <v>7.800925925925926</v>
      </c>
      <c r="AH104" t="n">
        <v>544973.1405428316</v>
      </c>
    </row>
    <row r="105">
      <c r="A105" t="n">
        <v>103</v>
      </c>
      <c r="B105" t="n">
        <v>105</v>
      </c>
      <c r="C105" t="inlineStr">
        <is>
          <t xml:space="preserve">CONCLUIDO	</t>
        </is>
      </c>
      <c r="D105" t="n">
        <v>3.7124</v>
      </c>
      <c r="E105" t="n">
        <v>26.94</v>
      </c>
      <c r="F105" t="n">
        <v>23.97</v>
      </c>
      <c r="G105" t="n">
        <v>143.8</v>
      </c>
      <c r="H105" t="n">
        <v>1.93</v>
      </c>
      <c r="I105" t="n">
        <v>10</v>
      </c>
      <c r="J105" t="n">
        <v>247.15</v>
      </c>
      <c r="K105" t="n">
        <v>55.27</v>
      </c>
      <c r="L105" t="n">
        <v>26.75</v>
      </c>
      <c r="M105" t="n">
        <v>8</v>
      </c>
      <c r="N105" t="n">
        <v>60.13</v>
      </c>
      <c r="O105" t="n">
        <v>30716.25</v>
      </c>
      <c r="P105" t="n">
        <v>329.53</v>
      </c>
      <c r="Q105" t="n">
        <v>452.57</v>
      </c>
      <c r="R105" t="n">
        <v>70.20999999999999</v>
      </c>
      <c r="S105" t="n">
        <v>57.64</v>
      </c>
      <c r="T105" t="n">
        <v>4191.7</v>
      </c>
      <c r="U105" t="n">
        <v>0.82</v>
      </c>
      <c r="V105" t="n">
        <v>0.88</v>
      </c>
      <c r="W105" t="n">
        <v>6.81</v>
      </c>
      <c r="X105" t="n">
        <v>0.24</v>
      </c>
      <c r="Y105" t="n">
        <v>1</v>
      </c>
      <c r="Z105" t="n">
        <v>10</v>
      </c>
      <c r="AA105" t="n">
        <v>439.9750516181617</v>
      </c>
      <c r="AB105" t="n">
        <v>601.993275953335</v>
      </c>
      <c r="AC105" t="n">
        <v>544.5398825992171</v>
      </c>
      <c r="AD105" t="n">
        <v>439975.0516181617</v>
      </c>
      <c r="AE105" t="n">
        <v>601993.275953335</v>
      </c>
      <c r="AF105" t="n">
        <v>3.556785610564848e-06</v>
      </c>
      <c r="AG105" t="n">
        <v>7.795138888888889</v>
      </c>
      <c r="AH105" t="n">
        <v>544539.8825992171</v>
      </c>
    </row>
    <row r="106">
      <c r="A106" t="n">
        <v>104</v>
      </c>
      <c r="B106" t="n">
        <v>105</v>
      </c>
      <c r="C106" t="inlineStr">
        <is>
          <t xml:space="preserve">CONCLUIDO	</t>
        </is>
      </c>
      <c r="D106" t="n">
        <v>3.7102</v>
      </c>
      <c r="E106" t="n">
        <v>26.95</v>
      </c>
      <c r="F106" t="n">
        <v>23.98</v>
      </c>
      <c r="G106" t="n">
        <v>143.89</v>
      </c>
      <c r="H106" t="n">
        <v>1.94</v>
      </c>
      <c r="I106" t="n">
        <v>10</v>
      </c>
      <c r="J106" t="n">
        <v>247.6</v>
      </c>
      <c r="K106" t="n">
        <v>55.27</v>
      </c>
      <c r="L106" t="n">
        <v>27</v>
      </c>
      <c r="M106" t="n">
        <v>8</v>
      </c>
      <c r="N106" t="n">
        <v>60.33</v>
      </c>
      <c r="O106" t="n">
        <v>30771.2</v>
      </c>
      <c r="P106" t="n">
        <v>329.85</v>
      </c>
      <c r="Q106" t="n">
        <v>452.6</v>
      </c>
      <c r="R106" t="n">
        <v>70.7</v>
      </c>
      <c r="S106" t="n">
        <v>57.64</v>
      </c>
      <c r="T106" t="n">
        <v>4437.51</v>
      </c>
      <c r="U106" t="n">
        <v>0.82</v>
      </c>
      <c r="V106" t="n">
        <v>0.88</v>
      </c>
      <c r="W106" t="n">
        <v>6.81</v>
      </c>
      <c r="X106" t="n">
        <v>0.26</v>
      </c>
      <c r="Y106" t="n">
        <v>1</v>
      </c>
      <c r="Z106" t="n">
        <v>10</v>
      </c>
      <c r="AA106" t="n">
        <v>440.3873427984134</v>
      </c>
      <c r="AB106" t="n">
        <v>602.5573909351583</v>
      </c>
      <c r="AC106" t="n">
        <v>545.0501592389157</v>
      </c>
      <c r="AD106" t="n">
        <v>440387.3427984134</v>
      </c>
      <c r="AE106" t="n">
        <v>602557.3909351584</v>
      </c>
      <c r="AF106" t="n">
        <v>3.554677828983325e-06</v>
      </c>
      <c r="AG106" t="n">
        <v>7.798032407407407</v>
      </c>
      <c r="AH106" t="n">
        <v>545050.1592389158</v>
      </c>
    </row>
    <row r="107">
      <c r="A107" t="n">
        <v>105</v>
      </c>
      <c r="B107" t="n">
        <v>105</v>
      </c>
      <c r="C107" t="inlineStr">
        <is>
          <t xml:space="preserve">CONCLUIDO	</t>
        </is>
      </c>
      <c r="D107" t="n">
        <v>3.7103</v>
      </c>
      <c r="E107" t="n">
        <v>26.95</v>
      </c>
      <c r="F107" t="n">
        <v>23.98</v>
      </c>
      <c r="G107" t="n">
        <v>143.89</v>
      </c>
      <c r="H107" t="n">
        <v>1.95</v>
      </c>
      <c r="I107" t="n">
        <v>10</v>
      </c>
      <c r="J107" t="n">
        <v>248.04</v>
      </c>
      <c r="K107" t="n">
        <v>55.27</v>
      </c>
      <c r="L107" t="n">
        <v>27.25</v>
      </c>
      <c r="M107" t="n">
        <v>8</v>
      </c>
      <c r="N107" t="n">
        <v>60.52</v>
      </c>
      <c r="O107" t="n">
        <v>30826.21</v>
      </c>
      <c r="P107" t="n">
        <v>329.86</v>
      </c>
      <c r="Q107" t="n">
        <v>452.57</v>
      </c>
      <c r="R107" t="n">
        <v>70.75</v>
      </c>
      <c r="S107" t="n">
        <v>57.64</v>
      </c>
      <c r="T107" t="n">
        <v>4463.63</v>
      </c>
      <c r="U107" t="n">
        <v>0.8100000000000001</v>
      </c>
      <c r="V107" t="n">
        <v>0.88</v>
      </c>
      <c r="W107" t="n">
        <v>6.81</v>
      </c>
      <c r="X107" t="n">
        <v>0.26</v>
      </c>
      <c r="Y107" t="n">
        <v>1</v>
      </c>
      <c r="Z107" t="n">
        <v>10</v>
      </c>
      <c r="AA107" t="n">
        <v>440.386026594566</v>
      </c>
      <c r="AB107" t="n">
        <v>602.5555900469875</v>
      </c>
      <c r="AC107" t="n">
        <v>545.0485302249842</v>
      </c>
      <c r="AD107" t="n">
        <v>440386.0265945659</v>
      </c>
      <c r="AE107" t="n">
        <v>602555.5900469875</v>
      </c>
      <c r="AF107" t="n">
        <v>3.554773637237031e-06</v>
      </c>
      <c r="AG107" t="n">
        <v>7.798032407407407</v>
      </c>
      <c r="AH107" t="n">
        <v>545048.5302249843</v>
      </c>
    </row>
    <row r="108">
      <c r="A108" t="n">
        <v>106</v>
      </c>
      <c r="B108" t="n">
        <v>105</v>
      </c>
      <c r="C108" t="inlineStr">
        <is>
          <t xml:space="preserve">CONCLUIDO	</t>
        </is>
      </c>
      <c r="D108" t="n">
        <v>3.7106</v>
      </c>
      <c r="E108" t="n">
        <v>26.95</v>
      </c>
      <c r="F108" t="n">
        <v>23.98</v>
      </c>
      <c r="G108" t="n">
        <v>143.88</v>
      </c>
      <c r="H108" t="n">
        <v>1.97</v>
      </c>
      <c r="I108" t="n">
        <v>10</v>
      </c>
      <c r="J108" t="n">
        <v>248.49</v>
      </c>
      <c r="K108" t="n">
        <v>55.27</v>
      </c>
      <c r="L108" t="n">
        <v>27.5</v>
      </c>
      <c r="M108" t="n">
        <v>8</v>
      </c>
      <c r="N108" t="n">
        <v>60.72</v>
      </c>
      <c r="O108" t="n">
        <v>30881.3</v>
      </c>
      <c r="P108" t="n">
        <v>329.92</v>
      </c>
      <c r="Q108" t="n">
        <v>452.59</v>
      </c>
      <c r="R108" t="n">
        <v>70.65000000000001</v>
      </c>
      <c r="S108" t="n">
        <v>57.64</v>
      </c>
      <c r="T108" t="n">
        <v>4413.42</v>
      </c>
      <c r="U108" t="n">
        <v>0.82</v>
      </c>
      <c r="V108" t="n">
        <v>0.88</v>
      </c>
      <c r="W108" t="n">
        <v>6.81</v>
      </c>
      <c r="X108" t="n">
        <v>0.26</v>
      </c>
      <c r="Y108" t="n">
        <v>1</v>
      </c>
      <c r="Z108" t="n">
        <v>10</v>
      </c>
      <c r="AA108" t="n">
        <v>440.4016330487819</v>
      </c>
      <c r="AB108" t="n">
        <v>602.5769434861539</v>
      </c>
      <c r="AC108" t="n">
        <v>545.0678457218864</v>
      </c>
      <c r="AD108" t="n">
        <v>440401.6330487819</v>
      </c>
      <c r="AE108" t="n">
        <v>602576.943486154</v>
      </c>
      <c r="AF108" t="n">
        <v>3.555061061998147e-06</v>
      </c>
      <c r="AG108" t="n">
        <v>7.798032407407407</v>
      </c>
      <c r="AH108" t="n">
        <v>545067.8457218865</v>
      </c>
    </row>
    <row r="109">
      <c r="A109" t="n">
        <v>107</v>
      </c>
      <c r="B109" t="n">
        <v>105</v>
      </c>
      <c r="C109" t="inlineStr">
        <is>
          <t xml:space="preserve">CONCLUIDO	</t>
        </is>
      </c>
      <c r="D109" t="n">
        <v>3.7113</v>
      </c>
      <c r="E109" t="n">
        <v>26.94</v>
      </c>
      <c r="F109" t="n">
        <v>23.97</v>
      </c>
      <c r="G109" t="n">
        <v>143.85</v>
      </c>
      <c r="H109" t="n">
        <v>1.98</v>
      </c>
      <c r="I109" t="n">
        <v>10</v>
      </c>
      <c r="J109" t="n">
        <v>248.94</v>
      </c>
      <c r="K109" t="n">
        <v>55.27</v>
      </c>
      <c r="L109" t="n">
        <v>27.75</v>
      </c>
      <c r="M109" t="n">
        <v>8</v>
      </c>
      <c r="N109" t="n">
        <v>60.92</v>
      </c>
      <c r="O109" t="n">
        <v>30936.46</v>
      </c>
      <c r="P109" t="n">
        <v>329.67</v>
      </c>
      <c r="Q109" t="n">
        <v>452.55</v>
      </c>
      <c r="R109" t="n">
        <v>70.44</v>
      </c>
      <c r="S109" t="n">
        <v>57.64</v>
      </c>
      <c r="T109" t="n">
        <v>4308.55</v>
      </c>
      <c r="U109" t="n">
        <v>0.82</v>
      </c>
      <c r="V109" t="n">
        <v>0.88</v>
      </c>
      <c r="W109" t="n">
        <v>6.81</v>
      </c>
      <c r="X109" t="n">
        <v>0.25</v>
      </c>
      <c r="Y109" t="n">
        <v>1</v>
      </c>
      <c r="Z109" t="n">
        <v>10</v>
      </c>
      <c r="AA109" t="n">
        <v>440.1523283581686</v>
      </c>
      <c r="AB109" t="n">
        <v>602.2358338099102</v>
      </c>
      <c r="AC109" t="n">
        <v>544.7592910743931</v>
      </c>
      <c r="AD109" t="n">
        <v>440152.3283581686</v>
      </c>
      <c r="AE109" t="n">
        <v>602235.8338099102</v>
      </c>
      <c r="AF109" t="n">
        <v>3.555731719774087e-06</v>
      </c>
      <c r="AG109" t="n">
        <v>7.795138888888889</v>
      </c>
      <c r="AH109" t="n">
        <v>544759.2910743931</v>
      </c>
    </row>
    <row r="110">
      <c r="A110" t="n">
        <v>108</v>
      </c>
      <c r="B110" t="n">
        <v>105</v>
      </c>
      <c r="C110" t="inlineStr">
        <is>
          <t xml:space="preserve">CONCLUIDO	</t>
        </is>
      </c>
      <c r="D110" t="n">
        <v>3.7098</v>
      </c>
      <c r="E110" t="n">
        <v>26.96</v>
      </c>
      <c r="F110" t="n">
        <v>23.99</v>
      </c>
      <c r="G110" t="n">
        <v>143.91</v>
      </c>
      <c r="H110" t="n">
        <v>2</v>
      </c>
      <c r="I110" t="n">
        <v>10</v>
      </c>
      <c r="J110" t="n">
        <v>249.39</v>
      </c>
      <c r="K110" t="n">
        <v>55.27</v>
      </c>
      <c r="L110" t="n">
        <v>28</v>
      </c>
      <c r="M110" t="n">
        <v>8</v>
      </c>
      <c r="N110" t="n">
        <v>61.11</v>
      </c>
      <c r="O110" t="n">
        <v>30991.69</v>
      </c>
      <c r="P110" t="n">
        <v>329.64</v>
      </c>
      <c r="Q110" t="n">
        <v>452.56</v>
      </c>
      <c r="R110" t="n">
        <v>70.91</v>
      </c>
      <c r="S110" t="n">
        <v>57.64</v>
      </c>
      <c r="T110" t="n">
        <v>4542.66</v>
      </c>
      <c r="U110" t="n">
        <v>0.8100000000000001</v>
      </c>
      <c r="V110" t="n">
        <v>0.88</v>
      </c>
      <c r="W110" t="n">
        <v>6.81</v>
      </c>
      <c r="X110" t="n">
        <v>0.26</v>
      </c>
      <c r="Y110" t="n">
        <v>1</v>
      </c>
      <c r="Z110" t="n">
        <v>10</v>
      </c>
      <c r="AA110" t="n">
        <v>440.3133351209698</v>
      </c>
      <c r="AB110" t="n">
        <v>602.4561303658918</v>
      </c>
      <c r="AC110" t="n">
        <v>544.9585628362599</v>
      </c>
      <c r="AD110" t="n">
        <v>440313.3351209698</v>
      </c>
      <c r="AE110" t="n">
        <v>602456.1303658918</v>
      </c>
      <c r="AF110" t="n">
        <v>3.554294595968503e-06</v>
      </c>
      <c r="AG110" t="n">
        <v>7.800925925925926</v>
      </c>
      <c r="AH110" t="n">
        <v>544958.56283626</v>
      </c>
    </row>
    <row r="111">
      <c r="A111" t="n">
        <v>109</v>
      </c>
      <c r="B111" t="n">
        <v>105</v>
      </c>
      <c r="C111" t="inlineStr">
        <is>
          <t xml:space="preserve">CONCLUIDO	</t>
        </is>
      </c>
      <c r="D111" t="n">
        <v>3.7095</v>
      </c>
      <c r="E111" t="n">
        <v>26.96</v>
      </c>
      <c r="F111" t="n">
        <v>23.99</v>
      </c>
      <c r="G111" t="n">
        <v>143.93</v>
      </c>
      <c r="H111" t="n">
        <v>2.01</v>
      </c>
      <c r="I111" t="n">
        <v>10</v>
      </c>
      <c r="J111" t="n">
        <v>249.83</v>
      </c>
      <c r="K111" t="n">
        <v>55.27</v>
      </c>
      <c r="L111" t="n">
        <v>28.25</v>
      </c>
      <c r="M111" t="n">
        <v>8</v>
      </c>
      <c r="N111" t="n">
        <v>61.31</v>
      </c>
      <c r="O111" t="n">
        <v>31047</v>
      </c>
      <c r="P111" t="n">
        <v>329.41</v>
      </c>
      <c r="Q111" t="n">
        <v>452.56</v>
      </c>
      <c r="R111" t="n">
        <v>70.91</v>
      </c>
      <c r="S111" t="n">
        <v>57.64</v>
      </c>
      <c r="T111" t="n">
        <v>4541</v>
      </c>
      <c r="U111" t="n">
        <v>0.8100000000000001</v>
      </c>
      <c r="V111" t="n">
        <v>0.88</v>
      </c>
      <c r="W111" t="n">
        <v>6.81</v>
      </c>
      <c r="X111" t="n">
        <v>0.26</v>
      </c>
      <c r="Y111" t="n">
        <v>1</v>
      </c>
      <c r="Z111" t="n">
        <v>10</v>
      </c>
      <c r="AA111" t="n">
        <v>440.1868756737957</v>
      </c>
      <c r="AB111" t="n">
        <v>602.283102971271</v>
      </c>
      <c r="AC111" t="n">
        <v>544.8020489333363</v>
      </c>
      <c r="AD111" t="n">
        <v>440186.8756737957</v>
      </c>
      <c r="AE111" t="n">
        <v>602283.102971271</v>
      </c>
      <c r="AF111" t="n">
        <v>3.554007171207386e-06</v>
      </c>
      <c r="AG111" t="n">
        <v>7.800925925925926</v>
      </c>
      <c r="AH111" t="n">
        <v>544802.0489333363</v>
      </c>
    </row>
    <row r="112">
      <c r="A112" t="n">
        <v>110</v>
      </c>
      <c r="B112" t="n">
        <v>105</v>
      </c>
      <c r="C112" t="inlineStr">
        <is>
          <t xml:space="preserve">CONCLUIDO	</t>
        </is>
      </c>
      <c r="D112" t="n">
        <v>3.7102</v>
      </c>
      <c r="E112" t="n">
        <v>26.95</v>
      </c>
      <c r="F112" t="n">
        <v>23.98</v>
      </c>
      <c r="G112" t="n">
        <v>143.9</v>
      </c>
      <c r="H112" t="n">
        <v>2.03</v>
      </c>
      <c r="I112" t="n">
        <v>10</v>
      </c>
      <c r="J112" t="n">
        <v>250.28</v>
      </c>
      <c r="K112" t="n">
        <v>55.27</v>
      </c>
      <c r="L112" t="n">
        <v>28.5</v>
      </c>
      <c r="M112" t="n">
        <v>8</v>
      </c>
      <c r="N112" t="n">
        <v>61.51</v>
      </c>
      <c r="O112" t="n">
        <v>31102.37</v>
      </c>
      <c r="P112" t="n">
        <v>328.75</v>
      </c>
      <c r="Q112" t="n">
        <v>452.64</v>
      </c>
      <c r="R112" t="n">
        <v>70.58</v>
      </c>
      <c r="S112" t="n">
        <v>57.64</v>
      </c>
      <c r="T112" t="n">
        <v>4379.5</v>
      </c>
      <c r="U112" t="n">
        <v>0.82</v>
      </c>
      <c r="V112" t="n">
        <v>0.88</v>
      </c>
      <c r="W112" t="n">
        <v>6.81</v>
      </c>
      <c r="X112" t="n">
        <v>0.26</v>
      </c>
      <c r="Y112" t="n">
        <v>1</v>
      </c>
      <c r="Z112" t="n">
        <v>10</v>
      </c>
      <c r="AA112" t="n">
        <v>439.6702620272475</v>
      </c>
      <c r="AB112" t="n">
        <v>601.5762493886782</v>
      </c>
      <c r="AC112" t="n">
        <v>544.1626564645909</v>
      </c>
      <c r="AD112" t="n">
        <v>439670.2620272475</v>
      </c>
      <c r="AE112" t="n">
        <v>601576.2493886782</v>
      </c>
      <c r="AF112" t="n">
        <v>3.554677828983325e-06</v>
      </c>
      <c r="AG112" t="n">
        <v>7.798032407407407</v>
      </c>
      <c r="AH112" t="n">
        <v>544162.6564645909</v>
      </c>
    </row>
    <row r="113">
      <c r="A113" t="n">
        <v>111</v>
      </c>
      <c r="B113" t="n">
        <v>105</v>
      </c>
      <c r="C113" t="inlineStr">
        <is>
          <t xml:space="preserve">CONCLUIDO	</t>
        </is>
      </c>
      <c r="D113" t="n">
        <v>3.7108</v>
      </c>
      <c r="E113" t="n">
        <v>26.95</v>
      </c>
      <c r="F113" t="n">
        <v>23.98</v>
      </c>
      <c r="G113" t="n">
        <v>143.87</v>
      </c>
      <c r="H113" t="n">
        <v>2.04</v>
      </c>
      <c r="I113" t="n">
        <v>10</v>
      </c>
      <c r="J113" t="n">
        <v>250.73</v>
      </c>
      <c r="K113" t="n">
        <v>55.27</v>
      </c>
      <c r="L113" t="n">
        <v>28.75</v>
      </c>
      <c r="M113" t="n">
        <v>8</v>
      </c>
      <c r="N113" t="n">
        <v>61.71</v>
      </c>
      <c r="O113" t="n">
        <v>31157.82</v>
      </c>
      <c r="P113" t="n">
        <v>327.56</v>
      </c>
      <c r="Q113" t="n">
        <v>452.56</v>
      </c>
      <c r="R113" t="n">
        <v>70.55</v>
      </c>
      <c r="S113" t="n">
        <v>57.64</v>
      </c>
      <c r="T113" t="n">
        <v>4364.02</v>
      </c>
      <c r="U113" t="n">
        <v>0.82</v>
      </c>
      <c r="V113" t="n">
        <v>0.88</v>
      </c>
      <c r="W113" t="n">
        <v>6.81</v>
      </c>
      <c r="X113" t="n">
        <v>0.25</v>
      </c>
      <c r="Y113" t="n">
        <v>1</v>
      </c>
      <c r="Z113" t="n">
        <v>10</v>
      </c>
      <c r="AA113" t="n">
        <v>438.8477490561019</v>
      </c>
      <c r="AB113" t="n">
        <v>600.4508508548455</v>
      </c>
      <c r="AC113" t="n">
        <v>543.1446643873204</v>
      </c>
      <c r="AD113" t="n">
        <v>438847.7490561019</v>
      </c>
      <c r="AE113" t="n">
        <v>600450.8508548455</v>
      </c>
      <c r="AF113" t="n">
        <v>3.555252678505559e-06</v>
      </c>
      <c r="AG113" t="n">
        <v>7.798032407407407</v>
      </c>
      <c r="AH113" t="n">
        <v>543144.6643873204</v>
      </c>
    </row>
    <row r="114">
      <c r="A114" t="n">
        <v>112</v>
      </c>
      <c r="B114" t="n">
        <v>105</v>
      </c>
      <c r="C114" t="inlineStr">
        <is>
          <t xml:space="preserve">CONCLUIDO	</t>
        </is>
      </c>
      <c r="D114" t="n">
        <v>3.7105</v>
      </c>
      <c r="E114" t="n">
        <v>26.95</v>
      </c>
      <c r="F114" t="n">
        <v>23.98</v>
      </c>
      <c r="G114" t="n">
        <v>143.88</v>
      </c>
      <c r="H114" t="n">
        <v>2.05</v>
      </c>
      <c r="I114" t="n">
        <v>10</v>
      </c>
      <c r="J114" t="n">
        <v>251.18</v>
      </c>
      <c r="K114" t="n">
        <v>55.27</v>
      </c>
      <c r="L114" t="n">
        <v>29</v>
      </c>
      <c r="M114" t="n">
        <v>8</v>
      </c>
      <c r="N114" t="n">
        <v>61.91</v>
      </c>
      <c r="O114" t="n">
        <v>31213.35</v>
      </c>
      <c r="P114" t="n">
        <v>326.71</v>
      </c>
      <c r="Q114" t="n">
        <v>452.55</v>
      </c>
      <c r="R114" t="n">
        <v>70.68000000000001</v>
      </c>
      <c r="S114" t="n">
        <v>57.64</v>
      </c>
      <c r="T114" t="n">
        <v>4427.52</v>
      </c>
      <c r="U114" t="n">
        <v>0.82</v>
      </c>
      <c r="V114" t="n">
        <v>0.88</v>
      </c>
      <c r="W114" t="n">
        <v>6.81</v>
      </c>
      <c r="X114" t="n">
        <v>0.26</v>
      </c>
      <c r="Y114" t="n">
        <v>1</v>
      </c>
      <c r="Z114" t="n">
        <v>10</v>
      </c>
      <c r="AA114" t="n">
        <v>438.3170650751447</v>
      </c>
      <c r="AB114" t="n">
        <v>599.7247456199751</v>
      </c>
      <c r="AC114" t="n">
        <v>542.4878576169709</v>
      </c>
      <c r="AD114" t="n">
        <v>438317.0650751448</v>
      </c>
      <c r="AE114" t="n">
        <v>599724.7456199751</v>
      </c>
      <c r="AF114" t="n">
        <v>3.554965253744442e-06</v>
      </c>
      <c r="AG114" t="n">
        <v>7.798032407407407</v>
      </c>
      <c r="AH114" t="n">
        <v>542487.8576169709</v>
      </c>
    </row>
    <row r="115">
      <c r="A115" t="n">
        <v>113</v>
      </c>
      <c r="B115" t="n">
        <v>105</v>
      </c>
      <c r="C115" t="inlineStr">
        <is>
          <t xml:space="preserve">CONCLUIDO	</t>
        </is>
      </c>
      <c r="D115" t="n">
        <v>3.7202</v>
      </c>
      <c r="E115" t="n">
        <v>26.88</v>
      </c>
      <c r="F115" t="n">
        <v>23.95</v>
      </c>
      <c r="G115" t="n">
        <v>159.67</v>
      </c>
      <c r="H115" t="n">
        <v>2.07</v>
      </c>
      <c r="I115" t="n">
        <v>9</v>
      </c>
      <c r="J115" t="n">
        <v>251.63</v>
      </c>
      <c r="K115" t="n">
        <v>55.27</v>
      </c>
      <c r="L115" t="n">
        <v>29.25</v>
      </c>
      <c r="M115" t="n">
        <v>7</v>
      </c>
      <c r="N115" t="n">
        <v>62.11</v>
      </c>
      <c r="O115" t="n">
        <v>31268.94</v>
      </c>
      <c r="P115" t="n">
        <v>326.22</v>
      </c>
      <c r="Q115" t="n">
        <v>452.56</v>
      </c>
      <c r="R115" t="n">
        <v>69.7</v>
      </c>
      <c r="S115" t="n">
        <v>57.64</v>
      </c>
      <c r="T115" t="n">
        <v>3942.53</v>
      </c>
      <c r="U115" t="n">
        <v>0.83</v>
      </c>
      <c r="V115" t="n">
        <v>0.89</v>
      </c>
      <c r="W115" t="n">
        <v>6.81</v>
      </c>
      <c r="X115" t="n">
        <v>0.23</v>
      </c>
      <c r="Y115" t="n">
        <v>1</v>
      </c>
      <c r="Z115" t="n">
        <v>10</v>
      </c>
      <c r="AA115" t="n">
        <v>437.1515114050021</v>
      </c>
      <c r="AB115" t="n">
        <v>598.129983667887</v>
      </c>
      <c r="AC115" t="n">
        <v>541.0452975073277</v>
      </c>
      <c r="AD115" t="n">
        <v>437151.5114050021</v>
      </c>
      <c r="AE115" t="n">
        <v>598129.983667887</v>
      </c>
      <c r="AF115" t="n">
        <v>3.56425865435388e-06</v>
      </c>
      <c r="AG115" t="n">
        <v>7.777777777777778</v>
      </c>
      <c r="AH115" t="n">
        <v>541045.2975073277</v>
      </c>
    </row>
    <row r="116">
      <c r="A116" t="n">
        <v>114</v>
      </c>
      <c r="B116" t="n">
        <v>105</v>
      </c>
      <c r="C116" t="inlineStr">
        <is>
          <t xml:space="preserve">CONCLUIDO	</t>
        </is>
      </c>
      <c r="D116" t="n">
        <v>3.7199</v>
      </c>
      <c r="E116" t="n">
        <v>26.88</v>
      </c>
      <c r="F116" t="n">
        <v>23.95</v>
      </c>
      <c r="G116" t="n">
        <v>159.69</v>
      </c>
      <c r="H116" t="n">
        <v>2.08</v>
      </c>
      <c r="I116" t="n">
        <v>9</v>
      </c>
      <c r="J116" t="n">
        <v>252.08</v>
      </c>
      <c r="K116" t="n">
        <v>55.27</v>
      </c>
      <c r="L116" t="n">
        <v>29.5</v>
      </c>
      <c r="M116" t="n">
        <v>7</v>
      </c>
      <c r="N116" t="n">
        <v>62.31</v>
      </c>
      <c r="O116" t="n">
        <v>31324.61</v>
      </c>
      <c r="P116" t="n">
        <v>326.73</v>
      </c>
      <c r="Q116" t="n">
        <v>452.62</v>
      </c>
      <c r="R116" t="n">
        <v>69.81999999999999</v>
      </c>
      <c r="S116" t="n">
        <v>57.64</v>
      </c>
      <c r="T116" t="n">
        <v>4003.24</v>
      </c>
      <c r="U116" t="n">
        <v>0.83</v>
      </c>
      <c r="V116" t="n">
        <v>0.89</v>
      </c>
      <c r="W116" t="n">
        <v>6.81</v>
      </c>
      <c r="X116" t="n">
        <v>0.23</v>
      </c>
      <c r="Y116" t="n">
        <v>1</v>
      </c>
      <c r="Z116" t="n">
        <v>10</v>
      </c>
      <c r="AA116" t="n">
        <v>437.5062924045071</v>
      </c>
      <c r="AB116" t="n">
        <v>598.6154106832428</v>
      </c>
      <c r="AC116" t="n">
        <v>541.484396049639</v>
      </c>
      <c r="AD116" t="n">
        <v>437506.2924045071</v>
      </c>
      <c r="AE116" t="n">
        <v>598615.4106832427</v>
      </c>
      <c r="AF116" t="n">
        <v>3.563971229592764e-06</v>
      </c>
      <c r="AG116" t="n">
        <v>7.777777777777778</v>
      </c>
      <c r="AH116" t="n">
        <v>541484.396049639</v>
      </c>
    </row>
    <row r="117">
      <c r="A117" t="n">
        <v>115</v>
      </c>
      <c r="B117" t="n">
        <v>105</v>
      </c>
      <c r="C117" t="inlineStr">
        <is>
          <t xml:space="preserve">CONCLUIDO	</t>
        </is>
      </c>
      <c r="D117" t="n">
        <v>3.7205</v>
      </c>
      <c r="E117" t="n">
        <v>26.88</v>
      </c>
      <c r="F117" t="n">
        <v>23.95</v>
      </c>
      <c r="G117" t="n">
        <v>159.66</v>
      </c>
      <c r="H117" t="n">
        <v>2.1</v>
      </c>
      <c r="I117" t="n">
        <v>9</v>
      </c>
      <c r="J117" t="n">
        <v>252.54</v>
      </c>
      <c r="K117" t="n">
        <v>55.27</v>
      </c>
      <c r="L117" t="n">
        <v>29.75</v>
      </c>
      <c r="M117" t="n">
        <v>7</v>
      </c>
      <c r="N117" t="n">
        <v>62.51</v>
      </c>
      <c r="O117" t="n">
        <v>31380.35</v>
      </c>
      <c r="P117" t="n">
        <v>326.61</v>
      </c>
      <c r="Q117" t="n">
        <v>452.56</v>
      </c>
      <c r="R117" t="n">
        <v>69.64</v>
      </c>
      <c r="S117" t="n">
        <v>57.64</v>
      </c>
      <c r="T117" t="n">
        <v>3914.57</v>
      </c>
      <c r="U117" t="n">
        <v>0.83</v>
      </c>
      <c r="V117" t="n">
        <v>0.89</v>
      </c>
      <c r="W117" t="n">
        <v>6.81</v>
      </c>
      <c r="X117" t="n">
        <v>0.22</v>
      </c>
      <c r="Y117" t="n">
        <v>1</v>
      </c>
      <c r="Z117" t="n">
        <v>10</v>
      </c>
      <c r="AA117" t="n">
        <v>437.3818658161632</v>
      </c>
      <c r="AB117" t="n">
        <v>598.445164735757</v>
      </c>
      <c r="AC117" t="n">
        <v>541.3303981364395</v>
      </c>
      <c r="AD117" t="n">
        <v>437381.8658161631</v>
      </c>
      <c r="AE117" t="n">
        <v>598445.1647357569</v>
      </c>
      <c r="AF117" t="n">
        <v>3.564546079114997e-06</v>
      </c>
      <c r="AG117" t="n">
        <v>7.777777777777778</v>
      </c>
      <c r="AH117" t="n">
        <v>541330.3981364395</v>
      </c>
    </row>
    <row r="118">
      <c r="A118" t="n">
        <v>116</v>
      </c>
      <c r="B118" t="n">
        <v>105</v>
      </c>
      <c r="C118" t="inlineStr">
        <is>
          <t xml:space="preserve">CONCLUIDO	</t>
        </is>
      </c>
      <c r="D118" t="n">
        <v>3.7207</v>
      </c>
      <c r="E118" t="n">
        <v>26.88</v>
      </c>
      <c r="F118" t="n">
        <v>23.95</v>
      </c>
      <c r="G118" t="n">
        <v>159.65</v>
      </c>
      <c r="H118" t="n">
        <v>2.11</v>
      </c>
      <c r="I118" t="n">
        <v>9</v>
      </c>
      <c r="J118" t="n">
        <v>252.99</v>
      </c>
      <c r="K118" t="n">
        <v>55.27</v>
      </c>
      <c r="L118" t="n">
        <v>30</v>
      </c>
      <c r="M118" t="n">
        <v>7</v>
      </c>
      <c r="N118" t="n">
        <v>62.72</v>
      </c>
      <c r="O118" t="n">
        <v>31436.17</v>
      </c>
      <c r="P118" t="n">
        <v>327.17</v>
      </c>
      <c r="Q118" t="n">
        <v>452.63</v>
      </c>
      <c r="R118" t="n">
        <v>69.53</v>
      </c>
      <c r="S118" t="n">
        <v>57.64</v>
      </c>
      <c r="T118" t="n">
        <v>3859.91</v>
      </c>
      <c r="U118" t="n">
        <v>0.83</v>
      </c>
      <c r="V118" t="n">
        <v>0.89</v>
      </c>
      <c r="W118" t="n">
        <v>6.81</v>
      </c>
      <c r="X118" t="n">
        <v>0.22</v>
      </c>
      <c r="Y118" t="n">
        <v>1</v>
      </c>
      <c r="Z118" t="n">
        <v>10</v>
      </c>
      <c r="AA118" t="n">
        <v>437.7304303683161</v>
      </c>
      <c r="AB118" t="n">
        <v>598.9220861335956</v>
      </c>
      <c r="AC118" t="n">
        <v>541.7618028254318</v>
      </c>
      <c r="AD118" t="n">
        <v>437730.4303683161</v>
      </c>
      <c r="AE118" t="n">
        <v>598922.0861335956</v>
      </c>
      <c r="AF118" t="n">
        <v>3.564737695622408e-06</v>
      </c>
      <c r="AG118" t="n">
        <v>7.777777777777778</v>
      </c>
      <c r="AH118" t="n">
        <v>541761.8028254318</v>
      </c>
    </row>
    <row r="119">
      <c r="A119" t="n">
        <v>117</v>
      </c>
      <c r="B119" t="n">
        <v>105</v>
      </c>
      <c r="C119" t="inlineStr">
        <is>
          <t xml:space="preserve">CONCLUIDO	</t>
        </is>
      </c>
      <c r="D119" t="n">
        <v>3.7202</v>
      </c>
      <c r="E119" t="n">
        <v>26.88</v>
      </c>
      <c r="F119" t="n">
        <v>23.95</v>
      </c>
      <c r="G119" t="n">
        <v>159.67</v>
      </c>
      <c r="H119" t="n">
        <v>2.12</v>
      </c>
      <c r="I119" t="n">
        <v>9</v>
      </c>
      <c r="J119" t="n">
        <v>253.44</v>
      </c>
      <c r="K119" t="n">
        <v>55.27</v>
      </c>
      <c r="L119" t="n">
        <v>30.25</v>
      </c>
      <c r="M119" t="n">
        <v>7</v>
      </c>
      <c r="N119" t="n">
        <v>62.92</v>
      </c>
      <c r="O119" t="n">
        <v>31492.06</v>
      </c>
      <c r="P119" t="n">
        <v>327.72</v>
      </c>
      <c r="Q119" t="n">
        <v>452.61</v>
      </c>
      <c r="R119" t="n">
        <v>69.64</v>
      </c>
      <c r="S119" t="n">
        <v>57.64</v>
      </c>
      <c r="T119" t="n">
        <v>3911.48</v>
      </c>
      <c r="U119" t="n">
        <v>0.83</v>
      </c>
      <c r="V119" t="n">
        <v>0.89</v>
      </c>
      <c r="W119" t="n">
        <v>6.81</v>
      </c>
      <c r="X119" t="n">
        <v>0.23</v>
      </c>
      <c r="Y119" t="n">
        <v>1</v>
      </c>
      <c r="Z119" t="n">
        <v>10</v>
      </c>
      <c r="AA119" t="n">
        <v>438.1267203663408</v>
      </c>
      <c r="AB119" t="n">
        <v>599.4643075919736</v>
      </c>
      <c r="AC119" t="n">
        <v>542.2522754288349</v>
      </c>
      <c r="AD119" t="n">
        <v>438126.7203663408</v>
      </c>
      <c r="AE119" t="n">
        <v>599464.3075919736</v>
      </c>
      <c r="AF119" t="n">
        <v>3.56425865435388e-06</v>
      </c>
      <c r="AG119" t="n">
        <v>7.777777777777778</v>
      </c>
      <c r="AH119" t="n">
        <v>542252.2754288348</v>
      </c>
    </row>
    <row r="120">
      <c r="A120" t="n">
        <v>118</v>
      </c>
      <c r="B120" t="n">
        <v>105</v>
      </c>
      <c r="C120" t="inlineStr">
        <is>
          <t xml:space="preserve">CONCLUIDO	</t>
        </is>
      </c>
      <c r="D120" t="n">
        <v>3.721</v>
      </c>
      <c r="E120" t="n">
        <v>26.87</v>
      </c>
      <c r="F120" t="n">
        <v>23.94</v>
      </c>
      <c r="G120" t="n">
        <v>159.63</v>
      </c>
      <c r="H120" t="n">
        <v>2.14</v>
      </c>
      <c r="I120" t="n">
        <v>9</v>
      </c>
      <c r="J120" t="n">
        <v>253.9</v>
      </c>
      <c r="K120" t="n">
        <v>55.27</v>
      </c>
      <c r="L120" t="n">
        <v>30.5</v>
      </c>
      <c r="M120" t="n">
        <v>7</v>
      </c>
      <c r="N120" t="n">
        <v>63.12</v>
      </c>
      <c r="O120" t="n">
        <v>31548.03</v>
      </c>
      <c r="P120" t="n">
        <v>327.88</v>
      </c>
      <c r="Q120" t="n">
        <v>452.55</v>
      </c>
      <c r="R120" t="n">
        <v>69.53</v>
      </c>
      <c r="S120" t="n">
        <v>57.64</v>
      </c>
      <c r="T120" t="n">
        <v>3856.34</v>
      </c>
      <c r="U120" t="n">
        <v>0.83</v>
      </c>
      <c r="V120" t="n">
        <v>0.89</v>
      </c>
      <c r="W120" t="n">
        <v>6.81</v>
      </c>
      <c r="X120" t="n">
        <v>0.22</v>
      </c>
      <c r="Y120" t="n">
        <v>1</v>
      </c>
      <c r="Z120" t="n">
        <v>10</v>
      </c>
      <c r="AA120" t="n">
        <v>438.1372416758019</v>
      </c>
      <c r="AB120" t="n">
        <v>599.4787033117459</v>
      </c>
      <c r="AC120" t="n">
        <v>542.2652972413166</v>
      </c>
      <c r="AD120" t="n">
        <v>438137.2416758019</v>
      </c>
      <c r="AE120" t="n">
        <v>599478.7033117459</v>
      </c>
      <c r="AF120" t="n">
        <v>3.565025120383525e-06</v>
      </c>
      <c r="AG120" t="n">
        <v>7.77488425925926</v>
      </c>
      <c r="AH120" t="n">
        <v>542265.2972413166</v>
      </c>
    </row>
    <row r="121">
      <c r="A121" t="n">
        <v>119</v>
      </c>
      <c r="B121" t="n">
        <v>105</v>
      </c>
      <c r="C121" t="inlineStr">
        <is>
          <t xml:space="preserve">CONCLUIDO	</t>
        </is>
      </c>
      <c r="D121" t="n">
        <v>3.7204</v>
      </c>
      <c r="E121" t="n">
        <v>26.88</v>
      </c>
      <c r="F121" t="n">
        <v>23.95</v>
      </c>
      <c r="G121" t="n">
        <v>159.66</v>
      </c>
      <c r="H121" t="n">
        <v>2.15</v>
      </c>
      <c r="I121" t="n">
        <v>9</v>
      </c>
      <c r="J121" t="n">
        <v>254.35</v>
      </c>
      <c r="K121" t="n">
        <v>55.27</v>
      </c>
      <c r="L121" t="n">
        <v>30.75</v>
      </c>
      <c r="M121" t="n">
        <v>7</v>
      </c>
      <c r="N121" t="n">
        <v>63.33</v>
      </c>
      <c r="O121" t="n">
        <v>31604.07</v>
      </c>
      <c r="P121" t="n">
        <v>328.02</v>
      </c>
      <c r="Q121" t="n">
        <v>452.56</v>
      </c>
      <c r="R121" t="n">
        <v>69.5</v>
      </c>
      <c r="S121" t="n">
        <v>57.64</v>
      </c>
      <c r="T121" t="n">
        <v>3844.88</v>
      </c>
      <c r="U121" t="n">
        <v>0.83</v>
      </c>
      <c r="V121" t="n">
        <v>0.89</v>
      </c>
      <c r="W121" t="n">
        <v>6.81</v>
      </c>
      <c r="X121" t="n">
        <v>0.23</v>
      </c>
      <c r="Y121" t="n">
        <v>1</v>
      </c>
      <c r="Z121" t="n">
        <v>10</v>
      </c>
      <c r="AA121" t="n">
        <v>438.3062458509044</v>
      </c>
      <c r="AB121" t="n">
        <v>599.709942280059</v>
      </c>
      <c r="AC121" t="n">
        <v>542.4744670870397</v>
      </c>
      <c r="AD121" t="n">
        <v>438306.2458509044</v>
      </c>
      <c r="AE121" t="n">
        <v>599709.942280059</v>
      </c>
      <c r="AF121" t="n">
        <v>3.564450270861292e-06</v>
      </c>
      <c r="AG121" t="n">
        <v>7.777777777777778</v>
      </c>
      <c r="AH121" t="n">
        <v>542474.4670870397</v>
      </c>
    </row>
    <row r="122">
      <c r="A122" t="n">
        <v>120</v>
      </c>
      <c r="B122" t="n">
        <v>105</v>
      </c>
      <c r="C122" t="inlineStr">
        <is>
          <t xml:space="preserve">CONCLUIDO	</t>
        </is>
      </c>
      <c r="D122" t="n">
        <v>3.7194</v>
      </c>
      <c r="E122" t="n">
        <v>26.89</v>
      </c>
      <c r="F122" t="n">
        <v>23.96</v>
      </c>
      <c r="G122" t="n">
        <v>159.71</v>
      </c>
      <c r="H122" t="n">
        <v>2.16</v>
      </c>
      <c r="I122" t="n">
        <v>9</v>
      </c>
      <c r="J122" t="n">
        <v>254.81</v>
      </c>
      <c r="K122" t="n">
        <v>55.27</v>
      </c>
      <c r="L122" t="n">
        <v>31</v>
      </c>
      <c r="M122" t="n">
        <v>7</v>
      </c>
      <c r="N122" t="n">
        <v>63.53</v>
      </c>
      <c r="O122" t="n">
        <v>31660.19</v>
      </c>
      <c r="P122" t="n">
        <v>328.11</v>
      </c>
      <c r="Q122" t="n">
        <v>452.56</v>
      </c>
      <c r="R122" t="n">
        <v>69.88</v>
      </c>
      <c r="S122" t="n">
        <v>57.64</v>
      </c>
      <c r="T122" t="n">
        <v>4031.4</v>
      </c>
      <c r="U122" t="n">
        <v>0.82</v>
      </c>
      <c r="V122" t="n">
        <v>0.89</v>
      </c>
      <c r="W122" t="n">
        <v>6.81</v>
      </c>
      <c r="X122" t="n">
        <v>0.23</v>
      </c>
      <c r="Y122" t="n">
        <v>1</v>
      </c>
      <c r="Z122" t="n">
        <v>10</v>
      </c>
      <c r="AA122" t="n">
        <v>438.4738480606154</v>
      </c>
      <c r="AB122" t="n">
        <v>599.9392630174732</v>
      </c>
      <c r="AC122" t="n">
        <v>542.6819017751288</v>
      </c>
      <c r="AD122" t="n">
        <v>438473.8480606154</v>
      </c>
      <c r="AE122" t="n">
        <v>599939.2630174732</v>
      </c>
      <c r="AF122" t="n">
        <v>3.563492188324236e-06</v>
      </c>
      <c r="AG122" t="n">
        <v>7.780671296296297</v>
      </c>
      <c r="AH122" t="n">
        <v>542681.9017751288</v>
      </c>
    </row>
    <row r="123">
      <c r="A123" t="n">
        <v>121</v>
      </c>
      <c r="B123" t="n">
        <v>105</v>
      </c>
      <c r="C123" t="inlineStr">
        <is>
          <t xml:space="preserve">CONCLUIDO	</t>
        </is>
      </c>
      <c r="D123" t="n">
        <v>3.7184</v>
      </c>
      <c r="E123" t="n">
        <v>26.89</v>
      </c>
      <c r="F123" t="n">
        <v>23.96</v>
      </c>
      <c r="G123" t="n">
        <v>159.76</v>
      </c>
      <c r="H123" t="n">
        <v>2.18</v>
      </c>
      <c r="I123" t="n">
        <v>9</v>
      </c>
      <c r="J123" t="n">
        <v>255.26</v>
      </c>
      <c r="K123" t="n">
        <v>55.27</v>
      </c>
      <c r="L123" t="n">
        <v>31.25</v>
      </c>
      <c r="M123" t="n">
        <v>7</v>
      </c>
      <c r="N123" t="n">
        <v>63.74</v>
      </c>
      <c r="O123" t="n">
        <v>31716.38</v>
      </c>
      <c r="P123" t="n">
        <v>327.93</v>
      </c>
      <c r="Q123" t="n">
        <v>452.58</v>
      </c>
      <c r="R123" t="n">
        <v>70.09</v>
      </c>
      <c r="S123" t="n">
        <v>57.64</v>
      </c>
      <c r="T123" t="n">
        <v>4137.55</v>
      </c>
      <c r="U123" t="n">
        <v>0.82</v>
      </c>
      <c r="V123" t="n">
        <v>0.88</v>
      </c>
      <c r="W123" t="n">
        <v>6.81</v>
      </c>
      <c r="X123" t="n">
        <v>0.24</v>
      </c>
      <c r="Y123" t="n">
        <v>1</v>
      </c>
      <c r="Z123" t="n">
        <v>10</v>
      </c>
      <c r="AA123" t="n">
        <v>438.434430503725</v>
      </c>
      <c r="AB123" t="n">
        <v>599.8853301771558</v>
      </c>
      <c r="AC123" t="n">
        <v>542.6331162093961</v>
      </c>
      <c r="AD123" t="n">
        <v>438434.430503725</v>
      </c>
      <c r="AE123" t="n">
        <v>599885.3301771558</v>
      </c>
      <c r="AF123" t="n">
        <v>3.56253410578718e-06</v>
      </c>
      <c r="AG123" t="n">
        <v>7.780671296296297</v>
      </c>
      <c r="AH123" t="n">
        <v>542633.1162093962</v>
      </c>
    </row>
    <row r="124">
      <c r="A124" t="n">
        <v>122</v>
      </c>
      <c r="B124" t="n">
        <v>105</v>
      </c>
      <c r="C124" t="inlineStr">
        <is>
          <t xml:space="preserve">CONCLUIDO	</t>
        </is>
      </c>
      <c r="D124" t="n">
        <v>3.7191</v>
      </c>
      <c r="E124" t="n">
        <v>26.89</v>
      </c>
      <c r="F124" t="n">
        <v>23.96</v>
      </c>
      <c r="G124" t="n">
        <v>159.72</v>
      </c>
      <c r="H124" t="n">
        <v>2.19</v>
      </c>
      <c r="I124" t="n">
        <v>9</v>
      </c>
      <c r="J124" t="n">
        <v>255.72</v>
      </c>
      <c r="K124" t="n">
        <v>55.27</v>
      </c>
      <c r="L124" t="n">
        <v>31.5</v>
      </c>
      <c r="M124" t="n">
        <v>7</v>
      </c>
      <c r="N124" t="n">
        <v>63.95</v>
      </c>
      <c r="O124" t="n">
        <v>31772.65</v>
      </c>
      <c r="P124" t="n">
        <v>328.01</v>
      </c>
      <c r="Q124" t="n">
        <v>452.56</v>
      </c>
      <c r="R124" t="n">
        <v>69.95</v>
      </c>
      <c r="S124" t="n">
        <v>57.64</v>
      </c>
      <c r="T124" t="n">
        <v>4070.08</v>
      </c>
      <c r="U124" t="n">
        <v>0.82</v>
      </c>
      <c r="V124" t="n">
        <v>0.88</v>
      </c>
      <c r="W124" t="n">
        <v>6.81</v>
      </c>
      <c r="X124" t="n">
        <v>0.23</v>
      </c>
      <c r="Y124" t="n">
        <v>1</v>
      </c>
      <c r="Z124" t="n">
        <v>10</v>
      </c>
      <c r="AA124" t="n">
        <v>438.4321097656909</v>
      </c>
      <c r="AB124" t="n">
        <v>599.8821548409938</v>
      </c>
      <c r="AC124" t="n">
        <v>542.6302439228608</v>
      </c>
      <c r="AD124" t="n">
        <v>438432.1097656909</v>
      </c>
      <c r="AE124" t="n">
        <v>599882.1548409938</v>
      </c>
      <c r="AF124" t="n">
        <v>3.563204763563119e-06</v>
      </c>
      <c r="AG124" t="n">
        <v>7.780671296296297</v>
      </c>
      <c r="AH124" t="n">
        <v>542630.2439228608</v>
      </c>
    </row>
    <row r="125">
      <c r="A125" t="n">
        <v>123</v>
      </c>
      <c r="B125" t="n">
        <v>105</v>
      </c>
      <c r="C125" t="inlineStr">
        <is>
          <t xml:space="preserve">CONCLUIDO	</t>
        </is>
      </c>
      <c r="D125" t="n">
        <v>3.7197</v>
      </c>
      <c r="E125" t="n">
        <v>26.88</v>
      </c>
      <c r="F125" t="n">
        <v>23.95</v>
      </c>
      <c r="G125" t="n">
        <v>159.69</v>
      </c>
      <c r="H125" t="n">
        <v>2.21</v>
      </c>
      <c r="I125" t="n">
        <v>9</v>
      </c>
      <c r="J125" t="n">
        <v>256.17</v>
      </c>
      <c r="K125" t="n">
        <v>55.27</v>
      </c>
      <c r="L125" t="n">
        <v>31.75</v>
      </c>
      <c r="M125" t="n">
        <v>7</v>
      </c>
      <c r="N125" t="n">
        <v>64.15000000000001</v>
      </c>
      <c r="O125" t="n">
        <v>31829</v>
      </c>
      <c r="P125" t="n">
        <v>327.59</v>
      </c>
      <c r="Q125" t="n">
        <v>452.59</v>
      </c>
      <c r="R125" t="n">
        <v>69.72</v>
      </c>
      <c r="S125" t="n">
        <v>57.64</v>
      </c>
      <c r="T125" t="n">
        <v>3952.46</v>
      </c>
      <c r="U125" t="n">
        <v>0.83</v>
      </c>
      <c r="V125" t="n">
        <v>0.89</v>
      </c>
      <c r="W125" t="n">
        <v>6.81</v>
      </c>
      <c r="X125" t="n">
        <v>0.23</v>
      </c>
      <c r="Y125" t="n">
        <v>1</v>
      </c>
      <c r="Z125" t="n">
        <v>10</v>
      </c>
      <c r="AA125" t="n">
        <v>438.0809627472593</v>
      </c>
      <c r="AB125" t="n">
        <v>599.4016999988628</v>
      </c>
      <c r="AC125" t="n">
        <v>542.1956430165402</v>
      </c>
      <c r="AD125" t="n">
        <v>438080.9627472593</v>
      </c>
      <c r="AE125" t="n">
        <v>599401.6999988628</v>
      </c>
      <c r="AF125" t="n">
        <v>3.563779613085353e-06</v>
      </c>
      <c r="AG125" t="n">
        <v>7.777777777777778</v>
      </c>
      <c r="AH125" t="n">
        <v>542195.6430165402</v>
      </c>
    </row>
    <row r="126">
      <c r="A126" t="n">
        <v>124</v>
      </c>
      <c r="B126" t="n">
        <v>105</v>
      </c>
      <c r="C126" t="inlineStr">
        <is>
          <t xml:space="preserve">CONCLUIDO	</t>
        </is>
      </c>
      <c r="D126" t="n">
        <v>3.7212</v>
      </c>
      <c r="E126" t="n">
        <v>26.87</v>
      </c>
      <c r="F126" t="n">
        <v>23.94</v>
      </c>
      <c r="G126" t="n">
        <v>159.62</v>
      </c>
      <c r="H126" t="n">
        <v>2.22</v>
      </c>
      <c r="I126" t="n">
        <v>9</v>
      </c>
      <c r="J126" t="n">
        <v>256.63</v>
      </c>
      <c r="K126" t="n">
        <v>55.27</v>
      </c>
      <c r="L126" t="n">
        <v>32</v>
      </c>
      <c r="M126" t="n">
        <v>7</v>
      </c>
      <c r="N126" t="n">
        <v>64.36</v>
      </c>
      <c r="O126" t="n">
        <v>31885.42</v>
      </c>
      <c r="P126" t="n">
        <v>326.59</v>
      </c>
      <c r="Q126" t="n">
        <v>452.55</v>
      </c>
      <c r="R126" t="n">
        <v>69.45999999999999</v>
      </c>
      <c r="S126" t="n">
        <v>57.64</v>
      </c>
      <c r="T126" t="n">
        <v>3825.34</v>
      </c>
      <c r="U126" t="n">
        <v>0.83</v>
      </c>
      <c r="V126" t="n">
        <v>0.89</v>
      </c>
      <c r="W126" t="n">
        <v>6.81</v>
      </c>
      <c r="X126" t="n">
        <v>0.22</v>
      </c>
      <c r="Y126" t="n">
        <v>1</v>
      </c>
      <c r="Z126" t="n">
        <v>10</v>
      </c>
      <c r="AA126" t="n">
        <v>437.283284293199</v>
      </c>
      <c r="AB126" t="n">
        <v>598.3102811469277</v>
      </c>
      <c r="AC126" t="n">
        <v>541.2083876480177</v>
      </c>
      <c r="AD126" t="n">
        <v>437283.284293199</v>
      </c>
      <c r="AE126" t="n">
        <v>598310.2811469276</v>
      </c>
      <c r="AF126" t="n">
        <v>3.565216736890936e-06</v>
      </c>
      <c r="AG126" t="n">
        <v>7.77488425925926</v>
      </c>
      <c r="AH126" t="n">
        <v>541208.3876480177</v>
      </c>
    </row>
    <row r="127">
      <c r="A127" t="n">
        <v>125</v>
      </c>
      <c r="B127" t="n">
        <v>105</v>
      </c>
      <c r="C127" t="inlineStr">
        <is>
          <t xml:space="preserve">CONCLUIDO	</t>
        </is>
      </c>
      <c r="D127" t="n">
        <v>3.7202</v>
      </c>
      <c r="E127" t="n">
        <v>26.88</v>
      </c>
      <c r="F127" t="n">
        <v>23.95</v>
      </c>
      <c r="G127" t="n">
        <v>159.67</v>
      </c>
      <c r="H127" t="n">
        <v>2.23</v>
      </c>
      <c r="I127" t="n">
        <v>9</v>
      </c>
      <c r="J127" t="n">
        <v>257.09</v>
      </c>
      <c r="K127" t="n">
        <v>55.27</v>
      </c>
      <c r="L127" t="n">
        <v>32.25</v>
      </c>
      <c r="M127" t="n">
        <v>7</v>
      </c>
      <c r="N127" t="n">
        <v>64.56999999999999</v>
      </c>
      <c r="O127" t="n">
        <v>31942.05</v>
      </c>
      <c r="P127" t="n">
        <v>326.09</v>
      </c>
      <c r="Q127" t="n">
        <v>452.59</v>
      </c>
      <c r="R127" t="n">
        <v>69.73</v>
      </c>
      <c r="S127" t="n">
        <v>57.64</v>
      </c>
      <c r="T127" t="n">
        <v>3955.94</v>
      </c>
      <c r="U127" t="n">
        <v>0.83</v>
      </c>
      <c r="V127" t="n">
        <v>0.89</v>
      </c>
      <c r="W127" t="n">
        <v>6.81</v>
      </c>
      <c r="X127" t="n">
        <v>0.23</v>
      </c>
      <c r="Y127" t="n">
        <v>1</v>
      </c>
      <c r="Z127" t="n">
        <v>10</v>
      </c>
      <c r="AA127" t="n">
        <v>437.0669932950192</v>
      </c>
      <c r="AB127" t="n">
        <v>598.0143422611328</v>
      </c>
      <c r="AC127" t="n">
        <v>540.9406927541304</v>
      </c>
      <c r="AD127" t="n">
        <v>437066.9932950193</v>
      </c>
      <c r="AE127" t="n">
        <v>598014.3422611328</v>
      </c>
      <c r="AF127" t="n">
        <v>3.56425865435388e-06</v>
      </c>
      <c r="AG127" t="n">
        <v>7.777777777777778</v>
      </c>
      <c r="AH127" t="n">
        <v>540940.6927541303</v>
      </c>
    </row>
    <row r="128">
      <c r="A128" t="n">
        <v>126</v>
      </c>
      <c r="B128" t="n">
        <v>105</v>
      </c>
      <c r="C128" t="inlineStr">
        <is>
          <t xml:space="preserve">CONCLUIDO	</t>
        </is>
      </c>
      <c r="D128" t="n">
        <v>3.7194</v>
      </c>
      <c r="E128" t="n">
        <v>26.89</v>
      </c>
      <c r="F128" t="n">
        <v>23.96</v>
      </c>
      <c r="G128" t="n">
        <v>159.71</v>
      </c>
      <c r="H128" t="n">
        <v>2.25</v>
      </c>
      <c r="I128" t="n">
        <v>9</v>
      </c>
      <c r="J128" t="n">
        <v>257.55</v>
      </c>
      <c r="K128" t="n">
        <v>55.27</v>
      </c>
      <c r="L128" t="n">
        <v>32.5</v>
      </c>
      <c r="M128" t="n">
        <v>7</v>
      </c>
      <c r="N128" t="n">
        <v>64.78</v>
      </c>
      <c r="O128" t="n">
        <v>31998.63</v>
      </c>
      <c r="P128" t="n">
        <v>326.25</v>
      </c>
      <c r="Q128" t="n">
        <v>452.57</v>
      </c>
      <c r="R128" t="n">
        <v>70.01000000000001</v>
      </c>
      <c r="S128" t="n">
        <v>57.64</v>
      </c>
      <c r="T128" t="n">
        <v>4098.7</v>
      </c>
      <c r="U128" t="n">
        <v>0.82</v>
      </c>
      <c r="V128" t="n">
        <v>0.89</v>
      </c>
      <c r="W128" t="n">
        <v>6.81</v>
      </c>
      <c r="X128" t="n">
        <v>0.23</v>
      </c>
      <c r="Y128" t="n">
        <v>1</v>
      </c>
      <c r="Z128" t="n">
        <v>10</v>
      </c>
      <c r="AA128" t="n">
        <v>437.2643288508811</v>
      </c>
      <c r="AB128" t="n">
        <v>598.2843454744931</v>
      </c>
      <c r="AC128" t="n">
        <v>541.1849272397593</v>
      </c>
      <c r="AD128" t="n">
        <v>437264.3288508811</v>
      </c>
      <c r="AE128" t="n">
        <v>598284.3454744931</v>
      </c>
      <c r="AF128" t="n">
        <v>3.563492188324236e-06</v>
      </c>
      <c r="AG128" t="n">
        <v>7.780671296296297</v>
      </c>
      <c r="AH128" t="n">
        <v>541184.9272397594</v>
      </c>
    </row>
    <row r="129">
      <c r="A129" t="n">
        <v>127</v>
      </c>
      <c r="B129" t="n">
        <v>105</v>
      </c>
      <c r="C129" t="inlineStr">
        <is>
          <t xml:space="preserve">CONCLUIDO	</t>
        </is>
      </c>
      <c r="D129" t="n">
        <v>3.7189</v>
      </c>
      <c r="E129" t="n">
        <v>26.89</v>
      </c>
      <c r="F129" t="n">
        <v>23.96</v>
      </c>
      <c r="G129" t="n">
        <v>159.74</v>
      </c>
      <c r="H129" t="n">
        <v>2.26</v>
      </c>
      <c r="I129" t="n">
        <v>9</v>
      </c>
      <c r="J129" t="n">
        <v>258.01</v>
      </c>
      <c r="K129" t="n">
        <v>55.27</v>
      </c>
      <c r="L129" t="n">
        <v>32.75</v>
      </c>
      <c r="M129" t="n">
        <v>7</v>
      </c>
      <c r="N129" t="n">
        <v>64.98999999999999</v>
      </c>
      <c r="O129" t="n">
        <v>32055.29</v>
      </c>
      <c r="P129" t="n">
        <v>326.06</v>
      </c>
      <c r="Q129" t="n">
        <v>452.55</v>
      </c>
      <c r="R129" t="n">
        <v>70.02</v>
      </c>
      <c r="S129" t="n">
        <v>57.64</v>
      </c>
      <c r="T129" t="n">
        <v>4102.72</v>
      </c>
      <c r="U129" t="n">
        <v>0.82</v>
      </c>
      <c r="V129" t="n">
        <v>0.88</v>
      </c>
      <c r="W129" t="n">
        <v>6.81</v>
      </c>
      <c r="X129" t="n">
        <v>0.24</v>
      </c>
      <c r="Y129" t="n">
        <v>1</v>
      </c>
      <c r="Z129" t="n">
        <v>10</v>
      </c>
      <c r="AA129" t="n">
        <v>437.1794234469783</v>
      </c>
      <c r="AB129" t="n">
        <v>598.1681741551114</v>
      </c>
      <c r="AC129" t="n">
        <v>541.079843148052</v>
      </c>
      <c r="AD129" t="n">
        <v>437179.4234469783</v>
      </c>
      <c r="AE129" t="n">
        <v>598168.1741551114</v>
      </c>
      <c r="AF129" t="n">
        <v>3.563013147055708e-06</v>
      </c>
      <c r="AG129" t="n">
        <v>7.780671296296297</v>
      </c>
      <c r="AH129" t="n">
        <v>541079.843148052</v>
      </c>
    </row>
    <row r="130">
      <c r="A130" t="n">
        <v>128</v>
      </c>
      <c r="B130" t="n">
        <v>105</v>
      </c>
      <c r="C130" t="inlineStr">
        <is>
          <t xml:space="preserve">CONCLUIDO	</t>
        </is>
      </c>
      <c r="D130" t="n">
        <v>3.7195</v>
      </c>
      <c r="E130" t="n">
        <v>26.89</v>
      </c>
      <c r="F130" t="n">
        <v>23.96</v>
      </c>
      <c r="G130" t="n">
        <v>159.7</v>
      </c>
      <c r="H130" t="n">
        <v>2.27</v>
      </c>
      <c r="I130" t="n">
        <v>9</v>
      </c>
      <c r="J130" t="n">
        <v>258.47</v>
      </c>
      <c r="K130" t="n">
        <v>55.27</v>
      </c>
      <c r="L130" t="n">
        <v>33</v>
      </c>
      <c r="M130" t="n">
        <v>7</v>
      </c>
      <c r="N130" t="n">
        <v>65.2</v>
      </c>
      <c r="O130" t="n">
        <v>32112.02</v>
      </c>
      <c r="P130" t="n">
        <v>325.21</v>
      </c>
      <c r="Q130" t="n">
        <v>452.56</v>
      </c>
      <c r="R130" t="n">
        <v>69.93000000000001</v>
      </c>
      <c r="S130" t="n">
        <v>57.64</v>
      </c>
      <c r="T130" t="n">
        <v>4056.05</v>
      </c>
      <c r="U130" t="n">
        <v>0.82</v>
      </c>
      <c r="V130" t="n">
        <v>0.89</v>
      </c>
      <c r="W130" t="n">
        <v>6.81</v>
      </c>
      <c r="X130" t="n">
        <v>0.23</v>
      </c>
      <c r="Y130" t="n">
        <v>1</v>
      </c>
      <c r="Z130" t="n">
        <v>10</v>
      </c>
      <c r="AA130" t="n">
        <v>436.5803251207233</v>
      </c>
      <c r="AB130" t="n">
        <v>597.3484613947765</v>
      </c>
      <c r="AC130" t="n">
        <v>540.3383626230893</v>
      </c>
      <c r="AD130" t="n">
        <v>436580.3251207233</v>
      </c>
      <c r="AE130" t="n">
        <v>597348.4613947765</v>
      </c>
      <c r="AF130" t="n">
        <v>3.563587996577941e-06</v>
      </c>
      <c r="AG130" t="n">
        <v>7.780671296296297</v>
      </c>
      <c r="AH130" t="n">
        <v>540338.3626230893</v>
      </c>
    </row>
    <row r="131">
      <c r="A131" t="n">
        <v>129</v>
      </c>
      <c r="B131" t="n">
        <v>105</v>
      </c>
      <c r="C131" t="inlineStr">
        <is>
          <t xml:space="preserve">CONCLUIDO	</t>
        </is>
      </c>
      <c r="D131" t="n">
        <v>3.7299</v>
      </c>
      <c r="E131" t="n">
        <v>26.81</v>
      </c>
      <c r="F131" t="n">
        <v>23.92</v>
      </c>
      <c r="G131" t="n">
        <v>179.41</v>
      </c>
      <c r="H131" t="n">
        <v>2.28</v>
      </c>
      <c r="I131" t="n">
        <v>8</v>
      </c>
      <c r="J131" t="n">
        <v>258.93</v>
      </c>
      <c r="K131" t="n">
        <v>55.27</v>
      </c>
      <c r="L131" t="n">
        <v>33.25</v>
      </c>
      <c r="M131" t="n">
        <v>6</v>
      </c>
      <c r="N131" t="n">
        <v>65.41</v>
      </c>
      <c r="O131" t="n">
        <v>32168.84</v>
      </c>
      <c r="P131" t="n">
        <v>324.61</v>
      </c>
      <c r="Q131" t="n">
        <v>452.56</v>
      </c>
      <c r="R131" t="n">
        <v>68.86</v>
      </c>
      <c r="S131" t="n">
        <v>57.64</v>
      </c>
      <c r="T131" t="n">
        <v>3527.08</v>
      </c>
      <c r="U131" t="n">
        <v>0.84</v>
      </c>
      <c r="V131" t="n">
        <v>0.89</v>
      </c>
      <c r="W131" t="n">
        <v>6.8</v>
      </c>
      <c r="X131" t="n">
        <v>0.2</v>
      </c>
      <c r="Y131" t="n">
        <v>1</v>
      </c>
      <c r="Z131" t="n">
        <v>10</v>
      </c>
      <c r="AA131" t="n">
        <v>435.2657576487929</v>
      </c>
      <c r="AB131" t="n">
        <v>595.5498121850576</v>
      </c>
      <c r="AC131" t="n">
        <v>538.711373969526</v>
      </c>
      <c r="AD131" t="n">
        <v>435265.7576487929</v>
      </c>
      <c r="AE131" t="n">
        <v>595549.8121850576</v>
      </c>
      <c r="AF131" t="n">
        <v>3.573552054963319e-06</v>
      </c>
      <c r="AG131" t="n">
        <v>7.757523148148148</v>
      </c>
      <c r="AH131" t="n">
        <v>538711.373969526</v>
      </c>
    </row>
    <row r="132">
      <c r="A132" t="n">
        <v>130</v>
      </c>
      <c r="B132" t="n">
        <v>105</v>
      </c>
      <c r="C132" t="inlineStr">
        <is>
          <t xml:space="preserve">CONCLUIDO	</t>
        </is>
      </c>
      <c r="D132" t="n">
        <v>3.7301</v>
      </c>
      <c r="E132" t="n">
        <v>26.81</v>
      </c>
      <c r="F132" t="n">
        <v>23.92</v>
      </c>
      <c r="G132" t="n">
        <v>179.4</v>
      </c>
      <c r="H132" t="n">
        <v>2.3</v>
      </c>
      <c r="I132" t="n">
        <v>8</v>
      </c>
      <c r="J132" t="n">
        <v>259.39</v>
      </c>
      <c r="K132" t="n">
        <v>55.27</v>
      </c>
      <c r="L132" t="n">
        <v>33.5</v>
      </c>
      <c r="M132" t="n">
        <v>6</v>
      </c>
      <c r="N132" t="n">
        <v>65.62</v>
      </c>
      <c r="O132" t="n">
        <v>32225.73</v>
      </c>
      <c r="P132" t="n">
        <v>324.54</v>
      </c>
      <c r="Q132" t="n">
        <v>452.58</v>
      </c>
      <c r="R132" t="n">
        <v>68.70999999999999</v>
      </c>
      <c r="S132" t="n">
        <v>57.64</v>
      </c>
      <c r="T132" t="n">
        <v>3452.51</v>
      </c>
      <c r="U132" t="n">
        <v>0.84</v>
      </c>
      <c r="V132" t="n">
        <v>0.89</v>
      </c>
      <c r="W132" t="n">
        <v>6.81</v>
      </c>
      <c r="X132" t="n">
        <v>0.2</v>
      </c>
      <c r="Y132" t="n">
        <v>1</v>
      </c>
      <c r="Z132" t="n">
        <v>10</v>
      </c>
      <c r="AA132" t="n">
        <v>435.2050565823553</v>
      </c>
      <c r="AB132" t="n">
        <v>595.4667583080155</v>
      </c>
      <c r="AC132" t="n">
        <v>538.636246637942</v>
      </c>
      <c r="AD132" t="n">
        <v>435205.0565823553</v>
      </c>
      <c r="AE132" t="n">
        <v>595466.7583080155</v>
      </c>
      <c r="AF132" t="n">
        <v>3.57374367147073e-06</v>
      </c>
      <c r="AG132" t="n">
        <v>7.757523148148148</v>
      </c>
      <c r="AH132" t="n">
        <v>538636.246637942</v>
      </c>
    </row>
    <row r="133">
      <c r="A133" t="n">
        <v>131</v>
      </c>
      <c r="B133" t="n">
        <v>105</v>
      </c>
      <c r="C133" t="inlineStr">
        <is>
          <t xml:space="preserve">CONCLUIDO	</t>
        </is>
      </c>
      <c r="D133" t="n">
        <v>3.7294</v>
      </c>
      <c r="E133" t="n">
        <v>26.81</v>
      </c>
      <c r="F133" t="n">
        <v>23.93</v>
      </c>
      <c r="G133" t="n">
        <v>179.44</v>
      </c>
      <c r="H133" t="n">
        <v>2.31</v>
      </c>
      <c r="I133" t="n">
        <v>8</v>
      </c>
      <c r="J133" t="n">
        <v>259.85</v>
      </c>
      <c r="K133" t="n">
        <v>55.27</v>
      </c>
      <c r="L133" t="n">
        <v>33.75</v>
      </c>
      <c r="M133" t="n">
        <v>6</v>
      </c>
      <c r="N133" t="n">
        <v>65.83</v>
      </c>
      <c r="O133" t="n">
        <v>32282.7</v>
      </c>
      <c r="P133" t="n">
        <v>324.73</v>
      </c>
      <c r="Q133" t="n">
        <v>452.58</v>
      </c>
      <c r="R133" t="n">
        <v>68.83</v>
      </c>
      <c r="S133" t="n">
        <v>57.64</v>
      </c>
      <c r="T133" t="n">
        <v>3514.05</v>
      </c>
      <c r="U133" t="n">
        <v>0.84</v>
      </c>
      <c r="V133" t="n">
        <v>0.89</v>
      </c>
      <c r="W133" t="n">
        <v>6.81</v>
      </c>
      <c r="X133" t="n">
        <v>0.2</v>
      </c>
      <c r="Y133" t="n">
        <v>1</v>
      </c>
      <c r="Z133" t="n">
        <v>10</v>
      </c>
      <c r="AA133" t="n">
        <v>435.4132638005747</v>
      </c>
      <c r="AB133" t="n">
        <v>595.7516366094374</v>
      </c>
      <c r="AC133" t="n">
        <v>538.8939365541055</v>
      </c>
      <c r="AD133" t="n">
        <v>435413.2638005747</v>
      </c>
      <c r="AE133" t="n">
        <v>595751.6366094374</v>
      </c>
      <c r="AF133" t="n">
        <v>3.573073013694791e-06</v>
      </c>
      <c r="AG133" t="n">
        <v>7.757523148148148</v>
      </c>
      <c r="AH133" t="n">
        <v>538893.9365541055</v>
      </c>
    </row>
    <row r="134">
      <c r="A134" t="n">
        <v>132</v>
      </c>
      <c r="B134" t="n">
        <v>105</v>
      </c>
      <c r="C134" t="inlineStr">
        <is>
          <t xml:space="preserve">CONCLUIDO	</t>
        </is>
      </c>
      <c r="D134" t="n">
        <v>3.7289</v>
      </c>
      <c r="E134" t="n">
        <v>26.82</v>
      </c>
      <c r="F134" t="n">
        <v>23.93</v>
      </c>
      <c r="G134" t="n">
        <v>179.46</v>
      </c>
      <c r="H134" t="n">
        <v>2.32</v>
      </c>
      <c r="I134" t="n">
        <v>8</v>
      </c>
      <c r="J134" t="n">
        <v>260.32</v>
      </c>
      <c r="K134" t="n">
        <v>55.27</v>
      </c>
      <c r="L134" t="n">
        <v>34</v>
      </c>
      <c r="M134" t="n">
        <v>6</v>
      </c>
      <c r="N134" t="n">
        <v>66.04000000000001</v>
      </c>
      <c r="O134" t="n">
        <v>32339.75</v>
      </c>
      <c r="P134" t="n">
        <v>324.93</v>
      </c>
      <c r="Q134" t="n">
        <v>452.58</v>
      </c>
      <c r="R134" t="n">
        <v>68.98999999999999</v>
      </c>
      <c r="S134" t="n">
        <v>57.64</v>
      </c>
      <c r="T134" t="n">
        <v>3592.39</v>
      </c>
      <c r="U134" t="n">
        <v>0.84</v>
      </c>
      <c r="V134" t="n">
        <v>0.89</v>
      </c>
      <c r="W134" t="n">
        <v>6.81</v>
      </c>
      <c r="X134" t="n">
        <v>0.2</v>
      </c>
      <c r="Y134" t="n">
        <v>1</v>
      </c>
      <c r="Z134" t="n">
        <v>10</v>
      </c>
      <c r="AA134" t="n">
        <v>435.5813006423173</v>
      </c>
      <c r="AB134" t="n">
        <v>595.9815520295718</v>
      </c>
      <c r="AC134" t="n">
        <v>539.1019091692306</v>
      </c>
      <c r="AD134" t="n">
        <v>435581.3006423173</v>
      </c>
      <c r="AE134" t="n">
        <v>595981.5520295718</v>
      </c>
      <c r="AF134" t="n">
        <v>3.572593972426263e-06</v>
      </c>
      <c r="AG134" t="n">
        <v>7.760416666666667</v>
      </c>
      <c r="AH134" t="n">
        <v>539101.9091692306</v>
      </c>
    </row>
    <row r="135">
      <c r="A135" t="n">
        <v>133</v>
      </c>
      <c r="B135" t="n">
        <v>105</v>
      </c>
      <c r="C135" t="inlineStr">
        <is>
          <t xml:space="preserve">CONCLUIDO	</t>
        </is>
      </c>
      <c r="D135" t="n">
        <v>3.7312</v>
      </c>
      <c r="E135" t="n">
        <v>26.8</v>
      </c>
      <c r="F135" t="n">
        <v>23.91</v>
      </c>
      <c r="G135" t="n">
        <v>179.34</v>
      </c>
      <c r="H135" t="n">
        <v>2.34</v>
      </c>
      <c r="I135" t="n">
        <v>8</v>
      </c>
      <c r="J135" t="n">
        <v>260.78</v>
      </c>
      <c r="K135" t="n">
        <v>55.27</v>
      </c>
      <c r="L135" t="n">
        <v>34.25</v>
      </c>
      <c r="M135" t="n">
        <v>6</v>
      </c>
      <c r="N135" t="n">
        <v>66.26000000000001</v>
      </c>
      <c r="O135" t="n">
        <v>32396.88</v>
      </c>
      <c r="P135" t="n">
        <v>325.06</v>
      </c>
      <c r="Q135" t="n">
        <v>452.56</v>
      </c>
      <c r="R135" t="n">
        <v>68.42</v>
      </c>
      <c r="S135" t="n">
        <v>57.64</v>
      </c>
      <c r="T135" t="n">
        <v>3307.67</v>
      </c>
      <c r="U135" t="n">
        <v>0.84</v>
      </c>
      <c r="V135" t="n">
        <v>0.89</v>
      </c>
      <c r="W135" t="n">
        <v>6.81</v>
      </c>
      <c r="X135" t="n">
        <v>0.19</v>
      </c>
      <c r="Y135" t="n">
        <v>1</v>
      </c>
      <c r="Z135" t="n">
        <v>10</v>
      </c>
      <c r="AA135" t="n">
        <v>435.4265792021946</v>
      </c>
      <c r="AB135" t="n">
        <v>595.7698553293679</v>
      </c>
      <c r="AC135" t="n">
        <v>538.9104165049758</v>
      </c>
      <c r="AD135" t="n">
        <v>435426.5792021946</v>
      </c>
      <c r="AE135" t="n">
        <v>595769.8553293679</v>
      </c>
      <c r="AF135" t="n">
        <v>3.574797562261491e-06</v>
      </c>
      <c r="AG135" t="n">
        <v>7.75462962962963</v>
      </c>
      <c r="AH135" t="n">
        <v>538910.4165049759</v>
      </c>
    </row>
    <row r="136">
      <c r="A136" t="n">
        <v>134</v>
      </c>
      <c r="B136" t="n">
        <v>105</v>
      </c>
      <c r="C136" t="inlineStr">
        <is>
          <t xml:space="preserve">CONCLUIDO	</t>
        </is>
      </c>
      <c r="D136" t="n">
        <v>3.7291</v>
      </c>
      <c r="E136" t="n">
        <v>26.82</v>
      </c>
      <c r="F136" t="n">
        <v>23.93</v>
      </c>
      <c r="G136" t="n">
        <v>179.45</v>
      </c>
      <c r="H136" t="n">
        <v>2.35</v>
      </c>
      <c r="I136" t="n">
        <v>8</v>
      </c>
      <c r="J136" t="n">
        <v>261.24</v>
      </c>
      <c r="K136" t="n">
        <v>55.27</v>
      </c>
      <c r="L136" t="n">
        <v>34.5</v>
      </c>
      <c r="M136" t="n">
        <v>6</v>
      </c>
      <c r="N136" t="n">
        <v>66.47</v>
      </c>
      <c r="O136" t="n">
        <v>32454.09</v>
      </c>
      <c r="P136" t="n">
        <v>325.49</v>
      </c>
      <c r="Q136" t="n">
        <v>452.57</v>
      </c>
      <c r="R136" t="n">
        <v>68.86</v>
      </c>
      <c r="S136" t="n">
        <v>57.64</v>
      </c>
      <c r="T136" t="n">
        <v>3528.55</v>
      </c>
      <c r="U136" t="n">
        <v>0.84</v>
      </c>
      <c r="V136" t="n">
        <v>0.89</v>
      </c>
      <c r="W136" t="n">
        <v>6.81</v>
      </c>
      <c r="X136" t="n">
        <v>0.2</v>
      </c>
      <c r="Y136" t="n">
        <v>1</v>
      </c>
      <c r="Z136" t="n">
        <v>10</v>
      </c>
      <c r="AA136" t="n">
        <v>435.929176602262</v>
      </c>
      <c r="AB136" t="n">
        <v>596.4575312651724</v>
      </c>
      <c r="AC136" t="n">
        <v>539.5324616146264</v>
      </c>
      <c r="AD136" t="n">
        <v>435929.176602262</v>
      </c>
      <c r="AE136" t="n">
        <v>596457.5312651724</v>
      </c>
      <c r="AF136" t="n">
        <v>3.572785588933674e-06</v>
      </c>
      <c r="AG136" t="n">
        <v>7.760416666666667</v>
      </c>
      <c r="AH136" t="n">
        <v>539532.4616146265</v>
      </c>
    </row>
    <row r="137">
      <c r="A137" t="n">
        <v>135</v>
      </c>
      <c r="B137" t="n">
        <v>105</v>
      </c>
      <c r="C137" t="inlineStr">
        <is>
          <t xml:space="preserve">CONCLUIDO	</t>
        </is>
      </c>
      <c r="D137" t="n">
        <v>3.7308</v>
      </c>
      <c r="E137" t="n">
        <v>26.8</v>
      </c>
      <c r="F137" t="n">
        <v>23.91</v>
      </c>
      <c r="G137" t="n">
        <v>179.36</v>
      </c>
      <c r="H137" t="n">
        <v>2.36</v>
      </c>
      <c r="I137" t="n">
        <v>8</v>
      </c>
      <c r="J137" t="n">
        <v>261.71</v>
      </c>
      <c r="K137" t="n">
        <v>55.27</v>
      </c>
      <c r="L137" t="n">
        <v>34.75</v>
      </c>
      <c r="M137" t="n">
        <v>6</v>
      </c>
      <c r="N137" t="n">
        <v>66.68000000000001</v>
      </c>
      <c r="O137" t="n">
        <v>32511.38</v>
      </c>
      <c r="P137" t="n">
        <v>325.43</v>
      </c>
      <c r="Q137" t="n">
        <v>452.57</v>
      </c>
      <c r="R137" t="n">
        <v>68.55</v>
      </c>
      <c r="S137" t="n">
        <v>57.64</v>
      </c>
      <c r="T137" t="n">
        <v>3371.03</v>
      </c>
      <c r="U137" t="n">
        <v>0.84</v>
      </c>
      <c r="V137" t="n">
        <v>0.89</v>
      </c>
      <c r="W137" t="n">
        <v>6.81</v>
      </c>
      <c r="X137" t="n">
        <v>0.19</v>
      </c>
      <c r="Y137" t="n">
        <v>1</v>
      </c>
      <c r="Z137" t="n">
        <v>10</v>
      </c>
      <c r="AA137" t="n">
        <v>435.6970829875532</v>
      </c>
      <c r="AB137" t="n">
        <v>596.1399705422804</v>
      </c>
      <c r="AC137" t="n">
        <v>539.245208441428</v>
      </c>
      <c r="AD137" t="n">
        <v>435697.0829875532</v>
      </c>
      <c r="AE137" t="n">
        <v>596139.9705422804</v>
      </c>
      <c r="AF137" t="n">
        <v>3.574414329246668e-06</v>
      </c>
      <c r="AG137" t="n">
        <v>7.75462962962963</v>
      </c>
      <c r="AH137" t="n">
        <v>539245.2084414279</v>
      </c>
    </row>
    <row r="138">
      <c r="A138" t="n">
        <v>136</v>
      </c>
      <c r="B138" t="n">
        <v>105</v>
      </c>
      <c r="C138" t="inlineStr">
        <is>
          <t xml:space="preserve">CONCLUIDO	</t>
        </is>
      </c>
      <c r="D138" t="n">
        <v>3.7311</v>
      </c>
      <c r="E138" t="n">
        <v>26.8</v>
      </c>
      <c r="F138" t="n">
        <v>23.91</v>
      </c>
      <c r="G138" t="n">
        <v>179.34</v>
      </c>
      <c r="H138" t="n">
        <v>2.38</v>
      </c>
      <c r="I138" t="n">
        <v>8</v>
      </c>
      <c r="J138" t="n">
        <v>262.17</v>
      </c>
      <c r="K138" t="n">
        <v>55.27</v>
      </c>
      <c r="L138" t="n">
        <v>35</v>
      </c>
      <c r="M138" t="n">
        <v>6</v>
      </c>
      <c r="N138" t="n">
        <v>66.90000000000001</v>
      </c>
      <c r="O138" t="n">
        <v>32568.76</v>
      </c>
      <c r="P138" t="n">
        <v>325.25</v>
      </c>
      <c r="Q138" t="n">
        <v>452.58</v>
      </c>
      <c r="R138" t="n">
        <v>68.42</v>
      </c>
      <c r="S138" t="n">
        <v>57.64</v>
      </c>
      <c r="T138" t="n">
        <v>3308.23</v>
      </c>
      <c r="U138" t="n">
        <v>0.84</v>
      </c>
      <c r="V138" t="n">
        <v>0.89</v>
      </c>
      <c r="W138" t="n">
        <v>6.81</v>
      </c>
      <c r="X138" t="n">
        <v>0.19</v>
      </c>
      <c r="Y138" t="n">
        <v>1</v>
      </c>
      <c r="Z138" t="n">
        <v>10</v>
      </c>
      <c r="AA138" t="n">
        <v>435.5574031107395</v>
      </c>
      <c r="AB138" t="n">
        <v>595.9488543725827</v>
      </c>
      <c r="AC138" t="n">
        <v>539.0723321307328</v>
      </c>
      <c r="AD138" t="n">
        <v>435557.4031107395</v>
      </c>
      <c r="AE138" t="n">
        <v>595948.8543725826</v>
      </c>
      <c r="AF138" t="n">
        <v>3.574701754007786e-06</v>
      </c>
      <c r="AG138" t="n">
        <v>7.75462962962963</v>
      </c>
      <c r="AH138" t="n">
        <v>539072.3321307328</v>
      </c>
    </row>
    <row r="139">
      <c r="A139" t="n">
        <v>137</v>
      </c>
      <c r="B139" t="n">
        <v>105</v>
      </c>
      <c r="C139" t="inlineStr">
        <is>
          <t xml:space="preserve">CONCLUIDO	</t>
        </is>
      </c>
      <c r="D139" t="n">
        <v>3.7308</v>
      </c>
      <c r="E139" t="n">
        <v>26.8</v>
      </c>
      <c r="F139" t="n">
        <v>23.91</v>
      </c>
      <c r="G139" t="n">
        <v>179.36</v>
      </c>
      <c r="H139" t="n">
        <v>2.39</v>
      </c>
      <c r="I139" t="n">
        <v>8</v>
      </c>
      <c r="J139" t="n">
        <v>262.64</v>
      </c>
      <c r="K139" t="n">
        <v>55.27</v>
      </c>
      <c r="L139" t="n">
        <v>35.25</v>
      </c>
      <c r="M139" t="n">
        <v>6</v>
      </c>
      <c r="N139" t="n">
        <v>67.12</v>
      </c>
      <c r="O139" t="n">
        <v>32626.21</v>
      </c>
      <c r="P139" t="n">
        <v>325.33</v>
      </c>
      <c r="Q139" t="n">
        <v>452.56</v>
      </c>
      <c r="R139" t="n">
        <v>68.54000000000001</v>
      </c>
      <c r="S139" t="n">
        <v>57.64</v>
      </c>
      <c r="T139" t="n">
        <v>3366.94</v>
      </c>
      <c r="U139" t="n">
        <v>0.84</v>
      </c>
      <c r="V139" t="n">
        <v>0.89</v>
      </c>
      <c r="W139" t="n">
        <v>6.81</v>
      </c>
      <c r="X139" t="n">
        <v>0.19</v>
      </c>
      <c r="Y139" t="n">
        <v>1</v>
      </c>
      <c r="Z139" t="n">
        <v>10</v>
      </c>
      <c r="AA139" t="n">
        <v>435.6322537752668</v>
      </c>
      <c r="AB139" t="n">
        <v>596.0512683539671</v>
      </c>
      <c r="AC139" t="n">
        <v>539.164971865473</v>
      </c>
      <c r="AD139" t="n">
        <v>435632.2537752668</v>
      </c>
      <c r="AE139" t="n">
        <v>596051.2683539671</v>
      </c>
      <c r="AF139" t="n">
        <v>3.574414329246668e-06</v>
      </c>
      <c r="AG139" t="n">
        <v>7.75462962962963</v>
      </c>
      <c r="AH139" t="n">
        <v>539164.9718654731</v>
      </c>
    </row>
    <row r="140">
      <c r="A140" t="n">
        <v>138</v>
      </c>
      <c r="B140" t="n">
        <v>105</v>
      </c>
      <c r="C140" t="inlineStr">
        <is>
          <t xml:space="preserve">CONCLUIDO	</t>
        </is>
      </c>
      <c r="D140" t="n">
        <v>3.7306</v>
      </c>
      <c r="E140" t="n">
        <v>26.81</v>
      </c>
      <c r="F140" t="n">
        <v>23.92</v>
      </c>
      <c r="G140" t="n">
        <v>179.37</v>
      </c>
      <c r="H140" t="n">
        <v>2.4</v>
      </c>
      <c r="I140" t="n">
        <v>8</v>
      </c>
      <c r="J140" t="n">
        <v>263.1</v>
      </c>
      <c r="K140" t="n">
        <v>55.27</v>
      </c>
      <c r="L140" t="n">
        <v>35.5</v>
      </c>
      <c r="M140" t="n">
        <v>6</v>
      </c>
      <c r="N140" t="n">
        <v>67.33</v>
      </c>
      <c r="O140" t="n">
        <v>32683.74</v>
      </c>
      <c r="P140" t="n">
        <v>325.46</v>
      </c>
      <c r="Q140" t="n">
        <v>452.56</v>
      </c>
      <c r="R140" t="n">
        <v>68.62</v>
      </c>
      <c r="S140" t="n">
        <v>57.64</v>
      </c>
      <c r="T140" t="n">
        <v>3407.97</v>
      </c>
      <c r="U140" t="n">
        <v>0.84</v>
      </c>
      <c r="V140" t="n">
        <v>0.89</v>
      </c>
      <c r="W140" t="n">
        <v>6.81</v>
      </c>
      <c r="X140" t="n">
        <v>0.19</v>
      </c>
      <c r="Y140" t="n">
        <v>1</v>
      </c>
      <c r="Z140" t="n">
        <v>10</v>
      </c>
      <c r="AA140" t="n">
        <v>435.7632503224117</v>
      </c>
      <c r="AB140" t="n">
        <v>596.2305036089305</v>
      </c>
      <c r="AC140" t="n">
        <v>539.3271011592608</v>
      </c>
      <c r="AD140" t="n">
        <v>435763.2503224118</v>
      </c>
      <c r="AE140" t="n">
        <v>596230.5036089305</v>
      </c>
      <c r="AF140" t="n">
        <v>3.574222712739258e-06</v>
      </c>
      <c r="AG140" t="n">
        <v>7.757523148148148</v>
      </c>
      <c r="AH140" t="n">
        <v>539327.1011592608</v>
      </c>
    </row>
    <row r="141">
      <c r="A141" t="n">
        <v>139</v>
      </c>
      <c r="B141" t="n">
        <v>105</v>
      </c>
      <c r="C141" t="inlineStr">
        <is>
          <t xml:space="preserve">CONCLUIDO	</t>
        </is>
      </c>
      <c r="D141" t="n">
        <v>3.7302</v>
      </c>
      <c r="E141" t="n">
        <v>26.81</v>
      </c>
      <c r="F141" t="n">
        <v>23.92</v>
      </c>
      <c r="G141" t="n">
        <v>179.39</v>
      </c>
      <c r="H141" t="n">
        <v>2.41</v>
      </c>
      <c r="I141" t="n">
        <v>8</v>
      </c>
      <c r="J141" t="n">
        <v>263.57</v>
      </c>
      <c r="K141" t="n">
        <v>55.27</v>
      </c>
      <c r="L141" t="n">
        <v>35.75</v>
      </c>
      <c r="M141" t="n">
        <v>6</v>
      </c>
      <c r="N141" t="n">
        <v>67.55</v>
      </c>
      <c r="O141" t="n">
        <v>32741.36</v>
      </c>
      <c r="P141" t="n">
        <v>325.23</v>
      </c>
      <c r="Q141" t="n">
        <v>452.55</v>
      </c>
      <c r="R141" t="n">
        <v>68.72</v>
      </c>
      <c r="S141" t="n">
        <v>57.64</v>
      </c>
      <c r="T141" t="n">
        <v>3456.88</v>
      </c>
      <c r="U141" t="n">
        <v>0.84</v>
      </c>
      <c r="V141" t="n">
        <v>0.89</v>
      </c>
      <c r="W141" t="n">
        <v>6.81</v>
      </c>
      <c r="X141" t="n">
        <v>0.2</v>
      </c>
      <c r="Y141" t="n">
        <v>1</v>
      </c>
      <c r="Z141" t="n">
        <v>10</v>
      </c>
      <c r="AA141" t="n">
        <v>435.6447958802036</v>
      </c>
      <c r="AB141" t="n">
        <v>596.0684290152602</v>
      </c>
      <c r="AC141" t="n">
        <v>539.1804947373373</v>
      </c>
      <c r="AD141" t="n">
        <v>435644.7958802036</v>
      </c>
      <c r="AE141" t="n">
        <v>596068.4290152602</v>
      </c>
      <c r="AF141" t="n">
        <v>3.573839479724435e-06</v>
      </c>
      <c r="AG141" t="n">
        <v>7.757523148148148</v>
      </c>
      <c r="AH141" t="n">
        <v>539180.4947373373</v>
      </c>
    </row>
    <row r="142">
      <c r="A142" t="n">
        <v>140</v>
      </c>
      <c r="B142" t="n">
        <v>105</v>
      </c>
      <c r="C142" t="inlineStr">
        <is>
          <t xml:space="preserve">CONCLUIDO	</t>
        </is>
      </c>
      <c r="D142" t="n">
        <v>3.7299</v>
      </c>
      <c r="E142" t="n">
        <v>26.81</v>
      </c>
      <c r="F142" t="n">
        <v>23.92</v>
      </c>
      <c r="G142" t="n">
        <v>179.41</v>
      </c>
      <c r="H142" t="n">
        <v>2.43</v>
      </c>
      <c r="I142" t="n">
        <v>8</v>
      </c>
      <c r="J142" t="n">
        <v>264.04</v>
      </c>
      <c r="K142" t="n">
        <v>55.27</v>
      </c>
      <c r="L142" t="n">
        <v>36</v>
      </c>
      <c r="M142" t="n">
        <v>6</v>
      </c>
      <c r="N142" t="n">
        <v>67.77</v>
      </c>
      <c r="O142" t="n">
        <v>32799.06</v>
      </c>
      <c r="P142" t="n">
        <v>325.08</v>
      </c>
      <c r="Q142" t="n">
        <v>452.55</v>
      </c>
      <c r="R142" t="n">
        <v>68.76000000000001</v>
      </c>
      <c r="S142" t="n">
        <v>57.64</v>
      </c>
      <c r="T142" t="n">
        <v>3475.93</v>
      </c>
      <c r="U142" t="n">
        <v>0.84</v>
      </c>
      <c r="V142" t="n">
        <v>0.89</v>
      </c>
      <c r="W142" t="n">
        <v>6.81</v>
      </c>
      <c r="X142" t="n">
        <v>0.2</v>
      </c>
      <c r="Y142" t="n">
        <v>1</v>
      </c>
      <c r="Z142" t="n">
        <v>10</v>
      </c>
      <c r="AA142" t="n">
        <v>435.5705284679653</v>
      </c>
      <c r="AB142" t="n">
        <v>595.9668130653888</v>
      </c>
      <c r="AC142" t="n">
        <v>539.0885768711029</v>
      </c>
      <c r="AD142" t="n">
        <v>435570.5284679653</v>
      </c>
      <c r="AE142" t="n">
        <v>595966.8130653888</v>
      </c>
      <c r="AF142" t="n">
        <v>3.573552054963319e-06</v>
      </c>
      <c r="AG142" t="n">
        <v>7.757523148148148</v>
      </c>
      <c r="AH142" t="n">
        <v>539088.5768711029</v>
      </c>
    </row>
    <row r="143">
      <c r="A143" t="n">
        <v>141</v>
      </c>
      <c r="B143" t="n">
        <v>105</v>
      </c>
      <c r="C143" t="inlineStr">
        <is>
          <t xml:space="preserve">CONCLUIDO	</t>
        </is>
      </c>
      <c r="D143" t="n">
        <v>3.7293</v>
      </c>
      <c r="E143" t="n">
        <v>26.81</v>
      </c>
      <c r="F143" t="n">
        <v>23.93</v>
      </c>
      <c r="G143" t="n">
        <v>179.44</v>
      </c>
      <c r="H143" t="n">
        <v>2.44</v>
      </c>
      <c r="I143" t="n">
        <v>8</v>
      </c>
      <c r="J143" t="n">
        <v>264.51</v>
      </c>
      <c r="K143" t="n">
        <v>55.27</v>
      </c>
      <c r="L143" t="n">
        <v>36.25</v>
      </c>
      <c r="M143" t="n">
        <v>6</v>
      </c>
      <c r="N143" t="n">
        <v>67.98999999999999</v>
      </c>
      <c r="O143" t="n">
        <v>32856.84</v>
      </c>
      <c r="P143" t="n">
        <v>324.26</v>
      </c>
      <c r="Q143" t="n">
        <v>452.55</v>
      </c>
      <c r="R143" t="n">
        <v>68.76000000000001</v>
      </c>
      <c r="S143" t="n">
        <v>57.64</v>
      </c>
      <c r="T143" t="n">
        <v>3479.18</v>
      </c>
      <c r="U143" t="n">
        <v>0.84</v>
      </c>
      <c r="V143" t="n">
        <v>0.89</v>
      </c>
      <c r="W143" t="n">
        <v>6.81</v>
      </c>
      <c r="X143" t="n">
        <v>0.2</v>
      </c>
      <c r="Y143" t="n">
        <v>1</v>
      </c>
      <c r="Z143" t="n">
        <v>10</v>
      </c>
      <c r="AA143" t="n">
        <v>435.1161055959047</v>
      </c>
      <c r="AB143" t="n">
        <v>595.3450516441131</v>
      </c>
      <c r="AC143" t="n">
        <v>538.5261554872263</v>
      </c>
      <c r="AD143" t="n">
        <v>435116.1055959048</v>
      </c>
      <c r="AE143" t="n">
        <v>595345.0516441131</v>
      </c>
      <c r="AF143" t="n">
        <v>3.572977205441085e-06</v>
      </c>
      <c r="AG143" t="n">
        <v>7.757523148148148</v>
      </c>
      <c r="AH143" t="n">
        <v>538526.1554872263</v>
      </c>
    </row>
    <row r="144">
      <c r="A144" t="n">
        <v>142</v>
      </c>
      <c r="B144" t="n">
        <v>105</v>
      </c>
      <c r="C144" t="inlineStr">
        <is>
          <t xml:space="preserve">CONCLUIDO	</t>
        </is>
      </c>
      <c r="D144" t="n">
        <v>3.7303</v>
      </c>
      <c r="E144" t="n">
        <v>26.81</v>
      </c>
      <c r="F144" t="n">
        <v>23.92</v>
      </c>
      <c r="G144" t="n">
        <v>179.39</v>
      </c>
      <c r="H144" t="n">
        <v>2.45</v>
      </c>
      <c r="I144" t="n">
        <v>8</v>
      </c>
      <c r="J144" t="n">
        <v>264.98</v>
      </c>
      <c r="K144" t="n">
        <v>55.27</v>
      </c>
      <c r="L144" t="n">
        <v>36.5</v>
      </c>
      <c r="M144" t="n">
        <v>6</v>
      </c>
      <c r="N144" t="n">
        <v>68.2</v>
      </c>
      <c r="O144" t="n">
        <v>32914.7</v>
      </c>
      <c r="P144" t="n">
        <v>323.93</v>
      </c>
      <c r="Q144" t="n">
        <v>452.55</v>
      </c>
      <c r="R144" t="n">
        <v>68.64</v>
      </c>
      <c r="S144" t="n">
        <v>57.64</v>
      </c>
      <c r="T144" t="n">
        <v>3418.44</v>
      </c>
      <c r="U144" t="n">
        <v>0.84</v>
      </c>
      <c r="V144" t="n">
        <v>0.89</v>
      </c>
      <c r="W144" t="n">
        <v>6.81</v>
      </c>
      <c r="X144" t="n">
        <v>0.19</v>
      </c>
      <c r="Y144" t="n">
        <v>1</v>
      </c>
      <c r="Z144" t="n">
        <v>10</v>
      </c>
      <c r="AA144" t="n">
        <v>434.7942373550073</v>
      </c>
      <c r="AB144" t="n">
        <v>594.9046573170928</v>
      </c>
      <c r="AC144" t="n">
        <v>538.1277917766793</v>
      </c>
      <c r="AD144" t="n">
        <v>434794.2373550073</v>
      </c>
      <c r="AE144" t="n">
        <v>594904.6573170928</v>
      </c>
      <c r="AF144" t="n">
        <v>3.573935287978141e-06</v>
      </c>
      <c r="AG144" t="n">
        <v>7.757523148148148</v>
      </c>
      <c r="AH144" t="n">
        <v>538127.7917766792</v>
      </c>
    </row>
    <row r="145">
      <c r="A145" t="n">
        <v>143</v>
      </c>
      <c r="B145" t="n">
        <v>105</v>
      </c>
      <c r="C145" t="inlineStr">
        <is>
          <t xml:space="preserve">CONCLUIDO	</t>
        </is>
      </c>
      <c r="D145" t="n">
        <v>3.7293</v>
      </c>
      <c r="E145" t="n">
        <v>26.81</v>
      </c>
      <c r="F145" t="n">
        <v>23.93</v>
      </c>
      <c r="G145" t="n">
        <v>179.44</v>
      </c>
      <c r="H145" t="n">
        <v>2.46</v>
      </c>
      <c r="I145" t="n">
        <v>8</v>
      </c>
      <c r="J145" t="n">
        <v>265.45</v>
      </c>
      <c r="K145" t="n">
        <v>55.27</v>
      </c>
      <c r="L145" t="n">
        <v>36.75</v>
      </c>
      <c r="M145" t="n">
        <v>6</v>
      </c>
      <c r="N145" t="n">
        <v>68.42</v>
      </c>
      <c r="O145" t="n">
        <v>32972.65</v>
      </c>
      <c r="P145" t="n">
        <v>323.36</v>
      </c>
      <c r="Q145" t="n">
        <v>452.55</v>
      </c>
      <c r="R145" t="n">
        <v>68.93000000000001</v>
      </c>
      <c r="S145" t="n">
        <v>57.64</v>
      </c>
      <c r="T145" t="n">
        <v>3560.88</v>
      </c>
      <c r="U145" t="n">
        <v>0.84</v>
      </c>
      <c r="V145" t="n">
        <v>0.89</v>
      </c>
      <c r="W145" t="n">
        <v>6.81</v>
      </c>
      <c r="X145" t="n">
        <v>0.2</v>
      </c>
      <c r="Y145" t="n">
        <v>1</v>
      </c>
      <c r="Z145" t="n">
        <v>10</v>
      </c>
      <c r="AA145" t="n">
        <v>434.5324080047258</v>
      </c>
      <c r="AB145" t="n">
        <v>594.5464108489421</v>
      </c>
      <c r="AC145" t="n">
        <v>537.8037358486467</v>
      </c>
      <c r="AD145" t="n">
        <v>434532.4080047258</v>
      </c>
      <c r="AE145" t="n">
        <v>594546.410848942</v>
      </c>
      <c r="AF145" t="n">
        <v>3.572977205441085e-06</v>
      </c>
      <c r="AG145" t="n">
        <v>7.757523148148148</v>
      </c>
      <c r="AH145" t="n">
        <v>537803.7358486467</v>
      </c>
    </row>
    <row r="146">
      <c r="A146" t="n">
        <v>144</v>
      </c>
      <c r="B146" t="n">
        <v>105</v>
      </c>
      <c r="C146" t="inlineStr">
        <is>
          <t xml:space="preserve">CONCLUIDO	</t>
        </is>
      </c>
      <c r="D146" t="n">
        <v>3.7291</v>
      </c>
      <c r="E146" t="n">
        <v>26.82</v>
      </c>
      <c r="F146" t="n">
        <v>23.93</v>
      </c>
      <c r="G146" t="n">
        <v>179.45</v>
      </c>
      <c r="H146" t="n">
        <v>2.48</v>
      </c>
      <c r="I146" t="n">
        <v>8</v>
      </c>
      <c r="J146" t="n">
        <v>265.92</v>
      </c>
      <c r="K146" t="n">
        <v>55.27</v>
      </c>
      <c r="L146" t="n">
        <v>37</v>
      </c>
      <c r="M146" t="n">
        <v>6</v>
      </c>
      <c r="N146" t="n">
        <v>68.65000000000001</v>
      </c>
      <c r="O146" t="n">
        <v>33030.68</v>
      </c>
      <c r="P146" t="n">
        <v>323.01</v>
      </c>
      <c r="Q146" t="n">
        <v>452.56</v>
      </c>
      <c r="R146" t="n">
        <v>68.90000000000001</v>
      </c>
      <c r="S146" t="n">
        <v>57.64</v>
      </c>
      <c r="T146" t="n">
        <v>3547.69</v>
      </c>
      <c r="U146" t="n">
        <v>0.84</v>
      </c>
      <c r="V146" t="n">
        <v>0.89</v>
      </c>
      <c r="W146" t="n">
        <v>6.81</v>
      </c>
      <c r="X146" t="n">
        <v>0.2</v>
      </c>
      <c r="Y146" t="n">
        <v>1</v>
      </c>
      <c r="Z146" t="n">
        <v>10</v>
      </c>
      <c r="AA146" t="n">
        <v>434.3206791994263</v>
      </c>
      <c r="AB146" t="n">
        <v>594.2567141567156</v>
      </c>
      <c r="AC146" t="n">
        <v>537.5416874021346</v>
      </c>
      <c r="AD146" t="n">
        <v>434320.6791994263</v>
      </c>
      <c r="AE146" t="n">
        <v>594256.7141567155</v>
      </c>
      <c r="AF146" t="n">
        <v>3.572785588933674e-06</v>
      </c>
      <c r="AG146" t="n">
        <v>7.760416666666667</v>
      </c>
      <c r="AH146" t="n">
        <v>537541.6874021345</v>
      </c>
    </row>
    <row r="147">
      <c r="A147" t="n">
        <v>145</v>
      </c>
      <c r="B147" t="n">
        <v>105</v>
      </c>
      <c r="C147" t="inlineStr">
        <is>
          <t xml:space="preserve">CONCLUIDO	</t>
        </is>
      </c>
      <c r="D147" t="n">
        <v>3.7288</v>
      </c>
      <c r="E147" t="n">
        <v>26.82</v>
      </c>
      <c r="F147" t="n">
        <v>23.93</v>
      </c>
      <c r="G147" t="n">
        <v>179.47</v>
      </c>
      <c r="H147" t="n">
        <v>2.49</v>
      </c>
      <c r="I147" t="n">
        <v>8</v>
      </c>
      <c r="J147" t="n">
        <v>266.39</v>
      </c>
      <c r="K147" t="n">
        <v>55.27</v>
      </c>
      <c r="L147" t="n">
        <v>37.25</v>
      </c>
      <c r="M147" t="n">
        <v>6</v>
      </c>
      <c r="N147" t="n">
        <v>68.87</v>
      </c>
      <c r="O147" t="n">
        <v>33088.79</v>
      </c>
      <c r="P147" t="n">
        <v>322.55</v>
      </c>
      <c r="Q147" t="n">
        <v>452.55</v>
      </c>
      <c r="R147" t="n">
        <v>68.89</v>
      </c>
      <c r="S147" t="n">
        <v>57.64</v>
      </c>
      <c r="T147" t="n">
        <v>3544.97</v>
      </c>
      <c r="U147" t="n">
        <v>0.84</v>
      </c>
      <c r="V147" t="n">
        <v>0.89</v>
      </c>
      <c r="W147" t="n">
        <v>6.81</v>
      </c>
      <c r="X147" t="n">
        <v>0.2</v>
      </c>
      <c r="Y147" t="n">
        <v>1</v>
      </c>
      <c r="Z147" t="n">
        <v>10</v>
      </c>
      <c r="AA147" t="n">
        <v>434.0452049948499</v>
      </c>
      <c r="AB147" t="n">
        <v>593.8797981969499</v>
      </c>
      <c r="AC147" t="n">
        <v>537.200743772564</v>
      </c>
      <c r="AD147" t="n">
        <v>434045.2049948499</v>
      </c>
      <c r="AE147" t="n">
        <v>593879.7981969499</v>
      </c>
      <c r="AF147" t="n">
        <v>3.572498164172558e-06</v>
      </c>
      <c r="AG147" t="n">
        <v>7.760416666666667</v>
      </c>
      <c r="AH147" t="n">
        <v>537200.743772564</v>
      </c>
    </row>
    <row r="148">
      <c r="A148" t="n">
        <v>146</v>
      </c>
      <c r="B148" t="n">
        <v>105</v>
      </c>
      <c r="C148" t="inlineStr">
        <is>
          <t xml:space="preserve">CONCLUIDO	</t>
        </is>
      </c>
      <c r="D148" t="n">
        <v>3.7289</v>
      </c>
      <c r="E148" t="n">
        <v>26.82</v>
      </c>
      <c r="F148" t="n">
        <v>23.93</v>
      </c>
      <c r="G148" t="n">
        <v>179.46</v>
      </c>
      <c r="H148" t="n">
        <v>2.5</v>
      </c>
      <c r="I148" t="n">
        <v>8</v>
      </c>
      <c r="J148" t="n">
        <v>266.86</v>
      </c>
      <c r="K148" t="n">
        <v>55.27</v>
      </c>
      <c r="L148" t="n">
        <v>37.5</v>
      </c>
      <c r="M148" t="n">
        <v>6</v>
      </c>
      <c r="N148" t="n">
        <v>69.09</v>
      </c>
      <c r="O148" t="n">
        <v>33146.99</v>
      </c>
      <c r="P148" t="n">
        <v>321.31</v>
      </c>
      <c r="Q148" t="n">
        <v>452.56</v>
      </c>
      <c r="R148" t="n">
        <v>69</v>
      </c>
      <c r="S148" t="n">
        <v>57.64</v>
      </c>
      <c r="T148" t="n">
        <v>3597.36</v>
      </c>
      <c r="U148" t="n">
        <v>0.84</v>
      </c>
      <c r="V148" t="n">
        <v>0.89</v>
      </c>
      <c r="W148" t="n">
        <v>6.81</v>
      </c>
      <c r="X148" t="n">
        <v>0.2</v>
      </c>
      <c r="Y148" t="n">
        <v>1</v>
      </c>
      <c r="Z148" t="n">
        <v>10</v>
      </c>
      <c r="AA148" t="n">
        <v>433.2332873750874</v>
      </c>
      <c r="AB148" t="n">
        <v>592.7688966903135</v>
      </c>
      <c r="AC148" t="n">
        <v>536.1958651465608</v>
      </c>
      <c r="AD148" t="n">
        <v>433233.2873750874</v>
      </c>
      <c r="AE148" t="n">
        <v>592768.8966903135</v>
      </c>
      <c r="AF148" t="n">
        <v>3.572593972426263e-06</v>
      </c>
      <c r="AG148" t="n">
        <v>7.760416666666667</v>
      </c>
      <c r="AH148" t="n">
        <v>536195.8651465608</v>
      </c>
    </row>
    <row r="149">
      <c r="A149" t="n">
        <v>147</v>
      </c>
      <c r="B149" t="n">
        <v>105</v>
      </c>
      <c r="C149" t="inlineStr">
        <is>
          <t xml:space="preserve">CONCLUIDO	</t>
        </is>
      </c>
      <c r="D149" t="n">
        <v>3.7293</v>
      </c>
      <c r="E149" t="n">
        <v>26.82</v>
      </c>
      <c r="F149" t="n">
        <v>23.93</v>
      </c>
      <c r="G149" t="n">
        <v>179.44</v>
      </c>
      <c r="H149" t="n">
        <v>2.51</v>
      </c>
      <c r="I149" t="n">
        <v>8</v>
      </c>
      <c r="J149" t="n">
        <v>267.33</v>
      </c>
      <c r="K149" t="n">
        <v>55.27</v>
      </c>
      <c r="L149" t="n">
        <v>37.75</v>
      </c>
      <c r="M149" t="n">
        <v>6</v>
      </c>
      <c r="N149" t="n">
        <v>69.31</v>
      </c>
      <c r="O149" t="n">
        <v>33205.27</v>
      </c>
      <c r="P149" t="n">
        <v>320.25</v>
      </c>
      <c r="Q149" t="n">
        <v>452.57</v>
      </c>
      <c r="R149" t="n">
        <v>69</v>
      </c>
      <c r="S149" t="n">
        <v>57.64</v>
      </c>
      <c r="T149" t="n">
        <v>3597.49</v>
      </c>
      <c r="U149" t="n">
        <v>0.84</v>
      </c>
      <c r="V149" t="n">
        <v>0.89</v>
      </c>
      <c r="W149" t="n">
        <v>6.81</v>
      </c>
      <c r="X149" t="n">
        <v>0.2</v>
      </c>
      <c r="Y149" t="n">
        <v>1</v>
      </c>
      <c r="Z149" t="n">
        <v>10</v>
      </c>
      <c r="AA149" t="n">
        <v>432.5154085507631</v>
      </c>
      <c r="AB149" t="n">
        <v>591.7866632122946</v>
      </c>
      <c r="AC149" t="n">
        <v>535.3073746531107</v>
      </c>
      <c r="AD149" t="n">
        <v>432515.4085507632</v>
      </c>
      <c r="AE149" t="n">
        <v>591786.6632122946</v>
      </c>
      <c r="AF149" t="n">
        <v>3.572977205441085e-06</v>
      </c>
      <c r="AG149" t="n">
        <v>7.760416666666667</v>
      </c>
      <c r="AH149" t="n">
        <v>535307.3746531107</v>
      </c>
    </row>
    <row r="150">
      <c r="A150" t="n">
        <v>148</v>
      </c>
      <c r="B150" t="n">
        <v>105</v>
      </c>
      <c r="C150" t="inlineStr">
        <is>
          <t xml:space="preserve">CONCLUIDO	</t>
        </is>
      </c>
      <c r="D150" t="n">
        <v>3.7276</v>
      </c>
      <c r="E150" t="n">
        <v>26.83</v>
      </c>
      <c r="F150" t="n">
        <v>23.94</v>
      </c>
      <c r="G150" t="n">
        <v>179.53</v>
      </c>
      <c r="H150" t="n">
        <v>2.53</v>
      </c>
      <c r="I150" t="n">
        <v>8</v>
      </c>
      <c r="J150" t="n">
        <v>267.81</v>
      </c>
      <c r="K150" t="n">
        <v>55.27</v>
      </c>
      <c r="L150" t="n">
        <v>38</v>
      </c>
      <c r="M150" t="n">
        <v>6</v>
      </c>
      <c r="N150" t="n">
        <v>69.53</v>
      </c>
      <c r="O150" t="n">
        <v>33263.64</v>
      </c>
      <c r="P150" t="n">
        <v>319.62</v>
      </c>
      <c r="Q150" t="n">
        <v>452.56</v>
      </c>
      <c r="R150" t="n">
        <v>69.36</v>
      </c>
      <c r="S150" t="n">
        <v>57.64</v>
      </c>
      <c r="T150" t="n">
        <v>3778.1</v>
      </c>
      <c r="U150" t="n">
        <v>0.83</v>
      </c>
      <c r="V150" t="n">
        <v>0.89</v>
      </c>
      <c r="W150" t="n">
        <v>6.81</v>
      </c>
      <c r="X150" t="n">
        <v>0.21</v>
      </c>
      <c r="Y150" t="n">
        <v>1</v>
      </c>
      <c r="Z150" t="n">
        <v>10</v>
      </c>
      <c r="AA150" t="n">
        <v>432.2670293474383</v>
      </c>
      <c r="AB150" t="n">
        <v>591.4468198285883</v>
      </c>
      <c r="AC150" t="n">
        <v>534.9999654449723</v>
      </c>
      <c r="AD150" t="n">
        <v>432267.0293474382</v>
      </c>
      <c r="AE150" t="n">
        <v>591446.8198285883</v>
      </c>
      <c r="AF150" t="n">
        <v>3.57134846512809e-06</v>
      </c>
      <c r="AG150" t="n">
        <v>7.763310185185184</v>
      </c>
      <c r="AH150" t="n">
        <v>534999.9654449723</v>
      </c>
    </row>
    <row r="151">
      <c r="A151" t="n">
        <v>149</v>
      </c>
      <c r="B151" t="n">
        <v>105</v>
      </c>
      <c r="C151" t="inlineStr">
        <is>
          <t xml:space="preserve">CONCLUIDO	</t>
        </is>
      </c>
      <c r="D151" t="n">
        <v>3.7373</v>
      </c>
      <c r="E151" t="n">
        <v>26.76</v>
      </c>
      <c r="F151" t="n">
        <v>23.91</v>
      </c>
      <c r="G151" t="n">
        <v>204.93</v>
      </c>
      <c r="H151" t="n">
        <v>2.54</v>
      </c>
      <c r="I151" t="n">
        <v>7</v>
      </c>
      <c r="J151" t="n">
        <v>268.28</v>
      </c>
      <c r="K151" t="n">
        <v>55.27</v>
      </c>
      <c r="L151" t="n">
        <v>38.25</v>
      </c>
      <c r="M151" t="n">
        <v>5</v>
      </c>
      <c r="N151" t="n">
        <v>69.76000000000001</v>
      </c>
      <c r="O151" t="n">
        <v>33322.09</v>
      </c>
      <c r="P151" t="n">
        <v>319.74</v>
      </c>
      <c r="Q151" t="n">
        <v>452.56</v>
      </c>
      <c r="R151" t="n">
        <v>68.45999999999999</v>
      </c>
      <c r="S151" t="n">
        <v>57.64</v>
      </c>
      <c r="T151" t="n">
        <v>3333.54</v>
      </c>
      <c r="U151" t="n">
        <v>0.84</v>
      </c>
      <c r="V151" t="n">
        <v>0.89</v>
      </c>
      <c r="W151" t="n">
        <v>6.8</v>
      </c>
      <c r="X151" t="n">
        <v>0.18</v>
      </c>
      <c r="Y151" t="n">
        <v>1</v>
      </c>
      <c r="Z151" t="n">
        <v>10</v>
      </c>
      <c r="AA151" t="n">
        <v>431.517281673075</v>
      </c>
      <c r="AB151" t="n">
        <v>590.4209819839916</v>
      </c>
      <c r="AC151" t="n">
        <v>534.0720321244914</v>
      </c>
      <c r="AD151" t="n">
        <v>431517.281673075</v>
      </c>
      <c r="AE151" t="n">
        <v>590420.9819839916</v>
      </c>
      <c r="AF151" t="n">
        <v>3.580641865737529e-06</v>
      </c>
      <c r="AG151" t="n">
        <v>7.743055555555556</v>
      </c>
      <c r="AH151" t="n">
        <v>534072.0321244914</v>
      </c>
    </row>
    <row r="152">
      <c r="A152" t="n">
        <v>150</v>
      </c>
      <c r="B152" t="n">
        <v>105</v>
      </c>
      <c r="C152" t="inlineStr">
        <is>
          <t xml:space="preserve">CONCLUIDO	</t>
        </is>
      </c>
      <c r="D152" t="n">
        <v>3.737</v>
      </c>
      <c r="E152" t="n">
        <v>26.76</v>
      </c>
      <c r="F152" t="n">
        <v>23.91</v>
      </c>
      <c r="G152" t="n">
        <v>204.95</v>
      </c>
      <c r="H152" t="n">
        <v>2.55</v>
      </c>
      <c r="I152" t="n">
        <v>7</v>
      </c>
      <c r="J152" t="n">
        <v>268.75</v>
      </c>
      <c r="K152" t="n">
        <v>55.27</v>
      </c>
      <c r="L152" t="n">
        <v>38.5</v>
      </c>
      <c r="M152" t="n">
        <v>5</v>
      </c>
      <c r="N152" t="n">
        <v>69.98</v>
      </c>
      <c r="O152" t="n">
        <v>33380.63</v>
      </c>
      <c r="P152" t="n">
        <v>320.43</v>
      </c>
      <c r="Q152" t="n">
        <v>452.57</v>
      </c>
      <c r="R152" t="n">
        <v>68.41</v>
      </c>
      <c r="S152" t="n">
        <v>57.64</v>
      </c>
      <c r="T152" t="n">
        <v>3305.79</v>
      </c>
      <c r="U152" t="n">
        <v>0.84</v>
      </c>
      <c r="V152" t="n">
        <v>0.89</v>
      </c>
      <c r="W152" t="n">
        <v>6.81</v>
      </c>
      <c r="X152" t="n">
        <v>0.19</v>
      </c>
      <c r="Y152" t="n">
        <v>1</v>
      </c>
      <c r="Z152" t="n">
        <v>10</v>
      </c>
      <c r="AA152" t="n">
        <v>431.9864859161832</v>
      </c>
      <c r="AB152" t="n">
        <v>591.0629679292425</v>
      </c>
      <c r="AC152" t="n">
        <v>534.6527478321606</v>
      </c>
      <c r="AD152" t="n">
        <v>431986.4859161832</v>
      </c>
      <c r="AE152" t="n">
        <v>591062.9679292425</v>
      </c>
      <c r="AF152" t="n">
        <v>3.580354440976413e-06</v>
      </c>
      <c r="AG152" t="n">
        <v>7.743055555555556</v>
      </c>
      <c r="AH152" t="n">
        <v>534652.7478321606</v>
      </c>
    </row>
    <row r="153">
      <c r="A153" t="n">
        <v>151</v>
      </c>
      <c r="B153" t="n">
        <v>105</v>
      </c>
      <c r="C153" t="inlineStr">
        <is>
          <t xml:space="preserve">CONCLUIDO	</t>
        </is>
      </c>
      <c r="D153" t="n">
        <v>3.7379</v>
      </c>
      <c r="E153" t="n">
        <v>26.75</v>
      </c>
      <c r="F153" t="n">
        <v>23.9</v>
      </c>
      <c r="G153" t="n">
        <v>204.9</v>
      </c>
      <c r="H153" t="n">
        <v>2.56</v>
      </c>
      <c r="I153" t="n">
        <v>7</v>
      </c>
      <c r="J153" t="n">
        <v>269.23</v>
      </c>
      <c r="K153" t="n">
        <v>55.27</v>
      </c>
      <c r="L153" t="n">
        <v>38.75</v>
      </c>
      <c r="M153" t="n">
        <v>5</v>
      </c>
      <c r="N153" t="n">
        <v>70.20999999999999</v>
      </c>
      <c r="O153" t="n">
        <v>33439.25</v>
      </c>
      <c r="P153" t="n">
        <v>320.57</v>
      </c>
      <c r="Q153" t="n">
        <v>452.55</v>
      </c>
      <c r="R153" t="n">
        <v>68.26000000000001</v>
      </c>
      <c r="S153" t="n">
        <v>57.64</v>
      </c>
      <c r="T153" t="n">
        <v>3234.98</v>
      </c>
      <c r="U153" t="n">
        <v>0.84</v>
      </c>
      <c r="V153" t="n">
        <v>0.89</v>
      </c>
      <c r="W153" t="n">
        <v>6.81</v>
      </c>
      <c r="X153" t="n">
        <v>0.18</v>
      </c>
      <c r="Y153" t="n">
        <v>1</v>
      </c>
      <c r="Z153" t="n">
        <v>10</v>
      </c>
      <c r="AA153" t="n">
        <v>431.9777802544638</v>
      </c>
      <c r="AB153" t="n">
        <v>591.0510564588111</v>
      </c>
      <c r="AC153" t="n">
        <v>534.6419731757494</v>
      </c>
      <c r="AD153" t="n">
        <v>431977.7802544638</v>
      </c>
      <c r="AE153" t="n">
        <v>591051.0564588112</v>
      </c>
      <c r="AF153" t="n">
        <v>3.581216715259762e-06</v>
      </c>
      <c r="AG153" t="n">
        <v>7.740162037037037</v>
      </c>
      <c r="AH153" t="n">
        <v>534641.9731757494</v>
      </c>
    </row>
    <row r="154">
      <c r="A154" t="n">
        <v>152</v>
      </c>
      <c r="B154" t="n">
        <v>105</v>
      </c>
      <c r="C154" t="inlineStr">
        <is>
          <t xml:space="preserve">CONCLUIDO	</t>
        </is>
      </c>
      <c r="D154" t="n">
        <v>3.738</v>
      </c>
      <c r="E154" t="n">
        <v>26.75</v>
      </c>
      <c r="F154" t="n">
        <v>23.9</v>
      </c>
      <c r="G154" t="n">
        <v>204.89</v>
      </c>
      <c r="H154" t="n">
        <v>2.57</v>
      </c>
      <c r="I154" t="n">
        <v>7</v>
      </c>
      <c r="J154" t="n">
        <v>269.71</v>
      </c>
      <c r="K154" t="n">
        <v>55.27</v>
      </c>
      <c r="L154" t="n">
        <v>39</v>
      </c>
      <c r="M154" t="n">
        <v>5</v>
      </c>
      <c r="N154" t="n">
        <v>70.43000000000001</v>
      </c>
      <c r="O154" t="n">
        <v>33497.96</v>
      </c>
      <c r="P154" t="n">
        <v>321.08</v>
      </c>
      <c r="Q154" t="n">
        <v>452.57</v>
      </c>
      <c r="R154" t="n">
        <v>68.16</v>
      </c>
      <c r="S154" t="n">
        <v>57.64</v>
      </c>
      <c r="T154" t="n">
        <v>3185.39</v>
      </c>
      <c r="U154" t="n">
        <v>0.85</v>
      </c>
      <c r="V154" t="n">
        <v>0.89</v>
      </c>
      <c r="W154" t="n">
        <v>6.81</v>
      </c>
      <c r="X154" t="n">
        <v>0.18</v>
      </c>
      <c r="Y154" t="n">
        <v>1</v>
      </c>
      <c r="Z154" t="n">
        <v>10</v>
      </c>
      <c r="AA154" t="n">
        <v>432.3002204821549</v>
      </c>
      <c r="AB154" t="n">
        <v>591.492233403397</v>
      </c>
      <c r="AC154" t="n">
        <v>535.0410448119396</v>
      </c>
      <c r="AD154" t="n">
        <v>432300.2204821549</v>
      </c>
      <c r="AE154" t="n">
        <v>591492.233403397</v>
      </c>
      <c r="AF154" t="n">
        <v>3.581312523513468e-06</v>
      </c>
      <c r="AG154" t="n">
        <v>7.740162037037037</v>
      </c>
      <c r="AH154" t="n">
        <v>535041.0448119396</v>
      </c>
    </row>
    <row r="155">
      <c r="A155" t="n">
        <v>153</v>
      </c>
      <c r="B155" t="n">
        <v>105</v>
      </c>
      <c r="C155" t="inlineStr">
        <is>
          <t xml:space="preserve">CONCLUIDO	</t>
        </is>
      </c>
      <c r="D155" t="n">
        <v>3.7384</v>
      </c>
      <c r="E155" t="n">
        <v>26.75</v>
      </c>
      <c r="F155" t="n">
        <v>23.9</v>
      </c>
      <c r="G155" t="n">
        <v>204.87</v>
      </c>
      <c r="H155" t="n">
        <v>2.59</v>
      </c>
      <c r="I155" t="n">
        <v>7</v>
      </c>
      <c r="J155" t="n">
        <v>270.18</v>
      </c>
      <c r="K155" t="n">
        <v>55.27</v>
      </c>
      <c r="L155" t="n">
        <v>39.25</v>
      </c>
      <c r="M155" t="n">
        <v>5</v>
      </c>
      <c r="N155" t="n">
        <v>70.66</v>
      </c>
      <c r="O155" t="n">
        <v>33556.76</v>
      </c>
      <c r="P155" t="n">
        <v>321.69</v>
      </c>
      <c r="Q155" t="n">
        <v>452.55</v>
      </c>
      <c r="R155" t="n">
        <v>68.13</v>
      </c>
      <c r="S155" t="n">
        <v>57.64</v>
      </c>
      <c r="T155" t="n">
        <v>3168.8</v>
      </c>
      <c r="U155" t="n">
        <v>0.85</v>
      </c>
      <c r="V155" t="n">
        <v>0.89</v>
      </c>
      <c r="W155" t="n">
        <v>6.81</v>
      </c>
      <c r="X155" t="n">
        <v>0.18</v>
      </c>
      <c r="Y155" t="n">
        <v>1</v>
      </c>
      <c r="Z155" t="n">
        <v>10</v>
      </c>
      <c r="AA155" t="n">
        <v>432.6646358224113</v>
      </c>
      <c r="AB155" t="n">
        <v>591.990842548806</v>
      </c>
      <c r="AC155" t="n">
        <v>535.4920674003131</v>
      </c>
      <c r="AD155" t="n">
        <v>432664.6358224113</v>
      </c>
      <c r="AE155" t="n">
        <v>591990.842548806</v>
      </c>
      <c r="AF155" t="n">
        <v>3.58169575652829e-06</v>
      </c>
      <c r="AG155" t="n">
        <v>7.740162037037037</v>
      </c>
      <c r="AH155" t="n">
        <v>535492.0674003131</v>
      </c>
    </row>
    <row r="156">
      <c r="A156" t="n">
        <v>154</v>
      </c>
      <c r="B156" t="n">
        <v>105</v>
      </c>
      <c r="C156" t="inlineStr">
        <is>
          <t xml:space="preserve">CONCLUIDO	</t>
        </is>
      </c>
      <c r="D156" t="n">
        <v>3.7396</v>
      </c>
      <c r="E156" t="n">
        <v>26.74</v>
      </c>
      <c r="F156" t="n">
        <v>23.89</v>
      </c>
      <c r="G156" t="n">
        <v>204.79</v>
      </c>
      <c r="H156" t="n">
        <v>2.6</v>
      </c>
      <c r="I156" t="n">
        <v>7</v>
      </c>
      <c r="J156" t="n">
        <v>270.66</v>
      </c>
      <c r="K156" t="n">
        <v>55.27</v>
      </c>
      <c r="L156" t="n">
        <v>39.5</v>
      </c>
      <c r="M156" t="n">
        <v>5</v>
      </c>
      <c r="N156" t="n">
        <v>70.89</v>
      </c>
      <c r="O156" t="n">
        <v>33615.65</v>
      </c>
      <c r="P156" t="n">
        <v>321.99</v>
      </c>
      <c r="Q156" t="n">
        <v>452.59</v>
      </c>
      <c r="R156" t="n">
        <v>67.76000000000001</v>
      </c>
      <c r="S156" t="n">
        <v>57.64</v>
      </c>
      <c r="T156" t="n">
        <v>2980.65</v>
      </c>
      <c r="U156" t="n">
        <v>0.85</v>
      </c>
      <c r="V156" t="n">
        <v>0.89</v>
      </c>
      <c r="W156" t="n">
        <v>6.81</v>
      </c>
      <c r="X156" t="n">
        <v>0.17</v>
      </c>
      <c r="Y156" t="n">
        <v>1</v>
      </c>
      <c r="Z156" t="n">
        <v>10</v>
      </c>
      <c r="AA156" t="n">
        <v>432.7365524240765</v>
      </c>
      <c r="AB156" t="n">
        <v>592.0892420159408</v>
      </c>
      <c r="AC156" t="n">
        <v>535.581075760409</v>
      </c>
      <c r="AD156" t="n">
        <v>432736.5524240765</v>
      </c>
      <c r="AE156" t="n">
        <v>592089.2420159408</v>
      </c>
      <c r="AF156" t="n">
        <v>3.582845455572757e-06</v>
      </c>
      <c r="AG156" t="n">
        <v>7.737268518518518</v>
      </c>
      <c r="AH156" t="n">
        <v>535581.075760409</v>
      </c>
    </row>
    <row r="157">
      <c r="A157" t="n">
        <v>155</v>
      </c>
      <c r="B157" t="n">
        <v>105</v>
      </c>
      <c r="C157" t="inlineStr">
        <is>
          <t xml:space="preserve">CONCLUIDO	</t>
        </is>
      </c>
      <c r="D157" t="n">
        <v>3.7389</v>
      </c>
      <c r="E157" t="n">
        <v>26.75</v>
      </c>
      <c r="F157" t="n">
        <v>23.9</v>
      </c>
      <c r="G157" t="n">
        <v>204.84</v>
      </c>
      <c r="H157" t="n">
        <v>2.61</v>
      </c>
      <c r="I157" t="n">
        <v>7</v>
      </c>
      <c r="J157" t="n">
        <v>271.14</v>
      </c>
      <c r="K157" t="n">
        <v>55.27</v>
      </c>
      <c r="L157" t="n">
        <v>39.75</v>
      </c>
      <c r="M157" t="n">
        <v>5</v>
      </c>
      <c r="N157" t="n">
        <v>71.12</v>
      </c>
      <c r="O157" t="n">
        <v>33674.62</v>
      </c>
      <c r="P157" t="n">
        <v>322.71</v>
      </c>
      <c r="Q157" t="n">
        <v>452.56</v>
      </c>
      <c r="R157" t="n">
        <v>67.94</v>
      </c>
      <c r="S157" t="n">
        <v>57.64</v>
      </c>
      <c r="T157" t="n">
        <v>3071.34</v>
      </c>
      <c r="U157" t="n">
        <v>0.85</v>
      </c>
      <c r="V157" t="n">
        <v>0.89</v>
      </c>
      <c r="W157" t="n">
        <v>6.81</v>
      </c>
      <c r="X157" t="n">
        <v>0.17</v>
      </c>
      <c r="Y157" t="n">
        <v>1</v>
      </c>
      <c r="Z157" t="n">
        <v>10</v>
      </c>
      <c r="AA157" t="n">
        <v>433.286618919641</v>
      </c>
      <c r="AB157" t="n">
        <v>592.8418672623935</v>
      </c>
      <c r="AC157" t="n">
        <v>536.2618715096564</v>
      </c>
      <c r="AD157" t="n">
        <v>433286.618919641</v>
      </c>
      <c r="AE157" t="n">
        <v>592841.8672623935</v>
      </c>
      <c r="AF157" t="n">
        <v>3.582174797796818e-06</v>
      </c>
      <c r="AG157" t="n">
        <v>7.740162037037037</v>
      </c>
      <c r="AH157" t="n">
        <v>536261.8715096564</v>
      </c>
    </row>
    <row r="158">
      <c r="A158" t="n">
        <v>156</v>
      </c>
      <c r="B158" t="n">
        <v>105</v>
      </c>
      <c r="C158" t="inlineStr">
        <is>
          <t xml:space="preserve">CONCLUIDO	</t>
        </is>
      </c>
      <c r="D158" t="n">
        <v>3.7393</v>
      </c>
      <c r="E158" t="n">
        <v>26.74</v>
      </c>
      <c r="F158" t="n">
        <v>23.89</v>
      </c>
      <c r="G158" t="n">
        <v>204.81</v>
      </c>
      <c r="H158" t="n">
        <v>2.62</v>
      </c>
      <c r="I158" t="n">
        <v>7</v>
      </c>
      <c r="J158" t="n">
        <v>271.62</v>
      </c>
      <c r="K158" t="n">
        <v>55.27</v>
      </c>
      <c r="L158" t="n">
        <v>40</v>
      </c>
      <c r="M158" t="n">
        <v>5</v>
      </c>
      <c r="N158" t="n">
        <v>71.34999999999999</v>
      </c>
      <c r="O158" t="n">
        <v>33733.68</v>
      </c>
      <c r="P158" t="n">
        <v>322.91</v>
      </c>
      <c r="Q158" t="n">
        <v>452.55</v>
      </c>
      <c r="R158" t="n">
        <v>67.98999999999999</v>
      </c>
      <c r="S158" t="n">
        <v>57.64</v>
      </c>
      <c r="T158" t="n">
        <v>3098.05</v>
      </c>
      <c r="U158" t="n">
        <v>0.85</v>
      </c>
      <c r="V158" t="n">
        <v>0.89</v>
      </c>
      <c r="W158" t="n">
        <v>6.8</v>
      </c>
      <c r="X158" t="n">
        <v>0.17</v>
      </c>
      <c r="Y158" t="n">
        <v>1</v>
      </c>
      <c r="Z158" t="n">
        <v>10</v>
      </c>
      <c r="AA158" t="n">
        <v>433.3543341307264</v>
      </c>
      <c r="AB158" t="n">
        <v>592.9345182015849</v>
      </c>
      <c r="AC158" t="n">
        <v>536.3456799732477</v>
      </c>
      <c r="AD158" t="n">
        <v>433354.3341307264</v>
      </c>
      <c r="AE158" t="n">
        <v>592934.5182015848</v>
      </c>
      <c r="AF158" t="n">
        <v>3.58255803081164e-06</v>
      </c>
      <c r="AG158" t="n">
        <v>7.737268518518518</v>
      </c>
      <c r="AH158" t="n">
        <v>536345.6799732477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H80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60</v>
      </c>
      <c r="C2" t="inlineStr">
        <is>
          <t xml:space="preserve">CONCLUIDO	</t>
        </is>
      </c>
      <c r="D2" t="n">
        <v>2.5829</v>
      </c>
      <c r="E2" t="n">
        <v>38.72</v>
      </c>
      <c r="F2" t="n">
        <v>30.6</v>
      </c>
      <c r="G2" t="n">
        <v>7.85</v>
      </c>
      <c r="H2" t="n">
        <v>0.14</v>
      </c>
      <c r="I2" t="n">
        <v>234</v>
      </c>
      <c r="J2" t="n">
        <v>124.63</v>
      </c>
      <c r="K2" t="n">
        <v>45</v>
      </c>
      <c r="L2" t="n">
        <v>1</v>
      </c>
      <c r="M2" t="n">
        <v>232</v>
      </c>
      <c r="N2" t="n">
        <v>18.64</v>
      </c>
      <c r="O2" t="n">
        <v>15605.44</v>
      </c>
      <c r="P2" t="n">
        <v>323.07</v>
      </c>
      <c r="Q2" t="n">
        <v>453.24</v>
      </c>
      <c r="R2" t="n">
        <v>286.44</v>
      </c>
      <c r="S2" t="n">
        <v>57.64</v>
      </c>
      <c r="T2" t="n">
        <v>111185.59</v>
      </c>
      <c r="U2" t="n">
        <v>0.2</v>
      </c>
      <c r="V2" t="n">
        <v>0.6899999999999999</v>
      </c>
      <c r="W2" t="n">
        <v>7.18</v>
      </c>
      <c r="X2" t="n">
        <v>6.86</v>
      </c>
      <c r="Y2" t="n">
        <v>1</v>
      </c>
      <c r="Z2" t="n">
        <v>10</v>
      </c>
      <c r="AA2" t="n">
        <v>607.1325271898301</v>
      </c>
      <c r="AB2" t="n">
        <v>830.7055084978498</v>
      </c>
      <c r="AC2" t="n">
        <v>751.424140669318</v>
      </c>
      <c r="AD2" t="n">
        <v>607132.5271898301</v>
      </c>
      <c r="AE2" t="n">
        <v>830705.5084978498</v>
      </c>
      <c r="AF2" t="n">
        <v>2.896343362655845e-06</v>
      </c>
      <c r="AG2" t="n">
        <v>11.2037037037037</v>
      </c>
      <c r="AH2" t="n">
        <v>751424.140669318</v>
      </c>
    </row>
    <row r="3">
      <c r="A3" t="n">
        <v>1</v>
      </c>
      <c r="B3" t="n">
        <v>60</v>
      </c>
      <c r="C3" t="inlineStr">
        <is>
          <t xml:space="preserve">CONCLUIDO	</t>
        </is>
      </c>
      <c r="D3" t="n">
        <v>2.8102</v>
      </c>
      <c r="E3" t="n">
        <v>35.58</v>
      </c>
      <c r="F3" t="n">
        <v>28.93</v>
      </c>
      <c r="G3" t="n">
        <v>9.81</v>
      </c>
      <c r="H3" t="n">
        <v>0.18</v>
      </c>
      <c r="I3" t="n">
        <v>177</v>
      </c>
      <c r="J3" t="n">
        <v>124.96</v>
      </c>
      <c r="K3" t="n">
        <v>45</v>
      </c>
      <c r="L3" t="n">
        <v>1.25</v>
      </c>
      <c r="M3" t="n">
        <v>175</v>
      </c>
      <c r="N3" t="n">
        <v>18.71</v>
      </c>
      <c r="O3" t="n">
        <v>15645.96</v>
      </c>
      <c r="P3" t="n">
        <v>304.99</v>
      </c>
      <c r="Q3" t="n">
        <v>453.07</v>
      </c>
      <c r="R3" t="n">
        <v>231.08</v>
      </c>
      <c r="S3" t="n">
        <v>57.64</v>
      </c>
      <c r="T3" t="n">
        <v>83790.87</v>
      </c>
      <c r="U3" t="n">
        <v>0.25</v>
      </c>
      <c r="V3" t="n">
        <v>0.73</v>
      </c>
      <c r="W3" t="n">
        <v>7.11</v>
      </c>
      <c r="X3" t="n">
        <v>5.19</v>
      </c>
      <c r="Y3" t="n">
        <v>1</v>
      </c>
      <c r="Z3" t="n">
        <v>10</v>
      </c>
      <c r="AA3" t="n">
        <v>541.1662740237765</v>
      </c>
      <c r="AB3" t="n">
        <v>740.4475706903593</v>
      </c>
      <c r="AC3" t="n">
        <v>669.780293768363</v>
      </c>
      <c r="AD3" t="n">
        <v>541166.2740237765</v>
      </c>
      <c r="AE3" t="n">
        <v>740447.5706903592</v>
      </c>
      <c r="AF3" t="n">
        <v>3.151226961065258e-06</v>
      </c>
      <c r="AG3" t="n">
        <v>10.29513888888889</v>
      </c>
      <c r="AH3" t="n">
        <v>669780.293768363</v>
      </c>
    </row>
    <row r="4">
      <c r="A4" t="n">
        <v>2</v>
      </c>
      <c r="B4" t="n">
        <v>60</v>
      </c>
      <c r="C4" t="inlineStr">
        <is>
          <t xml:space="preserve">CONCLUIDO	</t>
        </is>
      </c>
      <c r="D4" t="n">
        <v>2.9743</v>
      </c>
      <c r="E4" t="n">
        <v>33.62</v>
      </c>
      <c r="F4" t="n">
        <v>27.86</v>
      </c>
      <c r="G4" t="n">
        <v>11.77</v>
      </c>
      <c r="H4" t="n">
        <v>0.21</v>
      </c>
      <c r="I4" t="n">
        <v>142</v>
      </c>
      <c r="J4" t="n">
        <v>125.29</v>
      </c>
      <c r="K4" t="n">
        <v>45</v>
      </c>
      <c r="L4" t="n">
        <v>1.5</v>
      </c>
      <c r="M4" t="n">
        <v>140</v>
      </c>
      <c r="N4" t="n">
        <v>18.79</v>
      </c>
      <c r="O4" t="n">
        <v>15686.51</v>
      </c>
      <c r="P4" t="n">
        <v>293.17</v>
      </c>
      <c r="Q4" t="n">
        <v>452.93</v>
      </c>
      <c r="R4" t="n">
        <v>196.82</v>
      </c>
      <c r="S4" t="n">
        <v>57.64</v>
      </c>
      <c r="T4" t="n">
        <v>66839.03</v>
      </c>
      <c r="U4" t="n">
        <v>0.29</v>
      </c>
      <c r="V4" t="n">
        <v>0.76</v>
      </c>
      <c r="W4" t="n">
        <v>7.03</v>
      </c>
      <c r="X4" t="n">
        <v>4.12</v>
      </c>
      <c r="Y4" t="n">
        <v>1</v>
      </c>
      <c r="Z4" t="n">
        <v>10</v>
      </c>
      <c r="AA4" t="n">
        <v>497.1434673465049</v>
      </c>
      <c r="AB4" t="n">
        <v>680.2136244453555</v>
      </c>
      <c r="AC4" t="n">
        <v>615.294990814108</v>
      </c>
      <c r="AD4" t="n">
        <v>497143.4673465049</v>
      </c>
      <c r="AE4" t="n">
        <v>680213.6244453555</v>
      </c>
      <c r="AF4" t="n">
        <v>3.335241032772187e-06</v>
      </c>
      <c r="AG4" t="n">
        <v>9.728009259259258</v>
      </c>
      <c r="AH4" t="n">
        <v>615294.9908141081</v>
      </c>
    </row>
    <row r="5">
      <c r="A5" t="n">
        <v>3</v>
      </c>
      <c r="B5" t="n">
        <v>60</v>
      </c>
      <c r="C5" t="inlineStr">
        <is>
          <t xml:space="preserve">CONCLUIDO	</t>
        </is>
      </c>
      <c r="D5" t="n">
        <v>3.0901</v>
      </c>
      <c r="E5" t="n">
        <v>32.36</v>
      </c>
      <c r="F5" t="n">
        <v>27.19</v>
      </c>
      <c r="G5" t="n">
        <v>13.71</v>
      </c>
      <c r="H5" t="n">
        <v>0.25</v>
      </c>
      <c r="I5" t="n">
        <v>119</v>
      </c>
      <c r="J5" t="n">
        <v>125.62</v>
      </c>
      <c r="K5" t="n">
        <v>45</v>
      </c>
      <c r="L5" t="n">
        <v>1.75</v>
      </c>
      <c r="M5" t="n">
        <v>117</v>
      </c>
      <c r="N5" t="n">
        <v>18.87</v>
      </c>
      <c r="O5" t="n">
        <v>15727.09</v>
      </c>
      <c r="P5" t="n">
        <v>285.61</v>
      </c>
      <c r="Q5" t="n">
        <v>452.88</v>
      </c>
      <c r="R5" t="n">
        <v>174.84</v>
      </c>
      <c r="S5" t="n">
        <v>57.64</v>
      </c>
      <c r="T5" t="n">
        <v>55962.85</v>
      </c>
      <c r="U5" t="n">
        <v>0.33</v>
      </c>
      <c r="V5" t="n">
        <v>0.78</v>
      </c>
      <c r="W5" t="n">
        <v>7</v>
      </c>
      <c r="X5" t="n">
        <v>3.46</v>
      </c>
      <c r="Y5" t="n">
        <v>1</v>
      </c>
      <c r="Z5" t="n">
        <v>10</v>
      </c>
      <c r="AA5" t="n">
        <v>476.816645789114</v>
      </c>
      <c r="AB5" t="n">
        <v>652.4015704344562</v>
      </c>
      <c r="AC5" t="n">
        <v>590.1372802035459</v>
      </c>
      <c r="AD5" t="n">
        <v>476816.6457891141</v>
      </c>
      <c r="AE5" t="n">
        <v>652401.5704344562</v>
      </c>
      <c r="AF5" t="n">
        <v>3.465093741508702e-06</v>
      </c>
      <c r="AG5" t="n">
        <v>9.363425925925926</v>
      </c>
      <c r="AH5" t="n">
        <v>590137.2802035458</v>
      </c>
    </row>
    <row r="6">
      <c r="A6" t="n">
        <v>4</v>
      </c>
      <c r="B6" t="n">
        <v>60</v>
      </c>
      <c r="C6" t="inlineStr">
        <is>
          <t xml:space="preserve">CONCLUIDO	</t>
        </is>
      </c>
      <c r="D6" t="n">
        <v>3.1835</v>
      </c>
      <c r="E6" t="n">
        <v>31.41</v>
      </c>
      <c r="F6" t="n">
        <v>26.67</v>
      </c>
      <c r="G6" t="n">
        <v>15.69</v>
      </c>
      <c r="H6" t="n">
        <v>0.28</v>
      </c>
      <c r="I6" t="n">
        <v>102</v>
      </c>
      <c r="J6" t="n">
        <v>125.95</v>
      </c>
      <c r="K6" t="n">
        <v>45</v>
      </c>
      <c r="L6" t="n">
        <v>2</v>
      </c>
      <c r="M6" t="n">
        <v>100</v>
      </c>
      <c r="N6" t="n">
        <v>18.95</v>
      </c>
      <c r="O6" t="n">
        <v>15767.7</v>
      </c>
      <c r="P6" t="n">
        <v>279.72</v>
      </c>
      <c r="Q6" t="n">
        <v>452.86</v>
      </c>
      <c r="R6" t="n">
        <v>158.03</v>
      </c>
      <c r="S6" t="n">
        <v>57.64</v>
      </c>
      <c r="T6" t="n">
        <v>47642.4</v>
      </c>
      <c r="U6" t="n">
        <v>0.36</v>
      </c>
      <c r="V6" t="n">
        <v>0.8</v>
      </c>
      <c r="W6" t="n">
        <v>6.97</v>
      </c>
      <c r="X6" t="n">
        <v>2.94</v>
      </c>
      <c r="Y6" t="n">
        <v>1</v>
      </c>
      <c r="Z6" t="n">
        <v>10</v>
      </c>
      <c r="AA6" t="n">
        <v>450.7546721084668</v>
      </c>
      <c r="AB6" t="n">
        <v>616.7424282714627</v>
      </c>
      <c r="AC6" t="n">
        <v>557.8813965206682</v>
      </c>
      <c r="AD6" t="n">
        <v>450754.6721084668</v>
      </c>
      <c r="AE6" t="n">
        <v>616742.4282714627</v>
      </c>
      <c r="AF6" t="n">
        <v>3.569828136983578e-06</v>
      </c>
      <c r="AG6" t="n">
        <v>9.088541666666666</v>
      </c>
      <c r="AH6" t="n">
        <v>557881.3965206682</v>
      </c>
    </row>
    <row r="7">
      <c r="A7" t="n">
        <v>5</v>
      </c>
      <c r="B7" t="n">
        <v>60</v>
      </c>
      <c r="C7" t="inlineStr">
        <is>
          <t xml:space="preserve">CONCLUIDO	</t>
        </is>
      </c>
      <c r="D7" t="n">
        <v>3.2604</v>
      </c>
      <c r="E7" t="n">
        <v>30.67</v>
      </c>
      <c r="F7" t="n">
        <v>26.26</v>
      </c>
      <c r="G7" t="n">
        <v>17.71</v>
      </c>
      <c r="H7" t="n">
        <v>0.31</v>
      </c>
      <c r="I7" t="n">
        <v>89</v>
      </c>
      <c r="J7" t="n">
        <v>126.28</v>
      </c>
      <c r="K7" t="n">
        <v>45</v>
      </c>
      <c r="L7" t="n">
        <v>2.25</v>
      </c>
      <c r="M7" t="n">
        <v>87</v>
      </c>
      <c r="N7" t="n">
        <v>19.03</v>
      </c>
      <c r="O7" t="n">
        <v>15808.34</v>
      </c>
      <c r="P7" t="n">
        <v>274.9</v>
      </c>
      <c r="Q7" t="n">
        <v>452.87</v>
      </c>
      <c r="R7" t="n">
        <v>145.15</v>
      </c>
      <c r="S7" t="n">
        <v>57.64</v>
      </c>
      <c r="T7" t="n">
        <v>41265.68</v>
      </c>
      <c r="U7" t="n">
        <v>0.4</v>
      </c>
      <c r="V7" t="n">
        <v>0.8100000000000001</v>
      </c>
      <c r="W7" t="n">
        <v>6.93</v>
      </c>
      <c r="X7" t="n">
        <v>2.53</v>
      </c>
      <c r="Y7" t="n">
        <v>1</v>
      </c>
      <c r="Z7" t="n">
        <v>10</v>
      </c>
      <c r="AA7" t="n">
        <v>438.9752480179311</v>
      </c>
      <c r="AB7" t="n">
        <v>600.6253005592775</v>
      </c>
      <c r="AC7" t="n">
        <v>543.3024648568032</v>
      </c>
      <c r="AD7" t="n">
        <v>438975.2480179311</v>
      </c>
      <c r="AE7" t="n">
        <v>600625.3005592775</v>
      </c>
      <c r="AF7" t="n">
        <v>3.656060203493406e-06</v>
      </c>
      <c r="AG7" t="n">
        <v>8.874421296296298</v>
      </c>
      <c r="AH7" t="n">
        <v>543302.4648568032</v>
      </c>
    </row>
    <row r="8">
      <c r="A8" t="n">
        <v>6</v>
      </c>
      <c r="B8" t="n">
        <v>60</v>
      </c>
      <c r="C8" t="inlineStr">
        <is>
          <t xml:space="preserve">CONCLUIDO	</t>
        </is>
      </c>
      <c r="D8" t="n">
        <v>3.319</v>
      </c>
      <c r="E8" t="n">
        <v>30.13</v>
      </c>
      <c r="F8" t="n">
        <v>25.98</v>
      </c>
      <c r="G8" t="n">
        <v>19.73</v>
      </c>
      <c r="H8" t="n">
        <v>0.35</v>
      </c>
      <c r="I8" t="n">
        <v>79</v>
      </c>
      <c r="J8" t="n">
        <v>126.61</v>
      </c>
      <c r="K8" t="n">
        <v>45</v>
      </c>
      <c r="L8" t="n">
        <v>2.5</v>
      </c>
      <c r="M8" t="n">
        <v>77</v>
      </c>
      <c r="N8" t="n">
        <v>19.11</v>
      </c>
      <c r="O8" t="n">
        <v>15849</v>
      </c>
      <c r="P8" t="n">
        <v>271.35</v>
      </c>
      <c r="Q8" t="n">
        <v>452.85</v>
      </c>
      <c r="R8" t="n">
        <v>135.47</v>
      </c>
      <c r="S8" t="n">
        <v>57.64</v>
      </c>
      <c r="T8" t="n">
        <v>36479.58</v>
      </c>
      <c r="U8" t="n">
        <v>0.43</v>
      </c>
      <c r="V8" t="n">
        <v>0.82</v>
      </c>
      <c r="W8" t="n">
        <v>6.93</v>
      </c>
      <c r="X8" t="n">
        <v>2.25</v>
      </c>
      <c r="Y8" t="n">
        <v>1</v>
      </c>
      <c r="Z8" t="n">
        <v>10</v>
      </c>
      <c r="AA8" t="n">
        <v>430.6710464839304</v>
      </c>
      <c r="AB8" t="n">
        <v>589.2631256649422</v>
      </c>
      <c r="AC8" t="n">
        <v>533.0246799874706</v>
      </c>
      <c r="AD8" t="n">
        <v>430671.0464839304</v>
      </c>
      <c r="AE8" t="n">
        <v>589263.1256649422</v>
      </c>
      <c r="AF8" t="n">
        <v>3.72177150515109e-06</v>
      </c>
      <c r="AG8" t="n">
        <v>8.718171296296296</v>
      </c>
      <c r="AH8" t="n">
        <v>533024.6799874706</v>
      </c>
    </row>
    <row r="9">
      <c r="A9" t="n">
        <v>7</v>
      </c>
      <c r="B9" t="n">
        <v>60</v>
      </c>
      <c r="C9" t="inlineStr">
        <is>
          <t xml:space="preserve">CONCLUIDO	</t>
        </is>
      </c>
      <c r="D9" t="n">
        <v>3.3704</v>
      </c>
      <c r="E9" t="n">
        <v>29.67</v>
      </c>
      <c r="F9" t="n">
        <v>25.72</v>
      </c>
      <c r="G9" t="n">
        <v>21.74</v>
      </c>
      <c r="H9" t="n">
        <v>0.38</v>
      </c>
      <c r="I9" t="n">
        <v>71</v>
      </c>
      <c r="J9" t="n">
        <v>126.94</v>
      </c>
      <c r="K9" t="n">
        <v>45</v>
      </c>
      <c r="L9" t="n">
        <v>2.75</v>
      </c>
      <c r="M9" t="n">
        <v>69</v>
      </c>
      <c r="N9" t="n">
        <v>19.19</v>
      </c>
      <c r="O9" t="n">
        <v>15889.69</v>
      </c>
      <c r="P9" t="n">
        <v>268.04</v>
      </c>
      <c r="Q9" t="n">
        <v>452.85</v>
      </c>
      <c r="R9" t="n">
        <v>127.05</v>
      </c>
      <c r="S9" t="n">
        <v>57.64</v>
      </c>
      <c r="T9" t="n">
        <v>32307.44</v>
      </c>
      <c r="U9" t="n">
        <v>0.45</v>
      </c>
      <c r="V9" t="n">
        <v>0.82</v>
      </c>
      <c r="W9" t="n">
        <v>6.92</v>
      </c>
      <c r="X9" t="n">
        <v>1.99</v>
      </c>
      <c r="Y9" t="n">
        <v>1</v>
      </c>
      <c r="Z9" t="n">
        <v>10</v>
      </c>
      <c r="AA9" t="n">
        <v>423.4441786057468</v>
      </c>
      <c r="AB9" t="n">
        <v>579.3750062071023</v>
      </c>
      <c r="AC9" t="n">
        <v>524.0802687726241</v>
      </c>
      <c r="AD9" t="n">
        <v>423444.1786057468</v>
      </c>
      <c r="AE9" t="n">
        <v>579375.0062071023</v>
      </c>
      <c r="AF9" t="n">
        <v>3.77940906326039e-06</v>
      </c>
      <c r="AG9" t="n">
        <v>8.585069444444445</v>
      </c>
      <c r="AH9" t="n">
        <v>524080.2687726241</v>
      </c>
    </row>
    <row r="10">
      <c r="A10" t="n">
        <v>8</v>
      </c>
      <c r="B10" t="n">
        <v>60</v>
      </c>
      <c r="C10" t="inlineStr">
        <is>
          <t xml:space="preserve">CONCLUIDO	</t>
        </is>
      </c>
      <c r="D10" t="n">
        <v>3.4021</v>
      </c>
      <c r="E10" t="n">
        <v>29.39</v>
      </c>
      <c r="F10" t="n">
        <v>25.6</v>
      </c>
      <c r="G10" t="n">
        <v>23.63</v>
      </c>
      <c r="H10" t="n">
        <v>0.42</v>
      </c>
      <c r="I10" t="n">
        <v>65</v>
      </c>
      <c r="J10" t="n">
        <v>127.27</v>
      </c>
      <c r="K10" t="n">
        <v>45</v>
      </c>
      <c r="L10" t="n">
        <v>3</v>
      </c>
      <c r="M10" t="n">
        <v>63</v>
      </c>
      <c r="N10" t="n">
        <v>19.27</v>
      </c>
      <c r="O10" t="n">
        <v>15930.42</v>
      </c>
      <c r="P10" t="n">
        <v>266.46</v>
      </c>
      <c r="Q10" t="n">
        <v>452.77</v>
      </c>
      <c r="R10" t="n">
        <v>123.3</v>
      </c>
      <c r="S10" t="n">
        <v>57.64</v>
      </c>
      <c r="T10" t="n">
        <v>30464.01</v>
      </c>
      <c r="U10" t="n">
        <v>0.47</v>
      </c>
      <c r="V10" t="n">
        <v>0.83</v>
      </c>
      <c r="W10" t="n">
        <v>6.9</v>
      </c>
      <c r="X10" t="n">
        <v>1.87</v>
      </c>
      <c r="Y10" t="n">
        <v>1</v>
      </c>
      <c r="Z10" t="n">
        <v>10</v>
      </c>
      <c r="AA10" t="n">
        <v>408.4441970162361</v>
      </c>
      <c r="AB10" t="n">
        <v>558.8513696438501</v>
      </c>
      <c r="AC10" t="n">
        <v>505.5153792778639</v>
      </c>
      <c r="AD10" t="n">
        <v>408444.1970162361</v>
      </c>
      <c r="AE10" t="n">
        <v>558851.3696438501</v>
      </c>
      <c r="AF10" t="n">
        <v>3.814955961938693e-06</v>
      </c>
      <c r="AG10" t="n">
        <v>8.504050925925926</v>
      </c>
      <c r="AH10" t="n">
        <v>505515.3792778639</v>
      </c>
    </row>
    <row r="11">
      <c r="A11" t="n">
        <v>9</v>
      </c>
      <c r="B11" t="n">
        <v>60</v>
      </c>
      <c r="C11" t="inlineStr">
        <is>
          <t xml:space="preserve">CONCLUIDO	</t>
        </is>
      </c>
      <c r="D11" t="n">
        <v>3.439</v>
      </c>
      <c r="E11" t="n">
        <v>29.08</v>
      </c>
      <c r="F11" t="n">
        <v>25.41</v>
      </c>
      <c r="G11" t="n">
        <v>25.41</v>
      </c>
      <c r="H11" t="n">
        <v>0.45</v>
      </c>
      <c r="I11" t="n">
        <v>60</v>
      </c>
      <c r="J11" t="n">
        <v>127.6</v>
      </c>
      <c r="K11" t="n">
        <v>45</v>
      </c>
      <c r="L11" t="n">
        <v>3.25</v>
      </c>
      <c r="M11" t="n">
        <v>58</v>
      </c>
      <c r="N11" t="n">
        <v>19.35</v>
      </c>
      <c r="O11" t="n">
        <v>15971.17</v>
      </c>
      <c r="P11" t="n">
        <v>263.88</v>
      </c>
      <c r="Q11" t="n">
        <v>452.64</v>
      </c>
      <c r="R11" t="n">
        <v>117.51</v>
      </c>
      <c r="S11" t="n">
        <v>57.64</v>
      </c>
      <c r="T11" t="n">
        <v>27594.89</v>
      </c>
      <c r="U11" t="n">
        <v>0.49</v>
      </c>
      <c r="V11" t="n">
        <v>0.83</v>
      </c>
      <c r="W11" t="n">
        <v>6.88</v>
      </c>
      <c r="X11" t="n">
        <v>1.69</v>
      </c>
      <c r="Y11" t="n">
        <v>1</v>
      </c>
      <c r="Z11" t="n">
        <v>10</v>
      </c>
      <c r="AA11" t="n">
        <v>403.156035267124</v>
      </c>
      <c r="AB11" t="n">
        <v>551.6158734414839</v>
      </c>
      <c r="AC11" t="n">
        <v>498.9704286779688</v>
      </c>
      <c r="AD11" t="n">
        <v>403156.035267124</v>
      </c>
      <c r="AE11" t="n">
        <v>551615.8734414839</v>
      </c>
      <c r="AF11" t="n">
        <v>3.856333897624164e-06</v>
      </c>
      <c r="AG11" t="n">
        <v>8.414351851851851</v>
      </c>
      <c r="AH11" t="n">
        <v>498970.4286779687</v>
      </c>
    </row>
    <row r="12">
      <c r="A12" t="n">
        <v>10</v>
      </c>
      <c r="B12" t="n">
        <v>60</v>
      </c>
      <c r="C12" t="inlineStr">
        <is>
          <t xml:space="preserve">CONCLUIDO	</t>
        </is>
      </c>
      <c r="D12" t="n">
        <v>3.4729</v>
      </c>
      <c r="E12" t="n">
        <v>28.79</v>
      </c>
      <c r="F12" t="n">
        <v>25.26</v>
      </c>
      <c r="G12" t="n">
        <v>27.55</v>
      </c>
      <c r="H12" t="n">
        <v>0.48</v>
      </c>
      <c r="I12" t="n">
        <v>55</v>
      </c>
      <c r="J12" t="n">
        <v>127.93</v>
      </c>
      <c r="K12" t="n">
        <v>45</v>
      </c>
      <c r="L12" t="n">
        <v>3.5</v>
      </c>
      <c r="M12" t="n">
        <v>53</v>
      </c>
      <c r="N12" t="n">
        <v>19.43</v>
      </c>
      <c r="O12" t="n">
        <v>16011.95</v>
      </c>
      <c r="P12" t="n">
        <v>261.81</v>
      </c>
      <c r="Q12" t="n">
        <v>452.7</v>
      </c>
      <c r="R12" t="n">
        <v>112.25</v>
      </c>
      <c r="S12" t="n">
        <v>57.64</v>
      </c>
      <c r="T12" t="n">
        <v>24989.41</v>
      </c>
      <c r="U12" t="n">
        <v>0.51</v>
      </c>
      <c r="V12" t="n">
        <v>0.84</v>
      </c>
      <c r="W12" t="n">
        <v>6.88</v>
      </c>
      <c r="X12" t="n">
        <v>1.53</v>
      </c>
      <c r="Y12" t="n">
        <v>1</v>
      </c>
      <c r="Z12" t="n">
        <v>10</v>
      </c>
      <c r="AA12" t="n">
        <v>398.8255246879452</v>
      </c>
      <c r="AB12" t="n">
        <v>545.6906778184083</v>
      </c>
      <c r="AC12" t="n">
        <v>493.6107254090952</v>
      </c>
      <c r="AD12" t="n">
        <v>398825.5246879453</v>
      </c>
      <c r="AE12" t="n">
        <v>545690.6778184082</v>
      </c>
      <c r="AF12" t="n">
        <v>3.894347773497807e-06</v>
      </c>
      <c r="AG12" t="n">
        <v>8.330439814814815</v>
      </c>
      <c r="AH12" t="n">
        <v>493610.7254090952</v>
      </c>
    </row>
    <row r="13">
      <c r="A13" t="n">
        <v>11</v>
      </c>
      <c r="B13" t="n">
        <v>60</v>
      </c>
      <c r="C13" t="inlineStr">
        <is>
          <t xml:space="preserve">CONCLUIDO	</t>
        </is>
      </c>
      <c r="D13" t="n">
        <v>3.495</v>
      </c>
      <c r="E13" t="n">
        <v>28.61</v>
      </c>
      <c r="F13" t="n">
        <v>25.18</v>
      </c>
      <c r="G13" t="n">
        <v>29.62</v>
      </c>
      <c r="H13" t="n">
        <v>0.52</v>
      </c>
      <c r="I13" t="n">
        <v>51</v>
      </c>
      <c r="J13" t="n">
        <v>128.26</v>
      </c>
      <c r="K13" t="n">
        <v>45</v>
      </c>
      <c r="L13" t="n">
        <v>3.75</v>
      </c>
      <c r="M13" t="n">
        <v>49</v>
      </c>
      <c r="N13" t="n">
        <v>19.51</v>
      </c>
      <c r="O13" t="n">
        <v>16052.76</v>
      </c>
      <c r="P13" t="n">
        <v>260.39</v>
      </c>
      <c r="Q13" t="n">
        <v>452.77</v>
      </c>
      <c r="R13" t="n">
        <v>109.4</v>
      </c>
      <c r="S13" t="n">
        <v>57.64</v>
      </c>
      <c r="T13" t="n">
        <v>23580.85</v>
      </c>
      <c r="U13" t="n">
        <v>0.53</v>
      </c>
      <c r="V13" t="n">
        <v>0.84</v>
      </c>
      <c r="W13" t="n">
        <v>6.88</v>
      </c>
      <c r="X13" t="n">
        <v>1.45</v>
      </c>
      <c r="Y13" t="n">
        <v>1</v>
      </c>
      <c r="Z13" t="n">
        <v>10</v>
      </c>
      <c r="AA13" t="n">
        <v>396.0463622344976</v>
      </c>
      <c r="AB13" t="n">
        <v>541.888105141607</v>
      </c>
      <c r="AC13" t="n">
        <v>490.1710649316235</v>
      </c>
      <c r="AD13" t="n">
        <v>396046.3622344976</v>
      </c>
      <c r="AE13" t="n">
        <v>541888.105141607</v>
      </c>
      <c r="AF13" t="n">
        <v>3.919129680778264e-06</v>
      </c>
      <c r="AG13" t="n">
        <v>8.278356481481483</v>
      </c>
      <c r="AH13" t="n">
        <v>490171.0649316235</v>
      </c>
    </row>
    <row r="14">
      <c r="A14" t="n">
        <v>12</v>
      </c>
      <c r="B14" t="n">
        <v>60</v>
      </c>
      <c r="C14" t="inlineStr">
        <is>
          <t xml:space="preserve">CONCLUIDO	</t>
        </is>
      </c>
      <c r="D14" t="n">
        <v>3.5184</v>
      </c>
      <c r="E14" t="n">
        <v>28.42</v>
      </c>
      <c r="F14" t="n">
        <v>25.06</v>
      </c>
      <c r="G14" t="n">
        <v>31.33</v>
      </c>
      <c r="H14" t="n">
        <v>0.55</v>
      </c>
      <c r="I14" t="n">
        <v>48</v>
      </c>
      <c r="J14" t="n">
        <v>128.59</v>
      </c>
      <c r="K14" t="n">
        <v>45</v>
      </c>
      <c r="L14" t="n">
        <v>4</v>
      </c>
      <c r="M14" t="n">
        <v>46</v>
      </c>
      <c r="N14" t="n">
        <v>19.59</v>
      </c>
      <c r="O14" t="n">
        <v>16093.6</v>
      </c>
      <c r="P14" t="n">
        <v>258.69</v>
      </c>
      <c r="Q14" t="n">
        <v>452.67</v>
      </c>
      <c r="R14" t="n">
        <v>105.86</v>
      </c>
      <c r="S14" t="n">
        <v>57.64</v>
      </c>
      <c r="T14" t="n">
        <v>21826.95</v>
      </c>
      <c r="U14" t="n">
        <v>0.54</v>
      </c>
      <c r="V14" t="n">
        <v>0.85</v>
      </c>
      <c r="W14" t="n">
        <v>6.87</v>
      </c>
      <c r="X14" t="n">
        <v>1.34</v>
      </c>
      <c r="Y14" t="n">
        <v>1</v>
      </c>
      <c r="Z14" t="n">
        <v>10</v>
      </c>
      <c r="AA14" t="n">
        <v>392.9129981385528</v>
      </c>
      <c r="AB14" t="n">
        <v>537.6008981512674</v>
      </c>
      <c r="AC14" t="n">
        <v>486.2930229593091</v>
      </c>
      <c r="AD14" t="n">
        <v>392912.9981385528</v>
      </c>
      <c r="AE14" t="n">
        <v>537600.8981512674</v>
      </c>
      <c r="AF14" t="n">
        <v>3.945369347310514e-06</v>
      </c>
      <c r="AG14" t="n">
        <v>8.223379629629632</v>
      </c>
      <c r="AH14" t="n">
        <v>486293.0229593091</v>
      </c>
    </row>
    <row r="15">
      <c r="A15" t="n">
        <v>13</v>
      </c>
      <c r="B15" t="n">
        <v>60</v>
      </c>
      <c r="C15" t="inlineStr">
        <is>
          <t xml:space="preserve">CONCLUIDO	</t>
        </is>
      </c>
      <c r="D15" t="n">
        <v>3.5364</v>
      </c>
      <c r="E15" t="n">
        <v>28.28</v>
      </c>
      <c r="F15" t="n">
        <v>25</v>
      </c>
      <c r="G15" t="n">
        <v>33.33</v>
      </c>
      <c r="H15" t="n">
        <v>0.58</v>
      </c>
      <c r="I15" t="n">
        <v>45</v>
      </c>
      <c r="J15" t="n">
        <v>128.92</v>
      </c>
      <c r="K15" t="n">
        <v>45</v>
      </c>
      <c r="L15" t="n">
        <v>4.25</v>
      </c>
      <c r="M15" t="n">
        <v>43</v>
      </c>
      <c r="N15" t="n">
        <v>19.68</v>
      </c>
      <c r="O15" t="n">
        <v>16134.46</v>
      </c>
      <c r="P15" t="n">
        <v>257.35</v>
      </c>
      <c r="Q15" t="n">
        <v>452.66</v>
      </c>
      <c r="R15" t="n">
        <v>103.66</v>
      </c>
      <c r="S15" t="n">
        <v>57.64</v>
      </c>
      <c r="T15" t="n">
        <v>20742.65</v>
      </c>
      <c r="U15" t="n">
        <v>0.5600000000000001</v>
      </c>
      <c r="V15" t="n">
        <v>0.85</v>
      </c>
      <c r="W15" t="n">
        <v>6.87</v>
      </c>
      <c r="X15" t="n">
        <v>1.27</v>
      </c>
      <c r="Y15" t="n">
        <v>1</v>
      </c>
      <c r="Z15" t="n">
        <v>10</v>
      </c>
      <c r="AA15" t="n">
        <v>390.5941884316065</v>
      </c>
      <c r="AB15" t="n">
        <v>534.4282004115593</v>
      </c>
      <c r="AC15" t="n">
        <v>483.4231230389695</v>
      </c>
      <c r="AD15" t="n">
        <v>390594.1884316065</v>
      </c>
      <c r="AE15" t="n">
        <v>534428.2004115593</v>
      </c>
      <c r="AF15" t="n">
        <v>3.965553706181475e-06</v>
      </c>
      <c r="AG15" t="n">
        <v>8.182870370370372</v>
      </c>
      <c r="AH15" t="n">
        <v>483423.1230389695</v>
      </c>
    </row>
    <row r="16">
      <c r="A16" t="n">
        <v>14</v>
      </c>
      <c r="B16" t="n">
        <v>60</v>
      </c>
      <c r="C16" t="inlineStr">
        <is>
          <t xml:space="preserve">CONCLUIDO	</t>
        </is>
      </c>
      <c r="D16" t="n">
        <v>3.5598</v>
      </c>
      <c r="E16" t="n">
        <v>28.09</v>
      </c>
      <c r="F16" t="n">
        <v>24.89</v>
      </c>
      <c r="G16" t="n">
        <v>35.55</v>
      </c>
      <c r="H16" t="n">
        <v>0.62</v>
      </c>
      <c r="I16" t="n">
        <v>42</v>
      </c>
      <c r="J16" t="n">
        <v>129.25</v>
      </c>
      <c r="K16" t="n">
        <v>45</v>
      </c>
      <c r="L16" t="n">
        <v>4.5</v>
      </c>
      <c r="M16" t="n">
        <v>40</v>
      </c>
      <c r="N16" t="n">
        <v>19.76</v>
      </c>
      <c r="O16" t="n">
        <v>16175.36</v>
      </c>
      <c r="P16" t="n">
        <v>255.98</v>
      </c>
      <c r="Q16" t="n">
        <v>452.62</v>
      </c>
      <c r="R16" t="n">
        <v>100.03</v>
      </c>
      <c r="S16" t="n">
        <v>57.64</v>
      </c>
      <c r="T16" t="n">
        <v>18944.61</v>
      </c>
      <c r="U16" t="n">
        <v>0.58</v>
      </c>
      <c r="V16" t="n">
        <v>0.85</v>
      </c>
      <c r="W16" t="n">
        <v>6.86</v>
      </c>
      <c r="X16" t="n">
        <v>1.16</v>
      </c>
      <c r="Y16" t="n">
        <v>1</v>
      </c>
      <c r="Z16" t="n">
        <v>10</v>
      </c>
      <c r="AA16" t="n">
        <v>387.7835615659214</v>
      </c>
      <c r="AB16" t="n">
        <v>530.5825767378228</v>
      </c>
      <c r="AC16" t="n">
        <v>479.9445202912877</v>
      </c>
      <c r="AD16" t="n">
        <v>387783.5615659215</v>
      </c>
      <c r="AE16" t="n">
        <v>530582.5767378228</v>
      </c>
      <c r="AF16" t="n">
        <v>3.991793372713724e-06</v>
      </c>
      <c r="AG16" t="n">
        <v>8.127893518518519</v>
      </c>
      <c r="AH16" t="n">
        <v>479944.5202912877</v>
      </c>
    </row>
    <row r="17">
      <c r="A17" t="n">
        <v>15</v>
      </c>
      <c r="B17" t="n">
        <v>60</v>
      </c>
      <c r="C17" t="inlineStr">
        <is>
          <t xml:space="preserve">CONCLUIDO	</t>
        </is>
      </c>
      <c r="D17" t="n">
        <v>3.5679</v>
      </c>
      <c r="E17" t="n">
        <v>28.03</v>
      </c>
      <c r="F17" t="n">
        <v>24.87</v>
      </c>
      <c r="G17" t="n">
        <v>37.31</v>
      </c>
      <c r="H17" t="n">
        <v>0.65</v>
      </c>
      <c r="I17" t="n">
        <v>40</v>
      </c>
      <c r="J17" t="n">
        <v>129.59</v>
      </c>
      <c r="K17" t="n">
        <v>45</v>
      </c>
      <c r="L17" t="n">
        <v>4.75</v>
      </c>
      <c r="M17" t="n">
        <v>38</v>
      </c>
      <c r="N17" t="n">
        <v>19.84</v>
      </c>
      <c r="O17" t="n">
        <v>16216.29</v>
      </c>
      <c r="P17" t="n">
        <v>255.35</v>
      </c>
      <c r="Q17" t="n">
        <v>452.63</v>
      </c>
      <c r="R17" t="n">
        <v>99.45999999999999</v>
      </c>
      <c r="S17" t="n">
        <v>57.64</v>
      </c>
      <c r="T17" t="n">
        <v>18668.65</v>
      </c>
      <c r="U17" t="n">
        <v>0.58</v>
      </c>
      <c r="V17" t="n">
        <v>0.85</v>
      </c>
      <c r="W17" t="n">
        <v>6.87</v>
      </c>
      <c r="X17" t="n">
        <v>1.15</v>
      </c>
      <c r="Y17" t="n">
        <v>1</v>
      </c>
      <c r="Z17" t="n">
        <v>10</v>
      </c>
      <c r="AA17" t="n">
        <v>386.7609808579393</v>
      </c>
      <c r="AB17" t="n">
        <v>529.1834367000847</v>
      </c>
      <c r="AC17" t="n">
        <v>478.678912215046</v>
      </c>
      <c r="AD17" t="n">
        <v>386760.9808579393</v>
      </c>
      <c r="AE17" t="n">
        <v>529183.4367000847</v>
      </c>
      <c r="AF17" t="n">
        <v>4.000876334205656e-06</v>
      </c>
      <c r="AG17" t="n">
        <v>8.110532407407408</v>
      </c>
      <c r="AH17" t="n">
        <v>478678.912215046</v>
      </c>
    </row>
    <row r="18">
      <c r="A18" t="n">
        <v>16</v>
      </c>
      <c r="B18" t="n">
        <v>60</v>
      </c>
      <c r="C18" t="inlineStr">
        <is>
          <t xml:space="preserve">CONCLUIDO	</t>
        </is>
      </c>
      <c r="D18" t="n">
        <v>3.5838</v>
      </c>
      <c r="E18" t="n">
        <v>27.9</v>
      </c>
      <c r="F18" t="n">
        <v>24.8</v>
      </c>
      <c r="G18" t="n">
        <v>39.16</v>
      </c>
      <c r="H18" t="n">
        <v>0.68</v>
      </c>
      <c r="I18" t="n">
        <v>38</v>
      </c>
      <c r="J18" t="n">
        <v>129.92</v>
      </c>
      <c r="K18" t="n">
        <v>45</v>
      </c>
      <c r="L18" t="n">
        <v>5</v>
      </c>
      <c r="M18" t="n">
        <v>36</v>
      </c>
      <c r="N18" t="n">
        <v>19.92</v>
      </c>
      <c r="O18" t="n">
        <v>16257.24</v>
      </c>
      <c r="P18" t="n">
        <v>253.52</v>
      </c>
      <c r="Q18" t="n">
        <v>452.63</v>
      </c>
      <c r="R18" t="n">
        <v>97.16</v>
      </c>
      <c r="S18" t="n">
        <v>57.64</v>
      </c>
      <c r="T18" t="n">
        <v>17529.5</v>
      </c>
      <c r="U18" t="n">
        <v>0.59</v>
      </c>
      <c r="V18" t="n">
        <v>0.86</v>
      </c>
      <c r="W18" t="n">
        <v>6.86</v>
      </c>
      <c r="X18" t="n">
        <v>1.07</v>
      </c>
      <c r="Y18" t="n">
        <v>1</v>
      </c>
      <c r="Z18" t="n">
        <v>10</v>
      </c>
      <c r="AA18" t="n">
        <v>384.2865680197745</v>
      </c>
      <c r="AB18" t="n">
        <v>525.7978358915176</v>
      </c>
      <c r="AC18" t="n">
        <v>475.6164283959278</v>
      </c>
      <c r="AD18" t="n">
        <v>384286.5680197745</v>
      </c>
      <c r="AE18" t="n">
        <v>525797.8358915176</v>
      </c>
      <c r="AF18" t="n">
        <v>4.018705851208339e-06</v>
      </c>
      <c r="AG18" t="n">
        <v>8.072916666666666</v>
      </c>
      <c r="AH18" t="n">
        <v>475616.4283959278</v>
      </c>
    </row>
    <row r="19">
      <c r="A19" t="n">
        <v>17</v>
      </c>
      <c r="B19" t="n">
        <v>60</v>
      </c>
      <c r="C19" t="inlineStr">
        <is>
          <t xml:space="preserve">CONCLUIDO	</t>
        </is>
      </c>
      <c r="D19" t="n">
        <v>3.5967</v>
      </c>
      <c r="E19" t="n">
        <v>27.8</v>
      </c>
      <c r="F19" t="n">
        <v>24.75</v>
      </c>
      <c r="G19" t="n">
        <v>41.25</v>
      </c>
      <c r="H19" t="n">
        <v>0.71</v>
      </c>
      <c r="I19" t="n">
        <v>36</v>
      </c>
      <c r="J19" t="n">
        <v>130.25</v>
      </c>
      <c r="K19" t="n">
        <v>45</v>
      </c>
      <c r="L19" t="n">
        <v>5.25</v>
      </c>
      <c r="M19" t="n">
        <v>34</v>
      </c>
      <c r="N19" t="n">
        <v>20</v>
      </c>
      <c r="O19" t="n">
        <v>16298.23</v>
      </c>
      <c r="P19" t="n">
        <v>252.94</v>
      </c>
      <c r="Q19" t="n">
        <v>452.62</v>
      </c>
      <c r="R19" t="n">
        <v>95.72</v>
      </c>
      <c r="S19" t="n">
        <v>57.64</v>
      </c>
      <c r="T19" t="n">
        <v>16817.07</v>
      </c>
      <c r="U19" t="n">
        <v>0.6</v>
      </c>
      <c r="V19" t="n">
        <v>0.86</v>
      </c>
      <c r="W19" t="n">
        <v>6.86</v>
      </c>
      <c r="X19" t="n">
        <v>1.02</v>
      </c>
      <c r="Y19" t="n">
        <v>1</v>
      </c>
      <c r="Z19" t="n">
        <v>10</v>
      </c>
      <c r="AA19" t="n">
        <v>382.9211327743815</v>
      </c>
      <c r="AB19" t="n">
        <v>523.9295871500194</v>
      </c>
      <c r="AC19" t="n">
        <v>473.9264826922147</v>
      </c>
      <c r="AD19" t="n">
        <v>382921.1327743815</v>
      </c>
      <c r="AE19" t="n">
        <v>523929.5871500194</v>
      </c>
      <c r="AF19" t="n">
        <v>4.033171308399194e-06</v>
      </c>
      <c r="AG19" t="n">
        <v>8.043981481481483</v>
      </c>
      <c r="AH19" t="n">
        <v>473926.4826922147</v>
      </c>
    </row>
    <row r="20">
      <c r="A20" t="n">
        <v>18</v>
      </c>
      <c r="B20" t="n">
        <v>60</v>
      </c>
      <c r="C20" t="inlineStr">
        <is>
          <t xml:space="preserve">CONCLUIDO	</t>
        </is>
      </c>
      <c r="D20" t="n">
        <v>3.6159</v>
      </c>
      <c r="E20" t="n">
        <v>27.66</v>
      </c>
      <c r="F20" t="n">
        <v>24.65</v>
      </c>
      <c r="G20" t="n">
        <v>43.51</v>
      </c>
      <c r="H20" t="n">
        <v>0.74</v>
      </c>
      <c r="I20" t="n">
        <v>34</v>
      </c>
      <c r="J20" t="n">
        <v>130.58</v>
      </c>
      <c r="K20" t="n">
        <v>45</v>
      </c>
      <c r="L20" t="n">
        <v>5.5</v>
      </c>
      <c r="M20" t="n">
        <v>32</v>
      </c>
      <c r="N20" t="n">
        <v>20.09</v>
      </c>
      <c r="O20" t="n">
        <v>16339.24</v>
      </c>
      <c r="P20" t="n">
        <v>251.17</v>
      </c>
      <c r="Q20" t="n">
        <v>452.61</v>
      </c>
      <c r="R20" t="n">
        <v>92.43000000000001</v>
      </c>
      <c r="S20" t="n">
        <v>57.64</v>
      </c>
      <c r="T20" t="n">
        <v>15181.99</v>
      </c>
      <c r="U20" t="n">
        <v>0.62</v>
      </c>
      <c r="V20" t="n">
        <v>0.86</v>
      </c>
      <c r="W20" t="n">
        <v>6.85</v>
      </c>
      <c r="X20" t="n">
        <v>0.93</v>
      </c>
      <c r="Y20" t="n">
        <v>1</v>
      </c>
      <c r="Z20" t="n">
        <v>10</v>
      </c>
      <c r="AA20" t="n">
        <v>380.2342895569702</v>
      </c>
      <c r="AB20" t="n">
        <v>520.2533297248003</v>
      </c>
      <c r="AC20" t="n">
        <v>470.6010821159989</v>
      </c>
      <c r="AD20" t="n">
        <v>380234.2895569702</v>
      </c>
      <c r="AE20" t="n">
        <v>520253.3297248003</v>
      </c>
      <c r="AF20" t="n">
        <v>4.054701291194885e-06</v>
      </c>
      <c r="AG20" t="n">
        <v>8.003472222222223</v>
      </c>
      <c r="AH20" t="n">
        <v>470601.0821159989</v>
      </c>
    </row>
    <row r="21">
      <c r="A21" t="n">
        <v>19</v>
      </c>
      <c r="B21" t="n">
        <v>60</v>
      </c>
      <c r="C21" t="inlineStr">
        <is>
          <t xml:space="preserve">CONCLUIDO	</t>
        </is>
      </c>
      <c r="D21" t="n">
        <v>3.6208</v>
      </c>
      <c r="E21" t="n">
        <v>27.62</v>
      </c>
      <c r="F21" t="n">
        <v>24.64</v>
      </c>
      <c r="G21" t="n">
        <v>44.8</v>
      </c>
      <c r="H21" t="n">
        <v>0.78</v>
      </c>
      <c r="I21" t="n">
        <v>33</v>
      </c>
      <c r="J21" t="n">
        <v>130.92</v>
      </c>
      <c r="K21" t="n">
        <v>45</v>
      </c>
      <c r="L21" t="n">
        <v>5.75</v>
      </c>
      <c r="M21" t="n">
        <v>31</v>
      </c>
      <c r="N21" t="n">
        <v>20.17</v>
      </c>
      <c r="O21" t="n">
        <v>16380.29</v>
      </c>
      <c r="P21" t="n">
        <v>250.78</v>
      </c>
      <c r="Q21" t="n">
        <v>452.61</v>
      </c>
      <c r="R21" t="n">
        <v>92.23999999999999</v>
      </c>
      <c r="S21" t="n">
        <v>57.64</v>
      </c>
      <c r="T21" t="n">
        <v>15092.76</v>
      </c>
      <c r="U21" t="n">
        <v>0.62</v>
      </c>
      <c r="V21" t="n">
        <v>0.86</v>
      </c>
      <c r="W21" t="n">
        <v>6.85</v>
      </c>
      <c r="X21" t="n">
        <v>0.92</v>
      </c>
      <c r="Y21" t="n">
        <v>1</v>
      </c>
      <c r="Z21" t="n">
        <v>10</v>
      </c>
      <c r="AA21" t="n">
        <v>379.4638308321397</v>
      </c>
      <c r="AB21" t="n">
        <v>519.1991541072471</v>
      </c>
      <c r="AC21" t="n">
        <v>469.6475155398401</v>
      </c>
      <c r="AD21" t="n">
        <v>379463.8308321397</v>
      </c>
      <c r="AE21" t="n">
        <v>519199.154107247</v>
      </c>
      <c r="AF21" t="n">
        <v>4.06019592222087e-06</v>
      </c>
      <c r="AG21" t="n">
        <v>7.991898148148149</v>
      </c>
      <c r="AH21" t="n">
        <v>469647.5155398401</v>
      </c>
    </row>
    <row r="22">
      <c r="A22" t="n">
        <v>20</v>
      </c>
      <c r="B22" t="n">
        <v>60</v>
      </c>
      <c r="C22" t="inlineStr">
        <is>
          <t xml:space="preserve">CONCLUIDO	</t>
        </is>
      </c>
      <c r="D22" t="n">
        <v>3.6343</v>
      </c>
      <c r="E22" t="n">
        <v>27.52</v>
      </c>
      <c r="F22" t="n">
        <v>24.59</v>
      </c>
      <c r="G22" t="n">
        <v>47.6</v>
      </c>
      <c r="H22" t="n">
        <v>0.8100000000000001</v>
      </c>
      <c r="I22" t="n">
        <v>31</v>
      </c>
      <c r="J22" t="n">
        <v>131.25</v>
      </c>
      <c r="K22" t="n">
        <v>45</v>
      </c>
      <c r="L22" t="n">
        <v>6</v>
      </c>
      <c r="M22" t="n">
        <v>29</v>
      </c>
      <c r="N22" t="n">
        <v>20.25</v>
      </c>
      <c r="O22" t="n">
        <v>16421.36</v>
      </c>
      <c r="P22" t="n">
        <v>249.68</v>
      </c>
      <c r="Q22" t="n">
        <v>452.64</v>
      </c>
      <c r="R22" t="n">
        <v>90.31999999999999</v>
      </c>
      <c r="S22" t="n">
        <v>57.64</v>
      </c>
      <c r="T22" t="n">
        <v>14140.51</v>
      </c>
      <c r="U22" t="n">
        <v>0.64</v>
      </c>
      <c r="V22" t="n">
        <v>0.86</v>
      </c>
      <c r="W22" t="n">
        <v>6.85</v>
      </c>
      <c r="X22" t="n">
        <v>0.86</v>
      </c>
      <c r="Y22" t="n">
        <v>1</v>
      </c>
      <c r="Z22" t="n">
        <v>10</v>
      </c>
      <c r="AA22" t="n">
        <v>377.7448198066257</v>
      </c>
      <c r="AB22" t="n">
        <v>516.8471273847248</v>
      </c>
      <c r="AC22" t="n">
        <v>467.5199629466251</v>
      </c>
      <c r="AD22" t="n">
        <v>377744.8198066257</v>
      </c>
      <c r="AE22" t="n">
        <v>516847.1273847248</v>
      </c>
      <c r="AF22" t="n">
        <v>4.075334191374091e-06</v>
      </c>
      <c r="AG22" t="n">
        <v>7.962962962962963</v>
      </c>
      <c r="AH22" t="n">
        <v>467519.9629466251</v>
      </c>
    </row>
    <row r="23">
      <c r="A23" t="n">
        <v>21</v>
      </c>
      <c r="B23" t="n">
        <v>60</v>
      </c>
      <c r="C23" t="inlineStr">
        <is>
          <t xml:space="preserve">CONCLUIDO	</t>
        </is>
      </c>
      <c r="D23" t="n">
        <v>3.6411</v>
      </c>
      <c r="E23" t="n">
        <v>27.46</v>
      </c>
      <c r="F23" t="n">
        <v>24.57</v>
      </c>
      <c r="G23" t="n">
        <v>49.13</v>
      </c>
      <c r="H23" t="n">
        <v>0.84</v>
      </c>
      <c r="I23" t="n">
        <v>30</v>
      </c>
      <c r="J23" t="n">
        <v>131.58</v>
      </c>
      <c r="K23" t="n">
        <v>45</v>
      </c>
      <c r="L23" t="n">
        <v>6.25</v>
      </c>
      <c r="M23" t="n">
        <v>28</v>
      </c>
      <c r="N23" t="n">
        <v>20.34</v>
      </c>
      <c r="O23" t="n">
        <v>16462.46</v>
      </c>
      <c r="P23" t="n">
        <v>249.05</v>
      </c>
      <c r="Q23" t="n">
        <v>452.64</v>
      </c>
      <c r="R23" t="n">
        <v>89.76000000000001</v>
      </c>
      <c r="S23" t="n">
        <v>57.64</v>
      </c>
      <c r="T23" t="n">
        <v>13869.92</v>
      </c>
      <c r="U23" t="n">
        <v>0.64</v>
      </c>
      <c r="V23" t="n">
        <v>0.86</v>
      </c>
      <c r="W23" t="n">
        <v>6.84</v>
      </c>
      <c r="X23" t="n">
        <v>0.84</v>
      </c>
      <c r="Y23" t="n">
        <v>1</v>
      </c>
      <c r="Z23" t="n">
        <v>10</v>
      </c>
      <c r="AA23" t="n">
        <v>376.8466444733198</v>
      </c>
      <c r="AB23" t="n">
        <v>515.6182042689965</v>
      </c>
      <c r="AC23" t="n">
        <v>466.4083265282575</v>
      </c>
      <c r="AD23" t="n">
        <v>376846.6444733198</v>
      </c>
      <c r="AE23" t="n">
        <v>515618.2042689965</v>
      </c>
      <c r="AF23" t="n">
        <v>4.082959393614231e-06</v>
      </c>
      <c r="AG23" t="n">
        <v>7.945601851851852</v>
      </c>
      <c r="AH23" t="n">
        <v>466408.3265282575</v>
      </c>
    </row>
    <row r="24">
      <c r="A24" t="n">
        <v>22</v>
      </c>
      <c r="B24" t="n">
        <v>60</v>
      </c>
      <c r="C24" t="inlineStr">
        <is>
          <t xml:space="preserve">CONCLUIDO	</t>
        </is>
      </c>
      <c r="D24" t="n">
        <v>3.6487</v>
      </c>
      <c r="E24" t="n">
        <v>27.41</v>
      </c>
      <c r="F24" t="n">
        <v>24.53</v>
      </c>
      <c r="G24" t="n">
        <v>50.76</v>
      </c>
      <c r="H24" t="n">
        <v>0.87</v>
      </c>
      <c r="I24" t="n">
        <v>29</v>
      </c>
      <c r="J24" t="n">
        <v>131.92</v>
      </c>
      <c r="K24" t="n">
        <v>45</v>
      </c>
      <c r="L24" t="n">
        <v>6.5</v>
      </c>
      <c r="M24" t="n">
        <v>27</v>
      </c>
      <c r="N24" t="n">
        <v>20.42</v>
      </c>
      <c r="O24" t="n">
        <v>16503.6</v>
      </c>
      <c r="P24" t="n">
        <v>248.03</v>
      </c>
      <c r="Q24" t="n">
        <v>452.64</v>
      </c>
      <c r="R24" t="n">
        <v>88.87</v>
      </c>
      <c r="S24" t="n">
        <v>57.64</v>
      </c>
      <c r="T24" t="n">
        <v>13429.96</v>
      </c>
      <c r="U24" t="n">
        <v>0.65</v>
      </c>
      <c r="V24" t="n">
        <v>0.86</v>
      </c>
      <c r="W24" t="n">
        <v>6.84</v>
      </c>
      <c r="X24" t="n">
        <v>0.8100000000000001</v>
      </c>
      <c r="Y24" t="n">
        <v>1</v>
      </c>
      <c r="Z24" t="n">
        <v>10</v>
      </c>
      <c r="AA24" t="n">
        <v>375.5921865175783</v>
      </c>
      <c r="AB24" t="n">
        <v>513.9017995511718</v>
      </c>
      <c r="AC24" t="n">
        <v>464.8557330677129</v>
      </c>
      <c r="AD24" t="n">
        <v>375592.1865175783</v>
      </c>
      <c r="AE24" t="n">
        <v>513901.7995511718</v>
      </c>
      <c r="AF24" t="n">
        <v>4.091481678470859e-06</v>
      </c>
      <c r="AG24" t="n">
        <v>7.93113425925926</v>
      </c>
      <c r="AH24" t="n">
        <v>464855.7330677129</v>
      </c>
    </row>
    <row r="25">
      <c r="A25" t="n">
        <v>23</v>
      </c>
      <c r="B25" t="n">
        <v>60</v>
      </c>
      <c r="C25" t="inlineStr">
        <is>
          <t xml:space="preserve">CONCLUIDO	</t>
        </is>
      </c>
      <c r="D25" t="n">
        <v>3.6573</v>
      </c>
      <c r="E25" t="n">
        <v>27.34</v>
      </c>
      <c r="F25" t="n">
        <v>24.49</v>
      </c>
      <c r="G25" t="n">
        <v>52.49</v>
      </c>
      <c r="H25" t="n">
        <v>0.9</v>
      </c>
      <c r="I25" t="n">
        <v>28</v>
      </c>
      <c r="J25" t="n">
        <v>132.25</v>
      </c>
      <c r="K25" t="n">
        <v>45</v>
      </c>
      <c r="L25" t="n">
        <v>6.75</v>
      </c>
      <c r="M25" t="n">
        <v>26</v>
      </c>
      <c r="N25" t="n">
        <v>20.5</v>
      </c>
      <c r="O25" t="n">
        <v>16544.76</v>
      </c>
      <c r="P25" t="n">
        <v>246.92</v>
      </c>
      <c r="Q25" t="n">
        <v>452.61</v>
      </c>
      <c r="R25" t="n">
        <v>87.45999999999999</v>
      </c>
      <c r="S25" t="n">
        <v>57.64</v>
      </c>
      <c r="T25" t="n">
        <v>12726.36</v>
      </c>
      <c r="U25" t="n">
        <v>0.66</v>
      </c>
      <c r="V25" t="n">
        <v>0.87</v>
      </c>
      <c r="W25" t="n">
        <v>6.84</v>
      </c>
      <c r="X25" t="n">
        <v>0.77</v>
      </c>
      <c r="Y25" t="n">
        <v>1</v>
      </c>
      <c r="Z25" t="n">
        <v>10</v>
      </c>
      <c r="AA25" t="n">
        <v>363.1310122514822</v>
      </c>
      <c r="AB25" t="n">
        <v>496.8518711720898</v>
      </c>
      <c r="AC25" t="n">
        <v>449.4330259234056</v>
      </c>
      <c r="AD25" t="n">
        <v>363131.0122514822</v>
      </c>
      <c r="AE25" t="n">
        <v>496851.8711720898</v>
      </c>
      <c r="AF25" t="n">
        <v>4.101125316598097e-06</v>
      </c>
      <c r="AG25" t="n">
        <v>7.91087962962963</v>
      </c>
      <c r="AH25" t="n">
        <v>449433.0259234057</v>
      </c>
    </row>
    <row r="26">
      <c r="A26" t="n">
        <v>24</v>
      </c>
      <c r="B26" t="n">
        <v>60</v>
      </c>
      <c r="C26" t="inlineStr">
        <is>
          <t xml:space="preserve">CONCLUIDO	</t>
        </is>
      </c>
      <c r="D26" t="n">
        <v>3.6646</v>
      </c>
      <c r="E26" t="n">
        <v>27.29</v>
      </c>
      <c r="F26" t="n">
        <v>24.47</v>
      </c>
      <c r="G26" t="n">
        <v>54.37</v>
      </c>
      <c r="H26" t="n">
        <v>0.93</v>
      </c>
      <c r="I26" t="n">
        <v>27</v>
      </c>
      <c r="J26" t="n">
        <v>132.58</v>
      </c>
      <c r="K26" t="n">
        <v>45</v>
      </c>
      <c r="L26" t="n">
        <v>7</v>
      </c>
      <c r="M26" t="n">
        <v>25</v>
      </c>
      <c r="N26" t="n">
        <v>20.59</v>
      </c>
      <c r="O26" t="n">
        <v>16585.95</v>
      </c>
      <c r="P26" t="n">
        <v>246.1</v>
      </c>
      <c r="Q26" t="n">
        <v>452.62</v>
      </c>
      <c r="R26" t="n">
        <v>86.34999999999999</v>
      </c>
      <c r="S26" t="n">
        <v>57.64</v>
      </c>
      <c r="T26" t="n">
        <v>12176.49</v>
      </c>
      <c r="U26" t="n">
        <v>0.67</v>
      </c>
      <c r="V26" t="n">
        <v>0.87</v>
      </c>
      <c r="W26" t="n">
        <v>6.84</v>
      </c>
      <c r="X26" t="n">
        <v>0.74</v>
      </c>
      <c r="Y26" t="n">
        <v>1</v>
      </c>
      <c r="Z26" t="n">
        <v>10</v>
      </c>
      <c r="AA26" t="n">
        <v>362.0889182597265</v>
      </c>
      <c r="AB26" t="n">
        <v>495.4260321986275</v>
      </c>
      <c r="AC26" t="n">
        <v>448.1432670203932</v>
      </c>
      <c r="AD26" t="n">
        <v>362088.9182597265</v>
      </c>
      <c r="AE26" t="n">
        <v>495426.0321986275</v>
      </c>
      <c r="AF26" t="n">
        <v>4.109311195473542e-06</v>
      </c>
      <c r="AG26" t="n">
        <v>7.896412037037037</v>
      </c>
      <c r="AH26" t="n">
        <v>448143.2670203932</v>
      </c>
    </row>
    <row r="27">
      <c r="A27" t="n">
        <v>25</v>
      </c>
      <c r="B27" t="n">
        <v>60</v>
      </c>
      <c r="C27" t="inlineStr">
        <is>
          <t xml:space="preserve">CONCLUIDO	</t>
        </is>
      </c>
      <c r="D27" t="n">
        <v>3.6703</v>
      </c>
      <c r="E27" t="n">
        <v>27.25</v>
      </c>
      <c r="F27" t="n">
        <v>24.45</v>
      </c>
      <c r="G27" t="n">
        <v>56.42</v>
      </c>
      <c r="H27" t="n">
        <v>0.96</v>
      </c>
      <c r="I27" t="n">
        <v>26</v>
      </c>
      <c r="J27" t="n">
        <v>132.92</v>
      </c>
      <c r="K27" t="n">
        <v>45</v>
      </c>
      <c r="L27" t="n">
        <v>7.25</v>
      </c>
      <c r="M27" t="n">
        <v>24</v>
      </c>
      <c r="N27" t="n">
        <v>20.67</v>
      </c>
      <c r="O27" t="n">
        <v>16627.17</v>
      </c>
      <c r="P27" t="n">
        <v>245.12</v>
      </c>
      <c r="Q27" t="n">
        <v>452.66</v>
      </c>
      <c r="R27" t="n">
        <v>86.03</v>
      </c>
      <c r="S27" t="n">
        <v>57.64</v>
      </c>
      <c r="T27" t="n">
        <v>12020.83</v>
      </c>
      <c r="U27" t="n">
        <v>0.67</v>
      </c>
      <c r="V27" t="n">
        <v>0.87</v>
      </c>
      <c r="W27" t="n">
        <v>6.83</v>
      </c>
      <c r="X27" t="n">
        <v>0.72</v>
      </c>
      <c r="Y27" t="n">
        <v>1</v>
      </c>
      <c r="Z27" t="n">
        <v>10</v>
      </c>
      <c r="AA27" t="n">
        <v>361.0430804454986</v>
      </c>
      <c r="AB27" t="n">
        <v>493.9950707620928</v>
      </c>
      <c r="AC27" t="n">
        <v>446.8488745349943</v>
      </c>
      <c r="AD27" t="n">
        <v>361043.0804454986</v>
      </c>
      <c r="AE27" t="n">
        <v>493995.0707620928</v>
      </c>
      <c r="AF27" t="n">
        <v>4.115702909116013e-06</v>
      </c>
      <c r="AG27" t="n">
        <v>7.884837962962963</v>
      </c>
      <c r="AH27" t="n">
        <v>446848.8745349942</v>
      </c>
    </row>
    <row r="28">
      <c r="A28" t="n">
        <v>26</v>
      </c>
      <c r="B28" t="n">
        <v>60</v>
      </c>
      <c r="C28" t="inlineStr">
        <is>
          <t xml:space="preserve">CONCLUIDO	</t>
        </is>
      </c>
      <c r="D28" t="n">
        <v>3.6777</v>
      </c>
      <c r="E28" t="n">
        <v>27.19</v>
      </c>
      <c r="F28" t="n">
        <v>24.42</v>
      </c>
      <c r="G28" t="n">
        <v>58.61</v>
      </c>
      <c r="H28" t="n">
        <v>0.99</v>
      </c>
      <c r="I28" t="n">
        <v>25</v>
      </c>
      <c r="J28" t="n">
        <v>133.25</v>
      </c>
      <c r="K28" t="n">
        <v>45</v>
      </c>
      <c r="L28" t="n">
        <v>7.5</v>
      </c>
      <c r="M28" t="n">
        <v>23</v>
      </c>
      <c r="N28" t="n">
        <v>20.76</v>
      </c>
      <c r="O28" t="n">
        <v>16668.43</v>
      </c>
      <c r="P28" t="n">
        <v>244.52</v>
      </c>
      <c r="Q28" t="n">
        <v>452.65</v>
      </c>
      <c r="R28" t="n">
        <v>85.05</v>
      </c>
      <c r="S28" t="n">
        <v>57.64</v>
      </c>
      <c r="T28" t="n">
        <v>11540.29</v>
      </c>
      <c r="U28" t="n">
        <v>0.68</v>
      </c>
      <c r="V28" t="n">
        <v>0.87</v>
      </c>
      <c r="W28" t="n">
        <v>6.83</v>
      </c>
      <c r="X28" t="n">
        <v>0.6899999999999999</v>
      </c>
      <c r="Y28" t="n">
        <v>1</v>
      </c>
      <c r="Z28" t="n">
        <v>10</v>
      </c>
      <c r="AA28" t="n">
        <v>360.1220391857366</v>
      </c>
      <c r="AB28" t="n">
        <v>492.7348614770139</v>
      </c>
      <c r="AC28" t="n">
        <v>445.7089378553684</v>
      </c>
      <c r="AD28" t="n">
        <v>360122.0391857366</v>
      </c>
      <c r="AE28" t="n">
        <v>492734.8614770139</v>
      </c>
      <c r="AF28" t="n">
        <v>4.124000923318519e-06</v>
      </c>
      <c r="AG28" t="n">
        <v>7.867476851851852</v>
      </c>
      <c r="AH28" t="n">
        <v>445708.9378553684</v>
      </c>
    </row>
    <row r="29">
      <c r="A29" t="n">
        <v>27</v>
      </c>
      <c r="B29" t="n">
        <v>60</v>
      </c>
      <c r="C29" t="inlineStr">
        <is>
          <t xml:space="preserve">CONCLUIDO	</t>
        </is>
      </c>
      <c r="D29" t="n">
        <v>3.6864</v>
      </c>
      <c r="E29" t="n">
        <v>27.13</v>
      </c>
      <c r="F29" t="n">
        <v>24.38</v>
      </c>
      <c r="G29" t="n">
        <v>60.95</v>
      </c>
      <c r="H29" t="n">
        <v>1.03</v>
      </c>
      <c r="I29" t="n">
        <v>24</v>
      </c>
      <c r="J29" t="n">
        <v>133.59</v>
      </c>
      <c r="K29" t="n">
        <v>45</v>
      </c>
      <c r="L29" t="n">
        <v>7.75</v>
      </c>
      <c r="M29" t="n">
        <v>22</v>
      </c>
      <c r="N29" t="n">
        <v>20.84</v>
      </c>
      <c r="O29" t="n">
        <v>16709.71</v>
      </c>
      <c r="P29" t="n">
        <v>243.77</v>
      </c>
      <c r="Q29" t="n">
        <v>452.59</v>
      </c>
      <c r="R29" t="n">
        <v>83.79000000000001</v>
      </c>
      <c r="S29" t="n">
        <v>57.64</v>
      </c>
      <c r="T29" t="n">
        <v>10913.37</v>
      </c>
      <c r="U29" t="n">
        <v>0.6899999999999999</v>
      </c>
      <c r="V29" t="n">
        <v>0.87</v>
      </c>
      <c r="W29" t="n">
        <v>6.83</v>
      </c>
      <c r="X29" t="n">
        <v>0.66</v>
      </c>
      <c r="Y29" t="n">
        <v>1</v>
      </c>
      <c r="Z29" t="n">
        <v>10</v>
      </c>
      <c r="AA29" t="n">
        <v>359.0026775887724</v>
      </c>
      <c r="AB29" t="n">
        <v>491.203301557299</v>
      </c>
      <c r="AC29" t="n">
        <v>444.3235478648332</v>
      </c>
      <c r="AD29" t="n">
        <v>359002.6775887724</v>
      </c>
      <c r="AE29" t="n">
        <v>491203.301557299</v>
      </c>
      <c r="AF29" t="n">
        <v>4.133756696772817e-06</v>
      </c>
      <c r="AG29" t="n">
        <v>7.85011574074074</v>
      </c>
      <c r="AH29" t="n">
        <v>444323.5478648333</v>
      </c>
    </row>
    <row r="30">
      <c r="A30" t="n">
        <v>28</v>
      </c>
      <c r="B30" t="n">
        <v>60</v>
      </c>
      <c r="C30" t="inlineStr">
        <is>
          <t xml:space="preserve">CONCLUIDO	</t>
        </is>
      </c>
      <c r="D30" t="n">
        <v>3.694</v>
      </c>
      <c r="E30" t="n">
        <v>27.07</v>
      </c>
      <c r="F30" t="n">
        <v>24.35</v>
      </c>
      <c r="G30" t="n">
        <v>63.52</v>
      </c>
      <c r="H30" t="n">
        <v>1.06</v>
      </c>
      <c r="I30" t="n">
        <v>23</v>
      </c>
      <c r="J30" t="n">
        <v>133.92</v>
      </c>
      <c r="K30" t="n">
        <v>45</v>
      </c>
      <c r="L30" t="n">
        <v>8</v>
      </c>
      <c r="M30" t="n">
        <v>21</v>
      </c>
      <c r="N30" t="n">
        <v>20.93</v>
      </c>
      <c r="O30" t="n">
        <v>16751.02</v>
      </c>
      <c r="P30" t="n">
        <v>242.71</v>
      </c>
      <c r="Q30" t="n">
        <v>452.59</v>
      </c>
      <c r="R30" t="n">
        <v>82.73</v>
      </c>
      <c r="S30" t="n">
        <v>57.64</v>
      </c>
      <c r="T30" t="n">
        <v>10387.04</v>
      </c>
      <c r="U30" t="n">
        <v>0.7</v>
      </c>
      <c r="V30" t="n">
        <v>0.87</v>
      </c>
      <c r="W30" t="n">
        <v>6.83</v>
      </c>
      <c r="X30" t="n">
        <v>0.63</v>
      </c>
      <c r="Y30" t="n">
        <v>1</v>
      </c>
      <c r="Z30" t="n">
        <v>10</v>
      </c>
      <c r="AA30" t="n">
        <v>357.7765981759368</v>
      </c>
      <c r="AB30" t="n">
        <v>489.5257256138512</v>
      </c>
      <c r="AC30" t="n">
        <v>442.8060774149355</v>
      </c>
      <c r="AD30" t="n">
        <v>357776.5981759368</v>
      </c>
      <c r="AE30" t="n">
        <v>489525.7256138512</v>
      </c>
      <c r="AF30" t="n">
        <v>4.142278981629445e-06</v>
      </c>
      <c r="AG30" t="n">
        <v>7.83275462962963</v>
      </c>
      <c r="AH30" t="n">
        <v>442806.0774149356</v>
      </c>
    </row>
    <row r="31">
      <c r="A31" t="n">
        <v>29</v>
      </c>
      <c r="B31" t="n">
        <v>60</v>
      </c>
      <c r="C31" t="inlineStr">
        <is>
          <t xml:space="preserve">CONCLUIDO	</t>
        </is>
      </c>
      <c r="D31" t="n">
        <v>3.6997</v>
      </c>
      <c r="E31" t="n">
        <v>27.03</v>
      </c>
      <c r="F31" t="n">
        <v>24.33</v>
      </c>
      <c r="G31" t="n">
        <v>66.37</v>
      </c>
      <c r="H31" t="n">
        <v>1.09</v>
      </c>
      <c r="I31" t="n">
        <v>22</v>
      </c>
      <c r="J31" t="n">
        <v>134.26</v>
      </c>
      <c r="K31" t="n">
        <v>45</v>
      </c>
      <c r="L31" t="n">
        <v>8.25</v>
      </c>
      <c r="M31" t="n">
        <v>20</v>
      </c>
      <c r="N31" t="n">
        <v>21.01</v>
      </c>
      <c r="O31" t="n">
        <v>16792.37</v>
      </c>
      <c r="P31" t="n">
        <v>241.92</v>
      </c>
      <c r="Q31" t="n">
        <v>452.62</v>
      </c>
      <c r="R31" t="n">
        <v>82.23</v>
      </c>
      <c r="S31" t="n">
        <v>57.64</v>
      </c>
      <c r="T31" t="n">
        <v>10145.08</v>
      </c>
      <c r="U31" t="n">
        <v>0.7</v>
      </c>
      <c r="V31" t="n">
        <v>0.87</v>
      </c>
      <c r="W31" t="n">
        <v>6.83</v>
      </c>
      <c r="X31" t="n">
        <v>0.61</v>
      </c>
      <c r="Y31" t="n">
        <v>1</v>
      </c>
      <c r="Z31" t="n">
        <v>10</v>
      </c>
      <c r="AA31" t="n">
        <v>356.8699259762431</v>
      </c>
      <c r="AB31" t="n">
        <v>488.2851767106758</v>
      </c>
      <c r="AC31" t="n">
        <v>441.6839247579578</v>
      </c>
      <c r="AD31" t="n">
        <v>356869.925976243</v>
      </c>
      <c r="AE31" t="n">
        <v>488285.1767106758</v>
      </c>
      <c r="AF31" t="n">
        <v>4.148670695271915e-06</v>
      </c>
      <c r="AG31" t="n">
        <v>7.821180555555556</v>
      </c>
      <c r="AH31" t="n">
        <v>441683.9247579578</v>
      </c>
    </row>
    <row r="32">
      <c r="A32" t="n">
        <v>30</v>
      </c>
      <c r="B32" t="n">
        <v>60</v>
      </c>
      <c r="C32" t="inlineStr">
        <is>
          <t xml:space="preserve">CONCLUIDO	</t>
        </is>
      </c>
      <c r="D32" t="n">
        <v>3.7024</v>
      </c>
      <c r="E32" t="n">
        <v>27.01</v>
      </c>
      <c r="F32" t="n">
        <v>24.32</v>
      </c>
      <c r="G32" t="n">
        <v>66.31</v>
      </c>
      <c r="H32" t="n">
        <v>1.12</v>
      </c>
      <c r="I32" t="n">
        <v>22</v>
      </c>
      <c r="J32" t="n">
        <v>134.59</v>
      </c>
      <c r="K32" t="n">
        <v>45</v>
      </c>
      <c r="L32" t="n">
        <v>8.5</v>
      </c>
      <c r="M32" t="n">
        <v>20</v>
      </c>
      <c r="N32" t="n">
        <v>21.1</v>
      </c>
      <c r="O32" t="n">
        <v>16833.86</v>
      </c>
      <c r="P32" t="n">
        <v>241.32</v>
      </c>
      <c r="Q32" t="n">
        <v>452.61</v>
      </c>
      <c r="R32" t="n">
        <v>81.47</v>
      </c>
      <c r="S32" t="n">
        <v>57.64</v>
      </c>
      <c r="T32" t="n">
        <v>9760.58</v>
      </c>
      <c r="U32" t="n">
        <v>0.71</v>
      </c>
      <c r="V32" t="n">
        <v>0.87</v>
      </c>
      <c r="W32" t="n">
        <v>6.83</v>
      </c>
      <c r="X32" t="n">
        <v>0.59</v>
      </c>
      <c r="Y32" t="n">
        <v>1</v>
      </c>
      <c r="Z32" t="n">
        <v>10</v>
      </c>
      <c r="AA32" t="n">
        <v>356.2925956402934</v>
      </c>
      <c r="AB32" t="n">
        <v>487.4952478750126</v>
      </c>
      <c r="AC32" t="n">
        <v>440.9693856216982</v>
      </c>
      <c r="AD32" t="n">
        <v>356292.5956402934</v>
      </c>
      <c r="AE32" t="n">
        <v>487495.2478750126</v>
      </c>
      <c r="AF32" t="n">
        <v>4.151698349102559e-06</v>
      </c>
      <c r="AG32" t="n">
        <v>7.815393518518519</v>
      </c>
      <c r="AH32" t="n">
        <v>440969.3856216982</v>
      </c>
    </row>
    <row r="33">
      <c r="A33" t="n">
        <v>31</v>
      </c>
      <c r="B33" t="n">
        <v>60</v>
      </c>
      <c r="C33" t="inlineStr">
        <is>
          <t xml:space="preserve">CONCLUIDO	</t>
        </is>
      </c>
      <c r="D33" t="n">
        <v>3.7093</v>
      </c>
      <c r="E33" t="n">
        <v>26.96</v>
      </c>
      <c r="F33" t="n">
        <v>24.29</v>
      </c>
      <c r="G33" t="n">
        <v>69.40000000000001</v>
      </c>
      <c r="H33" t="n">
        <v>1.15</v>
      </c>
      <c r="I33" t="n">
        <v>21</v>
      </c>
      <c r="J33" t="n">
        <v>134.93</v>
      </c>
      <c r="K33" t="n">
        <v>45</v>
      </c>
      <c r="L33" t="n">
        <v>8.75</v>
      </c>
      <c r="M33" t="n">
        <v>19</v>
      </c>
      <c r="N33" t="n">
        <v>21.18</v>
      </c>
      <c r="O33" t="n">
        <v>16875.27</v>
      </c>
      <c r="P33" t="n">
        <v>240.59</v>
      </c>
      <c r="Q33" t="n">
        <v>452.58</v>
      </c>
      <c r="R33" t="n">
        <v>80.79000000000001</v>
      </c>
      <c r="S33" t="n">
        <v>57.64</v>
      </c>
      <c r="T33" t="n">
        <v>9429.299999999999</v>
      </c>
      <c r="U33" t="n">
        <v>0.71</v>
      </c>
      <c r="V33" t="n">
        <v>0.87</v>
      </c>
      <c r="W33" t="n">
        <v>6.83</v>
      </c>
      <c r="X33" t="n">
        <v>0.57</v>
      </c>
      <c r="Y33" t="n">
        <v>1</v>
      </c>
      <c r="Z33" t="n">
        <v>10</v>
      </c>
      <c r="AA33" t="n">
        <v>355.3336337258731</v>
      </c>
      <c r="AB33" t="n">
        <v>486.1831538772888</v>
      </c>
      <c r="AC33" t="n">
        <v>439.7825160335818</v>
      </c>
      <c r="AD33" t="n">
        <v>355333.6337258731</v>
      </c>
      <c r="AE33" t="n">
        <v>486183.1538772888</v>
      </c>
      <c r="AF33" t="n">
        <v>4.159435686669761e-06</v>
      </c>
      <c r="AG33" t="n">
        <v>7.800925925925926</v>
      </c>
      <c r="AH33" t="n">
        <v>439782.5160335818</v>
      </c>
    </row>
    <row r="34">
      <c r="A34" t="n">
        <v>32</v>
      </c>
      <c r="B34" t="n">
        <v>60</v>
      </c>
      <c r="C34" t="inlineStr">
        <is>
          <t xml:space="preserve">CONCLUIDO	</t>
        </is>
      </c>
      <c r="D34" t="n">
        <v>3.7172</v>
      </c>
      <c r="E34" t="n">
        <v>26.9</v>
      </c>
      <c r="F34" t="n">
        <v>24.26</v>
      </c>
      <c r="G34" t="n">
        <v>72.78</v>
      </c>
      <c r="H34" t="n">
        <v>1.18</v>
      </c>
      <c r="I34" t="n">
        <v>20</v>
      </c>
      <c r="J34" t="n">
        <v>135.27</v>
      </c>
      <c r="K34" t="n">
        <v>45</v>
      </c>
      <c r="L34" t="n">
        <v>9</v>
      </c>
      <c r="M34" t="n">
        <v>18</v>
      </c>
      <c r="N34" t="n">
        <v>21.27</v>
      </c>
      <c r="O34" t="n">
        <v>16916.71</v>
      </c>
      <c r="P34" t="n">
        <v>238.96</v>
      </c>
      <c r="Q34" t="n">
        <v>452.63</v>
      </c>
      <c r="R34" t="n">
        <v>79.76000000000001</v>
      </c>
      <c r="S34" t="n">
        <v>57.64</v>
      </c>
      <c r="T34" t="n">
        <v>8917.059999999999</v>
      </c>
      <c r="U34" t="n">
        <v>0.72</v>
      </c>
      <c r="V34" t="n">
        <v>0.87</v>
      </c>
      <c r="W34" t="n">
        <v>6.82</v>
      </c>
      <c r="X34" t="n">
        <v>0.53</v>
      </c>
      <c r="Y34" t="n">
        <v>1</v>
      </c>
      <c r="Z34" t="n">
        <v>10</v>
      </c>
      <c r="AA34" t="n">
        <v>353.7342313663142</v>
      </c>
      <c r="AB34" t="n">
        <v>483.9947810082883</v>
      </c>
      <c r="AC34" t="n">
        <v>437.8029983997981</v>
      </c>
      <c r="AD34" t="n">
        <v>353734.2313663142</v>
      </c>
      <c r="AE34" t="n">
        <v>483994.7810082883</v>
      </c>
      <c r="AF34" t="n">
        <v>4.168294377507572e-06</v>
      </c>
      <c r="AG34" t="n">
        <v>7.783564814814814</v>
      </c>
      <c r="AH34" t="n">
        <v>437802.9983997981</v>
      </c>
    </row>
    <row r="35">
      <c r="A35" t="n">
        <v>33</v>
      </c>
      <c r="B35" t="n">
        <v>60</v>
      </c>
      <c r="C35" t="inlineStr">
        <is>
          <t xml:space="preserve">CONCLUIDO	</t>
        </is>
      </c>
      <c r="D35" t="n">
        <v>3.7162</v>
      </c>
      <c r="E35" t="n">
        <v>26.91</v>
      </c>
      <c r="F35" t="n">
        <v>24.27</v>
      </c>
      <c r="G35" t="n">
        <v>72.8</v>
      </c>
      <c r="H35" t="n">
        <v>1.21</v>
      </c>
      <c r="I35" t="n">
        <v>20</v>
      </c>
      <c r="J35" t="n">
        <v>135.6</v>
      </c>
      <c r="K35" t="n">
        <v>45</v>
      </c>
      <c r="L35" t="n">
        <v>9.25</v>
      </c>
      <c r="M35" t="n">
        <v>18</v>
      </c>
      <c r="N35" t="n">
        <v>21.35</v>
      </c>
      <c r="O35" t="n">
        <v>16958.17</v>
      </c>
      <c r="P35" t="n">
        <v>239.56</v>
      </c>
      <c r="Q35" t="n">
        <v>452.61</v>
      </c>
      <c r="R35" t="n">
        <v>79.91</v>
      </c>
      <c r="S35" t="n">
        <v>57.64</v>
      </c>
      <c r="T35" t="n">
        <v>8994.790000000001</v>
      </c>
      <c r="U35" t="n">
        <v>0.72</v>
      </c>
      <c r="V35" t="n">
        <v>0.87</v>
      </c>
      <c r="W35" t="n">
        <v>6.83</v>
      </c>
      <c r="X35" t="n">
        <v>0.54</v>
      </c>
      <c r="Y35" t="n">
        <v>1</v>
      </c>
      <c r="Z35" t="n">
        <v>10</v>
      </c>
      <c r="AA35" t="n">
        <v>354.208120798964</v>
      </c>
      <c r="AB35" t="n">
        <v>484.6431774365659</v>
      </c>
      <c r="AC35" t="n">
        <v>438.3895127829911</v>
      </c>
      <c r="AD35" t="n">
        <v>354208.120798964</v>
      </c>
      <c r="AE35" t="n">
        <v>484643.1774365659</v>
      </c>
      <c r="AF35" t="n">
        <v>4.167173024236963e-06</v>
      </c>
      <c r="AG35" t="n">
        <v>7.786458333333333</v>
      </c>
      <c r="AH35" t="n">
        <v>438389.512782991</v>
      </c>
    </row>
    <row r="36">
      <c r="A36" t="n">
        <v>34</v>
      </c>
      <c r="B36" t="n">
        <v>60</v>
      </c>
      <c r="C36" t="inlineStr">
        <is>
          <t xml:space="preserve">CONCLUIDO	</t>
        </is>
      </c>
      <c r="D36" t="n">
        <v>3.7206</v>
      </c>
      <c r="E36" t="n">
        <v>26.88</v>
      </c>
      <c r="F36" t="n">
        <v>24.26</v>
      </c>
      <c r="G36" t="n">
        <v>76.61</v>
      </c>
      <c r="H36" t="n">
        <v>1.24</v>
      </c>
      <c r="I36" t="n">
        <v>19</v>
      </c>
      <c r="J36" t="n">
        <v>135.94</v>
      </c>
      <c r="K36" t="n">
        <v>45</v>
      </c>
      <c r="L36" t="n">
        <v>9.5</v>
      </c>
      <c r="M36" t="n">
        <v>17</v>
      </c>
      <c r="N36" t="n">
        <v>21.44</v>
      </c>
      <c r="O36" t="n">
        <v>16999.67</v>
      </c>
      <c r="P36" t="n">
        <v>237.85</v>
      </c>
      <c r="Q36" t="n">
        <v>452.6</v>
      </c>
      <c r="R36" t="n">
        <v>79.59</v>
      </c>
      <c r="S36" t="n">
        <v>57.64</v>
      </c>
      <c r="T36" t="n">
        <v>8839.18</v>
      </c>
      <c r="U36" t="n">
        <v>0.72</v>
      </c>
      <c r="V36" t="n">
        <v>0.87</v>
      </c>
      <c r="W36" t="n">
        <v>6.83</v>
      </c>
      <c r="X36" t="n">
        <v>0.54</v>
      </c>
      <c r="Y36" t="n">
        <v>1</v>
      </c>
      <c r="Z36" t="n">
        <v>10</v>
      </c>
      <c r="AA36" t="n">
        <v>352.8148509811021</v>
      </c>
      <c r="AB36" t="n">
        <v>482.736844205041</v>
      </c>
      <c r="AC36" t="n">
        <v>436.6651173195273</v>
      </c>
      <c r="AD36" t="n">
        <v>352814.8509811021</v>
      </c>
      <c r="AE36" t="n">
        <v>482736.844205041</v>
      </c>
      <c r="AF36" t="n">
        <v>4.172106978627643e-06</v>
      </c>
      <c r="AG36" t="n">
        <v>7.777777777777778</v>
      </c>
      <c r="AH36" t="n">
        <v>436665.1173195273</v>
      </c>
    </row>
    <row r="37">
      <c r="A37" t="n">
        <v>35</v>
      </c>
      <c r="B37" t="n">
        <v>60</v>
      </c>
      <c r="C37" t="inlineStr">
        <is>
          <t xml:space="preserve">CONCLUIDO	</t>
        </is>
      </c>
      <c r="D37" t="n">
        <v>3.7239</v>
      </c>
      <c r="E37" t="n">
        <v>26.85</v>
      </c>
      <c r="F37" t="n">
        <v>24.24</v>
      </c>
      <c r="G37" t="n">
        <v>76.53</v>
      </c>
      <c r="H37" t="n">
        <v>1.26</v>
      </c>
      <c r="I37" t="n">
        <v>19</v>
      </c>
      <c r="J37" t="n">
        <v>136.27</v>
      </c>
      <c r="K37" t="n">
        <v>45</v>
      </c>
      <c r="L37" t="n">
        <v>9.75</v>
      </c>
      <c r="M37" t="n">
        <v>17</v>
      </c>
      <c r="N37" t="n">
        <v>21.53</v>
      </c>
      <c r="O37" t="n">
        <v>17041.2</v>
      </c>
      <c r="P37" t="n">
        <v>237.62</v>
      </c>
      <c r="Q37" t="n">
        <v>452.59</v>
      </c>
      <c r="R37" t="n">
        <v>79.02</v>
      </c>
      <c r="S37" t="n">
        <v>57.64</v>
      </c>
      <c r="T37" t="n">
        <v>8553.23</v>
      </c>
      <c r="U37" t="n">
        <v>0.73</v>
      </c>
      <c r="V37" t="n">
        <v>0.87</v>
      </c>
      <c r="W37" t="n">
        <v>6.82</v>
      </c>
      <c r="X37" t="n">
        <v>0.51</v>
      </c>
      <c r="Y37" t="n">
        <v>1</v>
      </c>
      <c r="Z37" t="n">
        <v>10</v>
      </c>
      <c r="AA37" t="n">
        <v>352.4242914606129</v>
      </c>
      <c r="AB37" t="n">
        <v>482.2024634388379</v>
      </c>
      <c r="AC37" t="n">
        <v>436.1817371036424</v>
      </c>
      <c r="AD37" t="n">
        <v>352424.291460613</v>
      </c>
      <c r="AE37" t="n">
        <v>482202.4634388378</v>
      </c>
      <c r="AF37" t="n">
        <v>4.175807444420652e-06</v>
      </c>
      <c r="AG37" t="n">
        <v>7.769097222222222</v>
      </c>
      <c r="AH37" t="n">
        <v>436181.7371036424</v>
      </c>
    </row>
    <row r="38">
      <c r="A38" t="n">
        <v>36</v>
      </c>
      <c r="B38" t="n">
        <v>60</v>
      </c>
      <c r="C38" t="inlineStr">
        <is>
          <t xml:space="preserve">CONCLUIDO	</t>
        </is>
      </c>
      <c r="D38" t="n">
        <v>3.7324</v>
      </c>
      <c r="E38" t="n">
        <v>26.79</v>
      </c>
      <c r="F38" t="n">
        <v>24.2</v>
      </c>
      <c r="G38" t="n">
        <v>80.67</v>
      </c>
      <c r="H38" t="n">
        <v>1.29</v>
      </c>
      <c r="I38" t="n">
        <v>18</v>
      </c>
      <c r="J38" t="n">
        <v>136.61</v>
      </c>
      <c r="K38" t="n">
        <v>45</v>
      </c>
      <c r="L38" t="n">
        <v>10</v>
      </c>
      <c r="M38" t="n">
        <v>16</v>
      </c>
      <c r="N38" t="n">
        <v>21.61</v>
      </c>
      <c r="O38" t="n">
        <v>17082.76</v>
      </c>
      <c r="P38" t="n">
        <v>236.59</v>
      </c>
      <c r="Q38" t="n">
        <v>452.56</v>
      </c>
      <c r="R38" t="n">
        <v>77.78</v>
      </c>
      <c r="S38" t="n">
        <v>57.64</v>
      </c>
      <c r="T38" t="n">
        <v>7939.22</v>
      </c>
      <c r="U38" t="n">
        <v>0.74</v>
      </c>
      <c r="V38" t="n">
        <v>0.88</v>
      </c>
      <c r="W38" t="n">
        <v>6.82</v>
      </c>
      <c r="X38" t="n">
        <v>0.48</v>
      </c>
      <c r="Y38" t="n">
        <v>1</v>
      </c>
      <c r="Z38" t="n">
        <v>10</v>
      </c>
      <c r="AA38" t="n">
        <v>351.1667529657024</v>
      </c>
      <c r="AB38" t="n">
        <v>480.4818437914183</v>
      </c>
      <c r="AC38" t="n">
        <v>434.6253309804677</v>
      </c>
      <c r="AD38" t="n">
        <v>351166.7529657024</v>
      </c>
      <c r="AE38" t="n">
        <v>480481.8437914183</v>
      </c>
      <c r="AF38" t="n">
        <v>4.185338947220828e-06</v>
      </c>
      <c r="AG38" t="n">
        <v>7.751736111111111</v>
      </c>
      <c r="AH38" t="n">
        <v>434625.3309804677</v>
      </c>
    </row>
    <row r="39">
      <c r="A39" t="n">
        <v>37</v>
      </c>
      <c r="B39" t="n">
        <v>60</v>
      </c>
      <c r="C39" t="inlineStr">
        <is>
          <t xml:space="preserve">CONCLUIDO	</t>
        </is>
      </c>
      <c r="D39" t="n">
        <v>3.7304</v>
      </c>
      <c r="E39" t="n">
        <v>26.81</v>
      </c>
      <c r="F39" t="n">
        <v>24.21</v>
      </c>
      <c r="G39" t="n">
        <v>80.72</v>
      </c>
      <c r="H39" t="n">
        <v>1.32</v>
      </c>
      <c r="I39" t="n">
        <v>18</v>
      </c>
      <c r="J39" t="n">
        <v>136.95</v>
      </c>
      <c r="K39" t="n">
        <v>45</v>
      </c>
      <c r="L39" t="n">
        <v>10.25</v>
      </c>
      <c r="M39" t="n">
        <v>16</v>
      </c>
      <c r="N39" t="n">
        <v>21.7</v>
      </c>
      <c r="O39" t="n">
        <v>17124.35</v>
      </c>
      <c r="P39" t="n">
        <v>236.81</v>
      </c>
      <c r="Q39" t="n">
        <v>452.56</v>
      </c>
      <c r="R39" t="n">
        <v>78.28</v>
      </c>
      <c r="S39" t="n">
        <v>57.64</v>
      </c>
      <c r="T39" t="n">
        <v>8185.91</v>
      </c>
      <c r="U39" t="n">
        <v>0.74</v>
      </c>
      <c r="V39" t="n">
        <v>0.88</v>
      </c>
      <c r="W39" t="n">
        <v>6.83</v>
      </c>
      <c r="X39" t="n">
        <v>0.49</v>
      </c>
      <c r="Y39" t="n">
        <v>1</v>
      </c>
      <c r="Z39" t="n">
        <v>10</v>
      </c>
      <c r="AA39" t="n">
        <v>351.4491091867291</v>
      </c>
      <c r="AB39" t="n">
        <v>480.8681760297042</v>
      </c>
      <c r="AC39" t="n">
        <v>434.9747922121525</v>
      </c>
      <c r="AD39" t="n">
        <v>351449.1091867291</v>
      </c>
      <c r="AE39" t="n">
        <v>480868.1760297042</v>
      </c>
      <c r="AF39" t="n">
        <v>4.18309624067961e-06</v>
      </c>
      <c r="AG39" t="n">
        <v>7.757523148148148</v>
      </c>
      <c r="AH39" t="n">
        <v>434974.7922121525</v>
      </c>
    </row>
    <row r="40">
      <c r="A40" t="n">
        <v>38</v>
      </c>
      <c r="B40" t="n">
        <v>60</v>
      </c>
      <c r="C40" t="inlineStr">
        <is>
          <t xml:space="preserve">CONCLUIDO	</t>
        </is>
      </c>
      <c r="D40" t="n">
        <v>3.7308</v>
      </c>
      <c r="E40" t="n">
        <v>26.8</v>
      </c>
      <c r="F40" t="n">
        <v>24.21</v>
      </c>
      <c r="G40" t="n">
        <v>80.70999999999999</v>
      </c>
      <c r="H40" t="n">
        <v>1.35</v>
      </c>
      <c r="I40" t="n">
        <v>18</v>
      </c>
      <c r="J40" t="n">
        <v>137.29</v>
      </c>
      <c r="K40" t="n">
        <v>45</v>
      </c>
      <c r="L40" t="n">
        <v>10.5</v>
      </c>
      <c r="M40" t="n">
        <v>16</v>
      </c>
      <c r="N40" t="n">
        <v>21.79</v>
      </c>
      <c r="O40" t="n">
        <v>17165.97</v>
      </c>
      <c r="P40" t="n">
        <v>235.26</v>
      </c>
      <c r="Q40" t="n">
        <v>452.64</v>
      </c>
      <c r="R40" t="n">
        <v>78.06</v>
      </c>
      <c r="S40" t="n">
        <v>57.64</v>
      </c>
      <c r="T40" t="n">
        <v>8079.32</v>
      </c>
      <c r="U40" t="n">
        <v>0.74</v>
      </c>
      <c r="V40" t="n">
        <v>0.88</v>
      </c>
      <c r="W40" t="n">
        <v>6.83</v>
      </c>
      <c r="X40" t="n">
        <v>0.49</v>
      </c>
      <c r="Y40" t="n">
        <v>1</v>
      </c>
      <c r="Z40" t="n">
        <v>10</v>
      </c>
      <c r="AA40" t="n">
        <v>350.4212940388671</v>
      </c>
      <c r="AB40" t="n">
        <v>479.4618740003955</v>
      </c>
      <c r="AC40" t="n">
        <v>433.7027056747635</v>
      </c>
      <c r="AD40" t="n">
        <v>350421.2940388671</v>
      </c>
      <c r="AE40" t="n">
        <v>479461.8740003955</v>
      </c>
      <c r="AF40" t="n">
        <v>4.183544781987853e-06</v>
      </c>
      <c r="AG40" t="n">
        <v>7.75462962962963</v>
      </c>
      <c r="AH40" t="n">
        <v>433702.7056747635</v>
      </c>
    </row>
    <row r="41">
      <c r="A41" t="n">
        <v>39</v>
      </c>
      <c r="B41" t="n">
        <v>60</v>
      </c>
      <c r="C41" t="inlineStr">
        <is>
          <t xml:space="preserve">CONCLUIDO	</t>
        </is>
      </c>
      <c r="D41" t="n">
        <v>3.7393</v>
      </c>
      <c r="E41" t="n">
        <v>26.74</v>
      </c>
      <c r="F41" t="n">
        <v>24.18</v>
      </c>
      <c r="G41" t="n">
        <v>85.33</v>
      </c>
      <c r="H41" t="n">
        <v>1.38</v>
      </c>
      <c r="I41" t="n">
        <v>17</v>
      </c>
      <c r="J41" t="n">
        <v>137.62</v>
      </c>
      <c r="K41" t="n">
        <v>45</v>
      </c>
      <c r="L41" t="n">
        <v>10.75</v>
      </c>
      <c r="M41" t="n">
        <v>15</v>
      </c>
      <c r="N41" t="n">
        <v>21.88</v>
      </c>
      <c r="O41" t="n">
        <v>17207.62</v>
      </c>
      <c r="P41" t="n">
        <v>234.96</v>
      </c>
      <c r="Q41" t="n">
        <v>452.58</v>
      </c>
      <c r="R41" t="n">
        <v>76.97</v>
      </c>
      <c r="S41" t="n">
        <v>57.64</v>
      </c>
      <c r="T41" t="n">
        <v>7537.7</v>
      </c>
      <c r="U41" t="n">
        <v>0.75</v>
      </c>
      <c r="V41" t="n">
        <v>0.88</v>
      </c>
      <c r="W41" t="n">
        <v>6.82</v>
      </c>
      <c r="X41" t="n">
        <v>0.45</v>
      </c>
      <c r="Y41" t="n">
        <v>1</v>
      </c>
      <c r="Z41" t="n">
        <v>10</v>
      </c>
      <c r="AA41" t="n">
        <v>349.6677909640114</v>
      </c>
      <c r="AB41" t="n">
        <v>478.4308978511683</v>
      </c>
      <c r="AC41" t="n">
        <v>432.7701244422345</v>
      </c>
      <c r="AD41" t="n">
        <v>349667.7909640114</v>
      </c>
      <c r="AE41" t="n">
        <v>478430.8978511683</v>
      </c>
      <c r="AF41" t="n">
        <v>4.19307628478803e-06</v>
      </c>
      <c r="AG41" t="n">
        <v>7.737268518518518</v>
      </c>
      <c r="AH41" t="n">
        <v>432770.1244422345</v>
      </c>
    </row>
    <row r="42">
      <c r="A42" t="n">
        <v>40</v>
      </c>
      <c r="B42" t="n">
        <v>60</v>
      </c>
      <c r="C42" t="inlineStr">
        <is>
          <t xml:space="preserve">CONCLUIDO	</t>
        </is>
      </c>
      <c r="D42" t="n">
        <v>3.7368</v>
      </c>
      <c r="E42" t="n">
        <v>26.76</v>
      </c>
      <c r="F42" t="n">
        <v>24.19</v>
      </c>
      <c r="G42" t="n">
        <v>85.39</v>
      </c>
      <c r="H42" t="n">
        <v>1.41</v>
      </c>
      <c r="I42" t="n">
        <v>17</v>
      </c>
      <c r="J42" t="n">
        <v>137.96</v>
      </c>
      <c r="K42" t="n">
        <v>45</v>
      </c>
      <c r="L42" t="n">
        <v>11</v>
      </c>
      <c r="M42" t="n">
        <v>15</v>
      </c>
      <c r="N42" t="n">
        <v>21.96</v>
      </c>
      <c r="O42" t="n">
        <v>17249.3</v>
      </c>
      <c r="P42" t="n">
        <v>234.78</v>
      </c>
      <c r="Q42" t="n">
        <v>452.56</v>
      </c>
      <c r="R42" t="n">
        <v>77.47</v>
      </c>
      <c r="S42" t="n">
        <v>57.64</v>
      </c>
      <c r="T42" t="n">
        <v>7786.74</v>
      </c>
      <c r="U42" t="n">
        <v>0.74</v>
      </c>
      <c r="V42" t="n">
        <v>0.88</v>
      </c>
      <c r="W42" t="n">
        <v>6.83</v>
      </c>
      <c r="X42" t="n">
        <v>0.47</v>
      </c>
      <c r="Y42" t="n">
        <v>1</v>
      </c>
      <c r="Z42" t="n">
        <v>10</v>
      </c>
      <c r="AA42" t="n">
        <v>349.7183793596575</v>
      </c>
      <c r="AB42" t="n">
        <v>478.5001151258937</v>
      </c>
      <c r="AC42" t="n">
        <v>432.8327357174072</v>
      </c>
      <c r="AD42" t="n">
        <v>349718.3793596575</v>
      </c>
      <c r="AE42" t="n">
        <v>478500.1151258937</v>
      </c>
      <c r="AF42" t="n">
        <v>4.190272901611508e-06</v>
      </c>
      <c r="AG42" t="n">
        <v>7.743055555555556</v>
      </c>
      <c r="AH42" t="n">
        <v>432832.7357174072</v>
      </c>
    </row>
    <row r="43">
      <c r="A43" t="n">
        <v>41</v>
      </c>
      <c r="B43" t="n">
        <v>60</v>
      </c>
      <c r="C43" t="inlineStr">
        <is>
          <t xml:space="preserve">CONCLUIDO	</t>
        </is>
      </c>
      <c r="D43" t="n">
        <v>3.7466</v>
      </c>
      <c r="E43" t="n">
        <v>26.69</v>
      </c>
      <c r="F43" t="n">
        <v>24.15</v>
      </c>
      <c r="G43" t="n">
        <v>90.56</v>
      </c>
      <c r="H43" t="n">
        <v>1.44</v>
      </c>
      <c r="I43" t="n">
        <v>16</v>
      </c>
      <c r="J43" t="n">
        <v>138.3</v>
      </c>
      <c r="K43" t="n">
        <v>45</v>
      </c>
      <c r="L43" t="n">
        <v>11.25</v>
      </c>
      <c r="M43" t="n">
        <v>14</v>
      </c>
      <c r="N43" t="n">
        <v>22.05</v>
      </c>
      <c r="O43" t="n">
        <v>17291.02</v>
      </c>
      <c r="P43" t="n">
        <v>233.59</v>
      </c>
      <c r="Q43" t="n">
        <v>452.57</v>
      </c>
      <c r="R43" t="n">
        <v>76.15000000000001</v>
      </c>
      <c r="S43" t="n">
        <v>57.64</v>
      </c>
      <c r="T43" t="n">
        <v>7135.22</v>
      </c>
      <c r="U43" t="n">
        <v>0.76</v>
      </c>
      <c r="V43" t="n">
        <v>0.88</v>
      </c>
      <c r="W43" t="n">
        <v>6.82</v>
      </c>
      <c r="X43" t="n">
        <v>0.43</v>
      </c>
      <c r="Y43" t="n">
        <v>1</v>
      </c>
      <c r="Z43" t="n">
        <v>10</v>
      </c>
      <c r="AA43" t="n">
        <v>348.2947443099933</v>
      </c>
      <c r="AB43" t="n">
        <v>476.5522348445976</v>
      </c>
      <c r="AC43" t="n">
        <v>431.0707583962908</v>
      </c>
      <c r="AD43" t="n">
        <v>348294.7443099933</v>
      </c>
      <c r="AE43" t="n">
        <v>476552.2348445976</v>
      </c>
      <c r="AF43" t="n">
        <v>4.201262163663475e-06</v>
      </c>
      <c r="AG43" t="n">
        <v>7.722800925925926</v>
      </c>
      <c r="AH43" t="n">
        <v>431070.7583962908</v>
      </c>
    </row>
    <row r="44">
      <c r="A44" t="n">
        <v>42</v>
      </c>
      <c r="B44" t="n">
        <v>60</v>
      </c>
      <c r="C44" t="inlineStr">
        <is>
          <t xml:space="preserve">CONCLUIDO	</t>
        </is>
      </c>
      <c r="D44" t="n">
        <v>3.7452</v>
      </c>
      <c r="E44" t="n">
        <v>26.7</v>
      </c>
      <c r="F44" t="n">
        <v>24.16</v>
      </c>
      <c r="G44" t="n">
        <v>90.59999999999999</v>
      </c>
      <c r="H44" t="n">
        <v>1.47</v>
      </c>
      <c r="I44" t="n">
        <v>16</v>
      </c>
      <c r="J44" t="n">
        <v>138.64</v>
      </c>
      <c r="K44" t="n">
        <v>45</v>
      </c>
      <c r="L44" t="n">
        <v>11.5</v>
      </c>
      <c r="M44" t="n">
        <v>14</v>
      </c>
      <c r="N44" t="n">
        <v>22.14</v>
      </c>
      <c r="O44" t="n">
        <v>17332.76</v>
      </c>
      <c r="P44" t="n">
        <v>233.35</v>
      </c>
      <c r="Q44" t="n">
        <v>452.58</v>
      </c>
      <c r="R44" t="n">
        <v>76.45999999999999</v>
      </c>
      <c r="S44" t="n">
        <v>57.64</v>
      </c>
      <c r="T44" t="n">
        <v>7286.96</v>
      </c>
      <c r="U44" t="n">
        <v>0.75</v>
      </c>
      <c r="V44" t="n">
        <v>0.88</v>
      </c>
      <c r="W44" t="n">
        <v>6.82</v>
      </c>
      <c r="X44" t="n">
        <v>0.44</v>
      </c>
      <c r="Y44" t="n">
        <v>1</v>
      </c>
      <c r="Z44" t="n">
        <v>10</v>
      </c>
      <c r="AA44" t="n">
        <v>348.243577511962</v>
      </c>
      <c r="AB44" t="n">
        <v>476.4822261742113</v>
      </c>
      <c r="AC44" t="n">
        <v>431.0074312551485</v>
      </c>
      <c r="AD44" t="n">
        <v>348243.577511962</v>
      </c>
      <c r="AE44" t="n">
        <v>476482.2261742114</v>
      </c>
      <c r="AF44" t="n">
        <v>4.199692269084622e-06</v>
      </c>
      <c r="AG44" t="n">
        <v>7.725694444444444</v>
      </c>
      <c r="AH44" t="n">
        <v>431007.4312551485</v>
      </c>
    </row>
    <row r="45">
      <c r="A45" t="n">
        <v>43</v>
      </c>
      <c r="B45" t="n">
        <v>60</v>
      </c>
      <c r="C45" t="inlineStr">
        <is>
          <t xml:space="preserve">CONCLUIDO	</t>
        </is>
      </c>
      <c r="D45" t="n">
        <v>3.7444</v>
      </c>
      <c r="E45" t="n">
        <v>26.71</v>
      </c>
      <c r="F45" t="n">
        <v>24.17</v>
      </c>
      <c r="G45" t="n">
        <v>90.62</v>
      </c>
      <c r="H45" t="n">
        <v>1.5</v>
      </c>
      <c r="I45" t="n">
        <v>16</v>
      </c>
      <c r="J45" t="n">
        <v>138.98</v>
      </c>
      <c r="K45" t="n">
        <v>45</v>
      </c>
      <c r="L45" t="n">
        <v>11.75</v>
      </c>
      <c r="M45" t="n">
        <v>14</v>
      </c>
      <c r="N45" t="n">
        <v>22.23</v>
      </c>
      <c r="O45" t="n">
        <v>17374.54</v>
      </c>
      <c r="P45" t="n">
        <v>232.72</v>
      </c>
      <c r="Q45" t="n">
        <v>452.61</v>
      </c>
      <c r="R45" t="n">
        <v>76.56999999999999</v>
      </c>
      <c r="S45" t="n">
        <v>57.64</v>
      </c>
      <c r="T45" t="n">
        <v>7345.42</v>
      </c>
      <c r="U45" t="n">
        <v>0.75</v>
      </c>
      <c r="V45" t="n">
        <v>0.88</v>
      </c>
      <c r="W45" t="n">
        <v>6.82</v>
      </c>
      <c r="X45" t="n">
        <v>0.44</v>
      </c>
      <c r="Y45" t="n">
        <v>1</v>
      </c>
      <c r="Z45" t="n">
        <v>10</v>
      </c>
      <c r="AA45" t="n">
        <v>347.9066602570267</v>
      </c>
      <c r="AB45" t="n">
        <v>476.0212411222686</v>
      </c>
      <c r="AC45" t="n">
        <v>430.5904419695665</v>
      </c>
      <c r="AD45" t="n">
        <v>347906.6602570267</v>
      </c>
      <c r="AE45" t="n">
        <v>476021.2411222686</v>
      </c>
      <c r="AF45" t="n">
        <v>4.198795186468136e-06</v>
      </c>
      <c r="AG45" t="n">
        <v>7.728587962962963</v>
      </c>
      <c r="AH45" t="n">
        <v>430590.4419695665</v>
      </c>
    </row>
    <row r="46">
      <c r="A46" t="n">
        <v>44</v>
      </c>
      <c r="B46" t="n">
        <v>60</v>
      </c>
      <c r="C46" t="inlineStr">
        <is>
          <t xml:space="preserve">CONCLUIDO	</t>
        </is>
      </c>
      <c r="D46" t="n">
        <v>3.7552</v>
      </c>
      <c r="E46" t="n">
        <v>26.63</v>
      </c>
      <c r="F46" t="n">
        <v>24.11</v>
      </c>
      <c r="G46" t="n">
        <v>96.45999999999999</v>
      </c>
      <c r="H46" t="n">
        <v>1.52</v>
      </c>
      <c r="I46" t="n">
        <v>15</v>
      </c>
      <c r="J46" t="n">
        <v>139.32</v>
      </c>
      <c r="K46" t="n">
        <v>45</v>
      </c>
      <c r="L46" t="n">
        <v>12</v>
      </c>
      <c r="M46" t="n">
        <v>13</v>
      </c>
      <c r="N46" t="n">
        <v>22.32</v>
      </c>
      <c r="O46" t="n">
        <v>17416.34</v>
      </c>
      <c r="P46" t="n">
        <v>231.28</v>
      </c>
      <c r="Q46" t="n">
        <v>452.58</v>
      </c>
      <c r="R46" t="n">
        <v>74.88</v>
      </c>
      <c r="S46" t="n">
        <v>57.64</v>
      </c>
      <c r="T46" t="n">
        <v>6504.24</v>
      </c>
      <c r="U46" t="n">
        <v>0.77</v>
      </c>
      <c r="V46" t="n">
        <v>0.88</v>
      </c>
      <c r="W46" t="n">
        <v>6.82</v>
      </c>
      <c r="X46" t="n">
        <v>0.39</v>
      </c>
      <c r="Y46" t="n">
        <v>1</v>
      </c>
      <c r="Z46" t="n">
        <v>10</v>
      </c>
      <c r="AA46" t="n">
        <v>346.2241470463481</v>
      </c>
      <c r="AB46" t="n">
        <v>473.719152320174</v>
      </c>
      <c r="AC46" t="n">
        <v>428.5080612917419</v>
      </c>
      <c r="AD46" t="n">
        <v>346224.1470463481</v>
      </c>
      <c r="AE46" t="n">
        <v>473719.152320174</v>
      </c>
      <c r="AF46" t="n">
        <v>4.210905801790712e-06</v>
      </c>
      <c r="AG46" t="n">
        <v>7.705439814814814</v>
      </c>
      <c r="AH46" t="n">
        <v>428508.0612917419</v>
      </c>
    </row>
    <row r="47">
      <c r="A47" t="n">
        <v>45</v>
      </c>
      <c r="B47" t="n">
        <v>60</v>
      </c>
      <c r="C47" t="inlineStr">
        <is>
          <t xml:space="preserve">CONCLUIDO	</t>
        </is>
      </c>
      <c r="D47" t="n">
        <v>3.7538</v>
      </c>
      <c r="E47" t="n">
        <v>26.64</v>
      </c>
      <c r="F47" t="n">
        <v>24.12</v>
      </c>
      <c r="G47" t="n">
        <v>96.5</v>
      </c>
      <c r="H47" t="n">
        <v>1.55</v>
      </c>
      <c r="I47" t="n">
        <v>15</v>
      </c>
      <c r="J47" t="n">
        <v>139.66</v>
      </c>
      <c r="K47" t="n">
        <v>45</v>
      </c>
      <c r="L47" t="n">
        <v>12.25</v>
      </c>
      <c r="M47" t="n">
        <v>13</v>
      </c>
      <c r="N47" t="n">
        <v>22.41</v>
      </c>
      <c r="O47" t="n">
        <v>17458.18</v>
      </c>
      <c r="P47" t="n">
        <v>231.18</v>
      </c>
      <c r="Q47" t="n">
        <v>452.55</v>
      </c>
      <c r="R47" t="n">
        <v>75.29000000000001</v>
      </c>
      <c r="S47" t="n">
        <v>57.64</v>
      </c>
      <c r="T47" t="n">
        <v>6706.74</v>
      </c>
      <c r="U47" t="n">
        <v>0.77</v>
      </c>
      <c r="V47" t="n">
        <v>0.88</v>
      </c>
      <c r="W47" t="n">
        <v>6.82</v>
      </c>
      <c r="X47" t="n">
        <v>0.4</v>
      </c>
      <c r="Y47" t="n">
        <v>1</v>
      </c>
      <c r="Z47" t="n">
        <v>10</v>
      </c>
      <c r="AA47" t="n">
        <v>346.2625300254949</v>
      </c>
      <c r="AB47" t="n">
        <v>473.7716696055801</v>
      </c>
      <c r="AC47" t="n">
        <v>428.5555664011374</v>
      </c>
      <c r="AD47" t="n">
        <v>346262.5300254949</v>
      </c>
      <c r="AE47" t="n">
        <v>473771.6696055802</v>
      </c>
      <c r="AF47" t="n">
        <v>4.209335907211859e-06</v>
      </c>
      <c r="AG47" t="n">
        <v>7.708333333333333</v>
      </c>
      <c r="AH47" t="n">
        <v>428555.5664011374</v>
      </c>
    </row>
    <row r="48">
      <c r="A48" t="n">
        <v>46</v>
      </c>
      <c r="B48" t="n">
        <v>60</v>
      </c>
      <c r="C48" t="inlineStr">
        <is>
          <t xml:space="preserve">CONCLUIDO	</t>
        </is>
      </c>
      <c r="D48" t="n">
        <v>3.7548</v>
      </c>
      <c r="E48" t="n">
        <v>26.63</v>
      </c>
      <c r="F48" t="n">
        <v>24.12</v>
      </c>
      <c r="G48" t="n">
        <v>96.47</v>
      </c>
      <c r="H48" t="n">
        <v>1.58</v>
      </c>
      <c r="I48" t="n">
        <v>15</v>
      </c>
      <c r="J48" t="n">
        <v>140</v>
      </c>
      <c r="K48" t="n">
        <v>45</v>
      </c>
      <c r="L48" t="n">
        <v>12.5</v>
      </c>
      <c r="M48" t="n">
        <v>13</v>
      </c>
      <c r="N48" t="n">
        <v>22.5</v>
      </c>
      <c r="O48" t="n">
        <v>17500.05</v>
      </c>
      <c r="P48" t="n">
        <v>230.17</v>
      </c>
      <c r="Q48" t="n">
        <v>452.56</v>
      </c>
      <c r="R48" t="n">
        <v>75.2</v>
      </c>
      <c r="S48" t="n">
        <v>57.64</v>
      </c>
      <c r="T48" t="n">
        <v>6660.53</v>
      </c>
      <c r="U48" t="n">
        <v>0.77</v>
      </c>
      <c r="V48" t="n">
        <v>0.88</v>
      </c>
      <c r="W48" t="n">
        <v>6.82</v>
      </c>
      <c r="X48" t="n">
        <v>0.39</v>
      </c>
      <c r="Y48" t="n">
        <v>1</v>
      </c>
      <c r="Z48" t="n">
        <v>10</v>
      </c>
      <c r="AA48" t="n">
        <v>345.556282538806</v>
      </c>
      <c r="AB48" t="n">
        <v>472.8053506368523</v>
      </c>
      <c r="AC48" t="n">
        <v>427.6814715585477</v>
      </c>
      <c r="AD48" t="n">
        <v>345556.282538806</v>
      </c>
      <c r="AE48" t="n">
        <v>472805.3506368523</v>
      </c>
      <c r="AF48" t="n">
        <v>4.210457260482468e-06</v>
      </c>
      <c r="AG48" t="n">
        <v>7.705439814814814</v>
      </c>
      <c r="AH48" t="n">
        <v>427681.4715585477</v>
      </c>
    </row>
    <row r="49">
      <c r="A49" t="n">
        <v>47</v>
      </c>
      <c r="B49" t="n">
        <v>60</v>
      </c>
      <c r="C49" t="inlineStr">
        <is>
          <t xml:space="preserve">CONCLUIDO	</t>
        </is>
      </c>
      <c r="D49" t="n">
        <v>3.7601</v>
      </c>
      <c r="E49" t="n">
        <v>26.59</v>
      </c>
      <c r="F49" t="n">
        <v>24.1</v>
      </c>
      <c r="G49" t="n">
        <v>103.31</v>
      </c>
      <c r="H49" t="n">
        <v>1.61</v>
      </c>
      <c r="I49" t="n">
        <v>14</v>
      </c>
      <c r="J49" t="n">
        <v>140.33</v>
      </c>
      <c r="K49" t="n">
        <v>45</v>
      </c>
      <c r="L49" t="n">
        <v>12.75</v>
      </c>
      <c r="M49" t="n">
        <v>12</v>
      </c>
      <c r="N49" t="n">
        <v>22.59</v>
      </c>
      <c r="O49" t="n">
        <v>17541.95</v>
      </c>
      <c r="P49" t="n">
        <v>230.03</v>
      </c>
      <c r="Q49" t="n">
        <v>452.6</v>
      </c>
      <c r="R49" t="n">
        <v>74.88</v>
      </c>
      <c r="S49" t="n">
        <v>57.64</v>
      </c>
      <c r="T49" t="n">
        <v>6508</v>
      </c>
      <c r="U49" t="n">
        <v>0.77</v>
      </c>
      <c r="V49" t="n">
        <v>0.88</v>
      </c>
      <c r="W49" t="n">
        <v>6.81</v>
      </c>
      <c r="X49" t="n">
        <v>0.38</v>
      </c>
      <c r="Y49" t="n">
        <v>1</v>
      </c>
      <c r="Z49" t="n">
        <v>10</v>
      </c>
      <c r="AA49" t="n">
        <v>345.1229623766097</v>
      </c>
      <c r="AB49" t="n">
        <v>472.2124628741989</v>
      </c>
      <c r="AC49" t="n">
        <v>427.1451681718387</v>
      </c>
      <c r="AD49" t="n">
        <v>345122.9623766097</v>
      </c>
      <c r="AE49" t="n">
        <v>472212.4628741989</v>
      </c>
      <c r="AF49" t="n">
        <v>4.216400432816695e-06</v>
      </c>
      <c r="AG49" t="n">
        <v>7.69386574074074</v>
      </c>
      <c r="AH49" t="n">
        <v>427145.1681718387</v>
      </c>
    </row>
    <row r="50">
      <c r="A50" t="n">
        <v>48</v>
      </c>
      <c r="B50" t="n">
        <v>60</v>
      </c>
      <c r="C50" t="inlineStr">
        <is>
          <t xml:space="preserve">CONCLUIDO	</t>
        </is>
      </c>
      <c r="D50" t="n">
        <v>3.7621</v>
      </c>
      <c r="E50" t="n">
        <v>26.58</v>
      </c>
      <c r="F50" t="n">
        <v>24.09</v>
      </c>
      <c r="G50" t="n">
        <v>103.25</v>
      </c>
      <c r="H50" t="n">
        <v>1.63</v>
      </c>
      <c r="I50" t="n">
        <v>14</v>
      </c>
      <c r="J50" t="n">
        <v>140.67</v>
      </c>
      <c r="K50" t="n">
        <v>45</v>
      </c>
      <c r="L50" t="n">
        <v>13</v>
      </c>
      <c r="M50" t="n">
        <v>12</v>
      </c>
      <c r="N50" t="n">
        <v>22.68</v>
      </c>
      <c r="O50" t="n">
        <v>17583.88</v>
      </c>
      <c r="P50" t="n">
        <v>229.43</v>
      </c>
      <c r="Q50" t="n">
        <v>452.6</v>
      </c>
      <c r="R50" t="n">
        <v>74.09</v>
      </c>
      <c r="S50" t="n">
        <v>57.64</v>
      </c>
      <c r="T50" t="n">
        <v>6113.03</v>
      </c>
      <c r="U50" t="n">
        <v>0.78</v>
      </c>
      <c r="V50" t="n">
        <v>0.88</v>
      </c>
      <c r="W50" t="n">
        <v>6.82</v>
      </c>
      <c r="X50" t="n">
        <v>0.37</v>
      </c>
      <c r="Y50" t="n">
        <v>1</v>
      </c>
      <c r="Z50" t="n">
        <v>10</v>
      </c>
      <c r="AA50" t="n">
        <v>344.6018969074587</v>
      </c>
      <c r="AB50" t="n">
        <v>471.4995181115204</v>
      </c>
      <c r="AC50" t="n">
        <v>426.500265856686</v>
      </c>
      <c r="AD50" t="n">
        <v>344601.8969074587</v>
      </c>
      <c r="AE50" t="n">
        <v>471499.5181115204</v>
      </c>
      <c r="AF50" t="n">
        <v>4.218643139357914e-06</v>
      </c>
      <c r="AG50" t="n">
        <v>7.690972222222221</v>
      </c>
      <c r="AH50" t="n">
        <v>426500.265856686</v>
      </c>
    </row>
    <row r="51">
      <c r="A51" t="n">
        <v>49</v>
      </c>
      <c r="B51" t="n">
        <v>60</v>
      </c>
      <c r="C51" t="inlineStr">
        <is>
          <t xml:space="preserve">CONCLUIDO	</t>
        </is>
      </c>
      <c r="D51" t="n">
        <v>3.7618</v>
      </c>
      <c r="E51" t="n">
        <v>26.58</v>
      </c>
      <c r="F51" t="n">
        <v>24.09</v>
      </c>
      <c r="G51" t="n">
        <v>103.26</v>
      </c>
      <c r="H51" t="n">
        <v>1.66</v>
      </c>
      <c r="I51" t="n">
        <v>14</v>
      </c>
      <c r="J51" t="n">
        <v>141.02</v>
      </c>
      <c r="K51" t="n">
        <v>45</v>
      </c>
      <c r="L51" t="n">
        <v>13.25</v>
      </c>
      <c r="M51" t="n">
        <v>12</v>
      </c>
      <c r="N51" t="n">
        <v>22.77</v>
      </c>
      <c r="O51" t="n">
        <v>17625.85</v>
      </c>
      <c r="P51" t="n">
        <v>228.21</v>
      </c>
      <c r="Q51" t="n">
        <v>452.56</v>
      </c>
      <c r="R51" t="n">
        <v>74.29000000000001</v>
      </c>
      <c r="S51" t="n">
        <v>57.64</v>
      </c>
      <c r="T51" t="n">
        <v>6211.38</v>
      </c>
      <c r="U51" t="n">
        <v>0.78</v>
      </c>
      <c r="V51" t="n">
        <v>0.88</v>
      </c>
      <c r="W51" t="n">
        <v>6.82</v>
      </c>
      <c r="X51" t="n">
        <v>0.37</v>
      </c>
      <c r="Y51" t="n">
        <v>1</v>
      </c>
      <c r="Z51" t="n">
        <v>10</v>
      </c>
      <c r="AA51" t="n">
        <v>343.834032039896</v>
      </c>
      <c r="AB51" t="n">
        <v>470.4488915239141</v>
      </c>
      <c r="AC51" t="n">
        <v>425.5499095960373</v>
      </c>
      <c r="AD51" t="n">
        <v>343834.0320398961</v>
      </c>
      <c r="AE51" t="n">
        <v>470448.8915239141</v>
      </c>
      <c r="AF51" t="n">
        <v>4.218306733376731e-06</v>
      </c>
      <c r="AG51" t="n">
        <v>7.690972222222221</v>
      </c>
      <c r="AH51" t="n">
        <v>425549.9095960372</v>
      </c>
    </row>
    <row r="52">
      <c r="A52" t="n">
        <v>50</v>
      </c>
      <c r="B52" t="n">
        <v>60</v>
      </c>
      <c r="C52" t="inlineStr">
        <is>
          <t xml:space="preserve">CONCLUIDO	</t>
        </is>
      </c>
      <c r="D52" t="n">
        <v>3.7674</v>
      </c>
      <c r="E52" t="n">
        <v>26.54</v>
      </c>
      <c r="F52" t="n">
        <v>24.08</v>
      </c>
      <c r="G52" t="n">
        <v>111.13</v>
      </c>
      <c r="H52" t="n">
        <v>1.69</v>
      </c>
      <c r="I52" t="n">
        <v>13</v>
      </c>
      <c r="J52" t="n">
        <v>141.36</v>
      </c>
      <c r="K52" t="n">
        <v>45</v>
      </c>
      <c r="L52" t="n">
        <v>13.5</v>
      </c>
      <c r="M52" t="n">
        <v>11</v>
      </c>
      <c r="N52" t="n">
        <v>22.86</v>
      </c>
      <c r="O52" t="n">
        <v>17667.84</v>
      </c>
      <c r="P52" t="n">
        <v>226.26</v>
      </c>
      <c r="Q52" t="n">
        <v>452.59</v>
      </c>
      <c r="R52" t="n">
        <v>73.81</v>
      </c>
      <c r="S52" t="n">
        <v>57.64</v>
      </c>
      <c r="T52" t="n">
        <v>5978.46</v>
      </c>
      <c r="U52" t="n">
        <v>0.78</v>
      </c>
      <c r="V52" t="n">
        <v>0.88</v>
      </c>
      <c r="W52" t="n">
        <v>6.82</v>
      </c>
      <c r="X52" t="n">
        <v>0.35</v>
      </c>
      <c r="Y52" t="n">
        <v>1</v>
      </c>
      <c r="Z52" t="n">
        <v>10</v>
      </c>
      <c r="AA52" t="n">
        <v>342.2503151340957</v>
      </c>
      <c r="AB52" t="n">
        <v>468.2819801847393</v>
      </c>
      <c r="AC52" t="n">
        <v>423.589805233794</v>
      </c>
      <c r="AD52" t="n">
        <v>342250.3151340957</v>
      </c>
      <c r="AE52" t="n">
        <v>468281.9801847393</v>
      </c>
      <c r="AF52" t="n">
        <v>4.224586311692141e-06</v>
      </c>
      <c r="AG52" t="n">
        <v>7.679398148148148</v>
      </c>
      <c r="AH52" t="n">
        <v>423589.805233794</v>
      </c>
    </row>
    <row r="53">
      <c r="A53" t="n">
        <v>51</v>
      </c>
      <c r="B53" t="n">
        <v>60</v>
      </c>
      <c r="C53" t="inlineStr">
        <is>
          <t xml:space="preserve">CONCLUIDO	</t>
        </is>
      </c>
      <c r="D53" t="n">
        <v>3.7673</v>
      </c>
      <c r="E53" t="n">
        <v>26.54</v>
      </c>
      <c r="F53" t="n">
        <v>24.08</v>
      </c>
      <c r="G53" t="n">
        <v>111.14</v>
      </c>
      <c r="H53" t="n">
        <v>1.72</v>
      </c>
      <c r="I53" t="n">
        <v>13</v>
      </c>
      <c r="J53" t="n">
        <v>141.7</v>
      </c>
      <c r="K53" t="n">
        <v>45</v>
      </c>
      <c r="L53" t="n">
        <v>13.75</v>
      </c>
      <c r="M53" t="n">
        <v>11</v>
      </c>
      <c r="N53" t="n">
        <v>22.95</v>
      </c>
      <c r="O53" t="n">
        <v>17709.87</v>
      </c>
      <c r="P53" t="n">
        <v>227.17</v>
      </c>
      <c r="Q53" t="n">
        <v>452.56</v>
      </c>
      <c r="R53" t="n">
        <v>73.87</v>
      </c>
      <c r="S53" t="n">
        <v>57.64</v>
      </c>
      <c r="T53" t="n">
        <v>6007.74</v>
      </c>
      <c r="U53" t="n">
        <v>0.78</v>
      </c>
      <c r="V53" t="n">
        <v>0.88</v>
      </c>
      <c r="W53" t="n">
        <v>6.82</v>
      </c>
      <c r="X53" t="n">
        <v>0.36</v>
      </c>
      <c r="Y53" t="n">
        <v>1</v>
      </c>
      <c r="Z53" t="n">
        <v>10</v>
      </c>
      <c r="AA53" t="n">
        <v>342.839985991385</v>
      </c>
      <c r="AB53" t="n">
        <v>469.0887938661247</v>
      </c>
      <c r="AC53" t="n">
        <v>424.3196177497982</v>
      </c>
      <c r="AD53" t="n">
        <v>342839.9859913851</v>
      </c>
      <c r="AE53" t="n">
        <v>469088.7938661247</v>
      </c>
      <c r="AF53" t="n">
        <v>4.224474176365081e-06</v>
      </c>
      <c r="AG53" t="n">
        <v>7.679398148148148</v>
      </c>
      <c r="AH53" t="n">
        <v>424319.6177497982</v>
      </c>
    </row>
    <row r="54">
      <c r="A54" t="n">
        <v>52</v>
      </c>
      <c r="B54" t="n">
        <v>60</v>
      </c>
      <c r="C54" t="inlineStr">
        <is>
          <t xml:space="preserve">CONCLUIDO	</t>
        </is>
      </c>
      <c r="D54" t="n">
        <v>3.7708</v>
      </c>
      <c r="E54" t="n">
        <v>26.52</v>
      </c>
      <c r="F54" t="n">
        <v>24.05</v>
      </c>
      <c r="G54" t="n">
        <v>111.02</v>
      </c>
      <c r="H54" t="n">
        <v>1.74</v>
      </c>
      <c r="I54" t="n">
        <v>13</v>
      </c>
      <c r="J54" t="n">
        <v>142.04</v>
      </c>
      <c r="K54" t="n">
        <v>45</v>
      </c>
      <c r="L54" t="n">
        <v>14</v>
      </c>
      <c r="M54" t="n">
        <v>11</v>
      </c>
      <c r="N54" t="n">
        <v>23.04</v>
      </c>
      <c r="O54" t="n">
        <v>17751.93</v>
      </c>
      <c r="P54" t="n">
        <v>227.34</v>
      </c>
      <c r="Q54" t="n">
        <v>452.61</v>
      </c>
      <c r="R54" t="n">
        <v>73.02</v>
      </c>
      <c r="S54" t="n">
        <v>57.64</v>
      </c>
      <c r="T54" t="n">
        <v>5581.55</v>
      </c>
      <c r="U54" t="n">
        <v>0.79</v>
      </c>
      <c r="V54" t="n">
        <v>0.88</v>
      </c>
      <c r="W54" t="n">
        <v>6.82</v>
      </c>
      <c r="X54" t="n">
        <v>0.33</v>
      </c>
      <c r="Y54" t="n">
        <v>1</v>
      </c>
      <c r="Z54" t="n">
        <v>10</v>
      </c>
      <c r="AA54" t="n">
        <v>342.6839012537824</v>
      </c>
      <c r="AB54" t="n">
        <v>468.8752318421641</v>
      </c>
      <c r="AC54" t="n">
        <v>424.1264377856682</v>
      </c>
      <c r="AD54" t="n">
        <v>342683.9012537824</v>
      </c>
      <c r="AE54" t="n">
        <v>468875.2318421641</v>
      </c>
      <c r="AF54" t="n">
        <v>4.228398912812212e-06</v>
      </c>
      <c r="AG54" t="n">
        <v>7.673611111111111</v>
      </c>
      <c r="AH54" t="n">
        <v>424126.4377856682</v>
      </c>
    </row>
    <row r="55">
      <c r="A55" t="n">
        <v>53</v>
      </c>
      <c r="B55" t="n">
        <v>60</v>
      </c>
      <c r="C55" t="inlineStr">
        <is>
          <t xml:space="preserve">CONCLUIDO	</t>
        </is>
      </c>
      <c r="D55" t="n">
        <v>3.7693</v>
      </c>
      <c r="E55" t="n">
        <v>26.53</v>
      </c>
      <c r="F55" t="n">
        <v>24.07</v>
      </c>
      <c r="G55" t="n">
        <v>111.07</v>
      </c>
      <c r="H55" t="n">
        <v>1.77</v>
      </c>
      <c r="I55" t="n">
        <v>13</v>
      </c>
      <c r="J55" t="n">
        <v>142.38</v>
      </c>
      <c r="K55" t="n">
        <v>45</v>
      </c>
      <c r="L55" t="n">
        <v>14.25</v>
      </c>
      <c r="M55" t="n">
        <v>11</v>
      </c>
      <c r="N55" t="n">
        <v>23.13</v>
      </c>
      <c r="O55" t="n">
        <v>17794.02</v>
      </c>
      <c r="P55" t="n">
        <v>226.53</v>
      </c>
      <c r="Q55" t="n">
        <v>452.62</v>
      </c>
      <c r="R55" t="n">
        <v>73.31999999999999</v>
      </c>
      <c r="S55" t="n">
        <v>57.64</v>
      </c>
      <c r="T55" t="n">
        <v>5731.27</v>
      </c>
      <c r="U55" t="n">
        <v>0.79</v>
      </c>
      <c r="V55" t="n">
        <v>0.88</v>
      </c>
      <c r="W55" t="n">
        <v>6.82</v>
      </c>
      <c r="X55" t="n">
        <v>0.34</v>
      </c>
      <c r="Y55" t="n">
        <v>1</v>
      </c>
      <c r="Z55" t="n">
        <v>10</v>
      </c>
      <c r="AA55" t="n">
        <v>342.2954603821735</v>
      </c>
      <c r="AB55" t="n">
        <v>468.3437499048271</v>
      </c>
      <c r="AC55" t="n">
        <v>423.6456797384911</v>
      </c>
      <c r="AD55" t="n">
        <v>342295.4603821735</v>
      </c>
      <c r="AE55" t="n">
        <v>468343.7499048271</v>
      </c>
      <c r="AF55" t="n">
        <v>4.226716882906298e-06</v>
      </c>
      <c r="AG55" t="n">
        <v>7.67650462962963</v>
      </c>
      <c r="AH55" t="n">
        <v>423645.6797384911</v>
      </c>
    </row>
    <row r="56">
      <c r="A56" t="n">
        <v>54</v>
      </c>
      <c r="B56" t="n">
        <v>60</v>
      </c>
      <c r="C56" t="inlineStr">
        <is>
          <t xml:space="preserve">CONCLUIDO	</t>
        </is>
      </c>
      <c r="D56" t="n">
        <v>3.769</v>
      </c>
      <c r="E56" t="n">
        <v>26.53</v>
      </c>
      <c r="F56" t="n">
        <v>24.07</v>
      </c>
      <c r="G56" t="n">
        <v>111.08</v>
      </c>
      <c r="H56" t="n">
        <v>1.8</v>
      </c>
      <c r="I56" t="n">
        <v>13</v>
      </c>
      <c r="J56" t="n">
        <v>142.72</v>
      </c>
      <c r="K56" t="n">
        <v>45</v>
      </c>
      <c r="L56" t="n">
        <v>14.5</v>
      </c>
      <c r="M56" t="n">
        <v>11</v>
      </c>
      <c r="N56" t="n">
        <v>23.22</v>
      </c>
      <c r="O56" t="n">
        <v>17836.15</v>
      </c>
      <c r="P56" t="n">
        <v>224.44</v>
      </c>
      <c r="Q56" t="n">
        <v>452.6</v>
      </c>
      <c r="R56" t="n">
        <v>73.56</v>
      </c>
      <c r="S56" t="n">
        <v>57.64</v>
      </c>
      <c r="T56" t="n">
        <v>5855.05</v>
      </c>
      <c r="U56" t="n">
        <v>0.78</v>
      </c>
      <c r="V56" t="n">
        <v>0.88</v>
      </c>
      <c r="W56" t="n">
        <v>6.81</v>
      </c>
      <c r="X56" t="n">
        <v>0.34</v>
      </c>
      <c r="Y56" t="n">
        <v>1</v>
      </c>
      <c r="Z56" t="n">
        <v>10</v>
      </c>
      <c r="AA56" t="n">
        <v>340.9705811120808</v>
      </c>
      <c r="AB56" t="n">
        <v>466.530991637938</v>
      </c>
      <c r="AC56" t="n">
        <v>422.0059285763716</v>
      </c>
      <c r="AD56" t="n">
        <v>340970.5811120808</v>
      </c>
      <c r="AE56" t="n">
        <v>466530.991637938</v>
      </c>
      <c r="AF56" t="n">
        <v>4.226380476925116e-06</v>
      </c>
      <c r="AG56" t="n">
        <v>7.67650462962963</v>
      </c>
      <c r="AH56" t="n">
        <v>422005.9285763716</v>
      </c>
    </row>
    <row r="57">
      <c r="A57" t="n">
        <v>55</v>
      </c>
      <c r="B57" t="n">
        <v>60</v>
      </c>
      <c r="C57" t="inlineStr">
        <is>
          <t xml:space="preserve">CONCLUIDO	</t>
        </is>
      </c>
      <c r="D57" t="n">
        <v>3.7787</v>
      </c>
      <c r="E57" t="n">
        <v>26.46</v>
      </c>
      <c r="F57" t="n">
        <v>24.03</v>
      </c>
      <c r="G57" t="n">
        <v>120.13</v>
      </c>
      <c r="H57" t="n">
        <v>1.82</v>
      </c>
      <c r="I57" t="n">
        <v>12</v>
      </c>
      <c r="J57" t="n">
        <v>143.06</v>
      </c>
      <c r="K57" t="n">
        <v>45</v>
      </c>
      <c r="L57" t="n">
        <v>14.75</v>
      </c>
      <c r="M57" t="n">
        <v>10</v>
      </c>
      <c r="N57" t="n">
        <v>23.31</v>
      </c>
      <c r="O57" t="n">
        <v>17878.3</v>
      </c>
      <c r="P57" t="n">
        <v>223.72</v>
      </c>
      <c r="Q57" t="n">
        <v>452.59</v>
      </c>
      <c r="R57" t="n">
        <v>72.03</v>
      </c>
      <c r="S57" t="n">
        <v>57.64</v>
      </c>
      <c r="T57" t="n">
        <v>5094.16</v>
      </c>
      <c r="U57" t="n">
        <v>0.8</v>
      </c>
      <c r="V57" t="n">
        <v>0.88</v>
      </c>
      <c r="W57" t="n">
        <v>6.82</v>
      </c>
      <c r="X57" t="n">
        <v>0.3</v>
      </c>
      <c r="Y57" t="n">
        <v>1</v>
      </c>
      <c r="Z57" t="n">
        <v>10</v>
      </c>
      <c r="AA57" t="n">
        <v>339.8879524731697</v>
      </c>
      <c r="AB57" t="n">
        <v>465.0496913719753</v>
      </c>
      <c r="AC57" t="n">
        <v>420.6660015287744</v>
      </c>
      <c r="AD57" t="n">
        <v>339887.9524731697</v>
      </c>
      <c r="AE57" t="n">
        <v>465049.6913719752</v>
      </c>
      <c r="AF57" t="n">
        <v>4.237257603650023e-06</v>
      </c>
      <c r="AG57" t="n">
        <v>7.65625</v>
      </c>
      <c r="AH57" t="n">
        <v>420666.0015287744</v>
      </c>
    </row>
    <row r="58">
      <c r="A58" t="n">
        <v>56</v>
      </c>
      <c r="B58" t="n">
        <v>60</v>
      </c>
      <c r="C58" t="inlineStr">
        <is>
          <t xml:space="preserve">CONCLUIDO	</t>
        </is>
      </c>
      <c r="D58" t="n">
        <v>3.7791</v>
      </c>
      <c r="E58" t="n">
        <v>26.46</v>
      </c>
      <c r="F58" t="n">
        <v>24.02</v>
      </c>
      <c r="G58" t="n">
        <v>120.11</v>
      </c>
      <c r="H58" t="n">
        <v>1.85</v>
      </c>
      <c r="I58" t="n">
        <v>12</v>
      </c>
      <c r="J58" t="n">
        <v>143.4</v>
      </c>
      <c r="K58" t="n">
        <v>45</v>
      </c>
      <c r="L58" t="n">
        <v>15</v>
      </c>
      <c r="M58" t="n">
        <v>10</v>
      </c>
      <c r="N58" t="n">
        <v>23.41</v>
      </c>
      <c r="O58" t="n">
        <v>17920.49</v>
      </c>
      <c r="P58" t="n">
        <v>224.11</v>
      </c>
      <c r="Q58" t="n">
        <v>452.56</v>
      </c>
      <c r="R58" t="n">
        <v>71.88</v>
      </c>
      <c r="S58" t="n">
        <v>57.64</v>
      </c>
      <c r="T58" t="n">
        <v>5016.45</v>
      </c>
      <c r="U58" t="n">
        <v>0.8</v>
      </c>
      <c r="V58" t="n">
        <v>0.88</v>
      </c>
      <c r="W58" t="n">
        <v>6.82</v>
      </c>
      <c r="X58" t="n">
        <v>0.3</v>
      </c>
      <c r="Y58" t="n">
        <v>1</v>
      </c>
      <c r="Z58" t="n">
        <v>10</v>
      </c>
      <c r="AA58" t="n">
        <v>340.0913885794706</v>
      </c>
      <c r="AB58" t="n">
        <v>465.3280416275836</v>
      </c>
      <c r="AC58" t="n">
        <v>420.9177864266546</v>
      </c>
      <c r="AD58" t="n">
        <v>340091.3885794706</v>
      </c>
      <c r="AE58" t="n">
        <v>465328.0416275836</v>
      </c>
      <c r="AF58" t="n">
        <v>4.237706144958266e-06</v>
      </c>
      <c r="AG58" t="n">
        <v>7.65625</v>
      </c>
      <c r="AH58" t="n">
        <v>420917.7864266546</v>
      </c>
    </row>
    <row r="59">
      <c r="A59" t="n">
        <v>57</v>
      </c>
      <c r="B59" t="n">
        <v>60</v>
      </c>
      <c r="C59" t="inlineStr">
        <is>
          <t xml:space="preserve">CONCLUIDO	</t>
        </is>
      </c>
      <c r="D59" t="n">
        <v>3.7768</v>
      </c>
      <c r="E59" t="n">
        <v>26.48</v>
      </c>
      <c r="F59" t="n">
        <v>24.04</v>
      </c>
      <c r="G59" t="n">
        <v>120.19</v>
      </c>
      <c r="H59" t="n">
        <v>1.88</v>
      </c>
      <c r="I59" t="n">
        <v>12</v>
      </c>
      <c r="J59" t="n">
        <v>143.75</v>
      </c>
      <c r="K59" t="n">
        <v>45</v>
      </c>
      <c r="L59" t="n">
        <v>15.25</v>
      </c>
      <c r="M59" t="n">
        <v>10</v>
      </c>
      <c r="N59" t="n">
        <v>23.5</v>
      </c>
      <c r="O59" t="n">
        <v>17962.71</v>
      </c>
      <c r="P59" t="n">
        <v>223.76</v>
      </c>
      <c r="Q59" t="n">
        <v>452.56</v>
      </c>
      <c r="R59" t="n">
        <v>72.48</v>
      </c>
      <c r="S59" t="n">
        <v>57.64</v>
      </c>
      <c r="T59" t="n">
        <v>5319.58</v>
      </c>
      <c r="U59" t="n">
        <v>0.8</v>
      </c>
      <c r="V59" t="n">
        <v>0.88</v>
      </c>
      <c r="W59" t="n">
        <v>6.82</v>
      </c>
      <c r="X59" t="n">
        <v>0.31</v>
      </c>
      <c r="Y59" t="n">
        <v>1</v>
      </c>
      <c r="Z59" t="n">
        <v>10</v>
      </c>
      <c r="AA59" t="n">
        <v>340.0402312503037</v>
      </c>
      <c r="AB59" t="n">
        <v>465.2580459129153</v>
      </c>
      <c r="AC59" t="n">
        <v>420.8544710047545</v>
      </c>
      <c r="AD59" t="n">
        <v>340040.2312503037</v>
      </c>
      <c r="AE59" t="n">
        <v>465258.0459129154</v>
      </c>
      <c r="AF59" t="n">
        <v>4.235127032435865e-06</v>
      </c>
      <c r="AG59" t="n">
        <v>7.662037037037037</v>
      </c>
      <c r="AH59" t="n">
        <v>420854.4710047545</v>
      </c>
    </row>
    <row r="60">
      <c r="A60" t="n">
        <v>58</v>
      </c>
      <c r="B60" t="n">
        <v>60</v>
      </c>
      <c r="C60" t="inlineStr">
        <is>
          <t xml:space="preserve">CONCLUIDO	</t>
        </is>
      </c>
      <c r="D60" t="n">
        <v>3.7766</v>
      </c>
      <c r="E60" t="n">
        <v>26.48</v>
      </c>
      <c r="F60" t="n">
        <v>24.04</v>
      </c>
      <c r="G60" t="n">
        <v>120.2</v>
      </c>
      <c r="H60" t="n">
        <v>1.9</v>
      </c>
      <c r="I60" t="n">
        <v>12</v>
      </c>
      <c r="J60" t="n">
        <v>144.09</v>
      </c>
      <c r="K60" t="n">
        <v>45</v>
      </c>
      <c r="L60" t="n">
        <v>15.5</v>
      </c>
      <c r="M60" t="n">
        <v>10</v>
      </c>
      <c r="N60" t="n">
        <v>23.59</v>
      </c>
      <c r="O60" t="n">
        <v>18004.96</v>
      </c>
      <c r="P60" t="n">
        <v>222.81</v>
      </c>
      <c r="Q60" t="n">
        <v>452.55</v>
      </c>
      <c r="R60" t="n">
        <v>72.76000000000001</v>
      </c>
      <c r="S60" t="n">
        <v>57.64</v>
      </c>
      <c r="T60" t="n">
        <v>5456.74</v>
      </c>
      <c r="U60" t="n">
        <v>0.79</v>
      </c>
      <c r="V60" t="n">
        <v>0.88</v>
      </c>
      <c r="W60" t="n">
        <v>6.81</v>
      </c>
      <c r="X60" t="n">
        <v>0.32</v>
      </c>
      <c r="Y60" t="n">
        <v>1</v>
      </c>
      <c r="Z60" t="n">
        <v>10</v>
      </c>
      <c r="AA60" t="n">
        <v>339.442560426432</v>
      </c>
      <c r="AB60" t="n">
        <v>464.4402863243183</v>
      </c>
      <c r="AC60" t="n">
        <v>420.1147572435605</v>
      </c>
      <c r="AD60" t="n">
        <v>339442.560426432</v>
      </c>
      <c r="AE60" t="n">
        <v>464440.2863243183</v>
      </c>
      <c r="AF60" t="n">
        <v>4.234902761781744e-06</v>
      </c>
      <c r="AG60" t="n">
        <v>7.662037037037037</v>
      </c>
      <c r="AH60" t="n">
        <v>420114.7572435605</v>
      </c>
    </row>
    <row r="61">
      <c r="A61" t="n">
        <v>59</v>
      </c>
      <c r="B61" t="n">
        <v>60</v>
      </c>
      <c r="C61" t="inlineStr">
        <is>
          <t xml:space="preserve">CONCLUIDO	</t>
        </is>
      </c>
      <c r="D61" t="n">
        <v>3.7762</v>
      </c>
      <c r="E61" t="n">
        <v>26.48</v>
      </c>
      <c r="F61" t="n">
        <v>24.04</v>
      </c>
      <c r="G61" t="n">
        <v>120.21</v>
      </c>
      <c r="H61" t="n">
        <v>1.93</v>
      </c>
      <c r="I61" t="n">
        <v>12</v>
      </c>
      <c r="J61" t="n">
        <v>144.43</v>
      </c>
      <c r="K61" t="n">
        <v>45</v>
      </c>
      <c r="L61" t="n">
        <v>15.75</v>
      </c>
      <c r="M61" t="n">
        <v>10</v>
      </c>
      <c r="N61" t="n">
        <v>23.68</v>
      </c>
      <c r="O61" t="n">
        <v>18047.25</v>
      </c>
      <c r="P61" t="n">
        <v>221</v>
      </c>
      <c r="Q61" t="n">
        <v>452.58</v>
      </c>
      <c r="R61" t="n">
        <v>72.79000000000001</v>
      </c>
      <c r="S61" t="n">
        <v>57.64</v>
      </c>
      <c r="T61" t="n">
        <v>5474.43</v>
      </c>
      <c r="U61" t="n">
        <v>0.79</v>
      </c>
      <c r="V61" t="n">
        <v>0.88</v>
      </c>
      <c r="W61" t="n">
        <v>6.81</v>
      </c>
      <c r="X61" t="n">
        <v>0.32</v>
      </c>
      <c r="Y61" t="n">
        <v>1</v>
      </c>
      <c r="Z61" t="n">
        <v>10</v>
      </c>
      <c r="AA61" t="n">
        <v>338.3046736639409</v>
      </c>
      <c r="AB61" t="n">
        <v>462.8833794558569</v>
      </c>
      <c r="AC61" t="n">
        <v>418.7064393814924</v>
      </c>
      <c r="AD61" t="n">
        <v>338304.6736639409</v>
      </c>
      <c r="AE61" t="n">
        <v>462883.3794558569</v>
      </c>
      <c r="AF61" t="n">
        <v>4.2344542204735e-06</v>
      </c>
      <c r="AG61" t="n">
        <v>7.662037037037037</v>
      </c>
      <c r="AH61" t="n">
        <v>418706.4393814924</v>
      </c>
    </row>
    <row r="62">
      <c r="A62" t="n">
        <v>60</v>
      </c>
      <c r="B62" t="n">
        <v>60</v>
      </c>
      <c r="C62" t="inlineStr">
        <is>
          <t xml:space="preserve">CONCLUIDO	</t>
        </is>
      </c>
      <c r="D62" t="n">
        <v>3.7865</v>
      </c>
      <c r="E62" t="n">
        <v>26.41</v>
      </c>
      <c r="F62" t="n">
        <v>24</v>
      </c>
      <c r="G62" t="n">
        <v>130.89</v>
      </c>
      <c r="H62" t="n">
        <v>1.96</v>
      </c>
      <c r="I62" t="n">
        <v>11</v>
      </c>
      <c r="J62" t="n">
        <v>144.77</v>
      </c>
      <c r="K62" t="n">
        <v>45</v>
      </c>
      <c r="L62" t="n">
        <v>16</v>
      </c>
      <c r="M62" t="n">
        <v>9</v>
      </c>
      <c r="N62" t="n">
        <v>23.78</v>
      </c>
      <c r="O62" t="n">
        <v>18089.56</v>
      </c>
      <c r="P62" t="n">
        <v>220.49</v>
      </c>
      <c r="Q62" t="n">
        <v>452.57</v>
      </c>
      <c r="R62" t="n">
        <v>71.16</v>
      </c>
      <c r="S62" t="n">
        <v>57.64</v>
      </c>
      <c r="T62" t="n">
        <v>4664.87</v>
      </c>
      <c r="U62" t="n">
        <v>0.8100000000000001</v>
      </c>
      <c r="V62" t="n">
        <v>0.88</v>
      </c>
      <c r="W62" t="n">
        <v>6.81</v>
      </c>
      <c r="X62" t="n">
        <v>0.27</v>
      </c>
      <c r="Y62" t="n">
        <v>1</v>
      </c>
      <c r="Z62" t="n">
        <v>10</v>
      </c>
      <c r="AA62" t="n">
        <v>337.33338918329</v>
      </c>
      <c r="AB62" t="n">
        <v>461.5544251793833</v>
      </c>
      <c r="AC62" t="n">
        <v>417.5043186359666</v>
      </c>
      <c r="AD62" t="n">
        <v>337333.38918329</v>
      </c>
      <c r="AE62" t="n">
        <v>461554.4251793833</v>
      </c>
      <c r="AF62" t="n">
        <v>4.246004159160772e-06</v>
      </c>
      <c r="AG62" t="n">
        <v>7.641782407407407</v>
      </c>
      <c r="AH62" t="n">
        <v>417504.3186359666</v>
      </c>
    </row>
    <row r="63">
      <c r="A63" t="n">
        <v>61</v>
      </c>
      <c r="B63" t="n">
        <v>60</v>
      </c>
      <c r="C63" t="inlineStr">
        <is>
          <t xml:space="preserve">CONCLUIDO	</t>
        </is>
      </c>
      <c r="D63" t="n">
        <v>3.7846</v>
      </c>
      <c r="E63" t="n">
        <v>26.42</v>
      </c>
      <c r="F63" t="n">
        <v>24.01</v>
      </c>
      <c r="G63" t="n">
        <v>130.96</v>
      </c>
      <c r="H63" t="n">
        <v>1.98</v>
      </c>
      <c r="I63" t="n">
        <v>11</v>
      </c>
      <c r="J63" t="n">
        <v>145.12</v>
      </c>
      <c r="K63" t="n">
        <v>45</v>
      </c>
      <c r="L63" t="n">
        <v>16.25</v>
      </c>
      <c r="M63" t="n">
        <v>9</v>
      </c>
      <c r="N63" t="n">
        <v>23.87</v>
      </c>
      <c r="O63" t="n">
        <v>18131.91</v>
      </c>
      <c r="P63" t="n">
        <v>220.67</v>
      </c>
      <c r="Q63" t="n">
        <v>452.58</v>
      </c>
      <c r="R63" t="n">
        <v>71.53</v>
      </c>
      <c r="S63" t="n">
        <v>57.64</v>
      </c>
      <c r="T63" t="n">
        <v>4849.31</v>
      </c>
      <c r="U63" t="n">
        <v>0.8100000000000001</v>
      </c>
      <c r="V63" t="n">
        <v>0.88</v>
      </c>
      <c r="W63" t="n">
        <v>6.81</v>
      </c>
      <c r="X63" t="n">
        <v>0.29</v>
      </c>
      <c r="Y63" t="n">
        <v>1</v>
      </c>
      <c r="Z63" t="n">
        <v>10</v>
      </c>
      <c r="AA63" t="n">
        <v>337.5735423224609</v>
      </c>
      <c r="AB63" t="n">
        <v>461.8830132992057</v>
      </c>
      <c r="AC63" t="n">
        <v>417.8015467668094</v>
      </c>
      <c r="AD63" t="n">
        <v>337573.5423224609</v>
      </c>
      <c r="AE63" t="n">
        <v>461883.0132992057</v>
      </c>
      <c r="AF63" t="n">
        <v>4.243873587946615e-06</v>
      </c>
      <c r="AG63" t="n">
        <v>7.644675925925926</v>
      </c>
      <c r="AH63" t="n">
        <v>417801.5467668094</v>
      </c>
    </row>
    <row r="64">
      <c r="A64" t="n">
        <v>62</v>
      </c>
      <c r="B64" t="n">
        <v>60</v>
      </c>
      <c r="C64" t="inlineStr">
        <is>
          <t xml:space="preserve">CONCLUIDO	</t>
        </is>
      </c>
      <c r="D64" t="n">
        <v>3.7857</v>
      </c>
      <c r="E64" t="n">
        <v>26.42</v>
      </c>
      <c r="F64" t="n">
        <v>24</v>
      </c>
      <c r="G64" t="n">
        <v>130.92</v>
      </c>
      <c r="H64" t="n">
        <v>2.01</v>
      </c>
      <c r="I64" t="n">
        <v>11</v>
      </c>
      <c r="J64" t="n">
        <v>145.46</v>
      </c>
      <c r="K64" t="n">
        <v>45</v>
      </c>
      <c r="L64" t="n">
        <v>16.5</v>
      </c>
      <c r="M64" t="n">
        <v>9</v>
      </c>
      <c r="N64" t="n">
        <v>23.96</v>
      </c>
      <c r="O64" t="n">
        <v>18174.29</v>
      </c>
      <c r="P64" t="n">
        <v>220.09</v>
      </c>
      <c r="Q64" t="n">
        <v>452.56</v>
      </c>
      <c r="R64" t="n">
        <v>71.47</v>
      </c>
      <c r="S64" t="n">
        <v>57.64</v>
      </c>
      <c r="T64" t="n">
        <v>4820.45</v>
      </c>
      <c r="U64" t="n">
        <v>0.8100000000000001</v>
      </c>
      <c r="V64" t="n">
        <v>0.88</v>
      </c>
      <c r="W64" t="n">
        <v>6.81</v>
      </c>
      <c r="X64" t="n">
        <v>0.28</v>
      </c>
      <c r="Y64" t="n">
        <v>1</v>
      </c>
      <c r="Z64" t="n">
        <v>10</v>
      </c>
      <c r="AA64" t="n">
        <v>337.1201086933802</v>
      </c>
      <c r="AB64" t="n">
        <v>461.2626054038176</v>
      </c>
      <c r="AC64" t="n">
        <v>417.2403497302091</v>
      </c>
      <c r="AD64" t="n">
        <v>337120.1086933802</v>
      </c>
      <c r="AE64" t="n">
        <v>461262.6054038176</v>
      </c>
      <c r="AF64" t="n">
        <v>4.245107076544285e-06</v>
      </c>
      <c r="AG64" t="n">
        <v>7.644675925925926</v>
      </c>
      <c r="AH64" t="n">
        <v>417240.3497302091</v>
      </c>
    </row>
    <row r="65">
      <c r="A65" t="n">
        <v>63</v>
      </c>
      <c r="B65" t="n">
        <v>60</v>
      </c>
      <c r="C65" t="inlineStr">
        <is>
          <t xml:space="preserve">CONCLUIDO	</t>
        </is>
      </c>
      <c r="D65" t="n">
        <v>3.786</v>
      </c>
      <c r="E65" t="n">
        <v>26.41</v>
      </c>
      <c r="F65" t="n">
        <v>24</v>
      </c>
      <c r="G65" t="n">
        <v>130.91</v>
      </c>
      <c r="H65" t="n">
        <v>2.03</v>
      </c>
      <c r="I65" t="n">
        <v>11</v>
      </c>
      <c r="J65" t="n">
        <v>145.81</v>
      </c>
      <c r="K65" t="n">
        <v>45</v>
      </c>
      <c r="L65" t="n">
        <v>16.75</v>
      </c>
      <c r="M65" t="n">
        <v>9</v>
      </c>
      <c r="N65" t="n">
        <v>24.06</v>
      </c>
      <c r="O65" t="n">
        <v>18216.71</v>
      </c>
      <c r="P65" t="n">
        <v>219.88</v>
      </c>
      <c r="Q65" t="n">
        <v>452.56</v>
      </c>
      <c r="R65" t="n">
        <v>71.36</v>
      </c>
      <c r="S65" t="n">
        <v>57.64</v>
      </c>
      <c r="T65" t="n">
        <v>4764.05</v>
      </c>
      <c r="U65" t="n">
        <v>0.8100000000000001</v>
      </c>
      <c r="V65" t="n">
        <v>0.88</v>
      </c>
      <c r="W65" t="n">
        <v>6.81</v>
      </c>
      <c r="X65" t="n">
        <v>0.28</v>
      </c>
      <c r="Y65" t="n">
        <v>1</v>
      </c>
      <c r="Z65" t="n">
        <v>10</v>
      </c>
      <c r="AA65" t="n">
        <v>336.9701170385804</v>
      </c>
      <c r="AB65" t="n">
        <v>461.0573802045557</v>
      </c>
      <c r="AC65" t="n">
        <v>417.0547109359294</v>
      </c>
      <c r="AD65" t="n">
        <v>336970.1170385804</v>
      </c>
      <c r="AE65" t="n">
        <v>461057.3802045558</v>
      </c>
      <c r="AF65" t="n">
        <v>4.245443482525468e-06</v>
      </c>
      <c r="AG65" t="n">
        <v>7.641782407407407</v>
      </c>
      <c r="AH65" t="n">
        <v>417054.7109359294</v>
      </c>
    </row>
    <row r="66">
      <c r="A66" t="n">
        <v>64</v>
      </c>
      <c r="B66" t="n">
        <v>60</v>
      </c>
      <c r="C66" t="inlineStr">
        <is>
          <t xml:space="preserve">CONCLUIDO	</t>
        </is>
      </c>
      <c r="D66" t="n">
        <v>3.7858</v>
      </c>
      <c r="E66" t="n">
        <v>26.41</v>
      </c>
      <c r="F66" t="n">
        <v>24</v>
      </c>
      <c r="G66" t="n">
        <v>130.91</v>
      </c>
      <c r="H66" t="n">
        <v>2.06</v>
      </c>
      <c r="I66" t="n">
        <v>11</v>
      </c>
      <c r="J66" t="n">
        <v>146.15</v>
      </c>
      <c r="K66" t="n">
        <v>45</v>
      </c>
      <c r="L66" t="n">
        <v>17</v>
      </c>
      <c r="M66" t="n">
        <v>9</v>
      </c>
      <c r="N66" t="n">
        <v>24.15</v>
      </c>
      <c r="O66" t="n">
        <v>18259.16</v>
      </c>
      <c r="P66" t="n">
        <v>218.36</v>
      </c>
      <c r="Q66" t="n">
        <v>452.56</v>
      </c>
      <c r="R66" t="n">
        <v>71.22</v>
      </c>
      <c r="S66" t="n">
        <v>57.64</v>
      </c>
      <c r="T66" t="n">
        <v>4692.16</v>
      </c>
      <c r="U66" t="n">
        <v>0.8100000000000001</v>
      </c>
      <c r="V66" t="n">
        <v>0.88</v>
      </c>
      <c r="W66" t="n">
        <v>6.82</v>
      </c>
      <c r="X66" t="n">
        <v>0.28</v>
      </c>
      <c r="Y66" t="n">
        <v>1</v>
      </c>
      <c r="Z66" t="n">
        <v>10</v>
      </c>
      <c r="AA66" t="n">
        <v>336.009578404763</v>
      </c>
      <c r="AB66" t="n">
        <v>459.7431288697931</v>
      </c>
      <c r="AC66" t="n">
        <v>415.8658899039932</v>
      </c>
      <c r="AD66" t="n">
        <v>336009.578404763</v>
      </c>
      <c r="AE66" t="n">
        <v>459743.1288697931</v>
      </c>
      <c r="AF66" t="n">
        <v>4.245219211871345e-06</v>
      </c>
      <c r="AG66" t="n">
        <v>7.641782407407407</v>
      </c>
      <c r="AH66" t="n">
        <v>415865.8899039932</v>
      </c>
    </row>
    <row r="67">
      <c r="A67" t="n">
        <v>65</v>
      </c>
      <c r="B67" t="n">
        <v>60</v>
      </c>
      <c r="C67" t="inlineStr">
        <is>
          <t xml:space="preserve">CONCLUIDO	</t>
        </is>
      </c>
      <c r="D67" t="n">
        <v>3.7926</v>
      </c>
      <c r="E67" t="n">
        <v>26.37</v>
      </c>
      <c r="F67" t="n">
        <v>23.98</v>
      </c>
      <c r="G67" t="n">
        <v>143.88</v>
      </c>
      <c r="H67" t="n">
        <v>2.08</v>
      </c>
      <c r="I67" t="n">
        <v>10</v>
      </c>
      <c r="J67" t="n">
        <v>146.49</v>
      </c>
      <c r="K67" t="n">
        <v>45</v>
      </c>
      <c r="L67" t="n">
        <v>17.25</v>
      </c>
      <c r="M67" t="n">
        <v>8</v>
      </c>
      <c r="N67" t="n">
        <v>24.25</v>
      </c>
      <c r="O67" t="n">
        <v>18301.64</v>
      </c>
      <c r="P67" t="n">
        <v>216.72</v>
      </c>
      <c r="Q67" t="n">
        <v>452.56</v>
      </c>
      <c r="R67" t="n">
        <v>70.69</v>
      </c>
      <c r="S67" t="n">
        <v>57.64</v>
      </c>
      <c r="T67" t="n">
        <v>4431.72</v>
      </c>
      <c r="U67" t="n">
        <v>0.82</v>
      </c>
      <c r="V67" t="n">
        <v>0.88</v>
      </c>
      <c r="W67" t="n">
        <v>6.81</v>
      </c>
      <c r="X67" t="n">
        <v>0.26</v>
      </c>
      <c r="Y67" t="n">
        <v>1</v>
      </c>
      <c r="Z67" t="n">
        <v>10</v>
      </c>
      <c r="AA67" t="n">
        <v>334.5581209472714</v>
      </c>
      <c r="AB67" t="n">
        <v>457.7571807426692</v>
      </c>
      <c r="AC67" t="n">
        <v>414.0694778788264</v>
      </c>
      <c r="AD67" t="n">
        <v>334558.1209472714</v>
      </c>
      <c r="AE67" t="n">
        <v>457757.1807426692</v>
      </c>
      <c r="AF67" t="n">
        <v>4.252844414111487e-06</v>
      </c>
      <c r="AG67" t="n">
        <v>7.630208333333333</v>
      </c>
      <c r="AH67" t="n">
        <v>414069.4778788264</v>
      </c>
    </row>
    <row r="68">
      <c r="A68" t="n">
        <v>66</v>
      </c>
      <c r="B68" t="n">
        <v>60</v>
      </c>
      <c r="C68" t="inlineStr">
        <is>
          <t xml:space="preserve">CONCLUIDO	</t>
        </is>
      </c>
      <c r="D68" t="n">
        <v>3.7935</v>
      </c>
      <c r="E68" t="n">
        <v>26.36</v>
      </c>
      <c r="F68" t="n">
        <v>23.97</v>
      </c>
      <c r="G68" t="n">
        <v>143.84</v>
      </c>
      <c r="H68" t="n">
        <v>2.11</v>
      </c>
      <c r="I68" t="n">
        <v>10</v>
      </c>
      <c r="J68" t="n">
        <v>146.84</v>
      </c>
      <c r="K68" t="n">
        <v>45</v>
      </c>
      <c r="L68" t="n">
        <v>17.5</v>
      </c>
      <c r="M68" t="n">
        <v>8</v>
      </c>
      <c r="N68" t="n">
        <v>24.34</v>
      </c>
      <c r="O68" t="n">
        <v>18344.15</v>
      </c>
      <c r="P68" t="n">
        <v>216.63</v>
      </c>
      <c r="Q68" t="n">
        <v>452.57</v>
      </c>
      <c r="R68" t="n">
        <v>70.40000000000001</v>
      </c>
      <c r="S68" t="n">
        <v>57.64</v>
      </c>
      <c r="T68" t="n">
        <v>4287.1</v>
      </c>
      <c r="U68" t="n">
        <v>0.82</v>
      </c>
      <c r="V68" t="n">
        <v>0.88</v>
      </c>
      <c r="W68" t="n">
        <v>6.81</v>
      </c>
      <c r="X68" t="n">
        <v>0.25</v>
      </c>
      <c r="Y68" t="n">
        <v>1</v>
      </c>
      <c r="Z68" t="n">
        <v>10</v>
      </c>
      <c r="AA68" t="n">
        <v>334.4293076353591</v>
      </c>
      <c r="AB68" t="n">
        <v>457.5809326864686</v>
      </c>
      <c r="AC68" t="n">
        <v>413.9100506897439</v>
      </c>
      <c r="AD68" t="n">
        <v>334429.3076353591</v>
      </c>
      <c r="AE68" t="n">
        <v>457580.9326864686</v>
      </c>
      <c r="AF68" t="n">
        <v>4.253853632055035e-06</v>
      </c>
      <c r="AG68" t="n">
        <v>7.627314814814814</v>
      </c>
      <c r="AH68" t="n">
        <v>413910.0506897438</v>
      </c>
    </row>
    <row r="69">
      <c r="A69" t="n">
        <v>67</v>
      </c>
      <c r="B69" t="n">
        <v>60</v>
      </c>
      <c r="C69" t="inlineStr">
        <is>
          <t xml:space="preserve">CONCLUIDO	</t>
        </is>
      </c>
      <c r="D69" t="n">
        <v>3.7917</v>
      </c>
      <c r="E69" t="n">
        <v>26.37</v>
      </c>
      <c r="F69" t="n">
        <v>23.99</v>
      </c>
      <c r="G69" t="n">
        <v>143.91</v>
      </c>
      <c r="H69" t="n">
        <v>2.13</v>
      </c>
      <c r="I69" t="n">
        <v>10</v>
      </c>
      <c r="J69" t="n">
        <v>147.18</v>
      </c>
      <c r="K69" t="n">
        <v>45</v>
      </c>
      <c r="L69" t="n">
        <v>17.75</v>
      </c>
      <c r="M69" t="n">
        <v>8</v>
      </c>
      <c r="N69" t="n">
        <v>24.44</v>
      </c>
      <c r="O69" t="n">
        <v>18386.69</v>
      </c>
      <c r="P69" t="n">
        <v>216.52</v>
      </c>
      <c r="Q69" t="n">
        <v>452.56</v>
      </c>
      <c r="R69" t="n">
        <v>70.88</v>
      </c>
      <c r="S69" t="n">
        <v>57.64</v>
      </c>
      <c r="T69" t="n">
        <v>4530.24</v>
      </c>
      <c r="U69" t="n">
        <v>0.8100000000000001</v>
      </c>
      <c r="V69" t="n">
        <v>0.88</v>
      </c>
      <c r="W69" t="n">
        <v>6.81</v>
      </c>
      <c r="X69" t="n">
        <v>0.26</v>
      </c>
      <c r="Y69" t="n">
        <v>1</v>
      </c>
      <c r="Z69" t="n">
        <v>10</v>
      </c>
      <c r="AA69" t="n">
        <v>334.5020103123754</v>
      </c>
      <c r="AB69" t="n">
        <v>457.680407696578</v>
      </c>
      <c r="AC69" t="n">
        <v>414.0000319445025</v>
      </c>
      <c r="AD69" t="n">
        <v>334502.0103123754</v>
      </c>
      <c r="AE69" t="n">
        <v>457680.407696578</v>
      </c>
      <c r="AF69" t="n">
        <v>4.251835196167939e-06</v>
      </c>
      <c r="AG69" t="n">
        <v>7.630208333333333</v>
      </c>
      <c r="AH69" t="n">
        <v>414000.0319445025</v>
      </c>
    </row>
    <row r="70">
      <c r="A70" t="n">
        <v>68</v>
      </c>
      <c r="B70" t="n">
        <v>60</v>
      </c>
      <c r="C70" t="inlineStr">
        <is>
          <t xml:space="preserve">CONCLUIDO	</t>
        </is>
      </c>
      <c r="D70" t="n">
        <v>3.7935</v>
      </c>
      <c r="E70" t="n">
        <v>26.36</v>
      </c>
      <c r="F70" t="n">
        <v>23.97</v>
      </c>
      <c r="G70" t="n">
        <v>143.84</v>
      </c>
      <c r="H70" t="n">
        <v>2.16</v>
      </c>
      <c r="I70" t="n">
        <v>10</v>
      </c>
      <c r="J70" t="n">
        <v>147.53</v>
      </c>
      <c r="K70" t="n">
        <v>45</v>
      </c>
      <c r="L70" t="n">
        <v>18</v>
      </c>
      <c r="M70" t="n">
        <v>8</v>
      </c>
      <c r="N70" t="n">
        <v>24.53</v>
      </c>
      <c r="O70" t="n">
        <v>18429.27</v>
      </c>
      <c r="P70" t="n">
        <v>216.14</v>
      </c>
      <c r="Q70" t="n">
        <v>452.58</v>
      </c>
      <c r="R70" t="n">
        <v>70.41</v>
      </c>
      <c r="S70" t="n">
        <v>57.64</v>
      </c>
      <c r="T70" t="n">
        <v>4291.71</v>
      </c>
      <c r="U70" t="n">
        <v>0.82</v>
      </c>
      <c r="V70" t="n">
        <v>0.88</v>
      </c>
      <c r="W70" t="n">
        <v>6.81</v>
      </c>
      <c r="X70" t="n">
        <v>0.25</v>
      </c>
      <c r="Y70" t="n">
        <v>1</v>
      </c>
      <c r="Z70" t="n">
        <v>10</v>
      </c>
      <c r="AA70" t="n">
        <v>334.1168949179554</v>
      </c>
      <c r="AB70" t="n">
        <v>457.1534758238404</v>
      </c>
      <c r="AC70" t="n">
        <v>413.5233897101455</v>
      </c>
      <c r="AD70" t="n">
        <v>334116.8949179554</v>
      </c>
      <c r="AE70" t="n">
        <v>457153.4758238404</v>
      </c>
      <c r="AF70" t="n">
        <v>4.253853632055035e-06</v>
      </c>
      <c r="AG70" t="n">
        <v>7.627314814814814</v>
      </c>
      <c r="AH70" t="n">
        <v>413523.3897101455</v>
      </c>
    </row>
    <row r="71">
      <c r="A71" t="n">
        <v>69</v>
      </c>
      <c r="B71" t="n">
        <v>60</v>
      </c>
      <c r="C71" t="inlineStr">
        <is>
          <t xml:space="preserve">CONCLUIDO	</t>
        </is>
      </c>
      <c r="D71" t="n">
        <v>3.7921</v>
      </c>
      <c r="E71" t="n">
        <v>26.37</v>
      </c>
      <c r="F71" t="n">
        <v>23.98</v>
      </c>
      <c r="G71" t="n">
        <v>143.9</v>
      </c>
      <c r="H71" t="n">
        <v>2.18</v>
      </c>
      <c r="I71" t="n">
        <v>10</v>
      </c>
      <c r="J71" t="n">
        <v>147.87</v>
      </c>
      <c r="K71" t="n">
        <v>45</v>
      </c>
      <c r="L71" t="n">
        <v>18.25</v>
      </c>
      <c r="M71" t="n">
        <v>8</v>
      </c>
      <c r="N71" t="n">
        <v>24.63</v>
      </c>
      <c r="O71" t="n">
        <v>18471.89</v>
      </c>
      <c r="P71" t="n">
        <v>215.78</v>
      </c>
      <c r="Q71" t="n">
        <v>452.56</v>
      </c>
      <c r="R71" t="n">
        <v>70.73999999999999</v>
      </c>
      <c r="S71" t="n">
        <v>57.64</v>
      </c>
      <c r="T71" t="n">
        <v>4459.46</v>
      </c>
      <c r="U71" t="n">
        <v>0.8100000000000001</v>
      </c>
      <c r="V71" t="n">
        <v>0.88</v>
      </c>
      <c r="W71" t="n">
        <v>6.81</v>
      </c>
      <c r="X71" t="n">
        <v>0.26</v>
      </c>
      <c r="Y71" t="n">
        <v>1</v>
      </c>
      <c r="Z71" t="n">
        <v>10</v>
      </c>
      <c r="AA71" t="n">
        <v>333.9845891582514</v>
      </c>
      <c r="AB71" t="n">
        <v>456.9724492464953</v>
      </c>
      <c r="AC71" t="n">
        <v>413.3596400552697</v>
      </c>
      <c r="AD71" t="n">
        <v>333984.5891582514</v>
      </c>
      <c r="AE71" t="n">
        <v>456972.4492464953</v>
      </c>
      <c r="AF71" t="n">
        <v>4.252283737476182e-06</v>
      </c>
      <c r="AG71" t="n">
        <v>7.630208333333333</v>
      </c>
      <c r="AH71" t="n">
        <v>413359.6400552697</v>
      </c>
    </row>
    <row r="72">
      <c r="A72" t="n">
        <v>70</v>
      </c>
      <c r="B72" t="n">
        <v>60</v>
      </c>
      <c r="C72" t="inlineStr">
        <is>
          <t xml:space="preserve">CONCLUIDO	</t>
        </is>
      </c>
      <c r="D72" t="n">
        <v>3.7923</v>
      </c>
      <c r="E72" t="n">
        <v>26.37</v>
      </c>
      <c r="F72" t="n">
        <v>23.98</v>
      </c>
      <c r="G72" t="n">
        <v>143.89</v>
      </c>
      <c r="H72" t="n">
        <v>2.21</v>
      </c>
      <c r="I72" t="n">
        <v>10</v>
      </c>
      <c r="J72" t="n">
        <v>148.22</v>
      </c>
      <c r="K72" t="n">
        <v>45</v>
      </c>
      <c r="L72" t="n">
        <v>18.5</v>
      </c>
      <c r="M72" t="n">
        <v>8</v>
      </c>
      <c r="N72" t="n">
        <v>24.72</v>
      </c>
      <c r="O72" t="n">
        <v>18514.53</v>
      </c>
      <c r="P72" t="n">
        <v>214.23</v>
      </c>
      <c r="Q72" t="n">
        <v>452.57</v>
      </c>
      <c r="R72" t="n">
        <v>70.73</v>
      </c>
      <c r="S72" t="n">
        <v>57.64</v>
      </c>
      <c r="T72" t="n">
        <v>4451.89</v>
      </c>
      <c r="U72" t="n">
        <v>0.8100000000000001</v>
      </c>
      <c r="V72" t="n">
        <v>0.88</v>
      </c>
      <c r="W72" t="n">
        <v>6.81</v>
      </c>
      <c r="X72" t="n">
        <v>0.26</v>
      </c>
      <c r="Y72" t="n">
        <v>1</v>
      </c>
      <c r="Z72" t="n">
        <v>10</v>
      </c>
      <c r="AA72" t="n">
        <v>332.9856582012856</v>
      </c>
      <c r="AB72" t="n">
        <v>455.6056678414511</v>
      </c>
      <c r="AC72" t="n">
        <v>412.1233023492333</v>
      </c>
      <c r="AD72" t="n">
        <v>332985.6582012856</v>
      </c>
      <c r="AE72" t="n">
        <v>455605.6678414511</v>
      </c>
      <c r="AF72" t="n">
        <v>4.252508008130304e-06</v>
      </c>
      <c r="AG72" t="n">
        <v>7.630208333333333</v>
      </c>
      <c r="AH72" t="n">
        <v>412123.3023492332</v>
      </c>
    </row>
    <row r="73">
      <c r="A73" t="n">
        <v>71</v>
      </c>
      <c r="B73" t="n">
        <v>60</v>
      </c>
      <c r="C73" t="inlineStr">
        <is>
          <t xml:space="preserve">CONCLUIDO	</t>
        </is>
      </c>
      <c r="D73" t="n">
        <v>3.7924</v>
      </c>
      <c r="E73" t="n">
        <v>26.37</v>
      </c>
      <c r="F73" t="n">
        <v>23.98</v>
      </c>
      <c r="G73" t="n">
        <v>143.88</v>
      </c>
      <c r="H73" t="n">
        <v>2.23</v>
      </c>
      <c r="I73" t="n">
        <v>10</v>
      </c>
      <c r="J73" t="n">
        <v>148.57</v>
      </c>
      <c r="K73" t="n">
        <v>45</v>
      </c>
      <c r="L73" t="n">
        <v>18.75</v>
      </c>
      <c r="M73" t="n">
        <v>7</v>
      </c>
      <c r="N73" t="n">
        <v>24.82</v>
      </c>
      <c r="O73" t="n">
        <v>18557.21</v>
      </c>
      <c r="P73" t="n">
        <v>212.2</v>
      </c>
      <c r="Q73" t="n">
        <v>452.56</v>
      </c>
      <c r="R73" t="n">
        <v>70.59999999999999</v>
      </c>
      <c r="S73" t="n">
        <v>57.64</v>
      </c>
      <c r="T73" t="n">
        <v>4386.13</v>
      </c>
      <c r="U73" t="n">
        <v>0.82</v>
      </c>
      <c r="V73" t="n">
        <v>0.88</v>
      </c>
      <c r="W73" t="n">
        <v>6.81</v>
      </c>
      <c r="X73" t="n">
        <v>0.26</v>
      </c>
      <c r="Y73" t="n">
        <v>1</v>
      </c>
      <c r="Z73" t="n">
        <v>10</v>
      </c>
      <c r="AA73" t="n">
        <v>331.6858410413889</v>
      </c>
      <c r="AB73" t="n">
        <v>453.8272006593946</v>
      </c>
      <c r="AC73" t="n">
        <v>410.5145695789377</v>
      </c>
      <c r="AD73" t="n">
        <v>331685.8410413889</v>
      </c>
      <c r="AE73" t="n">
        <v>453827.2006593946</v>
      </c>
      <c r="AF73" t="n">
        <v>4.252620143457365e-06</v>
      </c>
      <c r="AG73" t="n">
        <v>7.630208333333333</v>
      </c>
      <c r="AH73" t="n">
        <v>410514.5695789377</v>
      </c>
    </row>
    <row r="74">
      <c r="A74" t="n">
        <v>72</v>
      </c>
      <c r="B74" t="n">
        <v>60</v>
      </c>
      <c r="C74" t="inlineStr">
        <is>
          <t xml:space="preserve">CONCLUIDO	</t>
        </is>
      </c>
      <c r="D74" t="n">
        <v>3.8004</v>
      </c>
      <c r="E74" t="n">
        <v>26.31</v>
      </c>
      <c r="F74" t="n">
        <v>23.95</v>
      </c>
      <c r="G74" t="n">
        <v>159.67</v>
      </c>
      <c r="H74" t="n">
        <v>2.26</v>
      </c>
      <c r="I74" t="n">
        <v>9</v>
      </c>
      <c r="J74" t="n">
        <v>148.91</v>
      </c>
      <c r="K74" t="n">
        <v>45</v>
      </c>
      <c r="L74" t="n">
        <v>19</v>
      </c>
      <c r="M74" t="n">
        <v>6</v>
      </c>
      <c r="N74" t="n">
        <v>24.92</v>
      </c>
      <c r="O74" t="n">
        <v>18599.92</v>
      </c>
      <c r="P74" t="n">
        <v>211.17</v>
      </c>
      <c r="Q74" t="n">
        <v>452.57</v>
      </c>
      <c r="R74" t="n">
        <v>69.67</v>
      </c>
      <c r="S74" t="n">
        <v>57.64</v>
      </c>
      <c r="T74" t="n">
        <v>3928.3</v>
      </c>
      <c r="U74" t="n">
        <v>0.83</v>
      </c>
      <c r="V74" t="n">
        <v>0.89</v>
      </c>
      <c r="W74" t="n">
        <v>6.81</v>
      </c>
      <c r="X74" t="n">
        <v>0.23</v>
      </c>
      <c r="Y74" t="n">
        <v>1</v>
      </c>
      <c r="Z74" t="n">
        <v>10</v>
      </c>
      <c r="AA74" t="n">
        <v>330.5473470403604</v>
      </c>
      <c r="AB74" t="n">
        <v>452.2694629403769</v>
      </c>
      <c r="AC74" t="n">
        <v>409.1055001615245</v>
      </c>
      <c r="AD74" t="n">
        <v>330547.3470403604</v>
      </c>
      <c r="AE74" t="n">
        <v>452269.4629403768</v>
      </c>
      <c r="AF74" t="n">
        <v>4.261590969622236e-06</v>
      </c>
      <c r="AG74" t="n">
        <v>7.612847222222222</v>
      </c>
      <c r="AH74" t="n">
        <v>409105.5001615245</v>
      </c>
    </row>
    <row r="75">
      <c r="A75" t="n">
        <v>73</v>
      </c>
      <c r="B75" t="n">
        <v>60</v>
      </c>
      <c r="C75" t="inlineStr">
        <is>
          <t xml:space="preserve">CONCLUIDO	</t>
        </is>
      </c>
      <c r="D75" t="n">
        <v>3.8005</v>
      </c>
      <c r="E75" t="n">
        <v>26.31</v>
      </c>
      <c r="F75" t="n">
        <v>23.95</v>
      </c>
      <c r="G75" t="n">
        <v>159.67</v>
      </c>
      <c r="H75" t="n">
        <v>2.28</v>
      </c>
      <c r="I75" t="n">
        <v>9</v>
      </c>
      <c r="J75" t="n">
        <v>149.26</v>
      </c>
      <c r="K75" t="n">
        <v>45</v>
      </c>
      <c r="L75" t="n">
        <v>19.25</v>
      </c>
      <c r="M75" t="n">
        <v>6</v>
      </c>
      <c r="N75" t="n">
        <v>25.01</v>
      </c>
      <c r="O75" t="n">
        <v>18642.66</v>
      </c>
      <c r="P75" t="n">
        <v>211.21</v>
      </c>
      <c r="Q75" t="n">
        <v>452.58</v>
      </c>
      <c r="R75" t="n">
        <v>69.62</v>
      </c>
      <c r="S75" t="n">
        <v>57.64</v>
      </c>
      <c r="T75" t="n">
        <v>3902.36</v>
      </c>
      <c r="U75" t="n">
        <v>0.83</v>
      </c>
      <c r="V75" t="n">
        <v>0.89</v>
      </c>
      <c r="W75" t="n">
        <v>6.81</v>
      </c>
      <c r="X75" t="n">
        <v>0.23</v>
      </c>
      <c r="Y75" t="n">
        <v>1</v>
      </c>
      <c r="Z75" t="n">
        <v>10</v>
      </c>
      <c r="AA75" t="n">
        <v>330.5677178114499</v>
      </c>
      <c r="AB75" t="n">
        <v>452.2973351280765</v>
      </c>
      <c r="AC75" t="n">
        <v>409.130712266749</v>
      </c>
      <c r="AD75" t="n">
        <v>330567.71781145</v>
      </c>
      <c r="AE75" t="n">
        <v>452297.3351280765</v>
      </c>
      <c r="AF75" t="n">
        <v>4.261703104949297e-06</v>
      </c>
      <c r="AG75" t="n">
        <v>7.612847222222222</v>
      </c>
      <c r="AH75" t="n">
        <v>409130.7122667489</v>
      </c>
    </row>
    <row r="76">
      <c r="A76" t="n">
        <v>74</v>
      </c>
      <c r="B76" t="n">
        <v>60</v>
      </c>
      <c r="C76" t="inlineStr">
        <is>
          <t xml:space="preserve">CONCLUIDO	</t>
        </is>
      </c>
      <c r="D76" t="n">
        <v>3.8009</v>
      </c>
      <c r="E76" t="n">
        <v>26.31</v>
      </c>
      <c r="F76" t="n">
        <v>23.95</v>
      </c>
      <c r="G76" t="n">
        <v>159.65</v>
      </c>
      <c r="H76" t="n">
        <v>2.31</v>
      </c>
      <c r="I76" t="n">
        <v>9</v>
      </c>
      <c r="J76" t="n">
        <v>149.61</v>
      </c>
      <c r="K76" t="n">
        <v>45</v>
      </c>
      <c r="L76" t="n">
        <v>19.5</v>
      </c>
      <c r="M76" t="n">
        <v>5</v>
      </c>
      <c r="N76" t="n">
        <v>25.11</v>
      </c>
      <c r="O76" t="n">
        <v>18685.44</v>
      </c>
      <c r="P76" t="n">
        <v>211.58</v>
      </c>
      <c r="Q76" t="n">
        <v>452.56</v>
      </c>
      <c r="R76" t="n">
        <v>69.59</v>
      </c>
      <c r="S76" t="n">
        <v>57.64</v>
      </c>
      <c r="T76" t="n">
        <v>3889.27</v>
      </c>
      <c r="U76" t="n">
        <v>0.83</v>
      </c>
      <c r="V76" t="n">
        <v>0.89</v>
      </c>
      <c r="W76" t="n">
        <v>6.81</v>
      </c>
      <c r="X76" t="n">
        <v>0.22</v>
      </c>
      <c r="Y76" t="n">
        <v>1</v>
      </c>
      <c r="Z76" t="n">
        <v>10</v>
      </c>
      <c r="AA76" t="n">
        <v>330.7828206678028</v>
      </c>
      <c r="AB76" t="n">
        <v>452.5916483458067</v>
      </c>
      <c r="AC76" t="n">
        <v>409.3969366440502</v>
      </c>
      <c r="AD76" t="n">
        <v>330782.8206678028</v>
      </c>
      <c r="AE76" t="n">
        <v>452591.6483458068</v>
      </c>
      <c r="AF76" t="n">
        <v>4.262151646257541e-06</v>
      </c>
      <c r="AG76" t="n">
        <v>7.612847222222222</v>
      </c>
      <c r="AH76" t="n">
        <v>409396.9366440502</v>
      </c>
    </row>
    <row r="77">
      <c r="A77" t="n">
        <v>75</v>
      </c>
      <c r="B77" t="n">
        <v>60</v>
      </c>
      <c r="C77" t="inlineStr">
        <is>
          <t xml:space="preserve">CONCLUIDO	</t>
        </is>
      </c>
      <c r="D77" t="n">
        <v>3.8016</v>
      </c>
      <c r="E77" t="n">
        <v>26.3</v>
      </c>
      <c r="F77" t="n">
        <v>23.94</v>
      </c>
      <c r="G77" t="n">
        <v>159.61</v>
      </c>
      <c r="H77" t="n">
        <v>2.33</v>
      </c>
      <c r="I77" t="n">
        <v>9</v>
      </c>
      <c r="J77" t="n">
        <v>149.95</v>
      </c>
      <c r="K77" t="n">
        <v>45</v>
      </c>
      <c r="L77" t="n">
        <v>19.75</v>
      </c>
      <c r="M77" t="n">
        <v>5</v>
      </c>
      <c r="N77" t="n">
        <v>25.21</v>
      </c>
      <c r="O77" t="n">
        <v>18728.26</v>
      </c>
      <c r="P77" t="n">
        <v>211.94</v>
      </c>
      <c r="Q77" t="n">
        <v>452.55</v>
      </c>
      <c r="R77" t="n">
        <v>69.44</v>
      </c>
      <c r="S77" t="n">
        <v>57.64</v>
      </c>
      <c r="T77" t="n">
        <v>3813.06</v>
      </c>
      <c r="U77" t="n">
        <v>0.83</v>
      </c>
      <c r="V77" t="n">
        <v>0.89</v>
      </c>
      <c r="W77" t="n">
        <v>6.81</v>
      </c>
      <c r="X77" t="n">
        <v>0.22</v>
      </c>
      <c r="Y77" t="n">
        <v>1</v>
      </c>
      <c r="Z77" t="n">
        <v>10</v>
      </c>
      <c r="AA77" t="n">
        <v>330.9516540297388</v>
      </c>
      <c r="AB77" t="n">
        <v>452.8226536000099</v>
      </c>
      <c r="AC77" t="n">
        <v>409.6058950810102</v>
      </c>
      <c r="AD77" t="n">
        <v>330951.6540297389</v>
      </c>
      <c r="AE77" t="n">
        <v>452822.6536000099</v>
      </c>
      <c r="AF77" t="n">
        <v>4.262936593546968e-06</v>
      </c>
      <c r="AG77" t="n">
        <v>7.609953703703703</v>
      </c>
      <c r="AH77" t="n">
        <v>409605.8950810102</v>
      </c>
    </row>
    <row r="78">
      <c r="A78" t="n">
        <v>76</v>
      </c>
      <c r="B78" t="n">
        <v>60</v>
      </c>
      <c r="C78" t="inlineStr">
        <is>
          <t xml:space="preserve">CONCLUIDO	</t>
        </is>
      </c>
      <c r="D78" t="n">
        <v>3.8008</v>
      </c>
      <c r="E78" t="n">
        <v>26.31</v>
      </c>
      <c r="F78" t="n">
        <v>23.95</v>
      </c>
      <c r="G78" t="n">
        <v>159.65</v>
      </c>
      <c r="H78" t="n">
        <v>2.36</v>
      </c>
      <c r="I78" t="n">
        <v>9</v>
      </c>
      <c r="J78" t="n">
        <v>150.3</v>
      </c>
      <c r="K78" t="n">
        <v>45</v>
      </c>
      <c r="L78" t="n">
        <v>20</v>
      </c>
      <c r="M78" t="n">
        <v>3</v>
      </c>
      <c r="N78" t="n">
        <v>25.3</v>
      </c>
      <c r="O78" t="n">
        <v>18771.1</v>
      </c>
      <c r="P78" t="n">
        <v>211.89</v>
      </c>
      <c r="Q78" t="n">
        <v>452.55</v>
      </c>
      <c r="R78" t="n">
        <v>69.45</v>
      </c>
      <c r="S78" t="n">
        <v>57.64</v>
      </c>
      <c r="T78" t="n">
        <v>3816.29</v>
      </c>
      <c r="U78" t="n">
        <v>0.83</v>
      </c>
      <c r="V78" t="n">
        <v>0.89</v>
      </c>
      <c r="W78" t="n">
        <v>6.81</v>
      </c>
      <c r="X78" t="n">
        <v>0.22</v>
      </c>
      <c r="Y78" t="n">
        <v>1</v>
      </c>
      <c r="Z78" t="n">
        <v>10</v>
      </c>
      <c r="AA78" t="n">
        <v>330.9851810445736</v>
      </c>
      <c r="AB78" t="n">
        <v>452.8685267408143</v>
      </c>
      <c r="AC78" t="n">
        <v>409.6473901536395</v>
      </c>
      <c r="AD78" t="n">
        <v>330985.1810445735</v>
      </c>
      <c r="AE78" t="n">
        <v>452868.5267408143</v>
      </c>
      <c r="AF78" t="n">
        <v>4.26203951093048e-06</v>
      </c>
      <c r="AG78" t="n">
        <v>7.612847222222222</v>
      </c>
      <c r="AH78" t="n">
        <v>409647.3901536395</v>
      </c>
    </row>
    <row r="79">
      <c r="A79" t="n">
        <v>77</v>
      </c>
      <c r="B79" t="n">
        <v>60</v>
      </c>
      <c r="C79" t="inlineStr">
        <is>
          <t xml:space="preserve">CONCLUIDO	</t>
        </is>
      </c>
      <c r="D79" t="n">
        <v>3.8001</v>
      </c>
      <c r="E79" t="n">
        <v>26.32</v>
      </c>
      <c r="F79" t="n">
        <v>23.95</v>
      </c>
      <c r="G79" t="n">
        <v>159.69</v>
      </c>
      <c r="H79" t="n">
        <v>2.38</v>
      </c>
      <c r="I79" t="n">
        <v>9</v>
      </c>
      <c r="J79" t="n">
        <v>150.65</v>
      </c>
      <c r="K79" t="n">
        <v>45</v>
      </c>
      <c r="L79" t="n">
        <v>20.25</v>
      </c>
      <c r="M79" t="n">
        <v>1</v>
      </c>
      <c r="N79" t="n">
        <v>25.4</v>
      </c>
      <c r="O79" t="n">
        <v>18813.98</v>
      </c>
      <c r="P79" t="n">
        <v>212.33</v>
      </c>
      <c r="Q79" t="n">
        <v>452.58</v>
      </c>
      <c r="R79" t="n">
        <v>69.5</v>
      </c>
      <c r="S79" t="n">
        <v>57.64</v>
      </c>
      <c r="T79" t="n">
        <v>3842.05</v>
      </c>
      <c r="U79" t="n">
        <v>0.83</v>
      </c>
      <c r="V79" t="n">
        <v>0.89</v>
      </c>
      <c r="W79" t="n">
        <v>6.82</v>
      </c>
      <c r="X79" t="n">
        <v>0.23</v>
      </c>
      <c r="Y79" t="n">
        <v>1</v>
      </c>
      <c r="Z79" t="n">
        <v>10</v>
      </c>
      <c r="AA79" t="n">
        <v>331.3009094244973</v>
      </c>
      <c r="AB79" t="n">
        <v>453.300520239179</v>
      </c>
      <c r="AC79" t="n">
        <v>410.0381547988269</v>
      </c>
      <c r="AD79" t="n">
        <v>331300.9094244973</v>
      </c>
      <c r="AE79" t="n">
        <v>453300.520239179</v>
      </c>
      <c r="AF79" t="n">
        <v>4.261254563641054e-06</v>
      </c>
      <c r="AG79" t="n">
        <v>7.61574074074074</v>
      </c>
      <c r="AH79" t="n">
        <v>410038.1547988269</v>
      </c>
    </row>
    <row r="80">
      <c r="A80" t="n">
        <v>78</v>
      </c>
      <c r="B80" t="n">
        <v>60</v>
      </c>
      <c r="C80" t="inlineStr">
        <is>
          <t xml:space="preserve">CONCLUIDO	</t>
        </is>
      </c>
      <c r="D80" t="n">
        <v>3.8</v>
      </c>
      <c r="E80" t="n">
        <v>26.32</v>
      </c>
      <c r="F80" t="n">
        <v>23.95</v>
      </c>
      <c r="G80" t="n">
        <v>159.69</v>
      </c>
      <c r="H80" t="n">
        <v>2.4</v>
      </c>
      <c r="I80" t="n">
        <v>9</v>
      </c>
      <c r="J80" t="n">
        <v>151</v>
      </c>
      <c r="K80" t="n">
        <v>45</v>
      </c>
      <c r="L80" t="n">
        <v>20.5</v>
      </c>
      <c r="M80" t="n">
        <v>0</v>
      </c>
      <c r="N80" t="n">
        <v>25.5</v>
      </c>
      <c r="O80" t="n">
        <v>18856.89</v>
      </c>
      <c r="P80" t="n">
        <v>212.81</v>
      </c>
      <c r="Q80" t="n">
        <v>452.56</v>
      </c>
      <c r="R80" t="n">
        <v>69.51000000000001</v>
      </c>
      <c r="S80" t="n">
        <v>57.64</v>
      </c>
      <c r="T80" t="n">
        <v>3848.71</v>
      </c>
      <c r="U80" t="n">
        <v>0.83</v>
      </c>
      <c r="V80" t="n">
        <v>0.89</v>
      </c>
      <c r="W80" t="n">
        <v>6.82</v>
      </c>
      <c r="X80" t="n">
        <v>0.23</v>
      </c>
      <c r="Y80" t="n">
        <v>1</v>
      </c>
      <c r="Z80" t="n">
        <v>10</v>
      </c>
      <c r="AA80" t="n">
        <v>331.6115287223244</v>
      </c>
      <c r="AB80" t="n">
        <v>453.7255232660223</v>
      </c>
      <c r="AC80" t="n">
        <v>410.4225961332838</v>
      </c>
      <c r="AD80" t="n">
        <v>331611.5287223244</v>
      </c>
      <c r="AE80" t="n">
        <v>453725.5232660223</v>
      </c>
      <c r="AF80" t="n">
        <v>4.261142428313992e-06</v>
      </c>
      <c r="AG80" t="n">
        <v>7.61574074074074</v>
      </c>
      <c r="AH80" t="n">
        <v>410422.5961332838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135</v>
      </c>
      <c r="C2" t="inlineStr">
        <is>
          <t xml:space="preserve">CONCLUIDO	</t>
        </is>
      </c>
      <c r="D2" t="n">
        <v>1.5439</v>
      </c>
      <c r="E2" t="n">
        <v>64.77</v>
      </c>
      <c r="F2" t="n">
        <v>38.1</v>
      </c>
      <c r="G2" t="n">
        <v>4.85</v>
      </c>
      <c r="H2" t="n">
        <v>0.07000000000000001</v>
      </c>
      <c r="I2" t="n">
        <v>471</v>
      </c>
      <c r="J2" t="n">
        <v>263.32</v>
      </c>
      <c r="K2" t="n">
        <v>59.89</v>
      </c>
      <c r="L2" t="n">
        <v>1</v>
      </c>
      <c r="M2" t="n">
        <v>469</v>
      </c>
      <c r="N2" t="n">
        <v>67.43000000000001</v>
      </c>
      <c r="O2" t="n">
        <v>32710.1</v>
      </c>
      <c r="P2" t="n">
        <v>648.53</v>
      </c>
      <c r="Q2" t="n">
        <v>453.91</v>
      </c>
      <c r="R2" t="n">
        <v>531.36</v>
      </c>
      <c r="S2" t="n">
        <v>57.64</v>
      </c>
      <c r="T2" t="n">
        <v>232465.25</v>
      </c>
      <c r="U2" t="n">
        <v>0.11</v>
      </c>
      <c r="V2" t="n">
        <v>0.5600000000000001</v>
      </c>
      <c r="W2" t="n">
        <v>7.59</v>
      </c>
      <c r="X2" t="n">
        <v>14.35</v>
      </c>
      <c r="Y2" t="n">
        <v>1</v>
      </c>
      <c r="Z2" t="n">
        <v>10</v>
      </c>
      <c r="AA2" t="n">
        <v>1711.127396493218</v>
      </c>
      <c r="AB2" t="n">
        <v>2341.239993494964</v>
      </c>
      <c r="AC2" t="n">
        <v>2117.795334466773</v>
      </c>
      <c r="AD2" t="n">
        <v>1711127.396493218</v>
      </c>
      <c r="AE2" t="n">
        <v>2341239.993494964</v>
      </c>
      <c r="AF2" t="n">
        <v>1.373588505675467e-06</v>
      </c>
      <c r="AG2" t="n">
        <v>18.74131944444444</v>
      </c>
      <c r="AH2" t="n">
        <v>2117795.334466773</v>
      </c>
    </row>
    <row r="3">
      <c r="A3" t="n">
        <v>1</v>
      </c>
      <c r="B3" t="n">
        <v>135</v>
      </c>
      <c r="C3" t="inlineStr">
        <is>
          <t xml:space="preserve">CONCLUIDO	</t>
        </is>
      </c>
      <c r="D3" t="n">
        <v>1.8728</v>
      </c>
      <c r="E3" t="n">
        <v>53.4</v>
      </c>
      <c r="F3" t="n">
        <v>33.71</v>
      </c>
      <c r="G3" t="n">
        <v>6.07</v>
      </c>
      <c r="H3" t="n">
        <v>0.08</v>
      </c>
      <c r="I3" t="n">
        <v>333</v>
      </c>
      <c r="J3" t="n">
        <v>263.79</v>
      </c>
      <c r="K3" t="n">
        <v>59.89</v>
      </c>
      <c r="L3" t="n">
        <v>1.25</v>
      </c>
      <c r="M3" t="n">
        <v>331</v>
      </c>
      <c r="N3" t="n">
        <v>67.65000000000001</v>
      </c>
      <c r="O3" t="n">
        <v>32767.75</v>
      </c>
      <c r="P3" t="n">
        <v>573.97</v>
      </c>
      <c r="Q3" t="n">
        <v>453.49</v>
      </c>
      <c r="R3" t="n">
        <v>387.27</v>
      </c>
      <c r="S3" t="n">
        <v>57.64</v>
      </c>
      <c r="T3" t="n">
        <v>161109.04</v>
      </c>
      <c r="U3" t="n">
        <v>0.15</v>
      </c>
      <c r="V3" t="n">
        <v>0.63</v>
      </c>
      <c r="W3" t="n">
        <v>7.37</v>
      </c>
      <c r="X3" t="n">
        <v>9.960000000000001</v>
      </c>
      <c r="Y3" t="n">
        <v>1</v>
      </c>
      <c r="Z3" t="n">
        <v>10</v>
      </c>
      <c r="AA3" t="n">
        <v>1285.334705565193</v>
      </c>
      <c r="AB3" t="n">
        <v>1758.65164911947</v>
      </c>
      <c r="AC3" t="n">
        <v>1590.8084040106</v>
      </c>
      <c r="AD3" t="n">
        <v>1285334.705565193</v>
      </c>
      <c r="AE3" t="n">
        <v>1758651.649119471</v>
      </c>
      <c r="AF3" t="n">
        <v>1.666206718977275e-06</v>
      </c>
      <c r="AG3" t="n">
        <v>15.45138888888889</v>
      </c>
      <c r="AH3" t="n">
        <v>1590808.4040106</v>
      </c>
    </row>
    <row r="4">
      <c r="A4" t="n">
        <v>2</v>
      </c>
      <c r="B4" t="n">
        <v>135</v>
      </c>
      <c r="C4" t="inlineStr">
        <is>
          <t xml:space="preserve">CONCLUIDO	</t>
        </is>
      </c>
      <c r="D4" t="n">
        <v>2.1156</v>
      </c>
      <c r="E4" t="n">
        <v>47.27</v>
      </c>
      <c r="F4" t="n">
        <v>31.37</v>
      </c>
      <c r="G4" t="n">
        <v>7.3</v>
      </c>
      <c r="H4" t="n">
        <v>0.1</v>
      </c>
      <c r="I4" t="n">
        <v>258</v>
      </c>
      <c r="J4" t="n">
        <v>264.25</v>
      </c>
      <c r="K4" t="n">
        <v>59.89</v>
      </c>
      <c r="L4" t="n">
        <v>1.5</v>
      </c>
      <c r="M4" t="n">
        <v>256</v>
      </c>
      <c r="N4" t="n">
        <v>67.87</v>
      </c>
      <c r="O4" t="n">
        <v>32825.49</v>
      </c>
      <c r="P4" t="n">
        <v>534.28</v>
      </c>
      <c r="Q4" t="n">
        <v>453.37</v>
      </c>
      <c r="R4" t="n">
        <v>310.94</v>
      </c>
      <c r="S4" t="n">
        <v>57.64</v>
      </c>
      <c r="T4" t="n">
        <v>123320.14</v>
      </c>
      <c r="U4" t="n">
        <v>0.19</v>
      </c>
      <c r="V4" t="n">
        <v>0.68</v>
      </c>
      <c r="W4" t="n">
        <v>7.23</v>
      </c>
      <c r="X4" t="n">
        <v>7.63</v>
      </c>
      <c r="Y4" t="n">
        <v>1</v>
      </c>
      <c r="Z4" t="n">
        <v>10</v>
      </c>
      <c r="AA4" t="n">
        <v>1075.265220233275</v>
      </c>
      <c r="AB4" t="n">
        <v>1471.225311676723</v>
      </c>
      <c r="AC4" t="n">
        <v>1330.81363280799</v>
      </c>
      <c r="AD4" t="n">
        <v>1075265.220233275</v>
      </c>
      <c r="AE4" t="n">
        <v>1471225.311676723</v>
      </c>
      <c r="AF4" t="n">
        <v>1.88222283995532e-06</v>
      </c>
      <c r="AG4" t="n">
        <v>13.67766203703704</v>
      </c>
      <c r="AH4" t="n">
        <v>1330813.63280799</v>
      </c>
    </row>
    <row r="5">
      <c r="A5" t="n">
        <v>3</v>
      </c>
      <c r="B5" t="n">
        <v>135</v>
      </c>
      <c r="C5" t="inlineStr">
        <is>
          <t xml:space="preserve">CONCLUIDO	</t>
        </is>
      </c>
      <c r="D5" t="n">
        <v>2.3019</v>
      </c>
      <c r="E5" t="n">
        <v>43.44</v>
      </c>
      <c r="F5" t="n">
        <v>29.92</v>
      </c>
      <c r="G5" t="n">
        <v>8.51</v>
      </c>
      <c r="H5" t="n">
        <v>0.12</v>
      </c>
      <c r="I5" t="n">
        <v>211</v>
      </c>
      <c r="J5" t="n">
        <v>264.72</v>
      </c>
      <c r="K5" t="n">
        <v>59.89</v>
      </c>
      <c r="L5" t="n">
        <v>1.75</v>
      </c>
      <c r="M5" t="n">
        <v>209</v>
      </c>
      <c r="N5" t="n">
        <v>68.09</v>
      </c>
      <c r="O5" t="n">
        <v>32883.31</v>
      </c>
      <c r="P5" t="n">
        <v>509.61</v>
      </c>
      <c r="Q5" t="n">
        <v>453.17</v>
      </c>
      <c r="R5" t="n">
        <v>264.21</v>
      </c>
      <c r="S5" t="n">
        <v>57.64</v>
      </c>
      <c r="T5" t="n">
        <v>100187.68</v>
      </c>
      <c r="U5" t="n">
        <v>0.22</v>
      </c>
      <c r="V5" t="n">
        <v>0.71</v>
      </c>
      <c r="W5" t="n">
        <v>7.14</v>
      </c>
      <c r="X5" t="n">
        <v>6.18</v>
      </c>
      <c r="Y5" t="n">
        <v>1</v>
      </c>
      <c r="Z5" t="n">
        <v>10</v>
      </c>
      <c r="AA5" t="n">
        <v>963.1854004954309</v>
      </c>
      <c r="AB5" t="n">
        <v>1317.872757698732</v>
      </c>
      <c r="AC5" t="n">
        <v>1192.096831349996</v>
      </c>
      <c r="AD5" t="n">
        <v>963185.4004954309</v>
      </c>
      <c r="AE5" t="n">
        <v>1317872.757698732</v>
      </c>
      <c r="AF5" t="n">
        <v>2.047971618119281e-06</v>
      </c>
      <c r="AG5" t="n">
        <v>12.56944444444444</v>
      </c>
      <c r="AH5" t="n">
        <v>1192096.831349996</v>
      </c>
    </row>
    <row r="6">
      <c r="A6" t="n">
        <v>4</v>
      </c>
      <c r="B6" t="n">
        <v>135</v>
      </c>
      <c r="C6" t="inlineStr">
        <is>
          <t xml:space="preserve">CONCLUIDO	</t>
        </is>
      </c>
      <c r="D6" t="n">
        <v>2.4473</v>
      </c>
      <c r="E6" t="n">
        <v>40.86</v>
      </c>
      <c r="F6" t="n">
        <v>28.96</v>
      </c>
      <c r="G6" t="n">
        <v>9.710000000000001</v>
      </c>
      <c r="H6" t="n">
        <v>0.13</v>
      </c>
      <c r="I6" t="n">
        <v>179</v>
      </c>
      <c r="J6" t="n">
        <v>265.19</v>
      </c>
      <c r="K6" t="n">
        <v>59.89</v>
      </c>
      <c r="L6" t="n">
        <v>2</v>
      </c>
      <c r="M6" t="n">
        <v>177</v>
      </c>
      <c r="N6" t="n">
        <v>68.31</v>
      </c>
      <c r="O6" t="n">
        <v>32941.21</v>
      </c>
      <c r="P6" t="n">
        <v>493.23</v>
      </c>
      <c r="Q6" t="n">
        <v>452.93</v>
      </c>
      <c r="R6" t="n">
        <v>232.89</v>
      </c>
      <c r="S6" t="n">
        <v>57.64</v>
      </c>
      <c r="T6" t="n">
        <v>84687.94</v>
      </c>
      <c r="U6" t="n">
        <v>0.25</v>
      </c>
      <c r="V6" t="n">
        <v>0.73</v>
      </c>
      <c r="W6" t="n">
        <v>7.09</v>
      </c>
      <c r="X6" t="n">
        <v>5.22</v>
      </c>
      <c r="Y6" t="n">
        <v>1</v>
      </c>
      <c r="Z6" t="n">
        <v>10</v>
      </c>
      <c r="AA6" t="n">
        <v>874.4130554341165</v>
      </c>
      <c r="AB6" t="n">
        <v>1196.41051882638</v>
      </c>
      <c r="AC6" t="n">
        <v>1082.226778082299</v>
      </c>
      <c r="AD6" t="n">
        <v>874413.0554341165</v>
      </c>
      <c r="AE6" t="n">
        <v>1196410.51882638</v>
      </c>
      <c r="AF6" t="n">
        <v>2.177332178210746e-06</v>
      </c>
      <c r="AG6" t="n">
        <v>11.82291666666667</v>
      </c>
      <c r="AH6" t="n">
        <v>1082226.778082299</v>
      </c>
    </row>
    <row r="7">
      <c r="A7" t="n">
        <v>5</v>
      </c>
      <c r="B7" t="n">
        <v>135</v>
      </c>
      <c r="C7" t="inlineStr">
        <is>
          <t xml:space="preserve">CONCLUIDO	</t>
        </is>
      </c>
      <c r="D7" t="n">
        <v>2.5684</v>
      </c>
      <c r="E7" t="n">
        <v>38.93</v>
      </c>
      <c r="F7" t="n">
        <v>28.25</v>
      </c>
      <c r="G7" t="n">
        <v>10.93</v>
      </c>
      <c r="H7" t="n">
        <v>0.15</v>
      </c>
      <c r="I7" t="n">
        <v>155</v>
      </c>
      <c r="J7" t="n">
        <v>265.66</v>
      </c>
      <c r="K7" t="n">
        <v>59.89</v>
      </c>
      <c r="L7" t="n">
        <v>2.25</v>
      </c>
      <c r="M7" t="n">
        <v>153</v>
      </c>
      <c r="N7" t="n">
        <v>68.53</v>
      </c>
      <c r="O7" t="n">
        <v>32999.19</v>
      </c>
      <c r="P7" t="n">
        <v>481.08</v>
      </c>
      <c r="Q7" t="n">
        <v>452.91</v>
      </c>
      <c r="R7" t="n">
        <v>209.7</v>
      </c>
      <c r="S7" t="n">
        <v>57.64</v>
      </c>
      <c r="T7" t="n">
        <v>73214.60000000001</v>
      </c>
      <c r="U7" t="n">
        <v>0.27</v>
      </c>
      <c r="V7" t="n">
        <v>0.75</v>
      </c>
      <c r="W7" t="n">
        <v>7.04</v>
      </c>
      <c r="X7" t="n">
        <v>4.51</v>
      </c>
      <c r="Y7" t="n">
        <v>1</v>
      </c>
      <c r="Z7" t="n">
        <v>10</v>
      </c>
      <c r="AA7" t="n">
        <v>829.005931638354</v>
      </c>
      <c r="AB7" t="n">
        <v>1134.282488828096</v>
      </c>
      <c r="AC7" t="n">
        <v>1026.028160069814</v>
      </c>
      <c r="AD7" t="n">
        <v>829005.931638354</v>
      </c>
      <c r="AE7" t="n">
        <v>1134282.488828096</v>
      </c>
      <c r="AF7" t="n">
        <v>2.285073332454738e-06</v>
      </c>
      <c r="AG7" t="n">
        <v>11.26446759259259</v>
      </c>
      <c r="AH7" t="n">
        <v>1026028.160069814</v>
      </c>
    </row>
    <row r="8">
      <c r="A8" t="n">
        <v>6</v>
      </c>
      <c r="B8" t="n">
        <v>135</v>
      </c>
      <c r="C8" t="inlineStr">
        <is>
          <t xml:space="preserve">CONCLUIDO	</t>
        </is>
      </c>
      <c r="D8" t="n">
        <v>2.6671</v>
      </c>
      <c r="E8" t="n">
        <v>37.49</v>
      </c>
      <c r="F8" t="n">
        <v>27.71</v>
      </c>
      <c r="G8" t="n">
        <v>12.14</v>
      </c>
      <c r="H8" t="n">
        <v>0.17</v>
      </c>
      <c r="I8" t="n">
        <v>137</v>
      </c>
      <c r="J8" t="n">
        <v>266.13</v>
      </c>
      <c r="K8" t="n">
        <v>59.89</v>
      </c>
      <c r="L8" t="n">
        <v>2.5</v>
      </c>
      <c r="M8" t="n">
        <v>135</v>
      </c>
      <c r="N8" t="n">
        <v>68.75</v>
      </c>
      <c r="O8" t="n">
        <v>33057.26</v>
      </c>
      <c r="P8" t="n">
        <v>472</v>
      </c>
      <c r="Q8" t="n">
        <v>452.93</v>
      </c>
      <c r="R8" t="n">
        <v>191.55</v>
      </c>
      <c r="S8" t="n">
        <v>57.64</v>
      </c>
      <c r="T8" t="n">
        <v>64229.47</v>
      </c>
      <c r="U8" t="n">
        <v>0.3</v>
      </c>
      <c r="V8" t="n">
        <v>0.77</v>
      </c>
      <c r="W8" t="n">
        <v>7.04</v>
      </c>
      <c r="X8" t="n">
        <v>3.98</v>
      </c>
      <c r="Y8" t="n">
        <v>1</v>
      </c>
      <c r="Z8" t="n">
        <v>10</v>
      </c>
      <c r="AA8" t="n">
        <v>783.2679537421058</v>
      </c>
      <c r="AB8" t="n">
        <v>1071.701769653275</v>
      </c>
      <c r="AC8" t="n">
        <v>969.4200569004464</v>
      </c>
      <c r="AD8" t="n">
        <v>783267.9537421057</v>
      </c>
      <c r="AE8" t="n">
        <v>1071701.769653275</v>
      </c>
      <c r="AF8" t="n">
        <v>2.372885487069783e-06</v>
      </c>
      <c r="AG8" t="n">
        <v>10.84780092592593</v>
      </c>
      <c r="AH8" t="n">
        <v>969420.0569004464</v>
      </c>
    </row>
    <row r="9">
      <c r="A9" t="n">
        <v>7</v>
      </c>
      <c r="B9" t="n">
        <v>135</v>
      </c>
      <c r="C9" t="inlineStr">
        <is>
          <t xml:space="preserve">CONCLUIDO	</t>
        </is>
      </c>
      <c r="D9" t="n">
        <v>2.7502</v>
      </c>
      <c r="E9" t="n">
        <v>36.36</v>
      </c>
      <c r="F9" t="n">
        <v>27.29</v>
      </c>
      <c r="G9" t="n">
        <v>13.31</v>
      </c>
      <c r="H9" t="n">
        <v>0.18</v>
      </c>
      <c r="I9" t="n">
        <v>123</v>
      </c>
      <c r="J9" t="n">
        <v>266.6</v>
      </c>
      <c r="K9" t="n">
        <v>59.89</v>
      </c>
      <c r="L9" t="n">
        <v>2.75</v>
      </c>
      <c r="M9" t="n">
        <v>121</v>
      </c>
      <c r="N9" t="n">
        <v>68.97</v>
      </c>
      <c r="O9" t="n">
        <v>33115.41</v>
      </c>
      <c r="P9" t="n">
        <v>464.73</v>
      </c>
      <c r="Q9" t="n">
        <v>452.82</v>
      </c>
      <c r="R9" t="n">
        <v>178.49</v>
      </c>
      <c r="S9" t="n">
        <v>57.64</v>
      </c>
      <c r="T9" t="n">
        <v>57769.55</v>
      </c>
      <c r="U9" t="n">
        <v>0.32</v>
      </c>
      <c r="V9" t="n">
        <v>0.78</v>
      </c>
      <c r="W9" t="n">
        <v>6.99</v>
      </c>
      <c r="X9" t="n">
        <v>3.56</v>
      </c>
      <c r="Y9" t="n">
        <v>1</v>
      </c>
      <c r="Z9" t="n">
        <v>10</v>
      </c>
      <c r="AA9" t="n">
        <v>745.2238970538808</v>
      </c>
      <c r="AB9" t="n">
        <v>1019.648212907119</v>
      </c>
      <c r="AC9" t="n">
        <v>922.3344185525183</v>
      </c>
      <c r="AD9" t="n">
        <v>745223.8970538808</v>
      </c>
      <c r="AE9" t="n">
        <v>1019648.212907119</v>
      </c>
      <c r="AF9" t="n">
        <v>2.446818516943241e-06</v>
      </c>
      <c r="AG9" t="n">
        <v>10.52083333333333</v>
      </c>
      <c r="AH9" t="n">
        <v>922334.4185525182</v>
      </c>
    </row>
    <row r="10">
      <c r="A10" t="n">
        <v>8</v>
      </c>
      <c r="B10" t="n">
        <v>135</v>
      </c>
      <c r="C10" t="inlineStr">
        <is>
          <t xml:space="preserve">CONCLUIDO	</t>
        </is>
      </c>
      <c r="D10" t="n">
        <v>2.8229</v>
      </c>
      <c r="E10" t="n">
        <v>35.42</v>
      </c>
      <c r="F10" t="n">
        <v>26.96</v>
      </c>
      <c r="G10" t="n">
        <v>14.57</v>
      </c>
      <c r="H10" t="n">
        <v>0.2</v>
      </c>
      <c r="I10" t="n">
        <v>111</v>
      </c>
      <c r="J10" t="n">
        <v>267.08</v>
      </c>
      <c r="K10" t="n">
        <v>59.89</v>
      </c>
      <c r="L10" t="n">
        <v>3</v>
      </c>
      <c r="M10" t="n">
        <v>109</v>
      </c>
      <c r="N10" t="n">
        <v>69.19</v>
      </c>
      <c r="O10" t="n">
        <v>33173.65</v>
      </c>
      <c r="P10" t="n">
        <v>459.09</v>
      </c>
      <c r="Q10" t="n">
        <v>452.91</v>
      </c>
      <c r="R10" t="n">
        <v>167.43</v>
      </c>
      <c r="S10" t="n">
        <v>57.64</v>
      </c>
      <c r="T10" t="n">
        <v>52299.99</v>
      </c>
      <c r="U10" t="n">
        <v>0.34</v>
      </c>
      <c r="V10" t="n">
        <v>0.79</v>
      </c>
      <c r="W10" t="n">
        <v>6.98</v>
      </c>
      <c r="X10" t="n">
        <v>3.23</v>
      </c>
      <c r="Y10" t="n">
        <v>1</v>
      </c>
      <c r="Z10" t="n">
        <v>10</v>
      </c>
      <c r="AA10" t="n">
        <v>724.8693403142959</v>
      </c>
      <c r="AB10" t="n">
        <v>991.7982103963519</v>
      </c>
      <c r="AC10" t="n">
        <v>897.142381193654</v>
      </c>
      <c r="AD10" t="n">
        <v>724869.3403142958</v>
      </c>
      <c r="AE10" t="n">
        <v>991798.2103963519</v>
      </c>
      <c r="AF10" t="n">
        <v>2.511498796988974e-06</v>
      </c>
      <c r="AG10" t="n">
        <v>10.24884259259259</v>
      </c>
      <c r="AH10" t="n">
        <v>897142.381193654</v>
      </c>
    </row>
    <row r="11">
      <c r="A11" t="n">
        <v>9</v>
      </c>
      <c r="B11" t="n">
        <v>135</v>
      </c>
      <c r="C11" t="inlineStr">
        <is>
          <t xml:space="preserve">CONCLUIDO	</t>
        </is>
      </c>
      <c r="D11" t="n">
        <v>2.8839</v>
      </c>
      <c r="E11" t="n">
        <v>34.68</v>
      </c>
      <c r="F11" t="n">
        <v>26.67</v>
      </c>
      <c r="G11" t="n">
        <v>15.69</v>
      </c>
      <c r="H11" t="n">
        <v>0.22</v>
      </c>
      <c r="I11" t="n">
        <v>102</v>
      </c>
      <c r="J11" t="n">
        <v>267.55</v>
      </c>
      <c r="K11" t="n">
        <v>59.89</v>
      </c>
      <c r="L11" t="n">
        <v>3.25</v>
      </c>
      <c r="M11" t="n">
        <v>100</v>
      </c>
      <c r="N11" t="n">
        <v>69.41</v>
      </c>
      <c r="O11" t="n">
        <v>33231.97</v>
      </c>
      <c r="P11" t="n">
        <v>454.04</v>
      </c>
      <c r="Q11" t="n">
        <v>452.88</v>
      </c>
      <c r="R11" t="n">
        <v>157.79</v>
      </c>
      <c r="S11" t="n">
        <v>57.64</v>
      </c>
      <c r="T11" t="n">
        <v>47521.59</v>
      </c>
      <c r="U11" t="n">
        <v>0.37</v>
      </c>
      <c r="V11" t="n">
        <v>0.8</v>
      </c>
      <c r="W11" t="n">
        <v>6.97</v>
      </c>
      <c r="X11" t="n">
        <v>2.93</v>
      </c>
      <c r="Y11" t="n">
        <v>1</v>
      </c>
      <c r="Z11" t="n">
        <v>10</v>
      </c>
      <c r="AA11" t="n">
        <v>708.3935170454014</v>
      </c>
      <c r="AB11" t="n">
        <v>969.2552621378272</v>
      </c>
      <c r="AC11" t="n">
        <v>876.7509002776966</v>
      </c>
      <c r="AD11" t="n">
        <v>708393.5170454014</v>
      </c>
      <c r="AE11" t="n">
        <v>969255.2621378272</v>
      </c>
      <c r="AF11" t="n">
        <v>2.565769733478515e-06</v>
      </c>
      <c r="AG11" t="n">
        <v>10.03472222222222</v>
      </c>
      <c r="AH11" t="n">
        <v>876750.9002776965</v>
      </c>
    </row>
    <row r="12">
      <c r="A12" t="n">
        <v>10</v>
      </c>
      <c r="B12" t="n">
        <v>135</v>
      </c>
      <c r="C12" t="inlineStr">
        <is>
          <t xml:space="preserve">CONCLUIDO	</t>
        </is>
      </c>
      <c r="D12" t="n">
        <v>2.947</v>
      </c>
      <c r="E12" t="n">
        <v>33.93</v>
      </c>
      <c r="F12" t="n">
        <v>26.38</v>
      </c>
      <c r="G12" t="n">
        <v>17.02</v>
      </c>
      <c r="H12" t="n">
        <v>0.23</v>
      </c>
      <c r="I12" t="n">
        <v>93</v>
      </c>
      <c r="J12" t="n">
        <v>268.02</v>
      </c>
      <c r="K12" t="n">
        <v>59.89</v>
      </c>
      <c r="L12" t="n">
        <v>3.5</v>
      </c>
      <c r="M12" t="n">
        <v>91</v>
      </c>
      <c r="N12" t="n">
        <v>69.64</v>
      </c>
      <c r="O12" t="n">
        <v>33290.38</v>
      </c>
      <c r="P12" t="n">
        <v>449.05</v>
      </c>
      <c r="Q12" t="n">
        <v>452.74</v>
      </c>
      <c r="R12" t="n">
        <v>148.35</v>
      </c>
      <c r="S12" t="n">
        <v>57.64</v>
      </c>
      <c r="T12" t="n">
        <v>42847.26</v>
      </c>
      <c r="U12" t="n">
        <v>0.39</v>
      </c>
      <c r="V12" t="n">
        <v>0.8</v>
      </c>
      <c r="W12" t="n">
        <v>6.95</v>
      </c>
      <c r="X12" t="n">
        <v>2.65</v>
      </c>
      <c r="Y12" t="n">
        <v>1</v>
      </c>
      <c r="Z12" t="n">
        <v>10</v>
      </c>
      <c r="AA12" t="n">
        <v>679.4628278418724</v>
      </c>
      <c r="AB12" t="n">
        <v>929.6710168376302</v>
      </c>
      <c r="AC12" t="n">
        <v>840.9445197921129</v>
      </c>
      <c r="AD12" t="n">
        <v>679462.8278418723</v>
      </c>
      <c r="AE12" t="n">
        <v>929671.0168376302</v>
      </c>
      <c r="AF12" t="n">
        <v>2.621909013683271e-06</v>
      </c>
      <c r="AG12" t="n">
        <v>9.817708333333334</v>
      </c>
      <c r="AH12" t="n">
        <v>840944.519792113</v>
      </c>
    </row>
    <row r="13">
      <c r="A13" t="n">
        <v>11</v>
      </c>
      <c r="B13" t="n">
        <v>135</v>
      </c>
      <c r="C13" t="inlineStr">
        <is>
          <t xml:space="preserve">CONCLUIDO	</t>
        </is>
      </c>
      <c r="D13" t="n">
        <v>2.9881</v>
      </c>
      <c r="E13" t="n">
        <v>33.47</v>
      </c>
      <c r="F13" t="n">
        <v>26.21</v>
      </c>
      <c r="G13" t="n">
        <v>18.08</v>
      </c>
      <c r="H13" t="n">
        <v>0.25</v>
      </c>
      <c r="I13" t="n">
        <v>87</v>
      </c>
      <c r="J13" t="n">
        <v>268.5</v>
      </c>
      <c r="K13" t="n">
        <v>59.89</v>
      </c>
      <c r="L13" t="n">
        <v>3.75</v>
      </c>
      <c r="M13" t="n">
        <v>85</v>
      </c>
      <c r="N13" t="n">
        <v>69.86</v>
      </c>
      <c r="O13" t="n">
        <v>33348.87</v>
      </c>
      <c r="P13" t="n">
        <v>446.24</v>
      </c>
      <c r="Q13" t="n">
        <v>452.87</v>
      </c>
      <c r="R13" t="n">
        <v>143.49</v>
      </c>
      <c r="S13" t="n">
        <v>57.64</v>
      </c>
      <c r="T13" t="n">
        <v>40448.5</v>
      </c>
      <c r="U13" t="n">
        <v>0.4</v>
      </c>
      <c r="V13" t="n">
        <v>0.8100000000000001</v>
      </c>
      <c r="W13" t="n">
        <v>6.93</v>
      </c>
      <c r="X13" t="n">
        <v>2.48</v>
      </c>
      <c r="Y13" t="n">
        <v>1</v>
      </c>
      <c r="Z13" t="n">
        <v>10</v>
      </c>
      <c r="AA13" t="n">
        <v>669.786666574019</v>
      </c>
      <c r="AB13" t="n">
        <v>916.431666108846</v>
      </c>
      <c r="AC13" t="n">
        <v>828.9687141153387</v>
      </c>
      <c r="AD13" t="n">
        <v>669786.666574019</v>
      </c>
      <c r="AE13" t="n">
        <v>916431.666108846</v>
      </c>
      <c r="AF13" t="n">
        <v>2.658475169252454e-06</v>
      </c>
      <c r="AG13" t="n">
        <v>9.684606481481481</v>
      </c>
      <c r="AH13" t="n">
        <v>828968.7141153386</v>
      </c>
    </row>
    <row r="14">
      <c r="A14" t="n">
        <v>12</v>
      </c>
      <c r="B14" t="n">
        <v>135</v>
      </c>
      <c r="C14" t="inlineStr">
        <is>
          <t xml:space="preserve">CONCLUIDO	</t>
        </is>
      </c>
      <c r="D14" t="n">
        <v>3.0313</v>
      </c>
      <c r="E14" t="n">
        <v>32.99</v>
      </c>
      <c r="F14" t="n">
        <v>26.04</v>
      </c>
      <c r="G14" t="n">
        <v>19.29</v>
      </c>
      <c r="H14" t="n">
        <v>0.26</v>
      </c>
      <c r="I14" t="n">
        <v>81</v>
      </c>
      <c r="J14" t="n">
        <v>268.97</v>
      </c>
      <c r="K14" t="n">
        <v>59.89</v>
      </c>
      <c r="L14" t="n">
        <v>4</v>
      </c>
      <c r="M14" t="n">
        <v>79</v>
      </c>
      <c r="N14" t="n">
        <v>70.09</v>
      </c>
      <c r="O14" t="n">
        <v>33407.45</v>
      </c>
      <c r="P14" t="n">
        <v>443.22</v>
      </c>
      <c r="Q14" t="n">
        <v>452.88</v>
      </c>
      <c r="R14" t="n">
        <v>138.03</v>
      </c>
      <c r="S14" t="n">
        <v>57.64</v>
      </c>
      <c r="T14" t="n">
        <v>37748.85</v>
      </c>
      <c r="U14" t="n">
        <v>0.42</v>
      </c>
      <c r="V14" t="n">
        <v>0.8100000000000001</v>
      </c>
      <c r="W14" t="n">
        <v>6.92</v>
      </c>
      <c r="X14" t="n">
        <v>2.31</v>
      </c>
      <c r="Y14" t="n">
        <v>1</v>
      </c>
      <c r="Z14" t="n">
        <v>10</v>
      </c>
      <c r="AA14" t="n">
        <v>659.8830752634516</v>
      </c>
      <c r="AB14" t="n">
        <v>902.8811355621149</v>
      </c>
      <c r="AC14" t="n">
        <v>816.7114271856987</v>
      </c>
      <c r="AD14" t="n">
        <v>659883.0752634516</v>
      </c>
      <c r="AE14" t="n">
        <v>902881.1355621149</v>
      </c>
      <c r="AF14" t="n">
        <v>2.696909668536851e-06</v>
      </c>
      <c r="AG14" t="n">
        <v>9.545717592592593</v>
      </c>
      <c r="AH14" t="n">
        <v>816711.4271856986</v>
      </c>
    </row>
    <row r="15">
      <c r="A15" t="n">
        <v>13</v>
      </c>
      <c r="B15" t="n">
        <v>135</v>
      </c>
      <c r="C15" t="inlineStr">
        <is>
          <t xml:space="preserve">CONCLUIDO	</t>
        </is>
      </c>
      <c r="D15" t="n">
        <v>3.0692</v>
      </c>
      <c r="E15" t="n">
        <v>32.58</v>
      </c>
      <c r="F15" t="n">
        <v>25.89</v>
      </c>
      <c r="G15" t="n">
        <v>20.44</v>
      </c>
      <c r="H15" t="n">
        <v>0.28</v>
      </c>
      <c r="I15" t="n">
        <v>76</v>
      </c>
      <c r="J15" t="n">
        <v>269.45</v>
      </c>
      <c r="K15" t="n">
        <v>59.89</v>
      </c>
      <c r="L15" t="n">
        <v>4.25</v>
      </c>
      <c r="M15" t="n">
        <v>74</v>
      </c>
      <c r="N15" t="n">
        <v>70.31</v>
      </c>
      <c r="O15" t="n">
        <v>33466.11</v>
      </c>
      <c r="P15" t="n">
        <v>440.44</v>
      </c>
      <c r="Q15" t="n">
        <v>452.79</v>
      </c>
      <c r="R15" t="n">
        <v>132.96</v>
      </c>
      <c r="S15" t="n">
        <v>57.64</v>
      </c>
      <c r="T15" t="n">
        <v>35240.34</v>
      </c>
      <c r="U15" t="n">
        <v>0.43</v>
      </c>
      <c r="V15" t="n">
        <v>0.82</v>
      </c>
      <c r="W15" t="n">
        <v>6.91</v>
      </c>
      <c r="X15" t="n">
        <v>2.16</v>
      </c>
      <c r="Y15" t="n">
        <v>1</v>
      </c>
      <c r="Z15" t="n">
        <v>10</v>
      </c>
      <c r="AA15" t="n">
        <v>651.1470386707508</v>
      </c>
      <c r="AB15" t="n">
        <v>890.9281048892479</v>
      </c>
      <c r="AC15" t="n">
        <v>805.8991769840659</v>
      </c>
      <c r="AD15" t="n">
        <v>651147.0386707508</v>
      </c>
      <c r="AE15" t="n">
        <v>890928.1048892479</v>
      </c>
      <c r="AF15" t="n">
        <v>2.730628824159041e-06</v>
      </c>
      <c r="AG15" t="n">
        <v>9.427083333333334</v>
      </c>
      <c r="AH15" t="n">
        <v>805899.1769840659</v>
      </c>
    </row>
    <row r="16">
      <c r="A16" t="n">
        <v>14</v>
      </c>
      <c r="B16" t="n">
        <v>135</v>
      </c>
      <c r="C16" t="inlineStr">
        <is>
          <t xml:space="preserve">CONCLUIDO	</t>
        </is>
      </c>
      <c r="D16" t="n">
        <v>3.1094</v>
      </c>
      <c r="E16" t="n">
        <v>32.16</v>
      </c>
      <c r="F16" t="n">
        <v>25.72</v>
      </c>
      <c r="G16" t="n">
        <v>21.73</v>
      </c>
      <c r="H16" t="n">
        <v>0.3</v>
      </c>
      <c r="I16" t="n">
        <v>71</v>
      </c>
      <c r="J16" t="n">
        <v>269.92</v>
      </c>
      <c r="K16" t="n">
        <v>59.89</v>
      </c>
      <c r="L16" t="n">
        <v>4.5</v>
      </c>
      <c r="M16" t="n">
        <v>69</v>
      </c>
      <c r="N16" t="n">
        <v>70.54000000000001</v>
      </c>
      <c r="O16" t="n">
        <v>33524.86</v>
      </c>
      <c r="P16" t="n">
        <v>437.59</v>
      </c>
      <c r="Q16" t="n">
        <v>452.71</v>
      </c>
      <c r="R16" t="n">
        <v>126.98</v>
      </c>
      <c r="S16" t="n">
        <v>57.64</v>
      </c>
      <c r="T16" t="n">
        <v>32271</v>
      </c>
      <c r="U16" t="n">
        <v>0.45</v>
      </c>
      <c r="V16" t="n">
        <v>0.82</v>
      </c>
      <c r="W16" t="n">
        <v>6.91</v>
      </c>
      <c r="X16" t="n">
        <v>1.99</v>
      </c>
      <c r="Y16" t="n">
        <v>1</v>
      </c>
      <c r="Z16" t="n">
        <v>10</v>
      </c>
      <c r="AA16" t="n">
        <v>642.3213586219113</v>
      </c>
      <c r="AB16" t="n">
        <v>878.8524200849017</v>
      </c>
      <c r="AC16" t="n">
        <v>794.9759785891165</v>
      </c>
      <c r="AD16" t="n">
        <v>642321.3586219113</v>
      </c>
      <c r="AE16" t="n">
        <v>878852.4200849017</v>
      </c>
      <c r="AF16" t="n">
        <v>2.766394260993133e-06</v>
      </c>
      <c r="AG16" t="n">
        <v>9.305555555555555</v>
      </c>
      <c r="AH16" t="n">
        <v>794975.9785891165</v>
      </c>
    </row>
    <row r="17">
      <c r="A17" t="n">
        <v>15</v>
      </c>
      <c r="B17" t="n">
        <v>135</v>
      </c>
      <c r="C17" t="inlineStr">
        <is>
          <t xml:space="preserve">CONCLUIDO	</t>
        </is>
      </c>
      <c r="D17" t="n">
        <v>3.1396</v>
      </c>
      <c r="E17" t="n">
        <v>31.85</v>
      </c>
      <c r="F17" t="n">
        <v>25.61</v>
      </c>
      <c r="G17" t="n">
        <v>22.94</v>
      </c>
      <c r="H17" t="n">
        <v>0.31</v>
      </c>
      <c r="I17" t="n">
        <v>67</v>
      </c>
      <c r="J17" t="n">
        <v>270.4</v>
      </c>
      <c r="K17" t="n">
        <v>59.89</v>
      </c>
      <c r="L17" t="n">
        <v>4.75</v>
      </c>
      <c r="M17" t="n">
        <v>65</v>
      </c>
      <c r="N17" t="n">
        <v>70.76000000000001</v>
      </c>
      <c r="O17" t="n">
        <v>33583.7</v>
      </c>
      <c r="P17" t="n">
        <v>435.74</v>
      </c>
      <c r="Q17" t="n">
        <v>452.75</v>
      </c>
      <c r="R17" t="n">
        <v>123.56</v>
      </c>
      <c r="S17" t="n">
        <v>57.64</v>
      </c>
      <c r="T17" t="n">
        <v>30581.28</v>
      </c>
      <c r="U17" t="n">
        <v>0.47</v>
      </c>
      <c r="V17" t="n">
        <v>0.83</v>
      </c>
      <c r="W17" t="n">
        <v>6.9</v>
      </c>
      <c r="X17" t="n">
        <v>1.88</v>
      </c>
      <c r="Y17" t="n">
        <v>1</v>
      </c>
      <c r="Z17" t="n">
        <v>10</v>
      </c>
      <c r="AA17" t="n">
        <v>623.4665131300183</v>
      </c>
      <c r="AB17" t="n">
        <v>853.0543886658172</v>
      </c>
      <c r="AC17" t="n">
        <v>771.6400750809049</v>
      </c>
      <c r="AD17" t="n">
        <v>623466.5131300183</v>
      </c>
      <c r="AE17" t="n">
        <v>853054.3886658172</v>
      </c>
      <c r="AF17" t="n">
        <v>2.793262822992873e-06</v>
      </c>
      <c r="AG17" t="n">
        <v>9.215856481481483</v>
      </c>
      <c r="AH17" t="n">
        <v>771640.0750809049</v>
      </c>
    </row>
    <row r="18">
      <c r="A18" t="n">
        <v>16</v>
      </c>
      <c r="B18" t="n">
        <v>135</v>
      </c>
      <c r="C18" t="inlineStr">
        <is>
          <t xml:space="preserve">CONCLUIDO	</t>
        </is>
      </c>
      <c r="D18" t="n">
        <v>3.1614</v>
      </c>
      <c r="E18" t="n">
        <v>31.63</v>
      </c>
      <c r="F18" t="n">
        <v>25.54</v>
      </c>
      <c r="G18" t="n">
        <v>23.95</v>
      </c>
      <c r="H18" t="n">
        <v>0.33</v>
      </c>
      <c r="I18" t="n">
        <v>64</v>
      </c>
      <c r="J18" t="n">
        <v>270.88</v>
      </c>
      <c r="K18" t="n">
        <v>59.89</v>
      </c>
      <c r="L18" t="n">
        <v>5</v>
      </c>
      <c r="M18" t="n">
        <v>62</v>
      </c>
      <c r="N18" t="n">
        <v>70.98999999999999</v>
      </c>
      <c r="O18" t="n">
        <v>33642.62</v>
      </c>
      <c r="P18" t="n">
        <v>434.49</v>
      </c>
      <c r="Q18" t="n">
        <v>452.66</v>
      </c>
      <c r="R18" t="n">
        <v>121.51</v>
      </c>
      <c r="S18" t="n">
        <v>57.64</v>
      </c>
      <c r="T18" t="n">
        <v>29571.49</v>
      </c>
      <c r="U18" t="n">
        <v>0.47</v>
      </c>
      <c r="V18" t="n">
        <v>0.83</v>
      </c>
      <c r="W18" t="n">
        <v>6.89</v>
      </c>
      <c r="X18" t="n">
        <v>1.82</v>
      </c>
      <c r="Y18" t="n">
        <v>1</v>
      </c>
      <c r="Z18" t="n">
        <v>10</v>
      </c>
      <c r="AA18" t="n">
        <v>619.1797104412071</v>
      </c>
      <c r="AB18" t="n">
        <v>847.1889961065988</v>
      </c>
      <c r="AC18" t="n">
        <v>766.3344673554083</v>
      </c>
      <c r="AD18" t="n">
        <v>619179.7104412072</v>
      </c>
      <c r="AE18" t="n">
        <v>847188.9961065988</v>
      </c>
      <c r="AF18" t="n">
        <v>2.812658010131759e-06</v>
      </c>
      <c r="AG18" t="n">
        <v>9.152199074074074</v>
      </c>
      <c r="AH18" t="n">
        <v>766334.4673554082</v>
      </c>
    </row>
    <row r="19">
      <c r="A19" t="n">
        <v>17</v>
      </c>
      <c r="B19" t="n">
        <v>135</v>
      </c>
      <c r="C19" t="inlineStr">
        <is>
          <t xml:space="preserve">CONCLUIDO	</t>
        </is>
      </c>
      <c r="D19" t="n">
        <v>3.1861</v>
      </c>
      <c r="E19" t="n">
        <v>31.39</v>
      </c>
      <c r="F19" t="n">
        <v>25.45</v>
      </c>
      <c r="G19" t="n">
        <v>25.03</v>
      </c>
      <c r="H19" t="n">
        <v>0.34</v>
      </c>
      <c r="I19" t="n">
        <v>61</v>
      </c>
      <c r="J19" t="n">
        <v>271.36</v>
      </c>
      <c r="K19" t="n">
        <v>59.89</v>
      </c>
      <c r="L19" t="n">
        <v>5.25</v>
      </c>
      <c r="M19" t="n">
        <v>59</v>
      </c>
      <c r="N19" t="n">
        <v>71.22</v>
      </c>
      <c r="O19" t="n">
        <v>33701.64</v>
      </c>
      <c r="P19" t="n">
        <v>432.82</v>
      </c>
      <c r="Q19" t="n">
        <v>452.77</v>
      </c>
      <c r="R19" t="n">
        <v>118.69</v>
      </c>
      <c r="S19" t="n">
        <v>57.64</v>
      </c>
      <c r="T19" t="n">
        <v>28176.78</v>
      </c>
      <c r="U19" t="n">
        <v>0.49</v>
      </c>
      <c r="V19" t="n">
        <v>0.83</v>
      </c>
      <c r="W19" t="n">
        <v>6.89</v>
      </c>
      <c r="X19" t="n">
        <v>1.72</v>
      </c>
      <c r="Y19" t="n">
        <v>1</v>
      </c>
      <c r="Z19" t="n">
        <v>10</v>
      </c>
      <c r="AA19" t="n">
        <v>614.1574635339896</v>
      </c>
      <c r="AB19" t="n">
        <v>840.3173363222476</v>
      </c>
      <c r="AC19" t="n">
        <v>760.1186291364403</v>
      </c>
      <c r="AD19" t="n">
        <v>614157.4635339896</v>
      </c>
      <c r="AE19" t="n">
        <v>840317.3363222475</v>
      </c>
      <c r="AF19" t="n">
        <v>2.834633290972606e-06</v>
      </c>
      <c r="AG19" t="n">
        <v>9.08275462962963</v>
      </c>
      <c r="AH19" t="n">
        <v>760118.6291364403</v>
      </c>
    </row>
    <row r="20">
      <c r="A20" t="n">
        <v>18</v>
      </c>
      <c r="B20" t="n">
        <v>135</v>
      </c>
      <c r="C20" t="inlineStr">
        <is>
          <t xml:space="preserve">CONCLUIDO	</t>
        </is>
      </c>
      <c r="D20" t="n">
        <v>3.2095</v>
      </c>
      <c r="E20" t="n">
        <v>31.16</v>
      </c>
      <c r="F20" t="n">
        <v>25.37</v>
      </c>
      <c r="G20" t="n">
        <v>26.25</v>
      </c>
      <c r="H20" t="n">
        <v>0.36</v>
      </c>
      <c r="I20" t="n">
        <v>58</v>
      </c>
      <c r="J20" t="n">
        <v>271.84</v>
      </c>
      <c r="K20" t="n">
        <v>59.89</v>
      </c>
      <c r="L20" t="n">
        <v>5.5</v>
      </c>
      <c r="M20" t="n">
        <v>56</v>
      </c>
      <c r="N20" t="n">
        <v>71.45</v>
      </c>
      <c r="O20" t="n">
        <v>33760.74</v>
      </c>
      <c r="P20" t="n">
        <v>431.49</v>
      </c>
      <c r="Q20" t="n">
        <v>452.74</v>
      </c>
      <c r="R20" t="n">
        <v>115.9</v>
      </c>
      <c r="S20" t="n">
        <v>57.64</v>
      </c>
      <c r="T20" t="n">
        <v>26798.1</v>
      </c>
      <c r="U20" t="n">
        <v>0.5</v>
      </c>
      <c r="V20" t="n">
        <v>0.84</v>
      </c>
      <c r="W20" t="n">
        <v>6.89</v>
      </c>
      <c r="X20" t="n">
        <v>1.64</v>
      </c>
      <c r="Y20" t="n">
        <v>1</v>
      </c>
      <c r="Z20" t="n">
        <v>10</v>
      </c>
      <c r="AA20" t="n">
        <v>609.6820836780842</v>
      </c>
      <c r="AB20" t="n">
        <v>834.193924163573</v>
      </c>
      <c r="AC20" t="n">
        <v>754.5796268399268</v>
      </c>
      <c r="AD20" t="n">
        <v>609682.0836780842</v>
      </c>
      <c r="AE20" t="n">
        <v>834193.924163573</v>
      </c>
      <c r="AF20" t="n">
        <v>2.855451978084987e-06</v>
      </c>
      <c r="AG20" t="n">
        <v>9.016203703703704</v>
      </c>
      <c r="AH20" t="n">
        <v>754579.6268399268</v>
      </c>
    </row>
    <row r="21">
      <c r="A21" t="n">
        <v>19</v>
      </c>
      <c r="B21" t="n">
        <v>135</v>
      </c>
      <c r="C21" t="inlineStr">
        <is>
          <t xml:space="preserve">CONCLUIDO	</t>
        </is>
      </c>
      <c r="D21" t="n">
        <v>3.2365</v>
      </c>
      <c r="E21" t="n">
        <v>30.9</v>
      </c>
      <c r="F21" t="n">
        <v>25.26</v>
      </c>
      <c r="G21" t="n">
        <v>27.56</v>
      </c>
      <c r="H21" t="n">
        <v>0.38</v>
      </c>
      <c r="I21" t="n">
        <v>55</v>
      </c>
      <c r="J21" t="n">
        <v>272.32</v>
      </c>
      <c r="K21" t="n">
        <v>59.89</v>
      </c>
      <c r="L21" t="n">
        <v>5.75</v>
      </c>
      <c r="M21" t="n">
        <v>53</v>
      </c>
      <c r="N21" t="n">
        <v>71.68000000000001</v>
      </c>
      <c r="O21" t="n">
        <v>33820.05</v>
      </c>
      <c r="P21" t="n">
        <v>429.68</v>
      </c>
      <c r="Q21" t="n">
        <v>452.72</v>
      </c>
      <c r="R21" t="n">
        <v>112.14</v>
      </c>
      <c r="S21" t="n">
        <v>57.64</v>
      </c>
      <c r="T21" t="n">
        <v>24931.81</v>
      </c>
      <c r="U21" t="n">
        <v>0.51</v>
      </c>
      <c r="V21" t="n">
        <v>0.84</v>
      </c>
      <c r="W21" t="n">
        <v>6.89</v>
      </c>
      <c r="X21" t="n">
        <v>1.54</v>
      </c>
      <c r="Y21" t="n">
        <v>1</v>
      </c>
      <c r="Z21" t="n">
        <v>10</v>
      </c>
      <c r="AA21" t="n">
        <v>604.151378459938</v>
      </c>
      <c r="AB21" t="n">
        <v>826.6265692866116</v>
      </c>
      <c r="AC21" t="n">
        <v>747.7344896915735</v>
      </c>
      <c r="AD21" t="n">
        <v>604151.378459938</v>
      </c>
      <c r="AE21" t="n">
        <v>826626.5692866116</v>
      </c>
      <c r="AF21" t="n">
        <v>2.879473540137735e-06</v>
      </c>
      <c r="AG21" t="n">
        <v>8.940972222222223</v>
      </c>
      <c r="AH21" t="n">
        <v>747734.4896915734</v>
      </c>
    </row>
    <row r="22">
      <c r="A22" t="n">
        <v>20</v>
      </c>
      <c r="B22" t="n">
        <v>135</v>
      </c>
      <c r="C22" t="inlineStr">
        <is>
          <t xml:space="preserve">CONCLUIDO	</t>
        </is>
      </c>
      <c r="D22" t="n">
        <v>3.2509</v>
      </c>
      <c r="E22" t="n">
        <v>30.76</v>
      </c>
      <c r="F22" t="n">
        <v>25.23</v>
      </c>
      <c r="G22" t="n">
        <v>28.56</v>
      </c>
      <c r="H22" t="n">
        <v>0.39</v>
      </c>
      <c r="I22" t="n">
        <v>53</v>
      </c>
      <c r="J22" t="n">
        <v>272.8</v>
      </c>
      <c r="K22" t="n">
        <v>59.89</v>
      </c>
      <c r="L22" t="n">
        <v>6</v>
      </c>
      <c r="M22" t="n">
        <v>51</v>
      </c>
      <c r="N22" t="n">
        <v>71.91</v>
      </c>
      <c r="O22" t="n">
        <v>33879.33</v>
      </c>
      <c r="P22" t="n">
        <v>428.89</v>
      </c>
      <c r="Q22" t="n">
        <v>452.72</v>
      </c>
      <c r="R22" t="n">
        <v>110.92</v>
      </c>
      <c r="S22" t="n">
        <v>57.64</v>
      </c>
      <c r="T22" t="n">
        <v>24334.08</v>
      </c>
      <c r="U22" t="n">
        <v>0.52</v>
      </c>
      <c r="V22" t="n">
        <v>0.84</v>
      </c>
      <c r="W22" t="n">
        <v>6.89</v>
      </c>
      <c r="X22" t="n">
        <v>1.5</v>
      </c>
      <c r="Y22" t="n">
        <v>1</v>
      </c>
      <c r="Z22" t="n">
        <v>10</v>
      </c>
      <c r="AA22" t="n">
        <v>601.573763187133</v>
      </c>
      <c r="AB22" t="n">
        <v>823.0997623539997</v>
      </c>
      <c r="AC22" t="n">
        <v>744.5442762627054</v>
      </c>
      <c r="AD22" t="n">
        <v>601573.763187133</v>
      </c>
      <c r="AE22" t="n">
        <v>823099.7623539998</v>
      </c>
      <c r="AF22" t="n">
        <v>2.892285039899201e-06</v>
      </c>
      <c r="AG22" t="n">
        <v>8.900462962962964</v>
      </c>
      <c r="AH22" t="n">
        <v>744544.2762627053</v>
      </c>
    </row>
    <row r="23">
      <c r="A23" t="n">
        <v>21</v>
      </c>
      <c r="B23" t="n">
        <v>135</v>
      </c>
      <c r="C23" t="inlineStr">
        <is>
          <t xml:space="preserve">CONCLUIDO	</t>
        </is>
      </c>
      <c r="D23" t="n">
        <v>3.2764</v>
      </c>
      <c r="E23" t="n">
        <v>30.52</v>
      </c>
      <c r="F23" t="n">
        <v>25.14</v>
      </c>
      <c r="G23" t="n">
        <v>30.17</v>
      </c>
      <c r="H23" t="n">
        <v>0.41</v>
      </c>
      <c r="I23" t="n">
        <v>50</v>
      </c>
      <c r="J23" t="n">
        <v>273.28</v>
      </c>
      <c r="K23" t="n">
        <v>59.89</v>
      </c>
      <c r="L23" t="n">
        <v>6.25</v>
      </c>
      <c r="M23" t="n">
        <v>48</v>
      </c>
      <c r="N23" t="n">
        <v>72.14</v>
      </c>
      <c r="O23" t="n">
        <v>33938.7</v>
      </c>
      <c r="P23" t="n">
        <v>427.4</v>
      </c>
      <c r="Q23" t="n">
        <v>452.64</v>
      </c>
      <c r="R23" t="n">
        <v>108.45</v>
      </c>
      <c r="S23" t="n">
        <v>57.64</v>
      </c>
      <c r="T23" t="n">
        <v>23112.55</v>
      </c>
      <c r="U23" t="n">
        <v>0.53</v>
      </c>
      <c r="V23" t="n">
        <v>0.84</v>
      </c>
      <c r="W23" t="n">
        <v>6.88</v>
      </c>
      <c r="X23" t="n">
        <v>1.41</v>
      </c>
      <c r="Y23" t="n">
        <v>1</v>
      </c>
      <c r="Z23" t="n">
        <v>10</v>
      </c>
      <c r="AA23" t="n">
        <v>596.8517838684475</v>
      </c>
      <c r="AB23" t="n">
        <v>816.638941931149</v>
      </c>
      <c r="AC23" t="n">
        <v>738.7000674731929</v>
      </c>
      <c r="AD23" t="n">
        <v>596851.7838684474</v>
      </c>
      <c r="AE23" t="n">
        <v>816638.941931149</v>
      </c>
      <c r="AF23" t="n">
        <v>2.914972070726797e-06</v>
      </c>
      <c r="AG23" t="n">
        <v>8.831018518518519</v>
      </c>
      <c r="AH23" t="n">
        <v>738700.0674731929</v>
      </c>
    </row>
    <row r="24">
      <c r="A24" t="n">
        <v>22</v>
      </c>
      <c r="B24" t="n">
        <v>135</v>
      </c>
      <c r="C24" t="inlineStr">
        <is>
          <t xml:space="preserve">CONCLUIDO	</t>
        </is>
      </c>
      <c r="D24" t="n">
        <v>3.2919</v>
      </c>
      <c r="E24" t="n">
        <v>30.38</v>
      </c>
      <c r="F24" t="n">
        <v>25.1</v>
      </c>
      <c r="G24" t="n">
        <v>31.37</v>
      </c>
      <c r="H24" t="n">
        <v>0.42</v>
      </c>
      <c r="I24" t="n">
        <v>48</v>
      </c>
      <c r="J24" t="n">
        <v>273.76</v>
      </c>
      <c r="K24" t="n">
        <v>59.89</v>
      </c>
      <c r="L24" t="n">
        <v>6.5</v>
      </c>
      <c r="M24" t="n">
        <v>46</v>
      </c>
      <c r="N24" t="n">
        <v>72.37</v>
      </c>
      <c r="O24" t="n">
        <v>33998.16</v>
      </c>
      <c r="P24" t="n">
        <v>426.45</v>
      </c>
      <c r="Q24" t="n">
        <v>452.71</v>
      </c>
      <c r="R24" t="n">
        <v>106.78</v>
      </c>
      <c r="S24" t="n">
        <v>57.64</v>
      </c>
      <c r="T24" t="n">
        <v>22288.19</v>
      </c>
      <c r="U24" t="n">
        <v>0.54</v>
      </c>
      <c r="V24" t="n">
        <v>0.84</v>
      </c>
      <c r="W24" t="n">
        <v>6.88</v>
      </c>
      <c r="X24" t="n">
        <v>1.37</v>
      </c>
      <c r="Y24" t="n">
        <v>1</v>
      </c>
      <c r="Z24" t="n">
        <v>10</v>
      </c>
      <c r="AA24" t="n">
        <v>594.0426351643445</v>
      </c>
      <c r="AB24" t="n">
        <v>812.7953407433009</v>
      </c>
      <c r="AC24" t="n">
        <v>735.2232941881852</v>
      </c>
      <c r="AD24" t="n">
        <v>594042.6351643445</v>
      </c>
      <c r="AE24" t="n">
        <v>812795.340743301</v>
      </c>
      <c r="AF24" t="n">
        <v>2.928762226720041e-06</v>
      </c>
      <c r="AG24" t="n">
        <v>8.79050925925926</v>
      </c>
      <c r="AH24" t="n">
        <v>735223.2941881851</v>
      </c>
    </row>
    <row r="25">
      <c r="A25" t="n">
        <v>23</v>
      </c>
      <c r="B25" t="n">
        <v>135</v>
      </c>
      <c r="C25" t="inlineStr">
        <is>
          <t xml:space="preserve">CONCLUIDO	</t>
        </is>
      </c>
      <c r="D25" t="n">
        <v>3.3027</v>
      </c>
      <c r="E25" t="n">
        <v>30.28</v>
      </c>
      <c r="F25" t="n">
        <v>25.05</v>
      </c>
      <c r="G25" t="n">
        <v>31.98</v>
      </c>
      <c r="H25" t="n">
        <v>0.44</v>
      </c>
      <c r="I25" t="n">
        <v>47</v>
      </c>
      <c r="J25" t="n">
        <v>274.24</v>
      </c>
      <c r="K25" t="n">
        <v>59.89</v>
      </c>
      <c r="L25" t="n">
        <v>6.75</v>
      </c>
      <c r="M25" t="n">
        <v>45</v>
      </c>
      <c r="N25" t="n">
        <v>72.61</v>
      </c>
      <c r="O25" t="n">
        <v>34057.71</v>
      </c>
      <c r="P25" t="n">
        <v>425.8</v>
      </c>
      <c r="Q25" t="n">
        <v>452.72</v>
      </c>
      <c r="R25" t="n">
        <v>105.25</v>
      </c>
      <c r="S25" t="n">
        <v>57.64</v>
      </c>
      <c r="T25" t="n">
        <v>21527.75</v>
      </c>
      <c r="U25" t="n">
        <v>0.55</v>
      </c>
      <c r="V25" t="n">
        <v>0.85</v>
      </c>
      <c r="W25" t="n">
        <v>6.88</v>
      </c>
      <c r="X25" t="n">
        <v>1.32</v>
      </c>
      <c r="Y25" t="n">
        <v>1</v>
      </c>
      <c r="Z25" t="n">
        <v>10</v>
      </c>
      <c r="AA25" t="n">
        <v>592.0228020005177</v>
      </c>
      <c r="AB25" t="n">
        <v>810.0317158998032</v>
      </c>
      <c r="AC25" t="n">
        <v>732.7234258209789</v>
      </c>
      <c r="AD25" t="n">
        <v>592022.8020005177</v>
      </c>
      <c r="AE25" t="n">
        <v>810031.7158998032</v>
      </c>
      <c r="AF25" t="n">
        <v>2.93837085154114e-06</v>
      </c>
      <c r="AG25" t="n">
        <v>8.761574074074074</v>
      </c>
      <c r="AH25" t="n">
        <v>732723.4258209789</v>
      </c>
    </row>
    <row r="26">
      <c r="A26" t="n">
        <v>24</v>
      </c>
      <c r="B26" t="n">
        <v>135</v>
      </c>
      <c r="C26" t="inlineStr">
        <is>
          <t xml:space="preserve">CONCLUIDO	</t>
        </is>
      </c>
      <c r="D26" t="n">
        <v>3.3203</v>
      </c>
      <c r="E26" t="n">
        <v>30.12</v>
      </c>
      <c r="F26" t="n">
        <v>24.99</v>
      </c>
      <c r="G26" t="n">
        <v>33.32</v>
      </c>
      <c r="H26" t="n">
        <v>0.45</v>
      </c>
      <c r="I26" t="n">
        <v>45</v>
      </c>
      <c r="J26" t="n">
        <v>274.73</v>
      </c>
      <c r="K26" t="n">
        <v>59.89</v>
      </c>
      <c r="L26" t="n">
        <v>7</v>
      </c>
      <c r="M26" t="n">
        <v>43</v>
      </c>
      <c r="N26" t="n">
        <v>72.84</v>
      </c>
      <c r="O26" t="n">
        <v>34117.35</v>
      </c>
      <c r="P26" t="n">
        <v>424.65</v>
      </c>
      <c r="Q26" t="n">
        <v>452.63</v>
      </c>
      <c r="R26" t="n">
        <v>103.16</v>
      </c>
      <c r="S26" t="n">
        <v>57.64</v>
      </c>
      <c r="T26" t="n">
        <v>20492.6</v>
      </c>
      <c r="U26" t="n">
        <v>0.5600000000000001</v>
      </c>
      <c r="V26" t="n">
        <v>0.85</v>
      </c>
      <c r="W26" t="n">
        <v>6.88</v>
      </c>
      <c r="X26" t="n">
        <v>1.26</v>
      </c>
      <c r="Y26" t="n">
        <v>1</v>
      </c>
      <c r="Z26" t="n">
        <v>10</v>
      </c>
      <c r="AA26" t="n">
        <v>588.7771078578313</v>
      </c>
      <c r="AB26" t="n">
        <v>805.5908139838597</v>
      </c>
      <c r="AC26" t="n">
        <v>728.7063573510483</v>
      </c>
      <c r="AD26" t="n">
        <v>588777.1078578313</v>
      </c>
      <c r="AE26" t="n">
        <v>805590.8139838597</v>
      </c>
      <c r="AF26" t="n">
        <v>2.954029351249598e-06</v>
      </c>
      <c r="AG26" t="n">
        <v>8.715277777777779</v>
      </c>
      <c r="AH26" t="n">
        <v>728706.3573510483</v>
      </c>
    </row>
    <row r="27">
      <c r="A27" t="n">
        <v>25</v>
      </c>
      <c r="B27" t="n">
        <v>135</v>
      </c>
      <c r="C27" t="inlineStr">
        <is>
          <t xml:space="preserve">CONCLUIDO	</t>
        </is>
      </c>
      <c r="D27" t="n">
        <v>3.3364</v>
      </c>
      <c r="E27" t="n">
        <v>29.97</v>
      </c>
      <c r="F27" t="n">
        <v>24.95</v>
      </c>
      <c r="G27" t="n">
        <v>34.81</v>
      </c>
      <c r="H27" t="n">
        <v>0.47</v>
      </c>
      <c r="I27" t="n">
        <v>43</v>
      </c>
      <c r="J27" t="n">
        <v>275.21</v>
      </c>
      <c r="K27" t="n">
        <v>59.89</v>
      </c>
      <c r="L27" t="n">
        <v>7.25</v>
      </c>
      <c r="M27" t="n">
        <v>41</v>
      </c>
      <c r="N27" t="n">
        <v>73.08</v>
      </c>
      <c r="O27" t="n">
        <v>34177.09</v>
      </c>
      <c r="P27" t="n">
        <v>423.84</v>
      </c>
      <c r="Q27" t="n">
        <v>452.72</v>
      </c>
      <c r="R27" t="n">
        <v>101.79</v>
      </c>
      <c r="S27" t="n">
        <v>57.64</v>
      </c>
      <c r="T27" t="n">
        <v>19817.47</v>
      </c>
      <c r="U27" t="n">
        <v>0.57</v>
      </c>
      <c r="V27" t="n">
        <v>0.85</v>
      </c>
      <c r="W27" t="n">
        <v>6.87</v>
      </c>
      <c r="X27" t="n">
        <v>1.22</v>
      </c>
      <c r="Y27" t="n">
        <v>1</v>
      </c>
      <c r="Z27" t="n">
        <v>10</v>
      </c>
      <c r="AA27" t="n">
        <v>586.0712626398501</v>
      </c>
      <c r="AB27" t="n">
        <v>801.8885571831521</v>
      </c>
      <c r="AC27" t="n">
        <v>725.3574387432499</v>
      </c>
      <c r="AD27" t="n">
        <v>586071.2626398501</v>
      </c>
      <c r="AE27" t="n">
        <v>801888.5571831521</v>
      </c>
      <c r="AF27" t="n">
        <v>2.968353319732903e-06</v>
      </c>
      <c r="AG27" t="n">
        <v>8.671875</v>
      </c>
      <c r="AH27" t="n">
        <v>725357.4387432499</v>
      </c>
    </row>
    <row r="28">
      <c r="A28" t="n">
        <v>26</v>
      </c>
      <c r="B28" t="n">
        <v>135</v>
      </c>
      <c r="C28" t="inlineStr">
        <is>
          <t xml:space="preserve">CONCLUIDO	</t>
        </is>
      </c>
      <c r="D28" t="n">
        <v>3.3469</v>
      </c>
      <c r="E28" t="n">
        <v>29.88</v>
      </c>
      <c r="F28" t="n">
        <v>24.9</v>
      </c>
      <c r="G28" t="n">
        <v>35.57</v>
      </c>
      <c r="H28" t="n">
        <v>0.48</v>
      </c>
      <c r="I28" t="n">
        <v>42</v>
      </c>
      <c r="J28" t="n">
        <v>275.7</v>
      </c>
      <c r="K28" t="n">
        <v>59.89</v>
      </c>
      <c r="L28" t="n">
        <v>7.5</v>
      </c>
      <c r="M28" t="n">
        <v>40</v>
      </c>
      <c r="N28" t="n">
        <v>73.31</v>
      </c>
      <c r="O28" t="n">
        <v>34236.91</v>
      </c>
      <c r="P28" t="n">
        <v>423.24</v>
      </c>
      <c r="Q28" t="n">
        <v>452.63</v>
      </c>
      <c r="R28" t="n">
        <v>100.65</v>
      </c>
      <c r="S28" t="n">
        <v>57.64</v>
      </c>
      <c r="T28" t="n">
        <v>19252.19</v>
      </c>
      <c r="U28" t="n">
        <v>0.57</v>
      </c>
      <c r="V28" t="n">
        <v>0.85</v>
      </c>
      <c r="W28" t="n">
        <v>6.86</v>
      </c>
      <c r="X28" t="n">
        <v>1.18</v>
      </c>
      <c r="Y28" t="n">
        <v>1</v>
      </c>
      <c r="Z28" t="n">
        <v>10</v>
      </c>
      <c r="AA28" t="n">
        <v>584.1761851926503</v>
      </c>
      <c r="AB28" t="n">
        <v>799.2956286149767</v>
      </c>
      <c r="AC28" t="n">
        <v>723.0119756384231</v>
      </c>
      <c r="AD28" t="n">
        <v>584176.1851926503</v>
      </c>
      <c r="AE28" t="n">
        <v>799295.6286149768</v>
      </c>
      <c r="AF28" t="n">
        <v>2.977695038308972e-06</v>
      </c>
      <c r="AG28" t="n">
        <v>8.645833333333334</v>
      </c>
      <c r="AH28" t="n">
        <v>723011.9756384231</v>
      </c>
    </row>
    <row r="29">
      <c r="A29" t="n">
        <v>27</v>
      </c>
      <c r="B29" t="n">
        <v>135</v>
      </c>
      <c r="C29" t="inlineStr">
        <is>
          <t xml:space="preserve">CONCLUIDO	</t>
        </is>
      </c>
      <c r="D29" t="n">
        <v>3.3636</v>
      </c>
      <c r="E29" t="n">
        <v>29.73</v>
      </c>
      <c r="F29" t="n">
        <v>24.85</v>
      </c>
      <c r="G29" t="n">
        <v>37.28</v>
      </c>
      <c r="H29" t="n">
        <v>0.5</v>
      </c>
      <c r="I29" t="n">
        <v>40</v>
      </c>
      <c r="J29" t="n">
        <v>276.18</v>
      </c>
      <c r="K29" t="n">
        <v>59.89</v>
      </c>
      <c r="L29" t="n">
        <v>7.75</v>
      </c>
      <c r="M29" t="n">
        <v>38</v>
      </c>
      <c r="N29" t="n">
        <v>73.55</v>
      </c>
      <c r="O29" t="n">
        <v>34296.82</v>
      </c>
      <c r="P29" t="n">
        <v>422.04</v>
      </c>
      <c r="Q29" t="n">
        <v>452.65</v>
      </c>
      <c r="R29" t="n">
        <v>99</v>
      </c>
      <c r="S29" t="n">
        <v>57.64</v>
      </c>
      <c r="T29" t="n">
        <v>18437.62</v>
      </c>
      <c r="U29" t="n">
        <v>0.58</v>
      </c>
      <c r="V29" t="n">
        <v>0.85</v>
      </c>
      <c r="W29" t="n">
        <v>6.86</v>
      </c>
      <c r="X29" t="n">
        <v>1.13</v>
      </c>
      <c r="Y29" t="n">
        <v>1</v>
      </c>
      <c r="Z29" t="n">
        <v>10</v>
      </c>
      <c r="AA29" t="n">
        <v>581.1235312438546</v>
      </c>
      <c r="AB29" t="n">
        <v>795.1188528086468</v>
      </c>
      <c r="AC29" t="n">
        <v>719.2338254529078</v>
      </c>
      <c r="AD29" t="n">
        <v>581123.5312438546</v>
      </c>
      <c r="AE29" t="n">
        <v>795118.8528086469</v>
      </c>
      <c r="AF29" t="n">
        <v>2.992552819282338e-06</v>
      </c>
      <c r="AG29" t="n">
        <v>8.602430555555555</v>
      </c>
      <c r="AH29" t="n">
        <v>719233.8254529078</v>
      </c>
    </row>
    <row r="30">
      <c r="A30" t="n">
        <v>28</v>
      </c>
      <c r="B30" t="n">
        <v>135</v>
      </c>
      <c r="C30" t="inlineStr">
        <is>
          <t xml:space="preserve">CONCLUIDO	</t>
        </is>
      </c>
      <c r="D30" t="n">
        <v>3.3744</v>
      </c>
      <c r="E30" t="n">
        <v>29.64</v>
      </c>
      <c r="F30" t="n">
        <v>24.81</v>
      </c>
      <c r="G30" t="n">
        <v>38.17</v>
      </c>
      <c r="H30" t="n">
        <v>0.51</v>
      </c>
      <c r="I30" t="n">
        <v>39</v>
      </c>
      <c r="J30" t="n">
        <v>276.67</v>
      </c>
      <c r="K30" t="n">
        <v>59.89</v>
      </c>
      <c r="L30" t="n">
        <v>8</v>
      </c>
      <c r="M30" t="n">
        <v>37</v>
      </c>
      <c r="N30" t="n">
        <v>73.78</v>
      </c>
      <c r="O30" t="n">
        <v>34356.83</v>
      </c>
      <c r="P30" t="n">
        <v>421.29</v>
      </c>
      <c r="Q30" t="n">
        <v>452.63</v>
      </c>
      <c r="R30" t="n">
        <v>97.87</v>
      </c>
      <c r="S30" t="n">
        <v>57.64</v>
      </c>
      <c r="T30" t="n">
        <v>17878.58</v>
      </c>
      <c r="U30" t="n">
        <v>0.59</v>
      </c>
      <c r="V30" t="n">
        <v>0.85</v>
      </c>
      <c r="W30" t="n">
        <v>6.85</v>
      </c>
      <c r="X30" t="n">
        <v>1.08</v>
      </c>
      <c r="Y30" t="n">
        <v>1</v>
      </c>
      <c r="Z30" t="n">
        <v>10</v>
      </c>
      <c r="AA30" t="n">
        <v>566.4840992523788</v>
      </c>
      <c r="AB30" t="n">
        <v>775.0885361117518</v>
      </c>
      <c r="AC30" t="n">
        <v>701.1151740688383</v>
      </c>
      <c r="AD30" t="n">
        <v>566484.0992523788</v>
      </c>
      <c r="AE30" t="n">
        <v>775088.5361117518</v>
      </c>
      <c r="AF30" t="n">
        <v>3.002161444103438e-06</v>
      </c>
      <c r="AG30" t="n">
        <v>8.576388888888889</v>
      </c>
      <c r="AH30" t="n">
        <v>701115.1740688384</v>
      </c>
    </row>
    <row r="31">
      <c r="A31" t="n">
        <v>29</v>
      </c>
      <c r="B31" t="n">
        <v>135</v>
      </c>
      <c r="C31" t="inlineStr">
        <is>
          <t xml:space="preserve">CONCLUIDO	</t>
        </is>
      </c>
      <c r="D31" t="n">
        <v>3.385</v>
      </c>
      <c r="E31" t="n">
        <v>29.54</v>
      </c>
      <c r="F31" t="n">
        <v>24.77</v>
      </c>
      <c r="G31" t="n">
        <v>39.11</v>
      </c>
      <c r="H31" t="n">
        <v>0.53</v>
      </c>
      <c r="I31" t="n">
        <v>38</v>
      </c>
      <c r="J31" t="n">
        <v>277.16</v>
      </c>
      <c r="K31" t="n">
        <v>59.89</v>
      </c>
      <c r="L31" t="n">
        <v>8.25</v>
      </c>
      <c r="M31" t="n">
        <v>36</v>
      </c>
      <c r="N31" t="n">
        <v>74.02</v>
      </c>
      <c r="O31" t="n">
        <v>34416.93</v>
      </c>
      <c r="P31" t="n">
        <v>420.52</v>
      </c>
      <c r="Q31" t="n">
        <v>452.65</v>
      </c>
      <c r="R31" t="n">
        <v>96.42</v>
      </c>
      <c r="S31" t="n">
        <v>57.64</v>
      </c>
      <c r="T31" t="n">
        <v>17158.63</v>
      </c>
      <c r="U31" t="n">
        <v>0.6</v>
      </c>
      <c r="V31" t="n">
        <v>0.86</v>
      </c>
      <c r="W31" t="n">
        <v>6.85</v>
      </c>
      <c r="X31" t="n">
        <v>1.04</v>
      </c>
      <c r="Y31" t="n">
        <v>1</v>
      </c>
      <c r="Z31" t="n">
        <v>10</v>
      </c>
      <c r="AA31" t="n">
        <v>564.5368820003379</v>
      </c>
      <c r="AB31" t="n">
        <v>772.4242675623472</v>
      </c>
      <c r="AC31" t="n">
        <v>698.7051795704645</v>
      </c>
      <c r="AD31" t="n">
        <v>564536.8820003378</v>
      </c>
      <c r="AE31" t="n">
        <v>772424.2675623471</v>
      </c>
      <c r="AF31" t="n">
        <v>3.011592131427849e-06</v>
      </c>
      <c r="AG31" t="n">
        <v>8.547453703703704</v>
      </c>
      <c r="AH31" t="n">
        <v>698705.1795704644</v>
      </c>
    </row>
    <row r="32">
      <c r="A32" t="n">
        <v>30</v>
      </c>
      <c r="B32" t="n">
        <v>135</v>
      </c>
      <c r="C32" t="inlineStr">
        <is>
          <t xml:space="preserve">CONCLUIDO	</t>
        </is>
      </c>
      <c r="D32" t="n">
        <v>3.3902</v>
      </c>
      <c r="E32" t="n">
        <v>29.5</v>
      </c>
      <c r="F32" t="n">
        <v>24.77</v>
      </c>
      <c r="G32" t="n">
        <v>40.17</v>
      </c>
      <c r="H32" t="n">
        <v>0.55</v>
      </c>
      <c r="I32" t="n">
        <v>37</v>
      </c>
      <c r="J32" t="n">
        <v>277.65</v>
      </c>
      <c r="K32" t="n">
        <v>59.89</v>
      </c>
      <c r="L32" t="n">
        <v>8.5</v>
      </c>
      <c r="M32" t="n">
        <v>35</v>
      </c>
      <c r="N32" t="n">
        <v>74.26000000000001</v>
      </c>
      <c r="O32" t="n">
        <v>34477.13</v>
      </c>
      <c r="P32" t="n">
        <v>420.75</v>
      </c>
      <c r="Q32" t="n">
        <v>452.65</v>
      </c>
      <c r="R32" t="n">
        <v>96.26000000000001</v>
      </c>
      <c r="S32" t="n">
        <v>57.64</v>
      </c>
      <c r="T32" t="n">
        <v>17081.45</v>
      </c>
      <c r="U32" t="n">
        <v>0.6</v>
      </c>
      <c r="V32" t="n">
        <v>0.86</v>
      </c>
      <c r="W32" t="n">
        <v>6.86</v>
      </c>
      <c r="X32" t="n">
        <v>1.05</v>
      </c>
      <c r="Y32" t="n">
        <v>1</v>
      </c>
      <c r="Z32" t="n">
        <v>10</v>
      </c>
      <c r="AA32" t="n">
        <v>564.0946662072819</v>
      </c>
      <c r="AB32" t="n">
        <v>771.8192084051041</v>
      </c>
      <c r="AC32" t="n">
        <v>698.1578664099827</v>
      </c>
      <c r="AD32" t="n">
        <v>564094.6662072819</v>
      </c>
      <c r="AE32" t="n">
        <v>771819.2084051041</v>
      </c>
      <c r="AF32" t="n">
        <v>3.016218506341712e-06</v>
      </c>
      <c r="AG32" t="n">
        <v>8.53587962962963</v>
      </c>
      <c r="AH32" t="n">
        <v>698157.8664099827</v>
      </c>
    </row>
    <row r="33">
      <c r="A33" t="n">
        <v>31</v>
      </c>
      <c r="B33" t="n">
        <v>135</v>
      </c>
      <c r="C33" t="inlineStr">
        <is>
          <t xml:space="preserve">CONCLUIDO	</t>
        </is>
      </c>
      <c r="D33" t="n">
        <v>3.3978</v>
      </c>
      <c r="E33" t="n">
        <v>29.43</v>
      </c>
      <c r="F33" t="n">
        <v>24.76</v>
      </c>
      <c r="G33" t="n">
        <v>41.26</v>
      </c>
      <c r="H33" t="n">
        <v>0.5600000000000001</v>
      </c>
      <c r="I33" t="n">
        <v>36</v>
      </c>
      <c r="J33" t="n">
        <v>278.13</v>
      </c>
      <c r="K33" t="n">
        <v>59.89</v>
      </c>
      <c r="L33" t="n">
        <v>8.75</v>
      </c>
      <c r="M33" t="n">
        <v>34</v>
      </c>
      <c r="N33" t="n">
        <v>74.5</v>
      </c>
      <c r="O33" t="n">
        <v>34537.41</v>
      </c>
      <c r="P33" t="n">
        <v>420.49</v>
      </c>
      <c r="Q33" t="n">
        <v>452.67</v>
      </c>
      <c r="R33" t="n">
        <v>95.89</v>
      </c>
      <c r="S33" t="n">
        <v>57.64</v>
      </c>
      <c r="T33" t="n">
        <v>16900.96</v>
      </c>
      <c r="U33" t="n">
        <v>0.6</v>
      </c>
      <c r="V33" t="n">
        <v>0.86</v>
      </c>
      <c r="W33" t="n">
        <v>6.86</v>
      </c>
      <c r="X33" t="n">
        <v>1.03</v>
      </c>
      <c r="Y33" t="n">
        <v>1</v>
      </c>
      <c r="Z33" t="n">
        <v>10</v>
      </c>
      <c r="AA33" t="n">
        <v>562.9882921181613</v>
      </c>
      <c r="AB33" t="n">
        <v>770.3054185665894</v>
      </c>
      <c r="AC33" t="n">
        <v>696.7885505490385</v>
      </c>
      <c r="AD33" t="n">
        <v>562988.2921181613</v>
      </c>
      <c r="AE33" t="n">
        <v>770305.4185665895</v>
      </c>
      <c r="AF33" t="n">
        <v>3.022980131215819e-06</v>
      </c>
      <c r="AG33" t="n">
        <v>8.515625</v>
      </c>
      <c r="AH33" t="n">
        <v>696788.5505490386</v>
      </c>
    </row>
    <row r="34">
      <c r="A34" t="n">
        <v>32</v>
      </c>
      <c r="B34" t="n">
        <v>135</v>
      </c>
      <c r="C34" t="inlineStr">
        <is>
          <t xml:space="preserve">CONCLUIDO	</t>
        </is>
      </c>
      <c r="D34" t="n">
        <v>3.4091</v>
      </c>
      <c r="E34" t="n">
        <v>29.33</v>
      </c>
      <c r="F34" t="n">
        <v>24.71</v>
      </c>
      <c r="G34" t="n">
        <v>42.36</v>
      </c>
      <c r="H34" t="n">
        <v>0.58</v>
      </c>
      <c r="I34" t="n">
        <v>35</v>
      </c>
      <c r="J34" t="n">
        <v>278.62</v>
      </c>
      <c r="K34" t="n">
        <v>59.89</v>
      </c>
      <c r="L34" t="n">
        <v>9</v>
      </c>
      <c r="M34" t="n">
        <v>33</v>
      </c>
      <c r="N34" t="n">
        <v>74.73999999999999</v>
      </c>
      <c r="O34" t="n">
        <v>34597.8</v>
      </c>
      <c r="P34" t="n">
        <v>419.72</v>
      </c>
      <c r="Q34" t="n">
        <v>452.62</v>
      </c>
      <c r="R34" t="n">
        <v>94.75</v>
      </c>
      <c r="S34" t="n">
        <v>57.64</v>
      </c>
      <c r="T34" t="n">
        <v>16337.56</v>
      </c>
      <c r="U34" t="n">
        <v>0.61</v>
      </c>
      <c r="V34" t="n">
        <v>0.86</v>
      </c>
      <c r="W34" t="n">
        <v>6.84</v>
      </c>
      <c r="X34" t="n">
        <v>0.98</v>
      </c>
      <c r="Y34" t="n">
        <v>1</v>
      </c>
      <c r="Z34" t="n">
        <v>10</v>
      </c>
      <c r="AA34" t="n">
        <v>560.7762622624422</v>
      </c>
      <c r="AB34" t="n">
        <v>767.2788217301246</v>
      </c>
      <c r="AC34" t="n">
        <v>694.0508078667906</v>
      </c>
      <c r="AD34" t="n">
        <v>560776.2622624421</v>
      </c>
      <c r="AE34" t="n">
        <v>767278.8217301246</v>
      </c>
      <c r="AF34" t="n">
        <v>3.033033599778635e-06</v>
      </c>
      <c r="AG34" t="n">
        <v>8.486689814814815</v>
      </c>
      <c r="AH34" t="n">
        <v>694050.8078667906</v>
      </c>
    </row>
    <row r="35">
      <c r="A35" t="n">
        <v>33</v>
      </c>
      <c r="B35" t="n">
        <v>135</v>
      </c>
      <c r="C35" t="inlineStr">
        <is>
          <t xml:space="preserve">CONCLUIDO	</t>
        </is>
      </c>
      <c r="D35" t="n">
        <v>3.4216</v>
      </c>
      <c r="E35" t="n">
        <v>29.23</v>
      </c>
      <c r="F35" t="n">
        <v>24.65</v>
      </c>
      <c r="G35" t="n">
        <v>43.51</v>
      </c>
      <c r="H35" t="n">
        <v>0.59</v>
      </c>
      <c r="I35" t="n">
        <v>34</v>
      </c>
      <c r="J35" t="n">
        <v>279.11</v>
      </c>
      <c r="K35" t="n">
        <v>59.89</v>
      </c>
      <c r="L35" t="n">
        <v>9.25</v>
      </c>
      <c r="M35" t="n">
        <v>32</v>
      </c>
      <c r="N35" t="n">
        <v>74.98</v>
      </c>
      <c r="O35" t="n">
        <v>34658.27</v>
      </c>
      <c r="P35" t="n">
        <v>418.35</v>
      </c>
      <c r="Q35" t="n">
        <v>452.66</v>
      </c>
      <c r="R35" t="n">
        <v>92.5</v>
      </c>
      <c r="S35" t="n">
        <v>57.64</v>
      </c>
      <c r="T35" t="n">
        <v>15218.25</v>
      </c>
      <c r="U35" t="n">
        <v>0.62</v>
      </c>
      <c r="V35" t="n">
        <v>0.86</v>
      </c>
      <c r="W35" t="n">
        <v>6.85</v>
      </c>
      <c r="X35" t="n">
        <v>0.93</v>
      </c>
      <c r="Y35" t="n">
        <v>1</v>
      </c>
      <c r="Z35" t="n">
        <v>10</v>
      </c>
      <c r="AA35" t="n">
        <v>558.1496562173351</v>
      </c>
      <c r="AB35" t="n">
        <v>763.6849834615286</v>
      </c>
      <c r="AC35" t="n">
        <v>690.7999604785658</v>
      </c>
      <c r="AD35" t="n">
        <v>558149.656217335</v>
      </c>
      <c r="AE35" t="n">
        <v>763684.9834615287</v>
      </c>
      <c r="AF35" t="n">
        <v>3.044154693321574e-06</v>
      </c>
      <c r="AG35" t="n">
        <v>8.45775462962963</v>
      </c>
      <c r="AH35" t="n">
        <v>690799.9604785658</v>
      </c>
    </row>
    <row r="36">
      <c r="A36" t="n">
        <v>34</v>
      </c>
      <c r="B36" t="n">
        <v>135</v>
      </c>
      <c r="C36" t="inlineStr">
        <is>
          <t xml:space="preserve">CONCLUIDO	</t>
        </is>
      </c>
      <c r="D36" t="n">
        <v>3.4282</v>
      </c>
      <c r="E36" t="n">
        <v>29.17</v>
      </c>
      <c r="F36" t="n">
        <v>24.65</v>
      </c>
      <c r="G36" t="n">
        <v>44.82</v>
      </c>
      <c r="H36" t="n">
        <v>0.6</v>
      </c>
      <c r="I36" t="n">
        <v>33</v>
      </c>
      <c r="J36" t="n">
        <v>279.61</v>
      </c>
      <c r="K36" t="n">
        <v>59.89</v>
      </c>
      <c r="L36" t="n">
        <v>9.5</v>
      </c>
      <c r="M36" t="n">
        <v>31</v>
      </c>
      <c r="N36" t="n">
        <v>75.22</v>
      </c>
      <c r="O36" t="n">
        <v>34718.84</v>
      </c>
      <c r="P36" t="n">
        <v>418.53</v>
      </c>
      <c r="Q36" t="n">
        <v>452.65</v>
      </c>
      <c r="R36" t="n">
        <v>92.18000000000001</v>
      </c>
      <c r="S36" t="n">
        <v>57.64</v>
      </c>
      <c r="T36" t="n">
        <v>15065.48</v>
      </c>
      <c r="U36" t="n">
        <v>0.63</v>
      </c>
      <c r="V36" t="n">
        <v>0.86</v>
      </c>
      <c r="W36" t="n">
        <v>6.85</v>
      </c>
      <c r="X36" t="n">
        <v>0.92</v>
      </c>
      <c r="Y36" t="n">
        <v>1</v>
      </c>
      <c r="Z36" t="n">
        <v>10</v>
      </c>
      <c r="AA36" t="n">
        <v>557.5276086359185</v>
      </c>
      <c r="AB36" t="n">
        <v>762.8338705178318</v>
      </c>
      <c r="AC36" t="n">
        <v>690.0300765596708</v>
      </c>
      <c r="AD36" t="n">
        <v>557527.6086359185</v>
      </c>
      <c r="AE36" t="n">
        <v>762833.8705178318</v>
      </c>
      <c r="AF36" t="n">
        <v>3.050026630712246e-06</v>
      </c>
      <c r="AG36" t="n">
        <v>8.440393518518519</v>
      </c>
      <c r="AH36" t="n">
        <v>690030.0765596707</v>
      </c>
    </row>
    <row r="37">
      <c r="A37" t="n">
        <v>35</v>
      </c>
      <c r="B37" t="n">
        <v>135</v>
      </c>
      <c r="C37" t="inlineStr">
        <is>
          <t xml:space="preserve">CONCLUIDO	</t>
        </is>
      </c>
      <c r="D37" t="n">
        <v>3.4367</v>
      </c>
      <c r="E37" t="n">
        <v>29.1</v>
      </c>
      <c r="F37" t="n">
        <v>24.63</v>
      </c>
      <c r="G37" t="n">
        <v>46.18</v>
      </c>
      <c r="H37" t="n">
        <v>0.62</v>
      </c>
      <c r="I37" t="n">
        <v>32</v>
      </c>
      <c r="J37" t="n">
        <v>280.1</v>
      </c>
      <c r="K37" t="n">
        <v>59.89</v>
      </c>
      <c r="L37" t="n">
        <v>9.75</v>
      </c>
      <c r="M37" t="n">
        <v>30</v>
      </c>
      <c r="N37" t="n">
        <v>75.45999999999999</v>
      </c>
      <c r="O37" t="n">
        <v>34779.51</v>
      </c>
      <c r="P37" t="n">
        <v>418.02</v>
      </c>
      <c r="Q37" t="n">
        <v>452.61</v>
      </c>
      <c r="R37" t="n">
        <v>91.73</v>
      </c>
      <c r="S37" t="n">
        <v>57.64</v>
      </c>
      <c r="T37" t="n">
        <v>14842.98</v>
      </c>
      <c r="U37" t="n">
        <v>0.63</v>
      </c>
      <c r="V37" t="n">
        <v>0.86</v>
      </c>
      <c r="W37" t="n">
        <v>6.85</v>
      </c>
      <c r="X37" t="n">
        <v>0.9</v>
      </c>
      <c r="Y37" t="n">
        <v>1</v>
      </c>
      <c r="Z37" t="n">
        <v>10</v>
      </c>
      <c r="AA37" t="n">
        <v>556.1325309317517</v>
      </c>
      <c r="AB37" t="n">
        <v>760.9250636565063</v>
      </c>
      <c r="AC37" t="n">
        <v>688.3034435461631</v>
      </c>
      <c r="AD37" t="n">
        <v>556132.5309317517</v>
      </c>
      <c r="AE37" t="n">
        <v>760925.0636565062</v>
      </c>
      <c r="AF37" t="n">
        <v>3.057588974321445e-06</v>
      </c>
      <c r="AG37" t="n">
        <v>8.420138888888889</v>
      </c>
      <c r="AH37" t="n">
        <v>688303.443546163</v>
      </c>
    </row>
    <row r="38">
      <c r="A38" t="n">
        <v>36</v>
      </c>
      <c r="B38" t="n">
        <v>135</v>
      </c>
      <c r="C38" t="inlineStr">
        <is>
          <t xml:space="preserve">CONCLUIDO	</t>
        </is>
      </c>
      <c r="D38" t="n">
        <v>3.4477</v>
      </c>
      <c r="E38" t="n">
        <v>29</v>
      </c>
      <c r="F38" t="n">
        <v>24.58</v>
      </c>
      <c r="G38" t="n">
        <v>47.58</v>
      </c>
      <c r="H38" t="n">
        <v>0.63</v>
      </c>
      <c r="I38" t="n">
        <v>31</v>
      </c>
      <c r="J38" t="n">
        <v>280.59</v>
      </c>
      <c r="K38" t="n">
        <v>59.89</v>
      </c>
      <c r="L38" t="n">
        <v>10</v>
      </c>
      <c r="M38" t="n">
        <v>29</v>
      </c>
      <c r="N38" t="n">
        <v>75.7</v>
      </c>
      <c r="O38" t="n">
        <v>34840.27</v>
      </c>
      <c r="P38" t="n">
        <v>417.28</v>
      </c>
      <c r="Q38" t="n">
        <v>452.62</v>
      </c>
      <c r="R38" t="n">
        <v>90.26000000000001</v>
      </c>
      <c r="S38" t="n">
        <v>57.64</v>
      </c>
      <c r="T38" t="n">
        <v>14113.91</v>
      </c>
      <c r="U38" t="n">
        <v>0.64</v>
      </c>
      <c r="V38" t="n">
        <v>0.86</v>
      </c>
      <c r="W38" t="n">
        <v>6.85</v>
      </c>
      <c r="X38" t="n">
        <v>0.86</v>
      </c>
      <c r="Y38" t="n">
        <v>1</v>
      </c>
      <c r="Z38" t="n">
        <v>10</v>
      </c>
      <c r="AA38" t="n">
        <v>554.1905848598144</v>
      </c>
      <c r="AB38" t="n">
        <v>758.2680073682675</v>
      </c>
      <c r="AC38" t="n">
        <v>685.8999729808718</v>
      </c>
      <c r="AD38" t="n">
        <v>554190.5848598144</v>
      </c>
      <c r="AE38" t="n">
        <v>758268.0073682675</v>
      </c>
      <c r="AF38" t="n">
        <v>3.067375536639231e-06</v>
      </c>
      <c r="AG38" t="n">
        <v>8.391203703703704</v>
      </c>
      <c r="AH38" t="n">
        <v>685899.9729808718</v>
      </c>
    </row>
    <row r="39">
      <c r="A39" t="n">
        <v>37</v>
      </c>
      <c r="B39" t="n">
        <v>135</v>
      </c>
      <c r="C39" t="inlineStr">
        <is>
          <t xml:space="preserve">CONCLUIDO	</t>
        </is>
      </c>
      <c r="D39" t="n">
        <v>3.4489</v>
      </c>
      <c r="E39" t="n">
        <v>29</v>
      </c>
      <c r="F39" t="n">
        <v>24.57</v>
      </c>
      <c r="G39" t="n">
        <v>47.56</v>
      </c>
      <c r="H39" t="n">
        <v>0.65</v>
      </c>
      <c r="I39" t="n">
        <v>31</v>
      </c>
      <c r="J39" t="n">
        <v>281.08</v>
      </c>
      <c r="K39" t="n">
        <v>59.89</v>
      </c>
      <c r="L39" t="n">
        <v>10.25</v>
      </c>
      <c r="M39" t="n">
        <v>29</v>
      </c>
      <c r="N39" t="n">
        <v>75.95</v>
      </c>
      <c r="O39" t="n">
        <v>34901.13</v>
      </c>
      <c r="P39" t="n">
        <v>416.97</v>
      </c>
      <c r="Q39" t="n">
        <v>452.59</v>
      </c>
      <c r="R39" t="n">
        <v>89.95</v>
      </c>
      <c r="S39" t="n">
        <v>57.64</v>
      </c>
      <c r="T39" t="n">
        <v>13959.83</v>
      </c>
      <c r="U39" t="n">
        <v>0.64</v>
      </c>
      <c r="V39" t="n">
        <v>0.86</v>
      </c>
      <c r="W39" t="n">
        <v>6.85</v>
      </c>
      <c r="X39" t="n">
        <v>0.85</v>
      </c>
      <c r="Y39" t="n">
        <v>1</v>
      </c>
      <c r="Z39" t="n">
        <v>10</v>
      </c>
      <c r="AA39" t="n">
        <v>553.8016238654715</v>
      </c>
      <c r="AB39" t="n">
        <v>757.7358137760596</v>
      </c>
      <c r="AC39" t="n">
        <v>685.4185711981658</v>
      </c>
      <c r="AD39" t="n">
        <v>553801.6238654715</v>
      </c>
      <c r="AE39" t="n">
        <v>757735.8137760595</v>
      </c>
      <c r="AF39" t="n">
        <v>3.068443161619353e-06</v>
      </c>
      <c r="AG39" t="n">
        <v>8.391203703703704</v>
      </c>
      <c r="AH39" t="n">
        <v>685418.5711981658</v>
      </c>
    </row>
    <row r="40">
      <c r="A40" t="n">
        <v>38</v>
      </c>
      <c r="B40" t="n">
        <v>135</v>
      </c>
      <c r="C40" t="inlineStr">
        <is>
          <t xml:space="preserve">CONCLUIDO	</t>
        </is>
      </c>
      <c r="D40" t="n">
        <v>3.4549</v>
      </c>
      <c r="E40" t="n">
        <v>28.94</v>
      </c>
      <c r="F40" t="n">
        <v>24.57</v>
      </c>
      <c r="G40" t="n">
        <v>49.15</v>
      </c>
      <c r="H40" t="n">
        <v>0.66</v>
      </c>
      <c r="I40" t="n">
        <v>30</v>
      </c>
      <c r="J40" t="n">
        <v>281.58</v>
      </c>
      <c r="K40" t="n">
        <v>59.89</v>
      </c>
      <c r="L40" t="n">
        <v>10.5</v>
      </c>
      <c r="M40" t="n">
        <v>28</v>
      </c>
      <c r="N40" t="n">
        <v>76.19</v>
      </c>
      <c r="O40" t="n">
        <v>34962.08</v>
      </c>
      <c r="P40" t="n">
        <v>417.2</v>
      </c>
      <c r="Q40" t="n">
        <v>452.61</v>
      </c>
      <c r="R40" t="n">
        <v>89.94</v>
      </c>
      <c r="S40" t="n">
        <v>57.64</v>
      </c>
      <c r="T40" t="n">
        <v>13957.13</v>
      </c>
      <c r="U40" t="n">
        <v>0.64</v>
      </c>
      <c r="V40" t="n">
        <v>0.86</v>
      </c>
      <c r="W40" t="n">
        <v>6.85</v>
      </c>
      <c r="X40" t="n">
        <v>0.85</v>
      </c>
      <c r="Y40" t="n">
        <v>1</v>
      </c>
      <c r="Z40" t="n">
        <v>10</v>
      </c>
      <c r="AA40" t="n">
        <v>553.2945061268457</v>
      </c>
      <c r="AB40" t="n">
        <v>757.0419529136162</v>
      </c>
      <c r="AC40" t="n">
        <v>684.790931442594</v>
      </c>
      <c r="AD40" t="n">
        <v>553294.5061268457</v>
      </c>
      <c r="AE40" t="n">
        <v>757041.9529136162</v>
      </c>
      <c r="AF40" t="n">
        <v>3.073781286519963e-06</v>
      </c>
      <c r="AG40" t="n">
        <v>8.373842592592593</v>
      </c>
      <c r="AH40" t="n">
        <v>684790.931442594</v>
      </c>
    </row>
    <row r="41">
      <c r="A41" t="n">
        <v>39</v>
      </c>
      <c r="B41" t="n">
        <v>135</v>
      </c>
      <c r="C41" t="inlineStr">
        <is>
          <t xml:space="preserve">CONCLUIDO	</t>
        </is>
      </c>
      <c r="D41" t="n">
        <v>3.4654</v>
      </c>
      <c r="E41" t="n">
        <v>28.86</v>
      </c>
      <c r="F41" t="n">
        <v>24.54</v>
      </c>
      <c r="G41" t="n">
        <v>50.77</v>
      </c>
      <c r="H41" t="n">
        <v>0.68</v>
      </c>
      <c r="I41" t="n">
        <v>29</v>
      </c>
      <c r="J41" t="n">
        <v>282.07</v>
      </c>
      <c r="K41" t="n">
        <v>59.89</v>
      </c>
      <c r="L41" t="n">
        <v>10.75</v>
      </c>
      <c r="M41" t="n">
        <v>27</v>
      </c>
      <c r="N41" t="n">
        <v>76.44</v>
      </c>
      <c r="O41" t="n">
        <v>35023.13</v>
      </c>
      <c r="P41" t="n">
        <v>416.26</v>
      </c>
      <c r="Q41" t="n">
        <v>452.57</v>
      </c>
      <c r="R41" t="n">
        <v>88.62</v>
      </c>
      <c r="S41" t="n">
        <v>57.64</v>
      </c>
      <c r="T41" t="n">
        <v>13304.16</v>
      </c>
      <c r="U41" t="n">
        <v>0.65</v>
      </c>
      <c r="V41" t="n">
        <v>0.86</v>
      </c>
      <c r="W41" t="n">
        <v>6.85</v>
      </c>
      <c r="X41" t="n">
        <v>0.8100000000000001</v>
      </c>
      <c r="Y41" t="n">
        <v>1</v>
      </c>
      <c r="Z41" t="n">
        <v>10</v>
      </c>
      <c r="AA41" t="n">
        <v>551.3621162422846</v>
      </c>
      <c r="AB41" t="n">
        <v>754.3979718225348</v>
      </c>
      <c r="AC41" t="n">
        <v>682.3992881959947</v>
      </c>
      <c r="AD41" t="n">
        <v>551362.1162422847</v>
      </c>
      <c r="AE41" t="n">
        <v>754397.9718225348</v>
      </c>
      <c r="AF41" t="n">
        <v>3.083123005096032e-06</v>
      </c>
      <c r="AG41" t="n">
        <v>8.350694444444445</v>
      </c>
      <c r="AH41" t="n">
        <v>682399.2881959947</v>
      </c>
    </row>
    <row r="42">
      <c r="A42" t="n">
        <v>40</v>
      </c>
      <c r="B42" t="n">
        <v>135</v>
      </c>
      <c r="C42" t="inlineStr">
        <is>
          <t xml:space="preserve">CONCLUIDO	</t>
        </is>
      </c>
      <c r="D42" t="n">
        <v>3.467</v>
      </c>
      <c r="E42" t="n">
        <v>28.84</v>
      </c>
      <c r="F42" t="n">
        <v>24.52</v>
      </c>
      <c r="G42" t="n">
        <v>50.74</v>
      </c>
      <c r="H42" t="n">
        <v>0.6899999999999999</v>
      </c>
      <c r="I42" t="n">
        <v>29</v>
      </c>
      <c r="J42" t="n">
        <v>282.57</v>
      </c>
      <c r="K42" t="n">
        <v>59.89</v>
      </c>
      <c r="L42" t="n">
        <v>11</v>
      </c>
      <c r="M42" t="n">
        <v>27</v>
      </c>
      <c r="N42" t="n">
        <v>76.68000000000001</v>
      </c>
      <c r="O42" t="n">
        <v>35084.28</v>
      </c>
      <c r="P42" t="n">
        <v>416.12</v>
      </c>
      <c r="Q42" t="n">
        <v>452.59</v>
      </c>
      <c r="R42" t="n">
        <v>88.34</v>
      </c>
      <c r="S42" t="n">
        <v>57.64</v>
      </c>
      <c r="T42" t="n">
        <v>13163.31</v>
      </c>
      <c r="U42" t="n">
        <v>0.65</v>
      </c>
      <c r="V42" t="n">
        <v>0.86</v>
      </c>
      <c r="W42" t="n">
        <v>6.84</v>
      </c>
      <c r="X42" t="n">
        <v>0.8</v>
      </c>
      <c r="Y42" t="n">
        <v>1</v>
      </c>
      <c r="Z42" t="n">
        <v>10</v>
      </c>
      <c r="AA42" t="n">
        <v>551.0132815405753</v>
      </c>
      <c r="AB42" t="n">
        <v>753.9206807941551</v>
      </c>
      <c r="AC42" t="n">
        <v>681.9675491534815</v>
      </c>
      <c r="AD42" t="n">
        <v>551013.2815405753</v>
      </c>
      <c r="AE42" t="n">
        <v>753920.6807941551</v>
      </c>
      <c r="AF42" t="n">
        <v>3.084546505069528e-06</v>
      </c>
      <c r="AG42" t="n">
        <v>8.344907407407407</v>
      </c>
      <c r="AH42" t="n">
        <v>681967.5491534815</v>
      </c>
    </row>
    <row r="43">
      <c r="A43" t="n">
        <v>41</v>
      </c>
      <c r="B43" t="n">
        <v>135</v>
      </c>
      <c r="C43" t="inlineStr">
        <is>
          <t xml:space="preserve">CONCLUIDO	</t>
        </is>
      </c>
      <c r="D43" t="n">
        <v>3.4778</v>
      </c>
      <c r="E43" t="n">
        <v>28.75</v>
      </c>
      <c r="F43" t="n">
        <v>24.49</v>
      </c>
      <c r="G43" t="n">
        <v>52.47</v>
      </c>
      <c r="H43" t="n">
        <v>0.71</v>
      </c>
      <c r="I43" t="n">
        <v>28</v>
      </c>
      <c r="J43" t="n">
        <v>283.06</v>
      </c>
      <c r="K43" t="n">
        <v>59.89</v>
      </c>
      <c r="L43" t="n">
        <v>11.25</v>
      </c>
      <c r="M43" t="n">
        <v>26</v>
      </c>
      <c r="N43" t="n">
        <v>76.93000000000001</v>
      </c>
      <c r="O43" t="n">
        <v>35145.53</v>
      </c>
      <c r="P43" t="n">
        <v>415.35</v>
      </c>
      <c r="Q43" t="n">
        <v>452.63</v>
      </c>
      <c r="R43" t="n">
        <v>86.95</v>
      </c>
      <c r="S43" t="n">
        <v>57.64</v>
      </c>
      <c r="T43" t="n">
        <v>12472.7</v>
      </c>
      <c r="U43" t="n">
        <v>0.66</v>
      </c>
      <c r="V43" t="n">
        <v>0.87</v>
      </c>
      <c r="W43" t="n">
        <v>6.84</v>
      </c>
      <c r="X43" t="n">
        <v>0.76</v>
      </c>
      <c r="Y43" t="n">
        <v>1</v>
      </c>
      <c r="Z43" t="n">
        <v>10</v>
      </c>
      <c r="AA43" t="n">
        <v>549.1799498794896</v>
      </c>
      <c r="AB43" t="n">
        <v>751.412235534573</v>
      </c>
      <c r="AC43" t="n">
        <v>679.6985063888488</v>
      </c>
      <c r="AD43" t="n">
        <v>549179.9498794896</v>
      </c>
      <c r="AE43" t="n">
        <v>751412.235534573</v>
      </c>
      <c r="AF43" t="n">
        <v>3.094155129890627e-06</v>
      </c>
      <c r="AG43" t="n">
        <v>8.31886574074074</v>
      </c>
      <c r="AH43" t="n">
        <v>679698.5063888489</v>
      </c>
    </row>
    <row r="44">
      <c r="A44" t="n">
        <v>42</v>
      </c>
      <c r="B44" t="n">
        <v>135</v>
      </c>
      <c r="C44" t="inlineStr">
        <is>
          <t xml:space="preserve">CONCLUIDO	</t>
        </is>
      </c>
      <c r="D44" t="n">
        <v>3.4848</v>
      </c>
      <c r="E44" t="n">
        <v>28.7</v>
      </c>
      <c r="F44" t="n">
        <v>24.48</v>
      </c>
      <c r="G44" t="n">
        <v>54.4</v>
      </c>
      <c r="H44" t="n">
        <v>0.72</v>
      </c>
      <c r="I44" t="n">
        <v>27</v>
      </c>
      <c r="J44" t="n">
        <v>283.56</v>
      </c>
      <c r="K44" t="n">
        <v>59.89</v>
      </c>
      <c r="L44" t="n">
        <v>11.5</v>
      </c>
      <c r="M44" t="n">
        <v>25</v>
      </c>
      <c r="N44" t="n">
        <v>77.18000000000001</v>
      </c>
      <c r="O44" t="n">
        <v>35206.88</v>
      </c>
      <c r="P44" t="n">
        <v>415.21</v>
      </c>
      <c r="Q44" t="n">
        <v>452.56</v>
      </c>
      <c r="R44" t="n">
        <v>86.75</v>
      </c>
      <c r="S44" t="n">
        <v>57.64</v>
      </c>
      <c r="T44" t="n">
        <v>12380.33</v>
      </c>
      <c r="U44" t="n">
        <v>0.66</v>
      </c>
      <c r="V44" t="n">
        <v>0.87</v>
      </c>
      <c r="W44" t="n">
        <v>6.84</v>
      </c>
      <c r="X44" t="n">
        <v>0.75</v>
      </c>
      <c r="Y44" t="n">
        <v>1</v>
      </c>
      <c r="Z44" t="n">
        <v>10</v>
      </c>
      <c r="AA44" t="n">
        <v>548.2820835073916</v>
      </c>
      <c r="AB44" t="n">
        <v>750.1837351531998</v>
      </c>
      <c r="AC44" t="n">
        <v>678.5872523596627</v>
      </c>
      <c r="AD44" t="n">
        <v>548282.0835073916</v>
      </c>
      <c r="AE44" t="n">
        <v>750183.7351531998</v>
      </c>
      <c r="AF44" t="n">
        <v>3.100382942274673e-06</v>
      </c>
      <c r="AG44" t="n">
        <v>8.304398148148147</v>
      </c>
      <c r="AH44" t="n">
        <v>678587.2523596627</v>
      </c>
    </row>
    <row r="45">
      <c r="A45" t="n">
        <v>43</v>
      </c>
      <c r="B45" t="n">
        <v>135</v>
      </c>
      <c r="C45" t="inlineStr">
        <is>
          <t xml:space="preserve">CONCLUIDO	</t>
        </is>
      </c>
      <c r="D45" t="n">
        <v>3.4854</v>
      </c>
      <c r="E45" t="n">
        <v>28.69</v>
      </c>
      <c r="F45" t="n">
        <v>24.47</v>
      </c>
      <c r="G45" t="n">
        <v>54.38</v>
      </c>
      <c r="H45" t="n">
        <v>0.74</v>
      </c>
      <c r="I45" t="n">
        <v>27</v>
      </c>
      <c r="J45" t="n">
        <v>284.06</v>
      </c>
      <c r="K45" t="n">
        <v>59.89</v>
      </c>
      <c r="L45" t="n">
        <v>11.75</v>
      </c>
      <c r="M45" t="n">
        <v>25</v>
      </c>
      <c r="N45" t="n">
        <v>77.42</v>
      </c>
      <c r="O45" t="n">
        <v>35268.32</v>
      </c>
      <c r="P45" t="n">
        <v>415.08</v>
      </c>
      <c r="Q45" t="n">
        <v>452.62</v>
      </c>
      <c r="R45" t="n">
        <v>86.48</v>
      </c>
      <c r="S45" t="n">
        <v>57.64</v>
      </c>
      <c r="T45" t="n">
        <v>12244.47</v>
      </c>
      <c r="U45" t="n">
        <v>0.67</v>
      </c>
      <c r="V45" t="n">
        <v>0.87</v>
      </c>
      <c r="W45" t="n">
        <v>6.84</v>
      </c>
      <c r="X45" t="n">
        <v>0.75</v>
      </c>
      <c r="Y45" t="n">
        <v>1</v>
      </c>
      <c r="Z45" t="n">
        <v>10</v>
      </c>
      <c r="AA45" t="n">
        <v>548.089417129555</v>
      </c>
      <c r="AB45" t="n">
        <v>749.9201205152029</v>
      </c>
      <c r="AC45" t="n">
        <v>678.3487967327309</v>
      </c>
      <c r="AD45" t="n">
        <v>548089.417129555</v>
      </c>
      <c r="AE45" t="n">
        <v>749920.120515203</v>
      </c>
      <c r="AF45" t="n">
        <v>3.100916754764734e-06</v>
      </c>
      <c r="AG45" t="n">
        <v>8.30150462962963</v>
      </c>
      <c r="AH45" t="n">
        <v>678348.7967327309</v>
      </c>
    </row>
    <row r="46">
      <c r="A46" t="n">
        <v>44</v>
      </c>
      <c r="B46" t="n">
        <v>135</v>
      </c>
      <c r="C46" t="inlineStr">
        <is>
          <t xml:space="preserve">CONCLUIDO	</t>
        </is>
      </c>
      <c r="D46" t="n">
        <v>3.4963</v>
      </c>
      <c r="E46" t="n">
        <v>28.6</v>
      </c>
      <c r="F46" t="n">
        <v>24.43</v>
      </c>
      <c r="G46" t="n">
        <v>56.39</v>
      </c>
      <c r="H46" t="n">
        <v>0.75</v>
      </c>
      <c r="I46" t="n">
        <v>26</v>
      </c>
      <c r="J46" t="n">
        <v>284.56</v>
      </c>
      <c r="K46" t="n">
        <v>59.89</v>
      </c>
      <c r="L46" t="n">
        <v>12</v>
      </c>
      <c r="M46" t="n">
        <v>24</v>
      </c>
      <c r="N46" t="n">
        <v>77.67</v>
      </c>
      <c r="O46" t="n">
        <v>35329.87</v>
      </c>
      <c r="P46" t="n">
        <v>414.31</v>
      </c>
      <c r="Q46" t="n">
        <v>452.6</v>
      </c>
      <c r="R46" t="n">
        <v>85.19</v>
      </c>
      <c r="S46" t="n">
        <v>57.64</v>
      </c>
      <c r="T46" t="n">
        <v>11602.49</v>
      </c>
      <c r="U46" t="n">
        <v>0.68</v>
      </c>
      <c r="V46" t="n">
        <v>0.87</v>
      </c>
      <c r="W46" t="n">
        <v>6.84</v>
      </c>
      <c r="X46" t="n">
        <v>0.71</v>
      </c>
      <c r="Y46" t="n">
        <v>1</v>
      </c>
      <c r="Z46" t="n">
        <v>10</v>
      </c>
      <c r="AA46" t="n">
        <v>546.2269173750661</v>
      </c>
      <c r="AB46" t="n">
        <v>747.3717661834214</v>
      </c>
      <c r="AC46" t="n">
        <v>676.0436537617367</v>
      </c>
      <c r="AD46" t="n">
        <v>546226.9173750661</v>
      </c>
      <c r="AE46" t="n">
        <v>747371.7661834214</v>
      </c>
      <c r="AF46" t="n">
        <v>3.110614348334178e-06</v>
      </c>
      <c r="AG46" t="n">
        <v>8.275462962962964</v>
      </c>
      <c r="AH46" t="n">
        <v>676043.6537617367</v>
      </c>
    </row>
    <row r="47">
      <c r="A47" t="n">
        <v>45</v>
      </c>
      <c r="B47" t="n">
        <v>135</v>
      </c>
      <c r="C47" t="inlineStr">
        <is>
          <t xml:space="preserve">CONCLUIDO	</t>
        </is>
      </c>
      <c r="D47" t="n">
        <v>3.4938</v>
      </c>
      <c r="E47" t="n">
        <v>28.62</v>
      </c>
      <c r="F47" t="n">
        <v>24.45</v>
      </c>
      <c r="G47" t="n">
        <v>56.43</v>
      </c>
      <c r="H47" t="n">
        <v>0.77</v>
      </c>
      <c r="I47" t="n">
        <v>26</v>
      </c>
      <c r="J47" t="n">
        <v>285.06</v>
      </c>
      <c r="K47" t="n">
        <v>59.89</v>
      </c>
      <c r="L47" t="n">
        <v>12.25</v>
      </c>
      <c r="M47" t="n">
        <v>24</v>
      </c>
      <c r="N47" t="n">
        <v>77.92</v>
      </c>
      <c r="O47" t="n">
        <v>35391.51</v>
      </c>
      <c r="P47" t="n">
        <v>414.39</v>
      </c>
      <c r="Q47" t="n">
        <v>452.62</v>
      </c>
      <c r="R47" t="n">
        <v>85.98</v>
      </c>
      <c r="S47" t="n">
        <v>57.64</v>
      </c>
      <c r="T47" t="n">
        <v>11997.18</v>
      </c>
      <c r="U47" t="n">
        <v>0.67</v>
      </c>
      <c r="V47" t="n">
        <v>0.87</v>
      </c>
      <c r="W47" t="n">
        <v>6.84</v>
      </c>
      <c r="X47" t="n">
        <v>0.73</v>
      </c>
      <c r="Y47" t="n">
        <v>1</v>
      </c>
      <c r="Z47" t="n">
        <v>10</v>
      </c>
      <c r="AA47" t="n">
        <v>546.6263412080415</v>
      </c>
      <c r="AB47" t="n">
        <v>747.9182754930341</v>
      </c>
      <c r="AC47" t="n">
        <v>676.5380049898707</v>
      </c>
      <c r="AD47" t="n">
        <v>546626.3412080415</v>
      </c>
      <c r="AE47" t="n">
        <v>747918.2754930342</v>
      </c>
      <c r="AF47" t="n">
        <v>3.108390129625589e-06</v>
      </c>
      <c r="AG47" t="n">
        <v>8.28125</v>
      </c>
      <c r="AH47" t="n">
        <v>676538.0049898707</v>
      </c>
    </row>
    <row r="48">
      <c r="A48" t="n">
        <v>46</v>
      </c>
      <c r="B48" t="n">
        <v>135</v>
      </c>
      <c r="C48" t="inlineStr">
        <is>
          <t xml:space="preserve">CONCLUIDO	</t>
        </is>
      </c>
      <c r="D48" t="n">
        <v>3.5036</v>
      </c>
      <c r="E48" t="n">
        <v>28.54</v>
      </c>
      <c r="F48" t="n">
        <v>24.43</v>
      </c>
      <c r="G48" t="n">
        <v>58.62</v>
      </c>
      <c r="H48" t="n">
        <v>0.78</v>
      </c>
      <c r="I48" t="n">
        <v>25</v>
      </c>
      <c r="J48" t="n">
        <v>285.56</v>
      </c>
      <c r="K48" t="n">
        <v>59.89</v>
      </c>
      <c r="L48" t="n">
        <v>12.5</v>
      </c>
      <c r="M48" t="n">
        <v>23</v>
      </c>
      <c r="N48" t="n">
        <v>78.17</v>
      </c>
      <c r="O48" t="n">
        <v>35453.26</v>
      </c>
      <c r="P48" t="n">
        <v>414.13</v>
      </c>
      <c r="Q48" t="n">
        <v>452.67</v>
      </c>
      <c r="R48" t="n">
        <v>85.28</v>
      </c>
      <c r="S48" t="n">
        <v>57.64</v>
      </c>
      <c r="T48" t="n">
        <v>11654.46</v>
      </c>
      <c r="U48" t="n">
        <v>0.68</v>
      </c>
      <c r="V48" t="n">
        <v>0.87</v>
      </c>
      <c r="W48" t="n">
        <v>6.83</v>
      </c>
      <c r="X48" t="n">
        <v>0.7</v>
      </c>
      <c r="Y48" t="n">
        <v>1</v>
      </c>
      <c r="Z48" t="n">
        <v>10</v>
      </c>
      <c r="AA48" t="n">
        <v>545.3168449623223</v>
      </c>
      <c r="AB48" t="n">
        <v>746.1265649587439</v>
      </c>
      <c r="AC48" t="n">
        <v>674.9172927942916</v>
      </c>
      <c r="AD48" t="n">
        <v>545316.8449623223</v>
      </c>
      <c r="AE48" t="n">
        <v>746126.5649587439</v>
      </c>
      <c r="AF48" t="n">
        <v>3.117109066963253e-06</v>
      </c>
      <c r="AG48" t="n">
        <v>8.258101851851853</v>
      </c>
      <c r="AH48" t="n">
        <v>674917.2927942916</v>
      </c>
    </row>
    <row r="49">
      <c r="A49" t="n">
        <v>47</v>
      </c>
      <c r="B49" t="n">
        <v>135</v>
      </c>
      <c r="C49" t="inlineStr">
        <is>
          <t xml:space="preserve">CONCLUIDO	</t>
        </is>
      </c>
      <c r="D49" t="n">
        <v>3.5051</v>
      </c>
      <c r="E49" t="n">
        <v>28.53</v>
      </c>
      <c r="F49" t="n">
        <v>24.41</v>
      </c>
      <c r="G49" t="n">
        <v>58.59</v>
      </c>
      <c r="H49" t="n">
        <v>0.79</v>
      </c>
      <c r="I49" t="n">
        <v>25</v>
      </c>
      <c r="J49" t="n">
        <v>286.06</v>
      </c>
      <c r="K49" t="n">
        <v>59.89</v>
      </c>
      <c r="L49" t="n">
        <v>12.75</v>
      </c>
      <c r="M49" t="n">
        <v>23</v>
      </c>
      <c r="N49" t="n">
        <v>78.42</v>
      </c>
      <c r="O49" t="n">
        <v>35515.1</v>
      </c>
      <c r="P49" t="n">
        <v>413.84</v>
      </c>
      <c r="Q49" t="n">
        <v>452.6</v>
      </c>
      <c r="R49" t="n">
        <v>84.68000000000001</v>
      </c>
      <c r="S49" t="n">
        <v>57.64</v>
      </c>
      <c r="T49" t="n">
        <v>11353.01</v>
      </c>
      <c r="U49" t="n">
        <v>0.68</v>
      </c>
      <c r="V49" t="n">
        <v>0.87</v>
      </c>
      <c r="W49" t="n">
        <v>6.84</v>
      </c>
      <c r="X49" t="n">
        <v>0.6899999999999999</v>
      </c>
      <c r="Y49" t="n">
        <v>1</v>
      </c>
      <c r="Z49" t="n">
        <v>10</v>
      </c>
      <c r="AA49" t="n">
        <v>544.881790035811</v>
      </c>
      <c r="AB49" t="n">
        <v>745.5313036150226</v>
      </c>
      <c r="AC49" t="n">
        <v>674.3788423577605</v>
      </c>
      <c r="AD49" t="n">
        <v>544881.790035811</v>
      </c>
      <c r="AE49" t="n">
        <v>745531.3036150226</v>
      </c>
      <c r="AF49" t="n">
        <v>3.118443598188406e-06</v>
      </c>
      <c r="AG49" t="n">
        <v>8.255208333333334</v>
      </c>
      <c r="AH49" t="n">
        <v>674378.8423577605</v>
      </c>
    </row>
    <row r="50">
      <c r="A50" t="n">
        <v>48</v>
      </c>
      <c r="B50" t="n">
        <v>135</v>
      </c>
      <c r="C50" t="inlineStr">
        <is>
          <t xml:space="preserve">CONCLUIDO	</t>
        </is>
      </c>
      <c r="D50" t="n">
        <v>3.5152</v>
      </c>
      <c r="E50" t="n">
        <v>28.45</v>
      </c>
      <c r="F50" t="n">
        <v>24.38</v>
      </c>
      <c r="G50" t="n">
        <v>60.95</v>
      </c>
      <c r="H50" t="n">
        <v>0.8100000000000001</v>
      </c>
      <c r="I50" t="n">
        <v>24</v>
      </c>
      <c r="J50" t="n">
        <v>286.56</v>
      </c>
      <c r="K50" t="n">
        <v>59.89</v>
      </c>
      <c r="L50" t="n">
        <v>13</v>
      </c>
      <c r="M50" t="n">
        <v>22</v>
      </c>
      <c r="N50" t="n">
        <v>78.68000000000001</v>
      </c>
      <c r="O50" t="n">
        <v>35577.18</v>
      </c>
      <c r="P50" t="n">
        <v>413.5</v>
      </c>
      <c r="Q50" t="n">
        <v>452.62</v>
      </c>
      <c r="R50" t="n">
        <v>83.44</v>
      </c>
      <c r="S50" t="n">
        <v>57.64</v>
      </c>
      <c r="T50" t="n">
        <v>10740.24</v>
      </c>
      <c r="U50" t="n">
        <v>0.6899999999999999</v>
      </c>
      <c r="V50" t="n">
        <v>0.87</v>
      </c>
      <c r="W50" t="n">
        <v>6.84</v>
      </c>
      <c r="X50" t="n">
        <v>0.66</v>
      </c>
      <c r="Y50" t="n">
        <v>1</v>
      </c>
      <c r="Z50" t="n">
        <v>10</v>
      </c>
      <c r="AA50" t="n">
        <v>543.4575010362847</v>
      </c>
      <c r="AB50" t="n">
        <v>743.5825285706746</v>
      </c>
      <c r="AC50" t="n">
        <v>672.6160556685221</v>
      </c>
      <c r="AD50" t="n">
        <v>543457.5010362847</v>
      </c>
      <c r="AE50" t="n">
        <v>743582.5285706746</v>
      </c>
      <c r="AF50" t="n">
        <v>3.127429441771101e-06</v>
      </c>
      <c r="AG50" t="n">
        <v>8.232060185185185</v>
      </c>
      <c r="AH50" t="n">
        <v>672616.0556685221</v>
      </c>
    </row>
    <row r="51">
      <c r="A51" t="n">
        <v>49</v>
      </c>
      <c r="B51" t="n">
        <v>135</v>
      </c>
      <c r="C51" t="inlineStr">
        <is>
          <t xml:space="preserve">CONCLUIDO	</t>
        </is>
      </c>
      <c r="D51" t="n">
        <v>3.5133</v>
      </c>
      <c r="E51" t="n">
        <v>28.46</v>
      </c>
      <c r="F51" t="n">
        <v>24.4</v>
      </c>
      <c r="G51" t="n">
        <v>60.99</v>
      </c>
      <c r="H51" t="n">
        <v>0.82</v>
      </c>
      <c r="I51" t="n">
        <v>24</v>
      </c>
      <c r="J51" t="n">
        <v>287.07</v>
      </c>
      <c r="K51" t="n">
        <v>59.89</v>
      </c>
      <c r="L51" t="n">
        <v>13.25</v>
      </c>
      <c r="M51" t="n">
        <v>22</v>
      </c>
      <c r="N51" t="n">
        <v>78.93000000000001</v>
      </c>
      <c r="O51" t="n">
        <v>35639.23</v>
      </c>
      <c r="P51" t="n">
        <v>413.67</v>
      </c>
      <c r="Q51" t="n">
        <v>452.65</v>
      </c>
      <c r="R51" t="n">
        <v>84.14</v>
      </c>
      <c r="S51" t="n">
        <v>57.64</v>
      </c>
      <c r="T51" t="n">
        <v>11085.6</v>
      </c>
      <c r="U51" t="n">
        <v>0.6899999999999999</v>
      </c>
      <c r="V51" t="n">
        <v>0.87</v>
      </c>
      <c r="W51" t="n">
        <v>6.84</v>
      </c>
      <c r="X51" t="n">
        <v>0.67</v>
      </c>
      <c r="Y51" t="n">
        <v>1</v>
      </c>
      <c r="Z51" t="n">
        <v>10</v>
      </c>
      <c r="AA51" t="n">
        <v>543.8507595812038</v>
      </c>
      <c r="AB51" t="n">
        <v>744.1206022611755</v>
      </c>
      <c r="AC51" t="n">
        <v>673.1027763611928</v>
      </c>
      <c r="AD51" t="n">
        <v>543850.7595812038</v>
      </c>
      <c r="AE51" t="n">
        <v>744120.6022611755</v>
      </c>
      <c r="AF51" t="n">
        <v>3.125739035552574e-06</v>
      </c>
      <c r="AG51" t="n">
        <v>8.234953703703704</v>
      </c>
      <c r="AH51" t="n">
        <v>673102.7763611928</v>
      </c>
    </row>
    <row r="52">
      <c r="A52" t="n">
        <v>50</v>
      </c>
      <c r="B52" t="n">
        <v>135</v>
      </c>
      <c r="C52" t="inlineStr">
        <is>
          <t xml:space="preserve">CONCLUIDO	</t>
        </is>
      </c>
      <c r="D52" t="n">
        <v>3.526</v>
      </c>
      <c r="E52" t="n">
        <v>28.36</v>
      </c>
      <c r="F52" t="n">
        <v>24.35</v>
      </c>
      <c r="G52" t="n">
        <v>63.51</v>
      </c>
      <c r="H52" t="n">
        <v>0.84</v>
      </c>
      <c r="I52" t="n">
        <v>23</v>
      </c>
      <c r="J52" t="n">
        <v>287.57</v>
      </c>
      <c r="K52" t="n">
        <v>59.89</v>
      </c>
      <c r="L52" t="n">
        <v>13.5</v>
      </c>
      <c r="M52" t="n">
        <v>21</v>
      </c>
      <c r="N52" t="n">
        <v>79.18000000000001</v>
      </c>
      <c r="O52" t="n">
        <v>35701.38</v>
      </c>
      <c r="P52" t="n">
        <v>412.69</v>
      </c>
      <c r="Q52" t="n">
        <v>452.6</v>
      </c>
      <c r="R52" t="n">
        <v>82.58</v>
      </c>
      <c r="S52" t="n">
        <v>57.64</v>
      </c>
      <c r="T52" t="n">
        <v>10311.13</v>
      </c>
      <c r="U52" t="n">
        <v>0.7</v>
      </c>
      <c r="V52" t="n">
        <v>0.87</v>
      </c>
      <c r="W52" t="n">
        <v>6.83</v>
      </c>
      <c r="X52" t="n">
        <v>0.62</v>
      </c>
      <c r="Y52" t="n">
        <v>1</v>
      </c>
      <c r="Z52" t="n">
        <v>10</v>
      </c>
      <c r="AA52" t="n">
        <v>541.644935990466</v>
      </c>
      <c r="AB52" t="n">
        <v>741.1024971102592</v>
      </c>
      <c r="AC52" t="n">
        <v>670.3727149299427</v>
      </c>
      <c r="AD52" t="n">
        <v>541644.935990466</v>
      </c>
      <c r="AE52" t="n">
        <v>741102.4971102591</v>
      </c>
      <c r="AF52" t="n">
        <v>3.1370380665922e-06</v>
      </c>
      <c r="AG52" t="n">
        <v>8.206018518518519</v>
      </c>
      <c r="AH52" t="n">
        <v>670372.7149299427</v>
      </c>
    </row>
    <row r="53">
      <c r="A53" t="n">
        <v>51</v>
      </c>
      <c r="B53" t="n">
        <v>135</v>
      </c>
      <c r="C53" t="inlineStr">
        <is>
          <t xml:space="preserve">CONCLUIDO	</t>
        </is>
      </c>
      <c r="D53" t="n">
        <v>3.5262</v>
      </c>
      <c r="E53" t="n">
        <v>28.36</v>
      </c>
      <c r="F53" t="n">
        <v>24.34</v>
      </c>
      <c r="G53" t="n">
        <v>63.5</v>
      </c>
      <c r="H53" t="n">
        <v>0.85</v>
      </c>
      <c r="I53" t="n">
        <v>23</v>
      </c>
      <c r="J53" t="n">
        <v>288.08</v>
      </c>
      <c r="K53" t="n">
        <v>59.89</v>
      </c>
      <c r="L53" t="n">
        <v>13.75</v>
      </c>
      <c r="M53" t="n">
        <v>21</v>
      </c>
      <c r="N53" t="n">
        <v>79.44</v>
      </c>
      <c r="O53" t="n">
        <v>35763.64</v>
      </c>
      <c r="P53" t="n">
        <v>412.58</v>
      </c>
      <c r="Q53" t="n">
        <v>452.66</v>
      </c>
      <c r="R53" t="n">
        <v>82.5</v>
      </c>
      <c r="S53" t="n">
        <v>57.64</v>
      </c>
      <c r="T53" t="n">
        <v>10273.68</v>
      </c>
      <c r="U53" t="n">
        <v>0.7</v>
      </c>
      <c r="V53" t="n">
        <v>0.87</v>
      </c>
      <c r="W53" t="n">
        <v>6.83</v>
      </c>
      <c r="X53" t="n">
        <v>0.62</v>
      </c>
      <c r="Y53" t="n">
        <v>1</v>
      </c>
      <c r="Z53" t="n">
        <v>10</v>
      </c>
      <c r="AA53" t="n">
        <v>541.5116088573757</v>
      </c>
      <c r="AB53" t="n">
        <v>740.920073044787</v>
      </c>
      <c r="AC53" t="n">
        <v>670.2077011612456</v>
      </c>
      <c r="AD53" t="n">
        <v>541511.6088573757</v>
      </c>
      <c r="AE53" t="n">
        <v>740920.073044787</v>
      </c>
      <c r="AF53" t="n">
        <v>3.137216004088887e-06</v>
      </c>
      <c r="AG53" t="n">
        <v>8.206018518518519</v>
      </c>
      <c r="AH53" t="n">
        <v>670207.7011612456</v>
      </c>
    </row>
    <row r="54">
      <c r="A54" t="n">
        <v>52</v>
      </c>
      <c r="B54" t="n">
        <v>135</v>
      </c>
      <c r="C54" t="inlineStr">
        <is>
          <t xml:space="preserve">CONCLUIDO	</t>
        </is>
      </c>
      <c r="D54" t="n">
        <v>3.5243</v>
      </c>
      <c r="E54" t="n">
        <v>28.37</v>
      </c>
      <c r="F54" t="n">
        <v>24.36</v>
      </c>
      <c r="G54" t="n">
        <v>63.54</v>
      </c>
      <c r="H54" t="n">
        <v>0.86</v>
      </c>
      <c r="I54" t="n">
        <v>23</v>
      </c>
      <c r="J54" t="n">
        <v>288.58</v>
      </c>
      <c r="K54" t="n">
        <v>59.89</v>
      </c>
      <c r="L54" t="n">
        <v>14</v>
      </c>
      <c r="M54" t="n">
        <v>21</v>
      </c>
      <c r="N54" t="n">
        <v>79.69</v>
      </c>
      <c r="O54" t="n">
        <v>35826</v>
      </c>
      <c r="P54" t="n">
        <v>412.63</v>
      </c>
      <c r="Q54" t="n">
        <v>452.56</v>
      </c>
      <c r="R54" t="n">
        <v>82.81999999999999</v>
      </c>
      <c r="S54" t="n">
        <v>57.64</v>
      </c>
      <c r="T54" t="n">
        <v>10432.42</v>
      </c>
      <c r="U54" t="n">
        <v>0.7</v>
      </c>
      <c r="V54" t="n">
        <v>0.87</v>
      </c>
      <c r="W54" t="n">
        <v>6.84</v>
      </c>
      <c r="X54" t="n">
        <v>0.63</v>
      </c>
      <c r="Y54" t="n">
        <v>1</v>
      </c>
      <c r="Z54" t="n">
        <v>10</v>
      </c>
      <c r="AA54" t="n">
        <v>541.8202375951354</v>
      </c>
      <c r="AB54" t="n">
        <v>741.3423524995289</v>
      </c>
      <c r="AC54" t="n">
        <v>670.5896788574996</v>
      </c>
      <c r="AD54" t="n">
        <v>541820.2375951353</v>
      </c>
      <c r="AE54" t="n">
        <v>741342.3524995289</v>
      </c>
      <c r="AF54" t="n">
        <v>3.13552559787036e-06</v>
      </c>
      <c r="AG54" t="n">
        <v>8.208912037037038</v>
      </c>
      <c r="AH54" t="n">
        <v>670589.6788574996</v>
      </c>
    </row>
    <row r="55">
      <c r="A55" t="n">
        <v>53</v>
      </c>
      <c r="B55" t="n">
        <v>135</v>
      </c>
      <c r="C55" t="inlineStr">
        <is>
          <t xml:space="preserve">CONCLUIDO	</t>
        </is>
      </c>
      <c r="D55" t="n">
        <v>3.5359</v>
      </c>
      <c r="E55" t="n">
        <v>28.28</v>
      </c>
      <c r="F55" t="n">
        <v>24.32</v>
      </c>
      <c r="G55" t="n">
        <v>66.31999999999999</v>
      </c>
      <c r="H55" t="n">
        <v>0.88</v>
      </c>
      <c r="I55" t="n">
        <v>22</v>
      </c>
      <c r="J55" t="n">
        <v>289.09</v>
      </c>
      <c r="K55" t="n">
        <v>59.89</v>
      </c>
      <c r="L55" t="n">
        <v>14.25</v>
      </c>
      <c r="M55" t="n">
        <v>20</v>
      </c>
      <c r="N55" t="n">
        <v>79.95</v>
      </c>
      <c r="O55" t="n">
        <v>35888.47</v>
      </c>
      <c r="P55" t="n">
        <v>412.22</v>
      </c>
      <c r="Q55" t="n">
        <v>452.58</v>
      </c>
      <c r="R55" t="n">
        <v>81.56999999999999</v>
      </c>
      <c r="S55" t="n">
        <v>57.64</v>
      </c>
      <c r="T55" t="n">
        <v>9813.809999999999</v>
      </c>
      <c r="U55" t="n">
        <v>0.71</v>
      </c>
      <c r="V55" t="n">
        <v>0.87</v>
      </c>
      <c r="W55" t="n">
        <v>6.83</v>
      </c>
      <c r="X55" t="n">
        <v>0.59</v>
      </c>
      <c r="Y55" t="n">
        <v>1</v>
      </c>
      <c r="Z55" t="n">
        <v>10</v>
      </c>
      <c r="AA55" t="n">
        <v>540.1703807891012</v>
      </c>
      <c r="AB55" t="n">
        <v>739.0849456309675</v>
      </c>
      <c r="AC55" t="n">
        <v>668.5477157321834</v>
      </c>
      <c r="AD55" t="n">
        <v>540170.3807891011</v>
      </c>
      <c r="AE55" t="n">
        <v>739084.9456309675</v>
      </c>
      <c r="AF55" t="n">
        <v>3.145845972678207e-06</v>
      </c>
      <c r="AG55" t="n">
        <v>8.182870370370372</v>
      </c>
      <c r="AH55" t="n">
        <v>668547.7157321834</v>
      </c>
    </row>
    <row r="56">
      <c r="A56" t="n">
        <v>54</v>
      </c>
      <c r="B56" t="n">
        <v>135</v>
      </c>
      <c r="C56" t="inlineStr">
        <is>
          <t xml:space="preserve">CONCLUIDO	</t>
        </is>
      </c>
      <c r="D56" t="n">
        <v>3.5355</v>
      </c>
      <c r="E56" t="n">
        <v>28.28</v>
      </c>
      <c r="F56" t="n">
        <v>24.32</v>
      </c>
      <c r="G56" t="n">
        <v>66.33</v>
      </c>
      <c r="H56" t="n">
        <v>0.89</v>
      </c>
      <c r="I56" t="n">
        <v>22</v>
      </c>
      <c r="J56" t="n">
        <v>289.6</v>
      </c>
      <c r="K56" t="n">
        <v>59.89</v>
      </c>
      <c r="L56" t="n">
        <v>14.5</v>
      </c>
      <c r="M56" t="n">
        <v>20</v>
      </c>
      <c r="N56" t="n">
        <v>80.20999999999999</v>
      </c>
      <c r="O56" t="n">
        <v>35951.04</v>
      </c>
      <c r="P56" t="n">
        <v>412.18</v>
      </c>
      <c r="Q56" t="n">
        <v>452.58</v>
      </c>
      <c r="R56" t="n">
        <v>81.76000000000001</v>
      </c>
      <c r="S56" t="n">
        <v>57.64</v>
      </c>
      <c r="T56" t="n">
        <v>9909.17</v>
      </c>
      <c r="U56" t="n">
        <v>0.71</v>
      </c>
      <c r="V56" t="n">
        <v>0.87</v>
      </c>
      <c r="W56" t="n">
        <v>6.83</v>
      </c>
      <c r="X56" t="n">
        <v>0.59</v>
      </c>
      <c r="Y56" t="n">
        <v>1</v>
      </c>
      <c r="Z56" t="n">
        <v>10</v>
      </c>
      <c r="AA56" t="n">
        <v>540.1850011400837</v>
      </c>
      <c r="AB56" t="n">
        <v>739.1049498401864</v>
      </c>
      <c r="AC56" t="n">
        <v>668.5658107677505</v>
      </c>
      <c r="AD56" t="n">
        <v>540185.0011400838</v>
      </c>
      <c r="AE56" t="n">
        <v>739104.9498401864</v>
      </c>
      <c r="AF56" t="n">
        <v>3.145490097684833e-06</v>
      </c>
      <c r="AG56" t="n">
        <v>8.182870370370372</v>
      </c>
      <c r="AH56" t="n">
        <v>668565.8107677505</v>
      </c>
    </row>
    <row r="57">
      <c r="A57" t="n">
        <v>55</v>
      </c>
      <c r="B57" t="n">
        <v>135</v>
      </c>
      <c r="C57" t="inlineStr">
        <is>
          <t xml:space="preserve">CONCLUIDO	</t>
        </is>
      </c>
      <c r="D57" t="n">
        <v>3.5454</v>
      </c>
      <c r="E57" t="n">
        <v>28.21</v>
      </c>
      <c r="F57" t="n">
        <v>24.29</v>
      </c>
      <c r="G57" t="n">
        <v>69.40000000000001</v>
      </c>
      <c r="H57" t="n">
        <v>0.91</v>
      </c>
      <c r="I57" t="n">
        <v>21</v>
      </c>
      <c r="J57" t="n">
        <v>290.1</v>
      </c>
      <c r="K57" t="n">
        <v>59.89</v>
      </c>
      <c r="L57" t="n">
        <v>14.75</v>
      </c>
      <c r="M57" t="n">
        <v>19</v>
      </c>
      <c r="N57" t="n">
        <v>80.47</v>
      </c>
      <c r="O57" t="n">
        <v>36013.72</v>
      </c>
      <c r="P57" t="n">
        <v>411.46</v>
      </c>
      <c r="Q57" t="n">
        <v>452.56</v>
      </c>
      <c r="R57" t="n">
        <v>80.8</v>
      </c>
      <c r="S57" t="n">
        <v>57.64</v>
      </c>
      <c r="T57" t="n">
        <v>9431.639999999999</v>
      </c>
      <c r="U57" t="n">
        <v>0.71</v>
      </c>
      <c r="V57" t="n">
        <v>0.87</v>
      </c>
      <c r="W57" t="n">
        <v>6.83</v>
      </c>
      <c r="X57" t="n">
        <v>0.57</v>
      </c>
      <c r="Y57" t="n">
        <v>1</v>
      </c>
      <c r="Z57" t="n">
        <v>10</v>
      </c>
      <c r="AA57" t="n">
        <v>538.5479253673973</v>
      </c>
      <c r="AB57" t="n">
        <v>736.8650305453108</v>
      </c>
      <c r="AC57" t="n">
        <v>666.5396662266314</v>
      </c>
      <c r="AD57" t="n">
        <v>538547.9253673973</v>
      </c>
      <c r="AE57" t="n">
        <v>736865.0305453108</v>
      </c>
      <c r="AF57" t="n">
        <v>3.154298003770841e-06</v>
      </c>
      <c r="AG57" t="n">
        <v>8.162615740740742</v>
      </c>
      <c r="AH57" t="n">
        <v>666539.6662266314</v>
      </c>
    </row>
    <row r="58">
      <c r="A58" t="n">
        <v>56</v>
      </c>
      <c r="B58" t="n">
        <v>135</v>
      </c>
      <c r="C58" t="inlineStr">
        <is>
          <t xml:space="preserve">CONCLUIDO	</t>
        </is>
      </c>
      <c r="D58" t="n">
        <v>3.5449</v>
      </c>
      <c r="E58" t="n">
        <v>28.21</v>
      </c>
      <c r="F58" t="n">
        <v>24.29</v>
      </c>
      <c r="G58" t="n">
        <v>69.41</v>
      </c>
      <c r="H58" t="n">
        <v>0.92</v>
      </c>
      <c r="I58" t="n">
        <v>21</v>
      </c>
      <c r="J58" t="n">
        <v>290.61</v>
      </c>
      <c r="K58" t="n">
        <v>59.89</v>
      </c>
      <c r="L58" t="n">
        <v>15</v>
      </c>
      <c r="M58" t="n">
        <v>19</v>
      </c>
      <c r="N58" t="n">
        <v>80.73</v>
      </c>
      <c r="O58" t="n">
        <v>36076.5</v>
      </c>
      <c r="P58" t="n">
        <v>411.75</v>
      </c>
      <c r="Q58" t="n">
        <v>452.66</v>
      </c>
      <c r="R58" t="n">
        <v>80.91</v>
      </c>
      <c r="S58" t="n">
        <v>57.64</v>
      </c>
      <c r="T58" t="n">
        <v>9489.379999999999</v>
      </c>
      <c r="U58" t="n">
        <v>0.71</v>
      </c>
      <c r="V58" t="n">
        <v>0.87</v>
      </c>
      <c r="W58" t="n">
        <v>6.83</v>
      </c>
      <c r="X58" t="n">
        <v>0.57</v>
      </c>
      <c r="Y58" t="n">
        <v>1</v>
      </c>
      <c r="Z58" t="n">
        <v>10</v>
      </c>
      <c r="AA58" t="n">
        <v>538.7979019511054</v>
      </c>
      <c r="AB58" t="n">
        <v>737.2070595353287</v>
      </c>
      <c r="AC58" t="n">
        <v>666.8490524498827</v>
      </c>
      <c r="AD58" t="n">
        <v>538797.9019511053</v>
      </c>
      <c r="AE58" t="n">
        <v>737207.0595353286</v>
      </c>
      <c r="AF58" t="n">
        <v>3.153853160029124e-06</v>
      </c>
      <c r="AG58" t="n">
        <v>8.162615740740742</v>
      </c>
      <c r="AH58" t="n">
        <v>666849.0524498827</v>
      </c>
    </row>
    <row r="59">
      <c r="A59" t="n">
        <v>57</v>
      </c>
      <c r="B59" t="n">
        <v>135</v>
      </c>
      <c r="C59" t="inlineStr">
        <is>
          <t xml:space="preserve">CONCLUIDO	</t>
        </is>
      </c>
      <c r="D59" t="n">
        <v>3.5445</v>
      </c>
      <c r="E59" t="n">
        <v>28.21</v>
      </c>
      <c r="F59" t="n">
        <v>24.3</v>
      </c>
      <c r="G59" t="n">
        <v>69.42</v>
      </c>
      <c r="H59" t="n">
        <v>0.93</v>
      </c>
      <c r="I59" t="n">
        <v>21</v>
      </c>
      <c r="J59" t="n">
        <v>291.12</v>
      </c>
      <c r="K59" t="n">
        <v>59.89</v>
      </c>
      <c r="L59" t="n">
        <v>15.25</v>
      </c>
      <c r="M59" t="n">
        <v>19</v>
      </c>
      <c r="N59" t="n">
        <v>80.98999999999999</v>
      </c>
      <c r="O59" t="n">
        <v>36139.39</v>
      </c>
      <c r="P59" t="n">
        <v>411.9</v>
      </c>
      <c r="Q59" t="n">
        <v>452.57</v>
      </c>
      <c r="R59" t="n">
        <v>81.13</v>
      </c>
      <c r="S59" t="n">
        <v>57.64</v>
      </c>
      <c r="T59" t="n">
        <v>9596.469999999999</v>
      </c>
      <c r="U59" t="n">
        <v>0.71</v>
      </c>
      <c r="V59" t="n">
        <v>0.87</v>
      </c>
      <c r="W59" t="n">
        <v>6.83</v>
      </c>
      <c r="X59" t="n">
        <v>0.57</v>
      </c>
      <c r="Y59" t="n">
        <v>1</v>
      </c>
      <c r="Z59" t="n">
        <v>10</v>
      </c>
      <c r="AA59" t="n">
        <v>538.9785362449961</v>
      </c>
      <c r="AB59" t="n">
        <v>737.4542113452527</v>
      </c>
      <c r="AC59" t="n">
        <v>667.0726164379473</v>
      </c>
      <c r="AD59" t="n">
        <v>538978.5362449961</v>
      </c>
      <c r="AE59" t="n">
        <v>737454.2113452527</v>
      </c>
      <c r="AF59" t="n">
        <v>3.15349728503575e-06</v>
      </c>
      <c r="AG59" t="n">
        <v>8.162615740740742</v>
      </c>
      <c r="AH59" t="n">
        <v>667072.6164379473</v>
      </c>
    </row>
    <row r="60">
      <c r="A60" t="n">
        <v>58</v>
      </c>
      <c r="B60" t="n">
        <v>135</v>
      </c>
      <c r="C60" t="inlineStr">
        <is>
          <t xml:space="preserve">CONCLUIDO	</t>
        </is>
      </c>
      <c r="D60" t="n">
        <v>3.5555</v>
      </c>
      <c r="E60" t="n">
        <v>28.13</v>
      </c>
      <c r="F60" t="n">
        <v>24.26</v>
      </c>
      <c r="G60" t="n">
        <v>72.79000000000001</v>
      </c>
      <c r="H60" t="n">
        <v>0.95</v>
      </c>
      <c r="I60" t="n">
        <v>20</v>
      </c>
      <c r="J60" t="n">
        <v>291.63</v>
      </c>
      <c r="K60" t="n">
        <v>59.89</v>
      </c>
      <c r="L60" t="n">
        <v>15.5</v>
      </c>
      <c r="M60" t="n">
        <v>18</v>
      </c>
      <c r="N60" t="n">
        <v>81.25</v>
      </c>
      <c r="O60" t="n">
        <v>36202.38</v>
      </c>
      <c r="P60" t="n">
        <v>410.62</v>
      </c>
      <c r="Q60" t="n">
        <v>452.64</v>
      </c>
      <c r="R60" t="n">
        <v>79.75</v>
      </c>
      <c r="S60" t="n">
        <v>57.64</v>
      </c>
      <c r="T60" t="n">
        <v>8913.559999999999</v>
      </c>
      <c r="U60" t="n">
        <v>0.72</v>
      </c>
      <c r="V60" t="n">
        <v>0.87</v>
      </c>
      <c r="W60" t="n">
        <v>6.83</v>
      </c>
      <c r="X60" t="n">
        <v>0.54</v>
      </c>
      <c r="Y60" t="n">
        <v>1</v>
      </c>
      <c r="Z60" t="n">
        <v>10</v>
      </c>
      <c r="AA60" t="n">
        <v>536.8176447362694</v>
      </c>
      <c r="AB60" t="n">
        <v>734.4975842512076</v>
      </c>
      <c r="AC60" t="n">
        <v>664.3981656841057</v>
      </c>
      <c r="AD60" t="n">
        <v>536817.6447362694</v>
      </c>
      <c r="AE60" t="n">
        <v>734497.5842512076</v>
      </c>
      <c r="AF60" t="n">
        <v>3.163283847353536e-06</v>
      </c>
      <c r="AG60" t="n">
        <v>8.139467592592593</v>
      </c>
      <c r="AH60" t="n">
        <v>664398.1656841057</v>
      </c>
    </row>
    <row r="61">
      <c r="A61" t="n">
        <v>59</v>
      </c>
      <c r="B61" t="n">
        <v>135</v>
      </c>
      <c r="C61" t="inlineStr">
        <is>
          <t xml:space="preserve">CONCLUIDO	</t>
        </is>
      </c>
      <c r="D61" t="n">
        <v>3.5536</v>
      </c>
      <c r="E61" t="n">
        <v>28.14</v>
      </c>
      <c r="F61" t="n">
        <v>24.28</v>
      </c>
      <c r="G61" t="n">
        <v>72.83</v>
      </c>
      <c r="H61" t="n">
        <v>0.96</v>
      </c>
      <c r="I61" t="n">
        <v>20</v>
      </c>
      <c r="J61" t="n">
        <v>292.15</v>
      </c>
      <c r="K61" t="n">
        <v>59.89</v>
      </c>
      <c r="L61" t="n">
        <v>15.75</v>
      </c>
      <c r="M61" t="n">
        <v>18</v>
      </c>
      <c r="N61" t="n">
        <v>81.51000000000001</v>
      </c>
      <c r="O61" t="n">
        <v>36265.48</v>
      </c>
      <c r="P61" t="n">
        <v>411.35</v>
      </c>
      <c r="Q61" t="n">
        <v>452.63</v>
      </c>
      <c r="R61" t="n">
        <v>80.45</v>
      </c>
      <c r="S61" t="n">
        <v>57.64</v>
      </c>
      <c r="T61" t="n">
        <v>9262.799999999999</v>
      </c>
      <c r="U61" t="n">
        <v>0.72</v>
      </c>
      <c r="V61" t="n">
        <v>0.87</v>
      </c>
      <c r="W61" t="n">
        <v>6.82</v>
      </c>
      <c r="X61" t="n">
        <v>0.55</v>
      </c>
      <c r="Y61" t="n">
        <v>1</v>
      </c>
      <c r="Z61" t="n">
        <v>10</v>
      </c>
      <c r="AA61" t="n">
        <v>537.5840400930917</v>
      </c>
      <c r="AB61" t="n">
        <v>735.5462001893891</v>
      </c>
      <c r="AC61" t="n">
        <v>665.3467031888887</v>
      </c>
      <c r="AD61" t="n">
        <v>537584.0400930918</v>
      </c>
      <c r="AE61" t="n">
        <v>735546.2001893891</v>
      </c>
      <c r="AF61" t="n">
        <v>3.161593441135009e-06</v>
      </c>
      <c r="AG61" t="n">
        <v>8.142361111111112</v>
      </c>
      <c r="AH61" t="n">
        <v>665346.7031888887</v>
      </c>
    </row>
    <row r="62">
      <c r="A62" t="n">
        <v>60</v>
      </c>
      <c r="B62" t="n">
        <v>135</v>
      </c>
      <c r="C62" t="inlineStr">
        <is>
          <t xml:space="preserve">CONCLUIDO	</t>
        </is>
      </c>
      <c r="D62" t="n">
        <v>3.5534</v>
      </c>
      <c r="E62" t="n">
        <v>28.14</v>
      </c>
      <c r="F62" t="n">
        <v>24.28</v>
      </c>
      <c r="G62" t="n">
        <v>72.83</v>
      </c>
      <c r="H62" t="n">
        <v>0.97</v>
      </c>
      <c r="I62" t="n">
        <v>20</v>
      </c>
      <c r="J62" t="n">
        <v>292.66</v>
      </c>
      <c r="K62" t="n">
        <v>59.89</v>
      </c>
      <c r="L62" t="n">
        <v>16</v>
      </c>
      <c r="M62" t="n">
        <v>18</v>
      </c>
      <c r="N62" t="n">
        <v>81.77</v>
      </c>
      <c r="O62" t="n">
        <v>36328.69</v>
      </c>
      <c r="P62" t="n">
        <v>411.59</v>
      </c>
      <c r="Q62" t="n">
        <v>452.56</v>
      </c>
      <c r="R62" t="n">
        <v>80.3</v>
      </c>
      <c r="S62" t="n">
        <v>57.64</v>
      </c>
      <c r="T62" t="n">
        <v>9185.700000000001</v>
      </c>
      <c r="U62" t="n">
        <v>0.72</v>
      </c>
      <c r="V62" t="n">
        <v>0.87</v>
      </c>
      <c r="W62" t="n">
        <v>6.83</v>
      </c>
      <c r="X62" t="n">
        <v>0.55</v>
      </c>
      <c r="Y62" t="n">
        <v>1</v>
      </c>
      <c r="Z62" t="n">
        <v>10</v>
      </c>
      <c r="AA62" t="n">
        <v>537.7681388162373</v>
      </c>
      <c r="AB62" t="n">
        <v>735.7980921842591</v>
      </c>
      <c r="AC62" t="n">
        <v>665.5745549653011</v>
      </c>
      <c r="AD62" t="n">
        <v>537768.1388162373</v>
      </c>
      <c r="AE62" t="n">
        <v>735798.0921842591</v>
      </c>
      <c r="AF62" t="n">
        <v>3.161415503638322e-06</v>
      </c>
      <c r="AG62" t="n">
        <v>8.142361111111112</v>
      </c>
      <c r="AH62" t="n">
        <v>665574.5549653011</v>
      </c>
    </row>
    <row r="63">
      <c r="A63" t="n">
        <v>61</v>
      </c>
      <c r="B63" t="n">
        <v>135</v>
      </c>
      <c r="C63" t="inlineStr">
        <is>
          <t xml:space="preserve">CONCLUIDO	</t>
        </is>
      </c>
      <c r="D63" t="n">
        <v>3.5539</v>
      </c>
      <c r="E63" t="n">
        <v>28.14</v>
      </c>
      <c r="F63" t="n">
        <v>24.27</v>
      </c>
      <c r="G63" t="n">
        <v>72.81999999999999</v>
      </c>
      <c r="H63" t="n">
        <v>0.99</v>
      </c>
      <c r="I63" t="n">
        <v>20</v>
      </c>
      <c r="J63" t="n">
        <v>293.17</v>
      </c>
      <c r="K63" t="n">
        <v>59.89</v>
      </c>
      <c r="L63" t="n">
        <v>16.25</v>
      </c>
      <c r="M63" t="n">
        <v>18</v>
      </c>
      <c r="N63" t="n">
        <v>82.03</v>
      </c>
      <c r="O63" t="n">
        <v>36392.01</v>
      </c>
      <c r="P63" t="n">
        <v>410.82</v>
      </c>
      <c r="Q63" t="n">
        <v>452.58</v>
      </c>
      <c r="R63" t="n">
        <v>80.27</v>
      </c>
      <c r="S63" t="n">
        <v>57.64</v>
      </c>
      <c r="T63" t="n">
        <v>9173.25</v>
      </c>
      <c r="U63" t="n">
        <v>0.72</v>
      </c>
      <c r="V63" t="n">
        <v>0.87</v>
      </c>
      <c r="W63" t="n">
        <v>6.83</v>
      </c>
      <c r="X63" t="n">
        <v>0.55</v>
      </c>
      <c r="Y63" t="n">
        <v>1</v>
      </c>
      <c r="Z63" t="n">
        <v>10</v>
      </c>
      <c r="AA63" t="n">
        <v>537.1557757540471</v>
      </c>
      <c r="AB63" t="n">
        <v>734.960230027019</v>
      </c>
      <c r="AC63" t="n">
        <v>664.8166571964009</v>
      </c>
      <c r="AD63" t="n">
        <v>537155.7757540471</v>
      </c>
      <c r="AE63" t="n">
        <v>734960.2300270189</v>
      </c>
      <c r="AF63" t="n">
        <v>3.16186034738004e-06</v>
      </c>
      <c r="AG63" t="n">
        <v>8.142361111111112</v>
      </c>
      <c r="AH63" t="n">
        <v>664816.6571964009</v>
      </c>
    </row>
    <row r="64">
      <c r="A64" t="n">
        <v>62</v>
      </c>
      <c r="B64" t="n">
        <v>135</v>
      </c>
      <c r="C64" t="inlineStr">
        <is>
          <t xml:space="preserve">CONCLUIDO	</t>
        </is>
      </c>
      <c r="D64" t="n">
        <v>3.5628</v>
      </c>
      <c r="E64" t="n">
        <v>28.07</v>
      </c>
      <c r="F64" t="n">
        <v>24.25</v>
      </c>
      <c r="G64" t="n">
        <v>76.59</v>
      </c>
      <c r="H64" t="n">
        <v>1</v>
      </c>
      <c r="I64" t="n">
        <v>19</v>
      </c>
      <c r="J64" t="n">
        <v>293.69</v>
      </c>
      <c r="K64" t="n">
        <v>59.89</v>
      </c>
      <c r="L64" t="n">
        <v>16.5</v>
      </c>
      <c r="M64" t="n">
        <v>17</v>
      </c>
      <c r="N64" t="n">
        <v>82.3</v>
      </c>
      <c r="O64" t="n">
        <v>36455.44</v>
      </c>
      <c r="P64" t="n">
        <v>410.65</v>
      </c>
      <c r="Q64" t="n">
        <v>452.58</v>
      </c>
      <c r="R64" t="n">
        <v>79.52</v>
      </c>
      <c r="S64" t="n">
        <v>57.64</v>
      </c>
      <c r="T64" t="n">
        <v>8801.030000000001</v>
      </c>
      <c r="U64" t="n">
        <v>0.72</v>
      </c>
      <c r="V64" t="n">
        <v>0.87</v>
      </c>
      <c r="W64" t="n">
        <v>6.83</v>
      </c>
      <c r="X64" t="n">
        <v>0.53</v>
      </c>
      <c r="Y64" t="n">
        <v>1</v>
      </c>
      <c r="Z64" t="n">
        <v>10</v>
      </c>
      <c r="AA64" t="n">
        <v>536.0481657563755</v>
      </c>
      <c r="AB64" t="n">
        <v>733.4447491639</v>
      </c>
      <c r="AC64" t="n">
        <v>663.4458116998674</v>
      </c>
      <c r="AD64" t="n">
        <v>536048.1657563755</v>
      </c>
      <c r="AE64" t="n">
        <v>733444.7491639</v>
      </c>
      <c r="AF64" t="n">
        <v>3.169778565982612e-06</v>
      </c>
      <c r="AG64" t="n">
        <v>8.122106481481483</v>
      </c>
      <c r="AH64" t="n">
        <v>663445.8116998674</v>
      </c>
    </row>
    <row r="65">
      <c r="A65" t="n">
        <v>63</v>
      </c>
      <c r="B65" t="n">
        <v>135</v>
      </c>
      <c r="C65" t="inlineStr">
        <is>
          <t xml:space="preserve">CONCLUIDO	</t>
        </is>
      </c>
      <c r="D65" t="n">
        <v>3.5651</v>
      </c>
      <c r="E65" t="n">
        <v>28.05</v>
      </c>
      <c r="F65" t="n">
        <v>24.24</v>
      </c>
      <c r="G65" t="n">
        <v>76.54000000000001</v>
      </c>
      <c r="H65" t="n">
        <v>1.01</v>
      </c>
      <c r="I65" t="n">
        <v>19</v>
      </c>
      <c r="J65" t="n">
        <v>294.2</v>
      </c>
      <c r="K65" t="n">
        <v>59.89</v>
      </c>
      <c r="L65" t="n">
        <v>16.75</v>
      </c>
      <c r="M65" t="n">
        <v>17</v>
      </c>
      <c r="N65" t="n">
        <v>82.56</v>
      </c>
      <c r="O65" t="n">
        <v>36518.97</v>
      </c>
      <c r="P65" t="n">
        <v>410.51</v>
      </c>
      <c r="Q65" t="n">
        <v>452.59</v>
      </c>
      <c r="R65" t="n">
        <v>79.04000000000001</v>
      </c>
      <c r="S65" t="n">
        <v>57.64</v>
      </c>
      <c r="T65" t="n">
        <v>8560.639999999999</v>
      </c>
      <c r="U65" t="n">
        <v>0.73</v>
      </c>
      <c r="V65" t="n">
        <v>0.87</v>
      </c>
      <c r="W65" t="n">
        <v>6.82</v>
      </c>
      <c r="X65" t="n">
        <v>0.51</v>
      </c>
      <c r="Y65" t="n">
        <v>1</v>
      </c>
      <c r="Z65" t="n">
        <v>10</v>
      </c>
      <c r="AA65" t="n">
        <v>535.6800943057056</v>
      </c>
      <c r="AB65" t="n">
        <v>732.9411375669271</v>
      </c>
      <c r="AC65" t="n">
        <v>662.9902640868863</v>
      </c>
      <c r="AD65" t="n">
        <v>535680.0943057055</v>
      </c>
      <c r="AE65" t="n">
        <v>732941.1375669271</v>
      </c>
      <c r="AF65" t="n">
        <v>3.171824847194513e-06</v>
      </c>
      <c r="AG65" t="n">
        <v>8.116319444444445</v>
      </c>
      <c r="AH65" t="n">
        <v>662990.2640868863</v>
      </c>
    </row>
    <row r="66">
      <c r="A66" t="n">
        <v>64</v>
      </c>
      <c r="B66" t="n">
        <v>135</v>
      </c>
      <c r="C66" t="inlineStr">
        <is>
          <t xml:space="preserve">CONCLUIDO	</t>
        </is>
      </c>
      <c r="D66" t="n">
        <v>3.5644</v>
      </c>
      <c r="E66" t="n">
        <v>28.06</v>
      </c>
      <c r="F66" t="n">
        <v>24.24</v>
      </c>
      <c r="G66" t="n">
        <v>76.55</v>
      </c>
      <c r="H66" t="n">
        <v>1.03</v>
      </c>
      <c r="I66" t="n">
        <v>19</v>
      </c>
      <c r="J66" t="n">
        <v>294.72</v>
      </c>
      <c r="K66" t="n">
        <v>59.89</v>
      </c>
      <c r="L66" t="n">
        <v>17</v>
      </c>
      <c r="M66" t="n">
        <v>17</v>
      </c>
      <c r="N66" t="n">
        <v>82.83</v>
      </c>
      <c r="O66" t="n">
        <v>36582.62</v>
      </c>
      <c r="P66" t="n">
        <v>410.57</v>
      </c>
      <c r="Q66" t="n">
        <v>452.56</v>
      </c>
      <c r="R66" t="n">
        <v>79.09</v>
      </c>
      <c r="S66" t="n">
        <v>57.64</v>
      </c>
      <c r="T66" t="n">
        <v>8589.870000000001</v>
      </c>
      <c r="U66" t="n">
        <v>0.73</v>
      </c>
      <c r="V66" t="n">
        <v>0.87</v>
      </c>
      <c r="W66" t="n">
        <v>6.83</v>
      </c>
      <c r="X66" t="n">
        <v>0.52</v>
      </c>
      <c r="Y66" t="n">
        <v>1</v>
      </c>
      <c r="Z66" t="n">
        <v>10</v>
      </c>
      <c r="AA66" t="n">
        <v>535.7928030396561</v>
      </c>
      <c r="AB66" t="n">
        <v>733.0953506290766</v>
      </c>
      <c r="AC66" t="n">
        <v>663.1297592708236</v>
      </c>
      <c r="AD66" t="n">
        <v>535792.803039656</v>
      </c>
      <c r="AE66" t="n">
        <v>733095.3506290766</v>
      </c>
      <c r="AF66" t="n">
        <v>3.171202065956108e-06</v>
      </c>
      <c r="AG66" t="n">
        <v>8.119212962962964</v>
      </c>
      <c r="AH66" t="n">
        <v>663129.7592708236</v>
      </c>
    </row>
    <row r="67">
      <c r="A67" t="n">
        <v>65</v>
      </c>
      <c r="B67" t="n">
        <v>135</v>
      </c>
      <c r="C67" t="inlineStr">
        <is>
          <t xml:space="preserve">CONCLUIDO	</t>
        </is>
      </c>
      <c r="D67" t="n">
        <v>3.5744</v>
      </c>
      <c r="E67" t="n">
        <v>27.98</v>
      </c>
      <c r="F67" t="n">
        <v>24.21</v>
      </c>
      <c r="G67" t="n">
        <v>80.70999999999999</v>
      </c>
      <c r="H67" t="n">
        <v>1.04</v>
      </c>
      <c r="I67" t="n">
        <v>18</v>
      </c>
      <c r="J67" t="n">
        <v>295.23</v>
      </c>
      <c r="K67" t="n">
        <v>59.89</v>
      </c>
      <c r="L67" t="n">
        <v>17.25</v>
      </c>
      <c r="M67" t="n">
        <v>16</v>
      </c>
      <c r="N67" t="n">
        <v>83.09999999999999</v>
      </c>
      <c r="O67" t="n">
        <v>36646.38</v>
      </c>
      <c r="P67" t="n">
        <v>409.86</v>
      </c>
      <c r="Q67" t="n">
        <v>452.58</v>
      </c>
      <c r="R67" t="n">
        <v>78.28</v>
      </c>
      <c r="S67" t="n">
        <v>57.64</v>
      </c>
      <c r="T67" t="n">
        <v>8188.53</v>
      </c>
      <c r="U67" t="n">
        <v>0.74</v>
      </c>
      <c r="V67" t="n">
        <v>0.88</v>
      </c>
      <c r="W67" t="n">
        <v>6.82</v>
      </c>
      <c r="X67" t="n">
        <v>0.49</v>
      </c>
      <c r="Y67" t="n">
        <v>1</v>
      </c>
      <c r="Z67" t="n">
        <v>10</v>
      </c>
      <c r="AA67" t="n">
        <v>534.1776814840837</v>
      </c>
      <c r="AB67" t="n">
        <v>730.8854700626082</v>
      </c>
      <c r="AC67" t="n">
        <v>661.130786604032</v>
      </c>
      <c r="AD67" t="n">
        <v>534177.6814840836</v>
      </c>
      <c r="AE67" t="n">
        <v>730885.4700626082</v>
      </c>
      <c r="AF67" t="n">
        <v>3.180098940790459e-06</v>
      </c>
      <c r="AG67" t="n">
        <v>8.096064814814815</v>
      </c>
      <c r="AH67" t="n">
        <v>661130.786604032</v>
      </c>
    </row>
    <row r="68">
      <c r="A68" t="n">
        <v>66</v>
      </c>
      <c r="B68" t="n">
        <v>135</v>
      </c>
      <c r="C68" t="inlineStr">
        <is>
          <t xml:space="preserve">CONCLUIDO	</t>
        </is>
      </c>
      <c r="D68" t="n">
        <v>3.5737</v>
      </c>
      <c r="E68" t="n">
        <v>27.98</v>
      </c>
      <c r="F68" t="n">
        <v>24.22</v>
      </c>
      <c r="G68" t="n">
        <v>80.73</v>
      </c>
      <c r="H68" t="n">
        <v>1.05</v>
      </c>
      <c r="I68" t="n">
        <v>18</v>
      </c>
      <c r="J68" t="n">
        <v>295.75</v>
      </c>
      <c r="K68" t="n">
        <v>59.89</v>
      </c>
      <c r="L68" t="n">
        <v>17.5</v>
      </c>
      <c r="M68" t="n">
        <v>16</v>
      </c>
      <c r="N68" t="n">
        <v>83.36</v>
      </c>
      <c r="O68" t="n">
        <v>36710.24</v>
      </c>
      <c r="P68" t="n">
        <v>410.39</v>
      </c>
      <c r="Q68" t="n">
        <v>452.61</v>
      </c>
      <c r="R68" t="n">
        <v>78.22</v>
      </c>
      <c r="S68" t="n">
        <v>57.64</v>
      </c>
      <c r="T68" t="n">
        <v>8156.8</v>
      </c>
      <c r="U68" t="n">
        <v>0.74</v>
      </c>
      <c r="V68" t="n">
        <v>0.88</v>
      </c>
      <c r="W68" t="n">
        <v>6.83</v>
      </c>
      <c r="X68" t="n">
        <v>0.49</v>
      </c>
      <c r="Y68" t="n">
        <v>1</v>
      </c>
      <c r="Z68" t="n">
        <v>10</v>
      </c>
      <c r="AA68" t="n">
        <v>534.6441520407067</v>
      </c>
      <c r="AB68" t="n">
        <v>731.5237156574086</v>
      </c>
      <c r="AC68" t="n">
        <v>661.7081189350479</v>
      </c>
      <c r="AD68" t="n">
        <v>534644.1520407067</v>
      </c>
      <c r="AE68" t="n">
        <v>731523.7156574086</v>
      </c>
      <c r="AF68" t="n">
        <v>3.179476159552055e-06</v>
      </c>
      <c r="AG68" t="n">
        <v>8.096064814814815</v>
      </c>
      <c r="AH68" t="n">
        <v>661708.1189350479</v>
      </c>
    </row>
    <row r="69">
      <c r="A69" t="n">
        <v>67</v>
      </c>
      <c r="B69" t="n">
        <v>135</v>
      </c>
      <c r="C69" t="inlineStr">
        <is>
          <t xml:space="preserve">CONCLUIDO	</t>
        </is>
      </c>
      <c r="D69" t="n">
        <v>3.5735</v>
      </c>
      <c r="E69" t="n">
        <v>27.98</v>
      </c>
      <c r="F69" t="n">
        <v>24.22</v>
      </c>
      <c r="G69" t="n">
        <v>80.73999999999999</v>
      </c>
      <c r="H69" t="n">
        <v>1.07</v>
      </c>
      <c r="I69" t="n">
        <v>18</v>
      </c>
      <c r="J69" t="n">
        <v>296.27</v>
      </c>
      <c r="K69" t="n">
        <v>59.89</v>
      </c>
      <c r="L69" t="n">
        <v>17.75</v>
      </c>
      <c r="M69" t="n">
        <v>16</v>
      </c>
      <c r="N69" t="n">
        <v>83.63</v>
      </c>
      <c r="O69" t="n">
        <v>36774.22</v>
      </c>
      <c r="P69" t="n">
        <v>410.55</v>
      </c>
      <c r="Q69" t="n">
        <v>452.63</v>
      </c>
      <c r="R69" t="n">
        <v>78.59999999999999</v>
      </c>
      <c r="S69" t="n">
        <v>57.64</v>
      </c>
      <c r="T69" t="n">
        <v>8345.870000000001</v>
      </c>
      <c r="U69" t="n">
        <v>0.73</v>
      </c>
      <c r="V69" t="n">
        <v>0.88</v>
      </c>
      <c r="W69" t="n">
        <v>6.82</v>
      </c>
      <c r="X69" t="n">
        <v>0.49</v>
      </c>
      <c r="Y69" t="n">
        <v>1</v>
      </c>
      <c r="Z69" t="n">
        <v>10</v>
      </c>
      <c r="AA69" t="n">
        <v>534.7729044025526</v>
      </c>
      <c r="AB69" t="n">
        <v>731.6998803190396</v>
      </c>
      <c r="AC69" t="n">
        <v>661.8674706886217</v>
      </c>
      <c r="AD69" t="n">
        <v>534772.9044025526</v>
      </c>
      <c r="AE69" t="n">
        <v>731699.8803190396</v>
      </c>
      <c r="AF69" t="n">
        <v>3.179298222055367e-06</v>
      </c>
      <c r="AG69" t="n">
        <v>8.096064814814815</v>
      </c>
      <c r="AH69" t="n">
        <v>661867.4706886216</v>
      </c>
    </row>
    <row r="70">
      <c r="A70" t="n">
        <v>68</v>
      </c>
      <c r="B70" t="n">
        <v>135</v>
      </c>
      <c r="C70" t="inlineStr">
        <is>
          <t xml:space="preserve">CONCLUIDO	</t>
        </is>
      </c>
      <c r="D70" t="n">
        <v>3.5745</v>
      </c>
      <c r="E70" t="n">
        <v>27.98</v>
      </c>
      <c r="F70" t="n">
        <v>24.21</v>
      </c>
      <c r="G70" t="n">
        <v>80.70999999999999</v>
      </c>
      <c r="H70" t="n">
        <v>1.08</v>
      </c>
      <c r="I70" t="n">
        <v>18</v>
      </c>
      <c r="J70" t="n">
        <v>296.79</v>
      </c>
      <c r="K70" t="n">
        <v>59.89</v>
      </c>
      <c r="L70" t="n">
        <v>18</v>
      </c>
      <c r="M70" t="n">
        <v>16</v>
      </c>
      <c r="N70" t="n">
        <v>83.90000000000001</v>
      </c>
      <c r="O70" t="n">
        <v>36838.32</v>
      </c>
      <c r="P70" t="n">
        <v>410.28</v>
      </c>
      <c r="Q70" t="n">
        <v>452.64</v>
      </c>
      <c r="R70" t="n">
        <v>78.01000000000001</v>
      </c>
      <c r="S70" t="n">
        <v>57.64</v>
      </c>
      <c r="T70" t="n">
        <v>8054.24</v>
      </c>
      <c r="U70" t="n">
        <v>0.74</v>
      </c>
      <c r="V70" t="n">
        <v>0.88</v>
      </c>
      <c r="W70" t="n">
        <v>6.83</v>
      </c>
      <c r="X70" t="n">
        <v>0.49</v>
      </c>
      <c r="Y70" t="n">
        <v>1</v>
      </c>
      <c r="Z70" t="n">
        <v>10</v>
      </c>
      <c r="AA70" t="n">
        <v>534.4516561632047</v>
      </c>
      <c r="AB70" t="n">
        <v>731.2603343054914</v>
      </c>
      <c r="AC70" t="n">
        <v>661.4698743296998</v>
      </c>
      <c r="AD70" t="n">
        <v>534451.6561632047</v>
      </c>
      <c r="AE70" t="n">
        <v>731260.3343054914</v>
      </c>
      <c r="AF70" t="n">
        <v>3.180187909538802e-06</v>
      </c>
      <c r="AG70" t="n">
        <v>8.096064814814815</v>
      </c>
      <c r="AH70" t="n">
        <v>661469.8743296998</v>
      </c>
    </row>
    <row r="71">
      <c r="A71" t="n">
        <v>69</v>
      </c>
      <c r="B71" t="n">
        <v>135</v>
      </c>
      <c r="C71" t="inlineStr">
        <is>
          <t xml:space="preserve">CONCLUIDO	</t>
        </is>
      </c>
      <c r="D71" t="n">
        <v>3.5758</v>
      </c>
      <c r="E71" t="n">
        <v>27.97</v>
      </c>
      <c r="F71" t="n">
        <v>24.2</v>
      </c>
      <c r="G71" t="n">
        <v>80.67</v>
      </c>
      <c r="H71" t="n">
        <v>1.09</v>
      </c>
      <c r="I71" t="n">
        <v>18</v>
      </c>
      <c r="J71" t="n">
        <v>297.31</v>
      </c>
      <c r="K71" t="n">
        <v>59.89</v>
      </c>
      <c r="L71" t="n">
        <v>18.25</v>
      </c>
      <c r="M71" t="n">
        <v>16</v>
      </c>
      <c r="N71" t="n">
        <v>84.17</v>
      </c>
      <c r="O71" t="n">
        <v>36902.52</v>
      </c>
      <c r="P71" t="n">
        <v>409.48</v>
      </c>
      <c r="Q71" t="n">
        <v>452.58</v>
      </c>
      <c r="R71" t="n">
        <v>77.97</v>
      </c>
      <c r="S71" t="n">
        <v>57.64</v>
      </c>
      <c r="T71" t="n">
        <v>8034.1</v>
      </c>
      <c r="U71" t="n">
        <v>0.74</v>
      </c>
      <c r="V71" t="n">
        <v>0.88</v>
      </c>
      <c r="W71" t="n">
        <v>6.82</v>
      </c>
      <c r="X71" t="n">
        <v>0.48</v>
      </c>
      <c r="Y71" t="n">
        <v>1</v>
      </c>
      <c r="Z71" t="n">
        <v>10</v>
      </c>
      <c r="AA71" t="n">
        <v>533.7414722392697</v>
      </c>
      <c r="AB71" t="n">
        <v>730.2886293296601</v>
      </c>
      <c r="AC71" t="n">
        <v>660.5909075129653</v>
      </c>
      <c r="AD71" t="n">
        <v>533741.4722392696</v>
      </c>
      <c r="AE71" t="n">
        <v>730288.6293296601</v>
      </c>
      <c r="AF71" t="n">
        <v>3.181344503267269e-06</v>
      </c>
      <c r="AG71" t="n">
        <v>8.093171296296296</v>
      </c>
      <c r="AH71" t="n">
        <v>660590.9075129653</v>
      </c>
    </row>
    <row r="72">
      <c r="A72" t="n">
        <v>70</v>
      </c>
      <c r="B72" t="n">
        <v>135</v>
      </c>
      <c r="C72" t="inlineStr">
        <is>
          <t xml:space="preserve">CONCLUIDO	</t>
        </is>
      </c>
      <c r="D72" t="n">
        <v>3.5867</v>
      </c>
      <c r="E72" t="n">
        <v>27.88</v>
      </c>
      <c r="F72" t="n">
        <v>24.17</v>
      </c>
      <c r="G72" t="n">
        <v>85.3</v>
      </c>
      <c r="H72" t="n">
        <v>1.11</v>
      </c>
      <c r="I72" t="n">
        <v>17</v>
      </c>
      <c r="J72" t="n">
        <v>297.83</v>
      </c>
      <c r="K72" t="n">
        <v>59.89</v>
      </c>
      <c r="L72" t="n">
        <v>18.5</v>
      </c>
      <c r="M72" t="n">
        <v>15</v>
      </c>
      <c r="N72" t="n">
        <v>84.45</v>
      </c>
      <c r="O72" t="n">
        <v>36966.84</v>
      </c>
      <c r="P72" t="n">
        <v>409.17</v>
      </c>
      <c r="Q72" t="n">
        <v>452.56</v>
      </c>
      <c r="R72" t="n">
        <v>76.88</v>
      </c>
      <c r="S72" t="n">
        <v>57.64</v>
      </c>
      <c r="T72" t="n">
        <v>7493.39</v>
      </c>
      <c r="U72" t="n">
        <v>0.75</v>
      </c>
      <c r="V72" t="n">
        <v>0.88</v>
      </c>
      <c r="W72" t="n">
        <v>6.82</v>
      </c>
      <c r="X72" t="n">
        <v>0.44</v>
      </c>
      <c r="Y72" t="n">
        <v>1</v>
      </c>
      <c r="Z72" t="n">
        <v>10</v>
      </c>
      <c r="AA72" t="n">
        <v>532.3158405251736</v>
      </c>
      <c r="AB72" t="n">
        <v>728.3380171240016</v>
      </c>
      <c r="AC72" t="n">
        <v>658.8264589985133</v>
      </c>
      <c r="AD72" t="n">
        <v>532315.8405251736</v>
      </c>
      <c r="AE72" t="n">
        <v>728338.0171240015</v>
      </c>
      <c r="AF72" t="n">
        <v>3.191042096836711e-06</v>
      </c>
      <c r="AG72" t="n">
        <v>8.06712962962963</v>
      </c>
      <c r="AH72" t="n">
        <v>658826.4589985133</v>
      </c>
    </row>
    <row r="73">
      <c r="A73" t="n">
        <v>71</v>
      </c>
      <c r="B73" t="n">
        <v>135</v>
      </c>
      <c r="C73" t="inlineStr">
        <is>
          <t xml:space="preserve">CONCLUIDO	</t>
        </is>
      </c>
      <c r="D73" t="n">
        <v>3.5859</v>
      </c>
      <c r="E73" t="n">
        <v>27.89</v>
      </c>
      <c r="F73" t="n">
        <v>24.17</v>
      </c>
      <c r="G73" t="n">
        <v>85.31999999999999</v>
      </c>
      <c r="H73" t="n">
        <v>1.12</v>
      </c>
      <c r="I73" t="n">
        <v>17</v>
      </c>
      <c r="J73" t="n">
        <v>298.35</v>
      </c>
      <c r="K73" t="n">
        <v>59.89</v>
      </c>
      <c r="L73" t="n">
        <v>18.75</v>
      </c>
      <c r="M73" t="n">
        <v>15</v>
      </c>
      <c r="N73" t="n">
        <v>84.72</v>
      </c>
      <c r="O73" t="n">
        <v>37031.27</v>
      </c>
      <c r="P73" t="n">
        <v>409.5</v>
      </c>
      <c r="Q73" t="n">
        <v>452.6</v>
      </c>
      <c r="R73" t="n">
        <v>77.03</v>
      </c>
      <c r="S73" t="n">
        <v>57.64</v>
      </c>
      <c r="T73" t="n">
        <v>7569.84</v>
      </c>
      <c r="U73" t="n">
        <v>0.75</v>
      </c>
      <c r="V73" t="n">
        <v>0.88</v>
      </c>
      <c r="W73" t="n">
        <v>6.82</v>
      </c>
      <c r="X73" t="n">
        <v>0.45</v>
      </c>
      <c r="Y73" t="n">
        <v>1</v>
      </c>
      <c r="Z73" t="n">
        <v>10</v>
      </c>
      <c r="AA73" t="n">
        <v>532.6194582091302</v>
      </c>
      <c r="AB73" t="n">
        <v>728.7534402338579</v>
      </c>
      <c r="AC73" t="n">
        <v>659.2022347098149</v>
      </c>
      <c r="AD73" t="n">
        <v>532619.4582091302</v>
      </c>
      <c r="AE73" t="n">
        <v>728753.4402338578</v>
      </c>
      <c r="AF73" t="n">
        <v>3.190330346849963e-06</v>
      </c>
      <c r="AG73" t="n">
        <v>8.070023148148149</v>
      </c>
      <c r="AH73" t="n">
        <v>659202.2347098149</v>
      </c>
    </row>
    <row r="74">
      <c r="A74" t="n">
        <v>72</v>
      </c>
      <c r="B74" t="n">
        <v>135</v>
      </c>
      <c r="C74" t="inlineStr">
        <is>
          <t xml:space="preserve">CONCLUIDO	</t>
        </is>
      </c>
      <c r="D74" t="n">
        <v>3.5867</v>
      </c>
      <c r="E74" t="n">
        <v>27.88</v>
      </c>
      <c r="F74" t="n">
        <v>24.17</v>
      </c>
      <c r="G74" t="n">
        <v>85.3</v>
      </c>
      <c r="H74" t="n">
        <v>1.13</v>
      </c>
      <c r="I74" t="n">
        <v>17</v>
      </c>
      <c r="J74" t="n">
        <v>298.88</v>
      </c>
      <c r="K74" t="n">
        <v>59.89</v>
      </c>
      <c r="L74" t="n">
        <v>19</v>
      </c>
      <c r="M74" t="n">
        <v>15</v>
      </c>
      <c r="N74" t="n">
        <v>84.98999999999999</v>
      </c>
      <c r="O74" t="n">
        <v>37095.82</v>
      </c>
      <c r="P74" t="n">
        <v>409.75</v>
      </c>
      <c r="Q74" t="n">
        <v>452.63</v>
      </c>
      <c r="R74" t="n">
        <v>76.68000000000001</v>
      </c>
      <c r="S74" t="n">
        <v>57.64</v>
      </c>
      <c r="T74" t="n">
        <v>7390.69</v>
      </c>
      <c r="U74" t="n">
        <v>0.75</v>
      </c>
      <c r="V74" t="n">
        <v>0.88</v>
      </c>
      <c r="W74" t="n">
        <v>6.82</v>
      </c>
      <c r="X74" t="n">
        <v>0.44</v>
      </c>
      <c r="Y74" t="n">
        <v>1</v>
      </c>
      <c r="Z74" t="n">
        <v>10</v>
      </c>
      <c r="AA74" t="n">
        <v>532.7069565890066</v>
      </c>
      <c r="AB74" t="n">
        <v>728.8731593773606</v>
      </c>
      <c r="AC74" t="n">
        <v>659.3105280262887</v>
      </c>
      <c r="AD74" t="n">
        <v>532706.9565890066</v>
      </c>
      <c r="AE74" t="n">
        <v>728873.1593773606</v>
      </c>
      <c r="AF74" t="n">
        <v>3.191042096836711e-06</v>
      </c>
      <c r="AG74" t="n">
        <v>8.06712962962963</v>
      </c>
      <c r="AH74" t="n">
        <v>659310.5280262887</v>
      </c>
    </row>
    <row r="75">
      <c r="A75" t="n">
        <v>73</v>
      </c>
      <c r="B75" t="n">
        <v>135</v>
      </c>
      <c r="C75" t="inlineStr">
        <is>
          <t xml:space="preserve">CONCLUIDO	</t>
        </is>
      </c>
      <c r="D75" t="n">
        <v>3.5834</v>
      </c>
      <c r="E75" t="n">
        <v>27.91</v>
      </c>
      <c r="F75" t="n">
        <v>24.19</v>
      </c>
      <c r="G75" t="n">
        <v>85.39</v>
      </c>
      <c r="H75" t="n">
        <v>1.15</v>
      </c>
      <c r="I75" t="n">
        <v>17</v>
      </c>
      <c r="J75" t="n">
        <v>299.4</v>
      </c>
      <c r="K75" t="n">
        <v>59.89</v>
      </c>
      <c r="L75" t="n">
        <v>19.25</v>
      </c>
      <c r="M75" t="n">
        <v>15</v>
      </c>
      <c r="N75" t="n">
        <v>85.27</v>
      </c>
      <c r="O75" t="n">
        <v>37160.49</v>
      </c>
      <c r="P75" t="n">
        <v>409.99</v>
      </c>
      <c r="Q75" t="n">
        <v>452.58</v>
      </c>
      <c r="R75" t="n">
        <v>77.51000000000001</v>
      </c>
      <c r="S75" t="n">
        <v>57.64</v>
      </c>
      <c r="T75" t="n">
        <v>7805.71</v>
      </c>
      <c r="U75" t="n">
        <v>0.74</v>
      </c>
      <c r="V75" t="n">
        <v>0.88</v>
      </c>
      <c r="W75" t="n">
        <v>6.83</v>
      </c>
      <c r="X75" t="n">
        <v>0.47</v>
      </c>
      <c r="Y75" t="n">
        <v>1</v>
      </c>
      <c r="Z75" t="n">
        <v>10</v>
      </c>
      <c r="AA75" t="n">
        <v>533.2761345843734</v>
      </c>
      <c r="AB75" t="n">
        <v>729.6519338209824</v>
      </c>
      <c r="AC75" t="n">
        <v>660.014977330028</v>
      </c>
      <c r="AD75" t="n">
        <v>533276.1345843733</v>
      </c>
      <c r="AE75" t="n">
        <v>729651.9338209825</v>
      </c>
      <c r="AF75" t="n">
        <v>3.188106128141376e-06</v>
      </c>
      <c r="AG75" t="n">
        <v>8.075810185185185</v>
      </c>
      <c r="AH75" t="n">
        <v>660014.9773300281</v>
      </c>
    </row>
    <row r="76">
      <c r="A76" t="n">
        <v>74</v>
      </c>
      <c r="B76" t="n">
        <v>135</v>
      </c>
      <c r="C76" t="inlineStr">
        <is>
          <t xml:space="preserve">CONCLUIDO	</t>
        </is>
      </c>
      <c r="D76" t="n">
        <v>3.5838</v>
      </c>
      <c r="E76" t="n">
        <v>27.9</v>
      </c>
      <c r="F76" t="n">
        <v>24.19</v>
      </c>
      <c r="G76" t="n">
        <v>85.38</v>
      </c>
      <c r="H76" t="n">
        <v>1.16</v>
      </c>
      <c r="I76" t="n">
        <v>17</v>
      </c>
      <c r="J76" t="n">
        <v>299.93</v>
      </c>
      <c r="K76" t="n">
        <v>59.89</v>
      </c>
      <c r="L76" t="n">
        <v>19.5</v>
      </c>
      <c r="M76" t="n">
        <v>15</v>
      </c>
      <c r="N76" t="n">
        <v>85.54000000000001</v>
      </c>
      <c r="O76" t="n">
        <v>37225.39</v>
      </c>
      <c r="P76" t="n">
        <v>409.77</v>
      </c>
      <c r="Q76" t="n">
        <v>452.64</v>
      </c>
      <c r="R76" t="n">
        <v>77.63</v>
      </c>
      <c r="S76" t="n">
        <v>57.64</v>
      </c>
      <c r="T76" t="n">
        <v>7870.26</v>
      </c>
      <c r="U76" t="n">
        <v>0.74</v>
      </c>
      <c r="V76" t="n">
        <v>0.88</v>
      </c>
      <c r="W76" t="n">
        <v>6.82</v>
      </c>
      <c r="X76" t="n">
        <v>0.47</v>
      </c>
      <c r="Y76" t="n">
        <v>1</v>
      </c>
      <c r="Z76" t="n">
        <v>10</v>
      </c>
      <c r="AA76" t="n">
        <v>533.0870110010449</v>
      </c>
      <c r="AB76" t="n">
        <v>729.3931665907289</v>
      </c>
      <c r="AC76" t="n">
        <v>659.7809064810479</v>
      </c>
      <c r="AD76" t="n">
        <v>533087.0110010449</v>
      </c>
      <c r="AE76" t="n">
        <v>729393.1665907289</v>
      </c>
      <c r="AF76" t="n">
        <v>3.188462003134749e-06</v>
      </c>
      <c r="AG76" t="n">
        <v>8.072916666666666</v>
      </c>
      <c r="AH76" t="n">
        <v>659780.9064810479</v>
      </c>
    </row>
    <row r="77">
      <c r="A77" t="n">
        <v>75</v>
      </c>
      <c r="B77" t="n">
        <v>135</v>
      </c>
      <c r="C77" t="inlineStr">
        <is>
          <t xml:space="preserve">CONCLUIDO	</t>
        </is>
      </c>
      <c r="D77" t="n">
        <v>3.5951</v>
      </c>
      <c r="E77" t="n">
        <v>27.82</v>
      </c>
      <c r="F77" t="n">
        <v>24.15</v>
      </c>
      <c r="G77" t="n">
        <v>90.58</v>
      </c>
      <c r="H77" t="n">
        <v>1.17</v>
      </c>
      <c r="I77" t="n">
        <v>16</v>
      </c>
      <c r="J77" t="n">
        <v>300.45</v>
      </c>
      <c r="K77" t="n">
        <v>59.89</v>
      </c>
      <c r="L77" t="n">
        <v>19.75</v>
      </c>
      <c r="M77" t="n">
        <v>14</v>
      </c>
      <c r="N77" t="n">
        <v>85.81999999999999</v>
      </c>
      <c r="O77" t="n">
        <v>37290.29</v>
      </c>
      <c r="P77" t="n">
        <v>409.14</v>
      </c>
      <c r="Q77" t="n">
        <v>452.57</v>
      </c>
      <c r="R77" t="n">
        <v>76.20999999999999</v>
      </c>
      <c r="S77" t="n">
        <v>57.64</v>
      </c>
      <c r="T77" t="n">
        <v>7162.99</v>
      </c>
      <c r="U77" t="n">
        <v>0.76</v>
      </c>
      <c r="V77" t="n">
        <v>0.88</v>
      </c>
      <c r="W77" t="n">
        <v>6.82</v>
      </c>
      <c r="X77" t="n">
        <v>0.43</v>
      </c>
      <c r="Y77" t="n">
        <v>1</v>
      </c>
      <c r="Z77" t="n">
        <v>10</v>
      </c>
      <c r="AA77" t="n">
        <v>531.3748684340499</v>
      </c>
      <c r="AB77" t="n">
        <v>727.0505375961671</v>
      </c>
      <c r="AC77" t="n">
        <v>657.6618547098267</v>
      </c>
      <c r="AD77" t="n">
        <v>531374.8684340499</v>
      </c>
      <c r="AE77" t="n">
        <v>727050.5375961672</v>
      </c>
      <c r="AF77" t="n">
        <v>3.198515471697566e-06</v>
      </c>
      <c r="AG77" t="n">
        <v>8.049768518518519</v>
      </c>
      <c r="AH77" t="n">
        <v>657661.8547098266</v>
      </c>
    </row>
    <row r="78">
      <c r="A78" t="n">
        <v>76</v>
      </c>
      <c r="B78" t="n">
        <v>135</v>
      </c>
      <c r="C78" t="inlineStr">
        <is>
          <t xml:space="preserve">CONCLUIDO	</t>
        </is>
      </c>
      <c r="D78" t="n">
        <v>3.5958</v>
      </c>
      <c r="E78" t="n">
        <v>27.81</v>
      </c>
      <c r="F78" t="n">
        <v>24.15</v>
      </c>
      <c r="G78" t="n">
        <v>90.56</v>
      </c>
      <c r="H78" t="n">
        <v>1.18</v>
      </c>
      <c r="I78" t="n">
        <v>16</v>
      </c>
      <c r="J78" t="n">
        <v>300.98</v>
      </c>
      <c r="K78" t="n">
        <v>59.89</v>
      </c>
      <c r="L78" t="n">
        <v>20</v>
      </c>
      <c r="M78" t="n">
        <v>14</v>
      </c>
      <c r="N78" t="n">
        <v>86.09</v>
      </c>
      <c r="O78" t="n">
        <v>37355.31</v>
      </c>
      <c r="P78" t="n">
        <v>409.24</v>
      </c>
      <c r="Q78" t="n">
        <v>452.58</v>
      </c>
      <c r="R78" t="n">
        <v>76.19</v>
      </c>
      <c r="S78" t="n">
        <v>57.64</v>
      </c>
      <c r="T78" t="n">
        <v>7151.17</v>
      </c>
      <c r="U78" t="n">
        <v>0.76</v>
      </c>
      <c r="V78" t="n">
        <v>0.88</v>
      </c>
      <c r="W78" t="n">
        <v>6.82</v>
      </c>
      <c r="X78" t="n">
        <v>0.42</v>
      </c>
      <c r="Y78" t="n">
        <v>1</v>
      </c>
      <c r="Z78" t="n">
        <v>10</v>
      </c>
      <c r="AA78" t="n">
        <v>531.3716030597618</v>
      </c>
      <c r="AB78" t="n">
        <v>727.046069767008</v>
      </c>
      <c r="AC78" t="n">
        <v>657.6578132840118</v>
      </c>
      <c r="AD78" t="n">
        <v>531371.6030597618</v>
      </c>
      <c r="AE78" t="n">
        <v>727046.0697670081</v>
      </c>
      <c r="AF78" t="n">
        <v>3.199138252935971e-06</v>
      </c>
      <c r="AG78" t="n">
        <v>8.046875</v>
      </c>
      <c r="AH78" t="n">
        <v>657657.8132840118</v>
      </c>
    </row>
    <row r="79">
      <c r="A79" t="n">
        <v>77</v>
      </c>
      <c r="B79" t="n">
        <v>135</v>
      </c>
      <c r="C79" t="inlineStr">
        <is>
          <t xml:space="preserve">CONCLUIDO	</t>
        </is>
      </c>
      <c r="D79" t="n">
        <v>3.595</v>
      </c>
      <c r="E79" t="n">
        <v>27.82</v>
      </c>
      <c r="F79" t="n">
        <v>24.15</v>
      </c>
      <c r="G79" t="n">
        <v>90.58</v>
      </c>
      <c r="H79" t="n">
        <v>1.2</v>
      </c>
      <c r="I79" t="n">
        <v>16</v>
      </c>
      <c r="J79" t="n">
        <v>301.51</v>
      </c>
      <c r="K79" t="n">
        <v>59.89</v>
      </c>
      <c r="L79" t="n">
        <v>20.25</v>
      </c>
      <c r="M79" t="n">
        <v>14</v>
      </c>
      <c r="N79" t="n">
        <v>86.37</v>
      </c>
      <c r="O79" t="n">
        <v>37420.44</v>
      </c>
      <c r="P79" t="n">
        <v>409.32</v>
      </c>
      <c r="Q79" t="n">
        <v>452.61</v>
      </c>
      <c r="R79" t="n">
        <v>76.3</v>
      </c>
      <c r="S79" t="n">
        <v>57.64</v>
      </c>
      <c r="T79" t="n">
        <v>7207.79</v>
      </c>
      <c r="U79" t="n">
        <v>0.76</v>
      </c>
      <c r="V79" t="n">
        <v>0.88</v>
      </c>
      <c r="W79" t="n">
        <v>6.82</v>
      </c>
      <c r="X79" t="n">
        <v>0.43</v>
      </c>
      <c r="Y79" t="n">
        <v>1</v>
      </c>
      <c r="Z79" t="n">
        <v>10</v>
      </c>
      <c r="AA79" t="n">
        <v>531.5060467871419</v>
      </c>
      <c r="AB79" t="n">
        <v>727.2300216060482</v>
      </c>
      <c r="AC79" t="n">
        <v>657.824209017712</v>
      </c>
      <c r="AD79" t="n">
        <v>531506.0467871419</v>
      </c>
      <c r="AE79" t="n">
        <v>727230.0216060482</v>
      </c>
      <c r="AF79" t="n">
        <v>3.198426502949223e-06</v>
      </c>
      <c r="AG79" t="n">
        <v>8.049768518518519</v>
      </c>
      <c r="AH79" t="n">
        <v>657824.2090177119</v>
      </c>
    </row>
    <row r="80">
      <c r="A80" t="n">
        <v>78</v>
      </c>
      <c r="B80" t="n">
        <v>135</v>
      </c>
      <c r="C80" t="inlineStr">
        <is>
          <t xml:space="preserve">CONCLUIDO	</t>
        </is>
      </c>
      <c r="D80" t="n">
        <v>3.5943</v>
      </c>
      <c r="E80" t="n">
        <v>27.82</v>
      </c>
      <c r="F80" t="n">
        <v>24.16</v>
      </c>
      <c r="G80" t="n">
        <v>90.59999999999999</v>
      </c>
      <c r="H80" t="n">
        <v>1.21</v>
      </c>
      <c r="I80" t="n">
        <v>16</v>
      </c>
      <c r="J80" t="n">
        <v>302.04</v>
      </c>
      <c r="K80" t="n">
        <v>59.89</v>
      </c>
      <c r="L80" t="n">
        <v>20.5</v>
      </c>
      <c r="M80" t="n">
        <v>14</v>
      </c>
      <c r="N80" t="n">
        <v>86.65000000000001</v>
      </c>
      <c r="O80" t="n">
        <v>37485.7</v>
      </c>
      <c r="P80" t="n">
        <v>409.55</v>
      </c>
      <c r="Q80" t="n">
        <v>452.58</v>
      </c>
      <c r="R80" t="n">
        <v>76.59999999999999</v>
      </c>
      <c r="S80" t="n">
        <v>57.64</v>
      </c>
      <c r="T80" t="n">
        <v>7359.52</v>
      </c>
      <c r="U80" t="n">
        <v>0.75</v>
      </c>
      <c r="V80" t="n">
        <v>0.88</v>
      </c>
      <c r="W80" t="n">
        <v>6.82</v>
      </c>
      <c r="X80" t="n">
        <v>0.43</v>
      </c>
      <c r="Y80" t="n">
        <v>1</v>
      </c>
      <c r="Z80" t="n">
        <v>10</v>
      </c>
      <c r="AA80" t="n">
        <v>531.7674498999377</v>
      </c>
      <c r="AB80" t="n">
        <v>727.5876848772668</v>
      </c>
      <c r="AC80" t="n">
        <v>658.1477374083091</v>
      </c>
      <c r="AD80" t="n">
        <v>531767.4498999377</v>
      </c>
      <c r="AE80" t="n">
        <v>727587.6848772669</v>
      </c>
      <c r="AF80" t="n">
        <v>3.197803721710818e-06</v>
      </c>
      <c r="AG80" t="n">
        <v>8.049768518518519</v>
      </c>
      <c r="AH80" t="n">
        <v>658147.7374083091</v>
      </c>
    </row>
    <row r="81">
      <c r="A81" t="n">
        <v>79</v>
      </c>
      <c r="B81" t="n">
        <v>135</v>
      </c>
      <c r="C81" t="inlineStr">
        <is>
          <t xml:space="preserve">CONCLUIDO	</t>
        </is>
      </c>
      <c r="D81" t="n">
        <v>3.5939</v>
      </c>
      <c r="E81" t="n">
        <v>27.83</v>
      </c>
      <c r="F81" t="n">
        <v>24.16</v>
      </c>
      <c r="G81" t="n">
        <v>90.61</v>
      </c>
      <c r="H81" t="n">
        <v>1.22</v>
      </c>
      <c r="I81" t="n">
        <v>16</v>
      </c>
      <c r="J81" t="n">
        <v>302.57</v>
      </c>
      <c r="K81" t="n">
        <v>59.89</v>
      </c>
      <c r="L81" t="n">
        <v>20.75</v>
      </c>
      <c r="M81" t="n">
        <v>14</v>
      </c>
      <c r="N81" t="n">
        <v>86.93000000000001</v>
      </c>
      <c r="O81" t="n">
        <v>37551.07</v>
      </c>
      <c r="P81" t="n">
        <v>409.25</v>
      </c>
      <c r="Q81" t="n">
        <v>452.59</v>
      </c>
      <c r="R81" t="n">
        <v>76.54000000000001</v>
      </c>
      <c r="S81" t="n">
        <v>57.64</v>
      </c>
      <c r="T81" t="n">
        <v>7330.15</v>
      </c>
      <c r="U81" t="n">
        <v>0.75</v>
      </c>
      <c r="V81" t="n">
        <v>0.88</v>
      </c>
      <c r="W81" t="n">
        <v>6.82</v>
      </c>
      <c r="X81" t="n">
        <v>0.44</v>
      </c>
      <c r="Y81" t="n">
        <v>1</v>
      </c>
      <c r="Z81" t="n">
        <v>10</v>
      </c>
      <c r="AA81" t="n">
        <v>531.6059207903431</v>
      </c>
      <c r="AB81" t="n">
        <v>727.3666736233581</v>
      </c>
      <c r="AC81" t="n">
        <v>657.9478191582823</v>
      </c>
      <c r="AD81" t="n">
        <v>531605.9207903431</v>
      </c>
      <c r="AE81" t="n">
        <v>727366.6736233581</v>
      </c>
      <c r="AF81" t="n">
        <v>3.197447846717444e-06</v>
      </c>
      <c r="AG81" t="n">
        <v>8.052662037037036</v>
      </c>
      <c r="AH81" t="n">
        <v>657947.8191582822</v>
      </c>
    </row>
    <row r="82">
      <c r="A82" t="n">
        <v>80</v>
      </c>
      <c r="B82" t="n">
        <v>135</v>
      </c>
      <c r="C82" t="inlineStr">
        <is>
          <t xml:space="preserve">CONCLUIDO	</t>
        </is>
      </c>
      <c r="D82" t="n">
        <v>3.6049</v>
      </c>
      <c r="E82" t="n">
        <v>27.74</v>
      </c>
      <c r="F82" t="n">
        <v>24.13</v>
      </c>
      <c r="G82" t="n">
        <v>96.51000000000001</v>
      </c>
      <c r="H82" t="n">
        <v>1.23</v>
      </c>
      <c r="I82" t="n">
        <v>15</v>
      </c>
      <c r="J82" t="n">
        <v>303.1</v>
      </c>
      <c r="K82" t="n">
        <v>59.89</v>
      </c>
      <c r="L82" t="n">
        <v>21</v>
      </c>
      <c r="M82" t="n">
        <v>13</v>
      </c>
      <c r="N82" t="n">
        <v>87.20999999999999</v>
      </c>
      <c r="O82" t="n">
        <v>37616.56</v>
      </c>
      <c r="P82" t="n">
        <v>408.54</v>
      </c>
      <c r="Q82" t="n">
        <v>452.62</v>
      </c>
      <c r="R82" t="n">
        <v>75.58</v>
      </c>
      <c r="S82" t="n">
        <v>57.64</v>
      </c>
      <c r="T82" t="n">
        <v>6854.67</v>
      </c>
      <c r="U82" t="n">
        <v>0.76</v>
      </c>
      <c r="V82" t="n">
        <v>0.88</v>
      </c>
      <c r="W82" t="n">
        <v>6.82</v>
      </c>
      <c r="X82" t="n">
        <v>0.4</v>
      </c>
      <c r="Y82" t="n">
        <v>1</v>
      </c>
      <c r="Z82" t="n">
        <v>10</v>
      </c>
      <c r="AA82" t="n">
        <v>529.9155139390597</v>
      </c>
      <c r="AB82" t="n">
        <v>725.0537843939451</v>
      </c>
      <c r="AC82" t="n">
        <v>655.8556688307639</v>
      </c>
      <c r="AD82" t="n">
        <v>529915.5139390597</v>
      </c>
      <c r="AE82" t="n">
        <v>725053.7843939451</v>
      </c>
      <c r="AF82" t="n">
        <v>3.207234409035231e-06</v>
      </c>
      <c r="AG82" t="n">
        <v>8.02662037037037</v>
      </c>
      <c r="AH82" t="n">
        <v>655855.6688307639</v>
      </c>
    </row>
    <row r="83">
      <c r="A83" t="n">
        <v>81</v>
      </c>
      <c r="B83" t="n">
        <v>135</v>
      </c>
      <c r="C83" t="inlineStr">
        <is>
          <t xml:space="preserve">CONCLUIDO	</t>
        </is>
      </c>
      <c r="D83" t="n">
        <v>3.6068</v>
      </c>
      <c r="E83" t="n">
        <v>27.73</v>
      </c>
      <c r="F83" t="n">
        <v>24.11</v>
      </c>
      <c r="G83" t="n">
        <v>96.45999999999999</v>
      </c>
      <c r="H83" t="n">
        <v>1.25</v>
      </c>
      <c r="I83" t="n">
        <v>15</v>
      </c>
      <c r="J83" t="n">
        <v>303.63</v>
      </c>
      <c r="K83" t="n">
        <v>59.89</v>
      </c>
      <c r="L83" t="n">
        <v>21.25</v>
      </c>
      <c r="M83" t="n">
        <v>13</v>
      </c>
      <c r="N83" t="n">
        <v>87.48999999999999</v>
      </c>
      <c r="O83" t="n">
        <v>37682.17</v>
      </c>
      <c r="P83" t="n">
        <v>408.42</v>
      </c>
      <c r="Q83" t="n">
        <v>452.58</v>
      </c>
      <c r="R83" t="n">
        <v>74.95</v>
      </c>
      <c r="S83" t="n">
        <v>57.64</v>
      </c>
      <c r="T83" t="n">
        <v>6536.1</v>
      </c>
      <c r="U83" t="n">
        <v>0.77</v>
      </c>
      <c r="V83" t="n">
        <v>0.88</v>
      </c>
      <c r="W83" t="n">
        <v>6.82</v>
      </c>
      <c r="X83" t="n">
        <v>0.39</v>
      </c>
      <c r="Y83" t="n">
        <v>1</v>
      </c>
      <c r="Z83" t="n">
        <v>10</v>
      </c>
      <c r="AA83" t="n">
        <v>529.5731126254907</v>
      </c>
      <c r="AB83" t="n">
        <v>724.5852958110401</v>
      </c>
      <c r="AC83" t="n">
        <v>655.4318921406837</v>
      </c>
      <c r="AD83" t="n">
        <v>529573.1126254906</v>
      </c>
      <c r="AE83" t="n">
        <v>724585.2958110401</v>
      </c>
      <c r="AF83" t="n">
        <v>3.208924815253756e-06</v>
      </c>
      <c r="AG83" t="n">
        <v>8.023726851851853</v>
      </c>
      <c r="AH83" t="n">
        <v>655431.8921406836</v>
      </c>
    </row>
    <row r="84">
      <c r="A84" t="n">
        <v>82</v>
      </c>
      <c r="B84" t="n">
        <v>135</v>
      </c>
      <c r="C84" t="inlineStr">
        <is>
          <t xml:space="preserve">CONCLUIDO	</t>
        </is>
      </c>
      <c r="D84" t="n">
        <v>3.6036</v>
      </c>
      <c r="E84" t="n">
        <v>27.75</v>
      </c>
      <c r="F84" t="n">
        <v>24.14</v>
      </c>
      <c r="G84" t="n">
        <v>96.55</v>
      </c>
      <c r="H84" t="n">
        <v>1.26</v>
      </c>
      <c r="I84" t="n">
        <v>15</v>
      </c>
      <c r="J84" t="n">
        <v>304.16</v>
      </c>
      <c r="K84" t="n">
        <v>59.89</v>
      </c>
      <c r="L84" t="n">
        <v>21.5</v>
      </c>
      <c r="M84" t="n">
        <v>13</v>
      </c>
      <c r="N84" t="n">
        <v>87.78</v>
      </c>
      <c r="O84" t="n">
        <v>37747.91</v>
      </c>
      <c r="P84" t="n">
        <v>408.85</v>
      </c>
      <c r="Q84" t="n">
        <v>452.64</v>
      </c>
      <c r="R84" t="n">
        <v>75.77</v>
      </c>
      <c r="S84" t="n">
        <v>57.64</v>
      </c>
      <c r="T84" t="n">
        <v>6946.09</v>
      </c>
      <c r="U84" t="n">
        <v>0.76</v>
      </c>
      <c r="V84" t="n">
        <v>0.88</v>
      </c>
      <c r="W84" t="n">
        <v>6.82</v>
      </c>
      <c r="X84" t="n">
        <v>0.41</v>
      </c>
      <c r="Y84" t="n">
        <v>1</v>
      </c>
      <c r="Z84" t="n">
        <v>10</v>
      </c>
      <c r="AA84" t="n">
        <v>530.2897067037518</v>
      </c>
      <c r="AB84" t="n">
        <v>725.5657714428166</v>
      </c>
      <c r="AC84" t="n">
        <v>656.3187925542694</v>
      </c>
      <c r="AD84" t="n">
        <v>530289.7067037518</v>
      </c>
      <c r="AE84" t="n">
        <v>725565.7714428166</v>
      </c>
      <c r="AF84" t="n">
        <v>3.206077815306765e-06</v>
      </c>
      <c r="AG84" t="n">
        <v>8.029513888888889</v>
      </c>
      <c r="AH84" t="n">
        <v>656318.7925542694</v>
      </c>
    </row>
    <row r="85">
      <c r="A85" t="n">
        <v>83</v>
      </c>
      <c r="B85" t="n">
        <v>135</v>
      </c>
      <c r="C85" t="inlineStr">
        <is>
          <t xml:space="preserve">CONCLUIDO	</t>
        </is>
      </c>
      <c r="D85" t="n">
        <v>3.6058</v>
      </c>
      <c r="E85" t="n">
        <v>27.73</v>
      </c>
      <c r="F85" t="n">
        <v>24.12</v>
      </c>
      <c r="G85" t="n">
        <v>96.48999999999999</v>
      </c>
      <c r="H85" t="n">
        <v>1.27</v>
      </c>
      <c r="I85" t="n">
        <v>15</v>
      </c>
      <c r="J85" t="n">
        <v>304.7</v>
      </c>
      <c r="K85" t="n">
        <v>59.89</v>
      </c>
      <c r="L85" t="n">
        <v>21.75</v>
      </c>
      <c r="M85" t="n">
        <v>13</v>
      </c>
      <c r="N85" t="n">
        <v>88.06</v>
      </c>
      <c r="O85" t="n">
        <v>37813.76</v>
      </c>
      <c r="P85" t="n">
        <v>408.66</v>
      </c>
      <c r="Q85" t="n">
        <v>452.56</v>
      </c>
      <c r="R85" t="n">
        <v>75.25</v>
      </c>
      <c r="S85" t="n">
        <v>57.64</v>
      </c>
      <c r="T85" t="n">
        <v>6690.2</v>
      </c>
      <c r="U85" t="n">
        <v>0.77</v>
      </c>
      <c r="V85" t="n">
        <v>0.88</v>
      </c>
      <c r="W85" t="n">
        <v>6.82</v>
      </c>
      <c r="X85" t="n">
        <v>0.4</v>
      </c>
      <c r="Y85" t="n">
        <v>1</v>
      </c>
      <c r="Z85" t="n">
        <v>10</v>
      </c>
      <c r="AA85" t="n">
        <v>529.8700072375638</v>
      </c>
      <c r="AB85" t="n">
        <v>724.9915201173444</v>
      </c>
      <c r="AC85" t="n">
        <v>655.7993469693336</v>
      </c>
      <c r="AD85" t="n">
        <v>529870.0072375637</v>
      </c>
      <c r="AE85" t="n">
        <v>724991.5201173445</v>
      </c>
      <c r="AF85" t="n">
        <v>3.208035127770321e-06</v>
      </c>
      <c r="AG85" t="n">
        <v>8.023726851851853</v>
      </c>
      <c r="AH85" t="n">
        <v>655799.3469693336</v>
      </c>
    </row>
    <row r="86">
      <c r="A86" t="n">
        <v>84</v>
      </c>
      <c r="B86" t="n">
        <v>135</v>
      </c>
      <c r="C86" t="inlineStr">
        <is>
          <t xml:space="preserve">CONCLUIDO	</t>
        </is>
      </c>
      <c r="D86" t="n">
        <v>3.6047</v>
      </c>
      <c r="E86" t="n">
        <v>27.74</v>
      </c>
      <c r="F86" t="n">
        <v>24.13</v>
      </c>
      <c r="G86" t="n">
        <v>96.52</v>
      </c>
      <c r="H86" t="n">
        <v>1.28</v>
      </c>
      <c r="I86" t="n">
        <v>15</v>
      </c>
      <c r="J86" t="n">
        <v>305.23</v>
      </c>
      <c r="K86" t="n">
        <v>59.89</v>
      </c>
      <c r="L86" t="n">
        <v>22</v>
      </c>
      <c r="M86" t="n">
        <v>13</v>
      </c>
      <c r="N86" t="n">
        <v>88.34999999999999</v>
      </c>
      <c r="O86" t="n">
        <v>37879.74</v>
      </c>
      <c r="P86" t="n">
        <v>408.77</v>
      </c>
      <c r="Q86" t="n">
        <v>452.57</v>
      </c>
      <c r="R86" t="n">
        <v>75.36</v>
      </c>
      <c r="S86" t="n">
        <v>57.64</v>
      </c>
      <c r="T86" t="n">
        <v>6744.2</v>
      </c>
      <c r="U86" t="n">
        <v>0.76</v>
      </c>
      <c r="V86" t="n">
        <v>0.88</v>
      </c>
      <c r="W86" t="n">
        <v>6.82</v>
      </c>
      <c r="X86" t="n">
        <v>0.41</v>
      </c>
      <c r="Y86" t="n">
        <v>1</v>
      </c>
      <c r="Z86" t="n">
        <v>10</v>
      </c>
      <c r="AA86" t="n">
        <v>530.0898574947161</v>
      </c>
      <c r="AB86" t="n">
        <v>725.2923289382891</v>
      </c>
      <c r="AC86" t="n">
        <v>656.0714470185951</v>
      </c>
      <c r="AD86" t="n">
        <v>530089.8574947161</v>
      </c>
      <c r="AE86" t="n">
        <v>725292.3289382891</v>
      </c>
      <c r="AF86" t="n">
        <v>3.207056471538543e-06</v>
      </c>
      <c r="AG86" t="n">
        <v>8.02662037037037</v>
      </c>
      <c r="AH86" t="n">
        <v>656071.4470185951</v>
      </c>
    </row>
    <row r="87">
      <c r="A87" t="n">
        <v>85</v>
      </c>
      <c r="B87" t="n">
        <v>135</v>
      </c>
      <c r="C87" t="inlineStr">
        <is>
          <t xml:space="preserve">CONCLUIDO	</t>
        </is>
      </c>
      <c r="D87" t="n">
        <v>3.6066</v>
      </c>
      <c r="E87" t="n">
        <v>27.73</v>
      </c>
      <c r="F87" t="n">
        <v>24.12</v>
      </c>
      <c r="G87" t="n">
        <v>96.45999999999999</v>
      </c>
      <c r="H87" t="n">
        <v>1.3</v>
      </c>
      <c r="I87" t="n">
        <v>15</v>
      </c>
      <c r="J87" t="n">
        <v>305.77</v>
      </c>
      <c r="K87" t="n">
        <v>59.89</v>
      </c>
      <c r="L87" t="n">
        <v>22.25</v>
      </c>
      <c r="M87" t="n">
        <v>13</v>
      </c>
      <c r="N87" t="n">
        <v>88.63</v>
      </c>
      <c r="O87" t="n">
        <v>37945.85</v>
      </c>
      <c r="P87" t="n">
        <v>408.35</v>
      </c>
      <c r="Q87" t="n">
        <v>452.58</v>
      </c>
      <c r="R87" t="n">
        <v>75</v>
      </c>
      <c r="S87" t="n">
        <v>57.64</v>
      </c>
      <c r="T87" t="n">
        <v>6562.04</v>
      </c>
      <c r="U87" t="n">
        <v>0.77</v>
      </c>
      <c r="V87" t="n">
        <v>0.88</v>
      </c>
      <c r="W87" t="n">
        <v>6.82</v>
      </c>
      <c r="X87" t="n">
        <v>0.39</v>
      </c>
      <c r="Y87" t="n">
        <v>1</v>
      </c>
      <c r="Z87" t="n">
        <v>10</v>
      </c>
      <c r="AA87" t="n">
        <v>529.5820870298252</v>
      </c>
      <c r="AB87" t="n">
        <v>724.5975749869735</v>
      </c>
      <c r="AC87" t="n">
        <v>655.4429994092998</v>
      </c>
      <c r="AD87" t="n">
        <v>529582.0870298252</v>
      </c>
      <c r="AE87" t="n">
        <v>724597.5749869735</v>
      </c>
      <c r="AF87" t="n">
        <v>3.20874687775707e-06</v>
      </c>
      <c r="AG87" t="n">
        <v>8.023726851851853</v>
      </c>
      <c r="AH87" t="n">
        <v>655442.9994092998</v>
      </c>
    </row>
    <row r="88">
      <c r="A88" t="n">
        <v>86</v>
      </c>
      <c r="B88" t="n">
        <v>135</v>
      </c>
      <c r="C88" t="inlineStr">
        <is>
          <t xml:space="preserve">CONCLUIDO	</t>
        </is>
      </c>
      <c r="D88" t="n">
        <v>3.616</v>
      </c>
      <c r="E88" t="n">
        <v>27.66</v>
      </c>
      <c r="F88" t="n">
        <v>24.09</v>
      </c>
      <c r="G88" t="n">
        <v>103.26</v>
      </c>
      <c r="H88" t="n">
        <v>1.31</v>
      </c>
      <c r="I88" t="n">
        <v>14</v>
      </c>
      <c r="J88" t="n">
        <v>306.31</v>
      </c>
      <c r="K88" t="n">
        <v>59.89</v>
      </c>
      <c r="L88" t="n">
        <v>22.5</v>
      </c>
      <c r="M88" t="n">
        <v>12</v>
      </c>
      <c r="N88" t="n">
        <v>88.92</v>
      </c>
      <c r="O88" t="n">
        <v>38012.07</v>
      </c>
      <c r="P88" t="n">
        <v>407.98</v>
      </c>
      <c r="Q88" t="n">
        <v>452.57</v>
      </c>
      <c r="R88" t="n">
        <v>74.34999999999999</v>
      </c>
      <c r="S88" t="n">
        <v>57.64</v>
      </c>
      <c r="T88" t="n">
        <v>6242.37</v>
      </c>
      <c r="U88" t="n">
        <v>0.78</v>
      </c>
      <c r="V88" t="n">
        <v>0.88</v>
      </c>
      <c r="W88" t="n">
        <v>6.82</v>
      </c>
      <c r="X88" t="n">
        <v>0.37</v>
      </c>
      <c r="Y88" t="n">
        <v>1</v>
      </c>
      <c r="Z88" t="n">
        <v>10</v>
      </c>
      <c r="AA88" t="n">
        <v>528.2899571550314</v>
      </c>
      <c r="AB88" t="n">
        <v>722.8296258875338</v>
      </c>
      <c r="AC88" t="n">
        <v>653.8437808905784</v>
      </c>
      <c r="AD88" t="n">
        <v>528289.9571550314</v>
      </c>
      <c r="AE88" t="n">
        <v>722829.6258875338</v>
      </c>
      <c r="AF88" t="n">
        <v>3.21710994010136e-06</v>
      </c>
      <c r="AG88" t="n">
        <v>8.003472222222223</v>
      </c>
      <c r="AH88" t="n">
        <v>653843.7808905784</v>
      </c>
    </row>
    <row r="89">
      <c r="A89" t="n">
        <v>87</v>
      </c>
      <c r="B89" t="n">
        <v>135</v>
      </c>
      <c r="C89" t="inlineStr">
        <is>
          <t xml:space="preserve">CONCLUIDO	</t>
        </is>
      </c>
      <c r="D89" t="n">
        <v>3.6143</v>
      </c>
      <c r="E89" t="n">
        <v>27.67</v>
      </c>
      <c r="F89" t="n">
        <v>24.11</v>
      </c>
      <c r="G89" t="n">
        <v>103.32</v>
      </c>
      <c r="H89" t="n">
        <v>1.32</v>
      </c>
      <c r="I89" t="n">
        <v>14</v>
      </c>
      <c r="J89" t="n">
        <v>306.84</v>
      </c>
      <c r="K89" t="n">
        <v>59.89</v>
      </c>
      <c r="L89" t="n">
        <v>22.75</v>
      </c>
      <c r="M89" t="n">
        <v>12</v>
      </c>
      <c r="N89" t="n">
        <v>89.20999999999999</v>
      </c>
      <c r="O89" t="n">
        <v>38078.42</v>
      </c>
      <c r="P89" t="n">
        <v>408.84</v>
      </c>
      <c r="Q89" t="n">
        <v>452.58</v>
      </c>
      <c r="R89" t="n">
        <v>74.86</v>
      </c>
      <c r="S89" t="n">
        <v>57.64</v>
      </c>
      <c r="T89" t="n">
        <v>6499.18</v>
      </c>
      <c r="U89" t="n">
        <v>0.77</v>
      </c>
      <c r="V89" t="n">
        <v>0.88</v>
      </c>
      <c r="W89" t="n">
        <v>6.82</v>
      </c>
      <c r="X89" t="n">
        <v>0.38</v>
      </c>
      <c r="Y89" t="n">
        <v>1</v>
      </c>
      <c r="Z89" t="n">
        <v>10</v>
      </c>
      <c r="AA89" t="n">
        <v>529.1061158027906</v>
      </c>
      <c r="AB89" t="n">
        <v>723.946330155776</v>
      </c>
      <c r="AC89" t="n">
        <v>654.8539084707638</v>
      </c>
      <c r="AD89" t="n">
        <v>529106.1158027905</v>
      </c>
      <c r="AE89" t="n">
        <v>723946.330155776</v>
      </c>
      <c r="AF89" t="n">
        <v>3.21559747137952e-06</v>
      </c>
      <c r="AG89" t="n">
        <v>8.006365740740742</v>
      </c>
      <c r="AH89" t="n">
        <v>654853.9084707638</v>
      </c>
    </row>
    <row r="90">
      <c r="A90" t="n">
        <v>88</v>
      </c>
      <c r="B90" t="n">
        <v>135</v>
      </c>
      <c r="C90" t="inlineStr">
        <is>
          <t xml:space="preserve">CONCLUIDO	</t>
        </is>
      </c>
      <c r="D90" t="n">
        <v>3.6165</v>
      </c>
      <c r="E90" t="n">
        <v>27.65</v>
      </c>
      <c r="F90" t="n">
        <v>24.09</v>
      </c>
      <c r="G90" t="n">
        <v>103.24</v>
      </c>
      <c r="H90" t="n">
        <v>1.33</v>
      </c>
      <c r="I90" t="n">
        <v>14</v>
      </c>
      <c r="J90" t="n">
        <v>307.38</v>
      </c>
      <c r="K90" t="n">
        <v>59.89</v>
      </c>
      <c r="L90" t="n">
        <v>23</v>
      </c>
      <c r="M90" t="n">
        <v>12</v>
      </c>
      <c r="N90" t="n">
        <v>89.5</v>
      </c>
      <c r="O90" t="n">
        <v>38144.9</v>
      </c>
      <c r="P90" t="n">
        <v>408.49</v>
      </c>
      <c r="Q90" t="n">
        <v>452.56</v>
      </c>
      <c r="R90" t="n">
        <v>74.11</v>
      </c>
      <c r="S90" t="n">
        <v>57.64</v>
      </c>
      <c r="T90" t="n">
        <v>6122.91</v>
      </c>
      <c r="U90" t="n">
        <v>0.78</v>
      </c>
      <c r="V90" t="n">
        <v>0.88</v>
      </c>
      <c r="W90" t="n">
        <v>6.82</v>
      </c>
      <c r="X90" t="n">
        <v>0.37</v>
      </c>
      <c r="Y90" t="n">
        <v>1</v>
      </c>
      <c r="Z90" t="n">
        <v>10</v>
      </c>
      <c r="AA90" t="n">
        <v>528.5813730527517</v>
      </c>
      <c r="AB90" t="n">
        <v>723.2283539751566</v>
      </c>
      <c r="AC90" t="n">
        <v>654.2044549291368</v>
      </c>
      <c r="AD90" t="n">
        <v>528581.3730527516</v>
      </c>
      <c r="AE90" t="n">
        <v>723228.3539751566</v>
      </c>
      <c r="AF90" t="n">
        <v>3.217554783843077e-06</v>
      </c>
      <c r="AG90" t="n">
        <v>8.000578703703704</v>
      </c>
      <c r="AH90" t="n">
        <v>654204.4549291368</v>
      </c>
    </row>
    <row r="91">
      <c r="A91" t="n">
        <v>89</v>
      </c>
      <c r="B91" t="n">
        <v>135</v>
      </c>
      <c r="C91" t="inlineStr">
        <is>
          <t xml:space="preserve">CONCLUIDO	</t>
        </is>
      </c>
      <c r="D91" t="n">
        <v>3.6164</v>
      </c>
      <c r="E91" t="n">
        <v>27.65</v>
      </c>
      <c r="F91" t="n">
        <v>24.09</v>
      </c>
      <c r="G91" t="n">
        <v>103.25</v>
      </c>
      <c r="H91" t="n">
        <v>1.35</v>
      </c>
      <c r="I91" t="n">
        <v>14</v>
      </c>
      <c r="J91" t="n">
        <v>307.92</v>
      </c>
      <c r="K91" t="n">
        <v>59.89</v>
      </c>
      <c r="L91" t="n">
        <v>23.25</v>
      </c>
      <c r="M91" t="n">
        <v>12</v>
      </c>
      <c r="N91" t="n">
        <v>89.79000000000001</v>
      </c>
      <c r="O91" t="n">
        <v>38211.5</v>
      </c>
      <c r="P91" t="n">
        <v>408.55</v>
      </c>
      <c r="Q91" t="n">
        <v>452.55</v>
      </c>
      <c r="R91" t="n">
        <v>74.2</v>
      </c>
      <c r="S91" t="n">
        <v>57.64</v>
      </c>
      <c r="T91" t="n">
        <v>6168.36</v>
      </c>
      <c r="U91" t="n">
        <v>0.78</v>
      </c>
      <c r="V91" t="n">
        <v>0.88</v>
      </c>
      <c r="W91" t="n">
        <v>6.82</v>
      </c>
      <c r="X91" t="n">
        <v>0.37</v>
      </c>
      <c r="Y91" t="n">
        <v>1</v>
      </c>
      <c r="Z91" t="n">
        <v>10</v>
      </c>
      <c r="AA91" t="n">
        <v>528.6314419167019</v>
      </c>
      <c r="AB91" t="n">
        <v>723.2968604036956</v>
      </c>
      <c r="AC91" t="n">
        <v>654.2664232002855</v>
      </c>
      <c r="AD91" t="n">
        <v>528631.4419167018</v>
      </c>
      <c r="AE91" t="n">
        <v>723296.8604036956</v>
      </c>
      <c r="AF91" t="n">
        <v>3.217465815094734e-06</v>
      </c>
      <c r="AG91" t="n">
        <v>8.000578703703704</v>
      </c>
      <c r="AH91" t="n">
        <v>654266.4232002855</v>
      </c>
    </row>
    <row r="92">
      <c r="A92" t="n">
        <v>90</v>
      </c>
      <c r="B92" t="n">
        <v>135</v>
      </c>
      <c r="C92" t="inlineStr">
        <is>
          <t xml:space="preserve">CONCLUIDO	</t>
        </is>
      </c>
      <c r="D92" t="n">
        <v>3.6155</v>
      </c>
      <c r="E92" t="n">
        <v>27.66</v>
      </c>
      <c r="F92" t="n">
        <v>24.1</v>
      </c>
      <c r="G92" t="n">
        <v>103.28</v>
      </c>
      <c r="H92" t="n">
        <v>1.36</v>
      </c>
      <c r="I92" t="n">
        <v>14</v>
      </c>
      <c r="J92" t="n">
        <v>308.46</v>
      </c>
      <c r="K92" t="n">
        <v>59.89</v>
      </c>
      <c r="L92" t="n">
        <v>23.5</v>
      </c>
      <c r="M92" t="n">
        <v>12</v>
      </c>
      <c r="N92" t="n">
        <v>90.08</v>
      </c>
      <c r="O92" t="n">
        <v>38278.23</v>
      </c>
      <c r="P92" t="n">
        <v>408.47</v>
      </c>
      <c r="Q92" t="n">
        <v>452.57</v>
      </c>
      <c r="R92" t="n">
        <v>74.51000000000001</v>
      </c>
      <c r="S92" t="n">
        <v>57.64</v>
      </c>
      <c r="T92" t="n">
        <v>6321.99</v>
      </c>
      <c r="U92" t="n">
        <v>0.77</v>
      </c>
      <c r="V92" t="n">
        <v>0.88</v>
      </c>
      <c r="W92" t="n">
        <v>6.82</v>
      </c>
      <c r="X92" t="n">
        <v>0.37</v>
      </c>
      <c r="Y92" t="n">
        <v>1</v>
      </c>
      <c r="Z92" t="n">
        <v>10</v>
      </c>
      <c r="AA92" t="n">
        <v>528.7032655453878</v>
      </c>
      <c r="AB92" t="n">
        <v>723.3951326610985</v>
      </c>
      <c r="AC92" t="n">
        <v>654.3553164913677</v>
      </c>
      <c r="AD92" t="n">
        <v>528703.2655453878</v>
      </c>
      <c r="AE92" t="n">
        <v>723395.1326610985</v>
      </c>
      <c r="AF92" t="n">
        <v>3.216665096359642e-06</v>
      </c>
      <c r="AG92" t="n">
        <v>8.003472222222223</v>
      </c>
      <c r="AH92" t="n">
        <v>654355.3164913678</v>
      </c>
    </row>
    <row r="93">
      <c r="A93" t="n">
        <v>91</v>
      </c>
      <c r="B93" t="n">
        <v>135</v>
      </c>
      <c r="C93" t="inlineStr">
        <is>
          <t xml:space="preserve">CONCLUIDO	</t>
        </is>
      </c>
      <c r="D93" t="n">
        <v>3.6159</v>
      </c>
      <c r="E93" t="n">
        <v>27.66</v>
      </c>
      <c r="F93" t="n">
        <v>24.09</v>
      </c>
      <c r="G93" t="n">
        <v>103.26</v>
      </c>
      <c r="H93" t="n">
        <v>1.37</v>
      </c>
      <c r="I93" t="n">
        <v>14</v>
      </c>
      <c r="J93" t="n">
        <v>309.01</v>
      </c>
      <c r="K93" t="n">
        <v>59.89</v>
      </c>
      <c r="L93" t="n">
        <v>23.75</v>
      </c>
      <c r="M93" t="n">
        <v>12</v>
      </c>
      <c r="N93" t="n">
        <v>90.37</v>
      </c>
      <c r="O93" t="n">
        <v>38345.09</v>
      </c>
      <c r="P93" t="n">
        <v>408.27</v>
      </c>
      <c r="Q93" t="n">
        <v>452.55</v>
      </c>
      <c r="R93" t="n">
        <v>74.09</v>
      </c>
      <c r="S93" t="n">
        <v>57.64</v>
      </c>
      <c r="T93" t="n">
        <v>6114.92</v>
      </c>
      <c r="U93" t="n">
        <v>0.78</v>
      </c>
      <c r="V93" t="n">
        <v>0.88</v>
      </c>
      <c r="W93" t="n">
        <v>6.83</v>
      </c>
      <c r="X93" t="n">
        <v>0.37</v>
      </c>
      <c r="Y93" t="n">
        <v>1</v>
      </c>
      <c r="Z93" t="n">
        <v>10</v>
      </c>
      <c r="AA93" t="n">
        <v>528.4938701492946</v>
      </c>
      <c r="AB93" t="n">
        <v>723.108628642291</v>
      </c>
      <c r="AC93" t="n">
        <v>654.0961560140045</v>
      </c>
      <c r="AD93" t="n">
        <v>528493.8701492946</v>
      </c>
      <c r="AE93" t="n">
        <v>723108.6286422911</v>
      </c>
      <c r="AF93" t="n">
        <v>3.217020971353016e-06</v>
      </c>
      <c r="AG93" t="n">
        <v>8.003472222222223</v>
      </c>
      <c r="AH93" t="n">
        <v>654096.1560140045</v>
      </c>
    </row>
    <row r="94">
      <c r="A94" t="n">
        <v>92</v>
      </c>
      <c r="B94" t="n">
        <v>135</v>
      </c>
      <c r="C94" t="inlineStr">
        <is>
          <t xml:space="preserve">CONCLUIDO	</t>
        </is>
      </c>
      <c r="D94" t="n">
        <v>3.6148</v>
      </c>
      <c r="E94" t="n">
        <v>27.66</v>
      </c>
      <c r="F94" t="n">
        <v>24.1</v>
      </c>
      <c r="G94" t="n">
        <v>103.3</v>
      </c>
      <c r="H94" t="n">
        <v>1.38</v>
      </c>
      <c r="I94" t="n">
        <v>14</v>
      </c>
      <c r="J94" t="n">
        <v>309.55</v>
      </c>
      <c r="K94" t="n">
        <v>59.89</v>
      </c>
      <c r="L94" t="n">
        <v>24</v>
      </c>
      <c r="M94" t="n">
        <v>12</v>
      </c>
      <c r="N94" t="n">
        <v>90.66</v>
      </c>
      <c r="O94" t="n">
        <v>38412.07</v>
      </c>
      <c r="P94" t="n">
        <v>407.83</v>
      </c>
      <c r="Q94" t="n">
        <v>452.56</v>
      </c>
      <c r="R94" t="n">
        <v>74.56</v>
      </c>
      <c r="S94" t="n">
        <v>57.64</v>
      </c>
      <c r="T94" t="n">
        <v>6348.32</v>
      </c>
      <c r="U94" t="n">
        <v>0.77</v>
      </c>
      <c r="V94" t="n">
        <v>0.88</v>
      </c>
      <c r="W94" t="n">
        <v>6.82</v>
      </c>
      <c r="X94" t="n">
        <v>0.38</v>
      </c>
      <c r="Y94" t="n">
        <v>1</v>
      </c>
      <c r="Z94" t="n">
        <v>10</v>
      </c>
      <c r="AA94" t="n">
        <v>528.3446845602081</v>
      </c>
      <c r="AB94" t="n">
        <v>722.9045063376992</v>
      </c>
      <c r="AC94" t="n">
        <v>653.9115148556754</v>
      </c>
      <c r="AD94" t="n">
        <v>528344.6845602081</v>
      </c>
      <c r="AE94" t="n">
        <v>722904.5063376992</v>
      </c>
      <c r="AF94" t="n">
        <v>3.216042315121238e-06</v>
      </c>
      <c r="AG94" t="n">
        <v>8.003472222222223</v>
      </c>
      <c r="AH94" t="n">
        <v>653911.5148556754</v>
      </c>
    </row>
    <row r="95">
      <c r="A95" t="n">
        <v>93</v>
      </c>
      <c r="B95" t="n">
        <v>135</v>
      </c>
      <c r="C95" t="inlineStr">
        <is>
          <t xml:space="preserve">CONCLUIDO	</t>
        </is>
      </c>
      <c r="D95" t="n">
        <v>3.6262</v>
      </c>
      <c r="E95" t="n">
        <v>27.58</v>
      </c>
      <c r="F95" t="n">
        <v>24.07</v>
      </c>
      <c r="G95" t="n">
        <v>111.08</v>
      </c>
      <c r="H95" t="n">
        <v>1.39</v>
      </c>
      <c r="I95" t="n">
        <v>13</v>
      </c>
      <c r="J95" t="n">
        <v>310.09</v>
      </c>
      <c r="K95" t="n">
        <v>59.89</v>
      </c>
      <c r="L95" t="n">
        <v>24.25</v>
      </c>
      <c r="M95" t="n">
        <v>11</v>
      </c>
      <c r="N95" t="n">
        <v>90.95999999999999</v>
      </c>
      <c r="O95" t="n">
        <v>38479.19</v>
      </c>
      <c r="P95" t="n">
        <v>406.67</v>
      </c>
      <c r="Q95" t="n">
        <v>452.55</v>
      </c>
      <c r="R95" t="n">
        <v>73.58</v>
      </c>
      <c r="S95" t="n">
        <v>57.64</v>
      </c>
      <c r="T95" t="n">
        <v>5862.51</v>
      </c>
      <c r="U95" t="n">
        <v>0.78</v>
      </c>
      <c r="V95" t="n">
        <v>0.88</v>
      </c>
      <c r="W95" t="n">
        <v>6.81</v>
      </c>
      <c r="X95" t="n">
        <v>0.34</v>
      </c>
      <c r="Y95" t="n">
        <v>1</v>
      </c>
      <c r="Z95" t="n">
        <v>10</v>
      </c>
      <c r="AA95" t="n">
        <v>526.1637311893718</v>
      </c>
      <c r="AB95" t="n">
        <v>719.9204297188489</v>
      </c>
      <c r="AC95" t="n">
        <v>651.2122343211505</v>
      </c>
      <c r="AD95" t="n">
        <v>526163.7311893718</v>
      </c>
      <c r="AE95" t="n">
        <v>719920.4297188489</v>
      </c>
      <c r="AF95" t="n">
        <v>3.226184752432398e-06</v>
      </c>
      <c r="AG95" t="n">
        <v>7.980324074074074</v>
      </c>
      <c r="AH95" t="n">
        <v>651212.2343211505</v>
      </c>
    </row>
    <row r="96">
      <c r="A96" t="n">
        <v>94</v>
      </c>
      <c r="B96" t="n">
        <v>135</v>
      </c>
      <c r="C96" t="inlineStr">
        <is>
          <t xml:space="preserve">CONCLUIDO	</t>
        </is>
      </c>
      <c r="D96" t="n">
        <v>3.6245</v>
      </c>
      <c r="E96" t="n">
        <v>27.59</v>
      </c>
      <c r="F96" t="n">
        <v>24.08</v>
      </c>
      <c r="G96" t="n">
        <v>111.14</v>
      </c>
      <c r="H96" t="n">
        <v>1.41</v>
      </c>
      <c r="I96" t="n">
        <v>13</v>
      </c>
      <c r="J96" t="n">
        <v>310.64</v>
      </c>
      <c r="K96" t="n">
        <v>59.89</v>
      </c>
      <c r="L96" t="n">
        <v>24.5</v>
      </c>
      <c r="M96" t="n">
        <v>11</v>
      </c>
      <c r="N96" t="n">
        <v>91.25</v>
      </c>
      <c r="O96" t="n">
        <v>38546.43</v>
      </c>
      <c r="P96" t="n">
        <v>407.65</v>
      </c>
      <c r="Q96" t="n">
        <v>452.59</v>
      </c>
      <c r="R96" t="n">
        <v>74.06</v>
      </c>
      <c r="S96" t="n">
        <v>57.64</v>
      </c>
      <c r="T96" t="n">
        <v>6103.22</v>
      </c>
      <c r="U96" t="n">
        <v>0.78</v>
      </c>
      <c r="V96" t="n">
        <v>0.88</v>
      </c>
      <c r="W96" t="n">
        <v>6.81</v>
      </c>
      <c r="X96" t="n">
        <v>0.35</v>
      </c>
      <c r="Y96" t="n">
        <v>1</v>
      </c>
      <c r="Z96" t="n">
        <v>10</v>
      </c>
      <c r="AA96" t="n">
        <v>527.0210029747152</v>
      </c>
      <c r="AB96" t="n">
        <v>721.0933867957175</v>
      </c>
      <c r="AC96" t="n">
        <v>652.2732460208583</v>
      </c>
      <c r="AD96" t="n">
        <v>527021.0029747152</v>
      </c>
      <c r="AE96" t="n">
        <v>721093.3867957175</v>
      </c>
      <c r="AF96" t="n">
        <v>3.224672283710558e-06</v>
      </c>
      <c r="AG96" t="n">
        <v>7.983217592592593</v>
      </c>
      <c r="AH96" t="n">
        <v>652273.2460208583</v>
      </c>
    </row>
    <row r="97">
      <c r="A97" t="n">
        <v>95</v>
      </c>
      <c r="B97" t="n">
        <v>135</v>
      </c>
      <c r="C97" t="inlineStr">
        <is>
          <t xml:space="preserve">CONCLUIDO	</t>
        </is>
      </c>
      <c r="D97" t="n">
        <v>3.6246</v>
      </c>
      <c r="E97" t="n">
        <v>27.59</v>
      </c>
      <c r="F97" t="n">
        <v>24.08</v>
      </c>
      <c r="G97" t="n">
        <v>111.13</v>
      </c>
      <c r="H97" t="n">
        <v>1.42</v>
      </c>
      <c r="I97" t="n">
        <v>13</v>
      </c>
      <c r="J97" t="n">
        <v>311.19</v>
      </c>
      <c r="K97" t="n">
        <v>59.89</v>
      </c>
      <c r="L97" t="n">
        <v>24.75</v>
      </c>
      <c r="M97" t="n">
        <v>11</v>
      </c>
      <c r="N97" t="n">
        <v>91.55</v>
      </c>
      <c r="O97" t="n">
        <v>38613.8</v>
      </c>
      <c r="P97" t="n">
        <v>408.22</v>
      </c>
      <c r="Q97" t="n">
        <v>452.58</v>
      </c>
      <c r="R97" t="n">
        <v>73.79000000000001</v>
      </c>
      <c r="S97" t="n">
        <v>57.64</v>
      </c>
      <c r="T97" t="n">
        <v>5967.41</v>
      </c>
      <c r="U97" t="n">
        <v>0.78</v>
      </c>
      <c r="V97" t="n">
        <v>0.88</v>
      </c>
      <c r="W97" t="n">
        <v>6.82</v>
      </c>
      <c r="X97" t="n">
        <v>0.35</v>
      </c>
      <c r="Y97" t="n">
        <v>1</v>
      </c>
      <c r="Z97" t="n">
        <v>10</v>
      </c>
      <c r="AA97" t="n">
        <v>527.3914764992271</v>
      </c>
      <c r="AB97" t="n">
        <v>721.6002850160933</v>
      </c>
      <c r="AC97" t="n">
        <v>652.7317665865176</v>
      </c>
      <c r="AD97" t="n">
        <v>527391.4764992271</v>
      </c>
      <c r="AE97" t="n">
        <v>721600.2850160933</v>
      </c>
      <c r="AF97" t="n">
        <v>3.224761252458902e-06</v>
      </c>
      <c r="AG97" t="n">
        <v>7.983217592592593</v>
      </c>
      <c r="AH97" t="n">
        <v>652731.7665865176</v>
      </c>
    </row>
    <row r="98">
      <c r="A98" t="n">
        <v>96</v>
      </c>
      <c r="B98" t="n">
        <v>135</v>
      </c>
      <c r="C98" t="inlineStr">
        <is>
          <t xml:space="preserve">CONCLUIDO	</t>
        </is>
      </c>
      <c r="D98" t="n">
        <v>3.6247</v>
      </c>
      <c r="E98" t="n">
        <v>27.59</v>
      </c>
      <c r="F98" t="n">
        <v>24.08</v>
      </c>
      <c r="G98" t="n">
        <v>111.13</v>
      </c>
      <c r="H98" t="n">
        <v>1.43</v>
      </c>
      <c r="I98" t="n">
        <v>13</v>
      </c>
      <c r="J98" t="n">
        <v>311.73</v>
      </c>
      <c r="K98" t="n">
        <v>59.89</v>
      </c>
      <c r="L98" t="n">
        <v>25</v>
      </c>
      <c r="M98" t="n">
        <v>11</v>
      </c>
      <c r="N98" t="n">
        <v>91.84999999999999</v>
      </c>
      <c r="O98" t="n">
        <v>38681.31</v>
      </c>
      <c r="P98" t="n">
        <v>408.62</v>
      </c>
      <c r="Q98" t="n">
        <v>452.59</v>
      </c>
      <c r="R98" t="n">
        <v>73.79000000000001</v>
      </c>
      <c r="S98" t="n">
        <v>57.64</v>
      </c>
      <c r="T98" t="n">
        <v>5966.57</v>
      </c>
      <c r="U98" t="n">
        <v>0.78</v>
      </c>
      <c r="V98" t="n">
        <v>0.88</v>
      </c>
      <c r="W98" t="n">
        <v>6.82</v>
      </c>
      <c r="X98" t="n">
        <v>0.35</v>
      </c>
      <c r="Y98" t="n">
        <v>1</v>
      </c>
      <c r="Z98" t="n">
        <v>10</v>
      </c>
      <c r="AA98" t="n">
        <v>527.6484939314993</v>
      </c>
      <c r="AB98" t="n">
        <v>721.951947605737</v>
      </c>
      <c r="AC98" t="n">
        <v>653.049866992167</v>
      </c>
      <c r="AD98" t="n">
        <v>527648.4939314993</v>
      </c>
      <c r="AE98" t="n">
        <v>721951.947605737</v>
      </c>
      <c r="AF98" t="n">
        <v>3.224850221207245e-06</v>
      </c>
      <c r="AG98" t="n">
        <v>7.983217592592593</v>
      </c>
      <c r="AH98" t="n">
        <v>653049.8669921671</v>
      </c>
    </row>
    <row r="99">
      <c r="A99" t="n">
        <v>97</v>
      </c>
      <c r="B99" t="n">
        <v>135</v>
      </c>
      <c r="C99" t="inlineStr">
        <is>
          <t xml:space="preserve">CONCLUIDO	</t>
        </is>
      </c>
      <c r="D99" t="n">
        <v>3.6275</v>
      </c>
      <c r="E99" t="n">
        <v>27.57</v>
      </c>
      <c r="F99" t="n">
        <v>24.06</v>
      </c>
      <c r="G99" t="n">
        <v>111.03</v>
      </c>
      <c r="H99" t="n">
        <v>1.44</v>
      </c>
      <c r="I99" t="n">
        <v>13</v>
      </c>
      <c r="J99" t="n">
        <v>312.28</v>
      </c>
      <c r="K99" t="n">
        <v>59.89</v>
      </c>
      <c r="L99" t="n">
        <v>25.25</v>
      </c>
      <c r="M99" t="n">
        <v>11</v>
      </c>
      <c r="N99" t="n">
        <v>92.15000000000001</v>
      </c>
      <c r="O99" t="n">
        <v>38749.07</v>
      </c>
      <c r="P99" t="n">
        <v>408.67</v>
      </c>
      <c r="Q99" t="n">
        <v>452.62</v>
      </c>
      <c r="R99" t="n">
        <v>73.25</v>
      </c>
      <c r="S99" t="n">
        <v>57.64</v>
      </c>
      <c r="T99" t="n">
        <v>5698.41</v>
      </c>
      <c r="U99" t="n">
        <v>0.79</v>
      </c>
      <c r="V99" t="n">
        <v>0.88</v>
      </c>
      <c r="W99" t="n">
        <v>6.81</v>
      </c>
      <c r="X99" t="n">
        <v>0.33</v>
      </c>
      <c r="Y99" t="n">
        <v>1</v>
      </c>
      <c r="Z99" t="n">
        <v>10</v>
      </c>
      <c r="AA99" t="n">
        <v>527.3334877608252</v>
      </c>
      <c r="AB99" t="n">
        <v>721.5209422659292</v>
      </c>
      <c r="AC99" t="n">
        <v>652.6599961970708</v>
      </c>
      <c r="AD99" t="n">
        <v>527333.4877608252</v>
      </c>
      <c r="AE99" t="n">
        <v>721520.9422659292</v>
      </c>
      <c r="AF99" t="n">
        <v>3.227341346160863e-06</v>
      </c>
      <c r="AG99" t="n">
        <v>7.977430555555556</v>
      </c>
      <c r="AH99" t="n">
        <v>652659.9961970708</v>
      </c>
    </row>
    <row r="100">
      <c r="A100" t="n">
        <v>98</v>
      </c>
      <c r="B100" t="n">
        <v>135</v>
      </c>
      <c r="C100" t="inlineStr">
        <is>
          <t xml:space="preserve">CONCLUIDO	</t>
        </is>
      </c>
      <c r="D100" t="n">
        <v>3.6258</v>
      </c>
      <c r="E100" t="n">
        <v>27.58</v>
      </c>
      <c r="F100" t="n">
        <v>24.07</v>
      </c>
      <c r="G100" t="n">
        <v>111.09</v>
      </c>
      <c r="H100" t="n">
        <v>1.45</v>
      </c>
      <c r="I100" t="n">
        <v>13</v>
      </c>
      <c r="J100" t="n">
        <v>312.83</v>
      </c>
      <c r="K100" t="n">
        <v>59.89</v>
      </c>
      <c r="L100" t="n">
        <v>25.5</v>
      </c>
      <c r="M100" t="n">
        <v>11</v>
      </c>
      <c r="N100" t="n">
        <v>92.44</v>
      </c>
      <c r="O100" t="n">
        <v>38816.85</v>
      </c>
      <c r="P100" t="n">
        <v>408.99</v>
      </c>
      <c r="Q100" t="n">
        <v>452.6</v>
      </c>
      <c r="R100" t="n">
        <v>73.66</v>
      </c>
      <c r="S100" t="n">
        <v>57.64</v>
      </c>
      <c r="T100" t="n">
        <v>5904.6</v>
      </c>
      <c r="U100" t="n">
        <v>0.78</v>
      </c>
      <c r="V100" t="n">
        <v>0.88</v>
      </c>
      <c r="W100" t="n">
        <v>6.81</v>
      </c>
      <c r="X100" t="n">
        <v>0.35</v>
      </c>
      <c r="Y100" t="n">
        <v>1</v>
      </c>
      <c r="Z100" t="n">
        <v>10</v>
      </c>
      <c r="AA100" t="n">
        <v>527.7507370094986</v>
      </c>
      <c r="AB100" t="n">
        <v>722.0918410957019</v>
      </c>
      <c r="AC100" t="n">
        <v>653.1764092437915</v>
      </c>
      <c r="AD100" t="n">
        <v>527750.7370094986</v>
      </c>
      <c r="AE100" t="n">
        <v>722091.8410957019</v>
      </c>
      <c r="AF100" t="n">
        <v>3.225828877439024e-06</v>
      </c>
      <c r="AG100" t="n">
        <v>7.980324074074074</v>
      </c>
      <c r="AH100" t="n">
        <v>653176.4092437915</v>
      </c>
    </row>
    <row r="101">
      <c r="A101" t="n">
        <v>99</v>
      </c>
      <c r="B101" t="n">
        <v>135</v>
      </c>
      <c r="C101" t="inlineStr">
        <is>
          <t xml:space="preserve">CONCLUIDO	</t>
        </is>
      </c>
      <c r="D101" t="n">
        <v>3.6266</v>
      </c>
      <c r="E101" t="n">
        <v>27.57</v>
      </c>
      <c r="F101" t="n">
        <v>24.06</v>
      </c>
      <c r="G101" t="n">
        <v>111.06</v>
      </c>
      <c r="H101" t="n">
        <v>1.46</v>
      </c>
      <c r="I101" t="n">
        <v>13</v>
      </c>
      <c r="J101" t="n">
        <v>313.38</v>
      </c>
      <c r="K101" t="n">
        <v>59.89</v>
      </c>
      <c r="L101" t="n">
        <v>25.75</v>
      </c>
      <c r="M101" t="n">
        <v>11</v>
      </c>
      <c r="N101" t="n">
        <v>92.75</v>
      </c>
      <c r="O101" t="n">
        <v>38884.75</v>
      </c>
      <c r="P101" t="n">
        <v>408.58</v>
      </c>
      <c r="Q101" t="n">
        <v>452.56</v>
      </c>
      <c r="R101" t="n">
        <v>73.5</v>
      </c>
      <c r="S101" t="n">
        <v>57.64</v>
      </c>
      <c r="T101" t="n">
        <v>5824.15</v>
      </c>
      <c r="U101" t="n">
        <v>0.78</v>
      </c>
      <c r="V101" t="n">
        <v>0.88</v>
      </c>
      <c r="W101" t="n">
        <v>6.81</v>
      </c>
      <c r="X101" t="n">
        <v>0.34</v>
      </c>
      <c r="Y101" t="n">
        <v>1</v>
      </c>
      <c r="Z101" t="n">
        <v>10</v>
      </c>
      <c r="AA101" t="n">
        <v>527.3624138606923</v>
      </c>
      <c r="AB101" t="n">
        <v>721.5605202318968</v>
      </c>
      <c r="AC101" t="n">
        <v>652.6957968975145</v>
      </c>
      <c r="AD101" t="n">
        <v>527362.4138606923</v>
      </c>
      <c r="AE101" t="n">
        <v>721560.5202318968</v>
      </c>
      <c r="AF101" t="n">
        <v>3.226540627425772e-06</v>
      </c>
      <c r="AG101" t="n">
        <v>7.977430555555556</v>
      </c>
      <c r="AH101" t="n">
        <v>652695.7968975145</v>
      </c>
    </row>
    <row r="102">
      <c r="A102" t="n">
        <v>100</v>
      </c>
      <c r="B102" t="n">
        <v>135</v>
      </c>
      <c r="C102" t="inlineStr">
        <is>
          <t xml:space="preserve">CONCLUIDO	</t>
        </is>
      </c>
      <c r="D102" t="n">
        <v>3.6263</v>
      </c>
      <c r="E102" t="n">
        <v>27.58</v>
      </c>
      <c r="F102" t="n">
        <v>24.07</v>
      </c>
      <c r="G102" t="n">
        <v>111.07</v>
      </c>
      <c r="H102" t="n">
        <v>1.48</v>
      </c>
      <c r="I102" t="n">
        <v>13</v>
      </c>
      <c r="J102" t="n">
        <v>313.93</v>
      </c>
      <c r="K102" t="n">
        <v>59.89</v>
      </c>
      <c r="L102" t="n">
        <v>26</v>
      </c>
      <c r="M102" t="n">
        <v>11</v>
      </c>
      <c r="N102" t="n">
        <v>93.05</v>
      </c>
      <c r="O102" t="n">
        <v>38952.8</v>
      </c>
      <c r="P102" t="n">
        <v>408.21</v>
      </c>
      <c r="Q102" t="n">
        <v>452.64</v>
      </c>
      <c r="R102" t="n">
        <v>73.41</v>
      </c>
      <c r="S102" t="n">
        <v>57.64</v>
      </c>
      <c r="T102" t="n">
        <v>5776.82</v>
      </c>
      <c r="U102" t="n">
        <v>0.79</v>
      </c>
      <c r="V102" t="n">
        <v>0.88</v>
      </c>
      <c r="W102" t="n">
        <v>6.82</v>
      </c>
      <c r="X102" t="n">
        <v>0.34</v>
      </c>
      <c r="Y102" t="n">
        <v>1</v>
      </c>
      <c r="Z102" t="n">
        <v>10</v>
      </c>
      <c r="AA102" t="n">
        <v>527.1810195738262</v>
      </c>
      <c r="AB102" t="n">
        <v>721.3123285660555</v>
      </c>
      <c r="AC102" t="n">
        <v>652.4712922959219</v>
      </c>
      <c r="AD102" t="n">
        <v>527181.0195738262</v>
      </c>
      <c r="AE102" t="n">
        <v>721312.3285660555</v>
      </c>
      <c r="AF102" t="n">
        <v>3.226273721180742e-06</v>
      </c>
      <c r="AG102" t="n">
        <v>7.980324074074074</v>
      </c>
      <c r="AH102" t="n">
        <v>652471.2922959219</v>
      </c>
    </row>
    <row r="103">
      <c r="A103" t="n">
        <v>101</v>
      </c>
      <c r="B103" t="n">
        <v>135</v>
      </c>
      <c r="C103" t="inlineStr">
        <is>
          <t xml:space="preserve">CONCLUIDO	</t>
        </is>
      </c>
      <c r="D103" t="n">
        <v>3.6246</v>
      </c>
      <c r="E103" t="n">
        <v>27.59</v>
      </c>
      <c r="F103" t="n">
        <v>24.08</v>
      </c>
      <c r="G103" t="n">
        <v>111.13</v>
      </c>
      <c r="H103" t="n">
        <v>1.49</v>
      </c>
      <c r="I103" t="n">
        <v>13</v>
      </c>
      <c r="J103" t="n">
        <v>314.49</v>
      </c>
      <c r="K103" t="n">
        <v>59.89</v>
      </c>
      <c r="L103" t="n">
        <v>26.25</v>
      </c>
      <c r="M103" t="n">
        <v>11</v>
      </c>
      <c r="N103" t="n">
        <v>93.34999999999999</v>
      </c>
      <c r="O103" t="n">
        <v>39020.97</v>
      </c>
      <c r="P103" t="n">
        <v>408.22</v>
      </c>
      <c r="Q103" t="n">
        <v>452.62</v>
      </c>
      <c r="R103" t="n">
        <v>73.78</v>
      </c>
      <c r="S103" t="n">
        <v>57.64</v>
      </c>
      <c r="T103" t="n">
        <v>5964.97</v>
      </c>
      <c r="U103" t="n">
        <v>0.78</v>
      </c>
      <c r="V103" t="n">
        <v>0.88</v>
      </c>
      <c r="W103" t="n">
        <v>6.82</v>
      </c>
      <c r="X103" t="n">
        <v>0.35</v>
      </c>
      <c r="Y103" t="n">
        <v>1</v>
      </c>
      <c r="Z103" t="n">
        <v>10</v>
      </c>
      <c r="AA103" t="n">
        <v>527.3914764992271</v>
      </c>
      <c r="AB103" t="n">
        <v>721.6002850160933</v>
      </c>
      <c r="AC103" t="n">
        <v>652.7317665865176</v>
      </c>
      <c r="AD103" t="n">
        <v>527391.4764992271</v>
      </c>
      <c r="AE103" t="n">
        <v>721600.2850160933</v>
      </c>
      <c r="AF103" t="n">
        <v>3.224761252458902e-06</v>
      </c>
      <c r="AG103" t="n">
        <v>7.983217592592593</v>
      </c>
      <c r="AH103" t="n">
        <v>652731.7665865176</v>
      </c>
    </row>
    <row r="104">
      <c r="A104" t="n">
        <v>102</v>
      </c>
      <c r="B104" t="n">
        <v>135</v>
      </c>
      <c r="C104" t="inlineStr">
        <is>
          <t xml:space="preserve">CONCLUIDO	</t>
        </is>
      </c>
      <c r="D104" t="n">
        <v>3.6378</v>
      </c>
      <c r="E104" t="n">
        <v>27.49</v>
      </c>
      <c r="F104" t="n">
        <v>24.03</v>
      </c>
      <c r="G104" t="n">
        <v>120.15</v>
      </c>
      <c r="H104" t="n">
        <v>1.5</v>
      </c>
      <c r="I104" t="n">
        <v>12</v>
      </c>
      <c r="J104" t="n">
        <v>315.04</v>
      </c>
      <c r="K104" t="n">
        <v>59.89</v>
      </c>
      <c r="L104" t="n">
        <v>26.5</v>
      </c>
      <c r="M104" t="n">
        <v>10</v>
      </c>
      <c r="N104" t="n">
        <v>93.65000000000001</v>
      </c>
      <c r="O104" t="n">
        <v>39089.29</v>
      </c>
      <c r="P104" t="n">
        <v>406.77</v>
      </c>
      <c r="Q104" t="n">
        <v>452.6</v>
      </c>
      <c r="R104" t="n">
        <v>72.31999999999999</v>
      </c>
      <c r="S104" t="n">
        <v>57.64</v>
      </c>
      <c r="T104" t="n">
        <v>5235.76</v>
      </c>
      <c r="U104" t="n">
        <v>0.8</v>
      </c>
      <c r="V104" t="n">
        <v>0.88</v>
      </c>
      <c r="W104" t="n">
        <v>6.81</v>
      </c>
      <c r="X104" t="n">
        <v>0.3</v>
      </c>
      <c r="Y104" t="n">
        <v>1</v>
      </c>
      <c r="Z104" t="n">
        <v>10</v>
      </c>
      <c r="AA104" t="n">
        <v>524.9485512819646</v>
      </c>
      <c r="AB104" t="n">
        <v>718.2577669595804</v>
      </c>
      <c r="AC104" t="n">
        <v>649.7082537620646</v>
      </c>
      <c r="AD104" t="n">
        <v>524948.5512819645</v>
      </c>
      <c r="AE104" t="n">
        <v>718257.7669595804</v>
      </c>
      <c r="AF104" t="n">
        <v>3.236505127240245e-06</v>
      </c>
      <c r="AG104" t="n">
        <v>7.954282407407407</v>
      </c>
      <c r="AH104" t="n">
        <v>649708.2537620646</v>
      </c>
    </row>
    <row r="105">
      <c r="A105" t="n">
        <v>103</v>
      </c>
      <c r="B105" t="n">
        <v>135</v>
      </c>
      <c r="C105" t="inlineStr">
        <is>
          <t xml:space="preserve">CONCLUIDO	</t>
        </is>
      </c>
      <c r="D105" t="n">
        <v>3.6381</v>
      </c>
      <c r="E105" t="n">
        <v>27.49</v>
      </c>
      <c r="F105" t="n">
        <v>24.03</v>
      </c>
      <c r="G105" t="n">
        <v>120.14</v>
      </c>
      <c r="H105" t="n">
        <v>1.51</v>
      </c>
      <c r="I105" t="n">
        <v>12</v>
      </c>
      <c r="J105" t="n">
        <v>315.6</v>
      </c>
      <c r="K105" t="n">
        <v>59.89</v>
      </c>
      <c r="L105" t="n">
        <v>26.75</v>
      </c>
      <c r="M105" t="n">
        <v>10</v>
      </c>
      <c r="N105" t="n">
        <v>93.95999999999999</v>
      </c>
      <c r="O105" t="n">
        <v>39157.74</v>
      </c>
      <c r="P105" t="n">
        <v>407.01</v>
      </c>
      <c r="Q105" t="n">
        <v>452.57</v>
      </c>
      <c r="R105" t="n">
        <v>72.18000000000001</v>
      </c>
      <c r="S105" t="n">
        <v>57.64</v>
      </c>
      <c r="T105" t="n">
        <v>5167.43</v>
      </c>
      <c r="U105" t="n">
        <v>0.8</v>
      </c>
      <c r="V105" t="n">
        <v>0.88</v>
      </c>
      <c r="W105" t="n">
        <v>6.81</v>
      </c>
      <c r="X105" t="n">
        <v>0.3</v>
      </c>
      <c r="Y105" t="n">
        <v>1</v>
      </c>
      <c r="Z105" t="n">
        <v>10</v>
      </c>
      <c r="AA105" t="n">
        <v>525.0787466630518</v>
      </c>
      <c r="AB105" t="n">
        <v>718.4359060237988</v>
      </c>
      <c r="AC105" t="n">
        <v>649.8693914840137</v>
      </c>
      <c r="AD105" t="n">
        <v>525078.7466630518</v>
      </c>
      <c r="AE105" t="n">
        <v>718435.9060237987</v>
      </c>
      <c r="AF105" t="n">
        <v>3.236772033485276e-06</v>
      </c>
      <c r="AG105" t="n">
        <v>7.954282407407407</v>
      </c>
      <c r="AH105" t="n">
        <v>649869.3914840138</v>
      </c>
    </row>
    <row r="106">
      <c r="A106" t="n">
        <v>104</v>
      </c>
      <c r="B106" t="n">
        <v>135</v>
      </c>
      <c r="C106" t="inlineStr">
        <is>
          <t xml:space="preserve">CONCLUIDO	</t>
        </is>
      </c>
      <c r="D106" t="n">
        <v>3.6385</v>
      </c>
      <c r="E106" t="n">
        <v>27.48</v>
      </c>
      <c r="F106" t="n">
        <v>24.02</v>
      </c>
      <c r="G106" t="n">
        <v>120.12</v>
      </c>
      <c r="H106" t="n">
        <v>1.52</v>
      </c>
      <c r="I106" t="n">
        <v>12</v>
      </c>
      <c r="J106" t="n">
        <v>316.15</v>
      </c>
      <c r="K106" t="n">
        <v>59.89</v>
      </c>
      <c r="L106" t="n">
        <v>27</v>
      </c>
      <c r="M106" t="n">
        <v>10</v>
      </c>
      <c r="N106" t="n">
        <v>94.26000000000001</v>
      </c>
      <c r="O106" t="n">
        <v>39226.32</v>
      </c>
      <c r="P106" t="n">
        <v>407.34</v>
      </c>
      <c r="Q106" t="n">
        <v>452.57</v>
      </c>
      <c r="R106" t="n">
        <v>72.09999999999999</v>
      </c>
      <c r="S106" t="n">
        <v>57.64</v>
      </c>
      <c r="T106" t="n">
        <v>5127.42</v>
      </c>
      <c r="U106" t="n">
        <v>0.8</v>
      </c>
      <c r="V106" t="n">
        <v>0.88</v>
      </c>
      <c r="W106" t="n">
        <v>6.81</v>
      </c>
      <c r="X106" t="n">
        <v>0.3</v>
      </c>
      <c r="Y106" t="n">
        <v>1</v>
      </c>
      <c r="Z106" t="n">
        <v>10</v>
      </c>
      <c r="AA106" t="n">
        <v>525.2233426040963</v>
      </c>
      <c r="AB106" t="n">
        <v>718.6337485694586</v>
      </c>
      <c r="AC106" t="n">
        <v>650.0483522147895</v>
      </c>
      <c r="AD106" t="n">
        <v>525223.3426040963</v>
      </c>
      <c r="AE106" t="n">
        <v>718633.7485694586</v>
      </c>
      <c r="AF106" t="n">
        <v>3.23712790847865e-06</v>
      </c>
      <c r="AG106" t="n">
        <v>7.951388888888889</v>
      </c>
      <c r="AH106" t="n">
        <v>650048.3522147895</v>
      </c>
    </row>
    <row r="107">
      <c r="A107" t="n">
        <v>105</v>
      </c>
      <c r="B107" t="n">
        <v>135</v>
      </c>
      <c r="C107" t="inlineStr">
        <is>
          <t xml:space="preserve">CONCLUIDO	</t>
        </is>
      </c>
      <c r="D107" t="n">
        <v>3.638</v>
      </c>
      <c r="E107" t="n">
        <v>27.49</v>
      </c>
      <c r="F107" t="n">
        <v>24.03</v>
      </c>
      <c r="G107" t="n">
        <v>120.14</v>
      </c>
      <c r="H107" t="n">
        <v>1.53</v>
      </c>
      <c r="I107" t="n">
        <v>12</v>
      </c>
      <c r="J107" t="n">
        <v>316.71</v>
      </c>
      <c r="K107" t="n">
        <v>59.89</v>
      </c>
      <c r="L107" t="n">
        <v>27.25</v>
      </c>
      <c r="M107" t="n">
        <v>10</v>
      </c>
      <c r="N107" t="n">
        <v>94.56999999999999</v>
      </c>
      <c r="O107" t="n">
        <v>39295.05</v>
      </c>
      <c r="P107" t="n">
        <v>407.9</v>
      </c>
      <c r="Q107" t="n">
        <v>452.56</v>
      </c>
      <c r="R107" t="n">
        <v>72.09</v>
      </c>
      <c r="S107" t="n">
        <v>57.64</v>
      </c>
      <c r="T107" t="n">
        <v>5120.91</v>
      </c>
      <c r="U107" t="n">
        <v>0.8</v>
      </c>
      <c r="V107" t="n">
        <v>0.88</v>
      </c>
      <c r="W107" t="n">
        <v>6.82</v>
      </c>
      <c r="X107" t="n">
        <v>0.3</v>
      </c>
      <c r="Y107" t="n">
        <v>1</v>
      </c>
      <c r="Z107" t="n">
        <v>10</v>
      </c>
      <c r="AA107" t="n">
        <v>525.6802348118467</v>
      </c>
      <c r="AB107" t="n">
        <v>719.2588886447642</v>
      </c>
      <c r="AC107" t="n">
        <v>650.6138297986976</v>
      </c>
      <c r="AD107" t="n">
        <v>525680.2348118467</v>
      </c>
      <c r="AE107" t="n">
        <v>719258.8886447642</v>
      </c>
      <c r="AF107" t="n">
        <v>3.236683064736932e-06</v>
      </c>
      <c r="AG107" t="n">
        <v>7.954282407407407</v>
      </c>
      <c r="AH107" t="n">
        <v>650613.8297986976</v>
      </c>
    </row>
    <row r="108">
      <c r="A108" t="n">
        <v>106</v>
      </c>
      <c r="B108" t="n">
        <v>135</v>
      </c>
      <c r="C108" t="inlineStr">
        <is>
          <t xml:space="preserve">CONCLUIDO	</t>
        </is>
      </c>
      <c r="D108" t="n">
        <v>3.6389</v>
      </c>
      <c r="E108" t="n">
        <v>27.48</v>
      </c>
      <c r="F108" t="n">
        <v>24.02</v>
      </c>
      <c r="G108" t="n">
        <v>120.1</v>
      </c>
      <c r="H108" t="n">
        <v>1.54</v>
      </c>
      <c r="I108" t="n">
        <v>12</v>
      </c>
      <c r="J108" t="n">
        <v>317.27</v>
      </c>
      <c r="K108" t="n">
        <v>59.89</v>
      </c>
      <c r="L108" t="n">
        <v>27.5</v>
      </c>
      <c r="M108" t="n">
        <v>10</v>
      </c>
      <c r="N108" t="n">
        <v>94.88</v>
      </c>
      <c r="O108" t="n">
        <v>39363.91</v>
      </c>
      <c r="P108" t="n">
        <v>407.85</v>
      </c>
      <c r="Q108" t="n">
        <v>452.61</v>
      </c>
      <c r="R108" t="n">
        <v>71.98</v>
      </c>
      <c r="S108" t="n">
        <v>57.64</v>
      </c>
      <c r="T108" t="n">
        <v>5070.04</v>
      </c>
      <c r="U108" t="n">
        <v>0.8</v>
      </c>
      <c r="V108" t="n">
        <v>0.88</v>
      </c>
      <c r="W108" t="n">
        <v>6.81</v>
      </c>
      <c r="X108" t="n">
        <v>0.3</v>
      </c>
      <c r="Y108" t="n">
        <v>1</v>
      </c>
      <c r="Z108" t="n">
        <v>10</v>
      </c>
      <c r="AA108" t="n">
        <v>525.5231543620249</v>
      </c>
      <c r="AB108" t="n">
        <v>719.0439642434177</v>
      </c>
      <c r="AC108" t="n">
        <v>650.4194174805673</v>
      </c>
      <c r="AD108" t="n">
        <v>525523.1543620249</v>
      </c>
      <c r="AE108" t="n">
        <v>719043.9642434177</v>
      </c>
      <c r="AF108" t="n">
        <v>3.237483783472024e-06</v>
      </c>
      <c r="AG108" t="n">
        <v>7.951388888888889</v>
      </c>
      <c r="AH108" t="n">
        <v>650419.4174805672</v>
      </c>
    </row>
    <row r="109">
      <c r="A109" t="n">
        <v>107</v>
      </c>
      <c r="B109" t="n">
        <v>135</v>
      </c>
      <c r="C109" t="inlineStr">
        <is>
          <t xml:space="preserve">CONCLUIDO	</t>
        </is>
      </c>
      <c r="D109" t="n">
        <v>3.6375</v>
      </c>
      <c r="E109" t="n">
        <v>27.49</v>
      </c>
      <c r="F109" t="n">
        <v>24.03</v>
      </c>
      <c r="G109" t="n">
        <v>120.16</v>
      </c>
      <c r="H109" t="n">
        <v>1.56</v>
      </c>
      <c r="I109" t="n">
        <v>12</v>
      </c>
      <c r="J109" t="n">
        <v>317.83</v>
      </c>
      <c r="K109" t="n">
        <v>59.89</v>
      </c>
      <c r="L109" t="n">
        <v>27.75</v>
      </c>
      <c r="M109" t="n">
        <v>10</v>
      </c>
      <c r="N109" t="n">
        <v>95.19</v>
      </c>
      <c r="O109" t="n">
        <v>39432.92</v>
      </c>
      <c r="P109" t="n">
        <v>408.53</v>
      </c>
      <c r="Q109" t="n">
        <v>452.58</v>
      </c>
      <c r="R109" t="n">
        <v>72.34999999999999</v>
      </c>
      <c r="S109" t="n">
        <v>57.64</v>
      </c>
      <c r="T109" t="n">
        <v>5253.07</v>
      </c>
      <c r="U109" t="n">
        <v>0.8</v>
      </c>
      <c r="V109" t="n">
        <v>0.88</v>
      </c>
      <c r="W109" t="n">
        <v>6.81</v>
      </c>
      <c r="X109" t="n">
        <v>0.31</v>
      </c>
      <c r="Y109" t="n">
        <v>1</v>
      </c>
      <c r="Z109" t="n">
        <v>10</v>
      </c>
      <c r="AA109" t="n">
        <v>526.1481753886392</v>
      </c>
      <c r="AB109" t="n">
        <v>719.899145586013</v>
      </c>
      <c r="AC109" t="n">
        <v>651.1929815160798</v>
      </c>
      <c r="AD109" t="n">
        <v>526148.1753886392</v>
      </c>
      <c r="AE109" t="n">
        <v>719899.145586013</v>
      </c>
      <c r="AF109" t="n">
        <v>3.236238220995215e-06</v>
      </c>
      <c r="AG109" t="n">
        <v>7.954282407407407</v>
      </c>
      <c r="AH109" t="n">
        <v>651192.9815160799</v>
      </c>
    </row>
    <row r="110">
      <c r="A110" t="n">
        <v>108</v>
      </c>
      <c r="B110" t="n">
        <v>135</v>
      </c>
      <c r="C110" t="inlineStr">
        <is>
          <t xml:space="preserve">CONCLUIDO	</t>
        </is>
      </c>
      <c r="D110" t="n">
        <v>3.6366</v>
      </c>
      <c r="E110" t="n">
        <v>27.5</v>
      </c>
      <c r="F110" t="n">
        <v>24.04</v>
      </c>
      <c r="G110" t="n">
        <v>120.19</v>
      </c>
      <c r="H110" t="n">
        <v>1.57</v>
      </c>
      <c r="I110" t="n">
        <v>12</v>
      </c>
      <c r="J110" t="n">
        <v>318.39</v>
      </c>
      <c r="K110" t="n">
        <v>59.89</v>
      </c>
      <c r="L110" t="n">
        <v>28</v>
      </c>
      <c r="M110" t="n">
        <v>10</v>
      </c>
      <c r="N110" t="n">
        <v>95.5</v>
      </c>
      <c r="O110" t="n">
        <v>39502.07</v>
      </c>
      <c r="P110" t="n">
        <v>408.57</v>
      </c>
      <c r="Q110" t="n">
        <v>452.59</v>
      </c>
      <c r="R110" t="n">
        <v>72.48</v>
      </c>
      <c r="S110" t="n">
        <v>57.64</v>
      </c>
      <c r="T110" t="n">
        <v>5319.09</v>
      </c>
      <c r="U110" t="n">
        <v>0.8</v>
      </c>
      <c r="V110" t="n">
        <v>0.88</v>
      </c>
      <c r="W110" t="n">
        <v>6.82</v>
      </c>
      <c r="X110" t="n">
        <v>0.31</v>
      </c>
      <c r="Y110" t="n">
        <v>1</v>
      </c>
      <c r="Z110" t="n">
        <v>10</v>
      </c>
      <c r="AA110" t="n">
        <v>526.2988201427657</v>
      </c>
      <c r="AB110" t="n">
        <v>720.1052643845865</v>
      </c>
      <c r="AC110" t="n">
        <v>651.379428625807</v>
      </c>
      <c r="AD110" t="n">
        <v>526298.8201427658</v>
      </c>
      <c r="AE110" t="n">
        <v>720105.2643845865</v>
      </c>
      <c r="AF110" t="n">
        <v>3.235437502260123e-06</v>
      </c>
      <c r="AG110" t="n">
        <v>7.957175925925926</v>
      </c>
      <c r="AH110" t="n">
        <v>651379.428625807</v>
      </c>
    </row>
    <row r="111">
      <c r="A111" t="n">
        <v>109</v>
      </c>
      <c r="B111" t="n">
        <v>135</v>
      </c>
      <c r="C111" t="inlineStr">
        <is>
          <t xml:space="preserve">CONCLUIDO	</t>
        </is>
      </c>
      <c r="D111" t="n">
        <v>3.6369</v>
      </c>
      <c r="E111" t="n">
        <v>27.5</v>
      </c>
      <c r="F111" t="n">
        <v>24.04</v>
      </c>
      <c r="G111" t="n">
        <v>120.18</v>
      </c>
      <c r="H111" t="n">
        <v>1.58</v>
      </c>
      <c r="I111" t="n">
        <v>12</v>
      </c>
      <c r="J111" t="n">
        <v>318.95</v>
      </c>
      <c r="K111" t="n">
        <v>59.89</v>
      </c>
      <c r="L111" t="n">
        <v>28.25</v>
      </c>
      <c r="M111" t="n">
        <v>10</v>
      </c>
      <c r="N111" t="n">
        <v>95.81</v>
      </c>
      <c r="O111" t="n">
        <v>39571.36</v>
      </c>
      <c r="P111" t="n">
        <v>408.47</v>
      </c>
      <c r="Q111" t="n">
        <v>452.56</v>
      </c>
      <c r="R111" t="n">
        <v>72.42</v>
      </c>
      <c r="S111" t="n">
        <v>57.64</v>
      </c>
      <c r="T111" t="n">
        <v>5286.71</v>
      </c>
      <c r="U111" t="n">
        <v>0.8</v>
      </c>
      <c r="V111" t="n">
        <v>0.88</v>
      </c>
      <c r="W111" t="n">
        <v>6.82</v>
      </c>
      <c r="X111" t="n">
        <v>0.31</v>
      </c>
      <c r="Y111" t="n">
        <v>1</v>
      </c>
      <c r="Z111" t="n">
        <v>10</v>
      </c>
      <c r="AA111" t="n">
        <v>526.2028368409432</v>
      </c>
      <c r="AB111" t="n">
        <v>719.9739357965485</v>
      </c>
      <c r="AC111" t="n">
        <v>651.2606338538906</v>
      </c>
      <c r="AD111" t="n">
        <v>526202.8368409432</v>
      </c>
      <c r="AE111" t="n">
        <v>719973.9357965485</v>
      </c>
      <c r="AF111" t="n">
        <v>3.235704408505154e-06</v>
      </c>
      <c r="AG111" t="n">
        <v>7.957175925925926</v>
      </c>
      <c r="AH111" t="n">
        <v>651260.6338538906</v>
      </c>
    </row>
    <row r="112">
      <c r="A112" t="n">
        <v>110</v>
      </c>
      <c r="B112" t="n">
        <v>135</v>
      </c>
      <c r="C112" t="inlineStr">
        <is>
          <t xml:space="preserve">CONCLUIDO	</t>
        </is>
      </c>
      <c r="D112" t="n">
        <v>3.6361</v>
      </c>
      <c r="E112" t="n">
        <v>27.5</v>
      </c>
      <c r="F112" t="n">
        <v>24.04</v>
      </c>
      <c r="G112" t="n">
        <v>120.21</v>
      </c>
      <c r="H112" t="n">
        <v>1.59</v>
      </c>
      <c r="I112" t="n">
        <v>12</v>
      </c>
      <c r="J112" t="n">
        <v>319.51</v>
      </c>
      <c r="K112" t="n">
        <v>59.89</v>
      </c>
      <c r="L112" t="n">
        <v>28.5</v>
      </c>
      <c r="M112" t="n">
        <v>10</v>
      </c>
      <c r="N112" t="n">
        <v>96.13</v>
      </c>
      <c r="O112" t="n">
        <v>39640.79</v>
      </c>
      <c r="P112" t="n">
        <v>408.33</v>
      </c>
      <c r="Q112" t="n">
        <v>452.56</v>
      </c>
      <c r="R112" t="n">
        <v>72.76000000000001</v>
      </c>
      <c r="S112" t="n">
        <v>57.64</v>
      </c>
      <c r="T112" t="n">
        <v>5459.44</v>
      </c>
      <c r="U112" t="n">
        <v>0.79</v>
      </c>
      <c r="V112" t="n">
        <v>0.88</v>
      </c>
      <c r="W112" t="n">
        <v>6.81</v>
      </c>
      <c r="X112" t="n">
        <v>0.32</v>
      </c>
      <c r="Y112" t="n">
        <v>1</v>
      </c>
      <c r="Z112" t="n">
        <v>10</v>
      </c>
      <c r="AA112" t="n">
        <v>526.1883224010987</v>
      </c>
      <c r="AB112" t="n">
        <v>719.9540764996212</v>
      </c>
      <c r="AC112" t="n">
        <v>651.2426699003894</v>
      </c>
      <c r="AD112" t="n">
        <v>526188.3224010987</v>
      </c>
      <c r="AE112" t="n">
        <v>719954.0764996213</v>
      </c>
      <c r="AF112" t="n">
        <v>3.234992658518405e-06</v>
      </c>
      <c r="AG112" t="n">
        <v>7.957175925925926</v>
      </c>
      <c r="AH112" t="n">
        <v>651242.6699003894</v>
      </c>
    </row>
    <row r="113">
      <c r="A113" t="n">
        <v>111</v>
      </c>
      <c r="B113" t="n">
        <v>135</v>
      </c>
      <c r="C113" t="inlineStr">
        <is>
          <t xml:space="preserve">CONCLUIDO	</t>
        </is>
      </c>
      <c r="D113" t="n">
        <v>3.6374</v>
      </c>
      <c r="E113" t="n">
        <v>27.49</v>
      </c>
      <c r="F113" t="n">
        <v>24.03</v>
      </c>
      <c r="G113" t="n">
        <v>120.16</v>
      </c>
      <c r="H113" t="n">
        <v>1.6</v>
      </c>
      <c r="I113" t="n">
        <v>12</v>
      </c>
      <c r="J113" t="n">
        <v>320.08</v>
      </c>
      <c r="K113" t="n">
        <v>59.89</v>
      </c>
      <c r="L113" t="n">
        <v>28.75</v>
      </c>
      <c r="M113" t="n">
        <v>10</v>
      </c>
      <c r="N113" t="n">
        <v>96.44</v>
      </c>
      <c r="O113" t="n">
        <v>39710.36</v>
      </c>
      <c r="P113" t="n">
        <v>407.69</v>
      </c>
      <c r="Q113" t="n">
        <v>452.56</v>
      </c>
      <c r="R113" t="n">
        <v>72.44</v>
      </c>
      <c r="S113" t="n">
        <v>57.64</v>
      </c>
      <c r="T113" t="n">
        <v>5295.82</v>
      </c>
      <c r="U113" t="n">
        <v>0.8</v>
      </c>
      <c r="V113" t="n">
        <v>0.88</v>
      </c>
      <c r="W113" t="n">
        <v>6.81</v>
      </c>
      <c r="X113" t="n">
        <v>0.31</v>
      </c>
      <c r="Y113" t="n">
        <v>1</v>
      </c>
      <c r="Z113" t="n">
        <v>10</v>
      </c>
      <c r="AA113" t="n">
        <v>525.5994480977887</v>
      </c>
      <c r="AB113" t="n">
        <v>719.1483526985318</v>
      </c>
      <c r="AC113" t="n">
        <v>650.5138432480355</v>
      </c>
      <c r="AD113" t="n">
        <v>525599.4480977887</v>
      </c>
      <c r="AE113" t="n">
        <v>719148.3526985318</v>
      </c>
      <c r="AF113" t="n">
        <v>3.236149252246871e-06</v>
      </c>
      <c r="AG113" t="n">
        <v>7.954282407407407</v>
      </c>
      <c r="AH113" t="n">
        <v>650513.8432480355</v>
      </c>
    </row>
    <row r="114">
      <c r="A114" t="n">
        <v>112</v>
      </c>
      <c r="B114" t="n">
        <v>135</v>
      </c>
      <c r="C114" t="inlineStr">
        <is>
          <t xml:space="preserve">CONCLUIDO	</t>
        </is>
      </c>
      <c r="D114" t="n">
        <v>3.6368</v>
      </c>
      <c r="E114" t="n">
        <v>27.5</v>
      </c>
      <c r="F114" t="n">
        <v>24.04</v>
      </c>
      <c r="G114" t="n">
        <v>120.18</v>
      </c>
      <c r="H114" t="n">
        <v>1.61</v>
      </c>
      <c r="I114" t="n">
        <v>12</v>
      </c>
      <c r="J114" t="n">
        <v>320.64</v>
      </c>
      <c r="K114" t="n">
        <v>59.89</v>
      </c>
      <c r="L114" t="n">
        <v>29</v>
      </c>
      <c r="M114" t="n">
        <v>10</v>
      </c>
      <c r="N114" t="n">
        <v>96.75</v>
      </c>
      <c r="O114" t="n">
        <v>39780.08</v>
      </c>
      <c r="P114" t="n">
        <v>407.43</v>
      </c>
      <c r="Q114" t="n">
        <v>452.57</v>
      </c>
      <c r="R114" t="n">
        <v>72.61</v>
      </c>
      <c r="S114" t="n">
        <v>57.64</v>
      </c>
      <c r="T114" t="n">
        <v>5383.04</v>
      </c>
      <c r="U114" t="n">
        <v>0.79</v>
      </c>
      <c r="V114" t="n">
        <v>0.88</v>
      </c>
      <c r="W114" t="n">
        <v>6.81</v>
      </c>
      <c r="X114" t="n">
        <v>0.31</v>
      </c>
      <c r="Y114" t="n">
        <v>1</v>
      </c>
      <c r="Z114" t="n">
        <v>10</v>
      </c>
      <c r="AA114" t="n">
        <v>525.5210108312668</v>
      </c>
      <c r="AB114" t="n">
        <v>719.0410313700688</v>
      </c>
      <c r="AC114" t="n">
        <v>650.4167645165345</v>
      </c>
      <c r="AD114" t="n">
        <v>525521.0108312669</v>
      </c>
      <c r="AE114" t="n">
        <v>719041.0313700688</v>
      </c>
      <c r="AF114" t="n">
        <v>3.23561543975681e-06</v>
      </c>
      <c r="AG114" t="n">
        <v>7.957175925925926</v>
      </c>
      <c r="AH114" t="n">
        <v>650416.7645165345</v>
      </c>
    </row>
    <row r="115">
      <c r="A115" t="n">
        <v>113</v>
      </c>
      <c r="B115" t="n">
        <v>135</v>
      </c>
      <c r="C115" t="inlineStr">
        <is>
          <t xml:space="preserve">CONCLUIDO	</t>
        </is>
      </c>
      <c r="D115" t="n">
        <v>3.6465</v>
      </c>
      <c r="E115" t="n">
        <v>27.42</v>
      </c>
      <c r="F115" t="n">
        <v>24.01</v>
      </c>
      <c r="G115" t="n">
        <v>130.99</v>
      </c>
      <c r="H115" t="n">
        <v>1.62</v>
      </c>
      <c r="I115" t="n">
        <v>11</v>
      </c>
      <c r="J115" t="n">
        <v>321.21</v>
      </c>
      <c r="K115" t="n">
        <v>59.89</v>
      </c>
      <c r="L115" t="n">
        <v>29.25</v>
      </c>
      <c r="M115" t="n">
        <v>9</v>
      </c>
      <c r="N115" t="n">
        <v>97.06999999999999</v>
      </c>
      <c r="O115" t="n">
        <v>39849.95</v>
      </c>
      <c r="P115" t="n">
        <v>407.11</v>
      </c>
      <c r="Q115" t="n">
        <v>452.56</v>
      </c>
      <c r="R115" t="n">
        <v>71.7</v>
      </c>
      <c r="S115" t="n">
        <v>57.64</v>
      </c>
      <c r="T115" t="n">
        <v>4934.62</v>
      </c>
      <c r="U115" t="n">
        <v>0.8</v>
      </c>
      <c r="V115" t="n">
        <v>0.88</v>
      </c>
      <c r="W115" t="n">
        <v>6.82</v>
      </c>
      <c r="X115" t="n">
        <v>0.29</v>
      </c>
      <c r="Y115" t="n">
        <v>1</v>
      </c>
      <c r="Z115" t="n">
        <v>10</v>
      </c>
      <c r="AA115" t="n">
        <v>524.2535428023402</v>
      </c>
      <c r="AB115" t="n">
        <v>717.3068256961482</v>
      </c>
      <c r="AC115" t="n">
        <v>648.8480689981601</v>
      </c>
      <c r="AD115" t="n">
        <v>524253.5428023402</v>
      </c>
      <c r="AE115" t="n">
        <v>717306.8256961482</v>
      </c>
      <c r="AF115" t="n">
        <v>3.244245408346131e-06</v>
      </c>
      <c r="AG115" t="n">
        <v>7.934027777777779</v>
      </c>
      <c r="AH115" t="n">
        <v>648848.0689981601</v>
      </c>
    </row>
    <row r="116">
      <c r="A116" t="n">
        <v>114</v>
      </c>
      <c r="B116" t="n">
        <v>135</v>
      </c>
      <c r="C116" t="inlineStr">
        <is>
          <t xml:space="preserve">CONCLUIDO	</t>
        </is>
      </c>
      <c r="D116" t="n">
        <v>3.6487</v>
      </c>
      <c r="E116" t="n">
        <v>27.41</v>
      </c>
      <c r="F116" t="n">
        <v>24</v>
      </c>
      <c r="G116" t="n">
        <v>130.9</v>
      </c>
      <c r="H116" t="n">
        <v>1.63</v>
      </c>
      <c r="I116" t="n">
        <v>11</v>
      </c>
      <c r="J116" t="n">
        <v>321.78</v>
      </c>
      <c r="K116" t="n">
        <v>59.89</v>
      </c>
      <c r="L116" t="n">
        <v>29.5</v>
      </c>
      <c r="M116" t="n">
        <v>9</v>
      </c>
      <c r="N116" t="n">
        <v>97.39</v>
      </c>
      <c r="O116" t="n">
        <v>39919.96</v>
      </c>
      <c r="P116" t="n">
        <v>407.19</v>
      </c>
      <c r="Q116" t="n">
        <v>452.56</v>
      </c>
      <c r="R116" t="n">
        <v>71.29000000000001</v>
      </c>
      <c r="S116" t="n">
        <v>57.64</v>
      </c>
      <c r="T116" t="n">
        <v>4729.81</v>
      </c>
      <c r="U116" t="n">
        <v>0.8100000000000001</v>
      </c>
      <c r="V116" t="n">
        <v>0.88</v>
      </c>
      <c r="W116" t="n">
        <v>6.81</v>
      </c>
      <c r="X116" t="n">
        <v>0.27</v>
      </c>
      <c r="Y116" t="n">
        <v>1</v>
      </c>
      <c r="Z116" t="n">
        <v>10</v>
      </c>
      <c r="AA116" t="n">
        <v>524.0568044511608</v>
      </c>
      <c r="AB116" t="n">
        <v>717.0376396045812</v>
      </c>
      <c r="AC116" t="n">
        <v>648.604573649367</v>
      </c>
      <c r="AD116" t="n">
        <v>524056.8044511608</v>
      </c>
      <c r="AE116" t="n">
        <v>717037.6396045812</v>
      </c>
      <c r="AF116" t="n">
        <v>3.246202720809688e-06</v>
      </c>
      <c r="AG116" t="n">
        <v>7.93113425925926</v>
      </c>
      <c r="AH116" t="n">
        <v>648604.573649367</v>
      </c>
    </row>
    <row r="117">
      <c r="A117" t="n">
        <v>115</v>
      </c>
      <c r="B117" t="n">
        <v>135</v>
      </c>
      <c r="C117" t="inlineStr">
        <is>
          <t xml:space="preserve">CONCLUIDO	</t>
        </is>
      </c>
      <c r="D117" t="n">
        <v>3.6478</v>
      </c>
      <c r="E117" t="n">
        <v>27.41</v>
      </c>
      <c r="F117" t="n">
        <v>24</v>
      </c>
      <c r="G117" t="n">
        <v>130.93</v>
      </c>
      <c r="H117" t="n">
        <v>1.64</v>
      </c>
      <c r="I117" t="n">
        <v>11</v>
      </c>
      <c r="J117" t="n">
        <v>322.34</v>
      </c>
      <c r="K117" t="n">
        <v>59.89</v>
      </c>
      <c r="L117" t="n">
        <v>29.75</v>
      </c>
      <c r="M117" t="n">
        <v>9</v>
      </c>
      <c r="N117" t="n">
        <v>97.70999999999999</v>
      </c>
      <c r="O117" t="n">
        <v>39990.12</v>
      </c>
      <c r="P117" t="n">
        <v>407.69</v>
      </c>
      <c r="Q117" t="n">
        <v>452.56</v>
      </c>
      <c r="R117" t="n">
        <v>71.36</v>
      </c>
      <c r="S117" t="n">
        <v>57.64</v>
      </c>
      <c r="T117" t="n">
        <v>4762.07</v>
      </c>
      <c r="U117" t="n">
        <v>0.8100000000000001</v>
      </c>
      <c r="V117" t="n">
        <v>0.88</v>
      </c>
      <c r="W117" t="n">
        <v>6.82</v>
      </c>
      <c r="X117" t="n">
        <v>0.28</v>
      </c>
      <c r="Y117" t="n">
        <v>1</v>
      </c>
      <c r="Z117" t="n">
        <v>10</v>
      </c>
      <c r="AA117" t="n">
        <v>524.4759493734342</v>
      </c>
      <c r="AB117" t="n">
        <v>717.6111321786045</v>
      </c>
      <c r="AC117" t="n">
        <v>649.1233328970274</v>
      </c>
      <c r="AD117" t="n">
        <v>524475.9493734342</v>
      </c>
      <c r="AE117" t="n">
        <v>717611.1321786045</v>
      </c>
      <c r="AF117" t="n">
        <v>3.245402002074596e-06</v>
      </c>
      <c r="AG117" t="n">
        <v>7.93113425925926</v>
      </c>
      <c r="AH117" t="n">
        <v>649123.3328970274</v>
      </c>
    </row>
    <row r="118">
      <c r="A118" t="n">
        <v>116</v>
      </c>
      <c r="B118" t="n">
        <v>135</v>
      </c>
      <c r="C118" t="inlineStr">
        <is>
          <t xml:space="preserve">CONCLUIDO	</t>
        </is>
      </c>
      <c r="D118" t="n">
        <v>3.6469</v>
      </c>
      <c r="E118" t="n">
        <v>27.42</v>
      </c>
      <c r="F118" t="n">
        <v>24.01</v>
      </c>
      <c r="G118" t="n">
        <v>130.97</v>
      </c>
      <c r="H118" t="n">
        <v>1.66</v>
      </c>
      <c r="I118" t="n">
        <v>11</v>
      </c>
      <c r="J118" t="n">
        <v>322.91</v>
      </c>
      <c r="K118" t="n">
        <v>59.89</v>
      </c>
      <c r="L118" t="n">
        <v>30</v>
      </c>
      <c r="M118" t="n">
        <v>9</v>
      </c>
      <c r="N118" t="n">
        <v>98.03</v>
      </c>
      <c r="O118" t="n">
        <v>40060.43</v>
      </c>
      <c r="P118" t="n">
        <v>408.01</v>
      </c>
      <c r="Q118" t="n">
        <v>452.59</v>
      </c>
      <c r="R118" t="n">
        <v>71.55</v>
      </c>
      <c r="S118" t="n">
        <v>57.64</v>
      </c>
      <c r="T118" t="n">
        <v>4858.55</v>
      </c>
      <c r="U118" t="n">
        <v>0.8100000000000001</v>
      </c>
      <c r="V118" t="n">
        <v>0.88</v>
      </c>
      <c r="W118" t="n">
        <v>6.82</v>
      </c>
      <c r="X118" t="n">
        <v>0.29</v>
      </c>
      <c r="Y118" t="n">
        <v>1</v>
      </c>
      <c r="Z118" t="n">
        <v>10</v>
      </c>
      <c r="AA118" t="n">
        <v>524.8114538347568</v>
      </c>
      <c r="AB118" t="n">
        <v>718.0701841839981</v>
      </c>
      <c r="AC118" t="n">
        <v>649.5385736233098</v>
      </c>
      <c r="AD118" t="n">
        <v>524811.4538347567</v>
      </c>
      <c r="AE118" t="n">
        <v>718070.1841839981</v>
      </c>
      <c r="AF118" t="n">
        <v>3.244601283339505e-06</v>
      </c>
      <c r="AG118" t="n">
        <v>7.934027777777779</v>
      </c>
      <c r="AH118" t="n">
        <v>649538.5736233098</v>
      </c>
    </row>
    <row r="119">
      <c r="A119" t="n">
        <v>117</v>
      </c>
      <c r="B119" t="n">
        <v>135</v>
      </c>
      <c r="C119" t="inlineStr">
        <is>
          <t xml:space="preserve">CONCLUIDO	</t>
        </is>
      </c>
      <c r="D119" t="n">
        <v>3.6476</v>
      </c>
      <c r="E119" t="n">
        <v>27.42</v>
      </c>
      <c r="F119" t="n">
        <v>24.01</v>
      </c>
      <c r="G119" t="n">
        <v>130.94</v>
      </c>
      <c r="H119" t="n">
        <v>1.67</v>
      </c>
      <c r="I119" t="n">
        <v>11</v>
      </c>
      <c r="J119" t="n">
        <v>323.49</v>
      </c>
      <c r="K119" t="n">
        <v>59.89</v>
      </c>
      <c r="L119" t="n">
        <v>30.25</v>
      </c>
      <c r="M119" t="n">
        <v>9</v>
      </c>
      <c r="N119" t="n">
        <v>98.34999999999999</v>
      </c>
      <c r="O119" t="n">
        <v>40131.01</v>
      </c>
      <c r="P119" t="n">
        <v>408.31</v>
      </c>
      <c r="Q119" t="n">
        <v>452.56</v>
      </c>
      <c r="R119" t="n">
        <v>71.47</v>
      </c>
      <c r="S119" t="n">
        <v>57.64</v>
      </c>
      <c r="T119" t="n">
        <v>4819.03</v>
      </c>
      <c r="U119" t="n">
        <v>0.8100000000000001</v>
      </c>
      <c r="V119" t="n">
        <v>0.88</v>
      </c>
      <c r="W119" t="n">
        <v>6.81</v>
      </c>
      <c r="X119" t="n">
        <v>0.28</v>
      </c>
      <c r="Y119" t="n">
        <v>1</v>
      </c>
      <c r="Z119" t="n">
        <v>10</v>
      </c>
      <c r="AA119" t="n">
        <v>524.9420775306691</v>
      </c>
      <c r="AB119" t="n">
        <v>718.2489092874562</v>
      </c>
      <c r="AC119" t="n">
        <v>649.7002414537361</v>
      </c>
      <c r="AD119" t="n">
        <v>524942.077530669</v>
      </c>
      <c r="AE119" t="n">
        <v>718248.9092874562</v>
      </c>
      <c r="AF119" t="n">
        <v>3.24522406457791e-06</v>
      </c>
      <c r="AG119" t="n">
        <v>7.934027777777779</v>
      </c>
      <c r="AH119" t="n">
        <v>649700.2414537361</v>
      </c>
    </row>
    <row r="120">
      <c r="A120" t="n">
        <v>118</v>
      </c>
      <c r="B120" t="n">
        <v>135</v>
      </c>
      <c r="C120" t="inlineStr">
        <is>
          <t xml:space="preserve">CONCLUIDO	</t>
        </is>
      </c>
      <c r="D120" t="n">
        <v>3.6467</v>
      </c>
      <c r="E120" t="n">
        <v>27.42</v>
      </c>
      <c r="F120" t="n">
        <v>24.01</v>
      </c>
      <c r="G120" t="n">
        <v>130.98</v>
      </c>
      <c r="H120" t="n">
        <v>1.68</v>
      </c>
      <c r="I120" t="n">
        <v>11</v>
      </c>
      <c r="J120" t="n">
        <v>324.06</v>
      </c>
      <c r="K120" t="n">
        <v>59.89</v>
      </c>
      <c r="L120" t="n">
        <v>30.5</v>
      </c>
      <c r="M120" t="n">
        <v>9</v>
      </c>
      <c r="N120" t="n">
        <v>98.67</v>
      </c>
      <c r="O120" t="n">
        <v>40201.62</v>
      </c>
      <c r="P120" t="n">
        <v>408.73</v>
      </c>
      <c r="Q120" t="n">
        <v>452.59</v>
      </c>
      <c r="R120" t="n">
        <v>71.66</v>
      </c>
      <c r="S120" t="n">
        <v>57.64</v>
      </c>
      <c r="T120" t="n">
        <v>4910.99</v>
      </c>
      <c r="U120" t="n">
        <v>0.8</v>
      </c>
      <c r="V120" t="n">
        <v>0.88</v>
      </c>
      <c r="W120" t="n">
        <v>6.82</v>
      </c>
      <c r="X120" t="n">
        <v>0.29</v>
      </c>
      <c r="Y120" t="n">
        <v>1</v>
      </c>
      <c r="Z120" t="n">
        <v>10</v>
      </c>
      <c r="AA120" t="n">
        <v>525.3085079288596</v>
      </c>
      <c r="AB120" t="n">
        <v>718.7502755240288</v>
      </c>
      <c r="AC120" t="n">
        <v>650.1537580003622</v>
      </c>
      <c r="AD120" t="n">
        <v>525308.5079288597</v>
      </c>
      <c r="AE120" t="n">
        <v>718750.2755240288</v>
      </c>
      <c r="AF120" t="n">
        <v>3.244423345842817e-06</v>
      </c>
      <c r="AG120" t="n">
        <v>7.934027777777779</v>
      </c>
      <c r="AH120" t="n">
        <v>650153.7580003622</v>
      </c>
    </row>
    <row r="121">
      <c r="A121" t="n">
        <v>119</v>
      </c>
      <c r="B121" t="n">
        <v>135</v>
      </c>
      <c r="C121" t="inlineStr">
        <is>
          <t xml:space="preserve">CONCLUIDO	</t>
        </is>
      </c>
      <c r="D121" t="n">
        <v>3.6479</v>
      </c>
      <c r="E121" t="n">
        <v>27.41</v>
      </c>
      <c r="F121" t="n">
        <v>24</v>
      </c>
      <c r="G121" t="n">
        <v>130.93</v>
      </c>
      <c r="H121" t="n">
        <v>1.69</v>
      </c>
      <c r="I121" t="n">
        <v>11</v>
      </c>
      <c r="J121" t="n">
        <v>324.63</v>
      </c>
      <c r="K121" t="n">
        <v>59.89</v>
      </c>
      <c r="L121" t="n">
        <v>30.75</v>
      </c>
      <c r="M121" t="n">
        <v>9</v>
      </c>
      <c r="N121" t="n">
        <v>99</v>
      </c>
      <c r="O121" t="n">
        <v>40272.38</v>
      </c>
      <c r="P121" t="n">
        <v>408.47</v>
      </c>
      <c r="Q121" t="n">
        <v>452.58</v>
      </c>
      <c r="R121" t="n">
        <v>71.47</v>
      </c>
      <c r="S121" t="n">
        <v>57.64</v>
      </c>
      <c r="T121" t="n">
        <v>4817.26</v>
      </c>
      <c r="U121" t="n">
        <v>0.8100000000000001</v>
      </c>
      <c r="V121" t="n">
        <v>0.88</v>
      </c>
      <c r="W121" t="n">
        <v>6.81</v>
      </c>
      <c r="X121" t="n">
        <v>0.28</v>
      </c>
      <c r="Y121" t="n">
        <v>1</v>
      </c>
      <c r="Z121" t="n">
        <v>10</v>
      </c>
      <c r="AA121" t="n">
        <v>524.9833615764065</v>
      </c>
      <c r="AB121" t="n">
        <v>718.3053959401577</v>
      </c>
      <c r="AC121" t="n">
        <v>649.7513370995832</v>
      </c>
      <c r="AD121" t="n">
        <v>524983.3615764065</v>
      </c>
      <c r="AE121" t="n">
        <v>718305.3959401577</v>
      </c>
      <c r="AF121" t="n">
        <v>3.24549097082294e-06</v>
      </c>
      <c r="AG121" t="n">
        <v>7.93113425925926</v>
      </c>
      <c r="AH121" t="n">
        <v>649751.3370995832</v>
      </c>
    </row>
    <row r="122">
      <c r="A122" t="n">
        <v>120</v>
      </c>
      <c r="B122" t="n">
        <v>135</v>
      </c>
      <c r="C122" t="inlineStr">
        <is>
          <t xml:space="preserve">CONCLUIDO	</t>
        </is>
      </c>
      <c r="D122" t="n">
        <v>3.6468</v>
      </c>
      <c r="E122" t="n">
        <v>27.42</v>
      </c>
      <c r="F122" t="n">
        <v>24.01</v>
      </c>
      <c r="G122" t="n">
        <v>130.98</v>
      </c>
      <c r="H122" t="n">
        <v>1.7</v>
      </c>
      <c r="I122" t="n">
        <v>11</v>
      </c>
      <c r="J122" t="n">
        <v>325.21</v>
      </c>
      <c r="K122" t="n">
        <v>59.89</v>
      </c>
      <c r="L122" t="n">
        <v>31</v>
      </c>
      <c r="M122" t="n">
        <v>9</v>
      </c>
      <c r="N122" t="n">
        <v>99.31999999999999</v>
      </c>
      <c r="O122" t="n">
        <v>40343.29</v>
      </c>
      <c r="P122" t="n">
        <v>408.58</v>
      </c>
      <c r="Q122" t="n">
        <v>452.57</v>
      </c>
      <c r="R122" t="n">
        <v>71.7</v>
      </c>
      <c r="S122" t="n">
        <v>57.64</v>
      </c>
      <c r="T122" t="n">
        <v>4934.43</v>
      </c>
      <c r="U122" t="n">
        <v>0.8</v>
      </c>
      <c r="V122" t="n">
        <v>0.88</v>
      </c>
      <c r="W122" t="n">
        <v>6.81</v>
      </c>
      <c r="X122" t="n">
        <v>0.29</v>
      </c>
      <c r="Y122" t="n">
        <v>1</v>
      </c>
      <c r="Z122" t="n">
        <v>10</v>
      </c>
      <c r="AA122" t="n">
        <v>525.1992512778298</v>
      </c>
      <c r="AB122" t="n">
        <v>718.6007857540263</v>
      </c>
      <c r="AC122" t="n">
        <v>650.0185353241986</v>
      </c>
      <c r="AD122" t="n">
        <v>525199.2512778299</v>
      </c>
      <c r="AE122" t="n">
        <v>718600.7857540264</v>
      </c>
      <c r="AF122" t="n">
        <v>3.244512314591161e-06</v>
      </c>
      <c r="AG122" t="n">
        <v>7.934027777777779</v>
      </c>
      <c r="AH122" t="n">
        <v>650018.5353241987</v>
      </c>
    </row>
    <row r="123">
      <c r="A123" t="n">
        <v>121</v>
      </c>
      <c r="B123" t="n">
        <v>135</v>
      </c>
      <c r="C123" t="inlineStr">
        <is>
          <t xml:space="preserve">CONCLUIDO	</t>
        </is>
      </c>
      <c r="D123" t="n">
        <v>3.6477</v>
      </c>
      <c r="E123" t="n">
        <v>27.41</v>
      </c>
      <c r="F123" t="n">
        <v>24.01</v>
      </c>
      <c r="G123" t="n">
        <v>130.94</v>
      </c>
      <c r="H123" t="n">
        <v>1.71</v>
      </c>
      <c r="I123" t="n">
        <v>11</v>
      </c>
      <c r="J123" t="n">
        <v>325.78</v>
      </c>
      <c r="K123" t="n">
        <v>59.89</v>
      </c>
      <c r="L123" t="n">
        <v>31.25</v>
      </c>
      <c r="M123" t="n">
        <v>9</v>
      </c>
      <c r="N123" t="n">
        <v>99.65000000000001</v>
      </c>
      <c r="O123" t="n">
        <v>40414.36</v>
      </c>
      <c r="P123" t="n">
        <v>408.69</v>
      </c>
      <c r="Q123" t="n">
        <v>452.6</v>
      </c>
      <c r="R123" t="n">
        <v>71.68000000000001</v>
      </c>
      <c r="S123" t="n">
        <v>57.64</v>
      </c>
      <c r="T123" t="n">
        <v>4921.96</v>
      </c>
      <c r="U123" t="n">
        <v>0.8</v>
      </c>
      <c r="V123" t="n">
        <v>0.88</v>
      </c>
      <c r="W123" t="n">
        <v>6.81</v>
      </c>
      <c r="X123" t="n">
        <v>0.28</v>
      </c>
      <c r="Y123" t="n">
        <v>1</v>
      </c>
      <c r="Z123" t="n">
        <v>10</v>
      </c>
      <c r="AA123" t="n">
        <v>525.1842803054625</v>
      </c>
      <c r="AB123" t="n">
        <v>718.5803018091608</v>
      </c>
      <c r="AC123" t="n">
        <v>650.0000063382818</v>
      </c>
      <c r="AD123" t="n">
        <v>525184.2803054625</v>
      </c>
      <c r="AE123" t="n">
        <v>718580.3018091609</v>
      </c>
      <c r="AF123" t="n">
        <v>3.245313033326253e-06</v>
      </c>
      <c r="AG123" t="n">
        <v>7.93113425925926</v>
      </c>
      <c r="AH123" t="n">
        <v>650000.0063382818</v>
      </c>
    </row>
    <row r="124">
      <c r="A124" t="n">
        <v>122</v>
      </c>
      <c r="B124" t="n">
        <v>135</v>
      </c>
      <c r="C124" t="inlineStr">
        <is>
          <t xml:space="preserve">CONCLUIDO	</t>
        </is>
      </c>
      <c r="D124" t="n">
        <v>3.6493</v>
      </c>
      <c r="E124" t="n">
        <v>27.4</v>
      </c>
      <c r="F124" t="n">
        <v>23.99</v>
      </c>
      <c r="G124" t="n">
        <v>130.87</v>
      </c>
      <c r="H124" t="n">
        <v>1.72</v>
      </c>
      <c r="I124" t="n">
        <v>11</v>
      </c>
      <c r="J124" t="n">
        <v>326.36</v>
      </c>
      <c r="K124" t="n">
        <v>59.89</v>
      </c>
      <c r="L124" t="n">
        <v>31.5</v>
      </c>
      <c r="M124" t="n">
        <v>9</v>
      </c>
      <c r="N124" t="n">
        <v>99.97</v>
      </c>
      <c r="O124" t="n">
        <v>40485.58</v>
      </c>
      <c r="P124" t="n">
        <v>408.3</v>
      </c>
      <c r="Q124" t="n">
        <v>452.58</v>
      </c>
      <c r="R124" t="n">
        <v>71.04000000000001</v>
      </c>
      <c r="S124" t="n">
        <v>57.64</v>
      </c>
      <c r="T124" t="n">
        <v>4605.13</v>
      </c>
      <c r="U124" t="n">
        <v>0.8100000000000001</v>
      </c>
      <c r="V124" t="n">
        <v>0.88</v>
      </c>
      <c r="W124" t="n">
        <v>6.81</v>
      </c>
      <c r="X124" t="n">
        <v>0.27</v>
      </c>
      <c r="Y124" t="n">
        <v>1</v>
      </c>
      <c r="Z124" t="n">
        <v>10</v>
      </c>
      <c r="AA124" t="n">
        <v>524.6985815731456</v>
      </c>
      <c r="AB124" t="n">
        <v>717.915747376089</v>
      </c>
      <c r="AC124" t="n">
        <v>649.3988760475942</v>
      </c>
      <c r="AD124" t="n">
        <v>524698.5815731456</v>
      </c>
      <c r="AE124" t="n">
        <v>717915.747376089</v>
      </c>
      <c r="AF124" t="n">
        <v>3.246736533299749e-06</v>
      </c>
      <c r="AG124" t="n">
        <v>7.92824074074074</v>
      </c>
      <c r="AH124" t="n">
        <v>649398.8760475941</v>
      </c>
    </row>
    <row r="125">
      <c r="A125" t="n">
        <v>123</v>
      </c>
      <c r="B125" t="n">
        <v>135</v>
      </c>
      <c r="C125" t="inlineStr">
        <is>
          <t xml:space="preserve">CONCLUIDO	</t>
        </is>
      </c>
      <c r="D125" t="n">
        <v>3.6477</v>
      </c>
      <c r="E125" t="n">
        <v>27.41</v>
      </c>
      <c r="F125" t="n">
        <v>24</v>
      </c>
      <c r="G125" t="n">
        <v>130.94</v>
      </c>
      <c r="H125" t="n">
        <v>1.73</v>
      </c>
      <c r="I125" t="n">
        <v>11</v>
      </c>
      <c r="J125" t="n">
        <v>326.94</v>
      </c>
      <c r="K125" t="n">
        <v>59.89</v>
      </c>
      <c r="L125" t="n">
        <v>31.75</v>
      </c>
      <c r="M125" t="n">
        <v>9</v>
      </c>
      <c r="N125" t="n">
        <v>100.3</v>
      </c>
      <c r="O125" t="n">
        <v>40556.96</v>
      </c>
      <c r="P125" t="n">
        <v>408.62</v>
      </c>
      <c r="Q125" t="n">
        <v>452.57</v>
      </c>
      <c r="R125" t="n">
        <v>71.62</v>
      </c>
      <c r="S125" t="n">
        <v>57.64</v>
      </c>
      <c r="T125" t="n">
        <v>4890.76</v>
      </c>
      <c r="U125" t="n">
        <v>0.8</v>
      </c>
      <c r="V125" t="n">
        <v>0.88</v>
      </c>
      <c r="W125" t="n">
        <v>6.81</v>
      </c>
      <c r="X125" t="n">
        <v>0.28</v>
      </c>
      <c r="Y125" t="n">
        <v>1</v>
      </c>
      <c r="Z125" t="n">
        <v>10</v>
      </c>
      <c r="AA125" t="n">
        <v>525.1023439606167</v>
      </c>
      <c r="AB125" t="n">
        <v>718.4681928873665</v>
      </c>
      <c r="AC125" t="n">
        <v>649.8985969346375</v>
      </c>
      <c r="AD125" t="n">
        <v>525102.3439606167</v>
      </c>
      <c r="AE125" t="n">
        <v>718468.1928873665</v>
      </c>
      <c r="AF125" t="n">
        <v>3.245313033326253e-06</v>
      </c>
      <c r="AG125" t="n">
        <v>7.93113425925926</v>
      </c>
      <c r="AH125" t="n">
        <v>649898.5969346374</v>
      </c>
    </row>
    <row r="126">
      <c r="A126" t="n">
        <v>124</v>
      </c>
      <c r="B126" t="n">
        <v>135</v>
      </c>
      <c r="C126" t="inlineStr">
        <is>
          <t xml:space="preserve">CONCLUIDO	</t>
        </is>
      </c>
      <c r="D126" t="n">
        <v>3.6479</v>
      </c>
      <c r="E126" t="n">
        <v>27.41</v>
      </c>
      <c r="F126" t="n">
        <v>24</v>
      </c>
      <c r="G126" t="n">
        <v>130.93</v>
      </c>
      <c r="H126" t="n">
        <v>1.74</v>
      </c>
      <c r="I126" t="n">
        <v>11</v>
      </c>
      <c r="J126" t="n">
        <v>327.52</v>
      </c>
      <c r="K126" t="n">
        <v>59.89</v>
      </c>
      <c r="L126" t="n">
        <v>32</v>
      </c>
      <c r="M126" t="n">
        <v>9</v>
      </c>
      <c r="N126" t="n">
        <v>100.63</v>
      </c>
      <c r="O126" t="n">
        <v>40628.49</v>
      </c>
      <c r="P126" t="n">
        <v>408.07</v>
      </c>
      <c r="Q126" t="n">
        <v>452.62</v>
      </c>
      <c r="R126" t="n">
        <v>71.33</v>
      </c>
      <c r="S126" t="n">
        <v>57.64</v>
      </c>
      <c r="T126" t="n">
        <v>4748.5</v>
      </c>
      <c r="U126" t="n">
        <v>0.8100000000000001</v>
      </c>
      <c r="V126" t="n">
        <v>0.88</v>
      </c>
      <c r="W126" t="n">
        <v>6.82</v>
      </c>
      <c r="X126" t="n">
        <v>0.28</v>
      </c>
      <c r="Y126" t="n">
        <v>1</v>
      </c>
      <c r="Z126" t="n">
        <v>10</v>
      </c>
      <c r="AA126" t="n">
        <v>524.718151647189</v>
      </c>
      <c r="AB126" t="n">
        <v>717.9425240147657</v>
      </c>
      <c r="AC126" t="n">
        <v>649.4230971614569</v>
      </c>
      <c r="AD126" t="n">
        <v>524718.1516471889</v>
      </c>
      <c r="AE126" t="n">
        <v>717942.5240147657</v>
      </c>
      <c r="AF126" t="n">
        <v>3.24549097082294e-06</v>
      </c>
      <c r="AG126" t="n">
        <v>7.93113425925926</v>
      </c>
      <c r="AH126" t="n">
        <v>649423.0971614569</v>
      </c>
    </row>
    <row r="127">
      <c r="A127" t="n">
        <v>125</v>
      </c>
      <c r="B127" t="n">
        <v>135</v>
      </c>
      <c r="C127" t="inlineStr">
        <is>
          <t xml:space="preserve">CONCLUIDO	</t>
        </is>
      </c>
      <c r="D127" t="n">
        <v>3.647</v>
      </c>
      <c r="E127" t="n">
        <v>27.42</v>
      </c>
      <c r="F127" t="n">
        <v>24.01</v>
      </c>
      <c r="G127" t="n">
        <v>130.97</v>
      </c>
      <c r="H127" t="n">
        <v>1.75</v>
      </c>
      <c r="I127" t="n">
        <v>11</v>
      </c>
      <c r="J127" t="n">
        <v>328.1</v>
      </c>
      <c r="K127" t="n">
        <v>59.89</v>
      </c>
      <c r="L127" t="n">
        <v>32.25</v>
      </c>
      <c r="M127" t="n">
        <v>9</v>
      </c>
      <c r="N127" t="n">
        <v>100.96</v>
      </c>
      <c r="O127" t="n">
        <v>40700.18</v>
      </c>
      <c r="P127" t="n">
        <v>407.83</v>
      </c>
      <c r="Q127" t="n">
        <v>452.57</v>
      </c>
      <c r="R127" t="n">
        <v>71.67</v>
      </c>
      <c r="S127" t="n">
        <v>57.64</v>
      </c>
      <c r="T127" t="n">
        <v>4916.54</v>
      </c>
      <c r="U127" t="n">
        <v>0.8</v>
      </c>
      <c r="V127" t="n">
        <v>0.88</v>
      </c>
      <c r="W127" t="n">
        <v>6.81</v>
      </c>
      <c r="X127" t="n">
        <v>0.29</v>
      </c>
      <c r="Y127" t="n">
        <v>1</v>
      </c>
      <c r="Z127" t="n">
        <v>10</v>
      </c>
      <c r="AA127" t="n">
        <v>524.6823211511467</v>
      </c>
      <c r="AB127" t="n">
        <v>717.8934991493508</v>
      </c>
      <c r="AC127" t="n">
        <v>649.3787511603903</v>
      </c>
      <c r="AD127" t="n">
        <v>524682.3211511467</v>
      </c>
      <c r="AE127" t="n">
        <v>717893.4991493508</v>
      </c>
      <c r="AF127" t="n">
        <v>3.244690252087848e-06</v>
      </c>
      <c r="AG127" t="n">
        <v>7.934027777777779</v>
      </c>
      <c r="AH127" t="n">
        <v>649378.7511603902</v>
      </c>
    </row>
    <row r="128">
      <c r="A128" t="n">
        <v>126</v>
      </c>
      <c r="B128" t="n">
        <v>135</v>
      </c>
      <c r="C128" t="inlineStr">
        <is>
          <t xml:space="preserve">CONCLUIDO	</t>
        </is>
      </c>
      <c r="D128" t="n">
        <v>3.6577</v>
      </c>
      <c r="E128" t="n">
        <v>27.34</v>
      </c>
      <c r="F128" t="n">
        <v>23.98</v>
      </c>
      <c r="G128" t="n">
        <v>143.89</v>
      </c>
      <c r="H128" t="n">
        <v>1.76</v>
      </c>
      <c r="I128" t="n">
        <v>10</v>
      </c>
      <c r="J128" t="n">
        <v>328.68</v>
      </c>
      <c r="K128" t="n">
        <v>59.89</v>
      </c>
      <c r="L128" t="n">
        <v>32.5</v>
      </c>
      <c r="M128" t="n">
        <v>8</v>
      </c>
      <c r="N128" t="n">
        <v>101.3</v>
      </c>
      <c r="O128" t="n">
        <v>40772.03</v>
      </c>
      <c r="P128" t="n">
        <v>407.33</v>
      </c>
      <c r="Q128" t="n">
        <v>452.56</v>
      </c>
      <c r="R128" t="n">
        <v>70.7</v>
      </c>
      <c r="S128" t="n">
        <v>57.64</v>
      </c>
      <c r="T128" t="n">
        <v>4438.48</v>
      </c>
      <c r="U128" t="n">
        <v>0.82</v>
      </c>
      <c r="V128" t="n">
        <v>0.88</v>
      </c>
      <c r="W128" t="n">
        <v>6.81</v>
      </c>
      <c r="X128" t="n">
        <v>0.26</v>
      </c>
      <c r="Y128" t="n">
        <v>1</v>
      </c>
      <c r="Z128" t="n">
        <v>10</v>
      </c>
      <c r="AA128" t="n">
        <v>510.5340788861241</v>
      </c>
      <c r="AB128" t="n">
        <v>698.5352499059504</v>
      </c>
      <c r="AC128" t="n">
        <v>631.8680260553066</v>
      </c>
      <c r="AD128" t="n">
        <v>510534.0788861241</v>
      </c>
      <c r="AE128" t="n">
        <v>698535.2499059504</v>
      </c>
      <c r="AF128" t="n">
        <v>3.254209908160604e-06</v>
      </c>
      <c r="AG128" t="n">
        <v>7.91087962962963</v>
      </c>
      <c r="AH128" t="n">
        <v>631868.0260553065</v>
      </c>
    </row>
    <row r="129">
      <c r="A129" t="n">
        <v>127</v>
      </c>
      <c r="B129" t="n">
        <v>135</v>
      </c>
      <c r="C129" t="inlineStr">
        <is>
          <t xml:space="preserve">CONCLUIDO	</t>
        </is>
      </c>
      <c r="D129" t="n">
        <v>3.6571</v>
      </c>
      <c r="E129" t="n">
        <v>27.34</v>
      </c>
      <c r="F129" t="n">
        <v>23.99</v>
      </c>
      <c r="G129" t="n">
        <v>143.91</v>
      </c>
      <c r="H129" t="n">
        <v>1.77</v>
      </c>
      <c r="I129" t="n">
        <v>10</v>
      </c>
      <c r="J129" t="n">
        <v>329.27</v>
      </c>
      <c r="K129" t="n">
        <v>59.89</v>
      </c>
      <c r="L129" t="n">
        <v>32.75</v>
      </c>
      <c r="M129" t="n">
        <v>8</v>
      </c>
      <c r="N129" t="n">
        <v>101.63</v>
      </c>
      <c r="O129" t="n">
        <v>40844.03</v>
      </c>
      <c r="P129" t="n">
        <v>407.87</v>
      </c>
      <c r="Q129" t="n">
        <v>452.56</v>
      </c>
      <c r="R129" t="n">
        <v>70.88</v>
      </c>
      <c r="S129" t="n">
        <v>57.64</v>
      </c>
      <c r="T129" t="n">
        <v>4528.59</v>
      </c>
      <c r="U129" t="n">
        <v>0.8100000000000001</v>
      </c>
      <c r="V129" t="n">
        <v>0.88</v>
      </c>
      <c r="W129" t="n">
        <v>6.81</v>
      </c>
      <c r="X129" t="n">
        <v>0.26</v>
      </c>
      <c r="Y129" t="n">
        <v>1</v>
      </c>
      <c r="Z129" t="n">
        <v>10</v>
      </c>
      <c r="AA129" t="n">
        <v>510.9847696197334</v>
      </c>
      <c r="AB129" t="n">
        <v>699.1519048507465</v>
      </c>
      <c r="AC129" t="n">
        <v>632.425828317652</v>
      </c>
      <c r="AD129" t="n">
        <v>510984.7696197333</v>
      </c>
      <c r="AE129" t="n">
        <v>699151.9048507465</v>
      </c>
      <c r="AF129" t="n">
        <v>3.253676095670543e-06</v>
      </c>
      <c r="AG129" t="n">
        <v>7.91087962962963</v>
      </c>
      <c r="AH129" t="n">
        <v>632425.828317652</v>
      </c>
    </row>
    <row r="130">
      <c r="A130" t="n">
        <v>128</v>
      </c>
      <c r="B130" t="n">
        <v>135</v>
      </c>
      <c r="C130" t="inlineStr">
        <is>
          <t xml:space="preserve">CONCLUIDO	</t>
        </is>
      </c>
      <c r="D130" t="n">
        <v>3.6582</v>
      </c>
      <c r="E130" t="n">
        <v>27.34</v>
      </c>
      <c r="F130" t="n">
        <v>23.98</v>
      </c>
      <c r="G130" t="n">
        <v>143.86</v>
      </c>
      <c r="H130" t="n">
        <v>1.78</v>
      </c>
      <c r="I130" t="n">
        <v>10</v>
      </c>
      <c r="J130" t="n">
        <v>329.85</v>
      </c>
      <c r="K130" t="n">
        <v>59.89</v>
      </c>
      <c r="L130" t="n">
        <v>33</v>
      </c>
      <c r="M130" t="n">
        <v>8</v>
      </c>
      <c r="N130" t="n">
        <v>101.97</v>
      </c>
      <c r="O130" t="n">
        <v>40916.2</v>
      </c>
      <c r="P130" t="n">
        <v>407.94</v>
      </c>
      <c r="Q130" t="n">
        <v>452.56</v>
      </c>
      <c r="R130" t="n">
        <v>70.54000000000001</v>
      </c>
      <c r="S130" t="n">
        <v>57.64</v>
      </c>
      <c r="T130" t="n">
        <v>4359.05</v>
      </c>
      <c r="U130" t="n">
        <v>0.82</v>
      </c>
      <c r="V130" t="n">
        <v>0.88</v>
      </c>
      <c r="W130" t="n">
        <v>6.81</v>
      </c>
      <c r="X130" t="n">
        <v>0.25</v>
      </c>
      <c r="Y130" t="n">
        <v>1</v>
      </c>
      <c r="Z130" t="n">
        <v>10</v>
      </c>
      <c r="AA130" t="n">
        <v>510.8889604585944</v>
      </c>
      <c r="AB130" t="n">
        <v>699.0208145296743</v>
      </c>
      <c r="AC130" t="n">
        <v>632.3072490728365</v>
      </c>
      <c r="AD130" t="n">
        <v>510888.9604585944</v>
      </c>
      <c r="AE130" t="n">
        <v>699020.8145296744</v>
      </c>
      <c r="AF130" t="n">
        <v>3.254654751902322e-06</v>
      </c>
      <c r="AG130" t="n">
        <v>7.91087962962963</v>
      </c>
      <c r="AH130" t="n">
        <v>632307.2490728365</v>
      </c>
    </row>
    <row r="131">
      <c r="A131" t="n">
        <v>129</v>
      </c>
      <c r="B131" t="n">
        <v>135</v>
      </c>
      <c r="C131" t="inlineStr">
        <is>
          <t xml:space="preserve">CONCLUIDO	</t>
        </is>
      </c>
      <c r="D131" t="n">
        <v>3.6591</v>
      </c>
      <c r="E131" t="n">
        <v>27.33</v>
      </c>
      <c r="F131" t="n">
        <v>23.97</v>
      </c>
      <c r="G131" t="n">
        <v>143.82</v>
      </c>
      <c r="H131" t="n">
        <v>1.79</v>
      </c>
      <c r="I131" t="n">
        <v>10</v>
      </c>
      <c r="J131" t="n">
        <v>330.44</v>
      </c>
      <c r="K131" t="n">
        <v>59.89</v>
      </c>
      <c r="L131" t="n">
        <v>33.25</v>
      </c>
      <c r="M131" t="n">
        <v>8</v>
      </c>
      <c r="N131" t="n">
        <v>102.3</v>
      </c>
      <c r="O131" t="n">
        <v>40988.53</v>
      </c>
      <c r="P131" t="n">
        <v>408.24</v>
      </c>
      <c r="Q131" t="n">
        <v>452.58</v>
      </c>
      <c r="R131" t="n">
        <v>70.31999999999999</v>
      </c>
      <c r="S131" t="n">
        <v>57.64</v>
      </c>
      <c r="T131" t="n">
        <v>4247.93</v>
      </c>
      <c r="U131" t="n">
        <v>0.82</v>
      </c>
      <c r="V131" t="n">
        <v>0.88</v>
      </c>
      <c r="W131" t="n">
        <v>6.81</v>
      </c>
      <c r="X131" t="n">
        <v>0.25</v>
      </c>
      <c r="Y131" t="n">
        <v>1</v>
      </c>
      <c r="Z131" t="n">
        <v>10</v>
      </c>
      <c r="AA131" t="n">
        <v>510.9646171657596</v>
      </c>
      <c r="AB131" t="n">
        <v>699.1243313741562</v>
      </c>
      <c r="AC131" t="n">
        <v>632.4008864149678</v>
      </c>
      <c r="AD131" t="n">
        <v>510964.6171657597</v>
      </c>
      <c r="AE131" t="n">
        <v>699124.3313741562</v>
      </c>
      <c r="AF131" t="n">
        <v>3.255455470637413e-06</v>
      </c>
      <c r="AG131" t="n">
        <v>7.907986111111111</v>
      </c>
      <c r="AH131" t="n">
        <v>632400.8864149678</v>
      </c>
    </row>
    <row r="132">
      <c r="A132" t="n">
        <v>130</v>
      </c>
      <c r="B132" t="n">
        <v>135</v>
      </c>
      <c r="C132" t="inlineStr">
        <is>
          <t xml:space="preserve">CONCLUIDO	</t>
        </is>
      </c>
      <c r="D132" t="n">
        <v>3.6569</v>
      </c>
      <c r="E132" t="n">
        <v>27.35</v>
      </c>
      <c r="F132" t="n">
        <v>23.99</v>
      </c>
      <c r="G132" t="n">
        <v>143.92</v>
      </c>
      <c r="H132" t="n">
        <v>1.8</v>
      </c>
      <c r="I132" t="n">
        <v>10</v>
      </c>
      <c r="J132" t="n">
        <v>331.03</v>
      </c>
      <c r="K132" t="n">
        <v>59.89</v>
      </c>
      <c r="L132" t="n">
        <v>33.5</v>
      </c>
      <c r="M132" t="n">
        <v>8</v>
      </c>
      <c r="N132" t="n">
        <v>102.64</v>
      </c>
      <c r="O132" t="n">
        <v>41061.02</v>
      </c>
      <c r="P132" t="n">
        <v>408.75</v>
      </c>
      <c r="Q132" t="n">
        <v>452.57</v>
      </c>
      <c r="R132" t="n">
        <v>70.75</v>
      </c>
      <c r="S132" t="n">
        <v>57.64</v>
      </c>
      <c r="T132" t="n">
        <v>4464.53</v>
      </c>
      <c r="U132" t="n">
        <v>0.8100000000000001</v>
      </c>
      <c r="V132" t="n">
        <v>0.88</v>
      </c>
      <c r="W132" t="n">
        <v>6.82</v>
      </c>
      <c r="X132" t="n">
        <v>0.26</v>
      </c>
      <c r="Y132" t="n">
        <v>1</v>
      </c>
      <c r="Z132" t="n">
        <v>10</v>
      </c>
      <c r="AA132" t="n">
        <v>511.5861969669426</v>
      </c>
      <c r="AB132" t="n">
        <v>699.9748042803002</v>
      </c>
      <c r="AC132" t="n">
        <v>633.1701913805957</v>
      </c>
      <c r="AD132" t="n">
        <v>511586.1969669426</v>
      </c>
      <c r="AE132" t="n">
        <v>699974.8042803002</v>
      </c>
      <c r="AF132" t="n">
        <v>3.253498158173856e-06</v>
      </c>
      <c r="AG132" t="n">
        <v>7.913773148148149</v>
      </c>
      <c r="AH132" t="n">
        <v>633170.1913805957</v>
      </c>
    </row>
    <row r="133">
      <c r="A133" t="n">
        <v>131</v>
      </c>
      <c r="B133" t="n">
        <v>135</v>
      </c>
      <c r="C133" t="inlineStr">
        <is>
          <t xml:space="preserve">CONCLUIDO	</t>
        </is>
      </c>
      <c r="D133" t="n">
        <v>3.6563</v>
      </c>
      <c r="E133" t="n">
        <v>27.35</v>
      </c>
      <c r="F133" t="n">
        <v>23.99</v>
      </c>
      <c r="G133" t="n">
        <v>143.95</v>
      </c>
      <c r="H133" t="n">
        <v>1.81</v>
      </c>
      <c r="I133" t="n">
        <v>10</v>
      </c>
      <c r="J133" t="n">
        <v>331.62</v>
      </c>
      <c r="K133" t="n">
        <v>59.89</v>
      </c>
      <c r="L133" t="n">
        <v>33.75</v>
      </c>
      <c r="M133" t="n">
        <v>8</v>
      </c>
      <c r="N133" t="n">
        <v>102.98</v>
      </c>
      <c r="O133" t="n">
        <v>41133.67</v>
      </c>
      <c r="P133" t="n">
        <v>409.09</v>
      </c>
      <c r="Q133" t="n">
        <v>452.58</v>
      </c>
      <c r="R133" t="n">
        <v>70.84</v>
      </c>
      <c r="S133" t="n">
        <v>57.64</v>
      </c>
      <c r="T133" t="n">
        <v>4508.92</v>
      </c>
      <c r="U133" t="n">
        <v>0.8100000000000001</v>
      </c>
      <c r="V133" t="n">
        <v>0.88</v>
      </c>
      <c r="W133" t="n">
        <v>6.82</v>
      </c>
      <c r="X133" t="n">
        <v>0.27</v>
      </c>
      <c r="Y133" t="n">
        <v>1</v>
      </c>
      <c r="Z133" t="n">
        <v>10</v>
      </c>
      <c r="AA133" t="n">
        <v>511.8694201365074</v>
      </c>
      <c r="AB133" t="n">
        <v>700.362322715823</v>
      </c>
      <c r="AC133" t="n">
        <v>633.5207256005177</v>
      </c>
      <c r="AD133" t="n">
        <v>511869.4201365074</v>
      </c>
      <c r="AE133" t="n">
        <v>700362.322715823</v>
      </c>
      <c r="AF133" t="n">
        <v>3.252964345683795e-06</v>
      </c>
      <c r="AG133" t="n">
        <v>7.913773148148149</v>
      </c>
      <c r="AH133" t="n">
        <v>633520.7256005177</v>
      </c>
    </row>
    <row r="134">
      <c r="A134" t="n">
        <v>132</v>
      </c>
      <c r="B134" t="n">
        <v>135</v>
      </c>
      <c r="C134" t="inlineStr">
        <is>
          <t xml:space="preserve">CONCLUIDO	</t>
        </is>
      </c>
      <c r="D134" t="n">
        <v>3.6569</v>
      </c>
      <c r="E134" t="n">
        <v>27.35</v>
      </c>
      <c r="F134" t="n">
        <v>23.99</v>
      </c>
      <c r="G134" t="n">
        <v>143.92</v>
      </c>
      <c r="H134" t="n">
        <v>1.82</v>
      </c>
      <c r="I134" t="n">
        <v>10</v>
      </c>
      <c r="J134" t="n">
        <v>332.21</v>
      </c>
      <c r="K134" t="n">
        <v>59.89</v>
      </c>
      <c r="L134" t="n">
        <v>34</v>
      </c>
      <c r="M134" t="n">
        <v>8</v>
      </c>
      <c r="N134" t="n">
        <v>103.32</v>
      </c>
      <c r="O134" t="n">
        <v>41206.49</v>
      </c>
      <c r="P134" t="n">
        <v>409.33</v>
      </c>
      <c r="Q134" t="n">
        <v>452.55</v>
      </c>
      <c r="R134" t="n">
        <v>70.83</v>
      </c>
      <c r="S134" t="n">
        <v>57.64</v>
      </c>
      <c r="T134" t="n">
        <v>4504.57</v>
      </c>
      <c r="U134" t="n">
        <v>0.8100000000000001</v>
      </c>
      <c r="V134" t="n">
        <v>0.88</v>
      </c>
      <c r="W134" t="n">
        <v>6.81</v>
      </c>
      <c r="X134" t="n">
        <v>0.26</v>
      </c>
      <c r="Y134" t="n">
        <v>1</v>
      </c>
      <c r="Z134" t="n">
        <v>10</v>
      </c>
      <c r="AA134" t="n">
        <v>511.969804937122</v>
      </c>
      <c r="AB134" t="n">
        <v>700.499673628689</v>
      </c>
      <c r="AC134" t="n">
        <v>633.6449679350329</v>
      </c>
      <c r="AD134" t="n">
        <v>511969.804937122</v>
      </c>
      <c r="AE134" t="n">
        <v>700499.673628689</v>
      </c>
      <c r="AF134" t="n">
        <v>3.253498158173856e-06</v>
      </c>
      <c r="AG134" t="n">
        <v>7.913773148148149</v>
      </c>
      <c r="AH134" t="n">
        <v>633644.9679350329</v>
      </c>
    </row>
    <row r="135">
      <c r="A135" t="n">
        <v>133</v>
      </c>
      <c r="B135" t="n">
        <v>135</v>
      </c>
      <c r="C135" t="inlineStr">
        <is>
          <t xml:space="preserve">CONCLUIDO	</t>
        </is>
      </c>
      <c r="D135" t="n">
        <v>3.6586</v>
      </c>
      <c r="E135" t="n">
        <v>27.33</v>
      </c>
      <c r="F135" t="n">
        <v>23.97</v>
      </c>
      <c r="G135" t="n">
        <v>143.85</v>
      </c>
      <c r="H135" t="n">
        <v>1.83</v>
      </c>
      <c r="I135" t="n">
        <v>10</v>
      </c>
      <c r="J135" t="n">
        <v>332.8</v>
      </c>
      <c r="K135" t="n">
        <v>59.89</v>
      </c>
      <c r="L135" t="n">
        <v>34.25</v>
      </c>
      <c r="M135" t="n">
        <v>8</v>
      </c>
      <c r="N135" t="n">
        <v>103.66</v>
      </c>
      <c r="O135" t="n">
        <v>41279.48</v>
      </c>
      <c r="P135" t="n">
        <v>409.16</v>
      </c>
      <c r="Q135" t="n">
        <v>452.6</v>
      </c>
      <c r="R135" t="n">
        <v>70.52</v>
      </c>
      <c r="S135" t="n">
        <v>57.64</v>
      </c>
      <c r="T135" t="n">
        <v>4349.78</v>
      </c>
      <c r="U135" t="n">
        <v>0.82</v>
      </c>
      <c r="V135" t="n">
        <v>0.88</v>
      </c>
      <c r="W135" t="n">
        <v>6.81</v>
      </c>
      <c r="X135" t="n">
        <v>0.25</v>
      </c>
      <c r="Y135" t="n">
        <v>1</v>
      </c>
      <c r="Z135" t="n">
        <v>10</v>
      </c>
      <c r="AA135" t="n">
        <v>511.6212943991989</v>
      </c>
      <c r="AB135" t="n">
        <v>700.0228261355026</v>
      </c>
      <c r="AC135" t="n">
        <v>633.2136300973366</v>
      </c>
      <c r="AD135" t="n">
        <v>511621.2943991988</v>
      </c>
      <c r="AE135" t="n">
        <v>700022.8261355025</v>
      </c>
      <c r="AF135" t="n">
        <v>3.255010626895695e-06</v>
      </c>
      <c r="AG135" t="n">
        <v>7.907986111111111</v>
      </c>
      <c r="AH135" t="n">
        <v>633213.6300973366</v>
      </c>
    </row>
    <row r="136">
      <c r="A136" t="n">
        <v>134</v>
      </c>
      <c r="B136" t="n">
        <v>135</v>
      </c>
      <c r="C136" t="inlineStr">
        <is>
          <t xml:space="preserve">CONCLUIDO	</t>
        </is>
      </c>
      <c r="D136" t="n">
        <v>3.6583</v>
      </c>
      <c r="E136" t="n">
        <v>27.34</v>
      </c>
      <c r="F136" t="n">
        <v>23.98</v>
      </c>
      <c r="G136" t="n">
        <v>143.86</v>
      </c>
      <c r="H136" t="n">
        <v>1.84</v>
      </c>
      <c r="I136" t="n">
        <v>10</v>
      </c>
      <c r="J136" t="n">
        <v>333.39</v>
      </c>
      <c r="K136" t="n">
        <v>59.89</v>
      </c>
      <c r="L136" t="n">
        <v>34.5</v>
      </c>
      <c r="M136" t="n">
        <v>8</v>
      </c>
      <c r="N136" t="n">
        <v>104.01</v>
      </c>
      <c r="O136" t="n">
        <v>41352.63</v>
      </c>
      <c r="P136" t="n">
        <v>409.31</v>
      </c>
      <c r="Q136" t="n">
        <v>452.61</v>
      </c>
      <c r="R136" t="n">
        <v>70.5</v>
      </c>
      <c r="S136" t="n">
        <v>57.64</v>
      </c>
      <c r="T136" t="n">
        <v>4339.61</v>
      </c>
      <c r="U136" t="n">
        <v>0.82</v>
      </c>
      <c r="V136" t="n">
        <v>0.88</v>
      </c>
      <c r="W136" t="n">
        <v>6.81</v>
      </c>
      <c r="X136" t="n">
        <v>0.25</v>
      </c>
      <c r="Y136" t="n">
        <v>1</v>
      </c>
      <c r="Z136" t="n">
        <v>10</v>
      </c>
      <c r="AA136" t="n">
        <v>511.7850277805741</v>
      </c>
      <c r="AB136" t="n">
        <v>700.2468533713072</v>
      </c>
      <c r="AC136" t="n">
        <v>633.4162764881802</v>
      </c>
      <c r="AD136" t="n">
        <v>511785.027780574</v>
      </c>
      <c r="AE136" t="n">
        <v>700246.8533713073</v>
      </c>
      <c r="AF136" t="n">
        <v>3.254743720650665e-06</v>
      </c>
      <c r="AG136" t="n">
        <v>7.91087962962963</v>
      </c>
      <c r="AH136" t="n">
        <v>633416.2764881802</v>
      </c>
    </row>
    <row r="137">
      <c r="A137" t="n">
        <v>135</v>
      </c>
      <c r="B137" t="n">
        <v>135</v>
      </c>
      <c r="C137" t="inlineStr">
        <is>
          <t xml:space="preserve">CONCLUIDO	</t>
        </is>
      </c>
      <c r="D137" t="n">
        <v>3.657</v>
      </c>
      <c r="E137" t="n">
        <v>27.34</v>
      </c>
      <c r="F137" t="n">
        <v>23.99</v>
      </c>
      <c r="G137" t="n">
        <v>143.92</v>
      </c>
      <c r="H137" t="n">
        <v>1.85</v>
      </c>
      <c r="I137" t="n">
        <v>10</v>
      </c>
      <c r="J137" t="n">
        <v>333.99</v>
      </c>
      <c r="K137" t="n">
        <v>59.89</v>
      </c>
      <c r="L137" t="n">
        <v>34.75</v>
      </c>
      <c r="M137" t="n">
        <v>8</v>
      </c>
      <c r="N137" t="n">
        <v>104.35</v>
      </c>
      <c r="O137" t="n">
        <v>41426.07</v>
      </c>
      <c r="P137" t="n">
        <v>409.52</v>
      </c>
      <c r="Q137" t="n">
        <v>452.58</v>
      </c>
      <c r="R137" t="n">
        <v>70.81999999999999</v>
      </c>
      <c r="S137" t="n">
        <v>57.64</v>
      </c>
      <c r="T137" t="n">
        <v>4496.26</v>
      </c>
      <c r="U137" t="n">
        <v>0.8100000000000001</v>
      </c>
      <c r="V137" t="n">
        <v>0.88</v>
      </c>
      <c r="W137" t="n">
        <v>6.81</v>
      </c>
      <c r="X137" t="n">
        <v>0.26</v>
      </c>
      <c r="Y137" t="n">
        <v>1</v>
      </c>
      <c r="Z137" t="n">
        <v>10</v>
      </c>
      <c r="AA137" t="n">
        <v>512.085738779674</v>
      </c>
      <c r="AB137" t="n">
        <v>700.6582994267085</v>
      </c>
      <c r="AC137" t="n">
        <v>633.7884547095222</v>
      </c>
      <c r="AD137" t="n">
        <v>512085.7387796739</v>
      </c>
      <c r="AE137" t="n">
        <v>700658.2994267085</v>
      </c>
      <c r="AF137" t="n">
        <v>3.253587126922199e-06</v>
      </c>
      <c r="AG137" t="n">
        <v>7.91087962962963</v>
      </c>
      <c r="AH137" t="n">
        <v>633788.4547095222</v>
      </c>
    </row>
    <row r="138">
      <c r="A138" t="n">
        <v>136</v>
      </c>
      <c r="B138" t="n">
        <v>135</v>
      </c>
      <c r="C138" t="inlineStr">
        <is>
          <t xml:space="preserve">CONCLUIDO	</t>
        </is>
      </c>
      <c r="D138" t="n">
        <v>3.6562</v>
      </c>
      <c r="E138" t="n">
        <v>27.35</v>
      </c>
      <c r="F138" t="n">
        <v>23.99</v>
      </c>
      <c r="G138" t="n">
        <v>143.95</v>
      </c>
      <c r="H138" t="n">
        <v>1.86</v>
      </c>
      <c r="I138" t="n">
        <v>10</v>
      </c>
      <c r="J138" t="n">
        <v>334.58</v>
      </c>
      <c r="K138" t="n">
        <v>59.89</v>
      </c>
      <c r="L138" t="n">
        <v>35</v>
      </c>
      <c r="M138" t="n">
        <v>8</v>
      </c>
      <c r="N138" t="n">
        <v>104.7</v>
      </c>
      <c r="O138" t="n">
        <v>41499.57</v>
      </c>
      <c r="P138" t="n">
        <v>409.6</v>
      </c>
      <c r="Q138" t="n">
        <v>452.56</v>
      </c>
      <c r="R138" t="n">
        <v>71.12</v>
      </c>
      <c r="S138" t="n">
        <v>57.64</v>
      </c>
      <c r="T138" t="n">
        <v>4646.55</v>
      </c>
      <c r="U138" t="n">
        <v>0.8100000000000001</v>
      </c>
      <c r="V138" t="n">
        <v>0.88</v>
      </c>
      <c r="W138" t="n">
        <v>6.81</v>
      </c>
      <c r="X138" t="n">
        <v>0.27</v>
      </c>
      <c r="Y138" t="n">
        <v>1</v>
      </c>
      <c r="Z138" t="n">
        <v>10</v>
      </c>
      <c r="AA138" t="n">
        <v>512.2165219568933</v>
      </c>
      <c r="AB138" t="n">
        <v>700.8372427395267</v>
      </c>
      <c r="AC138" t="n">
        <v>633.9503199237136</v>
      </c>
      <c r="AD138" t="n">
        <v>512216.5219568933</v>
      </c>
      <c r="AE138" t="n">
        <v>700837.2427395267</v>
      </c>
      <c r="AF138" t="n">
        <v>3.252875376935452e-06</v>
      </c>
      <c r="AG138" t="n">
        <v>7.913773148148149</v>
      </c>
      <c r="AH138" t="n">
        <v>633950.3199237136</v>
      </c>
    </row>
    <row r="139">
      <c r="A139" t="n">
        <v>137</v>
      </c>
      <c r="B139" t="n">
        <v>135</v>
      </c>
      <c r="C139" t="inlineStr">
        <is>
          <t xml:space="preserve">CONCLUIDO	</t>
        </is>
      </c>
      <c r="D139" t="n">
        <v>3.6573</v>
      </c>
      <c r="E139" t="n">
        <v>27.34</v>
      </c>
      <c r="F139" t="n">
        <v>23.98</v>
      </c>
      <c r="G139" t="n">
        <v>143.9</v>
      </c>
      <c r="H139" t="n">
        <v>1.87</v>
      </c>
      <c r="I139" t="n">
        <v>10</v>
      </c>
      <c r="J139" t="n">
        <v>335.18</v>
      </c>
      <c r="K139" t="n">
        <v>59.89</v>
      </c>
      <c r="L139" t="n">
        <v>35.25</v>
      </c>
      <c r="M139" t="n">
        <v>8</v>
      </c>
      <c r="N139" t="n">
        <v>105.04</v>
      </c>
      <c r="O139" t="n">
        <v>41573.23</v>
      </c>
      <c r="P139" t="n">
        <v>409.4</v>
      </c>
      <c r="Q139" t="n">
        <v>452.55</v>
      </c>
      <c r="R139" t="n">
        <v>70.83</v>
      </c>
      <c r="S139" t="n">
        <v>57.64</v>
      </c>
      <c r="T139" t="n">
        <v>4502.36</v>
      </c>
      <c r="U139" t="n">
        <v>0.8100000000000001</v>
      </c>
      <c r="V139" t="n">
        <v>0.88</v>
      </c>
      <c r="W139" t="n">
        <v>6.81</v>
      </c>
      <c r="X139" t="n">
        <v>0.26</v>
      </c>
      <c r="Y139" t="n">
        <v>1</v>
      </c>
      <c r="Z139" t="n">
        <v>10</v>
      </c>
      <c r="AA139" t="n">
        <v>511.941762153518</v>
      </c>
      <c r="AB139" t="n">
        <v>700.4613042550016</v>
      </c>
      <c r="AC139" t="n">
        <v>633.6102604805186</v>
      </c>
      <c r="AD139" t="n">
        <v>511941.762153518</v>
      </c>
      <c r="AE139" t="n">
        <v>700461.3042550016</v>
      </c>
      <c r="AF139" t="n">
        <v>3.25385403316723e-06</v>
      </c>
      <c r="AG139" t="n">
        <v>7.91087962962963</v>
      </c>
      <c r="AH139" t="n">
        <v>633610.2604805186</v>
      </c>
    </row>
    <row r="140">
      <c r="A140" t="n">
        <v>138</v>
      </c>
      <c r="B140" t="n">
        <v>135</v>
      </c>
      <c r="C140" t="inlineStr">
        <is>
          <t xml:space="preserve">CONCLUIDO	</t>
        </is>
      </c>
      <c r="D140" t="n">
        <v>3.6577</v>
      </c>
      <c r="E140" t="n">
        <v>27.34</v>
      </c>
      <c r="F140" t="n">
        <v>23.98</v>
      </c>
      <c r="G140" t="n">
        <v>143.89</v>
      </c>
      <c r="H140" t="n">
        <v>1.88</v>
      </c>
      <c r="I140" t="n">
        <v>10</v>
      </c>
      <c r="J140" t="n">
        <v>335.78</v>
      </c>
      <c r="K140" t="n">
        <v>59.89</v>
      </c>
      <c r="L140" t="n">
        <v>35.5</v>
      </c>
      <c r="M140" t="n">
        <v>8</v>
      </c>
      <c r="N140" t="n">
        <v>105.39</v>
      </c>
      <c r="O140" t="n">
        <v>41647.07</v>
      </c>
      <c r="P140" t="n">
        <v>409.15</v>
      </c>
      <c r="Q140" t="n">
        <v>452.64</v>
      </c>
      <c r="R140" t="n">
        <v>70.66</v>
      </c>
      <c r="S140" t="n">
        <v>57.64</v>
      </c>
      <c r="T140" t="n">
        <v>4415.9</v>
      </c>
      <c r="U140" t="n">
        <v>0.82</v>
      </c>
      <c r="V140" t="n">
        <v>0.88</v>
      </c>
      <c r="W140" t="n">
        <v>6.81</v>
      </c>
      <c r="X140" t="n">
        <v>0.26</v>
      </c>
      <c r="Y140" t="n">
        <v>1</v>
      </c>
      <c r="Z140" t="n">
        <v>10</v>
      </c>
      <c r="AA140" t="n">
        <v>511.737550963825</v>
      </c>
      <c r="AB140" t="n">
        <v>700.1818934961016</v>
      </c>
      <c r="AC140" t="n">
        <v>633.3575162922925</v>
      </c>
      <c r="AD140" t="n">
        <v>511737.550963825</v>
      </c>
      <c r="AE140" t="n">
        <v>700181.8934961016</v>
      </c>
      <c r="AF140" t="n">
        <v>3.254209908160604e-06</v>
      </c>
      <c r="AG140" t="n">
        <v>7.91087962962963</v>
      </c>
      <c r="AH140" t="n">
        <v>633357.5162922925</v>
      </c>
    </row>
    <row r="141">
      <c r="A141" t="n">
        <v>139</v>
      </c>
      <c r="B141" t="n">
        <v>135</v>
      </c>
      <c r="C141" t="inlineStr">
        <is>
          <t xml:space="preserve">CONCLUIDO	</t>
        </is>
      </c>
      <c r="D141" t="n">
        <v>3.657</v>
      </c>
      <c r="E141" t="n">
        <v>27.34</v>
      </c>
      <c r="F141" t="n">
        <v>23.99</v>
      </c>
      <c r="G141" t="n">
        <v>143.91</v>
      </c>
      <c r="H141" t="n">
        <v>1.89</v>
      </c>
      <c r="I141" t="n">
        <v>10</v>
      </c>
      <c r="J141" t="n">
        <v>336.38</v>
      </c>
      <c r="K141" t="n">
        <v>59.89</v>
      </c>
      <c r="L141" t="n">
        <v>35.75</v>
      </c>
      <c r="M141" t="n">
        <v>8</v>
      </c>
      <c r="N141" t="n">
        <v>105.74</v>
      </c>
      <c r="O141" t="n">
        <v>41721.08</v>
      </c>
      <c r="P141" t="n">
        <v>408.89</v>
      </c>
      <c r="Q141" t="n">
        <v>452.55</v>
      </c>
      <c r="R141" t="n">
        <v>70.95</v>
      </c>
      <c r="S141" t="n">
        <v>57.64</v>
      </c>
      <c r="T141" t="n">
        <v>4563.62</v>
      </c>
      <c r="U141" t="n">
        <v>0.8100000000000001</v>
      </c>
      <c r="V141" t="n">
        <v>0.88</v>
      </c>
      <c r="W141" t="n">
        <v>6.81</v>
      </c>
      <c r="X141" t="n">
        <v>0.26</v>
      </c>
      <c r="Y141" t="n">
        <v>1</v>
      </c>
      <c r="Z141" t="n">
        <v>10</v>
      </c>
      <c r="AA141" t="n">
        <v>511.6690725508665</v>
      </c>
      <c r="AB141" t="n">
        <v>700.0881983104376</v>
      </c>
      <c r="AC141" t="n">
        <v>633.2727632436463</v>
      </c>
      <c r="AD141" t="n">
        <v>511669.0725508665</v>
      </c>
      <c r="AE141" t="n">
        <v>700088.1983104376</v>
      </c>
      <c r="AF141" t="n">
        <v>3.253587126922199e-06</v>
      </c>
      <c r="AG141" t="n">
        <v>7.91087962962963</v>
      </c>
      <c r="AH141" t="n">
        <v>633272.7632436462</v>
      </c>
    </row>
    <row r="142">
      <c r="A142" t="n">
        <v>140</v>
      </c>
      <c r="B142" t="n">
        <v>135</v>
      </c>
      <c r="C142" t="inlineStr">
        <is>
          <t xml:space="preserve">CONCLUIDO	</t>
        </is>
      </c>
      <c r="D142" t="n">
        <v>3.6569</v>
      </c>
      <c r="E142" t="n">
        <v>27.35</v>
      </c>
      <c r="F142" t="n">
        <v>23.99</v>
      </c>
      <c r="G142" t="n">
        <v>143.92</v>
      </c>
      <c r="H142" t="n">
        <v>1.9</v>
      </c>
      <c r="I142" t="n">
        <v>10</v>
      </c>
      <c r="J142" t="n">
        <v>336.98</v>
      </c>
      <c r="K142" t="n">
        <v>59.89</v>
      </c>
      <c r="L142" t="n">
        <v>36</v>
      </c>
      <c r="M142" t="n">
        <v>8</v>
      </c>
      <c r="N142" t="n">
        <v>106.09</v>
      </c>
      <c r="O142" t="n">
        <v>41795.26</v>
      </c>
      <c r="P142" t="n">
        <v>408.44</v>
      </c>
      <c r="Q142" t="n">
        <v>452.58</v>
      </c>
      <c r="R142" t="n">
        <v>70.77</v>
      </c>
      <c r="S142" t="n">
        <v>57.64</v>
      </c>
      <c r="T142" t="n">
        <v>4471.61</v>
      </c>
      <c r="U142" t="n">
        <v>0.8100000000000001</v>
      </c>
      <c r="V142" t="n">
        <v>0.88</v>
      </c>
      <c r="W142" t="n">
        <v>6.81</v>
      </c>
      <c r="X142" t="n">
        <v>0.26</v>
      </c>
      <c r="Y142" t="n">
        <v>1</v>
      </c>
      <c r="Z142" t="n">
        <v>10</v>
      </c>
      <c r="AA142" t="n">
        <v>511.3811651208122</v>
      </c>
      <c r="AB142" t="n">
        <v>699.6942706630579</v>
      </c>
      <c r="AC142" t="n">
        <v>632.9164314980516</v>
      </c>
      <c r="AD142" t="n">
        <v>511381.1651208122</v>
      </c>
      <c r="AE142" t="n">
        <v>699694.2706630579</v>
      </c>
      <c r="AF142" t="n">
        <v>3.253498158173856e-06</v>
      </c>
      <c r="AG142" t="n">
        <v>7.913773148148149</v>
      </c>
      <c r="AH142" t="n">
        <v>632916.4314980516</v>
      </c>
    </row>
    <row r="143">
      <c r="A143" t="n">
        <v>141</v>
      </c>
      <c r="B143" t="n">
        <v>135</v>
      </c>
      <c r="C143" t="inlineStr">
        <is>
          <t xml:space="preserve">CONCLUIDO	</t>
        </is>
      </c>
      <c r="D143" t="n">
        <v>3.6574</v>
      </c>
      <c r="E143" t="n">
        <v>27.34</v>
      </c>
      <c r="F143" t="n">
        <v>23.98</v>
      </c>
      <c r="G143" t="n">
        <v>143.9</v>
      </c>
      <c r="H143" t="n">
        <v>1.91</v>
      </c>
      <c r="I143" t="n">
        <v>10</v>
      </c>
      <c r="J143" t="n">
        <v>337.58</v>
      </c>
      <c r="K143" t="n">
        <v>59.89</v>
      </c>
      <c r="L143" t="n">
        <v>36.25</v>
      </c>
      <c r="M143" t="n">
        <v>8</v>
      </c>
      <c r="N143" t="n">
        <v>106.45</v>
      </c>
      <c r="O143" t="n">
        <v>41869.62</v>
      </c>
      <c r="P143" t="n">
        <v>407.77</v>
      </c>
      <c r="Q143" t="n">
        <v>452.56</v>
      </c>
      <c r="R143" t="n">
        <v>70.69</v>
      </c>
      <c r="S143" t="n">
        <v>57.64</v>
      </c>
      <c r="T143" t="n">
        <v>4434.49</v>
      </c>
      <c r="U143" t="n">
        <v>0.82</v>
      </c>
      <c r="V143" t="n">
        <v>0.88</v>
      </c>
      <c r="W143" t="n">
        <v>6.81</v>
      </c>
      <c r="X143" t="n">
        <v>0.26</v>
      </c>
      <c r="Y143" t="n">
        <v>1</v>
      </c>
      <c r="Z143" t="n">
        <v>10</v>
      </c>
      <c r="AA143" t="n">
        <v>510.8541132903595</v>
      </c>
      <c r="AB143" t="n">
        <v>698.9731350967468</v>
      </c>
      <c r="AC143" t="n">
        <v>632.2641200980689</v>
      </c>
      <c r="AD143" t="n">
        <v>510854.1132903595</v>
      </c>
      <c r="AE143" t="n">
        <v>698973.1350967467</v>
      </c>
      <c r="AF143" t="n">
        <v>3.253943001915574e-06</v>
      </c>
      <c r="AG143" t="n">
        <v>7.91087962962963</v>
      </c>
      <c r="AH143" t="n">
        <v>632264.120098069</v>
      </c>
    </row>
    <row r="144">
      <c r="A144" t="n">
        <v>142</v>
      </c>
      <c r="B144" t="n">
        <v>135</v>
      </c>
      <c r="C144" t="inlineStr">
        <is>
          <t xml:space="preserve">CONCLUIDO	</t>
        </is>
      </c>
      <c r="D144" t="n">
        <v>3.6679</v>
      </c>
      <c r="E144" t="n">
        <v>27.26</v>
      </c>
      <c r="F144" t="n">
        <v>23.96</v>
      </c>
      <c r="G144" t="n">
        <v>159.71</v>
      </c>
      <c r="H144" t="n">
        <v>1.92</v>
      </c>
      <c r="I144" t="n">
        <v>9</v>
      </c>
      <c r="J144" t="n">
        <v>338.19</v>
      </c>
      <c r="K144" t="n">
        <v>59.89</v>
      </c>
      <c r="L144" t="n">
        <v>36.5</v>
      </c>
      <c r="M144" t="n">
        <v>7</v>
      </c>
      <c r="N144" t="n">
        <v>106.8</v>
      </c>
      <c r="O144" t="n">
        <v>41944.15</v>
      </c>
      <c r="P144" t="n">
        <v>407.4</v>
      </c>
      <c r="Q144" t="n">
        <v>452.58</v>
      </c>
      <c r="R144" t="n">
        <v>69.72</v>
      </c>
      <c r="S144" t="n">
        <v>57.64</v>
      </c>
      <c r="T144" t="n">
        <v>3954.83</v>
      </c>
      <c r="U144" t="n">
        <v>0.83</v>
      </c>
      <c r="V144" t="n">
        <v>0.89</v>
      </c>
      <c r="W144" t="n">
        <v>6.81</v>
      </c>
      <c r="X144" t="n">
        <v>0.23</v>
      </c>
      <c r="Y144" t="n">
        <v>1</v>
      </c>
      <c r="Z144" t="n">
        <v>10</v>
      </c>
      <c r="AA144" t="n">
        <v>509.5243308969906</v>
      </c>
      <c r="AB144" t="n">
        <v>697.1536681602806</v>
      </c>
      <c r="AC144" t="n">
        <v>630.6183005323815</v>
      </c>
      <c r="AD144" t="n">
        <v>509524.3308969906</v>
      </c>
      <c r="AE144" t="n">
        <v>697153.6681602807</v>
      </c>
      <c r="AF144" t="n">
        <v>3.263284720491642e-06</v>
      </c>
      <c r="AG144" t="n">
        <v>7.887731481481482</v>
      </c>
      <c r="AH144" t="n">
        <v>630618.3005323814</v>
      </c>
    </row>
    <row r="145">
      <c r="A145" t="n">
        <v>143</v>
      </c>
      <c r="B145" t="n">
        <v>135</v>
      </c>
      <c r="C145" t="inlineStr">
        <is>
          <t xml:space="preserve">CONCLUIDO	</t>
        </is>
      </c>
      <c r="D145" t="n">
        <v>3.6683</v>
      </c>
      <c r="E145" t="n">
        <v>27.26</v>
      </c>
      <c r="F145" t="n">
        <v>23.95</v>
      </c>
      <c r="G145" t="n">
        <v>159.68</v>
      </c>
      <c r="H145" t="n">
        <v>1.93</v>
      </c>
      <c r="I145" t="n">
        <v>9</v>
      </c>
      <c r="J145" t="n">
        <v>338.79</v>
      </c>
      <c r="K145" t="n">
        <v>59.89</v>
      </c>
      <c r="L145" t="n">
        <v>36.75</v>
      </c>
      <c r="M145" t="n">
        <v>7</v>
      </c>
      <c r="N145" t="n">
        <v>107.16</v>
      </c>
      <c r="O145" t="n">
        <v>42018.86</v>
      </c>
      <c r="P145" t="n">
        <v>407.82</v>
      </c>
      <c r="Q145" t="n">
        <v>452.57</v>
      </c>
      <c r="R145" t="n">
        <v>69.73999999999999</v>
      </c>
      <c r="S145" t="n">
        <v>57.64</v>
      </c>
      <c r="T145" t="n">
        <v>3964.5</v>
      </c>
      <c r="U145" t="n">
        <v>0.83</v>
      </c>
      <c r="V145" t="n">
        <v>0.89</v>
      </c>
      <c r="W145" t="n">
        <v>6.81</v>
      </c>
      <c r="X145" t="n">
        <v>0.23</v>
      </c>
      <c r="Y145" t="n">
        <v>1</v>
      </c>
      <c r="Z145" t="n">
        <v>10</v>
      </c>
      <c r="AA145" t="n">
        <v>509.7274070372557</v>
      </c>
      <c r="AB145" t="n">
        <v>697.4315258944785</v>
      </c>
      <c r="AC145" t="n">
        <v>630.8696399144031</v>
      </c>
      <c r="AD145" t="n">
        <v>509727.4070372557</v>
      </c>
      <c r="AE145" t="n">
        <v>697431.5258944784</v>
      </c>
      <c r="AF145" t="n">
        <v>3.263640595485016e-06</v>
      </c>
      <c r="AG145" t="n">
        <v>7.887731481481482</v>
      </c>
      <c r="AH145" t="n">
        <v>630869.6399144031</v>
      </c>
    </row>
    <row r="146">
      <c r="A146" t="n">
        <v>144</v>
      </c>
      <c r="B146" t="n">
        <v>135</v>
      </c>
      <c r="C146" t="inlineStr">
        <is>
          <t xml:space="preserve">CONCLUIDO	</t>
        </is>
      </c>
      <c r="D146" t="n">
        <v>3.6692</v>
      </c>
      <c r="E146" t="n">
        <v>27.25</v>
      </c>
      <c r="F146" t="n">
        <v>23.95</v>
      </c>
      <c r="G146" t="n">
        <v>159.64</v>
      </c>
      <c r="H146" t="n">
        <v>1.94</v>
      </c>
      <c r="I146" t="n">
        <v>9</v>
      </c>
      <c r="J146" t="n">
        <v>339.4</v>
      </c>
      <c r="K146" t="n">
        <v>59.89</v>
      </c>
      <c r="L146" t="n">
        <v>37</v>
      </c>
      <c r="M146" t="n">
        <v>7</v>
      </c>
      <c r="N146" t="n">
        <v>107.51</v>
      </c>
      <c r="O146" t="n">
        <v>42093.75</v>
      </c>
      <c r="P146" t="n">
        <v>408.15</v>
      </c>
      <c r="Q146" t="n">
        <v>452.56</v>
      </c>
      <c r="R146" t="n">
        <v>69.56</v>
      </c>
      <c r="S146" t="n">
        <v>57.64</v>
      </c>
      <c r="T146" t="n">
        <v>3870.91</v>
      </c>
      <c r="U146" t="n">
        <v>0.83</v>
      </c>
      <c r="V146" t="n">
        <v>0.89</v>
      </c>
      <c r="W146" t="n">
        <v>6.81</v>
      </c>
      <c r="X146" t="n">
        <v>0.22</v>
      </c>
      <c r="Y146" t="n">
        <v>1</v>
      </c>
      <c r="Z146" t="n">
        <v>10</v>
      </c>
      <c r="AA146" t="n">
        <v>509.8582295953834</v>
      </c>
      <c r="AB146" t="n">
        <v>697.6105230899929</v>
      </c>
      <c r="AC146" t="n">
        <v>631.0315538688017</v>
      </c>
      <c r="AD146" t="n">
        <v>509858.2295953834</v>
      </c>
      <c r="AE146" t="n">
        <v>697610.5230899928</v>
      </c>
      <c r="AF146" t="n">
        <v>3.264441314220108e-06</v>
      </c>
      <c r="AG146" t="n">
        <v>7.884837962962963</v>
      </c>
      <c r="AH146" t="n">
        <v>631031.5538688017</v>
      </c>
    </row>
    <row r="147">
      <c r="A147" t="n">
        <v>145</v>
      </c>
      <c r="B147" t="n">
        <v>135</v>
      </c>
      <c r="C147" t="inlineStr">
        <is>
          <t xml:space="preserve">CONCLUIDO	</t>
        </is>
      </c>
      <c r="D147" t="n">
        <v>3.6686</v>
      </c>
      <c r="E147" t="n">
        <v>27.26</v>
      </c>
      <c r="F147" t="n">
        <v>23.95</v>
      </c>
      <c r="G147" t="n">
        <v>159.67</v>
      </c>
      <c r="H147" t="n">
        <v>1.95</v>
      </c>
      <c r="I147" t="n">
        <v>9</v>
      </c>
      <c r="J147" t="n">
        <v>340.01</v>
      </c>
      <c r="K147" t="n">
        <v>59.89</v>
      </c>
      <c r="L147" t="n">
        <v>37.25</v>
      </c>
      <c r="M147" t="n">
        <v>7</v>
      </c>
      <c r="N147" t="n">
        <v>107.87</v>
      </c>
      <c r="O147" t="n">
        <v>42168.82</v>
      </c>
      <c r="P147" t="n">
        <v>408.49</v>
      </c>
      <c r="Q147" t="n">
        <v>452.55</v>
      </c>
      <c r="R147" t="n">
        <v>69.65000000000001</v>
      </c>
      <c r="S147" t="n">
        <v>57.64</v>
      </c>
      <c r="T147" t="n">
        <v>3917.83</v>
      </c>
      <c r="U147" t="n">
        <v>0.83</v>
      </c>
      <c r="V147" t="n">
        <v>0.89</v>
      </c>
      <c r="W147" t="n">
        <v>6.81</v>
      </c>
      <c r="X147" t="n">
        <v>0.23</v>
      </c>
      <c r="Y147" t="n">
        <v>1</v>
      </c>
      <c r="Z147" t="n">
        <v>10</v>
      </c>
      <c r="AA147" t="n">
        <v>510.140220571357</v>
      </c>
      <c r="AB147" t="n">
        <v>697.9963555838835</v>
      </c>
      <c r="AC147" t="n">
        <v>631.3805630509949</v>
      </c>
      <c r="AD147" t="n">
        <v>510140.2205713569</v>
      </c>
      <c r="AE147" t="n">
        <v>697996.3555838836</v>
      </c>
      <c r="AF147" t="n">
        <v>3.263907501730046e-06</v>
      </c>
      <c r="AG147" t="n">
        <v>7.887731481481482</v>
      </c>
      <c r="AH147" t="n">
        <v>631380.5630509949</v>
      </c>
    </row>
    <row r="148">
      <c r="A148" t="n">
        <v>146</v>
      </c>
      <c r="B148" t="n">
        <v>135</v>
      </c>
      <c r="C148" t="inlineStr">
        <is>
          <t xml:space="preserve">CONCLUIDO	</t>
        </is>
      </c>
      <c r="D148" t="n">
        <v>3.6689</v>
      </c>
      <c r="E148" t="n">
        <v>27.26</v>
      </c>
      <c r="F148" t="n">
        <v>23.95</v>
      </c>
      <c r="G148" t="n">
        <v>159.66</v>
      </c>
      <c r="H148" t="n">
        <v>1.96</v>
      </c>
      <c r="I148" t="n">
        <v>9</v>
      </c>
      <c r="J148" t="n">
        <v>340.62</v>
      </c>
      <c r="K148" t="n">
        <v>59.89</v>
      </c>
      <c r="L148" t="n">
        <v>37.5</v>
      </c>
      <c r="M148" t="n">
        <v>7</v>
      </c>
      <c r="N148" t="n">
        <v>108.23</v>
      </c>
      <c r="O148" t="n">
        <v>42244.08</v>
      </c>
      <c r="P148" t="n">
        <v>409.12</v>
      </c>
      <c r="Q148" t="n">
        <v>452.55</v>
      </c>
      <c r="R148" t="n">
        <v>69.64</v>
      </c>
      <c r="S148" t="n">
        <v>57.64</v>
      </c>
      <c r="T148" t="n">
        <v>3911.91</v>
      </c>
      <c r="U148" t="n">
        <v>0.83</v>
      </c>
      <c r="V148" t="n">
        <v>0.89</v>
      </c>
      <c r="W148" t="n">
        <v>6.81</v>
      </c>
      <c r="X148" t="n">
        <v>0.22</v>
      </c>
      <c r="Y148" t="n">
        <v>1</v>
      </c>
      <c r="Z148" t="n">
        <v>10</v>
      </c>
      <c r="AA148" t="n">
        <v>510.5265974028498</v>
      </c>
      <c r="AB148" t="n">
        <v>698.5250134104749</v>
      </c>
      <c r="AC148" t="n">
        <v>631.8587665165921</v>
      </c>
      <c r="AD148" t="n">
        <v>510526.5974028498</v>
      </c>
      <c r="AE148" t="n">
        <v>698525.0134104749</v>
      </c>
      <c r="AF148" t="n">
        <v>3.264174407975077e-06</v>
      </c>
      <c r="AG148" t="n">
        <v>7.887731481481482</v>
      </c>
      <c r="AH148" t="n">
        <v>631858.7665165921</v>
      </c>
    </row>
    <row r="149">
      <c r="A149" t="n">
        <v>147</v>
      </c>
      <c r="B149" t="n">
        <v>135</v>
      </c>
      <c r="C149" t="inlineStr">
        <is>
          <t xml:space="preserve">CONCLUIDO	</t>
        </is>
      </c>
      <c r="D149" t="n">
        <v>3.6683</v>
      </c>
      <c r="E149" t="n">
        <v>27.26</v>
      </c>
      <c r="F149" t="n">
        <v>23.95</v>
      </c>
      <c r="G149" t="n">
        <v>159.68</v>
      </c>
      <c r="H149" t="n">
        <v>1.97</v>
      </c>
      <c r="I149" t="n">
        <v>9</v>
      </c>
      <c r="J149" t="n">
        <v>341.23</v>
      </c>
      <c r="K149" t="n">
        <v>59.89</v>
      </c>
      <c r="L149" t="n">
        <v>37.75</v>
      </c>
      <c r="M149" t="n">
        <v>7</v>
      </c>
      <c r="N149" t="n">
        <v>108.59</v>
      </c>
      <c r="O149" t="n">
        <v>42319.51</v>
      </c>
      <c r="P149" t="n">
        <v>409.72</v>
      </c>
      <c r="Q149" t="n">
        <v>452.56</v>
      </c>
      <c r="R149" t="n">
        <v>69.66</v>
      </c>
      <c r="S149" t="n">
        <v>57.64</v>
      </c>
      <c r="T149" t="n">
        <v>3921.06</v>
      </c>
      <c r="U149" t="n">
        <v>0.83</v>
      </c>
      <c r="V149" t="n">
        <v>0.89</v>
      </c>
      <c r="W149" t="n">
        <v>6.81</v>
      </c>
      <c r="X149" t="n">
        <v>0.23</v>
      </c>
      <c r="Y149" t="n">
        <v>1</v>
      </c>
      <c r="Z149" t="n">
        <v>10</v>
      </c>
      <c r="AA149" t="n">
        <v>510.9801485466102</v>
      </c>
      <c r="AB149" t="n">
        <v>699.1455820946321</v>
      </c>
      <c r="AC149" t="n">
        <v>632.420108996507</v>
      </c>
      <c r="AD149" t="n">
        <v>510980.1485466101</v>
      </c>
      <c r="AE149" t="n">
        <v>699145.5820946321</v>
      </c>
      <c r="AF149" t="n">
        <v>3.263640595485016e-06</v>
      </c>
      <c r="AG149" t="n">
        <v>7.887731481481482</v>
      </c>
      <c r="AH149" t="n">
        <v>632420.108996507</v>
      </c>
    </row>
    <row r="150">
      <c r="A150" t="n">
        <v>148</v>
      </c>
      <c r="B150" t="n">
        <v>135</v>
      </c>
      <c r="C150" t="inlineStr">
        <is>
          <t xml:space="preserve">CONCLUIDO	</t>
        </is>
      </c>
      <c r="D150" t="n">
        <v>3.6694</v>
      </c>
      <c r="E150" t="n">
        <v>27.25</v>
      </c>
      <c r="F150" t="n">
        <v>23.94</v>
      </c>
      <c r="G150" t="n">
        <v>159.63</v>
      </c>
      <c r="H150" t="n">
        <v>1.98</v>
      </c>
      <c r="I150" t="n">
        <v>9</v>
      </c>
      <c r="J150" t="n">
        <v>341.84</v>
      </c>
      <c r="K150" t="n">
        <v>59.89</v>
      </c>
      <c r="L150" t="n">
        <v>38</v>
      </c>
      <c r="M150" t="n">
        <v>7</v>
      </c>
      <c r="N150" t="n">
        <v>108.96</v>
      </c>
      <c r="O150" t="n">
        <v>42395.13</v>
      </c>
      <c r="P150" t="n">
        <v>410.18</v>
      </c>
      <c r="Q150" t="n">
        <v>452.58</v>
      </c>
      <c r="R150" t="n">
        <v>69.5</v>
      </c>
      <c r="S150" t="n">
        <v>57.64</v>
      </c>
      <c r="T150" t="n">
        <v>3842.05</v>
      </c>
      <c r="U150" t="n">
        <v>0.83</v>
      </c>
      <c r="V150" t="n">
        <v>0.89</v>
      </c>
      <c r="W150" t="n">
        <v>6.81</v>
      </c>
      <c r="X150" t="n">
        <v>0.22</v>
      </c>
      <c r="Y150" t="n">
        <v>1</v>
      </c>
      <c r="Z150" t="n">
        <v>10</v>
      </c>
      <c r="AA150" t="n">
        <v>511.1416977993967</v>
      </c>
      <c r="AB150" t="n">
        <v>699.3666209093446</v>
      </c>
      <c r="AC150" t="n">
        <v>632.6200521769734</v>
      </c>
      <c r="AD150" t="n">
        <v>511141.6977993967</v>
      </c>
      <c r="AE150" t="n">
        <v>699366.6209093446</v>
      </c>
      <c r="AF150" t="n">
        <v>3.264619251716795e-06</v>
      </c>
      <c r="AG150" t="n">
        <v>7.884837962962963</v>
      </c>
      <c r="AH150" t="n">
        <v>632620.0521769734</v>
      </c>
    </row>
    <row r="151">
      <c r="A151" t="n">
        <v>149</v>
      </c>
      <c r="B151" t="n">
        <v>135</v>
      </c>
      <c r="C151" t="inlineStr">
        <is>
          <t xml:space="preserve">CONCLUIDO	</t>
        </is>
      </c>
      <c r="D151" t="n">
        <v>3.6692</v>
      </c>
      <c r="E151" t="n">
        <v>27.25</v>
      </c>
      <c r="F151" t="n">
        <v>23.95</v>
      </c>
      <c r="G151" t="n">
        <v>159.64</v>
      </c>
      <c r="H151" t="n">
        <v>1.99</v>
      </c>
      <c r="I151" t="n">
        <v>9</v>
      </c>
      <c r="J151" t="n">
        <v>342.46</v>
      </c>
      <c r="K151" t="n">
        <v>59.89</v>
      </c>
      <c r="L151" t="n">
        <v>38.25</v>
      </c>
      <c r="M151" t="n">
        <v>7</v>
      </c>
      <c r="N151" t="n">
        <v>109.32</v>
      </c>
      <c r="O151" t="n">
        <v>42470.94</v>
      </c>
      <c r="P151" t="n">
        <v>410.47</v>
      </c>
      <c r="Q151" t="n">
        <v>452.58</v>
      </c>
      <c r="R151" t="n">
        <v>69.56</v>
      </c>
      <c r="S151" t="n">
        <v>57.64</v>
      </c>
      <c r="T151" t="n">
        <v>3871.57</v>
      </c>
      <c r="U151" t="n">
        <v>0.83</v>
      </c>
      <c r="V151" t="n">
        <v>0.89</v>
      </c>
      <c r="W151" t="n">
        <v>6.81</v>
      </c>
      <c r="X151" t="n">
        <v>0.22</v>
      </c>
      <c r="Y151" t="n">
        <v>1</v>
      </c>
      <c r="Z151" t="n">
        <v>10</v>
      </c>
      <c r="AA151" t="n">
        <v>511.3875177084864</v>
      </c>
      <c r="AB151" t="n">
        <v>699.7029625537702</v>
      </c>
      <c r="AC151" t="n">
        <v>632.9242938469135</v>
      </c>
      <c r="AD151" t="n">
        <v>511387.5177084864</v>
      </c>
      <c r="AE151" t="n">
        <v>699702.9625537703</v>
      </c>
      <c r="AF151" t="n">
        <v>3.264441314220108e-06</v>
      </c>
      <c r="AG151" t="n">
        <v>7.884837962962963</v>
      </c>
      <c r="AH151" t="n">
        <v>632924.2938469135</v>
      </c>
    </row>
    <row r="152">
      <c r="A152" t="n">
        <v>150</v>
      </c>
      <c r="B152" t="n">
        <v>135</v>
      </c>
      <c r="C152" t="inlineStr">
        <is>
          <t xml:space="preserve">CONCLUIDO	</t>
        </is>
      </c>
      <c r="D152" t="n">
        <v>3.6697</v>
      </c>
      <c r="E152" t="n">
        <v>27.25</v>
      </c>
      <c r="F152" t="n">
        <v>23.94</v>
      </c>
      <c r="G152" t="n">
        <v>159.61</v>
      </c>
      <c r="H152" t="n">
        <v>2</v>
      </c>
      <c r="I152" t="n">
        <v>9</v>
      </c>
      <c r="J152" t="n">
        <v>343.08</v>
      </c>
      <c r="K152" t="n">
        <v>59.89</v>
      </c>
      <c r="L152" t="n">
        <v>38.5</v>
      </c>
      <c r="M152" t="n">
        <v>7</v>
      </c>
      <c r="N152" t="n">
        <v>109.69</v>
      </c>
      <c r="O152" t="n">
        <v>42546.93</v>
      </c>
      <c r="P152" t="n">
        <v>410.66</v>
      </c>
      <c r="Q152" t="n">
        <v>452.56</v>
      </c>
      <c r="R152" t="n">
        <v>69.45</v>
      </c>
      <c r="S152" t="n">
        <v>57.64</v>
      </c>
      <c r="T152" t="n">
        <v>3818.26</v>
      </c>
      <c r="U152" t="n">
        <v>0.83</v>
      </c>
      <c r="V152" t="n">
        <v>0.89</v>
      </c>
      <c r="W152" t="n">
        <v>6.81</v>
      </c>
      <c r="X152" t="n">
        <v>0.22</v>
      </c>
      <c r="Y152" t="n">
        <v>1</v>
      </c>
      <c r="Z152" t="n">
        <v>10</v>
      </c>
      <c r="AA152" t="n">
        <v>511.4290456142314</v>
      </c>
      <c r="AB152" t="n">
        <v>699.7597828664922</v>
      </c>
      <c r="AC152" t="n">
        <v>632.9756913087371</v>
      </c>
      <c r="AD152" t="n">
        <v>511429.0456142314</v>
      </c>
      <c r="AE152" t="n">
        <v>699759.7828664922</v>
      </c>
      <c r="AF152" t="n">
        <v>3.264886157961825e-06</v>
      </c>
      <c r="AG152" t="n">
        <v>7.884837962962963</v>
      </c>
      <c r="AH152" t="n">
        <v>632975.691308737</v>
      </c>
    </row>
    <row r="153">
      <c r="A153" t="n">
        <v>151</v>
      </c>
      <c r="B153" t="n">
        <v>135</v>
      </c>
      <c r="C153" t="inlineStr">
        <is>
          <t xml:space="preserve">CONCLUIDO	</t>
        </is>
      </c>
      <c r="D153" t="n">
        <v>3.6686</v>
      </c>
      <c r="E153" t="n">
        <v>27.26</v>
      </c>
      <c r="F153" t="n">
        <v>23.95</v>
      </c>
      <c r="G153" t="n">
        <v>159.67</v>
      </c>
      <c r="H153" t="n">
        <v>2.01</v>
      </c>
      <c r="I153" t="n">
        <v>9</v>
      </c>
      <c r="J153" t="n">
        <v>343.69</v>
      </c>
      <c r="K153" t="n">
        <v>59.89</v>
      </c>
      <c r="L153" t="n">
        <v>38.75</v>
      </c>
      <c r="M153" t="n">
        <v>7</v>
      </c>
      <c r="N153" t="n">
        <v>110.06</v>
      </c>
      <c r="O153" t="n">
        <v>42623.24</v>
      </c>
      <c r="P153" t="n">
        <v>411.04</v>
      </c>
      <c r="Q153" t="n">
        <v>452.55</v>
      </c>
      <c r="R153" t="n">
        <v>69.69</v>
      </c>
      <c r="S153" t="n">
        <v>57.64</v>
      </c>
      <c r="T153" t="n">
        <v>3935.49</v>
      </c>
      <c r="U153" t="n">
        <v>0.83</v>
      </c>
      <c r="V153" t="n">
        <v>0.89</v>
      </c>
      <c r="W153" t="n">
        <v>6.81</v>
      </c>
      <c r="X153" t="n">
        <v>0.23</v>
      </c>
      <c r="Y153" t="n">
        <v>1</v>
      </c>
      <c r="Z153" t="n">
        <v>10</v>
      </c>
      <c r="AA153" t="n">
        <v>511.8213940551254</v>
      </c>
      <c r="AB153" t="n">
        <v>700.2966113125152</v>
      </c>
      <c r="AC153" t="n">
        <v>633.4612856013151</v>
      </c>
      <c r="AD153" t="n">
        <v>511821.3940551254</v>
      </c>
      <c r="AE153" t="n">
        <v>700296.6113125152</v>
      </c>
      <c r="AF153" t="n">
        <v>3.263907501730046e-06</v>
      </c>
      <c r="AG153" t="n">
        <v>7.887731481481482</v>
      </c>
      <c r="AH153" t="n">
        <v>633461.2856013151</v>
      </c>
    </row>
    <row r="154">
      <c r="A154" t="n">
        <v>152</v>
      </c>
      <c r="B154" t="n">
        <v>135</v>
      </c>
      <c r="C154" t="inlineStr">
        <is>
          <t xml:space="preserve">CONCLUIDO	</t>
        </is>
      </c>
      <c r="D154" t="n">
        <v>3.6675</v>
      </c>
      <c r="E154" t="n">
        <v>27.27</v>
      </c>
      <c r="F154" t="n">
        <v>23.96</v>
      </c>
      <c r="G154" t="n">
        <v>159.72</v>
      </c>
      <c r="H154" t="n">
        <v>2.02</v>
      </c>
      <c r="I154" t="n">
        <v>9</v>
      </c>
      <c r="J154" t="n">
        <v>344.31</v>
      </c>
      <c r="K154" t="n">
        <v>59.89</v>
      </c>
      <c r="L154" t="n">
        <v>39</v>
      </c>
      <c r="M154" t="n">
        <v>7</v>
      </c>
      <c r="N154" t="n">
        <v>110.43</v>
      </c>
      <c r="O154" t="n">
        <v>42699.62</v>
      </c>
      <c r="P154" t="n">
        <v>411.34</v>
      </c>
      <c r="Q154" t="n">
        <v>452.58</v>
      </c>
      <c r="R154" t="n">
        <v>69.87</v>
      </c>
      <c r="S154" t="n">
        <v>57.64</v>
      </c>
      <c r="T154" t="n">
        <v>4030.28</v>
      </c>
      <c r="U154" t="n">
        <v>0.82</v>
      </c>
      <c r="V154" t="n">
        <v>0.88</v>
      </c>
      <c r="W154" t="n">
        <v>6.81</v>
      </c>
      <c r="X154" t="n">
        <v>0.23</v>
      </c>
      <c r="Y154" t="n">
        <v>1</v>
      </c>
      <c r="Z154" t="n">
        <v>10</v>
      </c>
      <c r="AA154" t="n">
        <v>512.1612193348501</v>
      </c>
      <c r="AB154" t="n">
        <v>700.7615752522678</v>
      </c>
      <c r="AC154" t="n">
        <v>633.8818740352385</v>
      </c>
      <c r="AD154" t="n">
        <v>512161.2193348501</v>
      </c>
      <c r="AE154" t="n">
        <v>700761.5752522678</v>
      </c>
      <c r="AF154" t="n">
        <v>3.262928845498268e-06</v>
      </c>
      <c r="AG154" t="n">
        <v>7.890625</v>
      </c>
      <c r="AH154" t="n">
        <v>633881.8740352385</v>
      </c>
    </row>
    <row r="155">
      <c r="A155" t="n">
        <v>153</v>
      </c>
      <c r="B155" t="n">
        <v>135</v>
      </c>
      <c r="C155" t="inlineStr">
        <is>
          <t xml:space="preserve">CONCLUIDO	</t>
        </is>
      </c>
      <c r="D155" t="n">
        <v>3.6671</v>
      </c>
      <c r="E155" t="n">
        <v>27.27</v>
      </c>
      <c r="F155" t="n">
        <v>23.96</v>
      </c>
      <c r="G155" t="n">
        <v>159.74</v>
      </c>
      <c r="H155" t="n">
        <v>2.03</v>
      </c>
      <c r="I155" t="n">
        <v>9</v>
      </c>
      <c r="J155" t="n">
        <v>344.93</v>
      </c>
      <c r="K155" t="n">
        <v>59.89</v>
      </c>
      <c r="L155" t="n">
        <v>39.25</v>
      </c>
      <c r="M155" t="n">
        <v>7</v>
      </c>
      <c r="N155" t="n">
        <v>110.8</v>
      </c>
      <c r="O155" t="n">
        <v>42776.18</v>
      </c>
      <c r="P155" t="n">
        <v>411.42</v>
      </c>
      <c r="Q155" t="n">
        <v>452.58</v>
      </c>
      <c r="R155" t="n">
        <v>70.01000000000001</v>
      </c>
      <c r="S155" t="n">
        <v>57.64</v>
      </c>
      <c r="T155" t="n">
        <v>4099.96</v>
      </c>
      <c r="U155" t="n">
        <v>0.82</v>
      </c>
      <c r="V155" t="n">
        <v>0.88</v>
      </c>
      <c r="W155" t="n">
        <v>6.81</v>
      </c>
      <c r="X155" t="n">
        <v>0.24</v>
      </c>
      <c r="Y155" t="n">
        <v>1</v>
      </c>
      <c r="Z155" t="n">
        <v>10</v>
      </c>
      <c r="AA155" t="n">
        <v>512.2528069241102</v>
      </c>
      <c r="AB155" t="n">
        <v>700.8868894324529</v>
      </c>
      <c r="AC155" t="n">
        <v>633.9952284059462</v>
      </c>
      <c r="AD155" t="n">
        <v>512252.8069241103</v>
      </c>
      <c r="AE155" t="n">
        <v>700886.8894324529</v>
      </c>
      <c r="AF155" t="n">
        <v>3.262572970504894e-06</v>
      </c>
      <c r="AG155" t="n">
        <v>7.890625</v>
      </c>
      <c r="AH155" t="n">
        <v>633995.2284059463</v>
      </c>
    </row>
    <row r="156">
      <c r="A156" t="n">
        <v>154</v>
      </c>
      <c r="B156" t="n">
        <v>135</v>
      </c>
      <c r="C156" t="inlineStr">
        <is>
          <t xml:space="preserve">CONCLUIDO	</t>
        </is>
      </c>
      <c r="D156" t="n">
        <v>3.668</v>
      </c>
      <c r="E156" t="n">
        <v>27.26</v>
      </c>
      <c r="F156" t="n">
        <v>23.95</v>
      </c>
      <c r="G156" t="n">
        <v>159.7</v>
      </c>
      <c r="H156" t="n">
        <v>2.04</v>
      </c>
      <c r="I156" t="n">
        <v>9</v>
      </c>
      <c r="J156" t="n">
        <v>345.56</v>
      </c>
      <c r="K156" t="n">
        <v>59.89</v>
      </c>
      <c r="L156" t="n">
        <v>39.5</v>
      </c>
      <c r="M156" t="n">
        <v>7</v>
      </c>
      <c r="N156" t="n">
        <v>111.17</v>
      </c>
      <c r="O156" t="n">
        <v>42852.94</v>
      </c>
      <c r="P156" t="n">
        <v>411.48</v>
      </c>
      <c r="Q156" t="n">
        <v>452.57</v>
      </c>
      <c r="R156" t="n">
        <v>69.92</v>
      </c>
      <c r="S156" t="n">
        <v>57.64</v>
      </c>
      <c r="T156" t="n">
        <v>4052.22</v>
      </c>
      <c r="U156" t="n">
        <v>0.82</v>
      </c>
      <c r="V156" t="n">
        <v>0.89</v>
      </c>
      <c r="W156" t="n">
        <v>6.81</v>
      </c>
      <c r="X156" t="n">
        <v>0.23</v>
      </c>
      <c r="Y156" t="n">
        <v>1</v>
      </c>
      <c r="Z156" t="n">
        <v>10</v>
      </c>
      <c r="AA156" t="n">
        <v>512.1696914428926</v>
      </c>
      <c r="AB156" t="n">
        <v>700.7731671642545</v>
      </c>
      <c r="AC156" t="n">
        <v>633.8923596314146</v>
      </c>
      <c r="AD156" t="n">
        <v>512169.6914428927</v>
      </c>
      <c r="AE156" t="n">
        <v>700773.1671642545</v>
      </c>
      <c r="AF156" t="n">
        <v>3.263373689239986e-06</v>
      </c>
      <c r="AG156" t="n">
        <v>7.887731481481482</v>
      </c>
      <c r="AH156" t="n">
        <v>633892.3596314146</v>
      </c>
    </row>
    <row r="157">
      <c r="A157" t="n">
        <v>155</v>
      </c>
      <c r="B157" t="n">
        <v>135</v>
      </c>
      <c r="C157" t="inlineStr">
        <is>
          <t xml:space="preserve">CONCLUIDO	</t>
        </is>
      </c>
      <c r="D157" t="n">
        <v>3.6683</v>
      </c>
      <c r="E157" t="n">
        <v>27.26</v>
      </c>
      <c r="F157" t="n">
        <v>23.95</v>
      </c>
      <c r="G157" t="n">
        <v>159.69</v>
      </c>
      <c r="H157" t="n">
        <v>2.05</v>
      </c>
      <c r="I157" t="n">
        <v>9</v>
      </c>
      <c r="J157" t="n">
        <v>346.18</v>
      </c>
      <c r="K157" t="n">
        <v>59.89</v>
      </c>
      <c r="L157" t="n">
        <v>39.75</v>
      </c>
      <c r="M157" t="n">
        <v>7</v>
      </c>
      <c r="N157" t="n">
        <v>111.54</v>
      </c>
      <c r="O157" t="n">
        <v>42929.9</v>
      </c>
      <c r="P157" t="n">
        <v>411.55</v>
      </c>
      <c r="Q157" t="n">
        <v>452.59</v>
      </c>
      <c r="R157" t="n">
        <v>69.76000000000001</v>
      </c>
      <c r="S157" t="n">
        <v>57.64</v>
      </c>
      <c r="T157" t="n">
        <v>3975.18</v>
      </c>
      <c r="U157" t="n">
        <v>0.83</v>
      </c>
      <c r="V157" t="n">
        <v>0.89</v>
      </c>
      <c r="W157" t="n">
        <v>6.81</v>
      </c>
      <c r="X157" t="n">
        <v>0.23</v>
      </c>
      <c r="Y157" t="n">
        <v>1</v>
      </c>
      <c r="Z157" t="n">
        <v>10</v>
      </c>
      <c r="AA157" t="n">
        <v>512.1867364214095</v>
      </c>
      <c r="AB157" t="n">
        <v>700.7964888558328</v>
      </c>
      <c r="AC157" t="n">
        <v>633.9134555334808</v>
      </c>
      <c r="AD157" t="n">
        <v>512186.7364214095</v>
      </c>
      <c r="AE157" t="n">
        <v>700796.4888558327</v>
      </c>
      <c r="AF157" t="n">
        <v>3.263640595485016e-06</v>
      </c>
      <c r="AG157" t="n">
        <v>7.887731481481482</v>
      </c>
      <c r="AH157" t="n">
        <v>633913.4555334809</v>
      </c>
    </row>
    <row r="158">
      <c r="A158" t="n">
        <v>156</v>
      </c>
      <c r="B158" t="n">
        <v>135</v>
      </c>
      <c r="C158" t="inlineStr">
        <is>
          <t xml:space="preserve">CONCLUIDO	</t>
        </is>
      </c>
      <c r="D158" t="n">
        <v>3.6687</v>
      </c>
      <c r="E158" t="n">
        <v>27.26</v>
      </c>
      <c r="F158" t="n">
        <v>23.95</v>
      </c>
      <c r="G158" t="n">
        <v>159.66</v>
      </c>
      <c r="H158" t="n">
        <v>2.06</v>
      </c>
      <c r="I158" t="n">
        <v>9</v>
      </c>
      <c r="J158" t="n">
        <v>346.81</v>
      </c>
      <c r="K158" t="n">
        <v>59.89</v>
      </c>
      <c r="L158" t="n">
        <v>40</v>
      </c>
      <c r="M158" t="n">
        <v>7</v>
      </c>
      <c r="N158" t="n">
        <v>111.92</v>
      </c>
      <c r="O158" t="n">
        <v>43007.05</v>
      </c>
      <c r="P158" t="n">
        <v>411.5</v>
      </c>
      <c r="Q158" t="n">
        <v>452.59</v>
      </c>
      <c r="R158" t="n">
        <v>69.72</v>
      </c>
      <c r="S158" t="n">
        <v>57.64</v>
      </c>
      <c r="T158" t="n">
        <v>3950.82</v>
      </c>
      <c r="U158" t="n">
        <v>0.83</v>
      </c>
      <c r="V158" t="n">
        <v>0.89</v>
      </c>
      <c r="W158" t="n">
        <v>6.81</v>
      </c>
      <c r="X158" t="n">
        <v>0.23</v>
      </c>
      <c r="Y158" t="n">
        <v>1</v>
      </c>
      <c r="Z158" t="n">
        <v>10</v>
      </c>
      <c r="AA158" t="n">
        <v>512.1149639658117</v>
      </c>
      <c r="AB158" t="n">
        <v>700.6982866157066</v>
      </c>
      <c r="AC158" t="n">
        <v>633.8246255773248</v>
      </c>
      <c r="AD158" t="n">
        <v>512114.9639658118</v>
      </c>
      <c r="AE158" t="n">
        <v>700698.2866157066</v>
      </c>
      <c r="AF158" t="n">
        <v>3.26399647047839e-06</v>
      </c>
      <c r="AG158" t="n">
        <v>7.887731481481482</v>
      </c>
      <c r="AH158" t="n">
        <v>633824.6255773248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H127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80</v>
      </c>
      <c r="C2" t="inlineStr">
        <is>
          <t xml:space="preserve">CONCLUIDO	</t>
        </is>
      </c>
      <c r="D2" t="n">
        <v>2.2706</v>
      </c>
      <c r="E2" t="n">
        <v>44.04</v>
      </c>
      <c r="F2" t="n">
        <v>32.37</v>
      </c>
      <c r="G2" t="n">
        <v>6.7</v>
      </c>
      <c r="H2" t="n">
        <v>0.11</v>
      </c>
      <c r="I2" t="n">
        <v>290</v>
      </c>
      <c r="J2" t="n">
        <v>159.12</v>
      </c>
      <c r="K2" t="n">
        <v>50.28</v>
      </c>
      <c r="L2" t="n">
        <v>1</v>
      </c>
      <c r="M2" t="n">
        <v>288</v>
      </c>
      <c r="N2" t="n">
        <v>27.84</v>
      </c>
      <c r="O2" t="n">
        <v>19859.16</v>
      </c>
      <c r="P2" t="n">
        <v>400.8</v>
      </c>
      <c r="Q2" t="n">
        <v>453.48</v>
      </c>
      <c r="R2" t="n">
        <v>342.97</v>
      </c>
      <c r="S2" t="n">
        <v>57.64</v>
      </c>
      <c r="T2" t="n">
        <v>139174.5</v>
      </c>
      <c r="U2" t="n">
        <v>0.17</v>
      </c>
      <c r="V2" t="n">
        <v>0.66</v>
      </c>
      <c r="W2" t="n">
        <v>7.3</v>
      </c>
      <c r="X2" t="n">
        <v>8.630000000000001</v>
      </c>
      <c r="Y2" t="n">
        <v>1</v>
      </c>
      <c r="Z2" t="n">
        <v>10</v>
      </c>
      <c r="AA2" t="n">
        <v>814.2654190181712</v>
      </c>
      <c r="AB2" t="n">
        <v>1114.113869155642</v>
      </c>
      <c r="AC2" t="n">
        <v>1007.784405152063</v>
      </c>
      <c r="AD2" t="n">
        <v>814265.4190181711</v>
      </c>
      <c r="AE2" t="n">
        <v>1114113.869155642</v>
      </c>
      <c r="AF2" t="n">
        <v>2.351444602450652e-06</v>
      </c>
      <c r="AG2" t="n">
        <v>12.74305555555556</v>
      </c>
      <c r="AH2" t="n">
        <v>1007784.405152063</v>
      </c>
    </row>
    <row r="3">
      <c r="A3" t="n">
        <v>1</v>
      </c>
      <c r="B3" t="n">
        <v>80</v>
      </c>
      <c r="C3" t="inlineStr">
        <is>
          <t xml:space="preserve">CONCLUIDO	</t>
        </is>
      </c>
      <c r="D3" t="n">
        <v>2.5389</v>
      </c>
      <c r="E3" t="n">
        <v>39.39</v>
      </c>
      <c r="F3" t="n">
        <v>30.1</v>
      </c>
      <c r="G3" t="n">
        <v>8.359999999999999</v>
      </c>
      <c r="H3" t="n">
        <v>0.14</v>
      </c>
      <c r="I3" t="n">
        <v>216</v>
      </c>
      <c r="J3" t="n">
        <v>159.48</v>
      </c>
      <c r="K3" t="n">
        <v>50.28</v>
      </c>
      <c r="L3" t="n">
        <v>1.25</v>
      </c>
      <c r="M3" t="n">
        <v>214</v>
      </c>
      <c r="N3" t="n">
        <v>27.95</v>
      </c>
      <c r="O3" t="n">
        <v>19902.91</v>
      </c>
      <c r="P3" t="n">
        <v>372.46</v>
      </c>
      <c r="Q3" t="n">
        <v>453.25</v>
      </c>
      <c r="R3" t="n">
        <v>269.5</v>
      </c>
      <c r="S3" t="n">
        <v>57.64</v>
      </c>
      <c r="T3" t="n">
        <v>102807.74</v>
      </c>
      <c r="U3" t="n">
        <v>0.21</v>
      </c>
      <c r="V3" t="n">
        <v>0.7</v>
      </c>
      <c r="W3" t="n">
        <v>7.16</v>
      </c>
      <c r="X3" t="n">
        <v>6.36</v>
      </c>
      <c r="Y3" t="n">
        <v>1</v>
      </c>
      <c r="Z3" t="n">
        <v>10</v>
      </c>
      <c r="AA3" t="n">
        <v>693.2663882572041</v>
      </c>
      <c r="AB3" t="n">
        <v>948.5576571679935</v>
      </c>
      <c r="AC3" t="n">
        <v>858.0286456769129</v>
      </c>
      <c r="AD3" t="n">
        <v>693266.3882572041</v>
      </c>
      <c r="AE3" t="n">
        <v>948557.6571679935</v>
      </c>
      <c r="AF3" t="n">
        <v>2.629297410887854e-06</v>
      </c>
      <c r="AG3" t="n">
        <v>11.39756944444444</v>
      </c>
      <c r="AH3" t="n">
        <v>858028.6456769129</v>
      </c>
    </row>
    <row r="4">
      <c r="A4" t="n">
        <v>2</v>
      </c>
      <c r="B4" t="n">
        <v>80</v>
      </c>
      <c r="C4" t="inlineStr">
        <is>
          <t xml:space="preserve">CONCLUIDO	</t>
        </is>
      </c>
      <c r="D4" t="n">
        <v>2.7301</v>
      </c>
      <c r="E4" t="n">
        <v>36.63</v>
      </c>
      <c r="F4" t="n">
        <v>28.76</v>
      </c>
      <c r="G4" t="n">
        <v>10.03</v>
      </c>
      <c r="H4" t="n">
        <v>0.17</v>
      </c>
      <c r="I4" t="n">
        <v>172</v>
      </c>
      <c r="J4" t="n">
        <v>159.83</v>
      </c>
      <c r="K4" t="n">
        <v>50.28</v>
      </c>
      <c r="L4" t="n">
        <v>1.5</v>
      </c>
      <c r="M4" t="n">
        <v>170</v>
      </c>
      <c r="N4" t="n">
        <v>28.05</v>
      </c>
      <c r="O4" t="n">
        <v>19946.71</v>
      </c>
      <c r="P4" t="n">
        <v>355.6</v>
      </c>
      <c r="Q4" t="n">
        <v>452.87</v>
      </c>
      <c r="R4" t="n">
        <v>226.28</v>
      </c>
      <c r="S4" t="n">
        <v>57.64</v>
      </c>
      <c r="T4" t="n">
        <v>81420.17</v>
      </c>
      <c r="U4" t="n">
        <v>0.25</v>
      </c>
      <c r="V4" t="n">
        <v>0.74</v>
      </c>
      <c r="W4" t="n">
        <v>7.08</v>
      </c>
      <c r="X4" t="n">
        <v>5.03</v>
      </c>
      <c r="Y4" t="n">
        <v>1</v>
      </c>
      <c r="Z4" t="n">
        <v>10</v>
      </c>
      <c r="AA4" t="n">
        <v>627.8557373988116</v>
      </c>
      <c r="AB4" t="n">
        <v>859.0599189492888</v>
      </c>
      <c r="AC4" t="n">
        <v>777.0724459829368</v>
      </c>
      <c r="AD4" t="n">
        <v>627855.7373988116</v>
      </c>
      <c r="AE4" t="n">
        <v>859059.9189492888</v>
      </c>
      <c r="AF4" t="n">
        <v>2.827305077578845e-06</v>
      </c>
      <c r="AG4" t="n">
        <v>10.59895833333333</v>
      </c>
      <c r="AH4" t="n">
        <v>777072.4459829368</v>
      </c>
    </row>
    <row r="5">
      <c r="A5" t="n">
        <v>3</v>
      </c>
      <c r="B5" t="n">
        <v>80</v>
      </c>
      <c r="C5" t="inlineStr">
        <is>
          <t xml:space="preserve">CONCLUIDO	</t>
        </is>
      </c>
      <c r="D5" t="n">
        <v>2.8744</v>
      </c>
      <c r="E5" t="n">
        <v>34.79</v>
      </c>
      <c r="F5" t="n">
        <v>27.86</v>
      </c>
      <c r="G5" t="n">
        <v>11.69</v>
      </c>
      <c r="H5" t="n">
        <v>0.19</v>
      </c>
      <c r="I5" t="n">
        <v>143</v>
      </c>
      <c r="J5" t="n">
        <v>160.19</v>
      </c>
      <c r="K5" t="n">
        <v>50.28</v>
      </c>
      <c r="L5" t="n">
        <v>1.75</v>
      </c>
      <c r="M5" t="n">
        <v>141</v>
      </c>
      <c r="N5" t="n">
        <v>28.16</v>
      </c>
      <c r="O5" t="n">
        <v>19990.53</v>
      </c>
      <c r="P5" t="n">
        <v>344.1</v>
      </c>
      <c r="Q5" t="n">
        <v>453.17</v>
      </c>
      <c r="R5" t="n">
        <v>196.74</v>
      </c>
      <c r="S5" t="n">
        <v>57.64</v>
      </c>
      <c r="T5" t="n">
        <v>66791.56</v>
      </c>
      <c r="U5" t="n">
        <v>0.29</v>
      </c>
      <c r="V5" t="n">
        <v>0.76</v>
      </c>
      <c r="W5" t="n">
        <v>7.03</v>
      </c>
      <c r="X5" t="n">
        <v>4.12</v>
      </c>
      <c r="Y5" t="n">
        <v>1</v>
      </c>
      <c r="Z5" t="n">
        <v>10</v>
      </c>
      <c r="AA5" t="n">
        <v>581.7665753149632</v>
      </c>
      <c r="AB5" t="n">
        <v>795.99869407584</v>
      </c>
      <c r="AC5" t="n">
        <v>720.029695904425</v>
      </c>
      <c r="AD5" t="n">
        <v>581766.5753149632</v>
      </c>
      <c r="AE5" t="n">
        <v>795998.6940758401</v>
      </c>
      <c r="AF5" t="n">
        <v>2.97674287205327e-06</v>
      </c>
      <c r="AG5" t="n">
        <v>10.06655092592593</v>
      </c>
      <c r="AH5" t="n">
        <v>720029.695904425</v>
      </c>
    </row>
    <row r="6">
      <c r="A6" t="n">
        <v>4</v>
      </c>
      <c r="B6" t="n">
        <v>80</v>
      </c>
      <c r="C6" t="inlineStr">
        <is>
          <t xml:space="preserve">CONCLUIDO	</t>
        </is>
      </c>
      <c r="D6" t="n">
        <v>2.984</v>
      </c>
      <c r="E6" t="n">
        <v>33.51</v>
      </c>
      <c r="F6" t="n">
        <v>27.26</v>
      </c>
      <c r="G6" t="n">
        <v>13.4</v>
      </c>
      <c r="H6" t="n">
        <v>0.22</v>
      </c>
      <c r="I6" t="n">
        <v>122</v>
      </c>
      <c r="J6" t="n">
        <v>160.54</v>
      </c>
      <c r="K6" t="n">
        <v>50.28</v>
      </c>
      <c r="L6" t="n">
        <v>2</v>
      </c>
      <c r="M6" t="n">
        <v>120</v>
      </c>
      <c r="N6" t="n">
        <v>28.26</v>
      </c>
      <c r="O6" t="n">
        <v>20034.4</v>
      </c>
      <c r="P6" t="n">
        <v>336.34</v>
      </c>
      <c r="Q6" t="n">
        <v>453.05</v>
      </c>
      <c r="R6" t="n">
        <v>177.03</v>
      </c>
      <c r="S6" t="n">
        <v>57.64</v>
      </c>
      <c r="T6" t="n">
        <v>57045.42</v>
      </c>
      <c r="U6" t="n">
        <v>0.33</v>
      </c>
      <c r="V6" t="n">
        <v>0.78</v>
      </c>
      <c r="W6" t="n">
        <v>7</v>
      </c>
      <c r="X6" t="n">
        <v>3.52</v>
      </c>
      <c r="Y6" t="n">
        <v>1</v>
      </c>
      <c r="Z6" t="n">
        <v>10</v>
      </c>
      <c r="AA6" t="n">
        <v>547.2338378456755</v>
      </c>
      <c r="AB6" t="n">
        <v>748.749479193505</v>
      </c>
      <c r="AC6" t="n">
        <v>677.2898797757704</v>
      </c>
      <c r="AD6" t="n">
        <v>547233.8378456754</v>
      </c>
      <c r="AE6" t="n">
        <v>748749.4791935049</v>
      </c>
      <c r="AF6" t="n">
        <v>3.090245174717143e-06</v>
      </c>
      <c r="AG6" t="n">
        <v>9.696180555555555</v>
      </c>
      <c r="AH6" t="n">
        <v>677289.8797757704</v>
      </c>
    </row>
    <row r="7">
      <c r="A7" t="n">
        <v>5</v>
      </c>
      <c r="B7" t="n">
        <v>80</v>
      </c>
      <c r="C7" t="inlineStr">
        <is>
          <t xml:space="preserve">CONCLUIDO	</t>
        </is>
      </c>
      <c r="D7" t="n">
        <v>3.0705</v>
      </c>
      <c r="E7" t="n">
        <v>32.57</v>
      </c>
      <c r="F7" t="n">
        <v>26.8</v>
      </c>
      <c r="G7" t="n">
        <v>15.03</v>
      </c>
      <c r="H7" t="n">
        <v>0.25</v>
      </c>
      <c r="I7" t="n">
        <v>107</v>
      </c>
      <c r="J7" t="n">
        <v>160.9</v>
      </c>
      <c r="K7" t="n">
        <v>50.28</v>
      </c>
      <c r="L7" t="n">
        <v>2.25</v>
      </c>
      <c r="M7" t="n">
        <v>105</v>
      </c>
      <c r="N7" t="n">
        <v>28.37</v>
      </c>
      <c r="O7" t="n">
        <v>20078.3</v>
      </c>
      <c r="P7" t="n">
        <v>330.31</v>
      </c>
      <c r="Q7" t="n">
        <v>452.84</v>
      </c>
      <c r="R7" t="n">
        <v>162.57</v>
      </c>
      <c r="S7" t="n">
        <v>57.64</v>
      </c>
      <c r="T7" t="n">
        <v>49885.53</v>
      </c>
      <c r="U7" t="n">
        <v>0.35</v>
      </c>
      <c r="V7" t="n">
        <v>0.79</v>
      </c>
      <c r="W7" t="n">
        <v>6.96</v>
      </c>
      <c r="X7" t="n">
        <v>3.06</v>
      </c>
      <c r="Y7" t="n">
        <v>1</v>
      </c>
      <c r="Z7" t="n">
        <v>10</v>
      </c>
      <c r="AA7" t="n">
        <v>530.3614415245812</v>
      </c>
      <c r="AB7" t="n">
        <v>725.6639221893922</v>
      </c>
      <c r="AC7" t="n">
        <v>656.4075759313473</v>
      </c>
      <c r="AD7" t="n">
        <v>530361.4415245812</v>
      </c>
      <c r="AE7" t="n">
        <v>725663.9221893923</v>
      </c>
      <c r="AF7" t="n">
        <v>3.179825003005694e-06</v>
      </c>
      <c r="AG7" t="n">
        <v>9.424189814814815</v>
      </c>
      <c r="AH7" t="n">
        <v>656407.5759313473</v>
      </c>
    </row>
    <row r="8">
      <c r="A8" t="n">
        <v>6</v>
      </c>
      <c r="B8" t="n">
        <v>80</v>
      </c>
      <c r="C8" t="inlineStr">
        <is>
          <t xml:space="preserve">CONCLUIDO	</t>
        </is>
      </c>
      <c r="D8" t="n">
        <v>3.14</v>
      </c>
      <c r="E8" t="n">
        <v>31.85</v>
      </c>
      <c r="F8" t="n">
        <v>26.46</v>
      </c>
      <c r="G8" t="n">
        <v>16.71</v>
      </c>
      <c r="H8" t="n">
        <v>0.27</v>
      </c>
      <c r="I8" t="n">
        <v>95</v>
      </c>
      <c r="J8" t="n">
        <v>161.26</v>
      </c>
      <c r="K8" t="n">
        <v>50.28</v>
      </c>
      <c r="L8" t="n">
        <v>2.5</v>
      </c>
      <c r="M8" t="n">
        <v>93</v>
      </c>
      <c r="N8" t="n">
        <v>28.48</v>
      </c>
      <c r="O8" t="n">
        <v>20122.23</v>
      </c>
      <c r="P8" t="n">
        <v>325.78</v>
      </c>
      <c r="Q8" t="n">
        <v>452.85</v>
      </c>
      <c r="R8" t="n">
        <v>150.96</v>
      </c>
      <c r="S8" t="n">
        <v>57.64</v>
      </c>
      <c r="T8" t="n">
        <v>44143.75</v>
      </c>
      <c r="U8" t="n">
        <v>0.38</v>
      </c>
      <c r="V8" t="n">
        <v>0.8</v>
      </c>
      <c r="W8" t="n">
        <v>6.96</v>
      </c>
      <c r="X8" t="n">
        <v>2.73</v>
      </c>
      <c r="Y8" t="n">
        <v>1</v>
      </c>
      <c r="Z8" t="n">
        <v>10</v>
      </c>
      <c r="AA8" t="n">
        <v>506.357194674202</v>
      </c>
      <c r="AB8" t="n">
        <v>692.8202526560726</v>
      </c>
      <c r="AC8" t="n">
        <v>626.6984601219079</v>
      </c>
      <c r="AD8" t="n">
        <v>506357.1946742021</v>
      </c>
      <c r="AE8" t="n">
        <v>692820.2526560726</v>
      </c>
      <c r="AF8" t="n">
        <v>3.251799547121928e-06</v>
      </c>
      <c r="AG8" t="n">
        <v>9.215856481481483</v>
      </c>
      <c r="AH8" t="n">
        <v>626698.460121908</v>
      </c>
    </row>
    <row r="9">
      <c r="A9" t="n">
        <v>7</v>
      </c>
      <c r="B9" t="n">
        <v>80</v>
      </c>
      <c r="C9" t="inlineStr">
        <is>
          <t xml:space="preserve">CONCLUIDO	</t>
        </is>
      </c>
      <c r="D9" t="n">
        <v>3.2007</v>
      </c>
      <c r="E9" t="n">
        <v>31.24</v>
      </c>
      <c r="F9" t="n">
        <v>26.18</v>
      </c>
      <c r="G9" t="n">
        <v>18.48</v>
      </c>
      <c r="H9" t="n">
        <v>0.3</v>
      </c>
      <c r="I9" t="n">
        <v>85</v>
      </c>
      <c r="J9" t="n">
        <v>161.61</v>
      </c>
      <c r="K9" t="n">
        <v>50.28</v>
      </c>
      <c r="L9" t="n">
        <v>2.75</v>
      </c>
      <c r="M9" t="n">
        <v>83</v>
      </c>
      <c r="N9" t="n">
        <v>28.58</v>
      </c>
      <c r="O9" t="n">
        <v>20166.2</v>
      </c>
      <c r="P9" t="n">
        <v>321.98</v>
      </c>
      <c r="Q9" t="n">
        <v>452.74</v>
      </c>
      <c r="R9" t="n">
        <v>141.9</v>
      </c>
      <c r="S9" t="n">
        <v>57.64</v>
      </c>
      <c r="T9" t="n">
        <v>39661.25</v>
      </c>
      <c r="U9" t="n">
        <v>0.41</v>
      </c>
      <c r="V9" t="n">
        <v>0.8100000000000001</v>
      </c>
      <c r="W9" t="n">
        <v>6.94</v>
      </c>
      <c r="X9" t="n">
        <v>2.45</v>
      </c>
      <c r="Y9" t="n">
        <v>1</v>
      </c>
      <c r="Z9" t="n">
        <v>10</v>
      </c>
      <c r="AA9" t="n">
        <v>496.1321748360278</v>
      </c>
      <c r="AB9" t="n">
        <v>678.8299294174442</v>
      </c>
      <c r="AC9" t="n">
        <v>614.0433536976323</v>
      </c>
      <c r="AD9" t="n">
        <v>496132.1748360278</v>
      </c>
      <c r="AE9" t="n">
        <v>678829.9294174442</v>
      </c>
      <c r="AF9" t="n">
        <v>3.314660767666609e-06</v>
      </c>
      <c r="AG9" t="n">
        <v>9.039351851851851</v>
      </c>
      <c r="AH9" t="n">
        <v>614043.3536976322</v>
      </c>
    </row>
    <row r="10">
      <c r="A10" t="n">
        <v>8</v>
      </c>
      <c r="B10" t="n">
        <v>80</v>
      </c>
      <c r="C10" t="inlineStr">
        <is>
          <t xml:space="preserve">CONCLUIDO	</t>
        </is>
      </c>
      <c r="D10" t="n">
        <v>3.2467</v>
      </c>
      <c r="E10" t="n">
        <v>30.8</v>
      </c>
      <c r="F10" t="n">
        <v>25.96</v>
      </c>
      <c r="G10" t="n">
        <v>19.97</v>
      </c>
      <c r="H10" t="n">
        <v>0.33</v>
      </c>
      <c r="I10" t="n">
        <v>78</v>
      </c>
      <c r="J10" t="n">
        <v>161.97</v>
      </c>
      <c r="K10" t="n">
        <v>50.28</v>
      </c>
      <c r="L10" t="n">
        <v>3</v>
      </c>
      <c r="M10" t="n">
        <v>76</v>
      </c>
      <c r="N10" t="n">
        <v>28.69</v>
      </c>
      <c r="O10" t="n">
        <v>20210.21</v>
      </c>
      <c r="P10" t="n">
        <v>318.99</v>
      </c>
      <c r="Q10" t="n">
        <v>452.79</v>
      </c>
      <c r="R10" t="n">
        <v>135.21</v>
      </c>
      <c r="S10" t="n">
        <v>57.64</v>
      </c>
      <c r="T10" t="n">
        <v>36351.61</v>
      </c>
      <c r="U10" t="n">
        <v>0.43</v>
      </c>
      <c r="V10" t="n">
        <v>0.82</v>
      </c>
      <c r="W10" t="n">
        <v>6.92</v>
      </c>
      <c r="X10" t="n">
        <v>2.23</v>
      </c>
      <c r="Y10" t="n">
        <v>1</v>
      </c>
      <c r="Z10" t="n">
        <v>10</v>
      </c>
      <c r="AA10" t="n">
        <v>488.3600837219993</v>
      </c>
      <c r="AB10" t="n">
        <v>668.1958114747695</v>
      </c>
      <c r="AC10" t="n">
        <v>604.4241410463283</v>
      </c>
      <c r="AD10" t="n">
        <v>488360.0837219993</v>
      </c>
      <c r="AE10" t="n">
        <v>668195.8114747695</v>
      </c>
      <c r="AF10" t="n">
        <v>3.362298595426994e-06</v>
      </c>
      <c r="AG10" t="n">
        <v>8.912037037037036</v>
      </c>
      <c r="AH10" t="n">
        <v>604424.1410463282</v>
      </c>
    </row>
    <row r="11">
      <c r="A11" t="n">
        <v>9</v>
      </c>
      <c r="B11" t="n">
        <v>80</v>
      </c>
      <c r="C11" t="inlineStr">
        <is>
          <t xml:space="preserve">CONCLUIDO	</t>
        </is>
      </c>
      <c r="D11" t="n">
        <v>3.2945</v>
      </c>
      <c r="E11" t="n">
        <v>30.35</v>
      </c>
      <c r="F11" t="n">
        <v>25.74</v>
      </c>
      <c r="G11" t="n">
        <v>21.75</v>
      </c>
      <c r="H11" t="n">
        <v>0.35</v>
      </c>
      <c r="I11" t="n">
        <v>71</v>
      </c>
      <c r="J11" t="n">
        <v>162.33</v>
      </c>
      <c r="K11" t="n">
        <v>50.28</v>
      </c>
      <c r="L11" t="n">
        <v>3.25</v>
      </c>
      <c r="M11" t="n">
        <v>69</v>
      </c>
      <c r="N11" t="n">
        <v>28.8</v>
      </c>
      <c r="O11" t="n">
        <v>20254.26</v>
      </c>
      <c r="P11" t="n">
        <v>315.92</v>
      </c>
      <c r="Q11" t="n">
        <v>452.8</v>
      </c>
      <c r="R11" t="n">
        <v>127.1</v>
      </c>
      <c r="S11" t="n">
        <v>57.64</v>
      </c>
      <c r="T11" t="n">
        <v>32332.8</v>
      </c>
      <c r="U11" t="n">
        <v>0.45</v>
      </c>
      <c r="V11" t="n">
        <v>0.82</v>
      </c>
      <c r="W11" t="n">
        <v>6.93</v>
      </c>
      <c r="X11" t="n">
        <v>2.01</v>
      </c>
      <c r="Y11" t="n">
        <v>1</v>
      </c>
      <c r="Z11" t="n">
        <v>10</v>
      </c>
      <c r="AA11" t="n">
        <v>480.7406106501617</v>
      </c>
      <c r="AB11" t="n">
        <v>657.7705122704537</v>
      </c>
      <c r="AC11" t="n">
        <v>594.993817766073</v>
      </c>
      <c r="AD11" t="n">
        <v>480740.6106501617</v>
      </c>
      <c r="AE11" t="n">
        <v>657770.5122704536</v>
      </c>
      <c r="AF11" t="n">
        <v>3.411800512099742e-06</v>
      </c>
      <c r="AG11" t="n">
        <v>8.781828703703704</v>
      </c>
      <c r="AH11" t="n">
        <v>594993.817766073</v>
      </c>
    </row>
    <row r="12">
      <c r="A12" t="n">
        <v>10</v>
      </c>
      <c r="B12" t="n">
        <v>80</v>
      </c>
      <c r="C12" t="inlineStr">
        <is>
          <t xml:space="preserve">CONCLUIDO	</t>
        </is>
      </c>
      <c r="D12" t="n">
        <v>3.3284</v>
      </c>
      <c r="E12" t="n">
        <v>30.04</v>
      </c>
      <c r="F12" t="n">
        <v>25.59</v>
      </c>
      <c r="G12" t="n">
        <v>23.27</v>
      </c>
      <c r="H12" t="n">
        <v>0.38</v>
      </c>
      <c r="I12" t="n">
        <v>66</v>
      </c>
      <c r="J12" t="n">
        <v>162.68</v>
      </c>
      <c r="K12" t="n">
        <v>50.28</v>
      </c>
      <c r="L12" t="n">
        <v>3.5</v>
      </c>
      <c r="M12" t="n">
        <v>64</v>
      </c>
      <c r="N12" t="n">
        <v>28.9</v>
      </c>
      <c r="O12" t="n">
        <v>20298.34</v>
      </c>
      <c r="P12" t="n">
        <v>313.74</v>
      </c>
      <c r="Q12" t="n">
        <v>452.78</v>
      </c>
      <c r="R12" t="n">
        <v>122.87</v>
      </c>
      <c r="S12" t="n">
        <v>57.64</v>
      </c>
      <c r="T12" t="n">
        <v>30242.63</v>
      </c>
      <c r="U12" t="n">
        <v>0.47</v>
      </c>
      <c r="V12" t="n">
        <v>0.83</v>
      </c>
      <c r="W12" t="n">
        <v>6.91</v>
      </c>
      <c r="X12" t="n">
        <v>1.87</v>
      </c>
      <c r="Y12" t="n">
        <v>1</v>
      </c>
      <c r="Z12" t="n">
        <v>10</v>
      </c>
      <c r="AA12" t="n">
        <v>475.4864858274758</v>
      </c>
      <c r="AB12" t="n">
        <v>650.5815868924267</v>
      </c>
      <c r="AC12" t="n">
        <v>588.4909933364048</v>
      </c>
      <c r="AD12" t="n">
        <v>475486.4858274758</v>
      </c>
      <c r="AE12" t="n">
        <v>650581.5868924267</v>
      </c>
      <c r="AF12" t="n">
        <v>3.446907519949243e-06</v>
      </c>
      <c r="AG12" t="n">
        <v>8.69212962962963</v>
      </c>
      <c r="AH12" t="n">
        <v>588490.9933364048</v>
      </c>
    </row>
    <row r="13">
      <c r="A13" t="n">
        <v>11</v>
      </c>
      <c r="B13" t="n">
        <v>80</v>
      </c>
      <c r="C13" t="inlineStr">
        <is>
          <t xml:space="preserve">CONCLUIDO	</t>
        </is>
      </c>
      <c r="D13" t="n">
        <v>3.3614</v>
      </c>
      <c r="E13" t="n">
        <v>29.75</v>
      </c>
      <c r="F13" t="n">
        <v>25.46</v>
      </c>
      <c r="G13" t="n">
        <v>25.04</v>
      </c>
      <c r="H13" t="n">
        <v>0.41</v>
      </c>
      <c r="I13" t="n">
        <v>61</v>
      </c>
      <c r="J13" t="n">
        <v>163.04</v>
      </c>
      <c r="K13" t="n">
        <v>50.28</v>
      </c>
      <c r="L13" t="n">
        <v>3.75</v>
      </c>
      <c r="M13" t="n">
        <v>59</v>
      </c>
      <c r="N13" t="n">
        <v>29.01</v>
      </c>
      <c r="O13" t="n">
        <v>20342.46</v>
      </c>
      <c r="P13" t="n">
        <v>311.72</v>
      </c>
      <c r="Q13" t="n">
        <v>452.72</v>
      </c>
      <c r="R13" t="n">
        <v>118.89</v>
      </c>
      <c r="S13" t="n">
        <v>57.64</v>
      </c>
      <c r="T13" t="n">
        <v>28276.23</v>
      </c>
      <c r="U13" t="n">
        <v>0.48</v>
      </c>
      <c r="V13" t="n">
        <v>0.83</v>
      </c>
      <c r="W13" t="n">
        <v>6.89</v>
      </c>
      <c r="X13" t="n">
        <v>1.73</v>
      </c>
      <c r="Y13" t="n">
        <v>1</v>
      </c>
      <c r="Z13" t="n">
        <v>10</v>
      </c>
      <c r="AA13" t="n">
        <v>470.597122373882</v>
      </c>
      <c r="AB13" t="n">
        <v>643.8917441117278</v>
      </c>
      <c r="AC13" t="n">
        <v>582.4396197614424</v>
      </c>
      <c r="AD13" t="n">
        <v>470597.122373882</v>
      </c>
      <c r="AE13" t="n">
        <v>643891.7441117278</v>
      </c>
      <c r="AF13" t="n">
        <v>3.481082483342563e-06</v>
      </c>
      <c r="AG13" t="n">
        <v>8.608217592592593</v>
      </c>
      <c r="AH13" t="n">
        <v>582439.6197614424</v>
      </c>
    </row>
    <row r="14">
      <c r="A14" t="n">
        <v>12</v>
      </c>
      <c r="B14" t="n">
        <v>80</v>
      </c>
      <c r="C14" t="inlineStr">
        <is>
          <t xml:space="preserve">CONCLUIDO	</t>
        </is>
      </c>
      <c r="D14" t="n">
        <v>3.387</v>
      </c>
      <c r="E14" t="n">
        <v>29.52</v>
      </c>
      <c r="F14" t="n">
        <v>25.36</v>
      </c>
      <c r="G14" t="n">
        <v>26.7</v>
      </c>
      <c r="H14" t="n">
        <v>0.43</v>
      </c>
      <c r="I14" t="n">
        <v>57</v>
      </c>
      <c r="J14" t="n">
        <v>163.4</v>
      </c>
      <c r="K14" t="n">
        <v>50.28</v>
      </c>
      <c r="L14" t="n">
        <v>4</v>
      </c>
      <c r="M14" t="n">
        <v>55</v>
      </c>
      <c r="N14" t="n">
        <v>29.12</v>
      </c>
      <c r="O14" t="n">
        <v>20386.62</v>
      </c>
      <c r="P14" t="n">
        <v>310.13</v>
      </c>
      <c r="Q14" t="n">
        <v>452.64</v>
      </c>
      <c r="R14" t="n">
        <v>115.3</v>
      </c>
      <c r="S14" t="n">
        <v>57.64</v>
      </c>
      <c r="T14" t="n">
        <v>26502.41</v>
      </c>
      <c r="U14" t="n">
        <v>0.5</v>
      </c>
      <c r="V14" t="n">
        <v>0.84</v>
      </c>
      <c r="W14" t="n">
        <v>6.9</v>
      </c>
      <c r="X14" t="n">
        <v>1.64</v>
      </c>
      <c r="Y14" t="n">
        <v>1</v>
      </c>
      <c r="Z14" t="n">
        <v>10</v>
      </c>
      <c r="AA14" t="n">
        <v>455.2629806660273</v>
      </c>
      <c r="AB14" t="n">
        <v>622.9108949324535</v>
      </c>
      <c r="AC14" t="n">
        <v>563.4611533810314</v>
      </c>
      <c r="AD14" t="n">
        <v>455262.9806660273</v>
      </c>
      <c r="AE14" t="n">
        <v>622910.8949324535</v>
      </c>
      <c r="AF14" t="n">
        <v>3.507593970096168e-06</v>
      </c>
      <c r="AG14" t="n">
        <v>8.541666666666666</v>
      </c>
      <c r="AH14" t="n">
        <v>563461.1533810314</v>
      </c>
    </row>
    <row r="15">
      <c r="A15" t="n">
        <v>13</v>
      </c>
      <c r="B15" t="n">
        <v>80</v>
      </c>
      <c r="C15" t="inlineStr">
        <is>
          <t xml:space="preserve">CONCLUIDO	</t>
        </is>
      </c>
      <c r="D15" t="n">
        <v>3.4147</v>
      </c>
      <c r="E15" t="n">
        <v>29.29</v>
      </c>
      <c r="F15" t="n">
        <v>25.25</v>
      </c>
      <c r="G15" t="n">
        <v>28.59</v>
      </c>
      <c r="H15" t="n">
        <v>0.46</v>
      </c>
      <c r="I15" t="n">
        <v>53</v>
      </c>
      <c r="J15" t="n">
        <v>163.76</v>
      </c>
      <c r="K15" t="n">
        <v>50.28</v>
      </c>
      <c r="L15" t="n">
        <v>4.25</v>
      </c>
      <c r="M15" t="n">
        <v>51</v>
      </c>
      <c r="N15" t="n">
        <v>29.23</v>
      </c>
      <c r="O15" t="n">
        <v>20430.81</v>
      </c>
      <c r="P15" t="n">
        <v>308.51</v>
      </c>
      <c r="Q15" t="n">
        <v>452.75</v>
      </c>
      <c r="R15" t="n">
        <v>111.83</v>
      </c>
      <c r="S15" t="n">
        <v>57.64</v>
      </c>
      <c r="T15" t="n">
        <v>24787.33</v>
      </c>
      <c r="U15" t="n">
        <v>0.52</v>
      </c>
      <c r="V15" t="n">
        <v>0.84</v>
      </c>
      <c r="W15" t="n">
        <v>6.89</v>
      </c>
      <c r="X15" t="n">
        <v>1.52</v>
      </c>
      <c r="Y15" t="n">
        <v>1</v>
      </c>
      <c r="Z15" t="n">
        <v>10</v>
      </c>
      <c r="AA15" t="n">
        <v>451.1731881056677</v>
      </c>
      <c r="AB15" t="n">
        <v>617.3150603224557</v>
      </c>
      <c r="AC15" t="n">
        <v>558.3993773724086</v>
      </c>
      <c r="AD15" t="n">
        <v>451173.1881056677</v>
      </c>
      <c r="AE15" t="n">
        <v>617315.0603224557</v>
      </c>
      <c r="AF15" t="n">
        <v>3.53628022724753e-06</v>
      </c>
      <c r="AG15" t="n">
        <v>8.47511574074074</v>
      </c>
      <c r="AH15" t="n">
        <v>558399.3773724086</v>
      </c>
    </row>
    <row r="16">
      <c r="A16" t="n">
        <v>14</v>
      </c>
      <c r="B16" t="n">
        <v>80</v>
      </c>
      <c r="C16" t="inlineStr">
        <is>
          <t xml:space="preserve">CONCLUIDO	</t>
        </is>
      </c>
      <c r="D16" t="n">
        <v>3.4397</v>
      </c>
      <c r="E16" t="n">
        <v>29.07</v>
      </c>
      <c r="F16" t="n">
        <v>25.14</v>
      </c>
      <c r="G16" t="n">
        <v>30.16</v>
      </c>
      <c r="H16" t="n">
        <v>0.49</v>
      </c>
      <c r="I16" t="n">
        <v>50</v>
      </c>
      <c r="J16" t="n">
        <v>164.12</v>
      </c>
      <c r="K16" t="n">
        <v>50.28</v>
      </c>
      <c r="L16" t="n">
        <v>4.5</v>
      </c>
      <c r="M16" t="n">
        <v>48</v>
      </c>
      <c r="N16" t="n">
        <v>29.34</v>
      </c>
      <c r="O16" t="n">
        <v>20475.04</v>
      </c>
      <c r="P16" t="n">
        <v>306.64</v>
      </c>
      <c r="Q16" t="n">
        <v>452.69</v>
      </c>
      <c r="R16" t="n">
        <v>108.36</v>
      </c>
      <c r="S16" t="n">
        <v>57.64</v>
      </c>
      <c r="T16" t="n">
        <v>23067.27</v>
      </c>
      <c r="U16" t="n">
        <v>0.53</v>
      </c>
      <c r="V16" t="n">
        <v>0.84</v>
      </c>
      <c r="W16" t="n">
        <v>6.87</v>
      </c>
      <c r="X16" t="n">
        <v>1.41</v>
      </c>
      <c r="Y16" t="n">
        <v>1</v>
      </c>
      <c r="Z16" t="n">
        <v>10</v>
      </c>
      <c r="AA16" t="n">
        <v>447.3706705563335</v>
      </c>
      <c r="AB16" t="n">
        <v>612.1122880562219</v>
      </c>
      <c r="AC16" t="n">
        <v>553.6931503891275</v>
      </c>
      <c r="AD16" t="n">
        <v>447370.6705563335</v>
      </c>
      <c r="AE16" t="n">
        <v>612112.2880562219</v>
      </c>
      <c r="AF16" t="n">
        <v>3.562170351030348e-06</v>
      </c>
      <c r="AG16" t="n">
        <v>8.411458333333334</v>
      </c>
      <c r="AH16" t="n">
        <v>553693.1503891274</v>
      </c>
    </row>
    <row r="17">
      <c r="A17" t="n">
        <v>15</v>
      </c>
      <c r="B17" t="n">
        <v>80</v>
      </c>
      <c r="C17" t="inlineStr">
        <is>
          <t xml:space="preserve">CONCLUIDO	</t>
        </is>
      </c>
      <c r="D17" t="n">
        <v>3.4537</v>
      </c>
      <c r="E17" t="n">
        <v>28.95</v>
      </c>
      <c r="F17" t="n">
        <v>25.08</v>
      </c>
      <c r="G17" t="n">
        <v>31.35</v>
      </c>
      <c r="H17" t="n">
        <v>0.51</v>
      </c>
      <c r="I17" t="n">
        <v>48</v>
      </c>
      <c r="J17" t="n">
        <v>164.48</v>
      </c>
      <c r="K17" t="n">
        <v>50.28</v>
      </c>
      <c r="L17" t="n">
        <v>4.75</v>
      </c>
      <c r="M17" t="n">
        <v>46</v>
      </c>
      <c r="N17" t="n">
        <v>29.45</v>
      </c>
      <c r="O17" t="n">
        <v>20519.3</v>
      </c>
      <c r="P17" t="n">
        <v>305.66</v>
      </c>
      <c r="Q17" t="n">
        <v>452.69</v>
      </c>
      <c r="R17" t="n">
        <v>106.61</v>
      </c>
      <c r="S17" t="n">
        <v>57.64</v>
      </c>
      <c r="T17" t="n">
        <v>22201.73</v>
      </c>
      <c r="U17" t="n">
        <v>0.54</v>
      </c>
      <c r="V17" t="n">
        <v>0.85</v>
      </c>
      <c r="W17" t="n">
        <v>6.87</v>
      </c>
      <c r="X17" t="n">
        <v>1.36</v>
      </c>
      <c r="Y17" t="n">
        <v>1</v>
      </c>
      <c r="Z17" t="n">
        <v>10</v>
      </c>
      <c r="AA17" t="n">
        <v>445.3172277195732</v>
      </c>
      <c r="AB17" t="n">
        <v>609.3026769754622</v>
      </c>
      <c r="AC17" t="n">
        <v>551.1516846466016</v>
      </c>
      <c r="AD17" t="n">
        <v>445317.2277195732</v>
      </c>
      <c r="AE17" t="n">
        <v>609302.6769754622</v>
      </c>
      <c r="AF17" t="n">
        <v>3.576668820348726e-06</v>
      </c>
      <c r="AG17" t="n">
        <v>8.376736111111111</v>
      </c>
      <c r="AH17" t="n">
        <v>551151.6846466016</v>
      </c>
    </row>
    <row r="18">
      <c r="A18" t="n">
        <v>16</v>
      </c>
      <c r="B18" t="n">
        <v>80</v>
      </c>
      <c r="C18" t="inlineStr">
        <is>
          <t xml:space="preserve">CONCLUIDO	</t>
        </is>
      </c>
      <c r="D18" t="n">
        <v>3.4735</v>
      </c>
      <c r="E18" t="n">
        <v>28.79</v>
      </c>
      <c r="F18" t="n">
        <v>25.02</v>
      </c>
      <c r="G18" t="n">
        <v>33.35</v>
      </c>
      <c r="H18" t="n">
        <v>0.54</v>
      </c>
      <c r="I18" t="n">
        <v>45</v>
      </c>
      <c r="J18" t="n">
        <v>164.83</v>
      </c>
      <c r="K18" t="n">
        <v>50.28</v>
      </c>
      <c r="L18" t="n">
        <v>5</v>
      </c>
      <c r="M18" t="n">
        <v>43</v>
      </c>
      <c r="N18" t="n">
        <v>29.55</v>
      </c>
      <c r="O18" t="n">
        <v>20563.61</v>
      </c>
      <c r="P18" t="n">
        <v>304.55</v>
      </c>
      <c r="Q18" t="n">
        <v>452.61</v>
      </c>
      <c r="R18" t="n">
        <v>104.05</v>
      </c>
      <c r="S18" t="n">
        <v>57.64</v>
      </c>
      <c r="T18" t="n">
        <v>20936.7</v>
      </c>
      <c r="U18" t="n">
        <v>0.55</v>
      </c>
      <c r="V18" t="n">
        <v>0.85</v>
      </c>
      <c r="W18" t="n">
        <v>6.88</v>
      </c>
      <c r="X18" t="n">
        <v>1.29</v>
      </c>
      <c r="Y18" t="n">
        <v>1</v>
      </c>
      <c r="Z18" t="n">
        <v>10</v>
      </c>
      <c r="AA18" t="n">
        <v>442.7085978750882</v>
      </c>
      <c r="AB18" t="n">
        <v>605.7334345376113</v>
      </c>
      <c r="AC18" t="n">
        <v>547.923085697556</v>
      </c>
      <c r="AD18" t="n">
        <v>442708.5978750882</v>
      </c>
      <c r="AE18" t="n">
        <v>605733.4345376113</v>
      </c>
      <c r="AF18" t="n">
        <v>3.597173798384718e-06</v>
      </c>
      <c r="AG18" t="n">
        <v>8.330439814814815</v>
      </c>
      <c r="AH18" t="n">
        <v>547923.0856975559</v>
      </c>
    </row>
    <row r="19">
      <c r="A19" t="n">
        <v>17</v>
      </c>
      <c r="B19" t="n">
        <v>80</v>
      </c>
      <c r="C19" t="inlineStr">
        <is>
          <t xml:space="preserve">CONCLUIDO	</t>
        </is>
      </c>
      <c r="D19" t="n">
        <v>3.4926</v>
      </c>
      <c r="E19" t="n">
        <v>28.63</v>
      </c>
      <c r="F19" t="n">
        <v>24.92</v>
      </c>
      <c r="G19" t="n">
        <v>34.77</v>
      </c>
      <c r="H19" t="n">
        <v>0.5600000000000001</v>
      </c>
      <c r="I19" t="n">
        <v>43</v>
      </c>
      <c r="J19" t="n">
        <v>165.19</v>
      </c>
      <c r="K19" t="n">
        <v>50.28</v>
      </c>
      <c r="L19" t="n">
        <v>5.25</v>
      </c>
      <c r="M19" t="n">
        <v>41</v>
      </c>
      <c r="N19" t="n">
        <v>29.66</v>
      </c>
      <c r="O19" t="n">
        <v>20607.95</v>
      </c>
      <c r="P19" t="n">
        <v>302.99</v>
      </c>
      <c r="Q19" t="n">
        <v>452.73</v>
      </c>
      <c r="R19" t="n">
        <v>101.12</v>
      </c>
      <c r="S19" t="n">
        <v>57.64</v>
      </c>
      <c r="T19" t="n">
        <v>19481.71</v>
      </c>
      <c r="U19" t="n">
        <v>0.57</v>
      </c>
      <c r="V19" t="n">
        <v>0.85</v>
      </c>
      <c r="W19" t="n">
        <v>6.87</v>
      </c>
      <c r="X19" t="n">
        <v>1.2</v>
      </c>
      <c r="Y19" t="n">
        <v>1</v>
      </c>
      <c r="Z19" t="n">
        <v>10</v>
      </c>
      <c r="AA19" t="n">
        <v>439.7548822965271</v>
      </c>
      <c r="AB19" t="n">
        <v>601.6920305742894</v>
      </c>
      <c r="AC19" t="n">
        <v>544.2673876563473</v>
      </c>
      <c r="AD19" t="n">
        <v>439754.8822965271</v>
      </c>
      <c r="AE19" t="n">
        <v>601692.0305742895</v>
      </c>
      <c r="AF19" t="n">
        <v>3.616953852954791e-06</v>
      </c>
      <c r="AG19" t="n">
        <v>8.284143518518519</v>
      </c>
      <c r="AH19" t="n">
        <v>544267.3876563472</v>
      </c>
    </row>
    <row r="20">
      <c r="A20" t="n">
        <v>18</v>
      </c>
      <c r="B20" t="n">
        <v>80</v>
      </c>
      <c r="C20" t="inlineStr">
        <is>
          <t xml:space="preserve">CONCLUIDO	</t>
        </is>
      </c>
      <c r="D20" t="n">
        <v>3.5066</v>
      </c>
      <c r="E20" t="n">
        <v>28.52</v>
      </c>
      <c r="F20" t="n">
        <v>24.87</v>
      </c>
      <c r="G20" t="n">
        <v>36.4</v>
      </c>
      <c r="H20" t="n">
        <v>0.59</v>
      </c>
      <c r="I20" t="n">
        <v>41</v>
      </c>
      <c r="J20" t="n">
        <v>165.55</v>
      </c>
      <c r="K20" t="n">
        <v>50.28</v>
      </c>
      <c r="L20" t="n">
        <v>5.5</v>
      </c>
      <c r="M20" t="n">
        <v>39</v>
      </c>
      <c r="N20" t="n">
        <v>29.77</v>
      </c>
      <c r="O20" t="n">
        <v>20652.33</v>
      </c>
      <c r="P20" t="n">
        <v>302.03</v>
      </c>
      <c r="Q20" t="n">
        <v>452.64</v>
      </c>
      <c r="R20" t="n">
        <v>99.56999999999999</v>
      </c>
      <c r="S20" t="n">
        <v>57.64</v>
      </c>
      <c r="T20" t="n">
        <v>18716.92</v>
      </c>
      <c r="U20" t="n">
        <v>0.58</v>
      </c>
      <c r="V20" t="n">
        <v>0.85</v>
      </c>
      <c r="W20" t="n">
        <v>6.86</v>
      </c>
      <c r="X20" t="n">
        <v>1.14</v>
      </c>
      <c r="Y20" t="n">
        <v>1</v>
      </c>
      <c r="Z20" t="n">
        <v>10</v>
      </c>
      <c r="AA20" t="n">
        <v>437.8065384709619</v>
      </c>
      <c r="AB20" t="n">
        <v>599.026220597288</v>
      </c>
      <c r="AC20" t="n">
        <v>541.8559988420631</v>
      </c>
      <c r="AD20" t="n">
        <v>437806.5384709619</v>
      </c>
      <c r="AE20" t="n">
        <v>599026.220597288</v>
      </c>
      <c r="AF20" t="n">
        <v>3.631452322273169e-06</v>
      </c>
      <c r="AG20" t="n">
        <v>8.252314814814815</v>
      </c>
      <c r="AH20" t="n">
        <v>541855.998842063</v>
      </c>
    </row>
    <row r="21">
      <c r="A21" t="n">
        <v>19</v>
      </c>
      <c r="B21" t="n">
        <v>80</v>
      </c>
      <c r="C21" t="inlineStr">
        <is>
          <t xml:space="preserve">CONCLUIDO	</t>
        </is>
      </c>
      <c r="D21" t="n">
        <v>3.5186</v>
      </c>
      <c r="E21" t="n">
        <v>28.42</v>
      </c>
      <c r="F21" t="n">
        <v>24.84</v>
      </c>
      <c r="G21" t="n">
        <v>38.21</v>
      </c>
      <c r="H21" t="n">
        <v>0.61</v>
      </c>
      <c r="I21" t="n">
        <v>39</v>
      </c>
      <c r="J21" t="n">
        <v>165.91</v>
      </c>
      <c r="K21" t="n">
        <v>50.28</v>
      </c>
      <c r="L21" t="n">
        <v>5.75</v>
      </c>
      <c r="M21" t="n">
        <v>37</v>
      </c>
      <c r="N21" t="n">
        <v>29.88</v>
      </c>
      <c r="O21" t="n">
        <v>20696.74</v>
      </c>
      <c r="P21" t="n">
        <v>301.27</v>
      </c>
      <c r="Q21" t="n">
        <v>452.68</v>
      </c>
      <c r="R21" t="n">
        <v>98.68000000000001</v>
      </c>
      <c r="S21" t="n">
        <v>57.64</v>
      </c>
      <c r="T21" t="n">
        <v>18283.72</v>
      </c>
      <c r="U21" t="n">
        <v>0.58</v>
      </c>
      <c r="V21" t="n">
        <v>0.85</v>
      </c>
      <c r="W21" t="n">
        <v>6.86</v>
      </c>
      <c r="X21" t="n">
        <v>1.11</v>
      </c>
      <c r="Y21" t="n">
        <v>1</v>
      </c>
      <c r="Z21" t="n">
        <v>10</v>
      </c>
      <c r="AA21" t="n">
        <v>436.2304149702634</v>
      </c>
      <c r="AB21" t="n">
        <v>596.8696988899709</v>
      </c>
      <c r="AC21" t="n">
        <v>539.9052925397949</v>
      </c>
      <c r="AD21" t="n">
        <v>436230.4149702634</v>
      </c>
      <c r="AE21" t="n">
        <v>596869.6988899709</v>
      </c>
      <c r="AF21" t="n">
        <v>3.643879581688922e-06</v>
      </c>
      <c r="AG21" t="n">
        <v>8.223379629629632</v>
      </c>
      <c r="AH21" t="n">
        <v>539905.2925397949</v>
      </c>
    </row>
    <row r="22">
      <c r="A22" t="n">
        <v>20</v>
      </c>
      <c r="B22" t="n">
        <v>80</v>
      </c>
      <c r="C22" t="inlineStr">
        <is>
          <t xml:space="preserve">CONCLUIDO	</t>
        </is>
      </c>
      <c r="D22" t="n">
        <v>3.5342</v>
      </c>
      <c r="E22" t="n">
        <v>28.29</v>
      </c>
      <c r="F22" t="n">
        <v>24.78</v>
      </c>
      <c r="G22" t="n">
        <v>40.18</v>
      </c>
      <c r="H22" t="n">
        <v>0.64</v>
      </c>
      <c r="I22" t="n">
        <v>37</v>
      </c>
      <c r="J22" t="n">
        <v>166.27</v>
      </c>
      <c r="K22" t="n">
        <v>50.28</v>
      </c>
      <c r="L22" t="n">
        <v>6</v>
      </c>
      <c r="M22" t="n">
        <v>35</v>
      </c>
      <c r="N22" t="n">
        <v>29.99</v>
      </c>
      <c r="O22" t="n">
        <v>20741.2</v>
      </c>
      <c r="P22" t="n">
        <v>300.06</v>
      </c>
      <c r="Q22" t="n">
        <v>452.63</v>
      </c>
      <c r="R22" t="n">
        <v>96.8</v>
      </c>
      <c r="S22" t="n">
        <v>57.64</v>
      </c>
      <c r="T22" t="n">
        <v>17350.82</v>
      </c>
      <c r="U22" t="n">
        <v>0.6</v>
      </c>
      <c r="V22" t="n">
        <v>0.86</v>
      </c>
      <c r="W22" t="n">
        <v>6.85</v>
      </c>
      <c r="X22" t="n">
        <v>1.05</v>
      </c>
      <c r="Y22" t="n">
        <v>1</v>
      </c>
      <c r="Z22" t="n">
        <v>10</v>
      </c>
      <c r="AA22" t="n">
        <v>433.9831864551323</v>
      </c>
      <c r="AB22" t="n">
        <v>593.7949416948434</v>
      </c>
      <c r="AC22" t="n">
        <v>537.1239858559218</v>
      </c>
      <c r="AD22" t="n">
        <v>433983.1864551323</v>
      </c>
      <c r="AE22" t="n">
        <v>593794.9416948433</v>
      </c>
      <c r="AF22" t="n">
        <v>3.6600350189294e-06</v>
      </c>
      <c r="AG22" t="n">
        <v>8.185763888888889</v>
      </c>
      <c r="AH22" t="n">
        <v>537123.9858559218</v>
      </c>
    </row>
    <row r="23">
      <c r="A23" t="n">
        <v>21</v>
      </c>
      <c r="B23" t="n">
        <v>80</v>
      </c>
      <c r="C23" t="inlineStr">
        <is>
          <t xml:space="preserve">CONCLUIDO	</t>
        </is>
      </c>
      <c r="D23" t="n">
        <v>3.5436</v>
      </c>
      <c r="E23" t="n">
        <v>28.22</v>
      </c>
      <c r="F23" t="n">
        <v>24.74</v>
      </c>
      <c r="G23" t="n">
        <v>41.23</v>
      </c>
      <c r="H23" t="n">
        <v>0.66</v>
      </c>
      <c r="I23" t="n">
        <v>36</v>
      </c>
      <c r="J23" t="n">
        <v>166.64</v>
      </c>
      <c r="K23" t="n">
        <v>50.28</v>
      </c>
      <c r="L23" t="n">
        <v>6.25</v>
      </c>
      <c r="M23" t="n">
        <v>34</v>
      </c>
      <c r="N23" t="n">
        <v>30.11</v>
      </c>
      <c r="O23" t="n">
        <v>20785.69</v>
      </c>
      <c r="P23" t="n">
        <v>299.39</v>
      </c>
      <c r="Q23" t="n">
        <v>452.64</v>
      </c>
      <c r="R23" t="n">
        <v>95.19</v>
      </c>
      <c r="S23" t="n">
        <v>57.64</v>
      </c>
      <c r="T23" t="n">
        <v>16552.92</v>
      </c>
      <c r="U23" t="n">
        <v>0.61</v>
      </c>
      <c r="V23" t="n">
        <v>0.86</v>
      </c>
      <c r="W23" t="n">
        <v>6.85</v>
      </c>
      <c r="X23" t="n">
        <v>1.01</v>
      </c>
      <c r="Y23" t="n">
        <v>1</v>
      </c>
      <c r="Z23" t="n">
        <v>10</v>
      </c>
      <c r="AA23" t="n">
        <v>432.6675925008355</v>
      </c>
      <c r="AB23" t="n">
        <v>591.9948880066654</v>
      </c>
      <c r="AC23" t="n">
        <v>535.4957267653523</v>
      </c>
      <c r="AD23" t="n">
        <v>432667.5925008355</v>
      </c>
      <c r="AE23" t="n">
        <v>591994.8880066654</v>
      </c>
      <c r="AF23" t="n">
        <v>3.669769705471739e-06</v>
      </c>
      <c r="AG23" t="n">
        <v>8.16550925925926</v>
      </c>
      <c r="AH23" t="n">
        <v>535495.7267653523</v>
      </c>
    </row>
    <row r="24">
      <c r="A24" t="n">
        <v>22</v>
      </c>
      <c r="B24" t="n">
        <v>80</v>
      </c>
      <c r="C24" t="inlineStr">
        <is>
          <t xml:space="preserve">CONCLUIDO	</t>
        </is>
      </c>
      <c r="D24" t="n">
        <v>3.5611</v>
      </c>
      <c r="E24" t="n">
        <v>28.08</v>
      </c>
      <c r="F24" t="n">
        <v>24.66</v>
      </c>
      <c r="G24" t="n">
        <v>43.52</v>
      </c>
      <c r="H24" t="n">
        <v>0.6899999999999999</v>
      </c>
      <c r="I24" t="n">
        <v>34</v>
      </c>
      <c r="J24" t="n">
        <v>167</v>
      </c>
      <c r="K24" t="n">
        <v>50.28</v>
      </c>
      <c r="L24" t="n">
        <v>6.5</v>
      </c>
      <c r="M24" t="n">
        <v>32</v>
      </c>
      <c r="N24" t="n">
        <v>30.22</v>
      </c>
      <c r="O24" t="n">
        <v>20830.22</v>
      </c>
      <c r="P24" t="n">
        <v>297.95</v>
      </c>
      <c r="Q24" t="n">
        <v>452.62</v>
      </c>
      <c r="R24" t="n">
        <v>92.76000000000001</v>
      </c>
      <c r="S24" t="n">
        <v>57.64</v>
      </c>
      <c r="T24" t="n">
        <v>15348.2</v>
      </c>
      <c r="U24" t="n">
        <v>0.62</v>
      </c>
      <c r="V24" t="n">
        <v>0.86</v>
      </c>
      <c r="W24" t="n">
        <v>6.85</v>
      </c>
      <c r="X24" t="n">
        <v>0.9399999999999999</v>
      </c>
      <c r="Y24" t="n">
        <v>1</v>
      </c>
      <c r="Z24" t="n">
        <v>10</v>
      </c>
      <c r="AA24" t="n">
        <v>430.0896995891478</v>
      </c>
      <c r="AB24" t="n">
        <v>588.4677011962858</v>
      </c>
      <c r="AC24" t="n">
        <v>532.3051697137174</v>
      </c>
      <c r="AD24" t="n">
        <v>430089.6995891478</v>
      </c>
      <c r="AE24" t="n">
        <v>588467.7011962858</v>
      </c>
      <c r="AF24" t="n">
        <v>3.687892792119712e-06</v>
      </c>
      <c r="AG24" t="n">
        <v>8.125</v>
      </c>
      <c r="AH24" t="n">
        <v>532305.1697137174</v>
      </c>
    </row>
    <row r="25">
      <c r="A25" t="n">
        <v>23</v>
      </c>
      <c r="B25" t="n">
        <v>80</v>
      </c>
      <c r="C25" t="inlineStr">
        <is>
          <t xml:space="preserve">CONCLUIDO	</t>
        </is>
      </c>
      <c r="D25" t="n">
        <v>3.5676</v>
      </c>
      <c r="E25" t="n">
        <v>28.03</v>
      </c>
      <c r="F25" t="n">
        <v>24.64</v>
      </c>
      <c r="G25" t="n">
        <v>44.8</v>
      </c>
      <c r="H25" t="n">
        <v>0.71</v>
      </c>
      <c r="I25" t="n">
        <v>33</v>
      </c>
      <c r="J25" t="n">
        <v>167.36</v>
      </c>
      <c r="K25" t="n">
        <v>50.28</v>
      </c>
      <c r="L25" t="n">
        <v>6.75</v>
      </c>
      <c r="M25" t="n">
        <v>31</v>
      </c>
      <c r="N25" t="n">
        <v>30.33</v>
      </c>
      <c r="O25" t="n">
        <v>20874.78</v>
      </c>
      <c r="P25" t="n">
        <v>297.61</v>
      </c>
      <c r="Q25" t="n">
        <v>452.64</v>
      </c>
      <c r="R25" t="n">
        <v>92.29000000000001</v>
      </c>
      <c r="S25" t="n">
        <v>57.64</v>
      </c>
      <c r="T25" t="n">
        <v>15115.77</v>
      </c>
      <c r="U25" t="n">
        <v>0.62</v>
      </c>
      <c r="V25" t="n">
        <v>0.86</v>
      </c>
      <c r="W25" t="n">
        <v>6.85</v>
      </c>
      <c r="X25" t="n">
        <v>0.92</v>
      </c>
      <c r="Y25" t="n">
        <v>1</v>
      </c>
      <c r="Z25" t="n">
        <v>10</v>
      </c>
      <c r="AA25" t="n">
        <v>429.2993095080649</v>
      </c>
      <c r="AB25" t="n">
        <v>587.3862546177985</v>
      </c>
      <c r="AC25" t="n">
        <v>531.3269348788613</v>
      </c>
      <c r="AD25" t="n">
        <v>429299.3095080649</v>
      </c>
      <c r="AE25" t="n">
        <v>587386.2546177985</v>
      </c>
      <c r="AF25" t="n">
        <v>3.694624224303245e-06</v>
      </c>
      <c r="AG25" t="n">
        <v>8.110532407407408</v>
      </c>
      <c r="AH25" t="n">
        <v>531326.9348788613</v>
      </c>
    </row>
    <row r="26">
      <c r="A26" t="n">
        <v>24</v>
      </c>
      <c r="B26" t="n">
        <v>80</v>
      </c>
      <c r="C26" t="inlineStr">
        <is>
          <t xml:space="preserve">CONCLUIDO	</t>
        </is>
      </c>
      <c r="D26" t="n">
        <v>3.5731</v>
      </c>
      <c r="E26" t="n">
        <v>27.99</v>
      </c>
      <c r="F26" t="n">
        <v>24.63</v>
      </c>
      <c r="G26" t="n">
        <v>46.18</v>
      </c>
      <c r="H26" t="n">
        <v>0.74</v>
      </c>
      <c r="I26" t="n">
        <v>32</v>
      </c>
      <c r="J26" t="n">
        <v>167.72</v>
      </c>
      <c r="K26" t="n">
        <v>50.28</v>
      </c>
      <c r="L26" t="n">
        <v>7</v>
      </c>
      <c r="M26" t="n">
        <v>30</v>
      </c>
      <c r="N26" t="n">
        <v>30.44</v>
      </c>
      <c r="O26" t="n">
        <v>20919.39</v>
      </c>
      <c r="P26" t="n">
        <v>297.08</v>
      </c>
      <c r="Q26" t="n">
        <v>452.61</v>
      </c>
      <c r="R26" t="n">
        <v>91.68000000000001</v>
      </c>
      <c r="S26" t="n">
        <v>57.64</v>
      </c>
      <c r="T26" t="n">
        <v>14816.52</v>
      </c>
      <c r="U26" t="n">
        <v>0.63</v>
      </c>
      <c r="V26" t="n">
        <v>0.86</v>
      </c>
      <c r="W26" t="n">
        <v>6.85</v>
      </c>
      <c r="X26" t="n">
        <v>0.91</v>
      </c>
      <c r="Y26" t="n">
        <v>1</v>
      </c>
      <c r="Z26" t="n">
        <v>10</v>
      </c>
      <c r="AA26" t="n">
        <v>428.4890734128039</v>
      </c>
      <c r="AB26" t="n">
        <v>586.2776538471689</v>
      </c>
      <c r="AC26" t="n">
        <v>530.3241374098495</v>
      </c>
      <c r="AD26" t="n">
        <v>428489.0734128039</v>
      </c>
      <c r="AE26" t="n">
        <v>586277.6538471689</v>
      </c>
      <c r="AF26" t="n">
        <v>3.700320051535465e-06</v>
      </c>
      <c r="AG26" t="n">
        <v>8.098958333333334</v>
      </c>
      <c r="AH26" t="n">
        <v>530324.1374098496</v>
      </c>
    </row>
    <row r="27">
      <c r="A27" t="n">
        <v>25</v>
      </c>
      <c r="B27" t="n">
        <v>80</v>
      </c>
      <c r="C27" t="inlineStr">
        <is>
          <t xml:space="preserve">CONCLUIDO	</t>
        </is>
      </c>
      <c r="D27" t="n">
        <v>3.5832</v>
      </c>
      <c r="E27" t="n">
        <v>27.91</v>
      </c>
      <c r="F27" t="n">
        <v>24.58</v>
      </c>
      <c r="G27" t="n">
        <v>47.58</v>
      </c>
      <c r="H27" t="n">
        <v>0.76</v>
      </c>
      <c r="I27" t="n">
        <v>31</v>
      </c>
      <c r="J27" t="n">
        <v>168.08</v>
      </c>
      <c r="K27" t="n">
        <v>50.28</v>
      </c>
      <c r="L27" t="n">
        <v>7.25</v>
      </c>
      <c r="M27" t="n">
        <v>29</v>
      </c>
      <c r="N27" t="n">
        <v>30.55</v>
      </c>
      <c r="O27" t="n">
        <v>20964.03</v>
      </c>
      <c r="P27" t="n">
        <v>296.12</v>
      </c>
      <c r="Q27" t="n">
        <v>452.61</v>
      </c>
      <c r="R27" t="n">
        <v>90.2</v>
      </c>
      <c r="S27" t="n">
        <v>57.64</v>
      </c>
      <c r="T27" t="n">
        <v>14081.71</v>
      </c>
      <c r="U27" t="n">
        <v>0.64</v>
      </c>
      <c r="V27" t="n">
        <v>0.86</v>
      </c>
      <c r="W27" t="n">
        <v>6.85</v>
      </c>
      <c r="X27" t="n">
        <v>0.86</v>
      </c>
      <c r="Y27" t="n">
        <v>1</v>
      </c>
      <c r="Z27" t="n">
        <v>10</v>
      </c>
      <c r="AA27" t="n">
        <v>426.9239882076851</v>
      </c>
      <c r="AB27" t="n">
        <v>584.1362352228391</v>
      </c>
      <c r="AC27" t="n">
        <v>528.3870927735258</v>
      </c>
      <c r="AD27" t="n">
        <v>426923.9882076851</v>
      </c>
      <c r="AE27" t="n">
        <v>584136.2352228391</v>
      </c>
      <c r="AF27" t="n">
        <v>3.710779661543723e-06</v>
      </c>
      <c r="AG27" t="n">
        <v>8.075810185185185</v>
      </c>
      <c r="AH27" t="n">
        <v>528387.0927735257</v>
      </c>
    </row>
    <row r="28">
      <c r="A28" t="n">
        <v>26</v>
      </c>
      <c r="B28" t="n">
        <v>80</v>
      </c>
      <c r="C28" t="inlineStr">
        <is>
          <t xml:space="preserve">CONCLUIDO	</t>
        </is>
      </c>
      <c r="D28" t="n">
        <v>3.5871</v>
      </c>
      <c r="E28" t="n">
        <v>27.88</v>
      </c>
      <c r="F28" t="n">
        <v>24.59</v>
      </c>
      <c r="G28" t="n">
        <v>49.17</v>
      </c>
      <c r="H28" t="n">
        <v>0.79</v>
      </c>
      <c r="I28" t="n">
        <v>30</v>
      </c>
      <c r="J28" t="n">
        <v>168.44</v>
      </c>
      <c r="K28" t="n">
        <v>50.28</v>
      </c>
      <c r="L28" t="n">
        <v>7.5</v>
      </c>
      <c r="M28" t="n">
        <v>28</v>
      </c>
      <c r="N28" t="n">
        <v>30.66</v>
      </c>
      <c r="O28" t="n">
        <v>21008.71</v>
      </c>
      <c r="P28" t="n">
        <v>295.83</v>
      </c>
      <c r="Q28" t="n">
        <v>452.57</v>
      </c>
      <c r="R28" t="n">
        <v>90.19</v>
      </c>
      <c r="S28" t="n">
        <v>57.64</v>
      </c>
      <c r="T28" t="n">
        <v>14081.95</v>
      </c>
      <c r="U28" t="n">
        <v>0.64</v>
      </c>
      <c r="V28" t="n">
        <v>0.86</v>
      </c>
      <c r="W28" t="n">
        <v>6.85</v>
      </c>
      <c r="X28" t="n">
        <v>0.86</v>
      </c>
      <c r="Y28" t="n">
        <v>1</v>
      </c>
      <c r="Z28" t="n">
        <v>10</v>
      </c>
      <c r="AA28" t="n">
        <v>426.4621352004557</v>
      </c>
      <c r="AB28" t="n">
        <v>583.5043075628312</v>
      </c>
      <c r="AC28" t="n">
        <v>527.815475402473</v>
      </c>
      <c r="AD28" t="n">
        <v>426462.1352004557</v>
      </c>
      <c r="AE28" t="n">
        <v>583504.3075628312</v>
      </c>
      <c r="AF28" t="n">
        <v>3.714818520853843e-06</v>
      </c>
      <c r="AG28" t="n">
        <v>8.06712962962963</v>
      </c>
      <c r="AH28" t="n">
        <v>527815.475402473</v>
      </c>
    </row>
    <row r="29">
      <c r="A29" t="n">
        <v>27</v>
      </c>
      <c r="B29" t="n">
        <v>80</v>
      </c>
      <c r="C29" t="inlineStr">
        <is>
          <t xml:space="preserve">CONCLUIDO	</t>
        </is>
      </c>
      <c r="D29" t="n">
        <v>3.5967</v>
      </c>
      <c r="E29" t="n">
        <v>27.8</v>
      </c>
      <c r="F29" t="n">
        <v>24.54</v>
      </c>
      <c r="G29" t="n">
        <v>50.78</v>
      </c>
      <c r="H29" t="n">
        <v>0.8100000000000001</v>
      </c>
      <c r="I29" t="n">
        <v>29</v>
      </c>
      <c r="J29" t="n">
        <v>168.81</v>
      </c>
      <c r="K29" t="n">
        <v>50.28</v>
      </c>
      <c r="L29" t="n">
        <v>7.75</v>
      </c>
      <c r="M29" t="n">
        <v>27</v>
      </c>
      <c r="N29" t="n">
        <v>30.78</v>
      </c>
      <c r="O29" t="n">
        <v>21053.43</v>
      </c>
      <c r="P29" t="n">
        <v>295.01</v>
      </c>
      <c r="Q29" t="n">
        <v>452.66</v>
      </c>
      <c r="R29" t="n">
        <v>88.95</v>
      </c>
      <c r="S29" t="n">
        <v>57.64</v>
      </c>
      <c r="T29" t="n">
        <v>13469.11</v>
      </c>
      <c r="U29" t="n">
        <v>0.65</v>
      </c>
      <c r="V29" t="n">
        <v>0.86</v>
      </c>
      <c r="W29" t="n">
        <v>6.84</v>
      </c>
      <c r="X29" t="n">
        <v>0.82</v>
      </c>
      <c r="Y29" t="n">
        <v>1</v>
      </c>
      <c r="Z29" t="n">
        <v>10</v>
      </c>
      <c r="AA29" t="n">
        <v>425.0404888999445</v>
      </c>
      <c r="AB29" t="n">
        <v>581.5591483758634</v>
      </c>
      <c r="AC29" t="n">
        <v>526.0559594782615</v>
      </c>
      <c r="AD29" t="n">
        <v>425040.4888999445</v>
      </c>
      <c r="AE29" t="n">
        <v>581559.1483758634</v>
      </c>
      <c r="AF29" t="n">
        <v>3.724760328386444e-06</v>
      </c>
      <c r="AG29" t="n">
        <v>8.043981481481483</v>
      </c>
      <c r="AH29" t="n">
        <v>526055.9594782614</v>
      </c>
    </row>
    <row r="30">
      <c r="A30" t="n">
        <v>28</v>
      </c>
      <c r="B30" t="n">
        <v>80</v>
      </c>
      <c r="C30" t="inlineStr">
        <is>
          <t xml:space="preserve">CONCLUIDO	</t>
        </is>
      </c>
      <c r="D30" t="n">
        <v>3.6084</v>
      </c>
      <c r="E30" t="n">
        <v>27.71</v>
      </c>
      <c r="F30" t="n">
        <v>24.49</v>
      </c>
      <c r="G30" t="n">
        <v>52.47</v>
      </c>
      <c r="H30" t="n">
        <v>0.84</v>
      </c>
      <c r="I30" t="n">
        <v>28</v>
      </c>
      <c r="J30" t="n">
        <v>169.17</v>
      </c>
      <c r="K30" t="n">
        <v>50.28</v>
      </c>
      <c r="L30" t="n">
        <v>8</v>
      </c>
      <c r="M30" t="n">
        <v>26</v>
      </c>
      <c r="N30" t="n">
        <v>30.89</v>
      </c>
      <c r="O30" t="n">
        <v>21098.19</v>
      </c>
      <c r="P30" t="n">
        <v>293.82</v>
      </c>
      <c r="Q30" t="n">
        <v>452.59</v>
      </c>
      <c r="R30" t="n">
        <v>87.11</v>
      </c>
      <c r="S30" t="n">
        <v>57.64</v>
      </c>
      <c r="T30" t="n">
        <v>12554.31</v>
      </c>
      <c r="U30" t="n">
        <v>0.66</v>
      </c>
      <c r="V30" t="n">
        <v>0.87</v>
      </c>
      <c r="W30" t="n">
        <v>6.84</v>
      </c>
      <c r="X30" t="n">
        <v>0.76</v>
      </c>
      <c r="Y30" t="n">
        <v>1</v>
      </c>
      <c r="Z30" t="n">
        <v>10</v>
      </c>
      <c r="AA30" t="n">
        <v>423.2221146086376</v>
      </c>
      <c r="AB30" t="n">
        <v>579.0711684494852</v>
      </c>
      <c r="AC30" t="n">
        <v>523.805428864155</v>
      </c>
      <c r="AD30" t="n">
        <v>423222.1146086376</v>
      </c>
      <c r="AE30" t="n">
        <v>579071.1684494852</v>
      </c>
      <c r="AF30" t="n">
        <v>3.736876906316803e-06</v>
      </c>
      <c r="AG30" t="n">
        <v>8.017939814814815</v>
      </c>
      <c r="AH30" t="n">
        <v>523805.428864155</v>
      </c>
    </row>
    <row r="31">
      <c r="A31" t="n">
        <v>29</v>
      </c>
      <c r="B31" t="n">
        <v>80</v>
      </c>
      <c r="C31" t="inlineStr">
        <is>
          <t xml:space="preserve">CONCLUIDO	</t>
        </is>
      </c>
      <c r="D31" t="n">
        <v>3.6149</v>
      </c>
      <c r="E31" t="n">
        <v>27.66</v>
      </c>
      <c r="F31" t="n">
        <v>24.47</v>
      </c>
      <c r="G31" t="n">
        <v>54.37</v>
      </c>
      <c r="H31" t="n">
        <v>0.86</v>
      </c>
      <c r="I31" t="n">
        <v>27</v>
      </c>
      <c r="J31" t="n">
        <v>169.53</v>
      </c>
      <c r="K31" t="n">
        <v>50.28</v>
      </c>
      <c r="L31" t="n">
        <v>8.25</v>
      </c>
      <c r="M31" t="n">
        <v>25</v>
      </c>
      <c r="N31" t="n">
        <v>31</v>
      </c>
      <c r="O31" t="n">
        <v>21142.98</v>
      </c>
      <c r="P31" t="n">
        <v>293.12</v>
      </c>
      <c r="Q31" t="n">
        <v>452.64</v>
      </c>
      <c r="R31" t="n">
        <v>86.37</v>
      </c>
      <c r="S31" t="n">
        <v>57.64</v>
      </c>
      <c r="T31" t="n">
        <v>12188.36</v>
      </c>
      <c r="U31" t="n">
        <v>0.67</v>
      </c>
      <c r="V31" t="n">
        <v>0.87</v>
      </c>
      <c r="W31" t="n">
        <v>6.84</v>
      </c>
      <c r="X31" t="n">
        <v>0.74</v>
      </c>
      <c r="Y31" t="n">
        <v>1</v>
      </c>
      <c r="Z31" t="n">
        <v>10</v>
      </c>
      <c r="AA31" t="n">
        <v>422.213547367051</v>
      </c>
      <c r="AB31" t="n">
        <v>577.6912022547</v>
      </c>
      <c r="AC31" t="n">
        <v>522.5571647062054</v>
      </c>
      <c r="AD31" t="n">
        <v>422213.547367051</v>
      </c>
      <c r="AE31" t="n">
        <v>577691.2022547</v>
      </c>
      <c r="AF31" t="n">
        <v>3.743608338500336e-06</v>
      </c>
      <c r="AG31" t="n">
        <v>8.003472222222223</v>
      </c>
      <c r="AH31" t="n">
        <v>522557.1647062054</v>
      </c>
    </row>
    <row r="32">
      <c r="A32" t="n">
        <v>30</v>
      </c>
      <c r="B32" t="n">
        <v>80</v>
      </c>
      <c r="C32" t="inlineStr">
        <is>
          <t xml:space="preserve">CONCLUIDO	</t>
        </is>
      </c>
      <c r="D32" t="n">
        <v>3.6231</v>
      </c>
      <c r="E32" t="n">
        <v>27.6</v>
      </c>
      <c r="F32" t="n">
        <v>24.44</v>
      </c>
      <c r="G32" t="n">
        <v>56.4</v>
      </c>
      <c r="H32" t="n">
        <v>0.89</v>
      </c>
      <c r="I32" t="n">
        <v>26</v>
      </c>
      <c r="J32" t="n">
        <v>169.9</v>
      </c>
      <c r="K32" t="n">
        <v>50.28</v>
      </c>
      <c r="L32" t="n">
        <v>8.5</v>
      </c>
      <c r="M32" t="n">
        <v>24</v>
      </c>
      <c r="N32" t="n">
        <v>31.12</v>
      </c>
      <c r="O32" t="n">
        <v>21187.82</v>
      </c>
      <c r="P32" t="n">
        <v>292.48</v>
      </c>
      <c r="Q32" t="n">
        <v>452.59</v>
      </c>
      <c r="R32" t="n">
        <v>85.61</v>
      </c>
      <c r="S32" t="n">
        <v>57.64</v>
      </c>
      <c r="T32" t="n">
        <v>11813.19</v>
      </c>
      <c r="U32" t="n">
        <v>0.67</v>
      </c>
      <c r="V32" t="n">
        <v>0.87</v>
      </c>
      <c r="W32" t="n">
        <v>6.84</v>
      </c>
      <c r="X32" t="n">
        <v>0.71</v>
      </c>
      <c r="Y32" t="n">
        <v>1</v>
      </c>
      <c r="Z32" t="n">
        <v>10</v>
      </c>
      <c r="AA32" t="n">
        <v>420.9242293855424</v>
      </c>
      <c r="AB32" t="n">
        <v>575.9271005117051</v>
      </c>
      <c r="AC32" t="n">
        <v>520.9614263576296</v>
      </c>
      <c r="AD32" t="n">
        <v>420924.2293855425</v>
      </c>
      <c r="AE32" t="n">
        <v>575927.1005117052</v>
      </c>
      <c r="AF32" t="n">
        <v>3.752100299101101e-06</v>
      </c>
      <c r="AG32" t="n">
        <v>7.986111111111112</v>
      </c>
      <c r="AH32" t="n">
        <v>520961.4263576297</v>
      </c>
    </row>
    <row r="33">
      <c r="A33" t="n">
        <v>31</v>
      </c>
      <c r="B33" t="n">
        <v>80</v>
      </c>
      <c r="C33" t="inlineStr">
        <is>
          <t xml:space="preserve">CONCLUIDO	</t>
        </is>
      </c>
      <c r="D33" t="n">
        <v>3.6287</v>
      </c>
      <c r="E33" t="n">
        <v>27.56</v>
      </c>
      <c r="F33" t="n">
        <v>24.43</v>
      </c>
      <c r="G33" t="n">
        <v>58.63</v>
      </c>
      <c r="H33" t="n">
        <v>0.91</v>
      </c>
      <c r="I33" t="n">
        <v>25</v>
      </c>
      <c r="J33" t="n">
        <v>170.26</v>
      </c>
      <c r="K33" t="n">
        <v>50.28</v>
      </c>
      <c r="L33" t="n">
        <v>8.75</v>
      </c>
      <c r="M33" t="n">
        <v>23</v>
      </c>
      <c r="N33" t="n">
        <v>31.23</v>
      </c>
      <c r="O33" t="n">
        <v>21232.69</v>
      </c>
      <c r="P33" t="n">
        <v>291.97</v>
      </c>
      <c r="Q33" t="n">
        <v>452.65</v>
      </c>
      <c r="R33" t="n">
        <v>85.14</v>
      </c>
      <c r="S33" t="n">
        <v>57.64</v>
      </c>
      <c r="T33" t="n">
        <v>11580.96</v>
      </c>
      <c r="U33" t="n">
        <v>0.68</v>
      </c>
      <c r="V33" t="n">
        <v>0.87</v>
      </c>
      <c r="W33" t="n">
        <v>6.84</v>
      </c>
      <c r="X33" t="n">
        <v>0.7</v>
      </c>
      <c r="Y33" t="n">
        <v>1</v>
      </c>
      <c r="Z33" t="n">
        <v>10</v>
      </c>
      <c r="AA33" t="n">
        <v>420.1448430330342</v>
      </c>
      <c r="AB33" t="n">
        <v>574.8607097201042</v>
      </c>
      <c r="AC33" t="n">
        <v>519.9968104064902</v>
      </c>
      <c r="AD33" t="n">
        <v>420144.8430330342</v>
      </c>
      <c r="AE33" t="n">
        <v>574860.7097201042</v>
      </c>
      <c r="AF33" t="n">
        <v>3.757899686828451e-06</v>
      </c>
      <c r="AG33" t="n">
        <v>7.974537037037037</v>
      </c>
      <c r="AH33" t="n">
        <v>519996.8104064902</v>
      </c>
    </row>
    <row r="34">
      <c r="A34" t="n">
        <v>32</v>
      </c>
      <c r="B34" t="n">
        <v>80</v>
      </c>
      <c r="C34" t="inlineStr">
        <is>
          <t xml:space="preserve">CONCLUIDO	</t>
        </is>
      </c>
      <c r="D34" t="n">
        <v>3.6337</v>
      </c>
      <c r="E34" t="n">
        <v>27.52</v>
      </c>
      <c r="F34" t="n">
        <v>24.39</v>
      </c>
      <c r="G34" t="n">
        <v>58.54</v>
      </c>
      <c r="H34" t="n">
        <v>0.9399999999999999</v>
      </c>
      <c r="I34" t="n">
        <v>25</v>
      </c>
      <c r="J34" t="n">
        <v>170.62</v>
      </c>
      <c r="K34" t="n">
        <v>50.28</v>
      </c>
      <c r="L34" t="n">
        <v>9</v>
      </c>
      <c r="M34" t="n">
        <v>23</v>
      </c>
      <c r="N34" t="n">
        <v>31.34</v>
      </c>
      <c r="O34" t="n">
        <v>21277.6</v>
      </c>
      <c r="P34" t="n">
        <v>291.05</v>
      </c>
      <c r="Q34" t="n">
        <v>452.61</v>
      </c>
      <c r="R34" t="n">
        <v>84</v>
      </c>
      <c r="S34" t="n">
        <v>57.64</v>
      </c>
      <c r="T34" t="n">
        <v>11015.13</v>
      </c>
      <c r="U34" t="n">
        <v>0.6899999999999999</v>
      </c>
      <c r="V34" t="n">
        <v>0.87</v>
      </c>
      <c r="W34" t="n">
        <v>6.83</v>
      </c>
      <c r="X34" t="n">
        <v>0.67</v>
      </c>
      <c r="Y34" t="n">
        <v>1</v>
      </c>
      <c r="Z34" t="n">
        <v>10</v>
      </c>
      <c r="AA34" t="n">
        <v>419.0520033867347</v>
      </c>
      <c r="AB34" t="n">
        <v>573.3654383033547</v>
      </c>
      <c r="AC34" t="n">
        <v>518.6442455951287</v>
      </c>
      <c r="AD34" t="n">
        <v>419052.0033867348</v>
      </c>
      <c r="AE34" t="n">
        <v>573365.4383033548</v>
      </c>
      <c r="AF34" t="n">
        <v>3.763077711585015e-06</v>
      </c>
      <c r="AG34" t="n">
        <v>7.962962962962963</v>
      </c>
      <c r="AH34" t="n">
        <v>518644.2455951287</v>
      </c>
    </row>
    <row r="35">
      <c r="A35" t="n">
        <v>33</v>
      </c>
      <c r="B35" t="n">
        <v>80</v>
      </c>
      <c r="C35" t="inlineStr">
        <is>
          <t xml:space="preserve">CONCLUIDO	</t>
        </is>
      </c>
      <c r="D35" t="n">
        <v>3.6392</v>
      </c>
      <c r="E35" t="n">
        <v>27.48</v>
      </c>
      <c r="F35" t="n">
        <v>24.38</v>
      </c>
      <c r="G35" t="n">
        <v>60.95</v>
      </c>
      <c r="H35" t="n">
        <v>0.96</v>
      </c>
      <c r="I35" t="n">
        <v>24</v>
      </c>
      <c r="J35" t="n">
        <v>170.99</v>
      </c>
      <c r="K35" t="n">
        <v>50.28</v>
      </c>
      <c r="L35" t="n">
        <v>9.25</v>
      </c>
      <c r="M35" t="n">
        <v>22</v>
      </c>
      <c r="N35" t="n">
        <v>31.46</v>
      </c>
      <c r="O35" t="n">
        <v>21322.55</v>
      </c>
      <c r="P35" t="n">
        <v>290.95</v>
      </c>
      <c r="Q35" t="n">
        <v>452.59</v>
      </c>
      <c r="R35" t="n">
        <v>83.76000000000001</v>
      </c>
      <c r="S35" t="n">
        <v>57.64</v>
      </c>
      <c r="T35" t="n">
        <v>10899.9</v>
      </c>
      <c r="U35" t="n">
        <v>0.6899999999999999</v>
      </c>
      <c r="V35" t="n">
        <v>0.87</v>
      </c>
      <c r="W35" t="n">
        <v>6.83</v>
      </c>
      <c r="X35" t="n">
        <v>0.66</v>
      </c>
      <c r="Y35" t="n">
        <v>1</v>
      </c>
      <c r="Z35" t="n">
        <v>10</v>
      </c>
      <c r="AA35" t="n">
        <v>418.5574952758697</v>
      </c>
      <c r="AB35" t="n">
        <v>572.6888304899111</v>
      </c>
      <c r="AC35" t="n">
        <v>518.0322122817751</v>
      </c>
      <c r="AD35" t="n">
        <v>418557.4952758697</v>
      </c>
      <c r="AE35" t="n">
        <v>572688.8304899111</v>
      </c>
      <c r="AF35" t="n">
        <v>3.768773538817235e-06</v>
      </c>
      <c r="AG35" t="n">
        <v>7.951388888888889</v>
      </c>
      <c r="AH35" t="n">
        <v>518032.2122817751</v>
      </c>
    </row>
    <row r="36">
      <c r="A36" t="n">
        <v>34</v>
      </c>
      <c r="B36" t="n">
        <v>80</v>
      </c>
      <c r="C36" t="inlineStr">
        <is>
          <t xml:space="preserve">CONCLUIDO	</t>
        </is>
      </c>
      <c r="D36" t="n">
        <v>3.649</v>
      </c>
      <c r="E36" t="n">
        <v>27.4</v>
      </c>
      <c r="F36" t="n">
        <v>24.34</v>
      </c>
      <c r="G36" t="n">
        <v>63.49</v>
      </c>
      <c r="H36" t="n">
        <v>0.98</v>
      </c>
      <c r="I36" t="n">
        <v>23</v>
      </c>
      <c r="J36" t="n">
        <v>171.35</v>
      </c>
      <c r="K36" t="n">
        <v>50.28</v>
      </c>
      <c r="L36" t="n">
        <v>9.5</v>
      </c>
      <c r="M36" t="n">
        <v>21</v>
      </c>
      <c r="N36" t="n">
        <v>31.57</v>
      </c>
      <c r="O36" t="n">
        <v>21367.54</v>
      </c>
      <c r="P36" t="n">
        <v>289.86</v>
      </c>
      <c r="Q36" t="n">
        <v>452.64</v>
      </c>
      <c r="R36" t="n">
        <v>82.58</v>
      </c>
      <c r="S36" t="n">
        <v>57.64</v>
      </c>
      <c r="T36" t="n">
        <v>10312.76</v>
      </c>
      <c r="U36" t="n">
        <v>0.7</v>
      </c>
      <c r="V36" t="n">
        <v>0.87</v>
      </c>
      <c r="W36" t="n">
        <v>6.82</v>
      </c>
      <c r="X36" t="n">
        <v>0.61</v>
      </c>
      <c r="Y36" t="n">
        <v>1</v>
      </c>
      <c r="Z36" t="n">
        <v>10</v>
      </c>
      <c r="AA36" t="n">
        <v>417.0119113805126</v>
      </c>
      <c r="AB36" t="n">
        <v>570.5740944179345</v>
      </c>
      <c r="AC36" t="n">
        <v>516.1193036524571</v>
      </c>
      <c r="AD36" t="n">
        <v>417011.9113805126</v>
      </c>
      <c r="AE36" t="n">
        <v>570574.0944179344</v>
      </c>
      <c r="AF36" t="n">
        <v>3.7789224673401e-06</v>
      </c>
      <c r="AG36" t="n">
        <v>7.92824074074074</v>
      </c>
      <c r="AH36" t="n">
        <v>516119.3036524571</v>
      </c>
    </row>
    <row r="37">
      <c r="A37" t="n">
        <v>35</v>
      </c>
      <c r="B37" t="n">
        <v>80</v>
      </c>
      <c r="C37" t="inlineStr">
        <is>
          <t xml:space="preserve">CONCLUIDO	</t>
        </is>
      </c>
      <c r="D37" t="n">
        <v>3.6475</v>
      </c>
      <c r="E37" t="n">
        <v>27.42</v>
      </c>
      <c r="F37" t="n">
        <v>24.35</v>
      </c>
      <c r="G37" t="n">
        <v>63.52</v>
      </c>
      <c r="H37" t="n">
        <v>1.01</v>
      </c>
      <c r="I37" t="n">
        <v>23</v>
      </c>
      <c r="J37" t="n">
        <v>171.72</v>
      </c>
      <c r="K37" t="n">
        <v>50.28</v>
      </c>
      <c r="L37" t="n">
        <v>9.75</v>
      </c>
      <c r="M37" t="n">
        <v>21</v>
      </c>
      <c r="N37" t="n">
        <v>31.69</v>
      </c>
      <c r="O37" t="n">
        <v>21412.57</v>
      </c>
      <c r="P37" t="n">
        <v>289.54</v>
      </c>
      <c r="Q37" t="n">
        <v>452.59</v>
      </c>
      <c r="R37" t="n">
        <v>82.45</v>
      </c>
      <c r="S37" t="n">
        <v>57.64</v>
      </c>
      <c r="T37" t="n">
        <v>10247.2</v>
      </c>
      <c r="U37" t="n">
        <v>0.7</v>
      </c>
      <c r="V37" t="n">
        <v>0.87</v>
      </c>
      <c r="W37" t="n">
        <v>6.84</v>
      </c>
      <c r="X37" t="n">
        <v>0.62</v>
      </c>
      <c r="Y37" t="n">
        <v>1</v>
      </c>
      <c r="Z37" t="n">
        <v>10</v>
      </c>
      <c r="AA37" t="n">
        <v>416.9362754265673</v>
      </c>
      <c r="AB37" t="n">
        <v>570.4706059689237</v>
      </c>
      <c r="AC37" t="n">
        <v>516.0256919957731</v>
      </c>
      <c r="AD37" t="n">
        <v>416936.2754265673</v>
      </c>
      <c r="AE37" t="n">
        <v>570470.6059689237</v>
      </c>
      <c r="AF37" t="n">
        <v>3.77736905991313e-06</v>
      </c>
      <c r="AG37" t="n">
        <v>7.934027777777779</v>
      </c>
      <c r="AH37" t="n">
        <v>516025.6919957731</v>
      </c>
    </row>
    <row r="38">
      <c r="A38" t="n">
        <v>36</v>
      </c>
      <c r="B38" t="n">
        <v>80</v>
      </c>
      <c r="C38" t="inlineStr">
        <is>
          <t xml:space="preserve">CONCLUIDO	</t>
        </is>
      </c>
      <c r="D38" t="n">
        <v>3.6575</v>
      </c>
      <c r="E38" t="n">
        <v>27.34</v>
      </c>
      <c r="F38" t="n">
        <v>24.31</v>
      </c>
      <c r="G38" t="n">
        <v>66.29000000000001</v>
      </c>
      <c r="H38" t="n">
        <v>1.03</v>
      </c>
      <c r="I38" t="n">
        <v>22</v>
      </c>
      <c r="J38" t="n">
        <v>172.08</v>
      </c>
      <c r="K38" t="n">
        <v>50.28</v>
      </c>
      <c r="L38" t="n">
        <v>10</v>
      </c>
      <c r="M38" t="n">
        <v>20</v>
      </c>
      <c r="N38" t="n">
        <v>31.8</v>
      </c>
      <c r="O38" t="n">
        <v>21457.64</v>
      </c>
      <c r="P38" t="n">
        <v>288.83</v>
      </c>
      <c r="Q38" t="n">
        <v>452.57</v>
      </c>
      <c r="R38" t="n">
        <v>81.47</v>
      </c>
      <c r="S38" t="n">
        <v>57.64</v>
      </c>
      <c r="T38" t="n">
        <v>9761.5</v>
      </c>
      <c r="U38" t="n">
        <v>0.71</v>
      </c>
      <c r="V38" t="n">
        <v>0.87</v>
      </c>
      <c r="W38" t="n">
        <v>6.83</v>
      </c>
      <c r="X38" t="n">
        <v>0.58</v>
      </c>
      <c r="Y38" t="n">
        <v>1</v>
      </c>
      <c r="Z38" t="n">
        <v>10</v>
      </c>
      <c r="AA38" t="n">
        <v>404.042556450416</v>
      </c>
      <c r="AB38" t="n">
        <v>552.8288508350182</v>
      </c>
      <c r="AC38" t="n">
        <v>500.0676412114888</v>
      </c>
      <c r="AD38" t="n">
        <v>404042.556450416</v>
      </c>
      <c r="AE38" t="n">
        <v>552828.8508350182</v>
      </c>
      <c r="AF38" t="n">
        <v>3.787725109426258e-06</v>
      </c>
      <c r="AG38" t="n">
        <v>7.91087962962963</v>
      </c>
      <c r="AH38" t="n">
        <v>500067.6412114887</v>
      </c>
    </row>
    <row r="39">
      <c r="A39" t="n">
        <v>37</v>
      </c>
      <c r="B39" t="n">
        <v>80</v>
      </c>
      <c r="C39" t="inlineStr">
        <is>
          <t xml:space="preserve">CONCLUIDO	</t>
        </is>
      </c>
      <c r="D39" t="n">
        <v>3.6551</v>
      </c>
      <c r="E39" t="n">
        <v>27.36</v>
      </c>
      <c r="F39" t="n">
        <v>24.33</v>
      </c>
      <c r="G39" t="n">
        <v>66.34</v>
      </c>
      <c r="H39" t="n">
        <v>1.05</v>
      </c>
      <c r="I39" t="n">
        <v>22</v>
      </c>
      <c r="J39" t="n">
        <v>172.45</v>
      </c>
      <c r="K39" t="n">
        <v>50.28</v>
      </c>
      <c r="L39" t="n">
        <v>10.25</v>
      </c>
      <c r="M39" t="n">
        <v>20</v>
      </c>
      <c r="N39" t="n">
        <v>31.92</v>
      </c>
      <c r="O39" t="n">
        <v>21502.75</v>
      </c>
      <c r="P39" t="n">
        <v>288.6</v>
      </c>
      <c r="Q39" t="n">
        <v>452.58</v>
      </c>
      <c r="R39" t="n">
        <v>81.94</v>
      </c>
      <c r="S39" t="n">
        <v>57.64</v>
      </c>
      <c r="T39" t="n">
        <v>10000.11</v>
      </c>
      <c r="U39" t="n">
        <v>0.7</v>
      </c>
      <c r="V39" t="n">
        <v>0.87</v>
      </c>
      <c r="W39" t="n">
        <v>6.83</v>
      </c>
      <c r="X39" t="n">
        <v>0.6</v>
      </c>
      <c r="Y39" t="n">
        <v>1</v>
      </c>
      <c r="Z39" t="n">
        <v>10</v>
      </c>
      <c r="AA39" t="n">
        <v>404.1189734642827</v>
      </c>
      <c r="AB39" t="n">
        <v>552.9334079646713</v>
      </c>
      <c r="AC39" t="n">
        <v>500.1622195554345</v>
      </c>
      <c r="AD39" t="n">
        <v>404118.9734642827</v>
      </c>
      <c r="AE39" t="n">
        <v>552933.4079646714</v>
      </c>
      <c r="AF39" t="n">
        <v>3.785239657543107e-06</v>
      </c>
      <c r="AG39" t="n">
        <v>7.916666666666667</v>
      </c>
      <c r="AH39" t="n">
        <v>500162.2195554345</v>
      </c>
    </row>
    <row r="40">
      <c r="A40" t="n">
        <v>38</v>
      </c>
      <c r="B40" t="n">
        <v>80</v>
      </c>
      <c r="C40" t="inlineStr">
        <is>
          <t xml:space="preserve">CONCLUIDO	</t>
        </is>
      </c>
      <c r="D40" t="n">
        <v>3.6628</v>
      </c>
      <c r="E40" t="n">
        <v>27.3</v>
      </c>
      <c r="F40" t="n">
        <v>24.3</v>
      </c>
      <c r="G40" t="n">
        <v>69.43000000000001</v>
      </c>
      <c r="H40" t="n">
        <v>1.08</v>
      </c>
      <c r="I40" t="n">
        <v>21</v>
      </c>
      <c r="J40" t="n">
        <v>172.82</v>
      </c>
      <c r="K40" t="n">
        <v>50.28</v>
      </c>
      <c r="L40" t="n">
        <v>10.5</v>
      </c>
      <c r="M40" t="n">
        <v>19</v>
      </c>
      <c r="N40" t="n">
        <v>32.04</v>
      </c>
      <c r="O40" t="n">
        <v>21547.89</v>
      </c>
      <c r="P40" t="n">
        <v>288.16</v>
      </c>
      <c r="Q40" t="n">
        <v>452.67</v>
      </c>
      <c r="R40" t="n">
        <v>80.93000000000001</v>
      </c>
      <c r="S40" t="n">
        <v>57.64</v>
      </c>
      <c r="T40" t="n">
        <v>9497.32</v>
      </c>
      <c r="U40" t="n">
        <v>0.71</v>
      </c>
      <c r="V40" t="n">
        <v>0.87</v>
      </c>
      <c r="W40" t="n">
        <v>6.83</v>
      </c>
      <c r="X40" t="n">
        <v>0.58</v>
      </c>
      <c r="Y40" t="n">
        <v>1</v>
      </c>
      <c r="Z40" t="n">
        <v>10</v>
      </c>
      <c r="AA40" t="n">
        <v>403.1942146817115</v>
      </c>
      <c r="AB40" t="n">
        <v>551.6681122008794</v>
      </c>
      <c r="AC40" t="n">
        <v>499.0176818434851</v>
      </c>
      <c r="AD40" t="n">
        <v>403194.2146817115</v>
      </c>
      <c r="AE40" t="n">
        <v>551668.1122008794</v>
      </c>
      <c r="AF40" t="n">
        <v>3.793213815668215e-06</v>
      </c>
      <c r="AG40" t="n">
        <v>7.899305555555556</v>
      </c>
      <c r="AH40" t="n">
        <v>499017.6818434851</v>
      </c>
    </row>
    <row r="41">
      <c r="A41" t="n">
        <v>39</v>
      </c>
      <c r="B41" t="n">
        <v>80</v>
      </c>
      <c r="C41" t="inlineStr">
        <is>
          <t xml:space="preserve">CONCLUIDO	</t>
        </is>
      </c>
      <c r="D41" t="n">
        <v>3.6625</v>
      </c>
      <c r="E41" t="n">
        <v>27.3</v>
      </c>
      <c r="F41" t="n">
        <v>24.3</v>
      </c>
      <c r="G41" t="n">
        <v>69.44</v>
      </c>
      <c r="H41" t="n">
        <v>1.1</v>
      </c>
      <c r="I41" t="n">
        <v>21</v>
      </c>
      <c r="J41" t="n">
        <v>173.18</v>
      </c>
      <c r="K41" t="n">
        <v>50.28</v>
      </c>
      <c r="L41" t="n">
        <v>10.75</v>
      </c>
      <c r="M41" t="n">
        <v>19</v>
      </c>
      <c r="N41" t="n">
        <v>32.15</v>
      </c>
      <c r="O41" t="n">
        <v>21593.08</v>
      </c>
      <c r="P41" t="n">
        <v>287.66</v>
      </c>
      <c r="Q41" t="n">
        <v>452.64</v>
      </c>
      <c r="R41" t="n">
        <v>81.15000000000001</v>
      </c>
      <c r="S41" t="n">
        <v>57.64</v>
      </c>
      <c r="T41" t="n">
        <v>9609.459999999999</v>
      </c>
      <c r="U41" t="n">
        <v>0.71</v>
      </c>
      <c r="V41" t="n">
        <v>0.87</v>
      </c>
      <c r="W41" t="n">
        <v>6.83</v>
      </c>
      <c r="X41" t="n">
        <v>0.58</v>
      </c>
      <c r="Y41" t="n">
        <v>1</v>
      </c>
      <c r="Z41" t="n">
        <v>10</v>
      </c>
      <c r="AA41" t="n">
        <v>402.8853113972522</v>
      </c>
      <c r="AB41" t="n">
        <v>551.2454570992309</v>
      </c>
      <c r="AC41" t="n">
        <v>498.6353643515378</v>
      </c>
      <c r="AD41" t="n">
        <v>402885.3113972521</v>
      </c>
      <c r="AE41" t="n">
        <v>551245.4570992308</v>
      </c>
      <c r="AF41" t="n">
        <v>3.792903134182821e-06</v>
      </c>
      <c r="AG41" t="n">
        <v>7.899305555555556</v>
      </c>
      <c r="AH41" t="n">
        <v>498635.3643515378</v>
      </c>
    </row>
    <row r="42">
      <c r="A42" t="n">
        <v>40</v>
      </c>
      <c r="B42" t="n">
        <v>80</v>
      </c>
      <c r="C42" t="inlineStr">
        <is>
          <t xml:space="preserve">CONCLUIDO	</t>
        </is>
      </c>
      <c r="D42" t="n">
        <v>3.6711</v>
      </c>
      <c r="E42" t="n">
        <v>27.24</v>
      </c>
      <c r="F42" t="n">
        <v>24.27</v>
      </c>
      <c r="G42" t="n">
        <v>72.81</v>
      </c>
      <c r="H42" t="n">
        <v>1.12</v>
      </c>
      <c r="I42" t="n">
        <v>20</v>
      </c>
      <c r="J42" t="n">
        <v>173.55</v>
      </c>
      <c r="K42" t="n">
        <v>50.28</v>
      </c>
      <c r="L42" t="n">
        <v>11</v>
      </c>
      <c r="M42" t="n">
        <v>18</v>
      </c>
      <c r="N42" t="n">
        <v>32.27</v>
      </c>
      <c r="O42" t="n">
        <v>21638.31</v>
      </c>
      <c r="P42" t="n">
        <v>287.08</v>
      </c>
      <c r="Q42" t="n">
        <v>452.61</v>
      </c>
      <c r="R42" t="n">
        <v>80.31</v>
      </c>
      <c r="S42" t="n">
        <v>57.64</v>
      </c>
      <c r="T42" t="n">
        <v>9190.889999999999</v>
      </c>
      <c r="U42" t="n">
        <v>0.72</v>
      </c>
      <c r="V42" t="n">
        <v>0.87</v>
      </c>
      <c r="W42" t="n">
        <v>6.82</v>
      </c>
      <c r="X42" t="n">
        <v>0.55</v>
      </c>
      <c r="Y42" t="n">
        <v>1</v>
      </c>
      <c r="Z42" t="n">
        <v>10</v>
      </c>
      <c r="AA42" t="n">
        <v>401.8093566280599</v>
      </c>
      <c r="AB42" t="n">
        <v>549.7732883162477</v>
      </c>
      <c r="AC42" t="n">
        <v>497.3036972910006</v>
      </c>
      <c r="AD42" t="n">
        <v>401809.3566280599</v>
      </c>
      <c r="AE42" t="n">
        <v>549773.2883162476</v>
      </c>
      <c r="AF42" t="n">
        <v>3.801809336764111e-06</v>
      </c>
      <c r="AG42" t="n">
        <v>7.881944444444444</v>
      </c>
      <c r="AH42" t="n">
        <v>497303.6972910006</v>
      </c>
    </row>
    <row r="43">
      <c r="A43" t="n">
        <v>41</v>
      </c>
      <c r="B43" t="n">
        <v>80</v>
      </c>
      <c r="C43" t="inlineStr">
        <is>
          <t xml:space="preserve">CONCLUIDO	</t>
        </is>
      </c>
      <c r="D43" t="n">
        <v>3.6728</v>
      </c>
      <c r="E43" t="n">
        <v>27.23</v>
      </c>
      <c r="F43" t="n">
        <v>24.26</v>
      </c>
      <c r="G43" t="n">
        <v>72.78</v>
      </c>
      <c r="H43" t="n">
        <v>1.15</v>
      </c>
      <c r="I43" t="n">
        <v>20</v>
      </c>
      <c r="J43" t="n">
        <v>173.92</v>
      </c>
      <c r="K43" t="n">
        <v>50.28</v>
      </c>
      <c r="L43" t="n">
        <v>11.25</v>
      </c>
      <c r="M43" t="n">
        <v>18</v>
      </c>
      <c r="N43" t="n">
        <v>32.39</v>
      </c>
      <c r="O43" t="n">
        <v>21683.57</v>
      </c>
      <c r="P43" t="n">
        <v>286.06</v>
      </c>
      <c r="Q43" t="n">
        <v>452.63</v>
      </c>
      <c r="R43" t="n">
        <v>79.54000000000001</v>
      </c>
      <c r="S43" t="n">
        <v>57.64</v>
      </c>
      <c r="T43" t="n">
        <v>8808.040000000001</v>
      </c>
      <c r="U43" t="n">
        <v>0.72</v>
      </c>
      <c r="V43" t="n">
        <v>0.87</v>
      </c>
      <c r="W43" t="n">
        <v>6.83</v>
      </c>
      <c r="X43" t="n">
        <v>0.53</v>
      </c>
      <c r="Y43" t="n">
        <v>1</v>
      </c>
      <c r="Z43" t="n">
        <v>10</v>
      </c>
      <c r="AA43" t="n">
        <v>400.9894392656548</v>
      </c>
      <c r="AB43" t="n">
        <v>548.6514412088039</v>
      </c>
      <c r="AC43" t="n">
        <v>496.2889176969691</v>
      </c>
      <c r="AD43" t="n">
        <v>400989.4392656548</v>
      </c>
      <c r="AE43" t="n">
        <v>548651.4412088039</v>
      </c>
      <c r="AF43" t="n">
        <v>3.803569865181343e-06</v>
      </c>
      <c r="AG43" t="n">
        <v>7.879050925925926</v>
      </c>
      <c r="AH43" t="n">
        <v>496288.9176969691</v>
      </c>
    </row>
    <row r="44">
      <c r="A44" t="n">
        <v>42</v>
      </c>
      <c r="B44" t="n">
        <v>80</v>
      </c>
      <c r="C44" t="inlineStr">
        <is>
          <t xml:space="preserve">CONCLUIDO	</t>
        </is>
      </c>
      <c r="D44" t="n">
        <v>3.678</v>
      </c>
      <c r="E44" t="n">
        <v>27.19</v>
      </c>
      <c r="F44" t="n">
        <v>24.25</v>
      </c>
      <c r="G44" t="n">
        <v>76.59</v>
      </c>
      <c r="H44" t="n">
        <v>1.17</v>
      </c>
      <c r="I44" t="n">
        <v>19</v>
      </c>
      <c r="J44" t="n">
        <v>174.28</v>
      </c>
      <c r="K44" t="n">
        <v>50.28</v>
      </c>
      <c r="L44" t="n">
        <v>11.5</v>
      </c>
      <c r="M44" t="n">
        <v>17</v>
      </c>
      <c r="N44" t="n">
        <v>32.5</v>
      </c>
      <c r="O44" t="n">
        <v>21728.87</v>
      </c>
      <c r="P44" t="n">
        <v>285.69</v>
      </c>
      <c r="Q44" t="n">
        <v>452.56</v>
      </c>
      <c r="R44" t="n">
        <v>79.59</v>
      </c>
      <c r="S44" t="n">
        <v>57.64</v>
      </c>
      <c r="T44" t="n">
        <v>8837.360000000001</v>
      </c>
      <c r="U44" t="n">
        <v>0.72</v>
      </c>
      <c r="V44" t="n">
        <v>0.87</v>
      </c>
      <c r="W44" t="n">
        <v>6.83</v>
      </c>
      <c r="X44" t="n">
        <v>0.53</v>
      </c>
      <c r="Y44" t="n">
        <v>1</v>
      </c>
      <c r="Z44" t="n">
        <v>10</v>
      </c>
      <c r="AA44" t="n">
        <v>400.3532886142883</v>
      </c>
      <c r="AB44" t="n">
        <v>547.7810318226183</v>
      </c>
      <c r="AC44" t="n">
        <v>495.5015789609737</v>
      </c>
      <c r="AD44" t="n">
        <v>400353.2886142883</v>
      </c>
      <c r="AE44" t="n">
        <v>547781.0318226183</v>
      </c>
      <c r="AF44" t="n">
        <v>3.808955010928168e-06</v>
      </c>
      <c r="AG44" t="n">
        <v>7.867476851851852</v>
      </c>
      <c r="AH44" t="n">
        <v>495501.5789609738</v>
      </c>
    </row>
    <row r="45">
      <c r="A45" t="n">
        <v>43</v>
      </c>
      <c r="B45" t="n">
        <v>80</v>
      </c>
      <c r="C45" t="inlineStr">
        <is>
          <t xml:space="preserve">CONCLUIDO	</t>
        </is>
      </c>
      <c r="D45" t="n">
        <v>3.6784</v>
      </c>
      <c r="E45" t="n">
        <v>27.19</v>
      </c>
      <c r="F45" t="n">
        <v>24.25</v>
      </c>
      <c r="G45" t="n">
        <v>76.58</v>
      </c>
      <c r="H45" t="n">
        <v>1.19</v>
      </c>
      <c r="I45" t="n">
        <v>19</v>
      </c>
      <c r="J45" t="n">
        <v>174.65</v>
      </c>
      <c r="K45" t="n">
        <v>50.28</v>
      </c>
      <c r="L45" t="n">
        <v>11.75</v>
      </c>
      <c r="M45" t="n">
        <v>17</v>
      </c>
      <c r="N45" t="n">
        <v>32.62</v>
      </c>
      <c r="O45" t="n">
        <v>21774.22</v>
      </c>
      <c r="P45" t="n">
        <v>285.62</v>
      </c>
      <c r="Q45" t="n">
        <v>452.64</v>
      </c>
      <c r="R45" t="n">
        <v>79.31</v>
      </c>
      <c r="S45" t="n">
        <v>57.64</v>
      </c>
      <c r="T45" t="n">
        <v>8699.790000000001</v>
      </c>
      <c r="U45" t="n">
        <v>0.73</v>
      </c>
      <c r="V45" t="n">
        <v>0.87</v>
      </c>
      <c r="W45" t="n">
        <v>6.83</v>
      </c>
      <c r="X45" t="n">
        <v>0.52</v>
      </c>
      <c r="Y45" t="n">
        <v>1</v>
      </c>
      <c r="Z45" t="n">
        <v>10</v>
      </c>
      <c r="AA45" t="n">
        <v>400.2793098546584</v>
      </c>
      <c r="AB45" t="n">
        <v>547.6798108199804</v>
      </c>
      <c r="AC45" t="n">
        <v>495.4100183487629</v>
      </c>
      <c r="AD45" t="n">
        <v>400279.3098546584</v>
      </c>
      <c r="AE45" t="n">
        <v>547679.8108199803</v>
      </c>
      <c r="AF45" t="n">
        <v>3.809369252908693e-06</v>
      </c>
      <c r="AG45" t="n">
        <v>7.867476851851852</v>
      </c>
      <c r="AH45" t="n">
        <v>495410.0183487629</v>
      </c>
    </row>
    <row r="46">
      <c r="A46" t="n">
        <v>44</v>
      </c>
      <c r="B46" t="n">
        <v>80</v>
      </c>
      <c r="C46" t="inlineStr">
        <is>
          <t xml:space="preserve">CONCLUIDO	</t>
        </is>
      </c>
      <c r="D46" t="n">
        <v>3.6893</v>
      </c>
      <c r="E46" t="n">
        <v>27.11</v>
      </c>
      <c r="F46" t="n">
        <v>24.2</v>
      </c>
      <c r="G46" t="n">
        <v>80.67</v>
      </c>
      <c r="H46" t="n">
        <v>1.22</v>
      </c>
      <c r="I46" t="n">
        <v>18</v>
      </c>
      <c r="J46" t="n">
        <v>175.02</v>
      </c>
      <c r="K46" t="n">
        <v>50.28</v>
      </c>
      <c r="L46" t="n">
        <v>12</v>
      </c>
      <c r="M46" t="n">
        <v>16</v>
      </c>
      <c r="N46" t="n">
        <v>32.74</v>
      </c>
      <c r="O46" t="n">
        <v>21819.6</v>
      </c>
      <c r="P46" t="n">
        <v>284.33</v>
      </c>
      <c r="Q46" t="n">
        <v>452.65</v>
      </c>
      <c r="R46" t="n">
        <v>77.97</v>
      </c>
      <c r="S46" t="n">
        <v>57.64</v>
      </c>
      <c r="T46" t="n">
        <v>8031.86</v>
      </c>
      <c r="U46" t="n">
        <v>0.74</v>
      </c>
      <c r="V46" t="n">
        <v>0.88</v>
      </c>
      <c r="W46" t="n">
        <v>6.82</v>
      </c>
      <c r="X46" t="n">
        <v>0.48</v>
      </c>
      <c r="Y46" t="n">
        <v>1</v>
      </c>
      <c r="Z46" t="n">
        <v>10</v>
      </c>
      <c r="AA46" t="n">
        <v>398.5321930012546</v>
      </c>
      <c r="AB46" t="n">
        <v>545.2893284637975</v>
      </c>
      <c r="AC46" t="n">
        <v>493.2476802735911</v>
      </c>
      <c r="AD46" t="n">
        <v>398532.1930012546</v>
      </c>
      <c r="AE46" t="n">
        <v>545289.3284637975</v>
      </c>
      <c r="AF46" t="n">
        <v>3.820657346878002e-06</v>
      </c>
      <c r="AG46" t="n">
        <v>7.844328703703703</v>
      </c>
      <c r="AH46" t="n">
        <v>493247.6802735911</v>
      </c>
    </row>
    <row r="47">
      <c r="A47" t="n">
        <v>45</v>
      </c>
      <c r="B47" t="n">
        <v>80</v>
      </c>
      <c r="C47" t="inlineStr">
        <is>
          <t xml:space="preserve">CONCLUIDO	</t>
        </is>
      </c>
      <c r="D47" t="n">
        <v>3.6868</v>
      </c>
      <c r="E47" t="n">
        <v>27.12</v>
      </c>
      <c r="F47" t="n">
        <v>24.22</v>
      </c>
      <c r="G47" t="n">
        <v>80.73</v>
      </c>
      <c r="H47" t="n">
        <v>1.24</v>
      </c>
      <c r="I47" t="n">
        <v>18</v>
      </c>
      <c r="J47" t="n">
        <v>175.39</v>
      </c>
      <c r="K47" t="n">
        <v>50.28</v>
      </c>
      <c r="L47" t="n">
        <v>12.25</v>
      </c>
      <c r="M47" t="n">
        <v>16</v>
      </c>
      <c r="N47" t="n">
        <v>32.86</v>
      </c>
      <c r="O47" t="n">
        <v>21865.03</v>
      </c>
      <c r="P47" t="n">
        <v>284.84</v>
      </c>
      <c r="Q47" t="n">
        <v>452.6</v>
      </c>
      <c r="R47" t="n">
        <v>78.5</v>
      </c>
      <c r="S47" t="n">
        <v>57.64</v>
      </c>
      <c r="T47" t="n">
        <v>8296.540000000001</v>
      </c>
      <c r="U47" t="n">
        <v>0.73</v>
      </c>
      <c r="V47" t="n">
        <v>0.88</v>
      </c>
      <c r="W47" t="n">
        <v>6.82</v>
      </c>
      <c r="X47" t="n">
        <v>0.49</v>
      </c>
      <c r="Y47" t="n">
        <v>1</v>
      </c>
      <c r="Z47" t="n">
        <v>10</v>
      </c>
      <c r="AA47" t="n">
        <v>399.0967500900463</v>
      </c>
      <c r="AB47" t="n">
        <v>546.0617803791832</v>
      </c>
      <c r="AC47" t="n">
        <v>493.9464104623156</v>
      </c>
      <c r="AD47" t="n">
        <v>399096.7500900463</v>
      </c>
      <c r="AE47" t="n">
        <v>546061.7803791832</v>
      </c>
      <c r="AF47" t="n">
        <v>3.81806833449972e-06</v>
      </c>
      <c r="AG47" t="n">
        <v>7.847222222222222</v>
      </c>
      <c r="AH47" t="n">
        <v>493946.4104623155</v>
      </c>
    </row>
    <row r="48">
      <c r="A48" t="n">
        <v>46</v>
      </c>
      <c r="B48" t="n">
        <v>80</v>
      </c>
      <c r="C48" t="inlineStr">
        <is>
          <t xml:space="preserve">CONCLUIDO	</t>
        </is>
      </c>
      <c r="D48" t="n">
        <v>3.6886</v>
      </c>
      <c r="E48" t="n">
        <v>27.11</v>
      </c>
      <c r="F48" t="n">
        <v>24.21</v>
      </c>
      <c r="G48" t="n">
        <v>80.69</v>
      </c>
      <c r="H48" t="n">
        <v>1.26</v>
      </c>
      <c r="I48" t="n">
        <v>18</v>
      </c>
      <c r="J48" t="n">
        <v>175.76</v>
      </c>
      <c r="K48" t="n">
        <v>50.28</v>
      </c>
      <c r="L48" t="n">
        <v>12.5</v>
      </c>
      <c r="M48" t="n">
        <v>16</v>
      </c>
      <c r="N48" t="n">
        <v>32.98</v>
      </c>
      <c r="O48" t="n">
        <v>21910.49</v>
      </c>
      <c r="P48" t="n">
        <v>284</v>
      </c>
      <c r="Q48" t="n">
        <v>452.63</v>
      </c>
      <c r="R48" t="n">
        <v>77.79000000000001</v>
      </c>
      <c r="S48" t="n">
        <v>57.64</v>
      </c>
      <c r="T48" t="n">
        <v>7944.76</v>
      </c>
      <c r="U48" t="n">
        <v>0.74</v>
      </c>
      <c r="V48" t="n">
        <v>0.88</v>
      </c>
      <c r="W48" t="n">
        <v>6.83</v>
      </c>
      <c r="X48" t="n">
        <v>0.48</v>
      </c>
      <c r="Y48" t="n">
        <v>1</v>
      </c>
      <c r="Z48" t="n">
        <v>10</v>
      </c>
      <c r="AA48" t="n">
        <v>398.3926880499055</v>
      </c>
      <c r="AB48" t="n">
        <v>545.0984516348376</v>
      </c>
      <c r="AC48" t="n">
        <v>493.0750204612897</v>
      </c>
      <c r="AD48" t="n">
        <v>398392.6880499055</v>
      </c>
      <c r="AE48" t="n">
        <v>545098.4516348375</v>
      </c>
      <c r="AF48" t="n">
        <v>3.819932423412083e-06</v>
      </c>
      <c r="AG48" t="n">
        <v>7.844328703703703</v>
      </c>
      <c r="AH48" t="n">
        <v>493075.0204612897</v>
      </c>
    </row>
    <row r="49">
      <c r="A49" t="n">
        <v>47</v>
      </c>
      <c r="B49" t="n">
        <v>80</v>
      </c>
      <c r="C49" t="inlineStr">
        <is>
          <t xml:space="preserve">CONCLUIDO	</t>
        </is>
      </c>
      <c r="D49" t="n">
        <v>3.6985</v>
      </c>
      <c r="E49" t="n">
        <v>27.04</v>
      </c>
      <c r="F49" t="n">
        <v>24.17</v>
      </c>
      <c r="G49" t="n">
        <v>85.29000000000001</v>
      </c>
      <c r="H49" t="n">
        <v>1.28</v>
      </c>
      <c r="I49" t="n">
        <v>17</v>
      </c>
      <c r="J49" t="n">
        <v>176.12</v>
      </c>
      <c r="K49" t="n">
        <v>50.28</v>
      </c>
      <c r="L49" t="n">
        <v>12.75</v>
      </c>
      <c r="M49" t="n">
        <v>15</v>
      </c>
      <c r="N49" t="n">
        <v>33.09</v>
      </c>
      <c r="O49" t="n">
        <v>21956</v>
      </c>
      <c r="P49" t="n">
        <v>282.77</v>
      </c>
      <c r="Q49" t="n">
        <v>452.56</v>
      </c>
      <c r="R49" t="n">
        <v>76.75</v>
      </c>
      <c r="S49" t="n">
        <v>57.64</v>
      </c>
      <c r="T49" t="n">
        <v>7430.11</v>
      </c>
      <c r="U49" t="n">
        <v>0.75</v>
      </c>
      <c r="V49" t="n">
        <v>0.88</v>
      </c>
      <c r="W49" t="n">
        <v>6.82</v>
      </c>
      <c r="X49" t="n">
        <v>0.44</v>
      </c>
      <c r="Y49" t="n">
        <v>1</v>
      </c>
      <c r="Z49" t="n">
        <v>10</v>
      </c>
      <c r="AA49" t="n">
        <v>396.7920522679232</v>
      </c>
      <c r="AB49" t="n">
        <v>542.9083911428622</v>
      </c>
      <c r="AC49" t="n">
        <v>491.0939762688995</v>
      </c>
      <c r="AD49" t="n">
        <v>396792.0522679232</v>
      </c>
      <c r="AE49" t="n">
        <v>542908.3911428623</v>
      </c>
      <c r="AF49" t="n">
        <v>3.83018491243008e-06</v>
      </c>
      <c r="AG49" t="n">
        <v>7.824074074074074</v>
      </c>
      <c r="AH49" t="n">
        <v>491093.9762688995</v>
      </c>
    </row>
    <row r="50">
      <c r="A50" t="n">
        <v>48</v>
      </c>
      <c r="B50" t="n">
        <v>80</v>
      </c>
      <c r="C50" t="inlineStr">
        <is>
          <t xml:space="preserve">CONCLUIDO	</t>
        </is>
      </c>
      <c r="D50" t="n">
        <v>3.6983</v>
      </c>
      <c r="E50" t="n">
        <v>27.04</v>
      </c>
      <c r="F50" t="n">
        <v>24.17</v>
      </c>
      <c r="G50" t="n">
        <v>85.3</v>
      </c>
      <c r="H50" t="n">
        <v>1.31</v>
      </c>
      <c r="I50" t="n">
        <v>17</v>
      </c>
      <c r="J50" t="n">
        <v>176.49</v>
      </c>
      <c r="K50" t="n">
        <v>50.28</v>
      </c>
      <c r="L50" t="n">
        <v>13</v>
      </c>
      <c r="M50" t="n">
        <v>15</v>
      </c>
      <c r="N50" t="n">
        <v>33.21</v>
      </c>
      <c r="O50" t="n">
        <v>22001.54</v>
      </c>
      <c r="P50" t="n">
        <v>283.1</v>
      </c>
      <c r="Q50" t="n">
        <v>452.63</v>
      </c>
      <c r="R50" t="n">
        <v>76.8</v>
      </c>
      <c r="S50" t="n">
        <v>57.64</v>
      </c>
      <c r="T50" t="n">
        <v>7454.67</v>
      </c>
      <c r="U50" t="n">
        <v>0.75</v>
      </c>
      <c r="V50" t="n">
        <v>0.88</v>
      </c>
      <c r="W50" t="n">
        <v>6.82</v>
      </c>
      <c r="X50" t="n">
        <v>0.44</v>
      </c>
      <c r="Y50" t="n">
        <v>1</v>
      </c>
      <c r="Z50" t="n">
        <v>10</v>
      </c>
      <c r="AA50" t="n">
        <v>397.0215768391523</v>
      </c>
      <c r="AB50" t="n">
        <v>543.2224367871275</v>
      </c>
      <c r="AC50" t="n">
        <v>491.3780498376418</v>
      </c>
      <c r="AD50" t="n">
        <v>397021.5768391523</v>
      </c>
      <c r="AE50" t="n">
        <v>543222.4367871275</v>
      </c>
      <c r="AF50" t="n">
        <v>3.829977791439817e-06</v>
      </c>
      <c r="AG50" t="n">
        <v>7.824074074074074</v>
      </c>
      <c r="AH50" t="n">
        <v>491378.0498376418</v>
      </c>
    </row>
    <row r="51">
      <c r="A51" t="n">
        <v>49</v>
      </c>
      <c r="B51" t="n">
        <v>80</v>
      </c>
      <c r="C51" t="inlineStr">
        <is>
          <t xml:space="preserve">CONCLUIDO	</t>
        </is>
      </c>
      <c r="D51" t="n">
        <v>3.6949</v>
      </c>
      <c r="E51" t="n">
        <v>27.06</v>
      </c>
      <c r="F51" t="n">
        <v>24.19</v>
      </c>
      <c r="G51" t="n">
        <v>85.38</v>
      </c>
      <c r="H51" t="n">
        <v>1.33</v>
      </c>
      <c r="I51" t="n">
        <v>17</v>
      </c>
      <c r="J51" t="n">
        <v>176.86</v>
      </c>
      <c r="K51" t="n">
        <v>50.28</v>
      </c>
      <c r="L51" t="n">
        <v>13.25</v>
      </c>
      <c r="M51" t="n">
        <v>15</v>
      </c>
      <c r="N51" t="n">
        <v>33.33</v>
      </c>
      <c r="O51" t="n">
        <v>22047.13</v>
      </c>
      <c r="P51" t="n">
        <v>282.99</v>
      </c>
      <c r="Q51" t="n">
        <v>452.58</v>
      </c>
      <c r="R51" t="n">
        <v>77.61</v>
      </c>
      <c r="S51" t="n">
        <v>57.64</v>
      </c>
      <c r="T51" t="n">
        <v>7858.91</v>
      </c>
      <c r="U51" t="n">
        <v>0.74</v>
      </c>
      <c r="V51" t="n">
        <v>0.88</v>
      </c>
      <c r="W51" t="n">
        <v>6.82</v>
      </c>
      <c r="X51" t="n">
        <v>0.47</v>
      </c>
      <c r="Y51" t="n">
        <v>1</v>
      </c>
      <c r="Z51" t="n">
        <v>10</v>
      </c>
      <c r="AA51" t="n">
        <v>397.2398270716998</v>
      </c>
      <c r="AB51" t="n">
        <v>543.5210563838198</v>
      </c>
      <c r="AC51" t="n">
        <v>491.648169599141</v>
      </c>
      <c r="AD51" t="n">
        <v>397239.8270716998</v>
      </c>
      <c r="AE51" t="n">
        <v>543521.0563838198</v>
      </c>
      <c r="AF51" t="n">
        <v>3.826456734605353e-06</v>
      </c>
      <c r="AG51" t="n">
        <v>7.829861111111111</v>
      </c>
      <c r="AH51" t="n">
        <v>491648.169599141</v>
      </c>
    </row>
    <row r="52">
      <c r="A52" t="n">
        <v>50</v>
      </c>
      <c r="B52" t="n">
        <v>80</v>
      </c>
      <c r="C52" t="inlineStr">
        <is>
          <t xml:space="preserve">CONCLUIDO	</t>
        </is>
      </c>
      <c r="D52" t="n">
        <v>3.7034</v>
      </c>
      <c r="E52" t="n">
        <v>27</v>
      </c>
      <c r="F52" t="n">
        <v>24.16</v>
      </c>
      <c r="G52" t="n">
        <v>90.61</v>
      </c>
      <c r="H52" t="n">
        <v>1.35</v>
      </c>
      <c r="I52" t="n">
        <v>16</v>
      </c>
      <c r="J52" t="n">
        <v>177.23</v>
      </c>
      <c r="K52" t="n">
        <v>50.28</v>
      </c>
      <c r="L52" t="n">
        <v>13.5</v>
      </c>
      <c r="M52" t="n">
        <v>14</v>
      </c>
      <c r="N52" t="n">
        <v>33.45</v>
      </c>
      <c r="O52" t="n">
        <v>22092.76</v>
      </c>
      <c r="P52" t="n">
        <v>282.13</v>
      </c>
      <c r="Q52" t="n">
        <v>452.57</v>
      </c>
      <c r="R52" t="n">
        <v>76.64</v>
      </c>
      <c r="S52" t="n">
        <v>57.64</v>
      </c>
      <c r="T52" t="n">
        <v>7376.6</v>
      </c>
      <c r="U52" t="n">
        <v>0.75</v>
      </c>
      <c r="V52" t="n">
        <v>0.88</v>
      </c>
      <c r="W52" t="n">
        <v>6.82</v>
      </c>
      <c r="X52" t="n">
        <v>0.44</v>
      </c>
      <c r="Y52" t="n">
        <v>1</v>
      </c>
      <c r="Z52" t="n">
        <v>10</v>
      </c>
      <c r="AA52" t="n">
        <v>396.0103582803878</v>
      </c>
      <c r="AB52" t="n">
        <v>541.8388429432116</v>
      </c>
      <c r="AC52" t="n">
        <v>490.126504248303</v>
      </c>
      <c r="AD52" t="n">
        <v>396010.3582803878</v>
      </c>
      <c r="AE52" t="n">
        <v>541838.8429432116</v>
      </c>
      <c r="AF52" t="n">
        <v>3.835259376691511e-06</v>
      </c>
      <c r="AG52" t="n">
        <v>7.8125</v>
      </c>
      <c r="AH52" t="n">
        <v>490126.504248303</v>
      </c>
    </row>
    <row r="53">
      <c r="A53" t="n">
        <v>51</v>
      </c>
      <c r="B53" t="n">
        <v>80</v>
      </c>
      <c r="C53" t="inlineStr">
        <is>
          <t xml:space="preserve">CONCLUIDO	</t>
        </is>
      </c>
      <c r="D53" t="n">
        <v>3.7052</v>
      </c>
      <c r="E53" t="n">
        <v>26.99</v>
      </c>
      <c r="F53" t="n">
        <v>24.15</v>
      </c>
      <c r="G53" t="n">
        <v>90.56</v>
      </c>
      <c r="H53" t="n">
        <v>1.37</v>
      </c>
      <c r="I53" t="n">
        <v>16</v>
      </c>
      <c r="J53" t="n">
        <v>177.6</v>
      </c>
      <c r="K53" t="n">
        <v>50.28</v>
      </c>
      <c r="L53" t="n">
        <v>13.75</v>
      </c>
      <c r="M53" t="n">
        <v>14</v>
      </c>
      <c r="N53" t="n">
        <v>33.57</v>
      </c>
      <c r="O53" t="n">
        <v>22138.42</v>
      </c>
      <c r="P53" t="n">
        <v>281.81</v>
      </c>
      <c r="Q53" t="n">
        <v>452.56</v>
      </c>
      <c r="R53" t="n">
        <v>76.2</v>
      </c>
      <c r="S53" t="n">
        <v>57.64</v>
      </c>
      <c r="T53" t="n">
        <v>7158.07</v>
      </c>
      <c r="U53" t="n">
        <v>0.76</v>
      </c>
      <c r="V53" t="n">
        <v>0.88</v>
      </c>
      <c r="W53" t="n">
        <v>6.82</v>
      </c>
      <c r="X53" t="n">
        <v>0.42</v>
      </c>
      <c r="Y53" t="n">
        <v>1</v>
      </c>
      <c r="Z53" t="n">
        <v>10</v>
      </c>
      <c r="AA53" t="n">
        <v>395.6503910330123</v>
      </c>
      <c r="AB53" t="n">
        <v>541.3463198747182</v>
      </c>
      <c r="AC53" t="n">
        <v>489.6809868902062</v>
      </c>
      <c r="AD53" t="n">
        <v>395650.3910330123</v>
      </c>
      <c r="AE53" t="n">
        <v>541346.3198747182</v>
      </c>
      <c r="AF53" t="n">
        <v>3.837123465603874e-06</v>
      </c>
      <c r="AG53" t="n">
        <v>7.809606481481481</v>
      </c>
      <c r="AH53" t="n">
        <v>489680.9868902062</v>
      </c>
    </row>
    <row r="54">
      <c r="A54" t="n">
        <v>52</v>
      </c>
      <c r="B54" t="n">
        <v>80</v>
      </c>
      <c r="C54" t="inlineStr">
        <is>
          <t xml:space="preserve">CONCLUIDO	</t>
        </is>
      </c>
      <c r="D54" t="n">
        <v>3.7033</v>
      </c>
      <c r="E54" t="n">
        <v>27</v>
      </c>
      <c r="F54" t="n">
        <v>24.16</v>
      </c>
      <c r="G54" t="n">
        <v>90.61</v>
      </c>
      <c r="H54" t="n">
        <v>1.4</v>
      </c>
      <c r="I54" t="n">
        <v>16</v>
      </c>
      <c r="J54" t="n">
        <v>177.97</v>
      </c>
      <c r="K54" t="n">
        <v>50.28</v>
      </c>
      <c r="L54" t="n">
        <v>14</v>
      </c>
      <c r="M54" t="n">
        <v>14</v>
      </c>
      <c r="N54" t="n">
        <v>33.69</v>
      </c>
      <c r="O54" t="n">
        <v>22184.13</v>
      </c>
      <c r="P54" t="n">
        <v>281.71</v>
      </c>
      <c r="Q54" t="n">
        <v>452.57</v>
      </c>
      <c r="R54" t="n">
        <v>76.55</v>
      </c>
      <c r="S54" t="n">
        <v>57.64</v>
      </c>
      <c r="T54" t="n">
        <v>7331.12</v>
      </c>
      <c r="U54" t="n">
        <v>0.75</v>
      </c>
      <c r="V54" t="n">
        <v>0.88</v>
      </c>
      <c r="W54" t="n">
        <v>6.82</v>
      </c>
      <c r="X54" t="n">
        <v>0.44</v>
      </c>
      <c r="Y54" t="n">
        <v>1</v>
      </c>
      <c r="Z54" t="n">
        <v>10</v>
      </c>
      <c r="AA54" t="n">
        <v>395.7428773752707</v>
      </c>
      <c r="AB54" t="n">
        <v>541.4728637684058</v>
      </c>
      <c r="AC54" t="n">
        <v>489.7954536122857</v>
      </c>
      <c r="AD54" t="n">
        <v>395742.8773752707</v>
      </c>
      <c r="AE54" t="n">
        <v>541472.8637684057</v>
      </c>
      <c r="AF54" t="n">
        <v>3.83515581619638e-06</v>
      </c>
      <c r="AG54" t="n">
        <v>7.8125</v>
      </c>
      <c r="AH54" t="n">
        <v>489795.4536122857</v>
      </c>
    </row>
    <row r="55">
      <c r="A55" t="n">
        <v>53</v>
      </c>
      <c r="B55" t="n">
        <v>80</v>
      </c>
      <c r="C55" t="inlineStr">
        <is>
          <t xml:space="preserve">CONCLUIDO	</t>
        </is>
      </c>
      <c r="D55" t="n">
        <v>3.704</v>
      </c>
      <c r="E55" t="n">
        <v>27</v>
      </c>
      <c r="F55" t="n">
        <v>24.16</v>
      </c>
      <c r="G55" t="n">
        <v>90.59</v>
      </c>
      <c r="H55" t="n">
        <v>1.42</v>
      </c>
      <c r="I55" t="n">
        <v>16</v>
      </c>
      <c r="J55" t="n">
        <v>178.34</v>
      </c>
      <c r="K55" t="n">
        <v>50.28</v>
      </c>
      <c r="L55" t="n">
        <v>14.25</v>
      </c>
      <c r="M55" t="n">
        <v>14</v>
      </c>
      <c r="N55" t="n">
        <v>33.82</v>
      </c>
      <c r="O55" t="n">
        <v>22229.88</v>
      </c>
      <c r="P55" t="n">
        <v>280.97</v>
      </c>
      <c r="Q55" t="n">
        <v>452.65</v>
      </c>
      <c r="R55" t="n">
        <v>76.56999999999999</v>
      </c>
      <c r="S55" t="n">
        <v>57.64</v>
      </c>
      <c r="T55" t="n">
        <v>7343.99</v>
      </c>
      <c r="U55" t="n">
        <v>0.75</v>
      </c>
      <c r="V55" t="n">
        <v>0.88</v>
      </c>
      <c r="W55" t="n">
        <v>6.82</v>
      </c>
      <c r="X55" t="n">
        <v>0.43</v>
      </c>
      <c r="Y55" t="n">
        <v>1</v>
      </c>
      <c r="Z55" t="n">
        <v>10</v>
      </c>
      <c r="AA55" t="n">
        <v>395.2119637469715</v>
      </c>
      <c r="AB55" t="n">
        <v>540.7464443199103</v>
      </c>
      <c r="AC55" t="n">
        <v>489.1383626164186</v>
      </c>
      <c r="AD55" t="n">
        <v>395211.9637469715</v>
      </c>
      <c r="AE55" t="n">
        <v>540746.4443199104</v>
      </c>
      <c r="AF55" t="n">
        <v>3.835880739662299e-06</v>
      </c>
      <c r="AG55" t="n">
        <v>7.8125</v>
      </c>
      <c r="AH55" t="n">
        <v>489138.3626164186</v>
      </c>
    </row>
    <row r="56">
      <c r="A56" t="n">
        <v>54</v>
      </c>
      <c r="B56" t="n">
        <v>80</v>
      </c>
      <c r="C56" t="inlineStr">
        <is>
          <t xml:space="preserve">CONCLUIDO	</t>
        </is>
      </c>
      <c r="D56" t="n">
        <v>3.7133</v>
      </c>
      <c r="E56" t="n">
        <v>26.93</v>
      </c>
      <c r="F56" t="n">
        <v>24.12</v>
      </c>
      <c r="G56" t="n">
        <v>96.48999999999999</v>
      </c>
      <c r="H56" t="n">
        <v>1.44</v>
      </c>
      <c r="I56" t="n">
        <v>15</v>
      </c>
      <c r="J56" t="n">
        <v>178.72</v>
      </c>
      <c r="K56" t="n">
        <v>50.28</v>
      </c>
      <c r="L56" t="n">
        <v>14.5</v>
      </c>
      <c r="M56" t="n">
        <v>13</v>
      </c>
      <c r="N56" t="n">
        <v>33.94</v>
      </c>
      <c r="O56" t="n">
        <v>22275.67</v>
      </c>
      <c r="P56" t="n">
        <v>280.18</v>
      </c>
      <c r="Q56" t="n">
        <v>452.61</v>
      </c>
      <c r="R56" t="n">
        <v>75.18000000000001</v>
      </c>
      <c r="S56" t="n">
        <v>57.64</v>
      </c>
      <c r="T56" t="n">
        <v>6651.61</v>
      </c>
      <c r="U56" t="n">
        <v>0.77</v>
      </c>
      <c r="V56" t="n">
        <v>0.88</v>
      </c>
      <c r="W56" t="n">
        <v>6.82</v>
      </c>
      <c r="X56" t="n">
        <v>0.4</v>
      </c>
      <c r="Y56" t="n">
        <v>1</v>
      </c>
      <c r="Z56" t="n">
        <v>10</v>
      </c>
      <c r="AA56" t="n">
        <v>393.9534835015199</v>
      </c>
      <c r="AB56" t="n">
        <v>539.0245361278538</v>
      </c>
      <c r="AC56" t="n">
        <v>487.5807909254985</v>
      </c>
      <c r="AD56" t="n">
        <v>393953.4835015199</v>
      </c>
      <c r="AE56" t="n">
        <v>539024.5361278538</v>
      </c>
      <c r="AF56" t="n">
        <v>3.845511865709507e-06</v>
      </c>
      <c r="AG56" t="n">
        <v>7.79224537037037</v>
      </c>
      <c r="AH56" t="n">
        <v>487580.7909254985</v>
      </c>
    </row>
    <row r="57">
      <c r="A57" t="n">
        <v>55</v>
      </c>
      <c r="B57" t="n">
        <v>80</v>
      </c>
      <c r="C57" t="inlineStr">
        <is>
          <t xml:space="preserve">CONCLUIDO	</t>
        </is>
      </c>
      <c r="D57" t="n">
        <v>3.7133</v>
      </c>
      <c r="E57" t="n">
        <v>26.93</v>
      </c>
      <c r="F57" t="n">
        <v>24.12</v>
      </c>
      <c r="G57" t="n">
        <v>96.48999999999999</v>
      </c>
      <c r="H57" t="n">
        <v>1.46</v>
      </c>
      <c r="I57" t="n">
        <v>15</v>
      </c>
      <c r="J57" t="n">
        <v>179.09</v>
      </c>
      <c r="K57" t="n">
        <v>50.28</v>
      </c>
      <c r="L57" t="n">
        <v>14.75</v>
      </c>
      <c r="M57" t="n">
        <v>13</v>
      </c>
      <c r="N57" t="n">
        <v>34.06</v>
      </c>
      <c r="O57" t="n">
        <v>22321.5</v>
      </c>
      <c r="P57" t="n">
        <v>279.79</v>
      </c>
      <c r="Q57" t="n">
        <v>452.59</v>
      </c>
      <c r="R57" t="n">
        <v>75.28</v>
      </c>
      <c r="S57" t="n">
        <v>57.64</v>
      </c>
      <c r="T57" t="n">
        <v>6701.47</v>
      </c>
      <c r="U57" t="n">
        <v>0.77</v>
      </c>
      <c r="V57" t="n">
        <v>0.88</v>
      </c>
      <c r="W57" t="n">
        <v>6.82</v>
      </c>
      <c r="X57" t="n">
        <v>0.4</v>
      </c>
      <c r="Y57" t="n">
        <v>1</v>
      </c>
      <c r="Z57" t="n">
        <v>10</v>
      </c>
      <c r="AA57" t="n">
        <v>393.6994580206074</v>
      </c>
      <c r="AB57" t="n">
        <v>538.6769672580558</v>
      </c>
      <c r="AC57" t="n">
        <v>487.2663935408182</v>
      </c>
      <c r="AD57" t="n">
        <v>393699.4580206074</v>
      </c>
      <c r="AE57" t="n">
        <v>538676.9672580558</v>
      </c>
      <c r="AF57" t="n">
        <v>3.845511865709507e-06</v>
      </c>
      <c r="AG57" t="n">
        <v>7.79224537037037</v>
      </c>
      <c r="AH57" t="n">
        <v>487266.3935408182</v>
      </c>
    </row>
    <row r="58">
      <c r="A58" t="n">
        <v>56</v>
      </c>
      <c r="B58" t="n">
        <v>80</v>
      </c>
      <c r="C58" t="inlineStr">
        <is>
          <t xml:space="preserve">CONCLUIDO	</t>
        </is>
      </c>
      <c r="D58" t="n">
        <v>3.7131</v>
      </c>
      <c r="E58" t="n">
        <v>26.93</v>
      </c>
      <c r="F58" t="n">
        <v>24.12</v>
      </c>
      <c r="G58" t="n">
        <v>96.48999999999999</v>
      </c>
      <c r="H58" t="n">
        <v>1.48</v>
      </c>
      <c r="I58" t="n">
        <v>15</v>
      </c>
      <c r="J58" t="n">
        <v>179.46</v>
      </c>
      <c r="K58" t="n">
        <v>50.28</v>
      </c>
      <c r="L58" t="n">
        <v>15</v>
      </c>
      <c r="M58" t="n">
        <v>13</v>
      </c>
      <c r="N58" t="n">
        <v>34.18</v>
      </c>
      <c r="O58" t="n">
        <v>22367.38</v>
      </c>
      <c r="P58" t="n">
        <v>279.55</v>
      </c>
      <c r="Q58" t="n">
        <v>452.61</v>
      </c>
      <c r="R58" t="n">
        <v>75.48999999999999</v>
      </c>
      <c r="S58" t="n">
        <v>57.64</v>
      </c>
      <c r="T58" t="n">
        <v>6810.07</v>
      </c>
      <c r="U58" t="n">
        <v>0.76</v>
      </c>
      <c r="V58" t="n">
        <v>0.88</v>
      </c>
      <c r="W58" t="n">
        <v>6.81</v>
      </c>
      <c r="X58" t="n">
        <v>0.4</v>
      </c>
      <c r="Y58" t="n">
        <v>1</v>
      </c>
      <c r="Z58" t="n">
        <v>10</v>
      </c>
      <c r="AA58" t="n">
        <v>393.5566131468624</v>
      </c>
      <c r="AB58" t="n">
        <v>538.4815205999269</v>
      </c>
      <c r="AC58" t="n">
        <v>487.0896000374299</v>
      </c>
      <c r="AD58" t="n">
        <v>393556.6131468624</v>
      </c>
      <c r="AE58" t="n">
        <v>538481.5205999268</v>
      </c>
      <c r="AF58" t="n">
        <v>3.845304744719244e-06</v>
      </c>
      <c r="AG58" t="n">
        <v>7.79224537037037</v>
      </c>
      <c r="AH58" t="n">
        <v>487089.6000374299</v>
      </c>
    </row>
    <row r="59">
      <c r="A59" t="n">
        <v>57</v>
      </c>
      <c r="B59" t="n">
        <v>80</v>
      </c>
      <c r="C59" t="inlineStr">
        <is>
          <t xml:space="preserve">CONCLUIDO	</t>
        </is>
      </c>
      <c r="D59" t="n">
        <v>3.7136</v>
      </c>
      <c r="E59" t="n">
        <v>26.93</v>
      </c>
      <c r="F59" t="n">
        <v>24.12</v>
      </c>
      <c r="G59" t="n">
        <v>96.48</v>
      </c>
      <c r="H59" t="n">
        <v>1.5</v>
      </c>
      <c r="I59" t="n">
        <v>15</v>
      </c>
      <c r="J59" t="n">
        <v>179.83</v>
      </c>
      <c r="K59" t="n">
        <v>50.28</v>
      </c>
      <c r="L59" t="n">
        <v>15.25</v>
      </c>
      <c r="M59" t="n">
        <v>13</v>
      </c>
      <c r="N59" t="n">
        <v>34.3</v>
      </c>
      <c r="O59" t="n">
        <v>22413.29</v>
      </c>
      <c r="P59" t="n">
        <v>278.86</v>
      </c>
      <c r="Q59" t="n">
        <v>452.57</v>
      </c>
      <c r="R59" t="n">
        <v>75.23999999999999</v>
      </c>
      <c r="S59" t="n">
        <v>57.64</v>
      </c>
      <c r="T59" t="n">
        <v>6684.94</v>
      </c>
      <c r="U59" t="n">
        <v>0.77</v>
      </c>
      <c r="V59" t="n">
        <v>0.88</v>
      </c>
      <c r="W59" t="n">
        <v>6.82</v>
      </c>
      <c r="X59" t="n">
        <v>0.4</v>
      </c>
      <c r="Y59" t="n">
        <v>1</v>
      </c>
      <c r="Z59" t="n">
        <v>10</v>
      </c>
      <c r="AA59" t="n">
        <v>393.0735262309684</v>
      </c>
      <c r="AB59" t="n">
        <v>537.8205397693101</v>
      </c>
      <c r="AC59" t="n">
        <v>486.4917022895949</v>
      </c>
      <c r="AD59" t="n">
        <v>393073.5262309684</v>
      </c>
      <c r="AE59" t="n">
        <v>537820.5397693102</v>
      </c>
      <c r="AF59" t="n">
        <v>3.845822547194901e-06</v>
      </c>
      <c r="AG59" t="n">
        <v>7.79224537037037</v>
      </c>
      <c r="AH59" t="n">
        <v>486491.7022895949</v>
      </c>
    </row>
    <row r="60">
      <c r="A60" t="n">
        <v>58</v>
      </c>
      <c r="B60" t="n">
        <v>80</v>
      </c>
      <c r="C60" t="inlineStr">
        <is>
          <t xml:space="preserve">CONCLUIDO	</t>
        </is>
      </c>
      <c r="D60" t="n">
        <v>3.7193</v>
      </c>
      <c r="E60" t="n">
        <v>26.89</v>
      </c>
      <c r="F60" t="n">
        <v>24.11</v>
      </c>
      <c r="G60" t="n">
        <v>103.33</v>
      </c>
      <c r="H60" t="n">
        <v>1.53</v>
      </c>
      <c r="I60" t="n">
        <v>14</v>
      </c>
      <c r="J60" t="n">
        <v>180.2</v>
      </c>
      <c r="K60" t="n">
        <v>50.28</v>
      </c>
      <c r="L60" t="n">
        <v>15.5</v>
      </c>
      <c r="M60" t="n">
        <v>12</v>
      </c>
      <c r="N60" t="n">
        <v>34.43</v>
      </c>
      <c r="O60" t="n">
        <v>22459.24</v>
      </c>
      <c r="P60" t="n">
        <v>279.13</v>
      </c>
      <c r="Q60" t="n">
        <v>452.65</v>
      </c>
      <c r="R60" t="n">
        <v>74.92</v>
      </c>
      <c r="S60" t="n">
        <v>57.64</v>
      </c>
      <c r="T60" t="n">
        <v>6529.58</v>
      </c>
      <c r="U60" t="n">
        <v>0.77</v>
      </c>
      <c r="V60" t="n">
        <v>0.88</v>
      </c>
      <c r="W60" t="n">
        <v>6.82</v>
      </c>
      <c r="X60" t="n">
        <v>0.39</v>
      </c>
      <c r="Y60" t="n">
        <v>1</v>
      </c>
      <c r="Z60" t="n">
        <v>10</v>
      </c>
      <c r="AA60" t="n">
        <v>392.8381197834607</v>
      </c>
      <c r="AB60" t="n">
        <v>537.4984462824307</v>
      </c>
      <c r="AC60" t="n">
        <v>486.2003489530421</v>
      </c>
      <c r="AD60" t="n">
        <v>392838.1197834607</v>
      </c>
      <c r="AE60" t="n">
        <v>537498.4462824307</v>
      </c>
      <c r="AF60" t="n">
        <v>3.851725495417384e-06</v>
      </c>
      <c r="AG60" t="n">
        <v>7.780671296296297</v>
      </c>
      <c r="AH60" t="n">
        <v>486200.3489530421</v>
      </c>
    </row>
    <row r="61">
      <c r="A61" t="n">
        <v>59</v>
      </c>
      <c r="B61" t="n">
        <v>80</v>
      </c>
      <c r="C61" t="inlineStr">
        <is>
          <t xml:space="preserve">CONCLUIDO	</t>
        </is>
      </c>
      <c r="D61" t="n">
        <v>3.7224</v>
      </c>
      <c r="E61" t="n">
        <v>26.86</v>
      </c>
      <c r="F61" t="n">
        <v>24.09</v>
      </c>
      <c r="G61" t="n">
        <v>103.24</v>
      </c>
      <c r="H61" t="n">
        <v>1.55</v>
      </c>
      <c r="I61" t="n">
        <v>14</v>
      </c>
      <c r="J61" t="n">
        <v>180.58</v>
      </c>
      <c r="K61" t="n">
        <v>50.28</v>
      </c>
      <c r="L61" t="n">
        <v>15.75</v>
      </c>
      <c r="M61" t="n">
        <v>12</v>
      </c>
      <c r="N61" t="n">
        <v>34.55</v>
      </c>
      <c r="O61" t="n">
        <v>22505.24</v>
      </c>
      <c r="P61" t="n">
        <v>278.66</v>
      </c>
      <c r="Q61" t="n">
        <v>452.56</v>
      </c>
      <c r="R61" t="n">
        <v>74.26000000000001</v>
      </c>
      <c r="S61" t="n">
        <v>57.64</v>
      </c>
      <c r="T61" t="n">
        <v>6200.4</v>
      </c>
      <c r="U61" t="n">
        <v>0.78</v>
      </c>
      <c r="V61" t="n">
        <v>0.88</v>
      </c>
      <c r="W61" t="n">
        <v>6.82</v>
      </c>
      <c r="X61" t="n">
        <v>0.36</v>
      </c>
      <c r="Y61" t="n">
        <v>1</v>
      </c>
      <c r="Z61" t="n">
        <v>10</v>
      </c>
      <c r="AA61" t="n">
        <v>392.268555524324</v>
      </c>
      <c r="AB61" t="n">
        <v>536.719143335678</v>
      </c>
      <c r="AC61" t="n">
        <v>485.495421585769</v>
      </c>
      <c r="AD61" t="n">
        <v>392268.555524324</v>
      </c>
      <c r="AE61" t="n">
        <v>536719.143335678</v>
      </c>
      <c r="AF61" t="n">
        <v>3.854935870766453e-06</v>
      </c>
      <c r="AG61" t="n">
        <v>7.77199074074074</v>
      </c>
      <c r="AH61" t="n">
        <v>485495.4215857689</v>
      </c>
    </row>
    <row r="62">
      <c r="A62" t="n">
        <v>60</v>
      </c>
      <c r="B62" t="n">
        <v>80</v>
      </c>
      <c r="C62" t="inlineStr">
        <is>
          <t xml:space="preserve">CONCLUIDO	</t>
        </is>
      </c>
      <c r="D62" t="n">
        <v>3.7219</v>
      </c>
      <c r="E62" t="n">
        <v>26.87</v>
      </c>
      <c r="F62" t="n">
        <v>24.09</v>
      </c>
      <c r="G62" t="n">
        <v>103.25</v>
      </c>
      <c r="H62" t="n">
        <v>1.57</v>
      </c>
      <c r="I62" t="n">
        <v>14</v>
      </c>
      <c r="J62" t="n">
        <v>180.95</v>
      </c>
      <c r="K62" t="n">
        <v>50.28</v>
      </c>
      <c r="L62" t="n">
        <v>16</v>
      </c>
      <c r="M62" t="n">
        <v>12</v>
      </c>
      <c r="N62" t="n">
        <v>34.67</v>
      </c>
      <c r="O62" t="n">
        <v>22551.28</v>
      </c>
      <c r="P62" t="n">
        <v>277.61</v>
      </c>
      <c r="Q62" t="n">
        <v>452.58</v>
      </c>
      <c r="R62" t="n">
        <v>74.28</v>
      </c>
      <c r="S62" t="n">
        <v>57.64</v>
      </c>
      <c r="T62" t="n">
        <v>6209.46</v>
      </c>
      <c r="U62" t="n">
        <v>0.78</v>
      </c>
      <c r="V62" t="n">
        <v>0.88</v>
      </c>
      <c r="W62" t="n">
        <v>6.82</v>
      </c>
      <c r="X62" t="n">
        <v>0.37</v>
      </c>
      <c r="Y62" t="n">
        <v>1</v>
      </c>
      <c r="Z62" t="n">
        <v>10</v>
      </c>
      <c r="AA62" t="n">
        <v>391.6196664041444</v>
      </c>
      <c r="AB62" t="n">
        <v>535.8313046144808</v>
      </c>
      <c r="AC62" t="n">
        <v>484.6923169460334</v>
      </c>
      <c r="AD62" t="n">
        <v>391619.6664041444</v>
      </c>
      <c r="AE62" t="n">
        <v>535831.3046144808</v>
      </c>
      <c r="AF62" t="n">
        <v>3.854418068290797e-06</v>
      </c>
      <c r="AG62" t="n">
        <v>7.77488425925926</v>
      </c>
      <c r="AH62" t="n">
        <v>484692.3169460334</v>
      </c>
    </row>
    <row r="63">
      <c r="A63" t="n">
        <v>61</v>
      </c>
      <c r="B63" t="n">
        <v>80</v>
      </c>
      <c r="C63" t="inlineStr">
        <is>
          <t xml:space="preserve">CONCLUIDO	</t>
        </is>
      </c>
      <c r="D63" t="n">
        <v>3.7196</v>
      </c>
      <c r="E63" t="n">
        <v>26.88</v>
      </c>
      <c r="F63" t="n">
        <v>24.11</v>
      </c>
      <c r="G63" t="n">
        <v>103.32</v>
      </c>
      <c r="H63" t="n">
        <v>1.59</v>
      </c>
      <c r="I63" t="n">
        <v>14</v>
      </c>
      <c r="J63" t="n">
        <v>181.32</v>
      </c>
      <c r="K63" t="n">
        <v>50.28</v>
      </c>
      <c r="L63" t="n">
        <v>16.25</v>
      </c>
      <c r="M63" t="n">
        <v>12</v>
      </c>
      <c r="N63" t="n">
        <v>34.79</v>
      </c>
      <c r="O63" t="n">
        <v>22597.36</v>
      </c>
      <c r="P63" t="n">
        <v>276.81</v>
      </c>
      <c r="Q63" t="n">
        <v>452.58</v>
      </c>
      <c r="R63" t="n">
        <v>74.59</v>
      </c>
      <c r="S63" t="n">
        <v>57.64</v>
      </c>
      <c r="T63" t="n">
        <v>6362.86</v>
      </c>
      <c r="U63" t="n">
        <v>0.77</v>
      </c>
      <c r="V63" t="n">
        <v>0.88</v>
      </c>
      <c r="W63" t="n">
        <v>6.83</v>
      </c>
      <c r="X63" t="n">
        <v>0.38</v>
      </c>
      <c r="Y63" t="n">
        <v>1</v>
      </c>
      <c r="Z63" t="n">
        <v>10</v>
      </c>
      <c r="AA63" t="n">
        <v>391.3094277298028</v>
      </c>
      <c r="AB63" t="n">
        <v>535.4068223734823</v>
      </c>
      <c r="AC63" t="n">
        <v>484.3083466943512</v>
      </c>
      <c r="AD63" t="n">
        <v>391309.4277298028</v>
      </c>
      <c r="AE63" t="n">
        <v>535406.8223734823</v>
      </c>
      <c r="AF63" t="n">
        <v>3.852036176902777e-06</v>
      </c>
      <c r="AG63" t="n">
        <v>7.777777777777778</v>
      </c>
      <c r="AH63" t="n">
        <v>484308.3466943512</v>
      </c>
    </row>
    <row r="64">
      <c r="A64" t="n">
        <v>62</v>
      </c>
      <c r="B64" t="n">
        <v>80</v>
      </c>
      <c r="C64" t="inlineStr">
        <is>
          <t xml:space="preserve">CONCLUIDO	</t>
        </is>
      </c>
      <c r="D64" t="n">
        <v>3.7275</v>
      </c>
      <c r="E64" t="n">
        <v>26.83</v>
      </c>
      <c r="F64" t="n">
        <v>24.08</v>
      </c>
      <c r="G64" t="n">
        <v>111.16</v>
      </c>
      <c r="H64" t="n">
        <v>1.61</v>
      </c>
      <c r="I64" t="n">
        <v>13</v>
      </c>
      <c r="J64" t="n">
        <v>181.7</v>
      </c>
      <c r="K64" t="n">
        <v>50.28</v>
      </c>
      <c r="L64" t="n">
        <v>16.5</v>
      </c>
      <c r="M64" t="n">
        <v>11</v>
      </c>
      <c r="N64" t="n">
        <v>34.92</v>
      </c>
      <c r="O64" t="n">
        <v>22643.61</v>
      </c>
      <c r="P64" t="n">
        <v>275.98</v>
      </c>
      <c r="Q64" t="n">
        <v>452.59</v>
      </c>
      <c r="R64" t="n">
        <v>74.06</v>
      </c>
      <c r="S64" t="n">
        <v>57.64</v>
      </c>
      <c r="T64" t="n">
        <v>6104.43</v>
      </c>
      <c r="U64" t="n">
        <v>0.78</v>
      </c>
      <c r="V64" t="n">
        <v>0.88</v>
      </c>
      <c r="W64" t="n">
        <v>6.82</v>
      </c>
      <c r="X64" t="n">
        <v>0.36</v>
      </c>
      <c r="Y64" t="n">
        <v>1</v>
      </c>
      <c r="Z64" t="n">
        <v>10</v>
      </c>
      <c r="AA64" t="n">
        <v>390.1608171171579</v>
      </c>
      <c r="AB64" t="n">
        <v>533.8352426601376</v>
      </c>
      <c r="AC64" t="n">
        <v>482.8867563431221</v>
      </c>
      <c r="AD64" t="n">
        <v>390160.8171171579</v>
      </c>
      <c r="AE64" t="n">
        <v>533835.2426601376</v>
      </c>
      <c r="AF64" t="n">
        <v>3.860217456018147e-06</v>
      </c>
      <c r="AG64" t="n">
        <v>7.763310185185184</v>
      </c>
      <c r="AH64" t="n">
        <v>482886.7563431221</v>
      </c>
    </row>
    <row r="65">
      <c r="A65" t="n">
        <v>63</v>
      </c>
      <c r="B65" t="n">
        <v>80</v>
      </c>
      <c r="C65" t="inlineStr">
        <is>
          <t xml:space="preserve">CONCLUIDO	</t>
        </is>
      </c>
      <c r="D65" t="n">
        <v>3.7284</v>
      </c>
      <c r="E65" t="n">
        <v>26.82</v>
      </c>
      <c r="F65" t="n">
        <v>24.08</v>
      </c>
      <c r="G65" t="n">
        <v>111.13</v>
      </c>
      <c r="H65" t="n">
        <v>1.63</v>
      </c>
      <c r="I65" t="n">
        <v>13</v>
      </c>
      <c r="J65" t="n">
        <v>182.07</v>
      </c>
      <c r="K65" t="n">
        <v>50.28</v>
      </c>
      <c r="L65" t="n">
        <v>16.75</v>
      </c>
      <c r="M65" t="n">
        <v>11</v>
      </c>
      <c r="N65" t="n">
        <v>35.04</v>
      </c>
      <c r="O65" t="n">
        <v>22689.77</v>
      </c>
      <c r="P65" t="n">
        <v>276.49</v>
      </c>
      <c r="Q65" t="n">
        <v>452.57</v>
      </c>
      <c r="R65" t="n">
        <v>73.76000000000001</v>
      </c>
      <c r="S65" t="n">
        <v>57.64</v>
      </c>
      <c r="T65" t="n">
        <v>5954.22</v>
      </c>
      <c r="U65" t="n">
        <v>0.78</v>
      </c>
      <c r="V65" t="n">
        <v>0.88</v>
      </c>
      <c r="W65" t="n">
        <v>6.82</v>
      </c>
      <c r="X65" t="n">
        <v>0.35</v>
      </c>
      <c r="Y65" t="n">
        <v>1</v>
      </c>
      <c r="Z65" t="n">
        <v>10</v>
      </c>
      <c r="AA65" t="n">
        <v>390.4320710401125</v>
      </c>
      <c r="AB65" t="n">
        <v>534.2063842444026</v>
      </c>
      <c r="AC65" t="n">
        <v>483.2224766954853</v>
      </c>
      <c r="AD65" t="n">
        <v>390432.0710401125</v>
      </c>
      <c r="AE65" t="n">
        <v>534206.3842444025</v>
      </c>
      <c r="AF65" t="n">
        <v>3.86114950047433e-06</v>
      </c>
      <c r="AG65" t="n">
        <v>7.760416666666667</v>
      </c>
      <c r="AH65" t="n">
        <v>483222.4766954853</v>
      </c>
    </row>
    <row r="66">
      <c r="A66" t="n">
        <v>64</v>
      </c>
      <c r="B66" t="n">
        <v>80</v>
      </c>
      <c r="C66" t="inlineStr">
        <is>
          <t xml:space="preserve">CONCLUIDO	</t>
        </is>
      </c>
      <c r="D66" t="n">
        <v>3.731</v>
      </c>
      <c r="E66" t="n">
        <v>26.8</v>
      </c>
      <c r="F66" t="n">
        <v>24.06</v>
      </c>
      <c r="G66" t="n">
        <v>111.04</v>
      </c>
      <c r="H66" t="n">
        <v>1.65</v>
      </c>
      <c r="I66" t="n">
        <v>13</v>
      </c>
      <c r="J66" t="n">
        <v>182.45</v>
      </c>
      <c r="K66" t="n">
        <v>50.28</v>
      </c>
      <c r="L66" t="n">
        <v>17</v>
      </c>
      <c r="M66" t="n">
        <v>11</v>
      </c>
      <c r="N66" t="n">
        <v>35.17</v>
      </c>
      <c r="O66" t="n">
        <v>22735.98</v>
      </c>
      <c r="P66" t="n">
        <v>276.81</v>
      </c>
      <c r="Q66" t="n">
        <v>452.61</v>
      </c>
      <c r="R66" t="n">
        <v>73.23999999999999</v>
      </c>
      <c r="S66" t="n">
        <v>57.64</v>
      </c>
      <c r="T66" t="n">
        <v>5693.24</v>
      </c>
      <c r="U66" t="n">
        <v>0.79</v>
      </c>
      <c r="V66" t="n">
        <v>0.88</v>
      </c>
      <c r="W66" t="n">
        <v>6.82</v>
      </c>
      <c r="X66" t="n">
        <v>0.34</v>
      </c>
      <c r="Y66" t="n">
        <v>1</v>
      </c>
      <c r="Z66" t="n">
        <v>10</v>
      </c>
      <c r="AA66" t="n">
        <v>390.4110597503515</v>
      </c>
      <c r="AB66" t="n">
        <v>534.1776356707988</v>
      </c>
      <c r="AC66" t="n">
        <v>483.1964718453975</v>
      </c>
      <c r="AD66" t="n">
        <v>390411.0597503515</v>
      </c>
      <c r="AE66" t="n">
        <v>534177.6356707988</v>
      </c>
      <c r="AF66" t="n">
        <v>3.863842073347742e-06</v>
      </c>
      <c r="AG66" t="n">
        <v>7.75462962962963</v>
      </c>
      <c r="AH66" t="n">
        <v>483196.4718453975</v>
      </c>
    </row>
    <row r="67">
      <c r="A67" t="n">
        <v>65</v>
      </c>
      <c r="B67" t="n">
        <v>80</v>
      </c>
      <c r="C67" t="inlineStr">
        <is>
          <t xml:space="preserve">CONCLUIDO	</t>
        </is>
      </c>
      <c r="D67" t="n">
        <v>3.7295</v>
      </c>
      <c r="E67" t="n">
        <v>26.81</v>
      </c>
      <c r="F67" t="n">
        <v>24.07</v>
      </c>
      <c r="G67" t="n">
        <v>111.09</v>
      </c>
      <c r="H67" t="n">
        <v>1.67</v>
      </c>
      <c r="I67" t="n">
        <v>13</v>
      </c>
      <c r="J67" t="n">
        <v>182.82</v>
      </c>
      <c r="K67" t="n">
        <v>50.28</v>
      </c>
      <c r="L67" t="n">
        <v>17.25</v>
      </c>
      <c r="M67" t="n">
        <v>11</v>
      </c>
      <c r="N67" t="n">
        <v>35.29</v>
      </c>
      <c r="O67" t="n">
        <v>22782.23</v>
      </c>
      <c r="P67" t="n">
        <v>276.71</v>
      </c>
      <c r="Q67" t="n">
        <v>452.59</v>
      </c>
      <c r="R67" t="n">
        <v>73.67</v>
      </c>
      <c r="S67" t="n">
        <v>57.64</v>
      </c>
      <c r="T67" t="n">
        <v>5908.8</v>
      </c>
      <c r="U67" t="n">
        <v>0.78</v>
      </c>
      <c r="V67" t="n">
        <v>0.88</v>
      </c>
      <c r="W67" t="n">
        <v>6.81</v>
      </c>
      <c r="X67" t="n">
        <v>0.35</v>
      </c>
      <c r="Y67" t="n">
        <v>1</v>
      </c>
      <c r="Z67" t="n">
        <v>10</v>
      </c>
      <c r="AA67" t="n">
        <v>390.4737246495633</v>
      </c>
      <c r="AB67" t="n">
        <v>534.2633765504808</v>
      </c>
      <c r="AC67" t="n">
        <v>483.2740297358606</v>
      </c>
      <c r="AD67" t="n">
        <v>390473.7246495633</v>
      </c>
      <c r="AE67" t="n">
        <v>534263.3765504807</v>
      </c>
      <c r="AF67" t="n">
        <v>3.862288665920773e-06</v>
      </c>
      <c r="AG67" t="n">
        <v>7.757523148148148</v>
      </c>
      <c r="AH67" t="n">
        <v>483274.0297358605</v>
      </c>
    </row>
    <row r="68">
      <c r="A68" t="n">
        <v>66</v>
      </c>
      <c r="B68" t="n">
        <v>80</v>
      </c>
      <c r="C68" t="inlineStr">
        <is>
          <t xml:space="preserve">CONCLUIDO	</t>
        </is>
      </c>
      <c r="D68" t="n">
        <v>3.731</v>
      </c>
      <c r="E68" t="n">
        <v>26.8</v>
      </c>
      <c r="F68" t="n">
        <v>24.06</v>
      </c>
      <c r="G68" t="n">
        <v>111.04</v>
      </c>
      <c r="H68" t="n">
        <v>1.69</v>
      </c>
      <c r="I68" t="n">
        <v>13</v>
      </c>
      <c r="J68" t="n">
        <v>183.2</v>
      </c>
      <c r="K68" t="n">
        <v>50.28</v>
      </c>
      <c r="L68" t="n">
        <v>17.5</v>
      </c>
      <c r="M68" t="n">
        <v>11</v>
      </c>
      <c r="N68" t="n">
        <v>35.42</v>
      </c>
      <c r="O68" t="n">
        <v>22828.53</v>
      </c>
      <c r="P68" t="n">
        <v>275.45</v>
      </c>
      <c r="Q68" t="n">
        <v>452.56</v>
      </c>
      <c r="R68" t="n">
        <v>73.26000000000001</v>
      </c>
      <c r="S68" t="n">
        <v>57.64</v>
      </c>
      <c r="T68" t="n">
        <v>5704.59</v>
      </c>
      <c r="U68" t="n">
        <v>0.79</v>
      </c>
      <c r="V68" t="n">
        <v>0.88</v>
      </c>
      <c r="W68" t="n">
        <v>6.81</v>
      </c>
      <c r="X68" t="n">
        <v>0.34</v>
      </c>
      <c r="Y68" t="n">
        <v>1</v>
      </c>
      <c r="Z68" t="n">
        <v>10</v>
      </c>
      <c r="AA68" t="n">
        <v>389.5294297255069</v>
      </c>
      <c r="AB68" t="n">
        <v>532.9713505760349</v>
      </c>
      <c r="AC68" t="n">
        <v>482.1053129070461</v>
      </c>
      <c r="AD68" t="n">
        <v>389529.4297255069</v>
      </c>
      <c r="AE68" t="n">
        <v>532971.3505760349</v>
      </c>
      <c r="AF68" t="n">
        <v>3.863842073347742e-06</v>
      </c>
      <c r="AG68" t="n">
        <v>7.75462962962963</v>
      </c>
      <c r="AH68" t="n">
        <v>482105.3129070461</v>
      </c>
    </row>
    <row r="69">
      <c r="A69" t="n">
        <v>67</v>
      </c>
      <c r="B69" t="n">
        <v>80</v>
      </c>
      <c r="C69" t="inlineStr">
        <is>
          <t xml:space="preserve">CONCLUIDO	</t>
        </is>
      </c>
      <c r="D69" t="n">
        <v>3.729</v>
      </c>
      <c r="E69" t="n">
        <v>26.82</v>
      </c>
      <c r="F69" t="n">
        <v>24.07</v>
      </c>
      <c r="G69" t="n">
        <v>111.11</v>
      </c>
      <c r="H69" t="n">
        <v>1.72</v>
      </c>
      <c r="I69" t="n">
        <v>13</v>
      </c>
      <c r="J69" t="n">
        <v>183.57</v>
      </c>
      <c r="K69" t="n">
        <v>50.28</v>
      </c>
      <c r="L69" t="n">
        <v>17.75</v>
      </c>
      <c r="M69" t="n">
        <v>11</v>
      </c>
      <c r="N69" t="n">
        <v>35.54</v>
      </c>
      <c r="O69" t="n">
        <v>22874.86</v>
      </c>
      <c r="P69" t="n">
        <v>274.39</v>
      </c>
      <c r="Q69" t="n">
        <v>452.55</v>
      </c>
      <c r="R69" t="n">
        <v>73.66</v>
      </c>
      <c r="S69" t="n">
        <v>57.64</v>
      </c>
      <c r="T69" t="n">
        <v>5904.72</v>
      </c>
      <c r="U69" t="n">
        <v>0.78</v>
      </c>
      <c r="V69" t="n">
        <v>0.88</v>
      </c>
      <c r="W69" t="n">
        <v>6.82</v>
      </c>
      <c r="X69" t="n">
        <v>0.35</v>
      </c>
      <c r="Y69" t="n">
        <v>1</v>
      </c>
      <c r="Z69" t="n">
        <v>10</v>
      </c>
      <c r="AA69" t="n">
        <v>389.0021019325212</v>
      </c>
      <c r="AB69" t="n">
        <v>532.2498374256114</v>
      </c>
      <c r="AC69" t="n">
        <v>481.452659959049</v>
      </c>
      <c r="AD69" t="n">
        <v>389002.1019325212</v>
      </c>
      <c r="AE69" t="n">
        <v>532249.8374256114</v>
      </c>
      <c r="AF69" t="n">
        <v>3.861770863445117e-06</v>
      </c>
      <c r="AG69" t="n">
        <v>7.760416666666667</v>
      </c>
      <c r="AH69" t="n">
        <v>481452.659959049</v>
      </c>
    </row>
    <row r="70">
      <c r="A70" t="n">
        <v>68</v>
      </c>
      <c r="B70" t="n">
        <v>80</v>
      </c>
      <c r="C70" t="inlineStr">
        <is>
          <t xml:space="preserve">CONCLUIDO	</t>
        </is>
      </c>
      <c r="D70" t="n">
        <v>3.7401</v>
      </c>
      <c r="E70" t="n">
        <v>26.74</v>
      </c>
      <c r="F70" t="n">
        <v>24.03</v>
      </c>
      <c r="G70" t="n">
        <v>120.13</v>
      </c>
      <c r="H70" t="n">
        <v>1.74</v>
      </c>
      <c r="I70" t="n">
        <v>12</v>
      </c>
      <c r="J70" t="n">
        <v>183.95</v>
      </c>
      <c r="K70" t="n">
        <v>50.28</v>
      </c>
      <c r="L70" t="n">
        <v>18</v>
      </c>
      <c r="M70" t="n">
        <v>10</v>
      </c>
      <c r="N70" t="n">
        <v>35.67</v>
      </c>
      <c r="O70" t="n">
        <v>22921.24</v>
      </c>
      <c r="P70" t="n">
        <v>273.53</v>
      </c>
      <c r="Q70" t="n">
        <v>452.58</v>
      </c>
      <c r="R70" t="n">
        <v>72.05</v>
      </c>
      <c r="S70" t="n">
        <v>57.64</v>
      </c>
      <c r="T70" t="n">
        <v>5102.97</v>
      </c>
      <c r="U70" t="n">
        <v>0.8</v>
      </c>
      <c r="V70" t="n">
        <v>0.88</v>
      </c>
      <c r="W70" t="n">
        <v>6.82</v>
      </c>
      <c r="X70" t="n">
        <v>0.3</v>
      </c>
      <c r="Y70" t="n">
        <v>1</v>
      </c>
      <c r="Z70" t="n">
        <v>10</v>
      </c>
      <c r="AA70" t="n">
        <v>387.6045677395318</v>
      </c>
      <c r="AB70" t="n">
        <v>530.3376694879062</v>
      </c>
      <c r="AC70" t="n">
        <v>479.7229866455737</v>
      </c>
      <c r="AD70" t="n">
        <v>387604.5677395317</v>
      </c>
      <c r="AE70" t="n">
        <v>530337.6694879062</v>
      </c>
      <c r="AF70" t="n">
        <v>3.873266078404688e-06</v>
      </c>
      <c r="AG70" t="n">
        <v>7.737268518518518</v>
      </c>
      <c r="AH70" t="n">
        <v>479722.9866455736</v>
      </c>
    </row>
    <row r="71">
      <c r="A71" t="n">
        <v>69</v>
      </c>
      <c r="B71" t="n">
        <v>80</v>
      </c>
      <c r="C71" t="inlineStr">
        <is>
          <t xml:space="preserve">CONCLUIDO	</t>
        </is>
      </c>
      <c r="D71" t="n">
        <v>3.7401</v>
      </c>
      <c r="E71" t="n">
        <v>26.74</v>
      </c>
      <c r="F71" t="n">
        <v>24.03</v>
      </c>
      <c r="G71" t="n">
        <v>120.13</v>
      </c>
      <c r="H71" t="n">
        <v>1.76</v>
      </c>
      <c r="I71" t="n">
        <v>12</v>
      </c>
      <c r="J71" t="n">
        <v>184.33</v>
      </c>
      <c r="K71" t="n">
        <v>50.28</v>
      </c>
      <c r="L71" t="n">
        <v>18.25</v>
      </c>
      <c r="M71" t="n">
        <v>10</v>
      </c>
      <c r="N71" t="n">
        <v>35.8</v>
      </c>
      <c r="O71" t="n">
        <v>22967.66</v>
      </c>
      <c r="P71" t="n">
        <v>273.9</v>
      </c>
      <c r="Q71" t="n">
        <v>452.59</v>
      </c>
      <c r="R71" t="n">
        <v>72.09</v>
      </c>
      <c r="S71" t="n">
        <v>57.64</v>
      </c>
      <c r="T71" t="n">
        <v>5121.61</v>
      </c>
      <c r="U71" t="n">
        <v>0.8</v>
      </c>
      <c r="V71" t="n">
        <v>0.88</v>
      </c>
      <c r="W71" t="n">
        <v>6.81</v>
      </c>
      <c r="X71" t="n">
        <v>0.3</v>
      </c>
      <c r="Y71" t="n">
        <v>1</v>
      </c>
      <c r="Z71" t="n">
        <v>10</v>
      </c>
      <c r="AA71" t="n">
        <v>387.8438393775183</v>
      </c>
      <c r="AB71" t="n">
        <v>530.665051498919</v>
      </c>
      <c r="AC71" t="n">
        <v>480.0191237769389</v>
      </c>
      <c r="AD71" t="n">
        <v>387843.8393775183</v>
      </c>
      <c r="AE71" t="n">
        <v>530665.0514989189</v>
      </c>
      <c r="AF71" t="n">
        <v>3.873266078404688e-06</v>
      </c>
      <c r="AG71" t="n">
        <v>7.737268518518518</v>
      </c>
      <c r="AH71" t="n">
        <v>480019.1237769389</v>
      </c>
    </row>
    <row r="72">
      <c r="A72" t="n">
        <v>70</v>
      </c>
      <c r="B72" t="n">
        <v>80</v>
      </c>
      <c r="C72" t="inlineStr">
        <is>
          <t xml:space="preserve">CONCLUIDO	</t>
        </is>
      </c>
      <c r="D72" t="n">
        <v>3.7395</v>
      </c>
      <c r="E72" t="n">
        <v>26.74</v>
      </c>
      <c r="F72" t="n">
        <v>24.03</v>
      </c>
      <c r="G72" t="n">
        <v>120.15</v>
      </c>
      <c r="H72" t="n">
        <v>1.78</v>
      </c>
      <c r="I72" t="n">
        <v>12</v>
      </c>
      <c r="J72" t="n">
        <v>184.7</v>
      </c>
      <c r="K72" t="n">
        <v>50.28</v>
      </c>
      <c r="L72" t="n">
        <v>18.5</v>
      </c>
      <c r="M72" t="n">
        <v>10</v>
      </c>
      <c r="N72" t="n">
        <v>35.92</v>
      </c>
      <c r="O72" t="n">
        <v>23014.13</v>
      </c>
      <c r="P72" t="n">
        <v>274.05</v>
      </c>
      <c r="Q72" t="n">
        <v>452.58</v>
      </c>
      <c r="R72" t="n">
        <v>72.39</v>
      </c>
      <c r="S72" t="n">
        <v>57.64</v>
      </c>
      <c r="T72" t="n">
        <v>5274.91</v>
      </c>
      <c r="U72" t="n">
        <v>0.8</v>
      </c>
      <c r="V72" t="n">
        <v>0.88</v>
      </c>
      <c r="W72" t="n">
        <v>6.81</v>
      </c>
      <c r="X72" t="n">
        <v>0.31</v>
      </c>
      <c r="Y72" t="n">
        <v>1</v>
      </c>
      <c r="Z72" t="n">
        <v>10</v>
      </c>
      <c r="AA72" t="n">
        <v>387.9800925412918</v>
      </c>
      <c r="AB72" t="n">
        <v>530.8514790886592</v>
      </c>
      <c r="AC72" t="n">
        <v>480.1877589791671</v>
      </c>
      <c r="AD72" t="n">
        <v>387980.0925412918</v>
      </c>
      <c r="AE72" t="n">
        <v>530851.4790886592</v>
      </c>
      <c r="AF72" t="n">
        <v>3.872644715433901e-06</v>
      </c>
      <c r="AG72" t="n">
        <v>7.737268518518518</v>
      </c>
      <c r="AH72" t="n">
        <v>480187.7589791671</v>
      </c>
    </row>
    <row r="73">
      <c r="A73" t="n">
        <v>71</v>
      </c>
      <c r="B73" t="n">
        <v>80</v>
      </c>
      <c r="C73" t="inlineStr">
        <is>
          <t xml:space="preserve">CONCLUIDO	</t>
        </is>
      </c>
      <c r="D73" t="n">
        <v>3.7394</v>
      </c>
      <c r="E73" t="n">
        <v>26.74</v>
      </c>
      <c r="F73" t="n">
        <v>24.03</v>
      </c>
      <c r="G73" t="n">
        <v>120.16</v>
      </c>
      <c r="H73" t="n">
        <v>1.8</v>
      </c>
      <c r="I73" t="n">
        <v>12</v>
      </c>
      <c r="J73" t="n">
        <v>185.08</v>
      </c>
      <c r="K73" t="n">
        <v>50.28</v>
      </c>
      <c r="L73" t="n">
        <v>18.75</v>
      </c>
      <c r="M73" t="n">
        <v>10</v>
      </c>
      <c r="N73" t="n">
        <v>36.05</v>
      </c>
      <c r="O73" t="n">
        <v>23060.64</v>
      </c>
      <c r="P73" t="n">
        <v>273.84</v>
      </c>
      <c r="Q73" t="n">
        <v>452.55</v>
      </c>
      <c r="R73" t="n">
        <v>72.34999999999999</v>
      </c>
      <c r="S73" t="n">
        <v>57.64</v>
      </c>
      <c r="T73" t="n">
        <v>5253.07</v>
      </c>
      <c r="U73" t="n">
        <v>0.8</v>
      </c>
      <c r="V73" t="n">
        <v>0.88</v>
      </c>
      <c r="W73" t="n">
        <v>6.81</v>
      </c>
      <c r="X73" t="n">
        <v>0.31</v>
      </c>
      <c r="Y73" t="n">
        <v>1</v>
      </c>
      <c r="Z73" t="n">
        <v>10</v>
      </c>
      <c r="AA73" t="n">
        <v>387.8508073806838</v>
      </c>
      <c r="AB73" t="n">
        <v>530.6745854282567</v>
      </c>
      <c r="AC73" t="n">
        <v>480.0277478014416</v>
      </c>
      <c r="AD73" t="n">
        <v>387850.8073806838</v>
      </c>
      <c r="AE73" t="n">
        <v>530674.5854282567</v>
      </c>
      <c r="AF73" t="n">
        <v>3.872541154938769e-06</v>
      </c>
      <c r="AG73" t="n">
        <v>7.737268518518518</v>
      </c>
      <c r="AH73" t="n">
        <v>480027.7478014416</v>
      </c>
    </row>
    <row r="74">
      <c r="A74" t="n">
        <v>72</v>
      </c>
      <c r="B74" t="n">
        <v>80</v>
      </c>
      <c r="C74" t="inlineStr">
        <is>
          <t xml:space="preserve">CONCLUIDO	</t>
        </is>
      </c>
      <c r="D74" t="n">
        <v>3.7388</v>
      </c>
      <c r="E74" t="n">
        <v>26.75</v>
      </c>
      <c r="F74" t="n">
        <v>24.04</v>
      </c>
      <c r="G74" t="n">
        <v>120.18</v>
      </c>
      <c r="H74" t="n">
        <v>1.82</v>
      </c>
      <c r="I74" t="n">
        <v>12</v>
      </c>
      <c r="J74" t="n">
        <v>185.46</v>
      </c>
      <c r="K74" t="n">
        <v>50.28</v>
      </c>
      <c r="L74" t="n">
        <v>19</v>
      </c>
      <c r="M74" t="n">
        <v>10</v>
      </c>
      <c r="N74" t="n">
        <v>36.18</v>
      </c>
      <c r="O74" t="n">
        <v>23107.19</v>
      </c>
      <c r="P74" t="n">
        <v>273.05</v>
      </c>
      <c r="Q74" t="n">
        <v>452.55</v>
      </c>
      <c r="R74" t="n">
        <v>72.64</v>
      </c>
      <c r="S74" t="n">
        <v>57.64</v>
      </c>
      <c r="T74" t="n">
        <v>5396.23</v>
      </c>
      <c r="U74" t="n">
        <v>0.79</v>
      </c>
      <c r="V74" t="n">
        <v>0.88</v>
      </c>
      <c r="W74" t="n">
        <v>6.81</v>
      </c>
      <c r="X74" t="n">
        <v>0.31</v>
      </c>
      <c r="Y74" t="n">
        <v>1</v>
      </c>
      <c r="Z74" t="n">
        <v>10</v>
      </c>
      <c r="AA74" t="n">
        <v>387.4070587436306</v>
      </c>
      <c r="AB74" t="n">
        <v>530.0674289662322</v>
      </c>
      <c r="AC74" t="n">
        <v>479.4785375000034</v>
      </c>
      <c r="AD74" t="n">
        <v>387407.0587436306</v>
      </c>
      <c r="AE74" t="n">
        <v>530067.4289662322</v>
      </c>
      <c r="AF74" t="n">
        <v>3.871919791967981e-06</v>
      </c>
      <c r="AG74" t="n">
        <v>7.740162037037037</v>
      </c>
      <c r="AH74" t="n">
        <v>479478.5375000034</v>
      </c>
    </row>
    <row r="75">
      <c r="A75" t="n">
        <v>73</v>
      </c>
      <c r="B75" t="n">
        <v>80</v>
      </c>
      <c r="C75" t="inlineStr">
        <is>
          <t xml:space="preserve">CONCLUIDO	</t>
        </is>
      </c>
      <c r="D75" t="n">
        <v>3.7387</v>
      </c>
      <c r="E75" t="n">
        <v>26.75</v>
      </c>
      <c r="F75" t="n">
        <v>24.04</v>
      </c>
      <c r="G75" t="n">
        <v>120.18</v>
      </c>
      <c r="H75" t="n">
        <v>1.84</v>
      </c>
      <c r="I75" t="n">
        <v>12</v>
      </c>
      <c r="J75" t="n">
        <v>185.84</v>
      </c>
      <c r="K75" t="n">
        <v>50.28</v>
      </c>
      <c r="L75" t="n">
        <v>19.25</v>
      </c>
      <c r="M75" t="n">
        <v>10</v>
      </c>
      <c r="N75" t="n">
        <v>36.31</v>
      </c>
      <c r="O75" t="n">
        <v>23153.78</v>
      </c>
      <c r="P75" t="n">
        <v>271.79</v>
      </c>
      <c r="Q75" t="n">
        <v>452.58</v>
      </c>
      <c r="R75" t="n">
        <v>72.54000000000001</v>
      </c>
      <c r="S75" t="n">
        <v>57.64</v>
      </c>
      <c r="T75" t="n">
        <v>5348.06</v>
      </c>
      <c r="U75" t="n">
        <v>0.79</v>
      </c>
      <c r="V75" t="n">
        <v>0.88</v>
      </c>
      <c r="W75" t="n">
        <v>6.81</v>
      </c>
      <c r="X75" t="n">
        <v>0.31</v>
      </c>
      <c r="Y75" t="n">
        <v>1</v>
      </c>
      <c r="Z75" t="n">
        <v>10</v>
      </c>
      <c r="AA75" t="n">
        <v>386.5984656771802</v>
      </c>
      <c r="AB75" t="n">
        <v>528.9610762601064</v>
      </c>
      <c r="AC75" t="n">
        <v>478.4777735433743</v>
      </c>
      <c r="AD75" t="n">
        <v>386598.4656771802</v>
      </c>
      <c r="AE75" t="n">
        <v>528961.0762601064</v>
      </c>
      <c r="AF75" t="n">
        <v>3.87181623147285e-06</v>
      </c>
      <c r="AG75" t="n">
        <v>7.740162037037037</v>
      </c>
      <c r="AH75" t="n">
        <v>478477.7735433743</v>
      </c>
    </row>
    <row r="76">
      <c r="A76" t="n">
        <v>74</v>
      </c>
      <c r="B76" t="n">
        <v>80</v>
      </c>
      <c r="C76" t="inlineStr">
        <is>
          <t xml:space="preserve">CONCLUIDO	</t>
        </is>
      </c>
      <c r="D76" t="n">
        <v>3.748</v>
      </c>
      <c r="E76" t="n">
        <v>26.68</v>
      </c>
      <c r="F76" t="n">
        <v>24</v>
      </c>
      <c r="G76" t="n">
        <v>130.92</v>
      </c>
      <c r="H76" t="n">
        <v>1.86</v>
      </c>
      <c r="I76" t="n">
        <v>11</v>
      </c>
      <c r="J76" t="n">
        <v>186.21</v>
      </c>
      <c r="K76" t="n">
        <v>50.28</v>
      </c>
      <c r="L76" t="n">
        <v>19.5</v>
      </c>
      <c r="M76" t="n">
        <v>9</v>
      </c>
      <c r="N76" t="n">
        <v>36.43</v>
      </c>
      <c r="O76" t="n">
        <v>23200.42</v>
      </c>
      <c r="P76" t="n">
        <v>270.94</v>
      </c>
      <c r="Q76" t="n">
        <v>452.55</v>
      </c>
      <c r="R76" t="n">
        <v>71.42</v>
      </c>
      <c r="S76" t="n">
        <v>57.64</v>
      </c>
      <c r="T76" t="n">
        <v>4794.91</v>
      </c>
      <c r="U76" t="n">
        <v>0.8100000000000001</v>
      </c>
      <c r="V76" t="n">
        <v>0.88</v>
      </c>
      <c r="W76" t="n">
        <v>6.81</v>
      </c>
      <c r="X76" t="n">
        <v>0.28</v>
      </c>
      <c r="Y76" t="n">
        <v>1</v>
      </c>
      <c r="Z76" t="n">
        <v>10</v>
      </c>
      <c r="AA76" t="n">
        <v>385.3342906348897</v>
      </c>
      <c r="AB76" t="n">
        <v>527.2313761957778</v>
      </c>
      <c r="AC76" t="n">
        <v>476.913153625536</v>
      </c>
      <c r="AD76" t="n">
        <v>385334.2906348897</v>
      </c>
      <c r="AE76" t="n">
        <v>527231.3761957778</v>
      </c>
      <c r="AF76" t="n">
        <v>3.881447357520059e-06</v>
      </c>
      <c r="AG76" t="n">
        <v>7.719907407407407</v>
      </c>
      <c r="AH76" t="n">
        <v>476913.153625536</v>
      </c>
    </row>
    <row r="77">
      <c r="A77" t="n">
        <v>75</v>
      </c>
      <c r="B77" t="n">
        <v>80</v>
      </c>
      <c r="C77" t="inlineStr">
        <is>
          <t xml:space="preserve">CONCLUIDO	</t>
        </is>
      </c>
      <c r="D77" t="n">
        <v>3.7476</v>
      </c>
      <c r="E77" t="n">
        <v>26.68</v>
      </c>
      <c r="F77" t="n">
        <v>24</v>
      </c>
      <c r="G77" t="n">
        <v>130.94</v>
      </c>
      <c r="H77" t="n">
        <v>1.88</v>
      </c>
      <c r="I77" t="n">
        <v>11</v>
      </c>
      <c r="J77" t="n">
        <v>186.59</v>
      </c>
      <c r="K77" t="n">
        <v>50.28</v>
      </c>
      <c r="L77" t="n">
        <v>19.75</v>
      </c>
      <c r="M77" t="n">
        <v>9</v>
      </c>
      <c r="N77" t="n">
        <v>36.56</v>
      </c>
      <c r="O77" t="n">
        <v>23247.1</v>
      </c>
      <c r="P77" t="n">
        <v>271.23</v>
      </c>
      <c r="Q77" t="n">
        <v>452.61</v>
      </c>
      <c r="R77" t="n">
        <v>71.43000000000001</v>
      </c>
      <c r="S77" t="n">
        <v>57.64</v>
      </c>
      <c r="T77" t="n">
        <v>4799.34</v>
      </c>
      <c r="U77" t="n">
        <v>0.8100000000000001</v>
      </c>
      <c r="V77" t="n">
        <v>0.88</v>
      </c>
      <c r="W77" t="n">
        <v>6.81</v>
      </c>
      <c r="X77" t="n">
        <v>0.28</v>
      </c>
      <c r="Y77" t="n">
        <v>1</v>
      </c>
      <c r="Z77" t="n">
        <v>10</v>
      </c>
      <c r="AA77" t="n">
        <v>385.5472852142649</v>
      </c>
      <c r="AB77" t="n">
        <v>527.5228047759365</v>
      </c>
      <c r="AC77" t="n">
        <v>477.176768671027</v>
      </c>
      <c r="AD77" t="n">
        <v>385547.2852142649</v>
      </c>
      <c r="AE77" t="n">
        <v>527522.8047759365</v>
      </c>
      <c r="AF77" t="n">
        <v>3.881033115539533e-06</v>
      </c>
      <c r="AG77" t="n">
        <v>7.719907407407407</v>
      </c>
      <c r="AH77" t="n">
        <v>477176.768671027</v>
      </c>
    </row>
    <row r="78">
      <c r="A78" t="n">
        <v>76</v>
      </c>
      <c r="B78" t="n">
        <v>80</v>
      </c>
      <c r="C78" t="inlineStr">
        <is>
          <t xml:space="preserve">CONCLUIDO	</t>
        </is>
      </c>
      <c r="D78" t="n">
        <v>3.7472</v>
      </c>
      <c r="E78" t="n">
        <v>26.69</v>
      </c>
      <c r="F78" t="n">
        <v>24.01</v>
      </c>
      <c r="G78" t="n">
        <v>130.95</v>
      </c>
      <c r="H78" t="n">
        <v>1.9</v>
      </c>
      <c r="I78" t="n">
        <v>11</v>
      </c>
      <c r="J78" t="n">
        <v>186.97</v>
      </c>
      <c r="K78" t="n">
        <v>50.28</v>
      </c>
      <c r="L78" t="n">
        <v>20</v>
      </c>
      <c r="M78" t="n">
        <v>9</v>
      </c>
      <c r="N78" t="n">
        <v>36.69</v>
      </c>
      <c r="O78" t="n">
        <v>23293.82</v>
      </c>
      <c r="P78" t="n">
        <v>271.35</v>
      </c>
      <c r="Q78" t="n">
        <v>452.57</v>
      </c>
      <c r="R78" t="n">
        <v>71.51000000000001</v>
      </c>
      <c r="S78" t="n">
        <v>57.64</v>
      </c>
      <c r="T78" t="n">
        <v>4840.11</v>
      </c>
      <c r="U78" t="n">
        <v>0.8100000000000001</v>
      </c>
      <c r="V78" t="n">
        <v>0.88</v>
      </c>
      <c r="W78" t="n">
        <v>6.81</v>
      </c>
      <c r="X78" t="n">
        <v>0.28</v>
      </c>
      <c r="Y78" t="n">
        <v>1</v>
      </c>
      <c r="Z78" t="n">
        <v>10</v>
      </c>
      <c r="AA78" t="n">
        <v>385.6785972730227</v>
      </c>
      <c r="AB78" t="n">
        <v>527.7024717278081</v>
      </c>
      <c r="AC78" t="n">
        <v>477.3392884611761</v>
      </c>
      <c r="AD78" t="n">
        <v>385678.5972730226</v>
      </c>
      <c r="AE78" t="n">
        <v>527702.4717278081</v>
      </c>
      <c r="AF78" t="n">
        <v>3.880618873559009e-06</v>
      </c>
      <c r="AG78" t="n">
        <v>7.722800925925926</v>
      </c>
      <c r="AH78" t="n">
        <v>477339.2884611761</v>
      </c>
    </row>
    <row r="79">
      <c r="A79" t="n">
        <v>77</v>
      </c>
      <c r="B79" t="n">
        <v>80</v>
      </c>
      <c r="C79" t="inlineStr">
        <is>
          <t xml:space="preserve">CONCLUIDO	</t>
        </is>
      </c>
      <c r="D79" t="n">
        <v>3.7476</v>
      </c>
      <c r="E79" t="n">
        <v>26.68</v>
      </c>
      <c r="F79" t="n">
        <v>24</v>
      </c>
      <c r="G79" t="n">
        <v>130.94</v>
      </c>
      <c r="H79" t="n">
        <v>1.92</v>
      </c>
      <c r="I79" t="n">
        <v>11</v>
      </c>
      <c r="J79" t="n">
        <v>187.35</v>
      </c>
      <c r="K79" t="n">
        <v>50.28</v>
      </c>
      <c r="L79" t="n">
        <v>20.25</v>
      </c>
      <c r="M79" t="n">
        <v>9</v>
      </c>
      <c r="N79" t="n">
        <v>36.82</v>
      </c>
      <c r="O79" t="n">
        <v>23340.59</v>
      </c>
      <c r="P79" t="n">
        <v>271.06</v>
      </c>
      <c r="Q79" t="n">
        <v>452.58</v>
      </c>
      <c r="R79" t="n">
        <v>71.51000000000001</v>
      </c>
      <c r="S79" t="n">
        <v>57.64</v>
      </c>
      <c r="T79" t="n">
        <v>4838.8</v>
      </c>
      <c r="U79" t="n">
        <v>0.8100000000000001</v>
      </c>
      <c r="V79" t="n">
        <v>0.88</v>
      </c>
      <c r="W79" t="n">
        <v>6.81</v>
      </c>
      <c r="X79" t="n">
        <v>0.28</v>
      </c>
      <c r="Y79" t="n">
        <v>1</v>
      </c>
      <c r="Z79" t="n">
        <v>10</v>
      </c>
      <c r="AA79" t="n">
        <v>385.4375696088543</v>
      </c>
      <c r="AB79" t="n">
        <v>527.3726870443029</v>
      </c>
      <c r="AC79" t="n">
        <v>477.0409779650089</v>
      </c>
      <c r="AD79" t="n">
        <v>385437.5696088543</v>
      </c>
      <c r="AE79" t="n">
        <v>527372.6870443029</v>
      </c>
      <c r="AF79" t="n">
        <v>3.881033115539533e-06</v>
      </c>
      <c r="AG79" t="n">
        <v>7.719907407407407</v>
      </c>
      <c r="AH79" t="n">
        <v>477040.9779650089</v>
      </c>
    </row>
    <row r="80">
      <c r="A80" t="n">
        <v>78</v>
      </c>
      <c r="B80" t="n">
        <v>80</v>
      </c>
      <c r="C80" t="inlineStr">
        <is>
          <t xml:space="preserve">CONCLUIDO	</t>
        </is>
      </c>
      <c r="D80" t="n">
        <v>3.7461</v>
      </c>
      <c r="E80" t="n">
        <v>26.69</v>
      </c>
      <c r="F80" t="n">
        <v>24.02</v>
      </c>
      <c r="G80" t="n">
        <v>130.99</v>
      </c>
      <c r="H80" t="n">
        <v>1.94</v>
      </c>
      <c r="I80" t="n">
        <v>11</v>
      </c>
      <c r="J80" t="n">
        <v>187.73</v>
      </c>
      <c r="K80" t="n">
        <v>50.28</v>
      </c>
      <c r="L80" t="n">
        <v>20.5</v>
      </c>
      <c r="M80" t="n">
        <v>9</v>
      </c>
      <c r="N80" t="n">
        <v>36.95</v>
      </c>
      <c r="O80" t="n">
        <v>23387.4</v>
      </c>
      <c r="P80" t="n">
        <v>270.73</v>
      </c>
      <c r="Q80" t="n">
        <v>452.57</v>
      </c>
      <c r="R80" t="n">
        <v>71.77</v>
      </c>
      <c r="S80" t="n">
        <v>57.64</v>
      </c>
      <c r="T80" t="n">
        <v>4969.11</v>
      </c>
      <c r="U80" t="n">
        <v>0.8</v>
      </c>
      <c r="V80" t="n">
        <v>0.88</v>
      </c>
      <c r="W80" t="n">
        <v>6.81</v>
      </c>
      <c r="X80" t="n">
        <v>0.29</v>
      </c>
      <c r="Y80" t="n">
        <v>1</v>
      </c>
      <c r="Z80" t="n">
        <v>10</v>
      </c>
      <c r="AA80" t="n">
        <v>385.3774747033146</v>
      </c>
      <c r="AB80" t="n">
        <v>527.2904625433434</v>
      </c>
      <c r="AC80" t="n">
        <v>476.9666008550183</v>
      </c>
      <c r="AD80" t="n">
        <v>385377.4747033147</v>
      </c>
      <c r="AE80" t="n">
        <v>527290.4625433434</v>
      </c>
      <c r="AF80" t="n">
        <v>3.879479708112565e-06</v>
      </c>
      <c r="AG80" t="n">
        <v>7.722800925925926</v>
      </c>
      <c r="AH80" t="n">
        <v>476966.6008550182</v>
      </c>
    </row>
    <row r="81">
      <c r="A81" t="n">
        <v>79</v>
      </c>
      <c r="B81" t="n">
        <v>80</v>
      </c>
      <c r="C81" t="inlineStr">
        <is>
          <t xml:space="preserve">CONCLUIDO	</t>
        </is>
      </c>
      <c r="D81" t="n">
        <v>3.7485</v>
      </c>
      <c r="E81" t="n">
        <v>26.68</v>
      </c>
      <c r="F81" t="n">
        <v>24</v>
      </c>
      <c r="G81" t="n">
        <v>130.9</v>
      </c>
      <c r="H81" t="n">
        <v>1.96</v>
      </c>
      <c r="I81" t="n">
        <v>11</v>
      </c>
      <c r="J81" t="n">
        <v>188.11</v>
      </c>
      <c r="K81" t="n">
        <v>50.28</v>
      </c>
      <c r="L81" t="n">
        <v>20.75</v>
      </c>
      <c r="M81" t="n">
        <v>9</v>
      </c>
      <c r="N81" t="n">
        <v>37.08</v>
      </c>
      <c r="O81" t="n">
        <v>23434.26</v>
      </c>
      <c r="P81" t="n">
        <v>270.23</v>
      </c>
      <c r="Q81" t="n">
        <v>452.55</v>
      </c>
      <c r="R81" t="n">
        <v>71.08</v>
      </c>
      <c r="S81" t="n">
        <v>57.64</v>
      </c>
      <c r="T81" t="n">
        <v>4623.8</v>
      </c>
      <c r="U81" t="n">
        <v>0.8100000000000001</v>
      </c>
      <c r="V81" t="n">
        <v>0.88</v>
      </c>
      <c r="W81" t="n">
        <v>6.82</v>
      </c>
      <c r="X81" t="n">
        <v>0.27</v>
      </c>
      <c r="Y81" t="n">
        <v>1</v>
      </c>
      <c r="Z81" t="n">
        <v>10</v>
      </c>
      <c r="AA81" t="n">
        <v>384.8438935761603</v>
      </c>
      <c r="AB81" t="n">
        <v>526.5603933052329</v>
      </c>
      <c r="AC81" t="n">
        <v>476.3062084003344</v>
      </c>
      <c r="AD81" t="n">
        <v>384843.8935761603</v>
      </c>
      <c r="AE81" t="n">
        <v>526560.3933052329</v>
      </c>
      <c r="AF81" t="n">
        <v>3.881965159995715e-06</v>
      </c>
      <c r="AG81" t="n">
        <v>7.719907407407407</v>
      </c>
      <c r="AH81" t="n">
        <v>476306.2084003343</v>
      </c>
    </row>
    <row r="82">
      <c r="A82" t="n">
        <v>80</v>
      </c>
      <c r="B82" t="n">
        <v>80</v>
      </c>
      <c r="C82" t="inlineStr">
        <is>
          <t xml:space="preserve">CONCLUIDO	</t>
        </is>
      </c>
      <c r="D82" t="n">
        <v>3.7464</v>
      </c>
      <c r="E82" t="n">
        <v>26.69</v>
      </c>
      <c r="F82" t="n">
        <v>24.01</v>
      </c>
      <c r="G82" t="n">
        <v>130.98</v>
      </c>
      <c r="H82" t="n">
        <v>1.98</v>
      </c>
      <c r="I82" t="n">
        <v>11</v>
      </c>
      <c r="J82" t="n">
        <v>188.49</v>
      </c>
      <c r="K82" t="n">
        <v>50.28</v>
      </c>
      <c r="L82" t="n">
        <v>21</v>
      </c>
      <c r="M82" t="n">
        <v>9</v>
      </c>
      <c r="N82" t="n">
        <v>37.21</v>
      </c>
      <c r="O82" t="n">
        <v>23481.16</v>
      </c>
      <c r="P82" t="n">
        <v>269.81</v>
      </c>
      <c r="Q82" t="n">
        <v>452.58</v>
      </c>
      <c r="R82" t="n">
        <v>71.70999999999999</v>
      </c>
      <c r="S82" t="n">
        <v>57.64</v>
      </c>
      <c r="T82" t="n">
        <v>4937.15</v>
      </c>
      <c r="U82" t="n">
        <v>0.8</v>
      </c>
      <c r="V82" t="n">
        <v>0.88</v>
      </c>
      <c r="W82" t="n">
        <v>6.81</v>
      </c>
      <c r="X82" t="n">
        <v>0.29</v>
      </c>
      <c r="Y82" t="n">
        <v>1</v>
      </c>
      <c r="Z82" t="n">
        <v>10</v>
      </c>
      <c r="AA82" t="n">
        <v>384.7361400133715</v>
      </c>
      <c r="AB82" t="n">
        <v>526.4129601268736</v>
      </c>
      <c r="AC82" t="n">
        <v>476.1728460375939</v>
      </c>
      <c r="AD82" t="n">
        <v>384736.1400133715</v>
      </c>
      <c r="AE82" t="n">
        <v>526412.9601268736</v>
      </c>
      <c r="AF82" t="n">
        <v>3.879790389597958e-06</v>
      </c>
      <c r="AG82" t="n">
        <v>7.722800925925926</v>
      </c>
      <c r="AH82" t="n">
        <v>476172.8460375939</v>
      </c>
    </row>
    <row r="83">
      <c r="A83" t="n">
        <v>81</v>
      </c>
      <c r="B83" t="n">
        <v>80</v>
      </c>
      <c r="C83" t="inlineStr">
        <is>
          <t xml:space="preserve">CONCLUIDO	</t>
        </is>
      </c>
      <c r="D83" t="n">
        <v>3.7455</v>
      </c>
      <c r="E83" t="n">
        <v>26.7</v>
      </c>
      <c r="F83" t="n">
        <v>24.02</v>
      </c>
      <c r="G83" t="n">
        <v>131.02</v>
      </c>
      <c r="H83" t="n">
        <v>2</v>
      </c>
      <c r="I83" t="n">
        <v>11</v>
      </c>
      <c r="J83" t="n">
        <v>188.87</v>
      </c>
      <c r="K83" t="n">
        <v>50.28</v>
      </c>
      <c r="L83" t="n">
        <v>21.25</v>
      </c>
      <c r="M83" t="n">
        <v>9</v>
      </c>
      <c r="N83" t="n">
        <v>37.34</v>
      </c>
      <c r="O83" t="n">
        <v>23528.1</v>
      </c>
      <c r="P83" t="n">
        <v>268.55</v>
      </c>
      <c r="Q83" t="n">
        <v>452.57</v>
      </c>
      <c r="R83" t="n">
        <v>71.84</v>
      </c>
      <c r="S83" t="n">
        <v>57.64</v>
      </c>
      <c r="T83" t="n">
        <v>5000.62</v>
      </c>
      <c r="U83" t="n">
        <v>0.8</v>
      </c>
      <c r="V83" t="n">
        <v>0.88</v>
      </c>
      <c r="W83" t="n">
        <v>6.82</v>
      </c>
      <c r="X83" t="n">
        <v>0.3</v>
      </c>
      <c r="Y83" t="n">
        <v>1</v>
      </c>
      <c r="Z83" t="n">
        <v>10</v>
      </c>
      <c r="AA83" t="n">
        <v>384.0085222163327</v>
      </c>
      <c r="AB83" t="n">
        <v>525.4174013567334</v>
      </c>
      <c r="AC83" t="n">
        <v>475.2723019992004</v>
      </c>
      <c r="AD83" t="n">
        <v>384008.5222163327</v>
      </c>
      <c r="AE83" t="n">
        <v>525417.4013567334</v>
      </c>
      <c r="AF83" t="n">
        <v>3.878858345141777e-06</v>
      </c>
      <c r="AG83" t="n">
        <v>7.725694444444444</v>
      </c>
      <c r="AH83" t="n">
        <v>475272.3019992004</v>
      </c>
    </row>
    <row r="84">
      <c r="A84" t="n">
        <v>82</v>
      </c>
      <c r="B84" t="n">
        <v>80</v>
      </c>
      <c r="C84" t="inlineStr">
        <is>
          <t xml:space="preserve">CONCLUIDO	</t>
        </is>
      </c>
      <c r="D84" t="n">
        <v>3.7544</v>
      </c>
      <c r="E84" t="n">
        <v>26.64</v>
      </c>
      <c r="F84" t="n">
        <v>23.99</v>
      </c>
      <c r="G84" t="n">
        <v>143.93</v>
      </c>
      <c r="H84" t="n">
        <v>2.02</v>
      </c>
      <c r="I84" t="n">
        <v>10</v>
      </c>
      <c r="J84" t="n">
        <v>189.25</v>
      </c>
      <c r="K84" t="n">
        <v>50.28</v>
      </c>
      <c r="L84" t="n">
        <v>21.5</v>
      </c>
      <c r="M84" t="n">
        <v>8</v>
      </c>
      <c r="N84" t="n">
        <v>37.47</v>
      </c>
      <c r="O84" t="n">
        <v>23575.09</v>
      </c>
      <c r="P84" t="n">
        <v>268.11</v>
      </c>
      <c r="Q84" t="n">
        <v>452.62</v>
      </c>
      <c r="R84" t="n">
        <v>70.98999999999999</v>
      </c>
      <c r="S84" t="n">
        <v>57.64</v>
      </c>
      <c r="T84" t="n">
        <v>4581.88</v>
      </c>
      <c r="U84" t="n">
        <v>0.8100000000000001</v>
      </c>
      <c r="V84" t="n">
        <v>0.88</v>
      </c>
      <c r="W84" t="n">
        <v>6.81</v>
      </c>
      <c r="X84" t="n">
        <v>0.26</v>
      </c>
      <c r="Y84" t="n">
        <v>1</v>
      </c>
      <c r="Z84" t="n">
        <v>10</v>
      </c>
      <c r="AA84" t="n">
        <v>383.0706369217805</v>
      </c>
      <c r="AB84" t="n">
        <v>524.134145320148</v>
      </c>
      <c r="AC84" t="n">
        <v>474.1115181176856</v>
      </c>
      <c r="AD84" t="n">
        <v>383070.6369217805</v>
      </c>
      <c r="AE84" t="n">
        <v>524134.1453201481</v>
      </c>
      <c r="AF84" t="n">
        <v>3.88807522920846e-06</v>
      </c>
      <c r="AG84" t="n">
        <v>7.708333333333333</v>
      </c>
      <c r="AH84" t="n">
        <v>474111.5181176856</v>
      </c>
    </row>
    <row r="85">
      <c r="A85" t="n">
        <v>83</v>
      </c>
      <c r="B85" t="n">
        <v>80</v>
      </c>
      <c r="C85" t="inlineStr">
        <is>
          <t xml:space="preserve">CONCLUIDO	</t>
        </is>
      </c>
      <c r="D85" t="n">
        <v>3.7569</v>
      </c>
      <c r="E85" t="n">
        <v>26.62</v>
      </c>
      <c r="F85" t="n">
        <v>23.97</v>
      </c>
      <c r="G85" t="n">
        <v>143.83</v>
      </c>
      <c r="H85" t="n">
        <v>2.04</v>
      </c>
      <c r="I85" t="n">
        <v>10</v>
      </c>
      <c r="J85" t="n">
        <v>189.63</v>
      </c>
      <c r="K85" t="n">
        <v>50.28</v>
      </c>
      <c r="L85" t="n">
        <v>21.75</v>
      </c>
      <c r="M85" t="n">
        <v>8</v>
      </c>
      <c r="N85" t="n">
        <v>37.6</v>
      </c>
      <c r="O85" t="n">
        <v>23622.13</v>
      </c>
      <c r="P85" t="n">
        <v>268.04</v>
      </c>
      <c r="Q85" t="n">
        <v>452.59</v>
      </c>
      <c r="R85" t="n">
        <v>70.31</v>
      </c>
      <c r="S85" t="n">
        <v>57.64</v>
      </c>
      <c r="T85" t="n">
        <v>4241.91</v>
      </c>
      <c r="U85" t="n">
        <v>0.82</v>
      </c>
      <c r="V85" t="n">
        <v>0.88</v>
      </c>
      <c r="W85" t="n">
        <v>6.81</v>
      </c>
      <c r="X85" t="n">
        <v>0.25</v>
      </c>
      <c r="Y85" t="n">
        <v>1</v>
      </c>
      <c r="Z85" t="n">
        <v>10</v>
      </c>
      <c r="AA85" t="n">
        <v>382.8101695274163</v>
      </c>
      <c r="AB85" t="n">
        <v>523.7777623401686</v>
      </c>
      <c r="AC85" t="n">
        <v>473.7891478291286</v>
      </c>
      <c r="AD85" t="n">
        <v>382810.1695274163</v>
      </c>
      <c r="AE85" t="n">
        <v>523777.7623401686</v>
      </c>
      <c r="AF85" t="n">
        <v>3.890664241586741e-06</v>
      </c>
      <c r="AG85" t="n">
        <v>7.702546296296297</v>
      </c>
      <c r="AH85" t="n">
        <v>473789.1478291287</v>
      </c>
    </row>
    <row r="86">
      <c r="A86" t="n">
        <v>84</v>
      </c>
      <c r="B86" t="n">
        <v>80</v>
      </c>
      <c r="C86" t="inlineStr">
        <is>
          <t xml:space="preserve">CONCLUIDO	</t>
        </is>
      </c>
      <c r="D86" t="n">
        <v>3.7545</v>
      </c>
      <c r="E86" t="n">
        <v>26.64</v>
      </c>
      <c r="F86" t="n">
        <v>23.99</v>
      </c>
      <c r="G86" t="n">
        <v>143.93</v>
      </c>
      <c r="H86" t="n">
        <v>2.05</v>
      </c>
      <c r="I86" t="n">
        <v>10</v>
      </c>
      <c r="J86" t="n">
        <v>190.01</v>
      </c>
      <c r="K86" t="n">
        <v>50.28</v>
      </c>
      <c r="L86" t="n">
        <v>22</v>
      </c>
      <c r="M86" t="n">
        <v>8</v>
      </c>
      <c r="N86" t="n">
        <v>37.74</v>
      </c>
      <c r="O86" t="n">
        <v>23669.2</v>
      </c>
      <c r="P86" t="n">
        <v>268.12</v>
      </c>
      <c r="Q86" t="n">
        <v>452.6</v>
      </c>
      <c r="R86" t="n">
        <v>70.92</v>
      </c>
      <c r="S86" t="n">
        <v>57.64</v>
      </c>
      <c r="T86" t="n">
        <v>4548.89</v>
      </c>
      <c r="U86" t="n">
        <v>0.8100000000000001</v>
      </c>
      <c r="V86" t="n">
        <v>0.88</v>
      </c>
      <c r="W86" t="n">
        <v>6.81</v>
      </c>
      <c r="X86" t="n">
        <v>0.26</v>
      </c>
      <c r="Y86" t="n">
        <v>1</v>
      </c>
      <c r="Z86" t="n">
        <v>10</v>
      </c>
      <c r="AA86" t="n">
        <v>383.0706929145207</v>
      </c>
      <c r="AB86" t="n">
        <v>524.1342219318855</v>
      </c>
      <c r="AC86" t="n">
        <v>474.1115874177063</v>
      </c>
      <c r="AD86" t="n">
        <v>383070.6929145207</v>
      </c>
      <c r="AE86" t="n">
        <v>524134.2219318855</v>
      </c>
      <c r="AF86" t="n">
        <v>3.888178789703592e-06</v>
      </c>
      <c r="AG86" t="n">
        <v>7.708333333333333</v>
      </c>
      <c r="AH86" t="n">
        <v>474111.5874177063</v>
      </c>
    </row>
    <row r="87">
      <c r="A87" t="n">
        <v>85</v>
      </c>
      <c r="B87" t="n">
        <v>80</v>
      </c>
      <c r="C87" t="inlineStr">
        <is>
          <t xml:space="preserve">CONCLUIDO	</t>
        </is>
      </c>
      <c r="D87" t="n">
        <v>3.7549</v>
      </c>
      <c r="E87" t="n">
        <v>26.63</v>
      </c>
      <c r="F87" t="n">
        <v>23.98</v>
      </c>
      <c r="G87" t="n">
        <v>143.91</v>
      </c>
      <c r="H87" t="n">
        <v>2.07</v>
      </c>
      <c r="I87" t="n">
        <v>10</v>
      </c>
      <c r="J87" t="n">
        <v>190.4</v>
      </c>
      <c r="K87" t="n">
        <v>50.28</v>
      </c>
      <c r="L87" t="n">
        <v>22.25</v>
      </c>
      <c r="M87" t="n">
        <v>8</v>
      </c>
      <c r="N87" t="n">
        <v>37.87</v>
      </c>
      <c r="O87" t="n">
        <v>23716.33</v>
      </c>
      <c r="P87" t="n">
        <v>268.07</v>
      </c>
      <c r="Q87" t="n">
        <v>452.56</v>
      </c>
      <c r="R87" t="n">
        <v>70.81</v>
      </c>
      <c r="S87" t="n">
        <v>57.64</v>
      </c>
      <c r="T87" t="n">
        <v>4492.92</v>
      </c>
      <c r="U87" t="n">
        <v>0.8100000000000001</v>
      </c>
      <c r="V87" t="n">
        <v>0.88</v>
      </c>
      <c r="W87" t="n">
        <v>6.81</v>
      </c>
      <c r="X87" t="n">
        <v>0.26</v>
      </c>
      <c r="Y87" t="n">
        <v>1</v>
      </c>
      <c r="Z87" t="n">
        <v>10</v>
      </c>
      <c r="AA87" t="n">
        <v>382.9850031406204</v>
      </c>
      <c r="AB87" t="n">
        <v>524.0169774028692</v>
      </c>
      <c r="AC87" t="n">
        <v>474.0055325419855</v>
      </c>
      <c r="AD87" t="n">
        <v>382985.0031406204</v>
      </c>
      <c r="AE87" t="n">
        <v>524016.9774028691</v>
      </c>
      <c r="AF87" t="n">
        <v>3.888593031684116e-06</v>
      </c>
      <c r="AG87" t="n">
        <v>7.705439814814814</v>
      </c>
      <c r="AH87" t="n">
        <v>474005.5325419855</v>
      </c>
    </row>
    <row r="88">
      <c r="A88" t="n">
        <v>86</v>
      </c>
      <c r="B88" t="n">
        <v>80</v>
      </c>
      <c r="C88" t="inlineStr">
        <is>
          <t xml:space="preserve">CONCLUIDO	</t>
        </is>
      </c>
      <c r="D88" t="n">
        <v>3.7562</v>
      </c>
      <c r="E88" t="n">
        <v>26.62</v>
      </c>
      <c r="F88" t="n">
        <v>23.98</v>
      </c>
      <c r="G88" t="n">
        <v>143.85</v>
      </c>
      <c r="H88" t="n">
        <v>2.09</v>
      </c>
      <c r="I88" t="n">
        <v>10</v>
      </c>
      <c r="J88" t="n">
        <v>190.78</v>
      </c>
      <c r="K88" t="n">
        <v>50.28</v>
      </c>
      <c r="L88" t="n">
        <v>22.5</v>
      </c>
      <c r="M88" t="n">
        <v>8</v>
      </c>
      <c r="N88" t="n">
        <v>38</v>
      </c>
      <c r="O88" t="n">
        <v>23763.49</v>
      </c>
      <c r="P88" t="n">
        <v>267.67</v>
      </c>
      <c r="Q88" t="n">
        <v>452.57</v>
      </c>
      <c r="R88" t="n">
        <v>70.56999999999999</v>
      </c>
      <c r="S88" t="n">
        <v>57.64</v>
      </c>
      <c r="T88" t="n">
        <v>4374.34</v>
      </c>
      <c r="U88" t="n">
        <v>0.82</v>
      </c>
      <c r="V88" t="n">
        <v>0.88</v>
      </c>
      <c r="W88" t="n">
        <v>6.81</v>
      </c>
      <c r="X88" t="n">
        <v>0.25</v>
      </c>
      <c r="Y88" t="n">
        <v>1</v>
      </c>
      <c r="Z88" t="n">
        <v>10</v>
      </c>
      <c r="AA88" t="n">
        <v>382.6444889699227</v>
      </c>
      <c r="AB88" t="n">
        <v>523.5510708920956</v>
      </c>
      <c r="AC88" t="n">
        <v>473.5840914946963</v>
      </c>
      <c r="AD88" t="n">
        <v>382644.4889699228</v>
      </c>
      <c r="AE88" t="n">
        <v>523551.0708920956</v>
      </c>
      <c r="AF88" t="n">
        <v>3.889939318120823e-06</v>
      </c>
      <c r="AG88" t="n">
        <v>7.702546296296297</v>
      </c>
      <c r="AH88" t="n">
        <v>473584.0914946963</v>
      </c>
    </row>
    <row r="89">
      <c r="A89" t="n">
        <v>87</v>
      </c>
      <c r="B89" t="n">
        <v>80</v>
      </c>
      <c r="C89" t="inlineStr">
        <is>
          <t xml:space="preserve">CONCLUIDO	</t>
        </is>
      </c>
      <c r="D89" t="n">
        <v>3.755</v>
      </c>
      <c r="E89" t="n">
        <v>26.63</v>
      </c>
      <c r="F89" t="n">
        <v>23.98</v>
      </c>
      <c r="G89" t="n">
        <v>143.91</v>
      </c>
      <c r="H89" t="n">
        <v>2.11</v>
      </c>
      <c r="I89" t="n">
        <v>10</v>
      </c>
      <c r="J89" t="n">
        <v>191.16</v>
      </c>
      <c r="K89" t="n">
        <v>50.28</v>
      </c>
      <c r="L89" t="n">
        <v>22.75</v>
      </c>
      <c r="M89" t="n">
        <v>8</v>
      </c>
      <c r="N89" t="n">
        <v>38.13</v>
      </c>
      <c r="O89" t="n">
        <v>23810.71</v>
      </c>
      <c r="P89" t="n">
        <v>267.43</v>
      </c>
      <c r="Q89" t="n">
        <v>452.55</v>
      </c>
      <c r="R89" t="n">
        <v>70.84999999999999</v>
      </c>
      <c r="S89" t="n">
        <v>57.64</v>
      </c>
      <c r="T89" t="n">
        <v>4514.07</v>
      </c>
      <c r="U89" t="n">
        <v>0.8100000000000001</v>
      </c>
      <c r="V89" t="n">
        <v>0.88</v>
      </c>
      <c r="W89" t="n">
        <v>6.81</v>
      </c>
      <c r="X89" t="n">
        <v>0.26</v>
      </c>
      <c r="Y89" t="n">
        <v>1</v>
      </c>
      <c r="Z89" t="n">
        <v>10</v>
      </c>
      <c r="AA89" t="n">
        <v>382.5663872749303</v>
      </c>
      <c r="AB89" t="n">
        <v>523.4442087074032</v>
      </c>
      <c r="AC89" t="n">
        <v>473.4874280869289</v>
      </c>
      <c r="AD89" t="n">
        <v>382566.3872749303</v>
      </c>
      <c r="AE89" t="n">
        <v>523444.2087074032</v>
      </c>
      <c r="AF89" t="n">
        <v>3.888696592179247e-06</v>
      </c>
      <c r="AG89" t="n">
        <v>7.705439814814814</v>
      </c>
      <c r="AH89" t="n">
        <v>473487.4280869289</v>
      </c>
    </row>
    <row r="90">
      <c r="A90" t="n">
        <v>88</v>
      </c>
      <c r="B90" t="n">
        <v>80</v>
      </c>
      <c r="C90" t="inlineStr">
        <is>
          <t xml:space="preserve">CONCLUIDO	</t>
        </is>
      </c>
      <c r="D90" t="n">
        <v>3.7555</v>
      </c>
      <c r="E90" t="n">
        <v>26.63</v>
      </c>
      <c r="F90" t="n">
        <v>23.98</v>
      </c>
      <c r="G90" t="n">
        <v>143.89</v>
      </c>
      <c r="H90" t="n">
        <v>2.13</v>
      </c>
      <c r="I90" t="n">
        <v>10</v>
      </c>
      <c r="J90" t="n">
        <v>191.55</v>
      </c>
      <c r="K90" t="n">
        <v>50.28</v>
      </c>
      <c r="L90" t="n">
        <v>23</v>
      </c>
      <c r="M90" t="n">
        <v>8</v>
      </c>
      <c r="N90" t="n">
        <v>38.27</v>
      </c>
      <c r="O90" t="n">
        <v>23857.96</v>
      </c>
      <c r="P90" t="n">
        <v>266.29</v>
      </c>
      <c r="Q90" t="n">
        <v>452.55</v>
      </c>
      <c r="R90" t="n">
        <v>70.61</v>
      </c>
      <c r="S90" t="n">
        <v>57.64</v>
      </c>
      <c r="T90" t="n">
        <v>4391.53</v>
      </c>
      <c r="U90" t="n">
        <v>0.82</v>
      </c>
      <c r="V90" t="n">
        <v>0.88</v>
      </c>
      <c r="W90" t="n">
        <v>6.81</v>
      </c>
      <c r="X90" t="n">
        <v>0.26</v>
      </c>
      <c r="Y90" t="n">
        <v>1</v>
      </c>
      <c r="Z90" t="n">
        <v>10</v>
      </c>
      <c r="AA90" t="n">
        <v>381.8003406309895</v>
      </c>
      <c r="AB90" t="n">
        <v>522.3960698935708</v>
      </c>
      <c r="AC90" t="n">
        <v>472.5393221704166</v>
      </c>
      <c r="AD90" t="n">
        <v>381800.3406309895</v>
      </c>
      <c r="AE90" t="n">
        <v>522396.0698935708</v>
      </c>
      <c r="AF90" t="n">
        <v>3.889214394654904e-06</v>
      </c>
      <c r="AG90" t="n">
        <v>7.705439814814814</v>
      </c>
      <c r="AH90" t="n">
        <v>472539.3221704166</v>
      </c>
    </row>
    <row r="91">
      <c r="A91" t="n">
        <v>89</v>
      </c>
      <c r="B91" t="n">
        <v>80</v>
      </c>
      <c r="C91" t="inlineStr">
        <is>
          <t xml:space="preserve">CONCLUIDO	</t>
        </is>
      </c>
      <c r="D91" t="n">
        <v>3.7556</v>
      </c>
      <c r="E91" t="n">
        <v>26.63</v>
      </c>
      <c r="F91" t="n">
        <v>23.98</v>
      </c>
      <c r="G91" t="n">
        <v>143.88</v>
      </c>
      <c r="H91" t="n">
        <v>2.15</v>
      </c>
      <c r="I91" t="n">
        <v>10</v>
      </c>
      <c r="J91" t="n">
        <v>191.93</v>
      </c>
      <c r="K91" t="n">
        <v>50.28</v>
      </c>
      <c r="L91" t="n">
        <v>23.25</v>
      </c>
      <c r="M91" t="n">
        <v>8</v>
      </c>
      <c r="N91" t="n">
        <v>38.4</v>
      </c>
      <c r="O91" t="n">
        <v>23905.27</v>
      </c>
      <c r="P91" t="n">
        <v>264.9</v>
      </c>
      <c r="Q91" t="n">
        <v>452.55</v>
      </c>
      <c r="R91" t="n">
        <v>70.59999999999999</v>
      </c>
      <c r="S91" t="n">
        <v>57.64</v>
      </c>
      <c r="T91" t="n">
        <v>4390.07</v>
      </c>
      <c r="U91" t="n">
        <v>0.82</v>
      </c>
      <c r="V91" t="n">
        <v>0.88</v>
      </c>
      <c r="W91" t="n">
        <v>6.81</v>
      </c>
      <c r="X91" t="n">
        <v>0.26</v>
      </c>
      <c r="Y91" t="n">
        <v>1</v>
      </c>
      <c r="Z91" t="n">
        <v>10</v>
      </c>
      <c r="AA91" t="n">
        <v>380.8988148299452</v>
      </c>
      <c r="AB91" t="n">
        <v>521.1625625200705</v>
      </c>
      <c r="AC91" t="n">
        <v>471.4235390094049</v>
      </c>
      <c r="AD91" t="n">
        <v>380898.8148299452</v>
      </c>
      <c r="AE91" t="n">
        <v>521162.5625200706</v>
      </c>
      <c r="AF91" t="n">
        <v>3.889317955150035e-06</v>
      </c>
      <c r="AG91" t="n">
        <v>7.705439814814814</v>
      </c>
      <c r="AH91" t="n">
        <v>471423.5390094048</v>
      </c>
    </row>
    <row r="92">
      <c r="A92" t="n">
        <v>90</v>
      </c>
      <c r="B92" t="n">
        <v>80</v>
      </c>
      <c r="C92" t="inlineStr">
        <is>
          <t xml:space="preserve">CONCLUIDO	</t>
        </is>
      </c>
      <c r="D92" t="n">
        <v>3.7558</v>
      </c>
      <c r="E92" t="n">
        <v>26.63</v>
      </c>
      <c r="F92" t="n">
        <v>23.98</v>
      </c>
      <c r="G92" t="n">
        <v>143.87</v>
      </c>
      <c r="H92" t="n">
        <v>2.17</v>
      </c>
      <c r="I92" t="n">
        <v>10</v>
      </c>
      <c r="J92" t="n">
        <v>192.31</v>
      </c>
      <c r="K92" t="n">
        <v>50.28</v>
      </c>
      <c r="L92" t="n">
        <v>23.5</v>
      </c>
      <c r="M92" t="n">
        <v>8</v>
      </c>
      <c r="N92" t="n">
        <v>38.53</v>
      </c>
      <c r="O92" t="n">
        <v>23952.62</v>
      </c>
      <c r="P92" t="n">
        <v>263.53</v>
      </c>
      <c r="Q92" t="n">
        <v>452.58</v>
      </c>
      <c r="R92" t="n">
        <v>70.67</v>
      </c>
      <c r="S92" t="n">
        <v>57.64</v>
      </c>
      <c r="T92" t="n">
        <v>4423.84</v>
      </c>
      <c r="U92" t="n">
        <v>0.82</v>
      </c>
      <c r="V92" t="n">
        <v>0.88</v>
      </c>
      <c r="W92" t="n">
        <v>6.81</v>
      </c>
      <c r="X92" t="n">
        <v>0.25</v>
      </c>
      <c r="Y92" t="n">
        <v>1</v>
      </c>
      <c r="Z92" t="n">
        <v>10</v>
      </c>
      <c r="AA92" t="n">
        <v>380.003914607263</v>
      </c>
      <c r="AB92" t="n">
        <v>519.9381205551854</v>
      </c>
      <c r="AC92" t="n">
        <v>470.3159560671331</v>
      </c>
      <c r="AD92" t="n">
        <v>380003.914607263</v>
      </c>
      <c r="AE92" t="n">
        <v>519938.1205551854</v>
      </c>
      <c r="AF92" t="n">
        <v>3.889525076140298e-06</v>
      </c>
      <c r="AG92" t="n">
        <v>7.705439814814814</v>
      </c>
      <c r="AH92" t="n">
        <v>470315.9560671331</v>
      </c>
    </row>
    <row r="93">
      <c r="A93" t="n">
        <v>91</v>
      </c>
      <c r="B93" t="n">
        <v>80</v>
      </c>
      <c r="C93" t="inlineStr">
        <is>
          <t xml:space="preserve">CONCLUIDO	</t>
        </is>
      </c>
      <c r="D93" t="n">
        <v>3.7639</v>
      </c>
      <c r="E93" t="n">
        <v>26.57</v>
      </c>
      <c r="F93" t="n">
        <v>23.95</v>
      </c>
      <c r="G93" t="n">
        <v>159.69</v>
      </c>
      <c r="H93" t="n">
        <v>2.19</v>
      </c>
      <c r="I93" t="n">
        <v>9</v>
      </c>
      <c r="J93" t="n">
        <v>192.7</v>
      </c>
      <c r="K93" t="n">
        <v>50.28</v>
      </c>
      <c r="L93" t="n">
        <v>23.75</v>
      </c>
      <c r="M93" t="n">
        <v>7</v>
      </c>
      <c r="N93" t="n">
        <v>38.67</v>
      </c>
      <c r="O93" t="n">
        <v>24000.01</v>
      </c>
      <c r="P93" t="n">
        <v>263.56</v>
      </c>
      <c r="Q93" t="n">
        <v>452.55</v>
      </c>
      <c r="R93" t="n">
        <v>69.81</v>
      </c>
      <c r="S93" t="n">
        <v>57.64</v>
      </c>
      <c r="T93" t="n">
        <v>3999.57</v>
      </c>
      <c r="U93" t="n">
        <v>0.83</v>
      </c>
      <c r="V93" t="n">
        <v>0.89</v>
      </c>
      <c r="W93" t="n">
        <v>6.81</v>
      </c>
      <c r="X93" t="n">
        <v>0.23</v>
      </c>
      <c r="Y93" t="n">
        <v>1</v>
      </c>
      <c r="Z93" t="n">
        <v>10</v>
      </c>
      <c r="AA93" t="n">
        <v>379.4301920908964</v>
      </c>
      <c r="AB93" t="n">
        <v>519.1531280974413</v>
      </c>
      <c r="AC93" t="n">
        <v>469.6058821878125</v>
      </c>
      <c r="AD93" t="n">
        <v>379430.1920908964</v>
      </c>
      <c r="AE93" t="n">
        <v>519153.1280974413</v>
      </c>
      <c r="AF93" t="n">
        <v>3.897913476245931e-06</v>
      </c>
      <c r="AG93" t="n">
        <v>7.688078703703703</v>
      </c>
      <c r="AH93" t="n">
        <v>469605.8821878125</v>
      </c>
    </row>
    <row r="94">
      <c r="A94" t="n">
        <v>92</v>
      </c>
      <c r="B94" t="n">
        <v>80</v>
      </c>
      <c r="C94" t="inlineStr">
        <is>
          <t xml:space="preserve">CONCLUIDO	</t>
        </is>
      </c>
      <c r="D94" t="n">
        <v>3.7643</v>
      </c>
      <c r="E94" t="n">
        <v>26.57</v>
      </c>
      <c r="F94" t="n">
        <v>23.95</v>
      </c>
      <c r="G94" t="n">
        <v>159.67</v>
      </c>
      <c r="H94" t="n">
        <v>2.21</v>
      </c>
      <c r="I94" t="n">
        <v>9</v>
      </c>
      <c r="J94" t="n">
        <v>193.08</v>
      </c>
      <c r="K94" t="n">
        <v>50.28</v>
      </c>
      <c r="L94" t="n">
        <v>24</v>
      </c>
      <c r="M94" t="n">
        <v>7</v>
      </c>
      <c r="N94" t="n">
        <v>38.8</v>
      </c>
      <c r="O94" t="n">
        <v>24047.45</v>
      </c>
      <c r="P94" t="n">
        <v>263.54</v>
      </c>
      <c r="Q94" t="n">
        <v>452.56</v>
      </c>
      <c r="R94" t="n">
        <v>69.69</v>
      </c>
      <c r="S94" t="n">
        <v>57.64</v>
      </c>
      <c r="T94" t="n">
        <v>3937.46</v>
      </c>
      <c r="U94" t="n">
        <v>0.83</v>
      </c>
      <c r="V94" t="n">
        <v>0.89</v>
      </c>
      <c r="W94" t="n">
        <v>6.81</v>
      </c>
      <c r="X94" t="n">
        <v>0.23</v>
      </c>
      <c r="Y94" t="n">
        <v>1</v>
      </c>
      <c r="Z94" t="n">
        <v>10</v>
      </c>
      <c r="AA94" t="n">
        <v>379.3922509549044</v>
      </c>
      <c r="AB94" t="n">
        <v>519.1012153613324</v>
      </c>
      <c r="AC94" t="n">
        <v>469.5589239303777</v>
      </c>
      <c r="AD94" t="n">
        <v>379392.2509549044</v>
      </c>
      <c r="AE94" t="n">
        <v>519101.2153613324</v>
      </c>
      <c r="AF94" t="n">
        <v>3.898327718226456e-06</v>
      </c>
      <c r="AG94" t="n">
        <v>7.688078703703703</v>
      </c>
      <c r="AH94" t="n">
        <v>469558.9239303777</v>
      </c>
    </row>
    <row r="95">
      <c r="A95" t="n">
        <v>93</v>
      </c>
      <c r="B95" t="n">
        <v>80</v>
      </c>
      <c r="C95" t="inlineStr">
        <is>
          <t xml:space="preserve">CONCLUIDO	</t>
        </is>
      </c>
      <c r="D95" t="n">
        <v>3.7639</v>
      </c>
      <c r="E95" t="n">
        <v>26.57</v>
      </c>
      <c r="F95" t="n">
        <v>23.95</v>
      </c>
      <c r="G95" t="n">
        <v>159.69</v>
      </c>
      <c r="H95" t="n">
        <v>2.22</v>
      </c>
      <c r="I95" t="n">
        <v>9</v>
      </c>
      <c r="J95" t="n">
        <v>193.47</v>
      </c>
      <c r="K95" t="n">
        <v>50.28</v>
      </c>
      <c r="L95" t="n">
        <v>24.25</v>
      </c>
      <c r="M95" t="n">
        <v>7</v>
      </c>
      <c r="N95" t="n">
        <v>38.94</v>
      </c>
      <c r="O95" t="n">
        <v>24094.93</v>
      </c>
      <c r="P95" t="n">
        <v>264.22</v>
      </c>
      <c r="Q95" t="n">
        <v>452.56</v>
      </c>
      <c r="R95" t="n">
        <v>69.78</v>
      </c>
      <c r="S95" t="n">
        <v>57.64</v>
      </c>
      <c r="T95" t="n">
        <v>3982.55</v>
      </c>
      <c r="U95" t="n">
        <v>0.83</v>
      </c>
      <c r="V95" t="n">
        <v>0.89</v>
      </c>
      <c r="W95" t="n">
        <v>6.81</v>
      </c>
      <c r="X95" t="n">
        <v>0.23</v>
      </c>
      <c r="Y95" t="n">
        <v>1</v>
      </c>
      <c r="Z95" t="n">
        <v>10</v>
      </c>
      <c r="AA95" t="n">
        <v>379.8543021486311</v>
      </c>
      <c r="AB95" t="n">
        <v>519.7334141888492</v>
      </c>
      <c r="AC95" t="n">
        <v>470.130786589093</v>
      </c>
      <c r="AD95" t="n">
        <v>379854.3021486311</v>
      </c>
      <c r="AE95" t="n">
        <v>519733.4141888493</v>
      </c>
      <c r="AF95" t="n">
        <v>3.897913476245931e-06</v>
      </c>
      <c r="AG95" t="n">
        <v>7.688078703703703</v>
      </c>
      <c r="AH95" t="n">
        <v>470130.786589093</v>
      </c>
    </row>
    <row r="96">
      <c r="A96" t="n">
        <v>94</v>
      </c>
      <c r="B96" t="n">
        <v>80</v>
      </c>
      <c r="C96" t="inlineStr">
        <is>
          <t xml:space="preserve">CONCLUIDO	</t>
        </is>
      </c>
      <c r="D96" t="n">
        <v>3.7651</v>
      </c>
      <c r="E96" t="n">
        <v>26.56</v>
      </c>
      <c r="F96" t="n">
        <v>23.95</v>
      </c>
      <c r="G96" t="n">
        <v>159.64</v>
      </c>
      <c r="H96" t="n">
        <v>2.24</v>
      </c>
      <c r="I96" t="n">
        <v>9</v>
      </c>
      <c r="J96" t="n">
        <v>193.85</v>
      </c>
      <c r="K96" t="n">
        <v>50.28</v>
      </c>
      <c r="L96" t="n">
        <v>24.5</v>
      </c>
      <c r="M96" t="n">
        <v>7</v>
      </c>
      <c r="N96" t="n">
        <v>39.07</v>
      </c>
      <c r="O96" t="n">
        <v>24142.46</v>
      </c>
      <c r="P96" t="n">
        <v>264.62</v>
      </c>
      <c r="Q96" t="n">
        <v>452.58</v>
      </c>
      <c r="R96" t="n">
        <v>69.63</v>
      </c>
      <c r="S96" t="n">
        <v>57.64</v>
      </c>
      <c r="T96" t="n">
        <v>3908</v>
      </c>
      <c r="U96" t="n">
        <v>0.83</v>
      </c>
      <c r="V96" t="n">
        <v>0.89</v>
      </c>
      <c r="W96" t="n">
        <v>6.81</v>
      </c>
      <c r="X96" t="n">
        <v>0.22</v>
      </c>
      <c r="Y96" t="n">
        <v>1</v>
      </c>
      <c r="Z96" t="n">
        <v>10</v>
      </c>
      <c r="AA96" t="n">
        <v>380.0358654030466</v>
      </c>
      <c r="AB96" t="n">
        <v>519.9818370435462</v>
      </c>
      <c r="AC96" t="n">
        <v>470.3555003152011</v>
      </c>
      <c r="AD96" t="n">
        <v>380035.8654030466</v>
      </c>
      <c r="AE96" t="n">
        <v>519981.8370435461</v>
      </c>
      <c r="AF96" t="n">
        <v>3.899156202187506e-06</v>
      </c>
      <c r="AG96" t="n">
        <v>7.685185185185184</v>
      </c>
      <c r="AH96" t="n">
        <v>470355.5003152011</v>
      </c>
    </row>
    <row r="97">
      <c r="A97" t="n">
        <v>95</v>
      </c>
      <c r="B97" t="n">
        <v>80</v>
      </c>
      <c r="C97" t="inlineStr">
        <is>
          <t xml:space="preserve">CONCLUIDO	</t>
        </is>
      </c>
      <c r="D97" t="n">
        <v>3.7652</v>
      </c>
      <c r="E97" t="n">
        <v>26.56</v>
      </c>
      <c r="F97" t="n">
        <v>23.94</v>
      </c>
      <c r="G97" t="n">
        <v>159.63</v>
      </c>
      <c r="H97" t="n">
        <v>2.26</v>
      </c>
      <c r="I97" t="n">
        <v>9</v>
      </c>
      <c r="J97" t="n">
        <v>194.24</v>
      </c>
      <c r="K97" t="n">
        <v>50.28</v>
      </c>
      <c r="L97" t="n">
        <v>24.75</v>
      </c>
      <c r="M97" t="n">
        <v>7</v>
      </c>
      <c r="N97" t="n">
        <v>39.21</v>
      </c>
      <c r="O97" t="n">
        <v>24190.04</v>
      </c>
      <c r="P97" t="n">
        <v>264.34</v>
      </c>
      <c r="Q97" t="n">
        <v>452.57</v>
      </c>
      <c r="R97" t="n">
        <v>69.5</v>
      </c>
      <c r="S97" t="n">
        <v>57.64</v>
      </c>
      <c r="T97" t="n">
        <v>3842.7</v>
      </c>
      <c r="U97" t="n">
        <v>0.83</v>
      </c>
      <c r="V97" t="n">
        <v>0.89</v>
      </c>
      <c r="W97" t="n">
        <v>6.81</v>
      </c>
      <c r="X97" t="n">
        <v>0.22</v>
      </c>
      <c r="Y97" t="n">
        <v>1</v>
      </c>
      <c r="Z97" t="n">
        <v>10</v>
      </c>
      <c r="AA97" t="n">
        <v>379.8218493196792</v>
      </c>
      <c r="AB97" t="n">
        <v>519.6890107965595</v>
      </c>
      <c r="AC97" t="n">
        <v>470.0906209942428</v>
      </c>
      <c r="AD97" t="n">
        <v>379821.8493196792</v>
      </c>
      <c r="AE97" t="n">
        <v>519689.0107965595</v>
      </c>
      <c r="AF97" t="n">
        <v>3.899259762682637e-06</v>
      </c>
      <c r="AG97" t="n">
        <v>7.685185185185184</v>
      </c>
      <c r="AH97" t="n">
        <v>470090.6209942428</v>
      </c>
    </row>
    <row r="98">
      <c r="A98" t="n">
        <v>96</v>
      </c>
      <c r="B98" t="n">
        <v>80</v>
      </c>
      <c r="C98" t="inlineStr">
        <is>
          <t xml:space="preserve">CONCLUIDO	</t>
        </is>
      </c>
      <c r="D98" t="n">
        <v>3.7636</v>
      </c>
      <c r="E98" t="n">
        <v>26.57</v>
      </c>
      <c r="F98" t="n">
        <v>23.96</v>
      </c>
      <c r="G98" t="n">
        <v>159.7</v>
      </c>
      <c r="H98" t="n">
        <v>2.28</v>
      </c>
      <c r="I98" t="n">
        <v>9</v>
      </c>
      <c r="J98" t="n">
        <v>194.62</v>
      </c>
      <c r="K98" t="n">
        <v>50.28</v>
      </c>
      <c r="L98" t="n">
        <v>25</v>
      </c>
      <c r="M98" t="n">
        <v>7</v>
      </c>
      <c r="N98" t="n">
        <v>39.34</v>
      </c>
      <c r="O98" t="n">
        <v>24237.67</v>
      </c>
      <c r="P98" t="n">
        <v>264.17</v>
      </c>
      <c r="Q98" t="n">
        <v>452.6</v>
      </c>
      <c r="R98" t="n">
        <v>69.98999999999999</v>
      </c>
      <c r="S98" t="n">
        <v>57.64</v>
      </c>
      <c r="T98" t="n">
        <v>4086.98</v>
      </c>
      <c r="U98" t="n">
        <v>0.82</v>
      </c>
      <c r="V98" t="n">
        <v>0.89</v>
      </c>
      <c r="W98" t="n">
        <v>6.81</v>
      </c>
      <c r="X98" t="n">
        <v>0.23</v>
      </c>
      <c r="Y98" t="n">
        <v>1</v>
      </c>
      <c r="Z98" t="n">
        <v>10</v>
      </c>
      <c r="AA98" t="n">
        <v>379.8689026710603</v>
      </c>
      <c r="AB98" t="n">
        <v>519.7533912677665</v>
      </c>
      <c r="AC98" t="n">
        <v>470.1488570836362</v>
      </c>
      <c r="AD98" t="n">
        <v>379868.9026710602</v>
      </c>
      <c r="AE98" t="n">
        <v>519753.3912677665</v>
      </c>
      <c r="AF98" t="n">
        <v>3.897602794760537e-06</v>
      </c>
      <c r="AG98" t="n">
        <v>7.688078703703703</v>
      </c>
      <c r="AH98" t="n">
        <v>470148.8570836362</v>
      </c>
    </row>
    <row r="99">
      <c r="A99" t="n">
        <v>97</v>
      </c>
      <c r="B99" t="n">
        <v>80</v>
      </c>
      <c r="C99" t="inlineStr">
        <is>
          <t xml:space="preserve">CONCLUIDO	</t>
        </is>
      </c>
      <c r="D99" t="n">
        <v>3.7638</v>
      </c>
      <c r="E99" t="n">
        <v>26.57</v>
      </c>
      <c r="F99" t="n">
        <v>23.95</v>
      </c>
      <c r="G99" t="n">
        <v>159.7</v>
      </c>
      <c r="H99" t="n">
        <v>2.3</v>
      </c>
      <c r="I99" t="n">
        <v>9</v>
      </c>
      <c r="J99" t="n">
        <v>195.01</v>
      </c>
      <c r="K99" t="n">
        <v>50.28</v>
      </c>
      <c r="L99" t="n">
        <v>25.25</v>
      </c>
      <c r="M99" t="n">
        <v>7</v>
      </c>
      <c r="N99" t="n">
        <v>39.48</v>
      </c>
      <c r="O99" t="n">
        <v>24285.33</v>
      </c>
      <c r="P99" t="n">
        <v>263.94</v>
      </c>
      <c r="Q99" t="n">
        <v>452.57</v>
      </c>
      <c r="R99" t="n">
        <v>69.92</v>
      </c>
      <c r="S99" t="n">
        <v>57.64</v>
      </c>
      <c r="T99" t="n">
        <v>4053.41</v>
      </c>
      <c r="U99" t="n">
        <v>0.82</v>
      </c>
      <c r="V99" t="n">
        <v>0.89</v>
      </c>
      <c r="W99" t="n">
        <v>6.81</v>
      </c>
      <c r="X99" t="n">
        <v>0.23</v>
      </c>
      <c r="Y99" t="n">
        <v>1</v>
      </c>
      <c r="Z99" t="n">
        <v>10</v>
      </c>
      <c r="AA99" t="n">
        <v>379.680656661024</v>
      </c>
      <c r="AB99" t="n">
        <v>519.495824772007</v>
      </c>
      <c r="AC99" t="n">
        <v>469.9158723727353</v>
      </c>
      <c r="AD99" t="n">
        <v>379680.656661024</v>
      </c>
      <c r="AE99" t="n">
        <v>519495.8247720071</v>
      </c>
      <c r="AF99" t="n">
        <v>3.8978099157508e-06</v>
      </c>
      <c r="AG99" t="n">
        <v>7.688078703703703</v>
      </c>
      <c r="AH99" t="n">
        <v>469915.8723727353</v>
      </c>
    </row>
    <row r="100">
      <c r="A100" t="n">
        <v>98</v>
      </c>
      <c r="B100" t="n">
        <v>80</v>
      </c>
      <c r="C100" t="inlineStr">
        <is>
          <t xml:space="preserve">CONCLUIDO	</t>
        </is>
      </c>
      <c r="D100" t="n">
        <v>3.7641</v>
      </c>
      <c r="E100" t="n">
        <v>26.57</v>
      </c>
      <c r="F100" t="n">
        <v>23.95</v>
      </c>
      <c r="G100" t="n">
        <v>159.68</v>
      </c>
      <c r="H100" t="n">
        <v>2.32</v>
      </c>
      <c r="I100" t="n">
        <v>9</v>
      </c>
      <c r="J100" t="n">
        <v>195.4</v>
      </c>
      <c r="K100" t="n">
        <v>50.28</v>
      </c>
      <c r="L100" t="n">
        <v>25.5</v>
      </c>
      <c r="M100" t="n">
        <v>7</v>
      </c>
      <c r="N100" t="n">
        <v>39.62</v>
      </c>
      <c r="O100" t="n">
        <v>24333.05</v>
      </c>
      <c r="P100" t="n">
        <v>263.24</v>
      </c>
      <c r="Q100" t="n">
        <v>452.59</v>
      </c>
      <c r="R100" t="n">
        <v>69.73999999999999</v>
      </c>
      <c r="S100" t="n">
        <v>57.64</v>
      </c>
      <c r="T100" t="n">
        <v>3963.04</v>
      </c>
      <c r="U100" t="n">
        <v>0.83</v>
      </c>
      <c r="V100" t="n">
        <v>0.89</v>
      </c>
      <c r="W100" t="n">
        <v>6.81</v>
      </c>
      <c r="X100" t="n">
        <v>0.23</v>
      </c>
      <c r="Y100" t="n">
        <v>1</v>
      </c>
      <c r="Z100" t="n">
        <v>10</v>
      </c>
      <c r="AA100" t="n">
        <v>379.2120278903647</v>
      </c>
      <c r="AB100" t="n">
        <v>518.8546262135486</v>
      </c>
      <c r="AC100" t="n">
        <v>469.3358689047683</v>
      </c>
      <c r="AD100" t="n">
        <v>379212.0278903646</v>
      </c>
      <c r="AE100" t="n">
        <v>518854.6262135486</v>
      </c>
      <c r="AF100" t="n">
        <v>3.898120597236194e-06</v>
      </c>
      <c r="AG100" t="n">
        <v>7.688078703703703</v>
      </c>
      <c r="AH100" t="n">
        <v>469335.8689047684</v>
      </c>
    </row>
    <row r="101">
      <c r="A101" t="n">
        <v>99</v>
      </c>
      <c r="B101" t="n">
        <v>80</v>
      </c>
      <c r="C101" t="inlineStr">
        <is>
          <t xml:space="preserve">CONCLUIDO	</t>
        </is>
      </c>
      <c r="D101" t="n">
        <v>3.7632</v>
      </c>
      <c r="E101" t="n">
        <v>26.57</v>
      </c>
      <c r="F101" t="n">
        <v>23.96</v>
      </c>
      <c r="G101" t="n">
        <v>159.72</v>
      </c>
      <c r="H101" t="n">
        <v>2.33</v>
      </c>
      <c r="I101" t="n">
        <v>9</v>
      </c>
      <c r="J101" t="n">
        <v>195.78</v>
      </c>
      <c r="K101" t="n">
        <v>50.28</v>
      </c>
      <c r="L101" t="n">
        <v>25.75</v>
      </c>
      <c r="M101" t="n">
        <v>7</v>
      </c>
      <c r="N101" t="n">
        <v>39.75</v>
      </c>
      <c r="O101" t="n">
        <v>24380.81</v>
      </c>
      <c r="P101" t="n">
        <v>262.11</v>
      </c>
      <c r="Q101" t="n">
        <v>452.6</v>
      </c>
      <c r="R101" t="n">
        <v>69.91</v>
      </c>
      <c r="S101" t="n">
        <v>57.64</v>
      </c>
      <c r="T101" t="n">
        <v>4046.49</v>
      </c>
      <c r="U101" t="n">
        <v>0.82</v>
      </c>
      <c r="V101" t="n">
        <v>0.88</v>
      </c>
      <c r="W101" t="n">
        <v>6.81</v>
      </c>
      <c r="X101" t="n">
        <v>0.23</v>
      </c>
      <c r="Y101" t="n">
        <v>1</v>
      </c>
      <c r="Z101" t="n">
        <v>10</v>
      </c>
      <c r="AA101" t="n">
        <v>378.5700636346881</v>
      </c>
      <c r="AB101" t="n">
        <v>517.9762623974678</v>
      </c>
      <c r="AC101" t="n">
        <v>468.541334898503</v>
      </c>
      <c r="AD101" t="n">
        <v>378570.0636346881</v>
      </c>
      <c r="AE101" t="n">
        <v>517976.2623974679</v>
      </c>
      <c r="AF101" t="n">
        <v>3.897188552780012e-06</v>
      </c>
      <c r="AG101" t="n">
        <v>7.688078703703703</v>
      </c>
      <c r="AH101" t="n">
        <v>468541.334898503</v>
      </c>
    </row>
    <row r="102">
      <c r="A102" t="n">
        <v>100</v>
      </c>
      <c r="B102" t="n">
        <v>80</v>
      </c>
      <c r="C102" t="inlineStr">
        <is>
          <t xml:space="preserve">CONCLUIDO	</t>
        </is>
      </c>
      <c r="D102" t="n">
        <v>3.7635</v>
      </c>
      <c r="E102" t="n">
        <v>26.57</v>
      </c>
      <c r="F102" t="n">
        <v>23.96</v>
      </c>
      <c r="G102" t="n">
        <v>159.71</v>
      </c>
      <c r="H102" t="n">
        <v>2.35</v>
      </c>
      <c r="I102" t="n">
        <v>9</v>
      </c>
      <c r="J102" t="n">
        <v>196.17</v>
      </c>
      <c r="K102" t="n">
        <v>50.28</v>
      </c>
      <c r="L102" t="n">
        <v>26</v>
      </c>
      <c r="M102" t="n">
        <v>7</v>
      </c>
      <c r="N102" t="n">
        <v>39.89</v>
      </c>
      <c r="O102" t="n">
        <v>24428.62</v>
      </c>
      <c r="P102" t="n">
        <v>261.76</v>
      </c>
      <c r="Q102" t="n">
        <v>452.61</v>
      </c>
      <c r="R102" t="n">
        <v>69.98999999999999</v>
      </c>
      <c r="S102" t="n">
        <v>57.64</v>
      </c>
      <c r="T102" t="n">
        <v>4086.43</v>
      </c>
      <c r="U102" t="n">
        <v>0.82</v>
      </c>
      <c r="V102" t="n">
        <v>0.89</v>
      </c>
      <c r="W102" t="n">
        <v>6.81</v>
      </c>
      <c r="X102" t="n">
        <v>0.23</v>
      </c>
      <c r="Y102" t="n">
        <v>1</v>
      </c>
      <c r="Z102" t="n">
        <v>10</v>
      </c>
      <c r="AA102" t="n">
        <v>378.3263794339341</v>
      </c>
      <c r="AB102" t="n">
        <v>517.6428429234081</v>
      </c>
      <c r="AC102" t="n">
        <v>468.2397365110903</v>
      </c>
      <c r="AD102" t="n">
        <v>378326.3794339341</v>
      </c>
      <c r="AE102" t="n">
        <v>517642.8429234081</v>
      </c>
      <c r="AF102" t="n">
        <v>3.897499234265406e-06</v>
      </c>
      <c r="AG102" t="n">
        <v>7.688078703703703</v>
      </c>
      <c r="AH102" t="n">
        <v>468239.7365110903</v>
      </c>
    </row>
    <row r="103">
      <c r="A103" t="n">
        <v>101</v>
      </c>
      <c r="B103" t="n">
        <v>80</v>
      </c>
      <c r="C103" t="inlineStr">
        <is>
          <t xml:space="preserve">CONCLUIDO	</t>
        </is>
      </c>
      <c r="D103" t="n">
        <v>3.7624</v>
      </c>
      <c r="E103" t="n">
        <v>26.58</v>
      </c>
      <c r="F103" t="n">
        <v>23.96</v>
      </c>
      <c r="G103" t="n">
        <v>159.76</v>
      </c>
      <c r="H103" t="n">
        <v>2.37</v>
      </c>
      <c r="I103" t="n">
        <v>9</v>
      </c>
      <c r="J103" t="n">
        <v>196.56</v>
      </c>
      <c r="K103" t="n">
        <v>50.28</v>
      </c>
      <c r="L103" t="n">
        <v>26.25</v>
      </c>
      <c r="M103" t="n">
        <v>7</v>
      </c>
      <c r="N103" t="n">
        <v>40.03</v>
      </c>
      <c r="O103" t="n">
        <v>24476.48</v>
      </c>
      <c r="P103" t="n">
        <v>261.27</v>
      </c>
      <c r="Q103" t="n">
        <v>452.6</v>
      </c>
      <c r="R103" t="n">
        <v>70.14</v>
      </c>
      <c r="S103" t="n">
        <v>57.64</v>
      </c>
      <c r="T103" t="n">
        <v>4165.13</v>
      </c>
      <c r="U103" t="n">
        <v>0.82</v>
      </c>
      <c r="V103" t="n">
        <v>0.88</v>
      </c>
      <c r="W103" t="n">
        <v>6.81</v>
      </c>
      <c r="X103" t="n">
        <v>0.24</v>
      </c>
      <c r="Y103" t="n">
        <v>1</v>
      </c>
      <c r="Z103" t="n">
        <v>10</v>
      </c>
      <c r="AA103" t="n">
        <v>378.0800958141267</v>
      </c>
      <c r="AB103" t="n">
        <v>517.3058668095211</v>
      </c>
      <c r="AC103" t="n">
        <v>467.9349209245636</v>
      </c>
      <c r="AD103" t="n">
        <v>378080.0958141267</v>
      </c>
      <c r="AE103" t="n">
        <v>517305.8668095211</v>
      </c>
      <c r="AF103" t="n">
        <v>3.896360068818962e-06</v>
      </c>
      <c r="AG103" t="n">
        <v>7.690972222222221</v>
      </c>
      <c r="AH103" t="n">
        <v>467934.9209245637</v>
      </c>
    </row>
    <row r="104">
      <c r="A104" t="n">
        <v>102</v>
      </c>
      <c r="B104" t="n">
        <v>80</v>
      </c>
      <c r="C104" t="inlineStr">
        <is>
          <t xml:space="preserve">CONCLUIDO	</t>
        </is>
      </c>
      <c r="D104" t="n">
        <v>3.7631</v>
      </c>
      <c r="E104" t="n">
        <v>26.57</v>
      </c>
      <c r="F104" t="n">
        <v>23.96</v>
      </c>
      <c r="G104" t="n">
        <v>159.73</v>
      </c>
      <c r="H104" t="n">
        <v>2.39</v>
      </c>
      <c r="I104" t="n">
        <v>9</v>
      </c>
      <c r="J104" t="n">
        <v>196.95</v>
      </c>
      <c r="K104" t="n">
        <v>50.28</v>
      </c>
      <c r="L104" t="n">
        <v>26.5</v>
      </c>
      <c r="M104" t="n">
        <v>7</v>
      </c>
      <c r="N104" t="n">
        <v>40.17</v>
      </c>
      <c r="O104" t="n">
        <v>24524.38</v>
      </c>
      <c r="P104" t="n">
        <v>260.28</v>
      </c>
      <c r="Q104" t="n">
        <v>452.57</v>
      </c>
      <c r="R104" t="n">
        <v>70</v>
      </c>
      <c r="S104" t="n">
        <v>57.64</v>
      </c>
      <c r="T104" t="n">
        <v>4093.33</v>
      </c>
      <c r="U104" t="n">
        <v>0.82</v>
      </c>
      <c r="V104" t="n">
        <v>0.88</v>
      </c>
      <c r="W104" t="n">
        <v>6.81</v>
      </c>
      <c r="X104" t="n">
        <v>0.24</v>
      </c>
      <c r="Y104" t="n">
        <v>1</v>
      </c>
      <c r="Z104" t="n">
        <v>10</v>
      </c>
      <c r="AA104" t="n">
        <v>377.4001239305404</v>
      </c>
      <c r="AB104" t="n">
        <v>516.375499280156</v>
      </c>
      <c r="AC104" t="n">
        <v>467.0933463664221</v>
      </c>
      <c r="AD104" t="n">
        <v>377400.1239305403</v>
      </c>
      <c r="AE104" t="n">
        <v>516375.499280156</v>
      </c>
      <c r="AF104" t="n">
        <v>3.897084992284881e-06</v>
      </c>
      <c r="AG104" t="n">
        <v>7.688078703703703</v>
      </c>
      <c r="AH104" t="n">
        <v>467093.3463664221</v>
      </c>
    </row>
    <row r="105">
      <c r="A105" t="n">
        <v>103</v>
      </c>
      <c r="B105" t="n">
        <v>80</v>
      </c>
      <c r="C105" t="inlineStr">
        <is>
          <t xml:space="preserve">CONCLUIDO	</t>
        </is>
      </c>
      <c r="D105" t="n">
        <v>3.7728</v>
      </c>
      <c r="E105" t="n">
        <v>26.51</v>
      </c>
      <c r="F105" t="n">
        <v>23.92</v>
      </c>
      <c r="G105" t="n">
        <v>179.43</v>
      </c>
      <c r="H105" t="n">
        <v>2.41</v>
      </c>
      <c r="I105" t="n">
        <v>8</v>
      </c>
      <c r="J105" t="n">
        <v>197.34</v>
      </c>
      <c r="K105" t="n">
        <v>50.28</v>
      </c>
      <c r="L105" t="n">
        <v>26.75</v>
      </c>
      <c r="M105" t="n">
        <v>6</v>
      </c>
      <c r="N105" t="n">
        <v>40.31</v>
      </c>
      <c r="O105" t="n">
        <v>24572.33</v>
      </c>
      <c r="P105" t="n">
        <v>259.46</v>
      </c>
      <c r="Q105" t="n">
        <v>452.59</v>
      </c>
      <c r="R105" t="n">
        <v>68.75</v>
      </c>
      <c r="S105" t="n">
        <v>57.64</v>
      </c>
      <c r="T105" t="n">
        <v>3471.44</v>
      </c>
      <c r="U105" t="n">
        <v>0.84</v>
      </c>
      <c r="V105" t="n">
        <v>0.89</v>
      </c>
      <c r="W105" t="n">
        <v>6.81</v>
      </c>
      <c r="X105" t="n">
        <v>0.2</v>
      </c>
      <c r="Y105" t="n">
        <v>1</v>
      </c>
      <c r="Z105" t="n">
        <v>10</v>
      </c>
      <c r="AA105" t="n">
        <v>376.1613461372272</v>
      </c>
      <c r="AB105" t="n">
        <v>514.6805488523256</v>
      </c>
      <c r="AC105" t="n">
        <v>465.5601596285462</v>
      </c>
      <c r="AD105" t="n">
        <v>376161.3461372272</v>
      </c>
      <c r="AE105" t="n">
        <v>514680.5488523256</v>
      </c>
      <c r="AF105" t="n">
        <v>3.907130360312614e-06</v>
      </c>
      <c r="AG105" t="n">
        <v>7.670717592592593</v>
      </c>
      <c r="AH105" t="n">
        <v>465560.1596285462</v>
      </c>
    </row>
    <row r="106">
      <c r="A106" t="n">
        <v>104</v>
      </c>
      <c r="B106" t="n">
        <v>80</v>
      </c>
      <c r="C106" t="inlineStr">
        <is>
          <t xml:space="preserve">CONCLUIDO	</t>
        </is>
      </c>
      <c r="D106" t="n">
        <v>3.7734</v>
      </c>
      <c r="E106" t="n">
        <v>26.5</v>
      </c>
      <c r="F106" t="n">
        <v>23.92</v>
      </c>
      <c r="G106" t="n">
        <v>179.39</v>
      </c>
      <c r="H106" t="n">
        <v>2.42</v>
      </c>
      <c r="I106" t="n">
        <v>8</v>
      </c>
      <c r="J106" t="n">
        <v>197.73</v>
      </c>
      <c r="K106" t="n">
        <v>50.28</v>
      </c>
      <c r="L106" t="n">
        <v>27</v>
      </c>
      <c r="M106" t="n">
        <v>6</v>
      </c>
      <c r="N106" t="n">
        <v>40.45</v>
      </c>
      <c r="O106" t="n">
        <v>24620.33</v>
      </c>
      <c r="P106" t="n">
        <v>259.55</v>
      </c>
      <c r="Q106" t="n">
        <v>452.56</v>
      </c>
      <c r="R106" t="n">
        <v>68.75</v>
      </c>
      <c r="S106" t="n">
        <v>57.64</v>
      </c>
      <c r="T106" t="n">
        <v>3474.95</v>
      </c>
      <c r="U106" t="n">
        <v>0.84</v>
      </c>
      <c r="V106" t="n">
        <v>0.89</v>
      </c>
      <c r="W106" t="n">
        <v>6.81</v>
      </c>
      <c r="X106" t="n">
        <v>0.2</v>
      </c>
      <c r="Y106" t="n">
        <v>1</v>
      </c>
      <c r="Z106" t="n">
        <v>10</v>
      </c>
      <c r="AA106" t="n">
        <v>376.1820082378496</v>
      </c>
      <c r="AB106" t="n">
        <v>514.7088196499449</v>
      </c>
      <c r="AC106" t="n">
        <v>465.5857323009188</v>
      </c>
      <c r="AD106" t="n">
        <v>376182.0082378496</v>
      </c>
      <c r="AE106" t="n">
        <v>514708.8196499449</v>
      </c>
      <c r="AF106" t="n">
        <v>3.907751723283402e-06</v>
      </c>
      <c r="AG106" t="n">
        <v>7.667824074074074</v>
      </c>
      <c r="AH106" t="n">
        <v>465585.7323009188</v>
      </c>
    </row>
    <row r="107">
      <c r="A107" t="n">
        <v>105</v>
      </c>
      <c r="B107" t="n">
        <v>80</v>
      </c>
      <c r="C107" t="inlineStr">
        <is>
          <t xml:space="preserve">CONCLUIDO	</t>
        </is>
      </c>
      <c r="D107" t="n">
        <v>3.7746</v>
      </c>
      <c r="E107" t="n">
        <v>26.49</v>
      </c>
      <c r="F107" t="n">
        <v>23.91</v>
      </c>
      <c r="G107" t="n">
        <v>179.33</v>
      </c>
      <c r="H107" t="n">
        <v>2.44</v>
      </c>
      <c r="I107" t="n">
        <v>8</v>
      </c>
      <c r="J107" t="n">
        <v>198.12</v>
      </c>
      <c r="K107" t="n">
        <v>50.28</v>
      </c>
      <c r="L107" t="n">
        <v>27.25</v>
      </c>
      <c r="M107" t="n">
        <v>6</v>
      </c>
      <c r="N107" t="n">
        <v>40.59</v>
      </c>
      <c r="O107" t="n">
        <v>24668.37</v>
      </c>
      <c r="P107" t="n">
        <v>259.47</v>
      </c>
      <c r="Q107" t="n">
        <v>452.57</v>
      </c>
      <c r="R107" t="n">
        <v>68.41</v>
      </c>
      <c r="S107" t="n">
        <v>57.64</v>
      </c>
      <c r="T107" t="n">
        <v>3302.34</v>
      </c>
      <c r="U107" t="n">
        <v>0.84</v>
      </c>
      <c r="V107" t="n">
        <v>0.89</v>
      </c>
      <c r="W107" t="n">
        <v>6.81</v>
      </c>
      <c r="X107" t="n">
        <v>0.19</v>
      </c>
      <c r="Y107" t="n">
        <v>1</v>
      </c>
      <c r="Z107" t="n">
        <v>10</v>
      </c>
      <c r="AA107" t="n">
        <v>376.02891660828</v>
      </c>
      <c r="AB107" t="n">
        <v>514.4993529284416</v>
      </c>
      <c r="AC107" t="n">
        <v>465.3962567893275</v>
      </c>
      <c r="AD107" t="n">
        <v>376028.91660828</v>
      </c>
      <c r="AE107" t="n">
        <v>514499.3529284416</v>
      </c>
      <c r="AF107" t="n">
        <v>3.908994449224976e-06</v>
      </c>
      <c r="AG107" t="n">
        <v>7.664930555555554</v>
      </c>
      <c r="AH107" t="n">
        <v>465396.2567893275</v>
      </c>
    </row>
    <row r="108">
      <c r="A108" t="n">
        <v>106</v>
      </c>
      <c r="B108" t="n">
        <v>80</v>
      </c>
      <c r="C108" t="inlineStr">
        <is>
          <t xml:space="preserve">CONCLUIDO	</t>
        </is>
      </c>
      <c r="D108" t="n">
        <v>3.7727</v>
      </c>
      <c r="E108" t="n">
        <v>26.51</v>
      </c>
      <c r="F108" t="n">
        <v>23.92</v>
      </c>
      <c r="G108" t="n">
        <v>179.43</v>
      </c>
      <c r="H108" t="n">
        <v>2.46</v>
      </c>
      <c r="I108" t="n">
        <v>8</v>
      </c>
      <c r="J108" t="n">
        <v>198.51</v>
      </c>
      <c r="K108" t="n">
        <v>50.28</v>
      </c>
      <c r="L108" t="n">
        <v>27.5</v>
      </c>
      <c r="M108" t="n">
        <v>6</v>
      </c>
      <c r="N108" t="n">
        <v>40.73</v>
      </c>
      <c r="O108" t="n">
        <v>24716.47</v>
      </c>
      <c r="P108" t="n">
        <v>259.66</v>
      </c>
      <c r="Q108" t="n">
        <v>452.55</v>
      </c>
      <c r="R108" t="n">
        <v>68.89</v>
      </c>
      <c r="S108" t="n">
        <v>57.64</v>
      </c>
      <c r="T108" t="n">
        <v>3541.72</v>
      </c>
      <c r="U108" t="n">
        <v>0.84</v>
      </c>
      <c r="V108" t="n">
        <v>0.89</v>
      </c>
      <c r="W108" t="n">
        <v>6.81</v>
      </c>
      <c r="X108" t="n">
        <v>0.2</v>
      </c>
      <c r="Y108" t="n">
        <v>1</v>
      </c>
      <c r="Z108" t="n">
        <v>10</v>
      </c>
      <c r="AA108" t="n">
        <v>376.2957366212557</v>
      </c>
      <c r="AB108" t="n">
        <v>514.8644278414633</v>
      </c>
      <c r="AC108" t="n">
        <v>465.7264894650362</v>
      </c>
      <c r="AD108" t="n">
        <v>376295.7366212557</v>
      </c>
      <c r="AE108" t="n">
        <v>514864.4278414634</v>
      </c>
      <c r="AF108" t="n">
        <v>3.907026799817483e-06</v>
      </c>
      <c r="AG108" t="n">
        <v>7.670717592592593</v>
      </c>
      <c r="AH108" t="n">
        <v>465726.4894650362</v>
      </c>
    </row>
    <row r="109">
      <c r="A109" t="n">
        <v>107</v>
      </c>
      <c r="B109" t="n">
        <v>80</v>
      </c>
      <c r="C109" t="inlineStr">
        <is>
          <t xml:space="preserve">CONCLUIDO	</t>
        </is>
      </c>
      <c r="D109" t="n">
        <v>3.7745</v>
      </c>
      <c r="E109" t="n">
        <v>26.49</v>
      </c>
      <c r="F109" t="n">
        <v>23.91</v>
      </c>
      <c r="G109" t="n">
        <v>179.33</v>
      </c>
      <c r="H109" t="n">
        <v>2.48</v>
      </c>
      <c r="I109" t="n">
        <v>8</v>
      </c>
      <c r="J109" t="n">
        <v>198.9</v>
      </c>
      <c r="K109" t="n">
        <v>50.28</v>
      </c>
      <c r="L109" t="n">
        <v>27.75</v>
      </c>
      <c r="M109" t="n">
        <v>6</v>
      </c>
      <c r="N109" t="n">
        <v>40.87</v>
      </c>
      <c r="O109" t="n">
        <v>24764.61</v>
      </c>
      <c r="P109" t="n">
        <v>259.2</v>
      </c>
      <c r="Q109" t="n">
        <v>452.56</v>
      </c>
      <c r="R109" t="n">
        <v>68.41</v>
      </c>
      <c r="S109" t="n">
        <v>57.64</v>
      </c>
      <c r="T109" t="n">
        <v>3304.73</v>
      </c>
      <c r="U109" t="n">
        <v>0.84</v>
      </c>
      <c r="V109" t="n">
        <v>0.89</v>
      </c>
      <c r="W109" t="n">
        <v>6.81</v>
      </c>
      <c r="X109" t="n">
        <v>0.19</v>
      </c>
      <c r="Y109" t="n">
        <v>1</v>
      </c>
      <c r="Z109" t="n">
        <v>10</v>
      </c>
      <c r="AA109" t="n">
        <v>375.8620698889026</v>
      </c>
      <c r="AB109" t="n">
        <v>514.2710658862318</v>
      </c>
      <c r="AC109" t="n">
        <v>465.1897571420233</v>
      </c>
      <c r="AD109" t="n">
        <v>375862.0698889026</v>
      </c>
      <c r="AE109" t="n">
        <v>514271.0658862318</v>
      </c>
      <c r="AF109" t="n">
        <v>3.908890888729845e-06</v>
      </c>
      <c r="AG109" t="n">
        <v>7.664930555555554</v>
      </c>
      <c r="AH109" t="n">
        <v>465189.7571420233</v>
      </c>
    </row>
    <row r="110">
      <c r="A110" t="n">
        <v>108</v>
      </c>
      <c r="B110" t="n">
        <v>80</v>
      </c>
      <c r="C110" t="inlineStr">
        <is>
          <t xml:space="preserve">CONCLUIDO	</t>
        </is>
      </c>
      <c r="D110" t="n">
        <v>3.7738</v>
      </c>
      <c r="E110" t="n">
        <v>26.5</v>
      </c>
      <c r="F110" t="n">
        <v>23.92</v>
      </c>
      <c r="G110" t="n">
        <v>179.37</v>
      </c>
      <c r="H110" t="n">
        <v>2.49</v>
      </c>
      <c r="I110" t="n">
        <v>8</v>
      </c>
      <c r="J110" t="n">
        <v>199.29</v>
      </c>
      <c r="K110" t="n">
        <v>50.28</v>
      </c>
      <c r="L110" t="n">
        <v>28</v>
      </c>
      <c r="M110" t="n">
        <v>6</v>
      </c>
      <c r="N110" t="n">
        <v>41.01</v>
      </c>
      <c r="O110" t="n">
        <v>24812.8</v>
      </c>
      <c r="P110" t="n">
        <v>259.12</v>
      </c>
      <c r="Q110" t="n">
        <v>452.56</v>
      </c>
      <c r="R110" t="n">
        <v>68.58</v>
      </c>
      <c r="S110" t="n">
        <v>57.64</v>
      </c>
      <c r="T110" t="n">
        <v>3385.83</v>
      </c>
      <c r="U110" t="n">
        <v>0.84</v>
      </c>
      <c r="V110" t="n">
        <v>0.89</v>
      </c>
      <c r="W110" t="n">
        <v>6.81</v>
      </c>
      <c r="X110" t="n">
        <v>0.19</v>
      </c>
      <c r="Y110" t="n">
        <v>1</v>
      </c>
      <c r="Z110" t="n">
        <v>10</v>
      </c>
      <c r="AA110" t="n">
        <v>375.8817357464655</v>
      </c>
      <c r="AB110" t="n">
        <v>514.2979735801457</v>
      </c>
      <c r="AC110" t="n">
        <v>465.2140968033953</v>
      </c>
      <c r="AD110" t="n">
        <v>375881.7357464655</v>
      </c>
      <c r="AE110" t="n">
        <v>514297.9735801457</v>
      </c>
      <c r="AF110" t="n">
        <v>3.908165965263926e-06</v>
      </c>
      <c r="AG110" t="n">
        <v>7.667824074074074</v>
      </c>
      <c r="AH110" t="n">
        <v>465214.0968033953</v>
      </c>
    </row>
    <row r="111">
      <c r="A111" t="n">
        <v>109</v>
      </c>
      <c r="B111" t="n">
        <v>80</v>
      </c>
      <c r="C111" t="inlineStr">
        <is>
          <t xml:space="preserve">CONCLUIDO	</t>
        </is>
      </c>
      <c r="D111" t="n">
        <v>3.773</v>
      </c>
      <c r="E111" t="n">
        <v>26.5</v>
      </c>
      <c r="F111" t="n">
        <v>23.92</v>
      </c>
      <c r="G111" t="n">
        <v>179.42</v>
      </c>
      <c r="H111" t="n">
        <v>2.51</v>
      </c>
      <c r="I111" t="n">
        <v>8</v>
      </c>
      <c r="J111" t="n">
        <v>199.68</v>
      </c>
      <c r="K111" t="n">
        <v>50.28</v>
      </c>
      <c r="L111" t="n">
        <v>28.25</v>
      </c>
      <c r="M111" t="n">
        <v>6</v>
      </c>
      <c r="N111" t="n">
        <v>41.15</v>
      </c>
      <c r="O111" t="n">
        <v>24861.03</v>
      </c>
      <c r="P111" t="n">
        <v>259.04</v>
      </c>
      <c r="Q111" t="n">
        <v>452.55</v>
      </c>
      <c r="R111" t="n">
        <v>68.83</v>
      </c>
      <c r="S111" t="n">
        <v>57.64</v>
      </c>
      <c r="T111" t="n">
        <v>3513.15</v>
      </c>
      <c r="U111" t="n">
        <v>0.84</v>
      </c>
      <c r="V111" t="n">
        <v>0.89</v>
      </c>
      <c r="W111" t="n">
        <v>6.81</v>
      </c>
      <c r="X111" t="n">
        <v>0.2</v>
      </c>
      <c r="Y111" t="n">
        <v>1</v>
      </c>
      <c r="Z111" t="n">
        <v>10</v>
      </c>
      <c r="AA111" t="n">
        <v>375.8797657176065</v>
      </c>
      <c r="AB111" t="n">
        <v>514.2952780997492</v>
      </c>
      <c r="AC111" t="n">
        <v>465.2116585758648</v>
      </c>
      <c r="AD111" t="n">
        <v>375879.7657176065</v>
      </c>
      <c r="AE111" t="n">
        <v>514295.2780997492</v>
      </c>
      <c r="AF111" t="n">
        <v>3.907337481302877e-06</v>
      </c>
      <c r="AG111" t="n">
        <v>7.667824074074074</v>
      </c>
      <c r="AH111" t="n">
        <v>465211.6585758647</v>
      </c>
    </row>
    <row r="112">
      <c r="A112" t="n">
        <v>110</v>
      </c>
      <c r="B112" t="n">
        <v>80</v>
      </c>
      <c r="C112" t="inlineStr">
        <is>
          <t xml:space="preserve">CONCLUIDO	</t>
        </is>
      </c>
      <c r="D112" t="n">
        <v>3.7727</v>
      </c>
      <c r="E112" t="n">
        <v>26.51</v>
      </c>
      <c r="F112" t="n">
        <v>23.92</v>
      </c>
      <c r="G112" t="n">
        <v>179.43</v>
      </c>
      <c r="H112" t="n">
        <v>2.53</v>
      </c>
      <c r="I112" t="n">
        <v>8</v>
      </c>
      <c r="J112" t="n">
        <v>200.07</v>
      </c>
      <c r="K112" t="n">
        <v>50.28</v>
      </c>
      <c r="L112" t="n">
        <v>28.5</v>
      </c>
      <c r="M112" t="n">
        <v>6</v>
      </c>
      <c r="N112" t="n">
        <v>41.29</v>
      </c>
      <c r="O112" t="n">
        <v>24909.32</v>
      </c>
      <c r="P112" t="n">
        <v>258.69</v>
      </c>
      <c r="Q112" t="n">
        <v>452.56</v>
      </c>
      <c r="R112" t="n">
        <v>68.75</v>
      </c>
      <c r="S112" t="n">
        <v>57.64</v>
      </c>
      <c r="T112" t="n">
        <v>3470.65</v>
      </c>
      <c r="U112" t="n">
        <v>0.84</v>
      </c>
      <c r="V112" t="n">
        <v>0.89</v>
      </c>
      <c r="W112" t="n">
        <v>6.81</v>
      </c>
      <c r="X112" t="n">
        <v>0.2</v>
      </c>
      <c r="Y112" t="n">
        <v>1</v>
      </c>
      <c r="Z112" t="n">
        <v>10</v>
      </c>
      <c r="AA112" t="n">
        <v>375.6738772620641</v>
      </c>
      <c r="AB112" t="n">
        <v>514.0135724317187</v>
      </c>
      <c r="AC112" t="n">
        <v>464.9568385014145</v>
      </c>
      <c r="AD112" t="n">
        <v>375673.8772620641</v>
      </c>
      <c r="AE112" t="n">
        <v>514013.5724317187</v>
      </c>
      <c r="AF112" t="n">
        <v>3.907026799817483e-06</v>
      </c>
      <c r="AG112" t="n">
        <v>7.670717592592593</v>
      </c>
      <c r="AH112" t="n">
        <v>464956.8385014145</v>
      </c>
    </row>
    <row r="113">
      <c r="A113" t="n">
        <v>111</v>
      </c>
      <c r="B113" t="n">
        <v>80</v>
      </c>
      <c r="C113" t="inlineStr">
        <is>
          <t xml:space="preserve">CONCLUIDO	</t>
        </is>
      </c>
      <c r="D113" t="n">
        <v>3.7729</v>
      </c>
      <c r="E113" t="n">
        <v>26.5</v>
      </c>
      <c r="F113" t="n">
        <v>23.92</v>
      </c>
      <c r="G113" t="n">
        <v>179.42</v>
      </c>
      <c r="H113" t="n">
        <v>2.55</v>
      </c>
      <c r="I113" t="n">
        <v>8</v>
      </c>
      <c r="J113" t="n">
        <v>200.46</v>
      </c>
      <c r="K113" t="n">
        <v>50.28</v>
      </c>
      <c r="L113" t="n">
        <v>28.75</v>
      </c>
      <c r="M113" t="n">
        <v>6</v>
      </c>
      <c r="N113" t="n">
        <v>41.43</v>
      </c>
      <c r="O113" t="n">
        <v>24957.65</v>
      </c>
      <c r="P113" t="n">
        <v>257.55</v>
      </c>
      <c r="Q113" t="n">
        <v>452.56</v>
      </c>
      <c r="R113" t="n">
        <v>68.76000000000001</v>
      </c>
      <c r="S113" t="n">
        <v>57.64</v>
      </c>
      <c r="T113" t="n">
        <v>3477.06</v>
      </c>
      <c r="U113" t="n">
        <v>0.84</v>
      </c>
      <c r="V113" t="n">
        <v>0.89</v>
      </c>
      <c r="W113" t="n">
        <v>6.81</v>
      </c>
      <c r="X113" t="n">
        <v>0.2</v>
      </c>
      <c r="Y113" t="n">
        <v>1</v>
      </c>
      <c r="Z113" t="n">
        <v>10</v>
      </c>
      <c r="AA113" t="n">
        <v>374.9307533597925</v>
      </c>
      <c r="AB113" t="n">
        <v>512.9967975243179</v>
      </c>
      <c r="AC113" t="n">
        <v>464.0371031641236</v>
      </c>
      <c r="AD113" t="n">
        <v>374930.7533597925</v>
      </c>
      <c r="AE113" t="n">
        <v>512996.7975243179</v>
      </c>
      <c r="AF113" t="n">
        <v>3.907233920807745e-06</v>
      </c>
      <c r="AG113" t="n">
        <v>7.667824074074074</v>
      </c>
      <c r="AH113" t="n">
        <v>464037.1031641236</v>
      </c>
    </row>
    <row r="114">
      <c r="A114" t="n">
        <v>112</v>
      </c>
      <c r="B114" t="n">
        <v>80</v>
      </c>
      <c r="C114" t="inlineStr">
        <is>
          <t xml:space="preserve">CONCLUIDO	</t>
        </is>
      </c>
      <c r="D114" t="n">
        <v>3.7731</v>
      </c>
      <c r="E114" t="n">
        <v>26.5</v>
      </c>
      <c r="F114" t="n">
        <v>23.92</v>
      </c>
      <c r="G114" t="n">
        <v>179.41</v>
      </c>
      <c r="H114" t="n">
        <v>2.56</v>
      </c>
      <c r="I114" t="n">
        <v>8</v>
      </c>
      <c r="J114" t="n">
        <v>200.85</v>
      </c>
      <c r="K114" t="n">
        <v>50.28</v>
      </c>
      <c r="L114" t="n">
        <v>29</v>
      </c>
      <c r="M114" t="n">
        <v>6</v>
      </c>
      <c r="N114" t="n">
        <v>41.57</v>
      </c>
      <c r="O114" t="n">
        <v>25006.03</v>
      </c>
      <c r="P114" t="n">
        <v>256.64</v>
      </c>
      <c r="Q114" t="n">
        <v>452.55</v>
      </c>
      <c r="R114" t="n">
        <v>68.83</v>
      </c>
      <c r="S114" t="n">
        <v>57.64</v>
      </c>
      <c r="T114" t="n">
        <v>3512.94</v>
      </c>
      <c r="U114" t="n">
        <v>0.84</v>
      </c>
      <c r="V114" t="n">
        <v>0.89</v>
      </c>
      <c r="W114" t="n">
        <v>6.8</v>
      </c>
      <c r="X114" t="n">
        <v>0.2</v>
      </c>
      <c r="Y114" t="n">
        <v>1</v>
      </c>
      <c r="Z114" t="n">
        <v>10</v>
      </c>
      <c r="AA114" t="n">
        <v>374.3351437952053</v>
      </c>
      <c r="AB114" t="n">
        <v>512.1818582416101</v>
      </c>
      <c r="AC114" t="n">
        <v>463.2999405427829</v>
      </c>
      <c r="AD114" t="n">
        <v>374335.1437952053</v>
      </c>
      <c r="AE114" t="n">
        <v>512181.8582416101</v>
      </c>
      <c r="AF114" t="n">
        <v>3.907441041798008e-06</v>
      </c>
      <c r="AG114" t="n">
        <v>7.667824074074074</v>
      </c>
      <c r="AH114" t="n">
        <v>463299.9405427829</v>
      </c>
    </row>
    <row r="115">
      <c r="A115" t="n">
        <v>113</v>
      </c>
      <c r="B115" t="n">
        <v>80</v>
      </c>
      <c r="C115" t="inlineStr">
        <is>
          <t xml:space="preserve">CONCLUIDO	</t>
        </is>
      </c>
      <c r="D115" t="n">
        <v>3.7722</v>
      </c>
      <c r="E115" t="n">
        <v>26.51</v>
      </c>
      <c r="F115" t="n">
        <v>23.93</v>
      </c>
      <c r="G115" t="n">
        <v>179.46</v>
      </c>
      <c r="H115" t="n">
        <v>2.58</v>
      </c>
      <c r="I115" t="n">
        <v>8</v>
      </c>
      <c r="J115" t="n">
        <v>201.25</v>
      </c>
      <c r="K115" t="n">
        <v>50.28</v>
      </c>
      <c r="L115" t="n">
        <v>29.25</v>
      </c>
      <c r="M115" t="n">
        <v>6</v>
      </c>
      <c r="N115" t="n">
        <v>41.72</v>
      </c>
      <c r="O115" t="n">
        <v>25054.46</v>
      </c>
      <c r="P115" t="n">
        <v>255.67</v>
      </c>
      <c r="Q115" t="n">
        <v>452.55</v>
      </c>
      <c r="R115" t="n">
        <v>68.98</v>
      </c>
      <c r="S115" t="n">
        <v>57.64</v>
      </c>
      <c r="T115" t="n">
        <v>3585.76</v>
      </c>
      <c r="U115" t="n">
        <v>0.84</v>
      </c>
      <c r="V115" t="n">
        <v>0.89</v>
      </c>
      <c r="W115" t="n">
        <v>6.81</v>
      </c>
      <c r="X115" t="n">
        <v>0.2</v>
      </c>
      <c r="Y115" t="n">
        <v>1</v>
      </c>
      <c r="Z115" t="n">
        <v>10</v>
      </c>
      <c r="AA115" t="n">
        <v>373.7961359583115</v>
      </c>
      <c r="AB115" t="n">
        <v>511.4443639398245</v>
      </c>
      <c r="AC115" t="n">
        <v>462.63283166208</v>
      </c>
      <c r="AD115" t="n">
        <v>373796.1359583115</v>
      </c>
      <c r="AE115" t="n">
        <v>511444.3639398245</v>
      </c>
      <c r="AF115" t="n">
        <v>3.906508997341826e-06</v>
      </c>
      <c r="AG115" t="n">
        <v>7.670717592592593</v>
      </c>
      <c r="AH115" t="n">
        <v>462632.83166208</v>
      </c>
    </row>
    <row r="116">
      <c r="A116" t="n">
        <v>114</v>
      </c>
      <c r="B116" t="n">
        <v>80</v>
      </c>
      <c r="C116" t="inlineStr">
        <is>
          <t xml:space="preserve">CONCLUIDO	</t>
        </is>
      </c>
      <c r="D116" t="n">
        <v>3.7718</v>
      </c>
      <c r="E116" t="n">
        <v>26.51</v>
      </c>
      <c r="F116" t="n">
        <v>23.93</v>
      </c>
      <c r="G116" t="n">
        <v>179.47</v>
      </c>
      <c r="H116" t="n">
        <v>2.6</v>
      </c>
      <c r="I116" t="n">
        <v>8</v>
      </c>
      <c r="J116" t="n">
        <v>201.64</v>
      </c>
      <c r="K116" t="n">
        <v>50.28</v>
      </c>
      <c r="L116" t="n">
        <v>29.5</v>
      </c>
      <c r="M116" t="n">
        <v>6</v>
      </c>
      <c r="N116" t="n">
        <v>41.86</v>
      </c>
      <c r="O116" t="n">
        <v>25102.94</v>
      </c>
      <c r="P116" t="n">
        <v>254.41</v>
      </c>
      <c r="Q116" t="n">
        <v>452.57</v>
      </c>
      <c r="R116" t="n">
        <v>69.08</v>
      </c>
      <c r="S116" t="n">
        <v>57.64</v>
      </c>
      <c r="T116" t="n">
        <v>3636.45</v>
      </c>
      <c r="U116" t="n">
        <v>0.83</v>
      </c>
      <c r="V116" t="n">
        <v>0.89</v>
      </c>
      <c r="W116" t="n">
        <v>6.81</v>
      </c>
      <c r="X116" t="n">
        <v>0.21</v>
      </c>
      <c r="Y116" t="n">
        <v>1</v>
      </c>
      <c r="Z116" t="n">
        <v>10</v>
      </c>
      <c r="AA116" t="n">
        <v>373.0126104355438</v>
      </c>
      <c r="AB116" t="n">
        <v>510.3723097528672</v>
      </c>
      <c r="AC116" t="n">
        <v>461.6630928220885</v>
      </c>
      <c r="AD116" t="n">
        <v>373012.6104355438</v>
      </c>
      <c r="AE116" t="n">
        <v>510372.3097528672</v>
      </c>
      <c r="AF116" t="n">
        <v>3.906094755361301e-06</v>
      </c>
      <c r="AG116" t="n">
        <v>7.670717592592593</v>
      </c>
      <c r="AH116" t="n">
        <v>461663.0928220885</v>
      </c>
    </row>
    <row r="117">
      <c r="A117" t="n">
        <v>115</v>
      </c>
      <c r="B117" t="n">
        <v>80</v>
      </c>
      <c r="C117" t="inlineStr">
        <is>
          <t xml:space="preserve">CONCLUIDO	</t>
        </is>
      </c>
      <c r="D117" t="n">
        <v>3.7718</v>
      </c>
      <c r="E117" t="n">
        <v>26.51</v>
      </c>
      <c r="F117" t="n">
        <v>23.93</v>
      </c>
      <c r="G117" t="n">
        <v>179.48</v>
      </c>
      <c r="H117" t="n">
        <v>2.61</v>
      </c>
      <c r="I117" t="n">
        <v>8</v>
      </c>
      <c r="J117" t="n">
        <v>202.03</v>
      </c>
      <c r="K117" t="n">
        <v>50.28</v>
      </c>
      <c r="L117" t="n">
        <v>29.75</v>
      </c>
      <c r="M117" t="n">
        <v>5</v>
      </c>
      <c r="N117" t="n">
        <v>42</v>
      </c>
      <c r="O117" t="n">
        <v>25151.46</v>
      </c>
      <c r="P117" t="n">
        <v>252.28</v>
      </c>
      <c r="Q117" t="n">
        <v>452.61</v>
      </c>
      <c r="R117" t="n">
        <v>69.12</v>
      </c>
      <c r="S117" t="n">
        <v>57.64</v>
      </c>
      <c r="T117" t="n">
        <v>3657.13</v>
      </c>
      <c r="U117" t="n">
        <v>0.83</v>
      </c>
      <c r="V117" t="n">
        <v>0.89</v>
      </c>
      <c r="W117" t="n">
        <v>6.81</v>
      </c>
      <c r="X117" t="n">
        <v>0.21</v>
      </c>
      <c r="Y117" t="n">
        <v>1</v>
      </c>
      <c r="Z117" t="n">
        <v>10</v>
      </c>
      <c r="AA117" t="n">
        <v>371.6467583816914</v>
      </c>
      <c r="AB117" t="n">
        <v>508.5034907156464</v>
      </c>
      <c r="AC117" t="n">
        <v>459.972631250876</v>
      </c>
      <c r="AD117" t="n">
        <v>371646.7583816914</v>
      </c>
      <c r="AE117" t="n">
        <v>508503.4907156464</v>
      </c>
      <c r="AF117" t="n">
        <v>3.906094755361301e-06</v>
      </c>
      <c r="AG117" t="n">
        <v>7.670717592592593</v>
      </c>
      <c r="AH117" t="n">
        <v>459972.631250876</v>
      </c>
    </row>
    <row r="118">
      <c r="A118" t="n">
        <v>116</v>
      </c>
      <c r="B118" t="n">
        <v>80</v>
      </c>
      <c r="C118" t="inlineStr">
        <is>
          <t xml:space="preserve">CONCLUIDO	</t>
        </is>
      </c>
      <c r="D118" t="n">
        <v>3.779</v>
      </c>
      <c r="E118" t="n">
        <v>26.46</v>
      </c>
      <c r="F118" t="n">
        <v>23.91</v>
      </c>
      <c r="G118" t="n">
        <v>204.96</v>
      </c>
      <c r="H118" t="n">
        <v>2.63</v>
      </c>
      <c r="I118" t="n">
        <v>7</v>
      </c>
      <c r="J118" t="n">
        <v>202.43</v>
      </c>
      <c r="K118" t="n">
        <v>50.28</v>
      </c>
      <c r="L118" t="n">
        <v>30</v>
      </c>
      <c r="M118" t="n">
        <v>4</v>
      </c>
      <c r="N118" t="n">
        <v>42.15</v>
      </c>
      <c r="O118" t="n">
        <v>25200.04</v>
      </c>
      <c r="P118" t="n">
        <v>251.14</v>
      </c>
      <c r="Q118" t="n">
        <v>452.6</v>
      </c>
      <c r="R118" t="n">
        <v>68.37</v>
      </c>
      <c r="S118" t="n">
        <v>57.64</v>
      </c>
      <c r="T118" t="n">
        <v>3289.84</v>
      </c>
      <c r="U118" t="n">
        <v>0.84</v>
      </c>
      <c r="V118" t="n">
        <v>0.89</v>
      </c>
      <c r="W118" t="n">
        <v>6.81</v>
      </c>
      <c r="X118" t="n">
        <v>0.19</v>
      </c>
      <c r="Y118" t="n">
        <v>1</v>
      </c>
      <c r="Z118" t="n">
        <v>10</v>
      </c>
      <c r="AA118" t="n">
        <v>370.4265583886973</v>
      </c>
      <c r="AB118" t="n">
        <v>506.8339592538076</v>
      </c>
      <c r="AC118" t="n">
        <v>458.4624375285529</v>
      </c>
      <c r="AD118" t="n">
        <v>370426.5583886973</v>
      </c>
      <c r="AE118" t="n">
        <v>506833.9592538076</v>
      </c>
      <c r="AF118" t="n">
        <v>3.913551111010753e-06</v>
      </c>
      <c r="AG118" t="n">
        <v>7.65625</v>
      </c>
      <c r="AH118" t="n">
        <v>458462.437528553</v>
      </c>
    </row>
    <row r="119">
      <c r="A119" t="n">
        <v>117</v>
      </c>
      <c r="B119" t="n">
        <v>80</v>
      </c>
      <c r="C119" t="inlineStr">
        <is>
          <t xml:space="preserve">CONCLUIDO	</t>
        </is>
      </c>
      <c r="D119" t="n">
        <v>3.779</v>
      </c>
      <c r="E119" t="n">
        <v>26.46</v>
      </c>
      <c r="F119" t="n">
        <v>23.91</v>
      </c>
      <c r="G119" t="n">
        <v>204.96</v>
      </c>
      <c r="H119" t="n">
        <v>2.65</v>
      </c>
      <c r="I119" t="n">
        <v>7</v>
      </c>
      <c r="J119" t="n">
        <v>202.82</v>
      </c>
      <c r="K119" t="n">
        <v>50.28</v>
      </c>
      <c r="L119" t="n">
        <v>30.25</v>
      </c>
      <c r="M119" t="n">
        <v>4</v>
      </c>
      <c r="N119" t="n">
        <v>42.29</v>
      </c>
      <c r="O119" t="n">
        <v>25248.79</v>
      </c>
      <c r="P119" t="n">
        <v>251.86</v>
      </c>
      <c r="Q119" t="n">
        <v>452.59</v>
      </c>
      <c r="R119" t="n">
        <v>68.43000000000001</v>
      </c>
      <c r="S119" t="n">
        <v>57.64</v>
      </c>
      <c r="T119" t="n">
        <v>3318.58</v>
      </c>
      <c r="U119" t="n">
        <v>0.84</v>
      </c>
      <c r="V119" t="n">
        <v>0.89</v>
      </c>
      <c r="W119" t="n">
        <v>6.81</v>
      </c>
      <c r="X119" t="n">
        <v>0.19</v>
      </c>
      <c r="Y119" t="n">
        <v>1</v>
      </c>
      <c r="Z119" t="n">
        <v>10</v>
      </c>
      <c r="AA119" t="n">
        <v>370.8873752030468</v>
      </c>
      <c r="AB119" t="n">
        <v>507.4644691490036</v>
      </c>
      <c r="AC119" t="n">
        <v>459.0327724442777</v>
      </c>
      <c r="AD119" t="n">
        <v>370887.3752030468</v>
      </c>
      <c r="AE119" t="n">
        <v>507464.4691490036</v>
      </c>
      <c r="AF119" t="n">
        <v>3.913551111010753e-06</v>
      </c>
      <c r="AG119" t="n">
        <v>7.65625</v>
      </c>
      <c r="AH119" t="n">
        <v>459032.7724442777</v>
      </c>
    </row>
    <row r="120">
      <c r="A120" t="n">
        <v>118</v>
      </c>
      <c r="B120" t="n">
        <v>80</v>
      </c>
      <c r="C120" t="inlineStr">
        <is>
          <t xml:space="preserve">CONCLUIDO	</t>
        </is>
      </c>
      <c r="D120" t="n">
        <v>3.7785</v>
      </c>
      <c r="E120" t="n">
        <v>26.47</v>
      </c>
      <c r="F120" t="n">
        <v>23.92</v>
      </c>
      <c r="G120" t="n">
        <v>204.99</v>
      </c>
      <c r="H120" t="n">
        <v>2.67</v>
      </c>
      <c r="I120" t="n">
        <v>7</v>
      </c>
      <c r="J120" t="n">
        <v>203.22</v>
      </c>
      <c r="K120" t="n">
        <v>50.28</v>
      </c>
      <c r="L120" t="n">
        <v>30.5</v>
      </c>
      <c r="M120" t="n">
        <v>4</v>
      </c>
      <c r="N120" t="n">
        <v>42.44</v>
      </c>
      <c r="O120" t="n">
        <v>25297.46</v>
      </c>
      <c r="P120" t="n">
        <v>252.62</v>
      </c>
      <c r="Q120" t="n">
        <v>452.61</v>
      </c>
      <c r="R120" t="n">
        <v>68.5</v>
      </c>
      <c r="S120" t="n">
        <v>57.64</v>
      </c>
      <c r="T120" t="n">
        <v>3354.25</v>
      </c>
      <c r="U120" t="n">
        <v>0.84</v>
      </c>
      <c r="V120" t="n">
        <v>0.89</v>
      </c>
      <c r="W120" t="n">
        <v>6.81</v>
      </c>
      <c r="X120" t="n">
        <v>0.19</v>
      </c>
      <c r="Y120" t="n">
        <v>1</v>
      </c>
      <c r="Z120" t="n">
        <v>10</v>
      </c>
      <c r="AA120" t="n">
        <v>371.4317397380331</v>
      </c>
      <c r="AB120" t="n">
        <v>508.2092927214401</v>
      </c>
      <c r="AC120" t="n">
        <v>459.7065111003272</v>
      </c>
      <c r="AD120" t="n">
        <v>371431.739738033</v>
      </c>
      <c r="AE120" t="n">
        <v>508209.2927214401</v>
      </c>
      <c r="AF120" t="n">
        <v>3.913033308535097e-06</v>
      </c>
      <c r="AG120" t="n">
        <v>7.659143518518518</v>
      </c>
      <c r="AH120" t="n">
        <v>459706.5111003272</v>
      </c>
    </row>
    <row r="121">
      <c r="A121" t="n">
        <v>119</v>
      </c>
      <c r="B121" t="n">
        <v>80</v>
      </c>
      <c r="C121" t="inlineStr">
        <is>
          <t xml:space="preserve">CONCLUIDO	</t>
        </is>
      </c>
      <c r="D121" t="n">
        <v>3.7788</v>
      </c>
      <c r="E121" t="n">
        <v>26.46</v>
      </c>
      <c r="F121" t="n">
        <v>23.91</v>
      </c>
      <c r="G121" t="n">
        <v>204.97</v>
      </c>
      <c r="H121" t="n">
        <v>2.68</v>
      </c>
      <c r="I121" t="n">
        <v>7</v>
      </c>
      <c r="J121" t="n">
        <v>203.61</v>
      </c>
      <c r="K121" t="n">
        <v>50.28</v>
      </c>
      <c r="L121" t="n">
        <v>30.75</v>
      </c>
      <c r="M121" t="n">
        <v>4</v>
      </c>
      <c r="N121" t="n">
        <v>42.58</v>
      </c>
      <c r="O121" t="n">
        <v>25346.19</v>
      </c>
      <c r="P121" t="n">
        <v>252.79</v>
      </c>
      <c r="Q121" t="n">
        <v>452.62</v>
      </c>
      <c r="R121" t="n">
        <v>68.41</v>
      </c>
      <c r="S121" t="n">
        <v>57.64</v>
      </c>
      <c r="T121" t="n">
        <v>3309.22</v>
      </c>
      <c r="U121" t="n">
        <v>0.84</v>
      </c>
      <c r="V121" t="n">
        <v>0.89</v>
      </c>
      <c r="W121" t="n">
        <v>6.81</v>
      </c>
      <c r="X121" t="n">
        <v>0.19</v>
      </c>
      <c r="Y121" t="n">
        <v>1</v>
      </c>
      <c r="Z121" t="n">
        <v>10</v>
      </c>
      <c r="AA121" t="n">
        <v>371.4946734822763</v>
      </c>
      <c r="AB121" t="n">
        <v>508.2954014467546</v>
      </c>
      <c r="AC121" t="n">
        <v>459.7844017297522</v>
      </c>
      <c r="AD121" t="n">
        <v>371494.6734822763</v>
      </c>
      <c r="AE121" t="n">
        <v>508295.4014467546</v>
      </c>
      <c r="AF121" t="n">
        <v>3.913343990020491e-06</v>
      </c>
      <c r="AG121" t="n">
        <v>7.65625</v>
      </c>
      <c r="AH121" t="n">
        <v>459784.4017297522</v>
      </c>
    </row>
    <row r="122">
      <c r="A122" t="n">
        <v>120</v>
      </c>
      <c r="B122" t="n">
        <v>80</v>
      </c>
      <c r="C122" t="inlineStr">
        <is>
          <t xml:space="preserve">CONCLUIDO	</t>
        </is>
      </c>
      <c r="D122" t="n">
        <v>3.779</v>
      </c>
      <c r="E122" t="n">
        <v>26.46</v>
      </c>
      <c r="F122" t="n">
        <v>23.91</v>
      </c>
      <c r="G122" t="n">
        <v>204.96</v>
      </c>
      <c r="H122" t="n">
        <v>2.7</v>
      </c>
      <c r="I122" t="n">
        <v>7</v>
      </c>
      <c r="J122" t="n">
        <v>204.01</v>
      </c>
      <c r="K122" t="n">
        <v>50.28</v>
      </c>
      <c r="L122" t="n">
        <v>31</v>
      </c>
      <c r="M122" t="n">
        <v>4</v>
      </c>
      <c r="N122" t="n">
        <v>42.73</v>
      </c>
      <c r="O122" t="n">
        <v>25394.96</v>
      </c>
      <c r="P122" t="n">
        <v>253.23</v>
      </c>
      <c r="Q122" t="n">
        <v>452.59</v>
      </c>
      <c r="R122" t="n">
        <v>68.45</v>
      </c>
      <c r="S122" t="n">
        <v>57.64</v>
      </c>
      <c r="T122" t="n">
        <v>3326.14</v>
      </c>
      <c r="U122" t="n">
        <v>0.84</v>
      </c>
      <c r="V122" t="n">
        <v>0.89</v>
      </c>
      <c r="W122" t="n">
        <v>6.81</v>
      </c>
      <c r="X122" t="n">
        <v>0.19</v>
      </c>
      <c r="Y122" t="n">
        <v>1</v>
      </c>
      <c r="Z122" t="n">
        <v>10</v>
      </c>
      <c r="AA122" t="n">
        <v>371.7642071970174</v>
      </c>
      <c r="AB122" t="n">
        <v>508.6641893662516</v>
      </c>
      <c r="AC122" t="n">
        <v>460.1179930478095</v>
      </c>
      <c r="AD122" t="n">
        <v>371764.2071970174</v>
      </c>
      <c r="AE122" t="n">
        <v>508664.1893662516</v>
      </c>
      <c r="AF122" t="n">
        <v>3.913551111010753e-06</v>
      </c>
      <c r="AG122" t="n">
        <v>7.65625</v>
      </c>
      <c r="AH122" t="n">
        <v>460117.9930478095</v>
      </c>
    </row>
    <row r="123">
      <c r="A123" t="n">
        <v>121</v>
      </c>
      <c r="B123" t="n">
        <v>80</v>
      </c>
      <c r="C123" t="inlineStr">
        <is>
          <t xml:space="preserve">CONCLUIDO	</t>
        </is>
      </c>
      <c r="D123" t="n">
        <v>3.7807</v>
      </c>
      <c r="E123" t="n">
        <v>26.45</v>
      </c>
      <c r="F123" t="n">
        <v>23.9</v>
      </c>
      <c r="G123" t="n">
        <v>204.86</v>
      </c>
      <c r="H123" t="n">
        <v>2.72</v>
      </c>
      <c r="I123" t="n">
        <v>7</v>
      </c>
      <c r="J123" t="n">
        <v>204.4</v>
      </c>
      <c r="K123" t="n">
        <v>50.28</v>
      </c>
      <c r="L123" t="n">
        <v>31.25</v>
      </c>
      <c r="M123" t="n">
        <v>4</v>
      </c>
      <c r="N123" t="n">
        <v>42.87</v>
      </c>
      <c r="O123" t="n">
        <v>25443.79</v>
      </c>
      <c r="P123" t="n">
        <v>253.31</v>
      </c>
      <c r="Q123" t="n">
        <v>452.6</v>
      </c>
      <c r="R123" t="n">
        <v>68.06999999999999</v>
      </c>
      <c r="S123" t="n">
        <v>57.64</v>
      </c>
      <c r="T123" t="n">
        <v>3137.05</v>
      </c>
      <c r="U123" t="n">
        <v>0.85</v>
      </c>
      <c r="V123" t="n">
        <v>0.89</v>
      </c>
      <c r="W123" t="n">
        <v>6.81</v>
      </c>
      <c r="X123" t="n">
        <v>0.18</v>
      </c>
      <c r="Y123" t="n">
        <v>1</v>
      </c>
      <c r="Z123" t="n">
        <v>10</v>
      </c>
      <c r="AA123" t="n">
        <v>371.6849090095312</v>
      </c>
      <c r="AB123" t="n">
        <v>508.5556900877439</v>
      </c>
      <c r="AC123" t="n">
        <v>460.0198487881628</v>
      </c>
      <c r="AD123" t="n">
        <v>371684.9090095312</v>
      </c>
      <c r="AE123" t="n">
        <v>508555.6900877439</v>
      </c>
      <c r="AF123" t="n">
        <v>3.915311639427985e-06</v>
      </c>
      <c r="AG123" t="n">
        <v>7.653356481481481</v>
      </c>
      <c r="AH123" t="n">
        <v>460019.8487881628</v>
      </c>
    </row>
    <row r="124">
      <c r="A124" t="n">
        <v>122</v>
      </c>
      <c r="B124" t="n">
        <v>80</v>
      </c>
      <c r="C124" t="inlineStr">
        <is>
          <t xml:space="preserve">CONCLUIDO	</t>
        </is>
      </c>
      <c r="D124" t="n">
        <v>3.7802</v>
      </c>
      <c r="E124" t="n">
        <v>26.45</v>
      </c>
      <c r="F124" t="n">
        <v>23.9</v>
      </c>
      <c r="G124" t="n">
        <v>204.89</v>
      </c>
      <c r="H124" t="n">
        <v>2.73</v>
      </c>
      <c r="I124" t="n">
        <v>7</v>
      </c>
      <c r="J124" t="n">
        <v>204.8</v>
      </c>
      <c r="K124" t="n">
        <v>50.28</v>
      </c>
      <c r="L124" t="n">
        <v>31.5</v>
      </c>
      <c r="M124" t="n">
        <v>3</v>
      </c>
      <c r="N124" t="n">
        <v>43.02</v>
      </c>
      <c r="O124" t="n">
        <v>25492.67</v>
      </c>
      <c r="P124" t="n">
        <v>253.88</v>
      </c>
      <c r="Q124" t="n">
        <v>452.6</v>
      </c>
      <c r="R124" t="n">
        <v>68.06</v>
      </c>
      <c r="S124" t="n">
        <v>57.64</v>
      </c>
      <c r="T124" t="n">
        <v>3133.59</v>
      </c>
      <c r="U124" t="n">
        <v>0.85</v>
      </c>
      <c r="V124" t="n">
        <v>0.89</v>
      </c>
      <c r="W124" t="n">
        <v>6.81</v>
      </c>
      <c r="X124" t="n">
        <v>0.18</v>
      </c>
      <c r="Y124" t="n">
        <v>1</v>
      </c>
      <c r="Z124" t="n">
        <v>10</v>
      </c>
      <c r="AA124" t="n">
        <v>372.0798134930392</v>
      </c>
      <c r="AB124" t="n">
        <v>509.0960158240359</v>
      </c>
      <c r="AC124" t="n">
        <v>460.508606594535</v>
      </c>
      <c r="AD124" t="n">
        <v>372079.8134930392</v>
      </c>
      <c r="AE124" t="n">
        <v>509096.0158240359</v>
      </c>
      <c r="AF124" t="n">
        <v>3.914793836952328e-06</v>
      </c>
      <c r="AG124" t="n">
        <v>7.653356481481481</v>
      </c>
      <c r="AH124" t="n">
        <v>460508.6065945349</v>
      </c>
    </row>
    <row r="125">
      <c r="A125" t="n">
        <v>123</v>
      </c>
      <c r="B125" t="n">
        <v>80</v>
      </c>
      <c r="C125" t="inlineStr">
        <is>
          <t xml:space="preserve">CONCLUIDO	</t>
        </is>
      </c>
      <c r="D125" t="n">
        <v>3.7804</v>
      </c>
      <c r="E125" t="n">
        <v>26.45</v>
      </c>
      <c r="F125" t="n">
        <v>23.9</v>
      </c>
      <c r="G125" t="n">
        <v>204.87</v>
      </c>
      <c r="H125" t="n">
        <v>2.75</v>
      </c>
      <c r="I125" t="n">
        <v>7</v>
      </c>
      <c r="J125" t="n">
        <v>205.2</v>
      </c>
      <c r="K125" t="n">
        <v>50.28</v>
      </c>
      <c r="L125" t="n">
        <v>31.75</v>
      </c>
      <c r="M125" t="n">
        <v>2</v>
      </c>
      <c r="N125" t="n">
        <v>43.17</v>
      </c>
      <c r="O125" t="n">
        <v>25541.59</v>
      </c>
      <c r="P125" t="n">
        <v>254.31</v>
      </c>
      <c r="Q125" t="n">
        <v>452.63</v>
      </c>
      <c r="R125" t="n">
        <v>68.02</v>
      </c>
      <c r="S125" t="n">
        <v>57.64</v>
      </c>
      <c r="T125" t="n">
        <v>3114.45</v>
      </c>
      <c r="U125" t="n">
        <v>0.85</v>
      </c>
      <c r="V125" t="n">
        <v>0.89</v>
      </c>
      <c r="W125" t="n">
        <v>6.81</v>
      </c>
      <c r="X125" t="n">
        <v>0.18</v>
      </c>
      <c r="Y125" t="n">
        <v>1</v>
      </c>
      <c r="Z125" t="n">
        <v>10</v>
      </c>
      <c r="AA125" t="n">
        <v>372.3428185712014</v>
      </c>
      <c r="AB125" t="n">
        <v>509.4558709749425</v>
      </c>
      <c r="AC125" t="n">
        <v>460.8341176748989</v>
      </c>
      <c r="AD125" t="n">
        <v>372342.8185712014</v>
      </c>
      <c r="AE125" t="n">
        <v>509455.8709749425</v>
      </c>
      <c r="AF125" t="n">
        <v>3.915000957942591e-06</v>
      </c>
      <c r="AG125" t="n">
        <v>7.653356481481481</v>
      </c>
      <c r="AH125" t="n">
        <v>460834.1176748989</v>
      </c>
    </row>
    <row r="126">
      <c r="A126" t="n">
        <v>124</v>
      </c>
      <c r="B126" t="n">
        <v>80</v>
      </c>
      <c r="C126" t="inlineStr">
        <is>
          <t xml:space="preserve">CONCLUIDO	</t>
        </is>
      </c>
      <c r="D126" t="n">
        <v>3.7799</v>
      </c>
      <c r="E126" t="n">
        <v>26.46</v>
      </c>
      <c r="F126" t="n">
        <v>23.91</v>
      </c>
      <c r="G126" t="n">
        <v>204.91</v>
      </c>
      <c r="H126" t="n">
        <v>2.76</v>
      </c>
      <c r="I126" t="n">
        <v>7</v>
      </c>
      <c r="J126" t="n">
        <v>205.59</v>
      </c>
      <c r="K126" t="n">
        <v>50.28</v>
      </c>
      <c r="L126" t="n">
        <v>32</v>
      </c>
      <c r="M126" t="n">
        <v>2</v>
      </c>
      <c r="N126" t="n">
        <v>43.31</v>
      </c>
      <c r="O126" t="n">
        <v>25590.57</v>
      </c>
      <c r="P126" t="n">
        <v>254.33</v>
      </c>
      <c r="Q126" t="n">
        <v>452.62</v>
      </c>
      <c r="R126" t="n">
        <v>68.09</v>
      </c>
      <c r="S126" t="n">
        <v>57.64</v>
      </c>
      <c r="T126" t="n">
        <v>3145.84</v>
      </c>
      <c r="U126" t="n">
        <v>0.85</v>
      </c>
      <c r="V126" t="n">
        <v>0.89</v>
      </c>
      <c r="W126" t="n">
        <v>6.81</v>
      </c>
      <c r="X126" t="n">
        <v>0.18</v>
      </c>
      <c r="Y126" t="n">
        <v>1</v>
      </c>
      <c r="Z126" t="n">
        <v>10</v>
      </c>
      <c r="AA126" t="n">
        <v>372.4136694960045</v>
      </c>
      <c r="AB126" t="n">
        <v>509.5528123359803</v>
      </c>
      <c r="AC126" t="n">
        <v>460.9218070884973</v>
      </c>
      <c r="AD126" t="n">
        <v>372413.6694960045</v>
      </c>
      <c r="AE126" t="n">
        <v>509552.8123359802</v>
      </c>
      <c r="AF126" t="n">
        <v>3.914483155466934e-06</v>
      </c>
      <c r="AG126" t="n">
        <v>7.65625</v>
      </c>
      <c r="AH126" t="n">
        <v>460921.8070884973</v>
      </c>
    </row>
    <row r="127">
      <c r="A127" t="n">
        <v>125</v>
      </c>
      <c r="B127" t="n">
        <v>80</v>
      </c>
      <c r="C127" t="inlineStr">
        <is>
          <t xml:space="preserve">CONCLUIDO	</t>
        </is>
      </c>
      <c r="D127" t="n">
        <v>3.7795</v>
      </c>
      <c r="E127" t="n">
        <v>26.46</v>
      </c>
      <c r="F127" t="n">
        <v>23.91</v>
      </c>
      <c r="G127" t="n">
        <v>204.93</v>
      </c>
      <c r="H127" t="n">
        <v>2.78</v>
      </c>
      <c r="I127" t="n">
        <v>7</v>
      </c>
      <c r="J127" t="n">
        <v>205.99</v>
      </c>
      <c r="K127" t="n">
        <v>50.28</v>
      </c>
      <c r="L127" t="n">
        <v>32.25</v>
      </c>
      <c r="M127" t="n">
        <v>0</v>
      </c>
      <c r="N127" t="n">
        <v>43.46</v>
      </c>
      <c r="O127" t="n">
        <v>25639.59</v>
      </c>
      <c r="P127" t="n">
        <v>254.72</v>
      </c>
      <c r="Q127" t="n">
        <v>452.63</v>
      </c>
      <c r="R127" t="n">
        <v>68.06999999999999</v>
      </c>
      <c r="S127" t="n">
        <v>57.64</v>
      </c>
      <c r="T127" t="n">
        <v>3139.89</v>
      </c>
      <c r="U127" t="n">
        <v>0.85</v>
      </c>
      <c r="V127" t="n">
        <v>0.89</v>
      </c>
      <c r="W127" t="n">
        <v>6.81</v>
      </c>
      <c r="X127" t="n">
        <v>0.18</v>
      </c>
      <c r="Y127" t="n">
        <v>1</v>
      </c>
      <c r="Z127" t="n">
        <v>10</v>
      </c>
      <c r="AA127" t="n">
        <v>372.6874927695617</v>
      </c>
      <c r="AB127" t="n">
        <v>509.9274694190915</v>
      </c>
      <c r="AC127" t="n">
        <v>461.2607074254309</v>
      </c>
      <c r="AD127" t="n">
        <v>372687.4927695617</v>
      </c>
      <c r="AE127" t="n">
        <v>509927.4694190915</v>
      </c>
      <c r="AF127" t="n">
        <v>3.914068913486409e-06</v>
      </c>
      <c r="AG127" t="n">
        <v>7.65625</v>
      </c>
      <c r="AH127" t="n">
        <v>461260.7074254309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115</v>
      </c>
      <c r="C2" t="inlineStr">
        <is>
          <t xml:space="preserve">CONCLUIDO	</t>
        </is>
      </c>
      <c r="D2" t="n">
        <v>1.7926</v>
      </c>
      <c r="E2" t="n">
        <v>55.79</v>
      </c>
      <c r="F2" t="n">
        <v>35.7</v>
      </c>
      <c r="G2" t="n">
        <v>5.4</v>
      </c>
      <c r="H2" t="n">
        <v>0.08</v>
      </c>
      <c r="I2" t="n">
        <v>397</v>
      </c>
      <c r="J2" t="n">
        <v>222.93</v>
      </c>
      <c r="K2" t="n">
        <v>56.94</v>
      </c>
      <c r="L2" t="n">
        <v>1</v>
      </c>
      <c r="M2" t="n">
        <v>395</v>
      </c>
      <c r="N2" t="n">
        <v>49.99</v>
      </c>
      <c r="O2" t="n">
        <v>27728.69</v>
      </c>
      <c r="P2" t="n">
        <v>547.62</v>
      </c>
      <c r="Q2" t="n">
        <v>453.43</v>
      </c>
      <c r="R2" t="n">
        <v>452.91</v>
      </c>
      <c r="S2" t="n">
        <v>57.64</v>
      </c>
      <c r="T2" t="n">
        <v>193608.07</v>
      </c>
      <c r="U2" t="n">
        <v>0.13</v>
      </c>
      <c r="V2" t="n">
        <v>0.59</v>
      </c>
      <c r="W2" t="n">
        <v>7.46</v>
      </c>
      <c r="X2" t="n">
        <v>11.95</v>
      </c>
      <c r="Y2" t="n">
        <v>1</v>
      </c>
      <c r="Z2" t="n">
        <v>10</v>
      </c>
      <c r="AA2" t="n">
        <v>1295.747795799958</v>
      </c>
      <c r="AB2" t="n">
        <v>1772.899298571795</v>
      </c>
      <c r="AC2" t="n">
        <v>1603.696277795896</v>
      </c>
      <c r="AD2" t="n">
        <v>1295747.795799958</v>
      </c>
      <c r="AE2" t="n">
        <v>1772899.298571795</v>
      </c>
      <c r="AF2" t="n">
        <v>1.672417029476286e-06</v>
      </c>
      <c r="AG2" t="n">
        <v>16.14293981481481</v>
      </c>
      <c r="AH2" t="n">
        <v>1603696.277795896</v>
      </c>
    </row>
    <row r="3">
      <c r="A3" t="n">
        <v>1</v>
      </c>
      <c r="B3" t="n">
        <v>115</v>
      </c>
      <c r="C3" t="inlineStr">
        <is>
          <t xml:space="preserve">CONCLUIDO	</t>
        </is>
      </c>
      <c r="D3" t="n">
        <v>2.1053</v>
      </c>
      <c r="E3" t="n">
        <v>47.5</v>
      </c>
      <c r="F3" t="n">
        <v>32.24</v>
      </c>
      <c r="G3" t="n">
        <v>6.74</v>
      </c>
      <c r="H3" t="n">
        <v>0.1</v>
      </c>
      <c r="I3" t="n">
        <v>287</v>
      </c>
      <c r="J3" t="n">
        <v>223.35</v>
      </c>
      <c r="K3" t="n">
        <v>56.94</v>
      </c>
      <c r="L3" t="n">
        <v>1.25</v>
      </c>
      <c r="M3" t="n">
        <v>285</v>
      </c>
      <c r="N3" t="n">
        <v>50.15</v>
      </c>
      <c r="O3" t="n">
        <v>27780.03</v>
      </c>
      <c r="P3" t="n">
        <v>494.64</v>
      </c>
      <c r="Q3" t="n">
        <v>453.38</v>
      </c>
      <c r="R3" t="n">
        <v>339.98</v>
      </c>
      <c r="S3" t="n">
        <v>57.64</v>
      </c>
      <c r="T3" t="n">
        <v>137695.37</v>
      </c>
      <c r="U3" t="n">
        <v>0.17</v>
      </c>
      <c r="V3" t="n">
        <v>0.66</v>
      </c>
      <c r="W3" t="n">
        <v>7.27</v>
      </c>
      <c r="X3" t="n">
        <v>8.5</v>
      </c>
      <c r="Y3" t="n">
        <v>1</v>
      </c>
      <c r="Z3" t="n">
        <v>10</v>
      </c>
      <c r="AA3" t="n">
        <v>1019.132461145415</v>
      </c>
      <c r="AB3" t="n">
        <v>1394.421994290159</v>
      </c>
      <c r="AC3" t="n">
        <v>1261.340316238666</v>
      </c>
      <c r="AD3" t="n">
        <v>1019132.461145415</v>
      </c>
      <c r="AE3" t="n">
        <v>1394421.994290159</v>
      </c>
      <c r="AF3" t="n">
        <v>1.964152388796399e-06</v>
      </c>
      <c r="AG3" t="n">
        <v>13.74421296296296</v>
      </c>
      <c r="AH3" t="n">
        <v>1261340.316238666</v>
      </c>
    </row>
    <row r="4">
      <c r="A4" t="n">
        <v>2</v>
      </c>
      <c r="B4" t="n">
        <v>115</v>
      </c>
      <c r="C4" t="inlineStr">
        <is>
          <t xml:space="preserve">CONCLUIDO	</t>
        </is>
      </c>
      <c r="D4" t="n">
        <v>2.3316</v>
      </c>
      <c r="E4" t="n">
        <v>42.89</v>
      </c>
      <c r="F4" t="n">
        <v>30.35</v>
      </c>
      <c r="G4" t="n">
        <v>8.09</v>
      </c>
      <c r="H4" t="n">
        <v>0.12</v>
      </c>
      <c r="I4" t="n">
        <v>225</v>
      </c>
      <c r="J4" t="n">
        <v>223.76</v>
      </c>
      <c r="K4" t="n">
        <v>56.94</v>
      </c>
      <c r="L4" t="n">
        <v>1.5</v>
      </c>
      <c r="M4" t="n">
        <v>223</v>
      </c>
      <c r="N4" t="n">
        <v>50.32</v>
      </c>
      <c r="O4" t="n">
        <v>27831.42</v>
      </c>
      <c r="P4" t="n">
        <v>465.61</v>
      </c>
      <c r="Q4" t="n">
        <v>453.1</v>
      </c>
      <c r="R4" t="n">
        <v>278.04</v>
      </c>
      <c r="S4" t="n">
        <v>57.64</v>
      </c>
      <c r="T4" t="n">
        <v>107033.68</v>
      </c>
      <c r="U4" t="n">
        <v>0.21</v>
      </c>
      <c r="V4" t="n">
        <v>0.7</v>
      </c>
      <c r="W4" t="n">
        <v>7.17</v>
      </c>
      <c r="X4" t="n">
        <v>6.61</v>
      </c>
      <c r="Y4" t="n">
        <v>1</v>
      </c>
      <c r="Z4" t="n">
        <v>10</v>
      </c>
      <c r="AA4" t="n">
        <v>880.8228083325713</v>
      </c>
      <c r="AB4" t="n">
        <v>1205.180625520386</v>
      </c>
      <c r="AC4" t="n">
        <v>1090.159878102352</v>
      </c>
      <c r="AD4" t="n">
        <v>880822.8083325713</v>
      </c>
      <c r="AE4" t="n">
        <v>1205180.625520386</v>
      </c>
      <c r="AF4" t="n">
        <v>2.175280344709867e-06</v>
      </c>
      <c r="AG4" t="n">
        <v>12.41030092592593</v>
      </c>
      <c r="AH4" t="n">
        <v>1090159.878102352</v>
      </c>
    </row>
    <row r="5">
      <c r="A5" t="n">
        <v>3</v>
      </c>
      <c r="B5" t="n">
        <v>115</v>
      </c>
      <c r="C5" t="inlineStr">
        <is>
          <t xml:space="preserve">CONCLUIDO	</t>
        </is>
      </c>
      <c r="D5" t="n">
        <v>2.5059</v>
      </c>
      <c r="E5" t="n">
        <v>39.91</v>
      </c>
      <c r="F5" t="n">
        <v>29.13</v>
      </c>
      <c r="G5" t="n">
        <v>9.449999999999999</v>
      </c>
      <c r="H5" t="n">
        <v>0.14</v>
      </c>
      <c r="I5" t="n">
        <v>185</v>
      </c>
      <c r="J5" t="n">
        <v>224.18</v>
      </c>
      <c r="K5" t="n">
        <v>56.94</v>
      </c>
      <c r="L5" t="n">
        <v>1.75</v>
      </c>
      <c r="M5" t="n">
        <v>183</v>
      </c>
      <c r="N5" t="n">
        <v>50.49</v>
      </c>
      <c r="O5" t="n">
        <v>27882.87</v>
      </c>
      <c r="P5" t="n">
        <v>446.71</v>
      </c>
      <c r="Q5" t="n">
        <v>452.94</v>
      </c>
      <c r="R5" t="n">
        <v>238.43</v>
      </c>
      <c r="S5" t="n">
        <v>57.64</v>
      </c>
      <c r="T5" t="n">
        <v>87428.38</v>
      </c>
      <c r="U5" t="n">
        <v>0.24</v>
      </c>
      <c r="V5" t="n">
        <v>0.73</v>
      </c>
      <c r="W5" t="n">
        <v>7.09</v>
      </c>
      <c r="X5" t="n">
        <v>5.39</v>
      </c>
      <c r="Y5" t="n">
        <v>1</v>
      </c>
      <c r="Z5" t="n">
        <v>10</v>
      </c>
      <c r="AA5" t="n">
        <v>799.5893473363565</v>
      </c>
      <c r="AB5" t="n">
        <v>1094.033420417996</v>
      </c>
      <c r="AC5" t="n">
        <v>989.6204062588511</v>
      </c>
      <c r="AD5" t="n">
        <v>799589.3473363564</v>
      </c>
      <c r="AE5" t="n">
        <v>1094033.420417996</v>
      </c>
      <c r="AF5" t="n">
        <v>2.337894585610077e-06</v>
      </c>
      <c r="AG5" t="n">
        <v>11.54803240740741</v>
      </c>
      <c r="AH5" t="n">
        <v>989620.4062588511</v>
      </c>
    </row>
    <row r="6">
      <c r="A6" t="n">
        <v>4</v>
      </c>
      <c r="B6" t="n">
        <v>115</v>
      </c>
      <c r="C6" t="inlineStr">
        <is>
          <t xml:space="preserve">CONCLUIDO	</t>
        </is>
      </c>
      <c r="D6" t="n">
        <v>2.6414</v>
      </c>
      <c r="E6" t="n">
        <v>37.86</v>
      </c>
      <c r="F6" t="n">
        <v>28.31</v>
      </c>
      <c r="G6" t="n">
        <v>10.82</v>
      </c>
      <c r="H6" t="n">
        <v>0.16</v>
      </c>
      <c r="I6" t="n">
        <v>157</v>
      </c>
      <c r="J6" t="n">
        <v>224.6</v>
      </c>
      <c r="K6" t="n">
        <v>56.94</v>
      </c>
      <c r="L6" t="n">
        <v>2</v>
      </c>
      <c r="M6" t="n">
        <v>155</v>
      </c>
      <c r="N6" t="n">
        <v>50.65</v>
      </c>
      <c r="O6" t="n">
        <v>27934.37</v>
      </c>
      <c r="P6" t="n">
        <v>434.02</v>
      </c>
      <c r="Q6" t="n">
        <v>453.11</v>
      </c>
      <c r="R6" t="n">
        <v>211.5</v>
      </c>
      <c r="S6" t="n">
        <v>57.64</v>
      </c>
      <c r="T6" t="n">
        <v>74104.73</v>
      </c>
      <c r="U6" t="n">
        <v>0.27</v>
      </c>
      <c r="V6" t="n">
        <v>0.75</v>
      </c>
      <c r="W6" t="n">
        <v>7.05</v>
      </c>
      <c r="X6" t="n">
        <v>4.57</v>
      </c>
      <c r="Y6" t="n">
        <v>1</v>
      </c>
      <c r="Z6" t="n">
        <v>10</v>
      </c>
      <c r="AA6" t="n">
        <v>742.1812841752935</v>
      </c>
      <c r="AB6" t="n">
        <v>1015.485175736029</v>
      </c>
      <c r="AC6" t="n">
        <v>918.5686958061773</v>
      </c>
      <c r="AD6" t="n">
        <v>742181.2841752935</v>
      </c>
      <c r="AE6" t="n">
        <v>1015485.175736029</v>
      </c>
      <c r="AF6" t="n">
        <v>2.464310131461933e-06</v>
      </c>
      <c r="AG6" t="n">
        <v>10.95486111111111</v>
      </c>
      <c r="AH6" t="n">
        <v>918568.6958061773</v>
      </c>
    </row>
    <row r="7">
      <c r="A7" t="n">
        <v>5</v>
      </c>
      <c r="B7" t="n">
        <v>115</v>
      </c>
      <c r="C7" t="inlineStr">
        <is>
          <t xml:space="preserve">CONCLUIDO	</t>
        </is>
      </c>
      <c r="D7" t="n">
        <v>2.7493</v>
      </c>
      <c r="E7" t="n">
        <v>36.37</v>
      </c>
      <c r="F7" t="n">
        <v>27.7</v>
      </c>
      <c r="G7" t="n">
        <v>12.13</v>
      </c>
      <c r="H7" t="n">
        <v>0.18</v>
      </c>
      <c r="I7" t="n">
        <v>137</v>
      </c>
      <c r="J7" t="n">
        <v>225.01</v>
      </c>
      <c r="K7" t="n">
        <v>56.94</v>
      </c>
      <c r="L7" t="n">
        <v>2.25</v>
      </c>
      <c r="M7" t="n">
        <v>135</v>
      </c>
      <c r="N7" t="n">
        <v>50.82</v>
      </c>
      <c r="O7" t="n">
        <v>27985.94</v>
      </c>
      <c r="P7" t="n">
        <v>424.59</v>
      </c>
      <c r="Q7" t="n">
        <v>453.09</v>
      </c>
      <c r="R7" t="n">
        <v>191.56</v>
      </c>
      <c r="S7" t="n">
        <v>57.64</v>
      </c>
      <c r="T7" t="n">
        <v>64231.19</v>
      </c>
      <c r="U7" t="n">
        <v>0.3</v>
      </c>
      <c r="V7" t="n">
        <v>0.77</v>
      </c>
      <c r="W7" t="n">
        <v>7.02</v>
      </c>
      <c r="X7" t="n">
        <v>3.96</v>
      </c>
      <c r="Y7" t="n">
        <v>1</v>
      </c>
      <c r="Z7" t="n">
        <v>10</v>
      </c>
      <c r="AA7" t="n">
        <v>698.1684375926293</v>
      </c>
      <c r="AB7" t="n">
        <v>955.2648573318759</v>
      </c>
      <c r="AC7" t="n">
        <v>864.0957200707688</v>
      </c>
      <c r="AD7" t="n">
        <v>698168.4375926293</v>
      </c>
      <c r="AE7" t="n">
        <v>955264.8573318758</v>
      </c>
      <c r="AF7" t="n">
        <v>2.564976090114444e-06</v>
      </c>
      <c r="AG7" t="n">
        <v>10.52372685185185</v>
      </c>
      <c r="AH7" t="n">
        <v>864095.7200707688</v>
      </c>
    </row>
    <row r="8">
      <c r="A8" t="n">
        <v>6</v>
      </c>
      <c r="B8" t="n">
        <v>115</v>
      </c>
      <c r="C8" t="inlineStr">
        <is>
          <t xml:space="preserve">CONCLUIDO	</t>
        </is>
      </c>
      <c r="D8" t="n">
        <v>2.8416</v>
      </c>
      <c r="E8" t="n">
        <v>35.19</v>
      </c>
      <c r="F8" t="n">
        <v>27.22</v>
      </c>
      <c r="G8" t="n">
        <v>13.5</v>
      </c>
      <c r="H8" t="n">
        <v>0.2</v>
      </c>
      <c r="I8" t="n">
        <v>121</v>
      </c>
      <c r="J8" t="n">
        <v>225.43</v>
      </c>
      <c r="K8" t="n">
        <v>56.94</v>
      </c>
      <c r="L8" t="n">
        <v>2.5</v>
      </c>
      <c r="M8" t="n">
        <v>119</v>
      </c>
      <c r="N8" t="n">
        <v>50.99</v>
      </c>
      <c r="O8" t="n">
        <v>28037.57</v>
      </c>
      <c r="P8" t="n">
        <v>417.07</v>
      </c>
      <c r="Q8" t="n">
        <v>452.88</v>
      </c>
      <c r="R8" t="n">
        <v>176.09</v>
      </c>
      <c r="S8" t="n">
        <v>57.64</v>
      </c>
      <c r="T8" t="n">
        <v>56579.55</v>
      </c>
      <c r="U8" t="n">
        <v>0.33</v>
      </c>
      <c r="V8" t="n">
        <v>0.78</v>
      </c>
      <c r="W8" t="n">
        <v>6.99</v>
      </c>
      <c r="X8" t="n">
        <v>3.49</v>
      </c>
      <c r="Y8" t="n">
        <v>1</v>
      </c>
      <c r="Z8" t="n">
        <v>10</v>
      </c>
      <c r="AA8" t="n">
        <v>673.4378445988257</v>
      </c>
      <c r="AB8" t="n">
        <v>921.4273689609926</v>
      </c>
      <c r="AC8" t="n">
        <v>833.4876340987894</v>
      </c>
      <c r="AD8" t="n">
        <v>673437.8445988257</v>
      </c>
      <c r="AE8" t="n">
        <v>921427.3689609925</v>
      </c>
      <c r="AF8" t="n">
        <v>2.651087934262978e-06</v>
      </c>
      <c r="AG8" t="n">
        <v>10.18229166666667</v>
      </c>
      <c r="AH8" t="n">
        <v>833487.6340987894</v>
      </c>
    </row>
    <row r="9">
      <c r="A9" t="n">
        <v>7</v>
      </c>
      <c r="B9" t="n">
        <v>115</v>
      </c>
      <c r="C9" t="inlineStr">
        <is>
          <t xml:space="preserve">CONCLUIDO	</t>
        </is>
      </c>
      <c r="D9" t="n">
        <v>2.9166</v>
      </c>
      <c r="E9" t="n">
        <v>34.29</v>
      </c>
      <c r="F9" t="n">
        <v>26.84</v>
      </c>
      <c r="G9" t="n">
        <v>14.78</v>
      </c>
      <c r="H9" t="n">
        <v>0.22</v>
      </c>
      <c r="I9" t="n">
        <v>109</v>
      </c>
      <c r="J9" t="n">
        <v>225.85</v>
      </c>
      <c r="K9" t="n">
        <v>56.94</v>
      </c>
      <c r="L9" t="n">
        <v>2.75</v>
      </c>
      <c r="M9" t="n">
        <v>107</v>
      </c>
      <c r="N9" t="n">
        <v>51.16</v>
      </c>
      <c r="O9" t="n">
        <v>28089.25</v>
      </c>
      <c r="P9" t="n">
        <v>411.13</v>
      </c>
      <c r="Q9" t="n">
        <v>452.77</v>
      </c>
      <c r="R9" t="n">
        <v>164.29</v>
      </c>
      <c r="S9" t="n">
        <v>57.64</v>
      </c>
      <c r="T9" t="n">
        <v>50735.92</v>
      </c>
      <c r="U9" t="n">
        <v>0.35</v>
      </c>
      <c r="V9" t="n">
        <v>0.79</v>
      </c>
      <c r="W9" t="n">
        <v>6.96</v>
      </c>
      <c r="X9" t="n">
        <v>3.11</v>
      </c>
      <c r="Y9" t="n">
        <v>1</v>
      </c>
      <c r="Z9" t="n">
        <v>10</v>
      </c>
      <c r="AA9" t="n">
        <v>654.6385064938027</v>
      </c>
      <c r="AB9" t="n">
        <v>895.7052851974366</v>
      </c>
      <c r="AC9" t="n">
        <v>810.2204299084559</v>
      </c>
      <c r="AD9" t="n">
        <v>654638.5064938026</v>
      </c>
      <c r="AE9" t="n">
        <v>895705.2851974367</v>
      </c>
      <c r="AF9" t="n">
        <v>2.721059638609023e-06</v>
      </c>
      <c r="AG9" t="n">
        <v>9.921875</v>
      </c>
      <c r="AH9" t="n">
        <v>810220.4299084559</v>
      </c>
    </row>
    <row r="10">
      <c r="A10" t="n">
        <v>8</v>
      </c>
      <c r="B10" t="n">
        <v>115</v>
      </c>
      <c r="C10" t="inlineStr">
        <is>
          <t xml:space="preserve">CONCLUIDO	</t>
        </is>
      </c>
      <c r="D10" t="n">
        <v>2.9771</v>
      </c>
      <c r="E10" t="n">
        <v>33.59</v>
      </c>
      <c r="F10" t="n">
        <v>26.58</v>
      </c>
      <c r="G10" t="n">
        <v>16.11</v>
      </c>
      <c r="H10" t="n">
        <v>0.24</v>
      </c>
      <c r="I10" t="n">
        <v>99</v>
      </c>
      <c r="J10" t="n">
        <v>226.27</v>
      </c>
      <c r="K10" t="n">
        <v>56.94</v>
      </c>
      <c r="L10" t="n">
        <v>3</v>
      </c>
      <c r="M10" t="n">
        <v>97</v>
      </c>
      <c r="N10" t="n">
        <v>51.33</v>
      </c>
      <c r="O10" t="n">
        <v>28140.99</v>
      </c>
      <c r="P10" t="n">
        <v>407.09</v>
      </c>
      <c r="Q10" t="n">
        <v>452.81</v>
      </c>
      <c r="R10" t="n">
        <v>155.54</v>
      </c>
      <c r="S10" t="n">
        <v>57.64</v>
      </c>
      <c r="T10" t="n">
        <v>46411.65</v>
      </c>
      <c r="U10" t="n">
        <v>0.37</v>
      </c>
      <c r="V10" t="n">
        <v>0.8</v>
      </c>
      <c r="W10" t="n">
        <v>6.95</v>
      </c>
      <c r="X10" t="n">
        <v>2.85</v>
      </c>
      <c r="Y10" t="n">
        <v>1</v>
      </c>
      <c r="Z10" t="n">
        <v>10</v>
      </c>
      <c r="AA10" t="n">
        <v>628.7798186982991</v>
      </c>
      <c r="AB10" t="n">
        <v>860.3242877508371</v>
      </c>
      <c r="AC10" t="n">
        <v>778.216145200618</v>
      </c>
      <c r="AD10" t="n">
        <v>628779.8186982991</v>
      </c>
      <c r="AE10" t="n">
        <v>860324.2877508372</v>
      </c>
      <c r="AF10" t="n">
        <v>2.777503480114833e-06</v>
      </c>
      <c r="AG10" t="n">
        <v>9.719328703703704</v>
      </c>
      <c r="AH10" t="n">
        <v>778216.1452006181</v>
      </c>
    </row>
    <row r="11">
      <c r="A11" t="n">
        <v>9</v>
      </c>
      <c r="B11" t="n">
        <v>115</v>
      </c>
      <c r="C11" t="inlineStr">
        <is>
          <t xml:space="preserve">CONCLUIDO	</t>
        </is>
      </c>
      <c r="D11" t="n">
        <v>3.0375</v>
      </c>
      <c r="E11" t="n">
        <v>32.92</v>
      </c>
      <c r="F11" t="n">
        <v>26.31</v>
      </c>
      <c r="G11" t="n">
        <v>17.54</v>
      </c>
      <c r="H11" t="n">
        <v>0.25</v>
      </c>
      <c r="I11" t="n">
        <v>90</v>
      </c>
      <c r="J11" t="n">
        <v>226.69</v>
      </c>
      <c r="K11" t="n">
        <v>56.94</v>
      </c>
      <c r="L11" t="n">
        <v>3.25</v>
      </c>
      <c r="M11" t="n">
        <v>88</v>
      </c>
      <c r="N11" t="n">
        <v>51.5</v>
      </c>
      <c r="O11" t="n">
        <v>28192.8</v>
      </c>
      <c r="P11" t="n">
        <v>402.77</v>
      </c>
      <c r="Q11" t="n">
        <v>452.8</v>
      </c>
      <c r="R11" t="n">
        <v>146.44</v>
      </c>
      <c r="S11" t="n">
        <v>57.64</v>
      </c>
      <c r="T11" t="n">
        <v>41906.14</v>
      </c>
      <c r="U11" t="n">
        <v>0.39</v>
      </c>
      <c r="V11" t="n">
        <v>0.8100000000000001</v>
      </c>
      <c r="W11" t="n">
        <v>6.94</v>
      </c>
      <c r="X11" t="n">
        <v>2.58</v>
      </c>
      <c r="Y11" t="n">
        <v>1</v>
      </c>
      <c r="Z11" t="n">
        <v>10</v>
      </c>
      <c r="AA11" t="n">
        <v>615.5275915142083</v>
      </c>
      <c r="AB11" t="n">
        <v>842.1920058705632</v>
      </c>
      <c r="AC11" t="n">
        <v>761.8143828541798</v>
      </c>
      <c r="AD11" t="n">
        <v>615527.5915142084</v>
      </c>
      <c r="AE11" t="n">
        <v>842192.0058705632</v>
      </c>
      <c r="AF11" t="n">
        <v>2.833854026014848e-06</v>
      </c>
      <c r="AG11" t="n">
        <v>9.525462962962964</v>
      </c>
      <c r="AH11" t="n">
        <v>761814.3828541798</v>
      </c>
    </row>
    <row r="12">
      <c r="A12" t="n">
        <v>10</v>
      </c>
      <c r="B12" t="n">
        <v>115</v>
      </c>
      <c r="C12" t="inlineStr">
        <is>
          <t xml:space="preserve">CONCLUIDO	</t>
        </is>
      </c>
      <c r="D12" t="n">
        <v>3.0854</v>
      </c>
      <c r="E12" t="n">
        <v>32.41</v>
      </c>
      <c r="F12" t="n">
        <v>26.11</v>
      </c>
      <c r="G12" t="n">
        <v>18.87</v>
      </c>
      <c r="H12" t="n">
        <v>0.27</v>
      </c>
      <c r="I12" t="n">
        <v>83</v>
      </c>
      <c r="J12" t="n">
        <v>227.11</v>
      </c>
      <c r="K12" t="n">
        <v>56.94</v>
      </c>
      <c r="L12" t="n">
        <v>3.5</v>
      </c>
      <c r="M12" t="n">
        <v>81</v>
      </c>
      <c r="N12" t="n">
        <v>51.67</v>
      </c>
      <c r="O12" t="n">
        <v>28244.66</v>
      </c>
      <c r="P12" t="n">
        <v>399.53</v>
      </c>
      <c r="Q12" t="n">
        <v>452.68</v>
      </c>
      <c r="R12" t="n">
        <v>139.68</v>
      </c>
      <c r="S12" t="n">
        <v>57.64</v>
      </c>
      <c r="T12" t="n">
        <v>38563.48</v>
      </c>
      <c r="U12" t="n">
        <v>0.41</v>
      </c>
      <c r="V12" t="n">
        <v>0.8100000000000001</v>
      </c>
      <c r="W12" t="n">
        <v>6.94</v>
      </c>
      <c r="X12" t="n">
        <v>2.38</v>
      </c>
      <c r="Y12" t="n">
        <v>1</v>
      </c>
      <c r="Z12" t="n">
        <v>10</v>
      </c>
      <c r="AA12" t="n">
        <v>605.4176338066605</v>
      </c>
      <c r="AB12" t="n">
        <v>828.3591157152408</v>
      </c>
      <c r="AC12" t="n">
        <v>749.3016843206983</v>
      </c>
      <c r="AD12" t="n">
        <v>605417.6338066605</v>
      </c>
      <c r="AE12" t="n">
        <v>828359.1157152408</v>
      </c>
      <c r="AF12" t="n">
        <v>2.878542621190523e-06</v>
      </c>
      <c r="AG12" t="n">
        <v>9.377893518518517</v>
      </c>
      <c r="AH12" t="n">
        <v>749301.6843206983</v>
      </c>
    </row>
    <row r="13">
      <c r="A13" t="n">
        <v>11</v>
      </c>
      <c r="B13" t="n">
        <v>115</v>
      </c>
      <c r="C13" t="inlineStr">
        <is>
          <t xml:space="preserve">CONCLUIDO	</t>
        </is>
      </c>
      <c r="D13" t="n">
        <v>3.1262</v>
      </c>
      <c r="E13" t="n">
        <v>31.99</v>
      </c>
      <c r="F13" t="n">
        <v>25.95</v>
      </c>
      <c r="G13" t="n">
        <v>20.22</v>
      </c>
      <c r="H13" t="n">
        <v>0.29</v>
      </c>
      <c r="I13" t="n">
        <v>77</v>
      </c>
      <c r="J13" t="n">
        <v>227.53</v>
      </c>
      <c r="K13" t="n">
        <v>56.94</v>
      </c>
      <c r="L13" t="n">
        <v>3.75</v>
      </c>
      <c r="M13" t="n">
        <v>75</v>
      </c>
      <c r="N13" t="n">
        <v>51.84</v>
      </c>
      <c r="O13" t="n">
        <v>28296.58</v>
      </c>
      <c r="P13" t="n">
        <v>396.92</v>
      </c>
      <c r="Q13" t="n">
        <v>452.76</v>
      </c>
      <c r="R13" t="n">
        <v>134.55</v>
      </c>
      <c r="S13" t="n">
        <v>57.64</v>
      </c>
      <c r="T13" t="n">
        <v>36028.26</v>
      </c>
      <c r="U13" t="n">
        <v>0.43</v>
      </c>
      <c r="V13" t="n">
        <v>0.82</v>
      </c>
      <c r="W13" t="n">
        <v>6.92</v>
      </c>
      <c r="X13" t="n">
        <v>2.22</v>
      </c>
      <c r="Y13" t="n">
        <v>1</v>
      </c>
      <c r="Z13" t="n">
        <v>10</v>
      </c>
      <c r="AA13" t="n">
        <v>597.3478323664492</v>
      </c>
      <c r="AB13" t="n">
        <v>817.3176573702302</v>
      </c>
      <c r="AC13" t="n">
        <v>739.3140072633512</v>
      </c>
      <c r="AD13" t="n">
        <v>597347.8323664492</v>
      </c>
      <c r="AE13" t="n">
        <v>817317.6573702302</v>
      </c>
      <c r="AF13" t="n">
        <v>2.916607228354772e-06</v>
      </c>
      <c r="AG13" t="n">
        <v>9.25636574074074</v>
      </c>
      <c r="AH13" t="n">
        <v>739314.0072633512</v>
      </c>
    </row>
    <row r="14">
      <c r="A14" t="n">
        <v>12</v>
      </c>
      <c r="B14" t="n">
        <v>115</v>
      </c>
      <c r="C14" t="inlineStr">
        <is>
          <t xml:space="preserve">CONCLUIDO	</t>
        </is>
      </c>
      <c r="D14" t="n">
        <v>3.1624</v>
      </c>
      <c r="E14" t="n">
        <v>31.62</v>
      </c>
      <c r="F14" t="n">
        <v>25.8</v>
      </c>
      <c r="G14" t="n">
        <v>21.5</v>
      </c>
      <c r="H14" t="n">
        <v>0.31</v>
      </c>
      <c r="I14" t="n">
        <v>72</v>
      </c>
      <c r="J14" t="n">
        <v>227.95</v>
      </c>
      <c r="K14" t="n">
        <v>56.94</v>
      </c>
      <c r="L14" t="n">
        <v>4</v>
      </c>
      <c r="M14" t="n">
        <v>70</v>
      </c>
      <c r="N14" t="n">
        <v>52.01</v>
      </c>
      <c r="O14" t="n">
        <v>28348.56</v>
      </c>
      <c r="P14" t="n">
        <v>394.5</v>
      </c>
      <c r="Q14" t="n">
        <v>452.73</v>
      </c>
      <c r="R14" t="n">
        <v>129.7</v>
      </c>
      <c r="S14" t="n">
        <v>57.64</v>
      </c>
      <c r="T14" t="n">
        <v>33626.15</v>
      </c>
      <c r="U14" t="n">
        <v>0.44</v>
      </c>
      <c r="V14" t="n">
        <v>0.82</v>
      </c>
      <c r="W14" t="n">
        <v>6.92</v>
      </c>
      <c r="X14" t="n">
        <v>2.07</v>
      </c>
      <c r="Y14" t="n">
        <v>1</v>
      </c>
      <c r="Z14" t="n">
        <v>10</v>
      </c>
      <c r="AA14" t="n">
        <v>577.9356710435587</v>
      </c>
      <c r="AB14" t="n">
        <v>790.7570818441358</v>
      </c>
      <c r="AC14" t="n">
        <v>715.2883357874656</v>
      </c>
      <c r="AD14" t="n">
        <v>577935.6710435587</v>
      </c>
      <c r="AE14" t="n">
        <v>790757.0818441358</v>
      </c>
      <c r="AF14" t="n">
        <v>2.950380237652463e-06</v>
      </c>
      <c r="AG14" t="n">
        <v>9.149305555555555</v>
      </c>
      <c r="AH14" t="n">
        <v>715288.3357874656</v>
      </c>
    </row>
    <row r="15">
      <c r="A15" t="n">
        <v>13</v>
      </c>
      <c r="B15" t="n">
        <v>115</v>
      </c>
      <c r="C15" t="inlineStr">
        <is>
          <t xml:space="preserve">CONCLUIDO	</t>
        </is>
      </c>
      <c r="D15" t="n">
        <v>3.1955</v>
      </c>
      <c r="E15" t="n">
        <v>31.29</v>
      </c>
      <c r="F15" t="n">
        <v>25.65</v>
      </c>
      <c r="G15" t="n">
        <v>22.63</v>
      </c>
      <c r="H15" t="n">
        <v>0.33</v>
      </c>
      <c r="I15" t="n">
        <v>68</v>
      </c>
      <c r="J15" t="n">
        <v>228.38</v>
      </c>
      <c r="K15" t="n">
        <v>56.94</v>
      </c>
      <c r="L15" t="n">
        <v>4.25</v>
      </c>
      <c r="M15" t="n">
        <v>66</v>
      </c>
      <c r="N15" t="n">
        <v>52.18</v>
      </c>
      <c r="O15" t="n">
        <v>28400.61</v>
      </c>
      <c r="P15" t="n">
        <v>391.96</v>
      </c>
      <c r="Q15" t="n">
        <v>452.76</v>
      </c>
      <c r="R15" t="n">
        <v>125.02</v>
      </c>
      <c r="S15" t="n">
        <v>57.64</v>
      </c>
      <c r="T15" t="n">
        <v>31309.9</v>
      </c>
      <c r="U15" t="n">
        <v>0.46</v>
      </c>
      <c r="V15" t="n">
        <v>0.83</v>
      </c>
      <c r="W15" t="n">
        <v>6.9</v>
      </c>
      <c r="X15" t="n">
        <v>1.92</v>
      </c>
      <c r="Y15" t="n">
        <v>1</v>
      </c>
      <c r="Z15" t="n">
        <v>10</v>
      </c>
      <c r="AA15" t="n">
        <v>571.2913146362985</v>
      </c>
      <c r="AB15" t="n">
        <v>781.6659802794059</v>
      </c>
      <c r="AC15" t="n">
        <v>707.0648761966322</v>
      </c>
      <c r="AD15" t="n">
        <v>571291.3146362985</v>
      </c>
      <c r="AE15" t="n">
        <v>781665.9802794058</v>
      </c>
      <c r="AF15" t="n">
        <v>2.981261083170518e-06</v>
      </c>
      <c r="AG15" t="n">
        <v>9.053819444444445</v>
      </c>
      <c r="AH15" t="n">
        <v>707064.8761966322</v>
      </c>
    </row>
    <row r="16">
      <c r="A16" t="n">
        <v>14</v>
      </c>
      <c r="B16" t="n">
        <v>115</v>
      </c>
      <c r="C16" t="inlineStr">
        <is>
          <t xml:space="preserve">CONCLUIDO	</t>
        </is>
      </c>
      <c r="D16" t="n">
        <v>3.2217</v>
      </c>
      <c r="E16" t="n">
        <v>31.04</v>
      </c>
      <c r="F16" t="n">
        <v>25.57</v>
      </c>
      <c r="G16" t="n">
        <v>23.97</v>
      </c>
      <c r="H16" t="n">
        <v>0.35</v>
      </c>
      <c r="I16" t="n">
        <v>64</v>
      </c>
      <c r="J16" t="n">
        <v>228.8</v>
      </c>
      <c r="K16" t="n">
        <v>56.94</v>
      </c>
      <c r="L16" t="n">
        <v>4.5</v>
      </c>
      <c r="M16" t="n">
        <v>62</v>
      </c>
      <c r="N16" t="n">
        <v>52.36</v>
      </c>
      <c r="O16" t="n">
        <v>28452.71</v>
      </c>
      <c r="P16" t="n">
        <v>390.61</v>
      </c>
      <c r="Q16" t="n">
        <v>452.79</v>
      </c>
      <c r="R16" t="n">
        <v>122.02</v>
      </c>
      <c r="S16" t="n">
        <v>57.64</v>
      </c>
      <c r="T16" t="n">
        <v>29826.2</v>
      </c>
      <c r="U16" t="n">
        <v>0.47</v>
      </c>
      <c r="V16" t="n">
        <v>0.83</v>
      </c>
      <c r="W16" t="n">
        <v>6.91</v>
      </c>
      <c r="X16" t="n">
        <v>1.84</v>
      </c>
      <c r="Y16" t="n">
        <v>1</v>
      </c>
      <c r="Z16" t="n">
        <v>10</v>
      </c>
      <c r="AA16" t="n">
        <v>566.6001366312399</v>
      </c>
      <c r="AB16" t="n">
        <v>775.2473035727174</v>
      </c>
      <c r="AC16" t="n">
        <v>701.2587889861609</v>
      </c>
      <c r="AD16" t="n">
        <v>566600.1366312399</v>
      </c>
      <c r="AE16" t="n">
        <v>775247.3035727175</v>
      </c>
      <c r="AF16" t="n">
        <v>3.005704531888737e-06</v>
      </c>
      <c r="AG16" t="n">
        <v>8.981481481481481</v>
      </c>
      <c r="AH16" t="n">
        <v>701258.7889861609</v>
      </c>
    </row>
    <row r="17">
      <c r="A17" t="n">
        <v>15</v>
      </c>
      <c r="B17" t="n">
        <v>115</v>
      </c>
      <c r="C17" t="inlineStr">
        <is>
          <t xml:space="preserve">CONCLUIDO	</t>
        </is>
      </c>
      <c r="D17" t="n">
        <v>3.2556</v>
      </c>
      <c r="E17" t="n">
        <v>30.72</v>
      </c>
      <c r="F17" t="n">
        <v>25.42</v>
      </c>
      <c r="G17" t="n">
        <v>25.42</v>
      </c>
      <c r="H17" t="n">
        <v>0.37</v>
      </c>
      <c r="I17" t="n">
        <v>60</v>
      </c>
      <c r="J17" t="n">
        <v>229.22</v>
      </c>
      <c r="K17" t="n">
        <v>56.94</v>
      </c>
      <c r="L17" t="n">
        <v>4.75</v>
      </c>
      <c r="M17" t="n">
        <v>58</v>
      </c>
      <c r="N17" t="n">
        <v>52.53</v>
      </c>
      <c r="O17" t="n">
        <v>28504.87</v>
      </c>
      <c r="P17" t="n">
        <v>388.19</v>
      </c>
      <c r="Q17" t="n">
        <v>452.73</v>
      </c>
      <c r="R17" t="n">
        <v>117.43</v>
      </c>
      <c r="S17" t="n">
        <v>57.64</v>
      </c>
      <c r="T17" t="n">
        <v>27553.56</v>
      </c>
      <c r="U17" t="n">
        <v>0.49</v>
      </c>
      <c r="V17" t="n">
        <v>0.83</v>
      </c>
      <c r="W17" t="n">
        <v>6.89</v>
      </c>
      <c r="X17" t="n">
        <v>1.7</v>
      </c>
      <c r="Y17" t="n">
        <v>1</v>
      </c>
      <c r="Z17" t="n">
        <v>10</v>
      </c>
      <c r="AA17" t="n">
        <v>560.1853561980033</v>
      </c>
      <c r="AB17" t="n">
        <v>766.4703179838237</v>
      </c>
      <c r="AC17" t="n">
        <v>693.3194665832945</v>
      </c>
      <c r="AD17" t="n">
        <v>560185.3561980033</v>
      </c>
      <c r="AE17" t="n">
        <v>766470.3179838237</v>
      </c>
      <c r="AF17" t="n">
        <v>3.03733174225315e-06</v>
      </c>
      <c r="AG17" t="n">
        <v>8.888888888888889</v>
      </c>
      <c r="AH17" t="n">
        <v>693319.4665832944</v>
      </c>
    </row>
    <row r="18">
      <c r="A18" t="n">
        <v>16</v>
      </c>
      <c r="B18" t="n">
        <v>115</v>
      </c>
      <c r="C18" t="inlineStr">
        <is>
          <t xml:space="preserve">CONCLUIDO	</t>
        </is>
      </c>
      <c r="D18" t="n">
        <v>3.2771</v>
      </c>
      <c r="E18" t="n">
        <v>30.51</v>
      </c>
      <c r="F18" t="n">
        <v>25.35</v>
      </c>
      <c r="G18" t="n">
        <v>26.69</v>
      </c>
      <c r="H18" t="n">
        <v>0.39</v>
      </c>
      <c r="I18" t="n">
        <v>57</v>
      </c>
      <c r="J18" t="n">
        <v>229.65</v>
      </c>
      <c r="K18" t="n">
        <v>56.94</v>
      </c>
      <c r="L18" t="n">
        <v>5</v>
      </c>
      <c r="M18" t="n">
        <v>55</v>
      </c>
      <c r="N18" t="n">
        <v>52.7</v>
      </c>
      <c r="O18" t="n">
        <v>28557.1</v>
      </c>
      <c r="P18" t="n">
        <v>386.95</v>
      </c>
      <c r="Q18" t="n">
        <v>452.72</v>
      </c>
      <c r="R18" t="n">
        <v>115.28</v>
      </c>
      <c r="S18" t="n">
        <v>57.64</v>
      </c>
      <c r="T18" t="n">
        <v>26491.74</v>
      </c>
      <c r="U18" t="n">
        <v>0.5</v>
      </c>
      <c r="V18" t="n">
        <v>0.84</v>
      </c>
      <c r="W18" t="n">
        <v>6.89</v>
      </c>
      <c r="X18" t="n">
        <v>1.62</v>
      </c>
      <c r="Y18" t="n">
        <v>1</v>
      </c>
      <c r="Z18" t="n">
        <v>10</v>
      </c>
      <c r="AA18" t="n">
        <v>556.4964926484425</v>
      </c>
      <c r="AB18" t="n">
        <v>761.4230521341407</v>
      </c>
      <c r="AC18" t="n">
        <v>688.7539047024229</v>
      </c>
      <c r="AD18" t="n">
        <v>556496.4926484425</v>
      </c>
      <c r="AE18" t="n">
        <v>761423.0521341406</v>
      </c>
      <c r="AF18" t="n">
        <v>3.057390297499016e-06</v>
      </c>
      <c r="AG18" t="n">
        <v>8.828125000000002</v>
      </c>
      <c r="AH18" t="n">
        <v>688753.9047024229</v>
      </c>
    </row>
    <row r="19">
      <c r="A19" t="n">
        <v>17</v>
      </c>
      <c r="B19" t="n">
        <v>115</v>
      </c>
      <c r="C19" t="inlineStr">
        <is>
          <t xml:space="preserve">CONCLUIDO	</t>
        </is>
      </c>
      <c r="D19" t="n">
        <v>3.3015</v>
      </c>
      <c r="E19" t="n">
        <v>30.29</v>
      </c>
      <c r="F19" t="n">
        <v>25.26</v>
      </c>
      <c r="G19" t="n">
        <v>28.07</v>
      </c>
      <c r="H19" t="n">
        <v>0.41</v>
      </c>
      <c r="I19" t="n">
        <v>54</v>
      </c>
      <c r="J19" t="n">
        <v>230.07</v>
      </c>
      <c r="K19" t="n">
        <v>56.94</v>
      </c>
      <c r="L19" t="n">
        <v>5.25</v>
      </c>
      <c r="M19" t="n">
        <v>52</v>
      </c>
      <c r="N19" t="n">
        <v>52.88</v>
      </c>
      <c r="O19" t="n">
        <v>28609.38</v>
      </c>
      <c r="P19" t="n">
        <v>385.36</v>
      </c>
      <c r="Q19" t="n">
        <v>452.67</v>
      </c>
      <c r="R19" t="n">
        <v>112.17</v>
      </c>
      <c r="S19" t="n">
        <v>57.64</v>
      </c>
      <c r="T19" t="n">
        <v>24951.08</v>
      </c>
      <c r="U19" t="n">
        <v>0.51</v>
      </c>
      <c r="V19" t="n">
        <v>0.84</v>
      </c>
      <c r="W19" t="n">
        <v>6.88</v>
      </c>
      <c r="X19" t="n">
        <v>1.53</v>
      </c>
      <c r="Y19" t="n">
        <v>1</v>
      </c>
      <c r="Z19" t="n">
        <v>10</v>
      </c>
      <c r="AA19" t="n">
        <v>552.1955455003728</v>
      </c>
      <c r="AB19" t="n">
        <v>755.5383065017548</v>
      </c>
      <c r="AC19" t="n">
        <v>683.4307909338999</v>
      </c>
      <c r="AD19" t="n">
        <v>552195.5455003728</v>
      </c>
      <c r="AE19" t="n">
        <v>755538.3065017548</v>
      </c>
      <c r="AF19" t="n">
        <v>3.080154425312929e-06</v>
      </c>
      <c r="AG19" t="n">
        <v>8.764467592592593</v>
      </c>
      <c r="AH19" t="n">
        <v>683430.7909338998</v>
      </c>
    </row>
    <row r="20">
      <c r="A20" t="n">
        <v>18</v>
      </c>
      <c r="B20" t="n">
        <v>115</v>
      </c>
      <c r="C20" t="inlineStr">
        <is>
          <t xml:space="preserve">CONCLUIDO	</t>
        </is>
      </c>
      <c r="D20" t="n">
        <v>3.3267</v>
      </c>
      <c r="E20" t="n">
        <v>30.06</v>
      </c>
      <c r="F20" t="n">
        <v>25.16</v>
      </c>
      <c r="G20" t="n">
        <v>29.6</v>
      </c>
      <c r="H20" t="n">
        <v>0.42</v>
      </c>
      <c r="I20" t="n">
        <v>51</v>
      </c>
      <c r="J20" t="n">
        <v>230.49</v>
      </c>
      <c r="K20" t="n">
        <v>56.94</v>
      </c>
      <c r="L20" t="n">
        <v>5.5</v>
      </c>
      <c r="M20" t="n">
        <v>49</v>
      </c>
      <c r="N20" t="n">
        <v>53.05</v>
      </c>
      <c r="O20" t="n">
        <v>28661.73</v>
      </c>
      <c r="P20" t="n">
        <v>383.68</v>
      </c>
      <c r="Q20" t="n">
        <v>452.67</v>
      </c>
      <c r="R20" t="n">
        <v>109.13</v>
      </c>
      <c r="S20" t="n">
        <v>57.64</v>
      </c>
      <c r="T20" t="n">
        <v>23446.7</v>
      </c>
      <c r="U20" t="n">
        <v>0.53</v>
      </c>
      <c r="V20" t="n">
        <v>0.84</v>
      </c>
      <c r="W20" t="n">
        <v>6.87</v>
      </c>
      <c r="X20" t="n">
        <v>1.43</v>
      </c>
      <c r="Y20" t="n">
        <v>1</v>
      </c>
      <c r="Z20" t="n">
        <v>10</v>
      </c>
      <c r="AA20" t="n">
        <v>547.7665429283965</v>
      </c>
      <c r="AB20" t="n">
        <v>749.4783497889736</v>
      </c>
      <c r="AC20" t="n">
        <v>677.9491879845835</v>
      </c>
      <c r="AD20" t="n">
        <v>547766.5429283965</v>
      </c>
      <c r="AE20" t="n">
        <v>749478.3497889736</v>
      </c>
      <c r="AF20" t="n">
        <v>3.103664917973201e-06</v>
      </c>
      <c r="AG20" t="n">
        <v>8.697916666666666</v>
      </c>
      <c r="AH20" t="n">
        <v>677949.1879845836</v>
      </c>
    </row>
    <row r="21">
      <c r="A21" t="n">
        <v>19</v>
      </c>
      <c r="B21" t="n">
        <v>115</v>
      </c>
      <c r="C21" t="inlineStr">
        <is>
          <t xml:space="preserve">CONCLUIDO	</t>
        </is>
      </c>
      <c r="D21" t="n">
        <v>3.3426</v>
      </c>
      <c r="E21" t="n">
        <v>29.92</v>
      </c>
      <c r="F21" t="n">
        <v>25.11</v>
      </c>
      <c r="G21" t="n">
        <v>30.74</v>
      </c>
      <c r="H21" t="n">
        <v>0.44</v>
      </c>
      <c r="I21" t="n">
        <v>49</v>
      </c>
      <c r="J21" t="n">
        <v>230.92</v>
      </c>
      <c r="K21" t="n">
        <v>56.94</v>
      </c>
      <c r="L21" t="n">
        <v>5.75</v>
      </c>
      <c r="M21" t="n">
        <v>47</v>
      </c>
      <c r="N21" t="n">
        <v>53.23</v>
      </c>
      <c r="O21" t="n">
        <v>28714.14</v>
      </c>
      <c r="P21" t="n">
        <v>382.75</v>
      </c>
      <c r="Q21" t="n">
        <v>452.7</v>
      </c>
      <c r="R21" t="n">
        <v>106.97</v>
      </c>
      <c r="S21" t="n">
        <v>57.64</v>
      </c>
      <c r="T21" t="n">
        <v>22377.73</v>
      </c>
      <c r="U21" t="n">
        <v>0.54</v>
      </c>
      <c r="V21" t="n">
        <v>0.84</v>
      </c>
      <c r="W21" t="n">
        <v>6.88</v>
      </c>
      <c r="X21" t="n">
        <v>1.38</v>
      </c>
      <c r="Y21" t="n">
        <v>1</v>
      </c>
      <c r="Z21" t="n">
        <v>10</v>
      </c>
      <c r="AA21" t="n">
        <v>545.1480631335738</v>
      </c>
      <c r="AB21" t="n">
        <v>745.8956302145215</v>
      </c>
      <c r="AC21" t="n">
        <v>674.708398137939</v>
      </c>
      <c r="AD21" t="n">
        <v>545148.0631335739</v>
      </c>
      <c r="AE21" t="n">
        <v>745895.6302145214</v>
      </c>
      <c r="AF21" t="n">
        <v>3.118498919294562e-06</v>
      </c>
      <c r="AG21" t="n">
        <v>8.657407407407408</v>
      </c>
      <c r="AH21" t="n">
        <v>674708.3981379389</v>
      </c>
    </row>
    <row r="22">
      <c r="A22" t="n">
        <v>20</v>
      </c>
      <c r="B22" t="n">
        <v>115</v>
      </c>
      <c r="C22" t="inlineStr">
        <is>
          <t xml:space="preserve">CONCLUIDO	</t>
        </is>
      </c>
      <c r="D22" t="n">
        <v>3.3596</v>
      </c>
      <c r="E22" t="n">
        <v>29.77</v>
      </c>
      <c r="F22" t="n">
        <v>25.04</v>
      </c>
      <c r="G22" t="n">
        <v>31.97</v>
      </c>
      <c r="H22" t="n">
        <v>0.46</v>
      </c>
      <c r="I22" t="n">
        <v>47</v>
      </c>
      <c r="J22" t="n">
        <v>231.34</v>
      </c>
      <c r="K22" t="n">
        <v>56.94</v>
      </c>
      <c r="L22" t="n">
        <v>6</v>
      </c>
      <c r="M22" t="n">
        <v>45</v>
      </c>
      <c r="N22" t="n">
        <v>53.4</v>
      </c>
      <c r="O22" t="n">
        <v>28766.61</v>
      </c>
      <c r="P22" t="n">
        <v>381.67</v>
      </c>
      <c r="Q22" t="n">
        <v>452.6</v>
      </c>
      <c r="R22" t="n">
        <v>105.54</v>
      </c>
      <c r="S22" t="n">
        <v>57.64</v>
      </c>
      <c r="T22" t="n">
        <v>21670.63</v>
      </c>
      <c r="U22" t="n">
        <v>0.55</v>
      </c>
      <c r="V22" t="n">
        <v>0.85</v>
      </c>
      <c r="W22" t="n">
        <v>6.86</v>
      </c>
      <c r="X22" t="n">
        <v>1.32</v>
      </c>
      <c r="Y22" t="n">
        <v>1</v>
      </c>
      <c r="Z22" t="n">
        <v>10</v>
      </c>
      <c r="AA22" t="n">
        <v>542.2543784746738</v>
      </c>
      <c r="AB22" t="n">
        <v>741.9363632038572</v>
      </c>
      <c r="AC22" t="n">
        <v>671.1269980139061</v>
      </c>
      <c r="AD22" t="n">
        <v>542254.3784746738</v>
      </c>
      <c r="AE22" t="n">
        <v>741936.3632038572</v>
      </c>
      <c r="AF22" t="n">
        <v>3.134359172279666e-06</v>
      </c>
      <c r="AG22" t="n">
        <v>8.61400462962963</v>
      </c>
      <c r="AH22" t="n">
        <v>671126.9980139062</v>
      </c>
    </row>
    <row r="23">
      <c r="A23" t="n">
        <v>21</v>
      </c>
      <c r="B23" t="n">
        <v>115</v>
      </c>
      <c r="C23" t="inlineStr">
        <is>
          <t xml:space="preserve">CONCLUIDO	</t>
        </is>
      </c>
      <c r="D23" t="n">
        <v>3.3727</v>
      </c>
      <c r="E23" t="n">
        <v>29.65</v>
      </c>
      <c r="F23" t="n">
        <v>25.01</v>
      </c>
      <c r="G23" t="n">
        <v>33.35</v>
      </c>
      <c r="H23" t="n">
        <v>0.48</v>
      </c>
      <c r="I23" t="n">
        <v>45</v>
      </c>
      <c r="J23" t="n">
        <v>231.77</v>
      </c>
      <c r="K23" t="n">
        <v>56.94</v>
      </c>
      <c r="L23" t="n">
        <v>6.25</v>
      </c>
      <c r="M23" t="n">
        <v>43</v>
      </c>
      <c r="N23" t="n">
        <v>53.58</v>
      </c>
      <c r="O23" t="n">
        <v>28819.14</v>
      </c>
      <c r="P23" t="n">
        <v>381.12</v>
      </c>
      <c r="Q23" t="n">
        <v>452.72</v>
      </c>
      <c r="R23" t="n">
        <v>104.13</v>
      </c>
      <c r="S23" t="n">
        <v>57.64</v>
      </c>
      <c r="T23" t="n">
        <v>20975.94</v>
      </c>
      <c r="U23" t="n">
        <v>0.55</v>
      </c>
      <c r="V23" t="n">
        <v>0.85</v>
      </c>
      <c r="W23" t="n">
        <v>6.87</v>
      </c>
      <c r="X23" t="n">
        <v>1.29</v>
      </c>
      <c r="Y23" t="n">
        <v>1</v>
      </c>
      <c r="Z23" t="n">
        <v>10</v>
      </c>
      <c r="AA23" t="n">
        <v>528.0171489864725</v>
      </c>
      <c r="AB23" t="n">
        <v>722.4563577158644</v>
      </c>
      <c r="AC23" t="n">
        <v>653.5061369093281</v>
      </c>
      <c r="AD23" t="n">
        <v>528017.1489864725</v>
      </c>
      <c r="AE23" t="n">
        <v>722456.3577158644</v>
      </c>
      <c r="AF23" t="n">
        <v>3.146580896638776e-06</v>
      </c>
      <c r="AG23" t="n">
        <v>8.579282407407407</v>
      </c>
      <c r="AH23" t="n">
        <v>653506.1369093282</v>
      </c>
    </row>
    <row r="24">
      <c r="A24" t="n">
        <v>22</v>
      </c>
      <c r="B24" t="n">
        <v>115</v>
      </c>
      <c r="C24" t="inlineStr">
        <is>
          <t xml:space="preserve">CONCLUIDO	</t>
        </is>
      </c>
      <c r="D24" t="n">
        <v>3.3917</v>
      </c>
      <c r="E24" t="n">
        <v>29.48</v>
      </c>
      <c r="F24" t="n">
        <v>24.94</v>
      </c>
      <c r="G24" t="n">
        <v>34.79</v>
      </c>
      <c r="H24" t="n">
        <v>0.5</v>
      </c>
      <c r="I24" t="n">
        <v>43</v>
      </c>
      <c r="J24" t="n">
        <v>232.2</v>
      </c>
      <c r="K24" t="n">
        <v>56.94</v>
      </c>
      <c r="L24" t="n">
        <v>6.5</v>
      </c>
      <c r="M24" t="n">
        <v>41</v>
      </c>
      <c r="N24" t="n">
        <v>53.75</v>
      </c>
      <c r="O24" t="n">
        <v>28871.74</v>
      </c>
      <c r="P24" t="n">
        <v>379.73</v>
      </c>
      <c r="Q24" t="n">
        <v>452.64</v>
      </c>
      <c r="R24" t="n">
        <v>101.65</v>
      </c>
      <c r="S24" t="n">
        <v>57.64</v>
      </c>
      <c r="T24" t="n">
        <v>19749.77</v>
      </c>
      <c r="U24" t="n">
        <v>0.57</v>
      </c>
      <c r="V24" t="n">
        <v>0.85</v>
      </c>
      <c r="W24" t="n">
        <v>6.87</v>
      </c>
      <c r="X24" t="n">
        <v>1.21</v>
      </c>
      <c r="Y24" t="n">
        <v>1</v>
      </c>
      <c r="Z24" t="n">
        <v>10</v>
      </c>
      <c r="AA24" t="n">
        <v>524.7396469130573</v>
      </c>
      <c r="AB24" t="n">
        <v>717.9719347858311</v>
      </c>
      <c r="AC24" t="n">
        <v>649.4497010098099</v>
      </c>
      <c r="AD24" t="n">
        <v>524739.6469130573</v>
      </c>
      <c r="AE24" t="n">
        <v>717971.9347858311</v>
      </c>
      <c r="AF24" t="n">
        <v>3.164307061739774e-06</v>
      </c>
      <c r="AG24" t="n">
        <v>8.530092592592593</v>
      </c>
      <c r="AH24" t="n">
        <v>649449.70100981</v>
      </c>
    </row>
    <row r="25">
      <c r="A25" t="n">
        <v>23</v>
      </c>
      <c r="B25" t="n">
        <v>115</v>
      </c>
      <c r="C25" t="inlineStr">
        <is>
          <t xml:space="preserve">CONCLUIDO	</t>
        </is>
      </c>
      <c r="D25" t="n">
        <v>3.402</v>
      </c>
      <c r="E25" t="n">
        <v>29.39</v>
      </c>
      <c r="F25" t="n">
        <v>24.89</v>
      </c>
      <c r="G25" t="n">
        <v>35.56</v>
      </c>
      <c r="H25" t="n">
        <v>0.52</v>
      </c>
      <c r="I25" t="n">
        <v>42</v>
      </c>
      <c r="J25" t="n">
        <v>232.62</v>
      </c>
      <c r="K25" t="n">
        <v>56.94</v>
      </c>
      <c r="L25" t="n">
        <v>6.75</v>
      </c>
      <c r="M25" t="n">
        <v>40</v>
      </c>
      <c r="N25" t="n">
        <v>53.93</v>
      </c>
      <c r="O25" t="n">
        <v>28924.39</v>
      </c>
      <c r="P25" t="n">
        <v>378.92</v>
      </c>
      <c r="Q25" t="n">
        <v>452.64</v>
      </c>
      <c r="R25" t="n">
        <v>100.01</v>
      </c>
      <c r="S25" t="n">
        <v>57.64</v>
      </c>
      <c r="T25" t="n">
        <v>18932.96</v>
      </c>
      <c r="U25" t="n">
        <v>0.58</v>
      </c>
      <c r="V25" t="n">
        <v>0.85</v>
      </c>
      <c r="W25" t="n">
        <v>6.87</v>
      </c>
      <c r="X25" t="n">
        <v>1.16</v>
      </c>
      <c r="Y25" t="n">
        <v>1</v>
      </c>
      <c r="Z25" t="n">
        <v>10</v>
      </c>
      <c r="AA25" t="n">
        <v>522.8950178399576</v>
      </c>
      <c r="AB25" t="n">
        <v>715.4480319087251</v>
      </c>
      <c r="AC25" t="n">
        <v>647.1666758809748</v>
      </c>
      <c r="AD25" t="n">
        <v>522895.0178399576</v>
      </c>
      <c r="AE25" t="n">
        <v>715448.031908725</v>
      </c>
      <c r="AF25" t="n">
        <v>3.173916509136631e-06</v>
      </c>
      <c r="AG25" t="n">
        <v>8.504050925925926</v>
      </c>
      <c r="AH25" t="n">
        <v>647166.6758809749</v>
      </c>
    </row>
    <row r="26">
      <c r="A26" t="n">
        <v>24</v>
      </c>
      <c r="B26" t="n">
        <v>115</v>
      </c>
      <c r="C26" t="inlineStr">
        <is>
          <t xml:space="preserve">CONCLUIDO	</t>
        </is>
      </c>
      <c r="D26" t="n">
        <v>3.4128</v>
      </c>
      <c r="E26" t="n">
        <v>29.3</v>
      </c>
      <c r="F26" t="n">
        <v>24.88</v>
      </c>
      <c r="G26" t="n">
        <v>37.33</v>
      </c>
      <c r="H26" t="n">
        <v>0.53</v>
      </c>
      <c r="I26" t="n">
        <v>40</v>
      </c>
      <c r="J26" t="n">
        <v>233.05</v>
      </c>
      <c r="K26" t="n">
        <v>56.94</v>
      </c>
      <c r="L26" t="n">
        <v>7</v>
      </c>
      <c r="M26" t="n">
        <v>38</v>
      </c>
      <c r="N26" t="n">
        <v>54.11</v>
      </c>
      <c r="O26" t="n">
        <v>28977.11</v>
      </c>
      <c r="P26" t="n">
        <v>378.76</v>
      </c>
      <c r="Q26" t="n">
        <v>452.67</v>
      </c>
      <c r="R26" t="n">
        <v>99.65000000000001</v>
      </c>
      <c r="S26" t="n">
        <v>57.64</v>
      </c>
      <c r="T26" t="n">
        <v>18764.87</v>
      </c>
      <c r="U26" t="n">
        <v>0.58</v>
      </c>
      <c r="V26" t="n">
        <v>0.85</v>
      </c>
      <c r="W26" t="n">
        <v>6.87</v>
      </c>
      <c r="X26" t="n">
        <v>1.16</v>
      </c>
      <c r="Y26" t="n">
        <v>1</v>
      </c>
      <c r="Z26" t="n">
        <v>10</v>
      </c>
      <c r="AA26" t="n">
        <v>521.4417251533937</v>
      </c>
      <c r="AB26" t="n">
        <v>713.4595727402199</v>
      </c>
      <c r="AC26" t="n">
        <v>645.367992464692</v>
      </c>
      <c r="AD26" t="n">
        <v>521441.7251533937</v>
      </c>
      <c r="AE26" t="n">
        <v>713459.5727402199</v>
      </c>
      <c r="AF26" t="n">
        <v>3.183992434562461e-06</v>
      </c>
      <c r="AG26" t="n">
        <v>8.47800925925926</v>
      </c>
      <c r="AH26" t="n">
        <v>645367.992464692</v>
      </c>
    </row>
    <row r="27">
      <c r="A27" t="n">
        <v>25</v>
      </c>
      <c r="B27" t="n">
        <v>115</v>
      </c>
      <c r="C27" t="inlineStr">
        <is>
          <t xml:space="preserve">CONCLUIDO	</t>
        </is>
      </c>
      <c r="D27" t="n">
        <v>3.4247</v>
      </c>
      <c r="E27" t="n">
        <v>29.2</v>
      </c>
      <c r="F27" t="n">
        <v>24.83</v>
      </c>
      <c r="G27" t="n">
        <v>38.2</v>
      </c>
      <c r="H27" t="n">
        <v>0.55</v>
      </c>
      <c r="I27" t="n">
        <v>39</v>
      </c>
      <c r="J27" t="n">
        <v>233.48</v>
      </c>
      <c r="K27" t="n">
        <v>56.94</v>
      </c>
      <c r="L27" t="n">
        <v>7.25</v>
      </c>
      <c r="M27" t="n">
        <v>37</v>
      </c>
      <c r="N27" t="n">
        <v>54.29</v>
      </c>
      <c r="O27" t="n">
        <v>29029.89</v>
      </c>
      <c r="P27" t="n">
        <v>377.69</v>
      </c>
      <c r="Q27" t="n">
        <v>452.6</v>
      </c>
      <c r="R27" t="n">
        <v>98.42</v>
      </c>
      <c r="S27" t="n">
        <v>57.64</v>
      </c>
      <c r="T27" t="n">
        <v>18151.97</v>
      </c>
      <c r="U27" t="n">
        <v>0.59</v>
      </c>
      <c r="V27" t="n">
        <v>0.85</v>
      </c>
      <c r="W27" t="n">
        <v>6.85</v>
      </c>
      <c r="X27" t="n">
        <v>1.1</v>
      </c>
      <c r="Y27" t="n">
        <v>1</v>
      </c>
      <c r="Z27" t="n">
        <v>10</v>
      </c>
      <c r="AA27" t="n">
        <v>519.2683314517891</v>
      </c>
      <c r="AB27" t="n">
        <v>710.4858395943214</v>
      </c>
      <c r="AC27" t="n">
        <v>642.6780682365775</v>
      </c>
      <c r="AD27" t="n">
        <v>519268.3314517891</v>
      </c>
      <c r="AE27" t="n">
        <v>710485.8395943214</v>
      </c>
      <c r="AF27" t="n">
        <v>3.195094611652033e-06</v>
      </c>
      <c r="AG27" t="n">
        <v>8.449074074074074</v>
      </c>
      <c r="AH27" t="n">
        <v>642678.0682365774</v>
      </c>
    </row>
    <row r="28">
      <c r="A28" t="n">
        <v>26</v>
      </c>
      <c r="B28" t="n">
        <v>115</v>
      </c>
      <c r="C28" t="inlineStr">
        <is>
          <t xml:space="preserve">CONCLUIDO	</t>
        </is>
      </c>
      <c r="D28" t="n">
        <v>3.4413</v>
      </c>
      <c r="E28" t="n">
        <v>29.06</v>
      </c>
      <c r="F28" t="n">
        <v>24.77</v>
      </c>
      <c r="G28" t="n">
        <v>40.17</v>
      </c>
      <c r="H28" t="n">
        <v>0.57</v>
      </c>
      <c r="I28" t="n">
        <v>37</v>
      </c>
      <c r="J28" t="n">
        <v>233.91</v>
      </c>
      <c r="K28" t="n">
        <v>56.94</v>
      </c>
      <c r="L28" t="n">
        <v>7.5</v>
      </c>
      <c r="M28" t="n">
        <v>35</v>
      </c>
      <c r="N28" t="n">
        <v>54.46</v>
      </c>
      <c r="O28" t="n">
        <v>29082.74</v>
      </c>
      <c r="P28" t="n">
        <v>376.35</v>
      </c>
      <c r="Q28" t="n">
        <v>452.68</v>
      </c>
      <c r="R28" t="n">
        <v>96.5</v>
      </c>
      <c r="S28" t="n">
        <v>57.64</v>
      </c>
      <c r="T28" t="n">
        <v>17202.33</v>
      </c>
      <c r="U28" t="n">
        <v>0.6</v>
      </c>
      <c r="V28" t="n">
        <v>0.86</v>
      </c>
      <c r="W28" t="n">
        <v>6.86</v>
      </c>
      <c r="X28" t="n">
        <v>1.05</v>
      </c>
      <c r="Y28" t="n">
        <v>1</v>
      </c>
      <c r="Z28" t="n">
        <v>10</v>
      </c>
      <c r="AA28" t="n">
        <v>516.403307122572</v>
      </c>
      <c r="AB28" t="n">
        <v>706.5657869111338</v>
      </c>
      <c r="AC28" t="n">
        <v>639.1321398796447</v>
      </c>
      <c r="AD28" t="n">
        <v>516403.307122572</v>
      </c>
      <c r="AE28" t="n">
        <v>706565.7869111338</v>
      </c>
      <c r="AF28" t="n">
        <v>3.210581682213958e-06</v>
      </c>
      <c r="AG28" t="n">
        <v>8.408564814814815</v>
      </c>
      <c r="AH28" t="n">
        <v>639132.1398796447</v>
      </c>
    </row>
    <row r="29">
      <c r="A29" t="n">
        <v>27</v>
      </c>
      <c r="B29" t="n">
        <v>115</v>
      </c>
      <c r="C29" t="inlineStr">
        <is>
          <t xml:space="preserve">CONCLUIDO	</t>
        </is>
      </c>
      <c r="D29" t="n">
        <v>3.4519</v>
      </c>
      <c r="E29" t="n">
        <v>28.97</v>
      </c>
      <c r="F29" t="n">
        <v>24.73</v>
      </c>
      <c r="G29" t="n">
        <v>41.21</v>
      </c>
      <c r="H29" t="n">
        <v>0.59</v>
      </c>
      <c r="I29" t="n">
        <v>36</v>
      </c>
      <c r="J29" t="n">
        <v>234.34</v>
      </c>
      <c r="K29" t="n">
        <v>56.94</v>
      </c>
      <c r="L29" t="n">
        <v>7.75</v>
      </c>
      <c r="M29" t="n">
        <v>34</v>
      </c>
      <c r="N29" t="n">
        <v>54.64</v>
      </c>
      <c r="O29" t="n">
        <v>29135.65</v>
      </c>
      <c r="P29" t="n">
        <v>375.78</v>
      </c>
      <c r="Q29" t="n">
        <v>452.61</v>
      </c>
      <c r="R29" t="n">
        <v>94.98</v>
      </c>
      <c r="S29" t="n">
        <v>57.64</v>
      </c>
      <c r="T29" t="n">
        <v>16448.31</v>
      </c>
      <c r="U29" t="n">
        <v>0.61</v>
      </c>
      <c r="V29" t="n">
        <v>0.86</v>
      </c>
      <c r="W29" t="n">
        <v>6.86</v>
      </c>
      <c r="X29" t="n">
        <v>1</v>
      </c>
      <c r="Y29" t="n">
        <v>1</v>
      </c>
      <c r="Z29" t="n">
        <v>10</v>
      </c>
      <c r="AA29" t="n">
        <v>514.7824702017713</v>
      </c>
      <c r="AB29" t="n">
        <v>704.3480863298159</v>
      </c>
      <c r="AC29" t="n">
        <v>637.1260935292455</v>
      </c>
      <c r="AD29" t="n">
        <v>514782.4702017713</v>
      </c>
      <c r="AE29" t="n">
        <v>704348.0863298159</v>
      </c>
      <c r="AF29" t="n">
        <v>3.2204710164282e-06</v>
      </c>
      <c r="AG29" t="n">
        <v>8.382523148148147</v>
      </c>
      <c r="AH29" t="n">
        <v>637126.0935292455</v>
      </c>
    </row>
    <row r="30">
      <c r="A30" t="n">
        <v>28</v>
      </c>
      <c r="B30" t="n">
        <v>115</v>
      </c>
      <c r="C30" t="inlineStr">
        <is>
          <t xml:space="preserve">CONCLUIDO	</t>
        </is>
      </c>
      <c r="D30" t="n">
        <v>3.4591</v>
      </c>
      <c r="E30" t="n">
        <v>28.91</v>
      </c>
      <c r="F30" t="n">
        <v>24.71</v>
      </c>
      <c r="G30" t="n">
        <v>42.36</v>
      </c>
      <c r="H30" t="n">
        <v>0.61</v>
      </c>
      <c r="I30" t="n">
        <v>35</v>
      </c>
      <c r="J30" t="n">
        <v>234.77</v>
      </c>
      <c r="K30" t="n">
        <v>56.94</v>
      </c>
      <c r="L30" t="n">
        <v>8</v>
      </c>
      <c r="M30" t="n">
        <v>33</v>
      </c>
      <c r="N30" t="n">
        <v>54.82</v>
      </c>
      <c r="O30" t="n">
        <v>29188.62</v>
      </c>
      <c r="P30" t="n">
        <v>375.47</v>
      </c>
      <c r="Q30" t="n">
        <v>452.61</v>
      </c>
      <c r="R30" t="n">
        <v>94.55</v>
      </c>
      <c r="S30" t="n">
        <v>57.64</v>
      </c>
      <c r="T30" t="n">
        <v>16239.53</v>
      </c>
      <c r="U30" t="n">
        <v>0.61</v>
      </c>
      <c r="V30" t="n">
        <v>0.86</v>
      </c>
      <c r="W30" t="n">
        <v>6.85</v>
      </c>
      <c r="X30" t="n">
        <v>0.99</v>
      </c>
      <c r="Y30" t="n">
        <v>1</v>
      </c>
      <c r="Z30" t="n">
        <v>10</v>
      </c>
      <c r="AA30" t="n">
        <v>513.7663230192419</v>
      </c>
      <c r="AB30" t="n">
        <v>702.9577489254295</v>
      </c>
      <c r="AC30" t="n">
        <v>635.8684479753829</v>
      </c>
      <c r="AD30" t="n">
        <v>513766.3230192419</v>
      </c>
      <c r="AE30" t="n">
        <v>702957.7489254295</v>
      </c>
      <c r="AF30" t="n">
        <v>3.22718830004542e-06</v>
      </c>
      <c r="AG30" t="n">
        <v>8.365162037037036</v>
      </c>
      <c r="AH30" t="n">
        <v>635868.4479753829</v>
      </c>
    </row>
    <row r="31">
      <c r="A31" t="n">
        <v>29</v>
      </c>
      <c r="B31" t="n">
        <v>115</v>
      </c>
      <c r="C31" t="inlineStr">
        <is>
          <t xml:space="preserve">CONCLUIDO	</t>
        </is>
      </c>
      <c r="D31" t="n">
        <v>3.4727</v>
      </c>
      <c r="E31" t="n">
        <v>28.8</v>
      </c>
      <c r="F31" t="n">
        <v>24.64</v>
      </c>
      <c r="G31" t="n">
        <v>43.49</v>
      </c>
      <c r="H31" t="n">
        <v>0.62</v>
      </c>
      <c r="I31" t="n">
        <v>34</v>
      </c>
      <c r="J31" t="n">
        <v>235.2</v>
      </c>
      <c r="K31" t="n">
        <v>56.94</v>
      </c>
      <c r="L31" t="n">
        <v>8.25</v>
      </c>
      <c r="M31" t="n">
        <v>32</v>
      </c>
      <c r="N31" t="n">
        <v>55</v>
      </c>
      <c r="O31" t="n">
        <v>29241.66</v>
      </c>
      <c r="P31" t="n">
        <v>374.04</v>
      </c>
      <c r="Q31" t="n">
        <v>452.63</v>
      </c>
      <c r="R31" t="n">
        <v>92.34999999999999</v>
      </c>
      <c r="S31" t="n">
        <v>57.64</v>
      </c>
      <c r="T31" t="n">
        <v>15144.78</v>
      </c>
      <c r="U31" t="n">
        <v>0.62</v>
      </c>
      <c r="V31" t="n">
        <v>0.86</v>
      </c>
      <c r="W31" t="n">
        <v>6.84</v>
      </c>
      <c r="X31" t="n">
        <v>0.92</v>
      </c>
      <c r="Y31" t="n">
        <v>1</v>
      </c>
      <c r="Z31" t="n">
        <v>10</v>
      </c>
      <c r="AA31" t="n">
        <v>511.1575977934937</v>
      </c>
      <c r="AB31" t="n">
        <v>699.3883759827263</v>
      </c>
      <c r="AC31" t="n">
        <v>632.639730976685</v>
      </c>
      <c r="AD31" t="n">
        <v>511157.5977934937</v>
      </c>
      <c r="AE31" t="n">
        <v>699388.3759827263</v>
      </c>
      <c r="AF31" t="n">
        <v>3.239876502433503e-06</v>
      </c>
      <c r="AG31" t="n">
        <v>8.333333333333334</v>
      </c>
      <c r="AH31" t="n">
        <v>632639.730976685</v>
      </c>
    </row>
    <row r="32">
      <c r="A32" t="n">
        <v>30</v>
      </c>
      <c r="B32" t="n">
        <v>115</v>
      </c>
      <c r="C32" t="inlineStr">
        <is>
          <t xml:space="preserve">CONCLUIDO	</t>
        </is>
      </c>
      <c r="D32" t="n">
        <v>3.4779</v>
      </c>
      <c r="E32" t="n">
        <v>28.75</v>
      </c>
      <c r="F32" t="n">
        <v>24.64</v>
      </c>
      <c r="G32" t="n">
        <v>44.81</v>
      </c>
      <c r="H32" t="n">
        <v>0.64</v>
      </c>
      <c r="I32" t="n">
        <v>33</v>
      </c>
      <c r="J32" t="n">
        <v>235.63</v>
      </c>
      <c r="K32" t="n">
        <v>56.94</v>
      </c>
      <c r="L32" t="n">
        <v>8.5</v>
      </c>
      <c r="M32" t="n">
        <v>31</v>
      </c>
      <c r="N32" t="n">
        <v>55.18</v>
      </c>
      <c r="O32" t="n">
        <v>29294.76</v>
      </c>
      <c r="P32" t="n">
        <v>374.25</v>
      </c>
      <c r="Q32" t="n">
        <v>452.58</v>
      </c>
      <c r="R32" t="n">
        <v>92.27</v>
      </c>
      <c r="S32" t="n">
        <v>57.64</v>
      </c>
      <c r="T32" t="n">
        <v>15106.46</v>
      </c>
      <c r="U32" t="n">
        <v>0.62</v>
      </c>
      <c r="V32" t="n">
        <v>0.86</v>
      </c>
      <c r="W32" t="n">
        <v>6.85</v>
      </c>
      <c r="X32" t="n">
        <v>0.92</v>
      </c>
      <c r="Y32" t="n">
        <v>1</v>
      </c>
      <c r="Z32" t="n">
        <v>10</v>
      </c>
      <c r="AA32" t="n">
        <v>510.785285701634</v>
      </c>
      <c r="AB32" t="n">
        <v>698.8789621533937</v>
      </c>
      <c r="AC32" t="n">
        <v>632.1789348882569</v>
      </c>
      <c r="AD32" t="n">
        <v>510785.285701634</v>
      </c>
      <c r="AE32" t="n">
        <v>698878.9621533937</v>
      </c>
      <c r="AF32" t="n">
        <v>3.244727873934829e-06</v>
      </c>
      <c r="AG32" t="n">
        <v>8.31886574074074</v>
      </c>
      <c r="AH32" t="n">
        <v>632178.9348882569</v>
      </c>
    </row>
    <row r="33">
      <c r="A33" t="n">
        <v>31</v>
      </c>
      <c r="B33" t="n">
        <v>115</v>
      </c>
      <c r="C33" t="inlineStr">
        <is>
          <t xml:space="preserve">CONCLUIDO	</t>
        </is>
      </c>
      <c r="D33" t="n">
        <v>3.4854</v>
      </c>
      <c r="E33" t="n">
        <v>28.69</v>
      </c>
      <c r="F33" t="n">
        <v>24.63</v>
      </c>
      <c r="G33" t="n">
        <v>46.17</v>
      </c>
      <c r="H33" t="n">
        <v>0.66</v>
      </c>
      <c r="I33" t="n">
        <v>32</v>
      </c>
      <c r="J33" t="n">
        <v>236.06</v>
      </c>
      <c r="K33" t="n">
        <v>56.94</v>
      </c>
      <c r="L33" t="n">
        <v>8.75</v>
      </c>
      <c r="M33" t="n">
        <v>30</v>
      </c>
      <c r="N33" t="n">
        <v>55.36</v>
      </c>
      <c r="O33" t="n">
        <v>29347.92</v>
      </c>
      <c r="P33" t="n">
        <v>373.71</v>
      </c>
      <c r="Q33" t="n">
        <v>452.62</v>
      </c>
      <c r="R33" t="n">
        <v>91.83</v>
      </c>
      <c r="S33" t="n">
        <v>57.64</v>
      </c>
      <c r="T33" t="n">
        <v>14892.04</v>
      </c>
      <c r="U33" t="n">
        <v>0.63</v>
      </c>
      <c r="V33" t="n">
        <v>0.86</v>
      </c>
      <c r="W33" t="n">
        <v>6.84</v>
      </c>
      <c r="X33" t="n">
        <v>0.9</v>
      </c>
      <c r="Y33" t="n">
        <v>1</v>
      </c>
      <c r="Z33" t="n">
        <v>10</v>
      </c>
      <c r="AA33" t="n">
        <v>509.6304970624263</v>
      </c>
      <c r="AB33" t="n">
        <v>697.2989293915505</v>
      </c>
      <c r="AC33" t="n">
        <v>630.7496982356142</v>
      </c>
      <c r="AD33" t="n">
        <v>509630.4970624263</v>
      </c>
      <c r="AE33" t="n">
        <v>697298.9293915505</v>
      </c>
      <c r="AF33" t="n">
        <v>3.251725044369433e-06</v>
      </c>
      <c r="AG33" t="n">
        <v>8.30150462962963</v>
      </c>
      <c r="AH33" t="n">
        <v>630749.6982356142</v>
      </c>
    </row>
    <row r="34">
      <c r="A34" t="n">
        <v>32</v>
      </c>
      <c r="B34" t="n">
        <v>115</v>
      </c>
      <c r="C34" t="inlineStr">
        <is>
          <t xml:space="preserve">CONCLUIDO	</t>
        </is>
      </c>
      <c r="D34" t="n">
        <v>3.496</v>
      </c>
      <c r="E34" t="n">
        <v>28.6</v>
      </c>
      <c r="F34" t="n">
        <v>24.58</v>
      </c>
      <c r="G34" t="n">
        <v>47.58</v>
      </c>
      <c r="H34" t="n">
        <v>0.68</v>
      </c>
      <c r="I34" t="n">
        <v>31</v>
      </c>
      <c r="J34" t="n">
        <v>236.49</v>
      </c>
      <c r="K34" t="n">
        <v>56.94</v>
      </c>
      <c r="L34" t="n">
        <v>9</v>
      </c>
      <c r="M34" t="n">
        <v>29</v>
      </c>
      <c r="N34" t="n">
        <v>55.55</v>
      </c>
      <c r="O34" t="n">
        <v>29401.15</v>
      </c>
      <c r="P34" t="n">
        <v>372.89</v>
      </c>
      <c r="Q34" t="n">
        <v>452.59</v>
      </c>
      <c r="R34" t="n">
        <v>90.38</v>
      </c>
      <c r="S34" t="n">
        <v>57.64</v>
      </c>
      <c r="T34" t="n">
        <v>14172.1</v>
      </c>
      <c r="U34" t="n">
        <v>0.64</v>
      </c>
      <c r="V34" t="n">
        <v>0.86</v>
      </c>
      <c r="W34" t="n">
        <v>6.84</v>
      </c>
      <c r="X34" t="n">
        <v>0.86</v>
      </c>
      <c r="Y34" t="n">
        <v>1</v>
      </c>
      <c r="Z34" t="n">
        <v>10</v>
      </c>
      <c r="AA34" t="n">
        <v>507.8429410343203</v>
      </c>
      <c r="AB34" t="n">
        <v>694.8531163724895</v>
      </c>
      <c r="AC34" t="n">
        <v>628.5373101783723</v>
      </c>
      <c r="AD34" t="n">
        <v>507842.9410343203</v>
      </c>
      <c r="AE34" t="n">
        <v>694853.1163724895</v>
      </c>
      <c r="AF34" t="n">
        <v>3.261614378583674e-06</v>
      </c>
      <c r="AG34" t="n">
        <v>8.275462962962964</v>
      </c>
      <c r="AH34" t="n">
        <v>628537.3101783723</v>
      </c>
    </row>
    <row r="35">
      <c r="A35" t="n">
        <v>33</v>
      </c>
      <c r="B35" t="n">
        <v>115</v>
      </c>
      <c r="C35" t="inlineStr">
        <is>
          <t xml:space="preserve">CONCLUIDO	</t>
        </is>
      </c>
      <c r="D35" t="n">
        <v>3.5056</v>
      </c>
      <c r="E35" t="n">
        <v>28.53</v>
      </c>
      <c r="F35" t="n">
        <v>24.55</v>
      </c>
      <c r="G35" t="n">
        <v>49.1</v>
      </c>
      <c r="H35" t="n">
        <v>0.6899999999999999</v>
      </c>
      <c r="I35" t="n">
        <v>30</v>
      </c>
      <c r="J35" t="n">
        <v>236.92</v>
      </c>
      <c r="K35" t="n">
        <v>56.94</v>
      </c>
      <c r="L35" t="n">
        <v>9.25</v>
      </c>
      <c r="M35" t="n">
        <v>28</v>
      </c>
      <c r="N35" t="n">
        <v>55.73</v>
      </c>
      <c r="O35" t="n">
        <v>29454.44</v>
      </c>
      <c r="P35" t="n">
        <v>372.35</v>
      </c>
      <c r="Q35" t="n">
        <v>452.63</v>
      </c>
      <c r="R35" t="n">
        <v>89</v>
      </c>
      <c r="S35" t="n">
        <v>57.64</v>
      </c>
      <c r="T35" t="n">
        <v>13485.65</v>
      </c>
      <c r="U35" t="n">
        <v>0.65</v>
      </c>
      <c r="V35" t="n">
        <v>0.86</v>
      </c>
      <c r="W35" t="n">
        <v>6.84</v>
      </c>
      <c r="X35" t="n">
        <v>0.82</v>
      </c>
      <c r="Y35" t="n">
        <v>1</v>
      </c>
      <c r="Z35" t="n">
        <v>10</v>
      </c>
      <c r="AA35" t="n">
        <v>506.4261122077694</v>
      </c>
      <c r="AB35" t="n">
        <v>692.9145486659263</v>
      </c>
      <c r="AC35" t="n">
        <v>626.7837566529266</v>
      </c>
      <c r="AD35" t="n">
        <v>506426.1122077695</v>
      </c>
      <c r="AE35" t="n">
        <v>692914.5486659263</v>
      </c>
      <c r="AF35" t="n">
        <v>3.270570756739968e-06</v>
      </c>
      <c r="AG35" t="n">
        <v>8.255208333333334</v>
      </c>
      <c r="AH35" t="n">
        <v>626783.7566529267</v>
      </c>
    </row>
    <row r="36">
      <c r="A36" t="n">
        <v>34</v>
      </c>
      <c r="B36" t="n">
        <v>115</v>
      </c>
      <c r="C36" t="inlineStr">
        <is>
          <t xml:space="preserve">CONCLUIDO	</t>
        </is>
      </c>
      <c r="D36" t="n">
        <v>3.5126</v>
      </c>
      <c r="E36" t="n">
        <v>28.47</v>
      </c>
      <c r="F36" t="n">
        <v>24.54</v>
      </c>
      <c r="G36" t="n">
        <v>50.76</v>
      </c>
      <c r="H36" t="n">
        <v>0.71</v>
      </c>
      <c r="I36" t="n">
        <v>29</v>
      </c>
      <c r="J36" t="n">
        <v>237.35</v>
      </c>
      <c r="K36" t="n">
        <v>56.94</v>
      </c>
      <c r="L36" t="n">
        <v>9.5</v>
      </c>
      <c r="M36" t="n">
        <v>27</v>
      </c>
      <c r="N36" t="n">
        <v>55.91</v>
      </c>
      <c r="O36" t="n">
        <v>29507.8</v>
      </c>
      <c r="P36" t="n">
        <v>371.63</v>
      </c>
      <c r="Q36" t="n">
        <v>452.61</v>
      </c>
      <c r="R36" t="n">
        <v>88.73</v>
      </c>
      <c r="S36" t="n">
        <v>57.64</v>
      </c>
      <c r="T36" t="n">
        <v>13356.14</v>
      </c>
      <c r="U36" t="n">
        <v>0.65</v>
      </c>
      <c r="V36" t="n">
        <v>0.86</v>
      </c>
      <c r="W36" t="n">
        <v>6.84</v>
      </c>
      <c r="X36" t="n">
        <v>0.8100000000000001</v>
      </c>
      <c r="Y36" t="n">
        <v>1</v>
      </c>
      <c r="Z36" t="n">
        <v>10</v>
      </c>
      <c r="AA36" t="n">
        <v>505.2143076513368</v>
      </c>
      <c r="AB36" t="n">
        <v>691.2565042107713</v>
      </c>
      <c r="AC36" t="n">
        <v>625.2839536334916</v>
      </c>
      <c r="AD36" t="n">
        <v>505214.3076513368</v>
      </c>
      <c r="AE36" t="n">
        <v>691256.5042107713</v>
      </c>
      <c r="AF36" t="n">
        <v>3.277101449145599e-06</v>
      </c>
      <c r="AG36" t="n">
        <v>8.237847222222223</v>
      </c>
      <c r="AH36" t="n">
        <v>625283.9536334916</v>
      </c>
    </row>
    <row r="37">
      <c r="A37" t="n">
        <v>35</v>
      </c>
      <c r="B37" t="n">
        <v>115</v>
      </c>
      <c r="C37" t="inlineStr">
        <is>
          <t xml:space="preserve">CONCLUIDO	</t>
        </is>
      </c>
      <c r="D37" t="n">
        <v>3.5116</v>
      </c>
      <c r="E37" t="n">
        <v>28.48</v>
      </c>
      <c r="F37" t="n">
        <v>24.54</v>
      </c>
      <c r="G37" t="n">
        <v>50.78</v>
      </c>
      <c r="H37" t="n">
        <v>0.73</v>
      </c>
      <c r="I37" t="n">
        <v>29</v>
      </c>
      <c r="J37" t="n">
        <v>237.79</v>
      </c>
      <c r="K37" t="n">
        <v>56.94</v>
      </c>
      <c r="L37" t="n">
        <v>9.75</v>
      </c>
      <c r="M37" t="n">
        <v>27</v>
      </c>
      <c r="N37" t="n">
        <v>56.09</v>
      </c>
      <c r="O37" t="n">
        <v>29561.22</v>
      </c>
      <c r="P37" t="n">
        <v>371.92</v>
      </c>
      <c r="Q37" t="n">
        <v>452.66</v>
      </c>
      <c r="R37" t="n">
        <v>88.89</v>
      </c>
      <c r="S37" t="n">
        <v>57.64</v>
      </c>
      <c r="T37" t="n">
        <v>13439.76</v>
      </c>
      <c r="U37" t="n">
        <v>0.65</v>
      </c>
      <c r="V37" t="n">
        <v>0.86</v>
      </c>
      <c r="W37" t="n">
        <v>6.85</v>
      </c>
      <c r="X37" t="n">
        <v>0.82</v>
      </c>
      <c r="Y37" t="n">
        <v>1</v>
      </c>
      <c r="Z37" t="n">
        <v>10</v>
      </c>
      <c r="AA37" t="n">
        <v>505.5110821225642</v>
      </c>
      <c r="AB37" t="n">
        <v>691.6625641350703</v>
      </c>
      <c r="AC37" t="n">
        <v>625.6512597685243</v>
      </c>
      <c r="AD37" t="n">
        <v>505511.0821225643</v>
      </c>
      <c r="AE37" t="n">
        <v>691662.5641350703</v>
      </c>
      <c r="AF37" t="n">
        <v>3.276168493087652e-06</v>
      </c>
      <c r="AG37" t="n">
        <v>8.240740740740742</v>
      </c>
      <c r="AH37" t="n">
        <v>625651.2597685242</v>
      </c>
    </row>
    <row r="38">
      <c r="A38" t="n">
        <v>36</v>
      </c>
      <c r="B38" t="n">
        <v>115</v>
      </c>
      <c r="C38" t="inlineStr">
        <is>
          <t xml:space="preserve">CONCLUIDO	</t>
        </is>
      </c>
      <c r="D38" t="n">
        <v>3.5242</v>
      </c>
      <c r="E38" t="n">
        <v>28.38</v>
      </c>
      <c r="F38" t="n">
        <v>24.49</v>
      </c>
      <c r="G38" t="n">
        <v>52.47</v>
      </c>
      <c r="H38" t="n">
        <v>0.75</v>
      </c>
      <c r="I38" t="n">
        <v>28</v>
      </c>
      <c r="J38" t="n">
        <v>238.22</v>
      </c>
      <c r="K38" t="n">
        <v>56.94</v>
      </c>
      <c r="L38" t="n">
        <v>10</v>
      </c>
      <c r="M38" t="n">
        <v>26</v>
      </c>
      <c r="N38" t="n">
        <v>56.28</v>
      </c>
      <c r="O38" t="n">
        <v>29614.71</v>
      </c>
      <c r="P38" t="n">
        <v>370.87</v>
      </c>
      <c r="Q38" t="n">
        <v>452.62</v>
      </c>
      <c r="R38" t="n">
        <v>87.08</v>
      </c>
      <c r="S38" t="n">
        <v>57.64</v>
      </c>
      <c r="T38" t="n">
        <v>12537.4</v>
      </c>
      <c r="U38" t="n">
        <v>0.66</v>
      </c>
      <c r="V38" t="n">
        <v>0.87</v>
      </c>
      <c r="W38" t="n">
        <v>6.84</v>
      </c>
      <c r="X38" t="n">
        <v>0.76</v>
      </c>
      <c r="Y38" t="n">
        <v>1</v>
      </c>
      <c r="Z38" t="n">
        <v>10</v>
      </c>
      <c r="AA38" t="n">
        <v>503.3988287876315</v>
      </c>
      <c r="AB38" t="n">
        <v>688.7724859361749</v>
      </c>
      <c r="AC38" t="n">
        <v>623.0370065766811</v>
      </c>
      <c r="AD38" t="n">
        <v>503398.8287876315</v>
      </c>
      <c r="AE38" t="n">
        <v>688772.4859361749</v>
      </c>
      <c r="AF38" t="n">
        <v>3.287923739417788e-06</v>
      </c>
      <c r="AG38" t="n">
        <v>8.211805555555555</v>
      </c>
      <c r="AH38" t="n">
        <v>623037.006576681</v>
      </c>
    </row>
    <row r="39">
      <c r="A39" t="n">
        <v>37</v>
      </c>
      <c r="B39" t="n">
        <v>115</v>
      </c>
      <c r="C39" t="inlineStr">
        <is>
          <t xml:space="preserve">CONCLUIDO	</t>
        </is>
      </c>
      <c r="D39" t="n">
        <v>3.5313</v>
      </c>
      <c r="E39" t="n">
        <v>28.32</v>
      </c>
      <c r="F39" t="n">
        <v>24.47</v>
      </c>
      <c r="G39" t="n">
        <v>54.38</v>
      </c>
      <c r="H39" t="n">
        <v>0.76</v>
      </c>
      <c r="I39" t="n">
        <v>27</v>
      </c>
      <c r="J39" t="n">
        <v>238.66</v>
      </c>
      <c r="K39" t="n">
        <v>56.94</v>
      </c>
      <c r="L39" t="n">
        <v>10.25</v>
      </c>
      <c r="M39" t="n">
        <v>25</v>
      </c>
      <c r="N39" t="n">
        <v>56.46</v>
      </c>
      <c r="O39" t="n">
        <v>29668.27</v>
      </c>
      <c r="P39" t="n">
        <v>370.46</v>
      </c>
      <c r="Q39" t="n">
        <v>452.62</v>
      </c>
      <c r="R39" t="n">
        <v>86.73</v>
      </c>
      <c r="S39" t="n">
        <v>57.64</v>
      </c>
      <c r="T39" t="n">
        <v>12368.06</v>
      </c>
      <c r="U39" t="n">
        <v>0.66</v>
      </c>
      <c r="V39" t="n">
        <v>0.87</v>
      </c>
      <c r="W39" t="n">
        <v>6.84</v>
      </c>
      <c r="X39" t="n">
        <v>0.75</v>
      </c>
      <c r="Y39" t="n">
        <v>1</v>
      </c>
      <c r="Z39" t="n">
        <v>10</v>
      </c>
      <c r="AA39" t="n">
        <v>502.3677738362024</v>
      </c>
      <c r="AB39" t="n">
        <v>687.3617510646956</v>
      </c>
      <c r="AC39" t="n">
        <v>621.760910261357</v>
      </c>
      <c r="AD39" t="n">
        <v>502367.7738362025</v>
      </c>
      <c r="AE39" t="n">
        <v>687361.7510646955</v>
      </c>
      <c r="AF39" t="n">
        <v>3.294547727429213e-06</v>
      </c>
      <c r="AG39" t="n">
        <v>8.194444444444445</v>
      </c>
      <c r="AH39" t="n">
        <v>621760.910261357</v>
      </c>
    </row>
    <row r="40">
      <c r="A40" t="n">
        <v>38</v>
      </c>
      <c r="B40" t="n">
        <v>115</v>
      </c>
      <c r="C40" t="inlineStr">
        <is>
          <t xml:space="preserve">CONCLUIDO	</t>
        </is>
      </c>
      <c r="D40" t="n">
        <v>3.5333</v>
      </c>
      <c r="E40" t="n">
        <v>28.3</v>
      </c>
      <c r="F40" t="n">
        <v>24.46</v>
      </c>
      <c r="G40" t="n">
        <v>54.35</v>
      </c>
      <c r="H40" t="n">
        <v>0.78</v>
      </c>
      <c r="I40" t="n">
        <v>27</v>
      </c>
      <c r="J40" t="n">
        <v>239.09</v>
      </c>
      <c r="K40" t="n">
        <v>56.94</v>
      </c>
      <c r="L40" t="n">
        <v>10.5</v>
      </c>
      <c r="M40" t="n">
        <v>25</v>
      </c>
      <c r="N40" t="n">
        <v>56.65</v>
      </c>
      <c r="O40" t="n">
        <v>29721.89</v>
      </c>
      <c r="P40" t="n">
        <v>370.08</v>
      </c>
      <c r="Q40" t="n">
        <v>452.68</v>
      </c>
      <c r="R40" t="n">
        <v>86.11</v>
      </c>
      <c r="S40" t="n">
        <v>57.64</v>
      </c>
      <c r="T40" t="n">
        <v>12060.45</v>
      </c>
      <c r="U40" t="n">
        <v>0.67</v>
      </c>
      <c r="V40" t="n">
        <v>0.87</v>
      </c>
      <c r="W40" t="n">
        <v>6.84</v>
      </c>
      <c r="X40" t="n">
        <v>0.73</v>
      </c>
      <c r="Y40" t="n">
        <v>1</v>
      </c>
      <c r="Z40" t="n">
        <v>10</v>
      </c>
      <c r="AA40" t="n">
        <v>501.8820119763865</v>
      </c>
      <c r="AB40" t="n">
        <v>686.6971102577946</v>
      </c>
      <c r="AC40" t="n">
        <v>621.1597018402374</v>
      </c>
      <c r="AD40" t="n">
        <v>501882.0119763865</v>
      </c>
      <c r="AE40" t="n">
        <v>686697.1102577946</v>
      </c>
      <c r="AF40" t="n">
        <v>3.296413639545108e-06</v>
      </c>
      <c r="AG40" t="n">
        <v>8.188657407407408</v>
      </c>
      <c r="AH40" t="n">
        <v>621159.7018402374</v>
      </c>
    </row>
    <row r="41">
      <c r="A41" t="n">
        <v>39</v>
      </c>
      <c r="B41" t="n">
        <v>115</v>
      </c>
      <c r="C41" t="inlineStr">
        <is>
          <t xml:space="preserve">CONCLUIDO	</t>
        </is>
      </c>
      <c r="D41" t="n">
        <v>3.5408</v>
      </c>
      <c r="E41" t="n">
        <v>28.24</v>
      </c>
      <c r="F41" t="n">
        <v>24.44</v>
      </c>
      <c r="G41" t="n">
        <v>56.4</v>
      </c>
      <c r="H41" t="n">
        <v>0.8</v>
      </c>
      <c r="I41" t="n">
        <v>26</v>
      </c>
      <c r="J41" t="n">
        <v>239.53</v>
      </c>
      <c r="K41" t="n">
        <v>56.94</v>
      </c>
      <c r="L41" t="n">
        <v>10.75</v>
      </c>
      <c r="M41" t="n">
        <v>24</v>
      </c>
      <c r="N41" t="n">
        <v>56.83</v>
      </c>
      <c r="O41" t="n">
        <v>29775.57</v>
      </c>
      <c r="P41" t="n">
        <v>369.67</v>
      </c>
      <c r="Q41" t="n">
        <v>452.65</v>
      </c>
      <c r="R41" t="n">
        <v>85.65000000000001</v>
      </c>
      <c r="S41" t="n">
        <v>57.64</v>
      </c>
      <c r="T41" t="n">
        <v>11833.38</v>
      </c>
      <c r="U41" t="n">
        <v>0.67</v>
      </c>
      <c r="V41" t="n">
        <v>0.87</v>
      </c>
      <c r="W41" t="n">
        <v>6.84</v>
      </c>
      <c r="X41" t="n">
        <v>0.71</v>
      </c>
      <c r="Y41" t="n">
        <v>1</v>
      </c>
      <c r="Z41" t="n">
        <v>10</v>
      </c>
      <c r="AA41" t="n">
        <v>500.8186477286496</v>
      </c>
      <c r="AB41" t="n">
        <v>685.2421683817213</v>
      </c>
      <c r="AC41" t="n">
        <v>619.8436175747927</v>
      </c>
      <c r="AD41" t="n">
        <v>500818.6477286496</v>
      </c>
      <c r="AE41" t="n">
        <v>685242.1683817212</v>
      </c>
      <c r="AF41" t="n">
        <v>3.303410809979713e-06</v>
      </c>
      <c r="AG41" t="n">
        <v>8.171296296296296</v>
      </c>
      <c r="AH41" t="n">
        <v>619843.6175747927</v>
      </c>
    </row>
    <row r="42">
      <c r="A42" t="n">
        <v>40</v>
      </c>
      <c r="B42" t="n">
        <v>115</v>
      </c>
      <c r="C42" t="inlineStr">
        <is>
          <t xml:space="preserve">CONCLUIDO	</t>
        </is>
      </c>
      <c r="D42" t="n">
        <v>3.539</v>
      </c>
      <c r="E42" t="n">
        <v>28.26</v>
      </c>
      <c r="F42" t="n">
        <v>24.45</v>
      </c>
      <c r="G42" t="n">
        <v>56.43</v>
      </c>
      <c r="H42" t="n">
        <v>0.82</v>
      </c>
      <c r="I42" t="n">
        <v>26</v>
      </c>
      <c r="J42" t="n">
        <v>239.96</v>
      </c>
      <c r="K42" t="n">
        <v>56.94</v>
      </c>
      <c r="L42" t="n">
        <v>11</v>
      </c>
      <c r="M42" t="n">
        <v>24</v>
      </c>
      <c r="N42" t="n">
        <v>57.02</v>
      </c>
      <c r="O42" t="n">
        <v>29829.32</v>
      </c>
      <c r="P42" t="n">
        <v>369.49</v>
      </c>
      <c r="Q42" t="n">
        <v>452.61</v>
      </c>
      <c r="R42" t="n">
        <v>86.19</v>
      </c>
      <c r="S42" t="n">
        <v>57.64</v>
      </c>
      <c r="T42" t="n">
        <v>12102.89</v>
      </c>
      <c r="U42" t="n">
        <v>0.67</v>
      </c>
      <c r="V42" t="n">
        <v>0.87</v>
      </c>
      <c r="W42" t="n">
        <v>6.84</v>
      </c>
      <c r="X42" t="n">
        <v>0.73</v>
      </c>
      <c r="Y42" t="n">
        <v>1</v>
      </c>
      <c r="Z42" t="n">
        <v>10</v>
      </c>
      <c r="AA42" t="n">
        <v>500.9010244423907</v>
      </c>
      <c r="AB42" t="n">
        <v>685.3548798356659</v>
      </c>
      <c r="AC42" t="n">
        <v>619.9455720057645</v>
      </c>
      <c r="AD42" t="n">
        <v>500901.0244423907</v>
      </c>
      <c r="AE42" t="n">
        <v>685354.8798356659</v>
      </c>
      <c r="AF42" t="n">
        <v>3.301731489075407e-06</v>
      </c>
      <c r="AG42" t="n">
        <v>8.177083333333334</v>
      </c>
      <c r="AH42" t="n">
        <v>619945.5720057645</v>
      </c>
    </row>
    <row r="43">
      <c r="A43" t="n">
        <v>41</v>
      </c>
      <c r="B43" t="n">
        <v>115</v>
      </c>
      <c r="C43" t="inlineStr">
        <is>
          <t xml:space="preserve">CONCLUIDO	</t>
        </is>
      </c>
      <c r="D43" t="n">
        <v>3.5472</v>
      </c>
      <c r="E43" t="n">
        <v>28.19</v>
      </c>
      <c r="F43" t="n">
        <v>24.43</v>
      </c>
      <c r="G43" t="n">
        <v>58.64</v>
      </c>
      <c r="H43" t="n">
        <v>0.83</v>
      </c>
      <c r="I43" t="n">
        <v>25</v>
      </c>
      <c r="J43" t="n">
        <v>240.4</v>
      </c>
      <c r="K43" t="n">
        <v>56.94</v>
      </c>
      <c r="L43" t="n">
        <v>11.25</v>
      </c>
      <c r="M43" t="n">
        <v>23</v>
      </c>
      <c r="N43" t="n">
        <v>57.21</v>
      </c>
      <c r="O43" t="n">
        <v>29883.27</v>
      </c>
      <c r="P43" t="n">
        <v>369.17</v>
      </c>
      <c r="Q43" t="n">
        <v>452.61</v>
      </c>
      <c r="R43" t="n">
        <v>85.31999999999999</v>
      </c>
      <c r="S43" t="n">
        <v>57.64</v>
      </c>
      <c r="T43" t="n">
        <v>11673.26</v>
      </c>
      <c r="U43" t="n">
        <v>0.68</v>
      </c>
      <c r="V43" t="n">
        <v>0.87</v>
      </c>
      <c r="W43" t="n">
        <v>6.84</v>
      </c>
      <c r="X43" t="n">
        <v>0.71</v>
      </c>
      <c r="Y43" t="n">
        <v>1</v>
      </c>
      <c r="Z43" t="n">
        <v>10</v>
      </c>
      <c r="AA43" t="n">
        <v>499.8366280877959</v>
      </c>
      <c r="AB43" t="n">
        <v>683.8985257854563</v>
      </c>
      <c r="AC43" t="n">
        <v>618.6282103421011</v>
      </c>
      <c r="AD43" t="n">
        <v>499836.6280877959</v>
      </c>
      <c r="AE43" t="n">
        <v>683898.5257854563</v>
      </c>
      <c r="AF43" t="n">
        <v>3.309381728750575e-06</v>
      </c>
      <c r="AG43" t="n">
        <v>8.156828703703704</v>
      </c>
      <c r="AH43" t="n">
        <v>618628.2103421011</v>
      </c>
    </row>
    <row r="44">
      <c r="A44" t="n">
        <v>42</v>
      </c>
      <c r="B44" t="n">
        <v>115</v>
      </c>
      <c r="C44" t="inlineStr">
        <is>
          <t xml:space="preserve">CONCLUIDO	</t>
        </is>
      </c>
      <c r="D44" t="n">
        <v>3.5607</v>
      </c>
      <c r="E44" t="n">
        <v>28.08</v>
      </c>
      <c r="F44" t="n">
        <v>24.37</v>
      </c>
      <c r="G44" t="n">
        <v>60.92</v>
      </c>
      <c r="H44" t="n">
        <v>0.85</v>
      </c>
      <c r="I44" t="n">
        <v>24</v>
      </c>
      <c r="J44" t="n">
        <v>240.84</v>
      </c>
      <c r="K44" t="n">
        <v>56.94</v>
      </c>
      <c r="L44" t="n">
        <v>11.5</v>
      </c>
      <c r="M44" t="n">
        <v>22</v>
      </c>
      <c r="N44" t="n">
        <v>57.39</v>
      </c>
      <c r="O44" t="n">
        <v>29937.16</v>
      </c>
      <c r="P44" t="n">
        <v>368.27</v>
      </c>
      <c r="Q44" t="n">
        <v>452.62</v>
      </c>
      <c r="R44" t="n">
        <v>83.45</v>
      </c>
      <c r="S44" t="n">
        <v>57.64</v>
      </c>
      <c r="T44" t="n">
        <v>10740.98</v>
      </c>
      <c r="U44" t="n">
        <v>0.6899999999999999</v>
      </c>
      <c r="V44" t="n">
        <v>0.87</v>
      </c>
      <c r="W44" t="n">
        <v>6.83</v>
      </c>
      <c r="X44" t="n">
        <v>0.65</v>
      </c>
      <c r="Y44" t="n">
        <v>1</v>
      </c>
      <c r="Z44" t="n">
        <v>10</v>
      </c>
      <c r="AA44" t="n">
        <v>497.7491179690564</v>
      </c>
      <c r="AB44" t="n">
        <v>681.0423023465502</v>
      </c>
      <c r="AC44" t="n">
        <v>616.0445808594693</v>
      </c>
      <c r="AD44" t="n">
        <v>497749.1179690564</v>
      </c>
      <c r="AE44" t="n">
        <v>681042.3023465502</v>
      </c>
      <c r="AF44" t="n">
        <v>3.321976635532863e-06</v>
      </c>
      <c r="AG44" t="n">
        <v>8.125</v>
      </c>
      <c r="AH44" t="n">
        <v>616044.5808594692</v>
      </c>
    </row>
    <row r="45">
      <c r="A45" t="n">
        <v>43</v>
      </c>
      <c r="B45" t="n">
        <v>115</v>
      </c>
      <c r="C45" t="inlineStr">
        <is>
          <t xml:space="preserve">CONCLUIDO	</t>
        </is>
      </c>
      <c r="D45" t="n">
        <v>3.5589</v>
      </c>
      <c r="E45" t="n">
        <v>28.1</v>
      </c>
      <c r="F45" t="n">
        <v>24.38</v>
      </c>
      <c r="G45" t="n">
        <v>60.96</v>
      </c>
      <c r="H45" t="n">
        <v>0.87</v>
      </c>
      <c r="I45" t="n">
        <v>24</v>
      </c>
      <c r="J45" t="n">
        <v>241.27</v>
      </c>
      <c r="K45" t="n">
        <v>56.94</v>
      </c>
      <c r="L45" t="n">
        <v>11.75</v>
      </c>
      <c r="M45" t="n">
        <v>22</v>
      </c>
      <c r="N45" t="n">
        <v>57.58</v>
      </c>
      <c r="O45" t="n">
        <v>29991.11</v>
      </c>
      <c r="P45" t="n">
        <v>368.31</v>
      </c>
      <c r="Q45" t="n">
        <v>452.66</v>
      </c>
      <c r="R45" t="n">
        <v>83.95</v>
      </c>
      <c r="S45" t="n">
        <v>57.64</v>
      </c>
      <c r="T45" t="n">
        <v>10991.95</v>
      </c>
      <c r="U45" t="n">
        <v>0.6899999999999999</v>
      </c>
      <c r="V45" t="n">
        <v>0.87</v>
      </c>
      <c r="W45" t="n">
        <v>6.83</v>
      </c>
      <c r="X45" t="n">
        <v>0.66</v>
      </c>
      <c r="Y45" t="n">
        <v>1</v>
      </c>
      <c r="Z45" t="n">
        <v>10</v>
      </c>
      <c r="AA45" t="n">
        <v>497.978994799481</v>
      </c>
      <c r="AB45" t="n">
        <v>681.3568299673872</v>
      </c>
      <c r="AC45" t="n">
        <v>616.3290904056159</v>
      </c>
      <c r="AD45" t="n">
        <v>497978.994799481</v>
      </c>
      <c r="AE45" t="n">
        <v>681356.8299673871</v>
      </c>
      <c r="AF45" t="n">
        <v>3.320297314628558e-06</v>
      </c>
      <c r="AG45" t="n">
        <v>8.130787037037038</v>
      </c>
      <c r="AH45" t="n">
        <v>616329.090405616</v>
      </c>
    </row>
    <row r="46">
      <c r="A46" t="n">
        <v>44</v>
      </c>
      <c r="B46" t="n">
        <v>115</v>
      </c>
      <c r="C46" t="inlineStr">
        <is>
          <t xml:space="preserve">CONCLUIDO	</t>
        </is>
      </c>
      <c r="D46" t="n">
        <v>3.5697</v>
      </c>
      <c r="E46" t="n">
        <v>28.01</v>
      </c>
      <c r="F46" t="n">
        <v>24.34</v>
      </c>
      <c r="G46" t="n">
        <v>63.51</v>
      </c>
      <c r="H46" t="n">
        <v>0.88</v>
      </c>
      <c r="I46" t="n">
        <v>23</v>
      </c>
      <c r="J46" t="n">
        <v>241.71</v>
      </c>
      <c r="K46" t="n">
        <v>56.94</v>
      </c>
      <c r="L46" t="n">
        <v>12</v>
      </c>
      <c r="M46" t="n">
        <v>21</v>
      </c>
      <c r="N46" t="n">
        <v>57.77</v>
      </c>
      <c r="O46" t="n">
        <v>30045.13</v>
      </c>
      <c r="P46" t="n">
        <v>367.45</v>
      </c>
      <c r="Q46" t="n">
        <v>452.61</v>
      </c>
      <c r="R46" t="n">
        <v>82.55</v>
      </c>
      <c r="S46" t="n">
        <v>57.64</v>
      </c>
      <c r="T46" t="n">
        <v>10298.52</v>
      </c>
      <c r="U46" t="n">
        <v>0.7</v>
      </c>
      <c r="V46" t="n">
        <v>0.87</v>
      </c>
      <c r="W46" t="n">
        <v>6.83</v>
      </c>
      <c r="X46" t="n">
        <v>0.62</v>
      </c>
      <c r="Y46" t="n">
        <v>1</v>
      </c>
      <c r="Z46" t="n">
        <v>10</v>
      </c>
      <c r="AA46" t="n">
        <v>496.2511803515418</v>
      </c>
      <c r="AB46" t="n">
        <v>678.9927580139231</v>
      </c>
      <c r="AC46" t="n">
        <v>614.1906421613947</v>
      </c>
      <c r="AD46" t="n">
        <v>496251.1803515418</v>
      </c>
      <c r="AE46" t="n">
        <v>678992.7580139231</v>
      </c>
      <c r="AF46" t="n">
        <v>3.330373240054389e-06</v>
      </c>
      <c r="AG46" t="n">
        <v>8.104745370370372</v>
      </c>
      <c r="AH46" t="n">
        <v>614190.6421613947</v>
      </c>
    </row>
    <row r="47">
      <c r="A47" t="n">
        <v>45</v>
      </c>
      <c r="B47" t="n">
        <v>115</v>
      </c>
      <c r="C47" t="inlineStr">
        <is>
          <t xml:space="preserve">CONCLUIDO	</t>
        </is>
      </c>
      <c r="D47" t="n">
        <v>3.5706</v>
      </c>
      <c r="E47" t="n">
        <v>28.01</v>
      </c>
      <c r="F47" t="n">
        <v>24.34</v>
      </c>
      <c r="G47" t="n">
        <v>63.49</v>
      </c>
      <c r="H47" t="n">
        <v>0.9</v>
      </c>
      <c r="I47" t="n">
        <v>23</v>
      </c>
      <c r="J47" t="n">
        <v>242.15</v>
      </c>
      <c r="K47" t="n">
        <v>56.94</v>
      </c>
      <c r="L47" t="n">
        <v>12.25</v>
      </c>
      <c r="M47" t="n">
        <v>21</v>
      </c>
      <c r="N47" t="n">
        <v>57.96</v>
      </c>
      <c r="O47" t="n">
        <v>30099.23</v>
      </c>
      <c r="P47" t="n">
        <v>367.23</v>
      </c>
      <c r="Q47" t="n">
        <v>452.56</v>
      </c>
      <c r="R47" t="n">
        <v>82.25</v>
      </c>
      <c r="S47" t="n">
        <v>57.64</v>
      </c>
      <c r="T47" t="n">
        <v>10147.37</v>
      </c>
      <c r="U47" t="n">
        <v>0.7</v>
      </c>
      <c r="V47" t="n">
        <v>0.87</v>
      </c>
      <c r="W47" t="n">
        <v>6.83</v>
      </c>
      <c r="X47" t="n">
        <v>0.61</v>
      </c>
      <c r="Y47" t="n">
        <v>1</v>
      </c>
      <c r="Z47" t="n">
        <v>10</v>
      </c>
      <c r="AA47" t="n">
        <v>496.0185285515796</v>
      </c>
      <c r="AB47" t="n">
        <v>678.6744335573417</v>
      </c>
      <c r="AC47" t="n">
        <v>613.9026981441782</v>
      </c>
      <c r="AD47" t="n">
        <v>496018.5285515796</v>
      </c>
      <c r="AE47" t="n">
        <v>678674.4335573417</v>
      </c>
      <c r="AF47" t="n">
        <v>3.331212900506542e-06</v>
      </c>
      <c r="AG47" t="n">
        <v>8.104745370370372</v>
      </c>
      <c r="AH47" t="n">
        <v>613902.6981441783</v>
      </c>
    </row>
    <row r="48">
      <c r="A48" t="n">
        <v>46</v>
      </c>
      <c r="B48" t="n">
        <v>115</v>
      </c>
      <c r="C48" t="inlineStr">
        <is>
          <t xml:space="preserve">CONCLUIDO	</t>
        </is>
      </c>
      <c r="D48" t="n">
        <v>3.577</v>
      </c>
      <c r="E48" t="n">
        <v>27.96</v>
      </c>
      <c r="F48" t="n">
        <v>24.33</v>
      </c>
      <c r="G48" t="n">
        <v>66.36</v>
      </c>
      <c r="H48" t="n">
        <v>0.92</v>
      </c>
      <c r="I48" t="n">
        <v>22</v>
      </c>
      <c r="J48" t="n">
        <v>242.59</v>
      </c>
      <c r="K48" t="n">
        <v>56.94</v>
      </c>
      <c r="L48" t="n">
        <v>12.5</v>
      </c>
      <c r="M48" t="n">
        <v>20</v>
      </c>
      <c r="N48" t="n">
        <v>58.15</v>
      </c>
      <c r="O48" t="n">
        <v>30153.38</v>
      </c>
      <c r="P48" t="n">
        <v>366.81</v>
      </c>
      <c r="Q48" t="n">
        <v>452.66</v>
      </c>
      <c r="R48" t="n">
        <v>81.95999999999999</v>
      </c>
      <c r="S48" t="n">
        <v>57.64</v>
      </c>
      <c r="T48" t="n">
        <v>10006.95</v>
      </c>
      <c r="U48" t="n">
        <v>0.7</v>
      </c>
      <c r="V48" t="n">
        <v>0.87</v>
      </c>
      <c r="W48" t="n">
        <v>6.83</v>
      </c>
      <c r="X48" t="n">
        <v>0.6</v>
      </c>
      <c r="Y48" t="n">
        <v>1</v>
      </c>
      <c r="Z48" t="n">
        <v>10</v>
      </c>
      <c r="AA48" t="n">
        <v>495.1073718708012</v>
      </c>
      <c r="AB48" t="n">
        <v>677.4277487893048</v>
      </c>
      <c r="AC48" t="n">
        <v>612.7749952206698</v>
      </c>
      <c r="AD48" t="n">
        <v>495107.3718708011</v>
      </c>
      <c r="AE48" t="n">
        <v>677427.7487893049</v>
      </c>
      <c r="AF48" t="n">
        <v>3.337183819277404e-06</v>
      </c>
      <c r="AG48" t="n">
        <v>8.090277777777779</v>
      </c>
      <c r="AH48" t="n">
        <v>612774.9952206698</v>
      </c>
    </row>
    <row r="49">
      <c r="A49" t="n">
        <v>47</v>
      </c>
      <c r="B49" t="n">
        <v>115</v>
      </c>
      <c r="C49" t="inlineStr">
        <is>
          <t xml:space="preserve">CONCLUIDO	</t>
        </is>
      </c>
      <c r="D49" t="n">
        <v>3.578</v>
      </c>
      <c r="E49" t="n">
        <v>27.95</v>
      </c>
      <c r="F49" t="n">
        <v>24.32</v>
      </c>
      <c r="G49" t="n">
        <v>66.33</v>
      </c>
      <c r="H49" t="n">
        <v>0.93</v>
      </c>
      <c r="I49" t="n">
        <v>22</v>
      </c>
      <c r="J49" t="n">
        <v>243.03</v>
      </c>
      <c r="K49" t="n">
        <v>56.94</v>
      </c>
      <c r="L49" t="n">
        <v>12.75</v>
      </c>
      <c r="M49" t="n">
        <v>20</v>
      </c>
      <c r="N49" t="n">
        <v>58.34</v>
      </c>
      <c r="O49" t="n">
        <v>30207.61</v>
      </c>
      <c r="P49" t="n">
        <v>366.84</v>
      </c>
      <c r="Q49" t="n">
        <v>452.6</v>
      </c>
      <c r="R49" t="n">
        <v>81.55</v>
      </c>
      <c r="S49" t="n">
        <v>57.64</v>
      </c>
      <c r="T49" t="n">
        <v>9803.73</v>
      </c>
      <c r="U49" t="n">
        <v>0.71</v>
      </c>
      <c r="V49" t="n">
        <v>0.87</v>
      </c>
      <c r="W49" t="n">
        <v>6.84</v>
      </c>
      <c r="X49" t="n">
        <v>0.6</v>
      </c>
      <c r="Y49" t="n">
        <v>1</v>
      </c>
      <c r="Z49" t="n">
        <v>10</v>
      </c>
      <c r="AA49" t="n">
        <v>495.0012965528198</v>
      </c>
      <c r="AB49" t="n">
        <v>677.2826118595301</v>
      </c>
      <c r="AC49" t="n">
        <v>612.6437099557718</v>
      </c>
      <c r="AD49" t="n">
        <v>495001.2965528198</v>
      </c>
      <c r="AE49" t="n">
        <v>677282.6118595301</v>
      </c>
      <c r="AF49" t="n">
        <v>3.338116775335351e-06</v>
      </c>
      <c r="AG49" t="n">
        <v>8.08738425925926</v>
      </c>
      <c r="AH49" t="n">
        <v>612643.7099557718</v>
      </c>
    </row>
    <row r="50">
      <c r="A50" t="n">
        <v>48</v>
      </c>
      <c r="B50" t="n">
        <v>115</v>
      </c>
      <c r="C50" t="inlineStr">
        <is>
          <t xml:space="preserve">CONCLUIDO	</t>
        </is>
      </c>
      <c r="D50" t="n">
        <v>3.5779</v>
      </c>
      <c r="E50" t="n">
        <v>27.95</v>
      </c>
      <c r="F50" t="n">
        <v>24.32</v>
      </c>
      <c r="G50" t="n">
        <v>66.34</v>
      </c>
      <c r="H50" t="n">
        <v>0.95</v>
      </c>
      <c r="I50" t="n">
        <v>22</v>
      </c>
      <c r="J50" t="n">
        <v>243.47</v>
      </c>
      <c r="K50" t="n">
        <v>56.94</v>
      </c>
      <c r="L50" t="n">
        <v>13</v>
      </c>
      <c r="M50" t="n">
        <v>20</v>
      </c>
      <c r="N50" t="n">
        <v>58.53</v>
      </c>
      <c r="O50" t="n">
        <v>30261.91</v>
      </c>
      <c r="P50" t="n">
        <v>366.69</v>
      </c>
      <c r="Q50" t="n">
        <v>452.64</v>
      </c>
      <c r="R50" t="n">
        <v>81.73999999999999</v>
      </c>
      <c r="S50" t="n">
        <v>57.64</v>
      </c>
      <c r="T50" t="n">
        <v>9900.33</v>
      </c>
      <c r="U50" t="n">
        <v>0.71</v>
      </c>
      <c r="V50" t="n">
        <v>0.87</v>
      </c>
      <c r="W50" t="n">
        <v>6.83</v>
      </c>
      <c r="X50" t="n">
        <v>0.6</v>
      </c>
      <c r="Y50" t="n">
        <v>1</v>
      </c>
      <c r="Z50" t="n">
        <v>10</v>
      </c>
      <c r="AA50" t="n">
        <v>494.9091352249744</v>
      </c>
      <c r="AB50" t="n">
        <v>677.1565126649011</v>
      </c>
      <c r="AC50" t="n">
        <v>612.5296454912967</v>
      </c>
      <c r="AD50" t="n">
        <v>494909.1352249744</v>
      </c>
      <c r="AE50" t="n">
        <v>677156.5126649011</v>
      </c>
      <c r="AF50" t="n">
        <v>3.338023479729556e-06</v>
      </c>
      <c r="AG50" t="n">
        <v>8.08738425925926</v>
      </c>
      <c r="AH50" t="n">
        <v>612529.6454912968</v>
      </c>
    </row>
    <row r="51">
      <c r="A51" t="n">
        <v>49</v>
      </c>
      <c r="B51" t="n">
        <v>115</v>
      </c>
      <c r="C51" t="inlineStr">
        <is>
          <t xml:space="preserve">CONCLUIDO	</t>
        </is>
      </c>
      <c r="D51" t="n">
        <v>3.5891</v>
      </c>
      <c r="E51" t="n">
        <v>27.86</v>
      </c>
      <c r="F51" t="n">
        <v>24.28</v>
      </c>
      <c r="G51" t="n">
        <v>69.37</v>
      </c>
      <c r="H51" t="n">
        <v>0.97</v>
      </c>
      <c r="I51" t="n">
        <v>21</v>
      </c>
      <c r="J51" t="n">
        <v>243.91</v>
      </c>
      <c r="K51" t="n">
        <v>56.94</v>
      </c>
      <c r="L51" t="n">
        <v>13.25</v>
      </c>
      <c r="M51" t="n">
        <v>19</v>
      </c>
      <c r="N51" t="n">
        <v>58.72</v>
      </c>
      <c r="O51" t="n">
        <v>30316.27</v>
      </c>
      <c r="P51" t="n">
        <v>365.97</v>
      </c>
      <c r="Q51" t="n">
        <v>452.63</v>
      </c>
      <c r="R51" t="n">
        <v>80.29000000000001</v>
      </c>
      <c r="S51" t="n">
        <v>57.64</v>
      </c>
      <c r="T51" t="n">
        <v>9178.190000000001</v>
      </c>
      <c r="U51" t="n">
        <v>0.72</v>
      </c>
      <c r="V51" t="n">
        <v>0.87</v>
      </c>
      <c r="W51" t="n">
        <v>6.83</v>
      </c>
      <c r="X51" t="n">
        <v>0.55</v>
      </c>
      <c r="Y51" t="n">
        <v>1</v>
      </c>
      <c r="Z51" t="n">
        <v>10</v>
      </c>
      <c r="AA51" t="n">
        <v>493.2574147314826</v>
      </c>
      <c r="AB51" t="n">
        <v>674.8965558169402</v>
      </c>
      <c r="AC51" t="n">
        <v>610.4853757530361</v>
      </c>
      <c r="AD51" t="n">
        <v>493257.4147314826</v>
      </c>
      <c r="AE51" t="n">
        <v>674896.5558169403</v>
      </c>
      <c r="AF51" t="n">
        <v>3.348472587578566e-06</v>
      </c>
      <c r="AG51" t="n">
        <v>8.061342592592593</v>
      </c>
      <c r="AH51" t="n">
        <v>610485.3757530361</v>
      </c>
    </row>
    <row r="52">
      <c r="A52" t="n">
        <v>50</v>
      </c>
      <c r="B52" t="n">
        <v>115</v>
      </c>
      <c r="C52" t="inlineStr">
        <is>
          <t xml:space="preserve">CONCLUIDO	</t>
        </is>
      </c>
      <c r="D52" t="n">
        <v>3.587</v>
      </c>
      <c r="E52" t="n">
        <v>27.88</v>
      </c>
      <c r="F52" t="n">
        <v>24.3</v>
      </c>
      <c r="G52" t="n">
        <v>69.42</v>
      </c>
      <c r="H52" t="n">
        <v>0.98</v>
      </c>
      <c r="I52" t="n">
        <v>21</v>
      </c>
      <c r="J52" t="n">
        <v>244.35</v>
      </c>
      <c r="K52" t="n">
        <v>56.94</v>
      </c>
      <c r="L52" t="n">
        <v>13.5</v>
      </c>
      <c r="M52" t="n">
        <v>19</v>
      </c>
      <c r="N52" t="n">
        <v>58.91</v>
      </c>
      <c r="O52" t="n">
        <v>30370.7</v>
      </c>
      <c r="P52" t="n">
        <v>366.07</v>
      </c>
      <c r="Q52" t="n">
        <v>452.62</v>
      </c>
      <c r="R52" t="n">
        <v>80.86</v>
      </c>
      <c r="S52" t="n">
        <v>57.64</v>
      </c>
      <c r="T52" t="n">
        <v>9462.73</v>
      </c>
      <c r="U52" t="n">
        <v>0.71</v>
      </c>
      <c r="V52" t="n">
        <v>0.87</v>
      </c>
      <c r="W52" t="n">
        <v>6.83</v>
      </c>
      <c r="X52" t="n">
        <v>0.57</v>
      </c>
      <c r="Y52" t="n">
        <v>1</v>
      </c>
      <c r="Z52" t="n">
        <v>10</v>
      </c>
      <c r="AA52" t="n">
        <v>493.5850527622128</v>
      </c>
      <c r="AB52" t="n">
        <v>675.3448446249552</v>
      </c>
      <c r="AC52" t="n">
        <v>610.8908805063913</v>
      </c>
      <c r="AD52" t="n">
        <v>493585.0527622128</v>
      </c>
      <c r="AE52" t="n">
        <v>675344.8446249552</v>
      </c>
      <c r="AF52" t="n">
        <v>3.346513379856877e-06</v>
      </c>
      <c r="AG52" t="n">
        <v>8.06712962962963</v>
      </c>
      <c r="AH52" t="n">
        <v>610890.8805063913</v>
      </c>
    </row>
    <row r="53">
      <c r="A53" t="n">
        <v>51</v>
      </c>
      <c r="B53" t="n">
        <v>115</v>
      </c>
      <c r="C53" t="inlineStr">
        <is>
          <t xml:space="preserve">CONCLUIDO	</t>
        </is>
      </c>
      <c r="D53" t="n">
        <v>3.5968</v>
      </c>
      <c r="E53" t="n">
        <v>27.8</v>
      </c>
      <c r="F53" t="n">
        <v>24.26</v>
      </c>
      <c r="G53" t="n">
        <v>72.79000000000001</v>
      </c>
      <c r="H53" t="n">
        <v>1</v>
      </c>
      <c r="I53" t="n">
        <v>20</v>
      </c>
      <c r="J53" t="n">
        <v>244.79</v>
      </c>
      <c r="K53" t="n">
        <v>56.94</v>
      </c>
      <c r="L53" t="n">
        <v>13.75</v>
      </c>
      <c r="M53" t="n">
        <v>18</v>
      </c>
      <c r="N53" t="n">
        <v>59.1</v>
      </c>
      <c r="O53" t="n">
        <v>30425.2</v>
      </c>
      <c r="P53" t="n">
        <v>364.83</v>
      </c>
      <c r="Q53" t="n">
        <v>452.62</v>
      </c>
      <c r="R53" t="n">
        <v>79.8</v>
      </c>
      <c r="S53" t="n">
        <v>57.64</v>
      </c>
      <c r="T53" t="n">
        <v>8935.700000000001</v>
      </c>
      <c r="U53" t="n">
        <v>0.72</v>
      </c>
      <c r="V53" t="n">
        <v>0.87</v>
      </c>
      <c r="W53" t="n">
        <v>6.83</v>
      </c>
      <c r="X53" t="n">
        <v>0.54</v>
      </c>
      <c r="Y53" t="n">
        <v>1</v>
      </c>
      <c r="Z53" t="n">
        <v>10</v>
      </c>
      <c r="AA53" t="n">
        <v>491.7194235886806</v>
      </c>
      <c r="AB53" t="n">
        <v>672.7922084839781</v>
      </c>
      <c r="AC53" t="n">
        <v>608.5818643760618</v>
      </c>
      <c r="AD53" t="n">
        <v>491719.4235886806</v>
      </c>
      <c r="AE53" t="n">
        <v>672792.2084839782</v>
      </c>
      <c r="AF53" t="n">
        <v>3.35565634922476e-06</v>
      </c>
      <c r="AG53" t="n">
        <v>8.043981481481483</v>
      </c>
      <c r="AH53" t="n">
        <v>608581.8643760618</v>
      </c>
    </row>
    <row r="54">
      <c r="A54" t="n">
        <v>52</v>
      </c>
      <c r="B54" t="n">
        <v>115</v>
      </c>
      <c r="C54" t="inlineStr">
        <is>
          <t xml:space="preserve">CONCLUIDO	</t>
        </is>
      </c>
      <c r="D54" t="n">
        <v>3.5949</v>
      </c>
      <c r="E54" t="n">
        <v>27.82</v>
      </c>
      <c r="F54" t="n">
        <v>24.28</v>
      </c>
      <c r="G54" t="n">
        <v>72.84</v>
      </c>
      <c r="H54" t="n">
        <v>1.02</v>
      </c>
      <c r="I54" t="n">
        <v>20</v>
      </c>
      <c r="J54" t="n">
        <v>245.23</v>
      </c>
      <c r="K54" t="n">
        <v>56.94</v>
      </c>
      <c r="L54" t="n">
        <v>14</v>
      </c>
      <c r="M54" t="n">
        <v>18</v>
      </c>
      <c r="N54" t="n">
        <v>59.29</v>
      </c>
      <c r="O54" t="n">
        <v>30479.78</v>
      </c>
      <c r="P54" t="n">
        <v>365.57</v>
      </c>
      <c r="Q54" t="n">
        <v>452.58</v>
      </c>
      <c r="R54" t="n">
        <v>80.45999999999999</v>
      </c>
      <c r="S54" t="n">
        <v>57.64</v>
      </c>
      <c r="T54" t="n">
        <v>9269.370000000001</v>
      </c>
      <c r="U54" t="n">
        <v>0.72</v>
      </c>
      <c r="V54" t="n">
        <v>0.87</v>
      </c>
      <c r="W54" t="n">
        <v>6.83</v>
      </c>
      <c r="X54" t="n">
        <v>0.55</v>
      </c>
      <c r="Y54" t="n">
        <v>1</v>
      </c>
      <c r="Z54" t="n">
        <v>10</v>
      </c>
      <c r="AA54" t="n">
        <v>492.4578287306576</v>
      </c>
      <c r="AB54" t="n">
        <v>673.8025269753667</v>
      </c>
      <c r="AC54" t="n">
        <v>609.4957594886231</v>
      </c>
      <c r="AD54" t="n">
        <v>492457.8287306576</v>
      </c>
      <c r="AE54" t="n">
        <v>673802.5269753668</v>
      </c>
      <c r="AF54" t="n">
        <v>3.35388373271466e-06</v>
      </c>
      <c r="AG54" t="n">
        <v>8.049768518518519</v>
      </c>
      <c r="AH54" t="n">
        <v>609495.7594886231</v>
      </c>
    </row>
    <row r="55">
      <c r="A55" t="n">
        <v>53</v>
      </c>
      <c r="B55" t="n">
        <v>115</v>
      </c>
      <c r="C55" t="inlineStr">
        <is>
          <t xml:space="preserve">CONCLUIDO	</t>
        </is>
      </c>
      <c r="D55" t="n">
        <v>3.5961</v>
      </c>
      <c r="E55" t="n">
        <v>27.81</v>
      </c>
      <c r="F55" t="n">
        <v>24.27</v>
      </c>
      <c r="G55" t="n">
        <v>72.81</v>
      </c>
      <c r="H55" t="n">
        <v>1.03</v>
      </c>
      <c r="I55" t="n">
        <v>20</v>
      </c>
      <c r="J55" t="n">
        <v>245.68</v>
      </c>
      <c r="K55" t="n">
        <v>56.94</v>
      </c>
      <c r="L55" t="n">
        <v>14.25</v>
      </c>
      <c r="M55" t="n">
        <v>18</v>
      </c>
      <c r="N55" t="n">
        <v>59.48</v>
      </c>
      <c r="O55" t="n">
        <v>30534.42</v>
      </c>
      <c r="P55" t="n">
        <v>365.37</v>
      </c>
      <c r="Q55" t="n">
        <v>452.63</v>
      </c>
      <c r="R55" t="n">
        <v>80.26000000000001</v>
      </c>
      <c r="S55" t="n">
        <v>57.64</v>
      </c>
      <c r="T55" t="n">
        <v>9166.030000000001</v>
      </c>
      <c r="U55" t="n">
        <v>0.72</v>
      </c>
      <c r="V55" t="n">
        <v>0.87</v>
      </c>
      <c r="W55" t="n">
        <v>6.82</v>
      </c>
      <c r="X55" t="n">
        <v>0.54</v>
      </c>
      <c r="Y55" t="n">
        <v>1</v>
      </c>
      <c r="Z55" t="n">
        <v>10</v>
      </c>
      <c r="AA55" t="n">
        <v>492.1800904044747</v>
      </c>
      <c r="AB55" t="n">
        <v>673.4225131445331</v>
      </c>
      <c r="AC55" t="n">
        <v>609.1520136444516</v>
      </c>
      <c r="AD55" t="n">
        <v>492180.0904044747</v>
      </c>
      <c r="AE55" t="n">
        <v>673422.5131445331</v>
      </c>
      <c r="AF55" t="n">
        <v>3.355003279984197e-06</v>
      </c>
      <c r="AG55" t="n">
        <v>8.046875</v>
      </c>
      <c r="AH55" t="n">
        <v>609152.0136444516</v>
      </c>
    </row>
    <row r="56">
      <c r="A56" t="n">
        <v>54</v>
      </c>
      <c r="B56" t="n">
        <v>115</v>
      </c>
      <c r="C56" t="inlineStr">
        <is>
          <t xml:space="preserve">CONCLUIDO	</t>
        </is>
      </c>
      <c r="D56" t="n">
        <v>3.6047</v>
      </c>
      <c r="E56" t="n">
        <v>27.74</v>
      </c>
      <c r="F56" t="n">
        <v>24.25</v>
      </c>
      <c r="G56" t="n">
        <v>76.56999999999999</v>
      </c>
      <c r="H56" t="n">
        <v>1.05</v>
      </c>
      <c r="I56" t="n">
        <v>19</v>
      </c>
      <c r="J56" t="n">
        <v>246.12</v>
      </c>
      <c r="K56" t="n">
        <v>56.94</v>
      </c>
      <c r="L56" t="n">
        <v>14.5</v>
      </c>
      <c r="M56" t="n">
        <v>17</v>
      </c>
      <c r="N56" t="n">
        <v>59.68</v>
      </c>
      <c r="O56" t="n">
        <v>30589.13</v>
      </c>
      <c r="P56" t="n">
        <v>363.99</v>
      </c>
      <c r="Q56" t="n">
        <v>452.59</v>
      </c>
      <c r="R56" t="n">
        <v>79.22</v>
      </c>
      <c r="S56" t="n">
        <v>57.64</v>
      </c>
      <c r="T56" t="n">
        <v>8654.690000000001</v>
      </c>
      <c r="U56" t="n">
        <v>0.73</v>
      </c>
      <c r="V56" t="n">
        <v>0.87</v>
      </c>
      <c r="W56" t="n">
        <v>6.83</v>
      </c>
      <c r="X56" t="n">
        <v>0.52</v>
      </c>
      <c r="Y56" t="n">
        <v>1</v>
      </c>
      <c r="Z56" t="n">
        <v>10</v>
      </c>
      <c r="AA56" t="n">
        <v>490.4049172565999</v>
      </c>
      <c r="AB56" t="n">
        <v>670.9936429284988</v>
      </c>
      <c r="AC56" t="n">
        <v>606.9549513928946</v>
      </c>
      <c r="AD56" t="n">
        <v>490404.9172565999</v>
      </c>
      <c r="AE56" t="n">
        <v>670993.6429284988</v>
      </c>
      <c r="AF56" t="n">
        <v>3.363026702082543e-06</v>
      </c>
      <c r="AG56" t="n">
        <v>8.02662037037037</v>
      </c>
      <c r="AH56" t="n">
        <v>606954.9513928946</v>
      </c>
    </row>
    <row r="57">
      <c r="A57" t="n">
        <v>55</v>
      </c>
      <c r="B57" t="n">
        <v>115</v>
      </c>
      <c r="C57" t="inlineStr">
        <is>
          <t xml:space="preserve">CONCLUIDO	</t>
        </is>
      </c>
      <c r="D57" t="n">
        <v>3.6057</v>
      </c>
      <c r="E57" t="n">
        <v>27.73</v>
      </c>
      <c r="F57" t="n">
        <v>24.24</v>
      </c>
      <c r="G57" t="n">
        <v>76.54000000000001</v>
      </c>
      <c r="H57" t="n">
        <v>1.06</v>
      </c>
      <c r="I57" t="n">
        <v>19</v>
      </c>
      <c r="J57" t="n">
        <v>246.57</v>
      </c>
      <c r="K57" t="n">
        <v>56.94</v>
      </c>
      <c r="L57" t="n">
        <v>14.75</v>
      </c>
      <c r="M57" t="n">
        <v>17</v>
      </c>
      <c r="N57" t="n">
        <v>59.87</v>
      </c>
      <c r="O57" t="n">
        <v>30643.91</v>
      </c>
      <c r="P57" t="n">
        <v>364.19</v>
      </c>
      <c r="Q57" t="n">
        <v>452.61</v>
      </c>
      <c r="R57" t="n">
        <v>79.09</v>
      </c>
      <c r="S57" t="n">
        <v>57.64</v>
      </c>
      <c r="T57" t="n">
        <v>8590.440000000001</v>
      </c>
      <c r="U57" t="n">
        <v>0.73</v>
      </c>
      <c r="V57" t="n">
        <v>0.87</v>
      </c>
      <c r="W57" t="n">
        <v>6.83</v>
      </c>
      <c r="X57" t="n">
        <v>0.51</v>
      </c>
      <c r="Y57" t="n">
        <v>1</v>
      </c>
      <c r="Z57" t="n">
        <v>10</v>
      </c>
      <c r="AA57" t="n">
        <v>490.4149944038151</v>
      </c>
      <c r="AB57" t="n">
        <v>671.007430925891</v>
      </c>
      <c r="AC57" t="n">
        <v>606.9674234831673</v>
      </c>
      <c r="AD57" t="n">
        <v>490414.9944038151</v>
      </c>
      <c r="AE57" t="n">
        <v>671007.4309258909</v>
      </c>
      <c r="AF57" t="n">
        <v>3.36395965814049e-06</v>
      </c>
      <c r="AG57" t="n">
        <v>8.023726851851853</v>
      </c>
      <c r="AH57" t="n">
        <v>606967.4234831673</v>
      </c>
    </row>
    <row r="58">
      <c r="A58" t="n">
        <v>56</v>
      </c>
      <c r="B58" t="n">
        <v>115</v>
      </c>
      <c r="C58" t="inlineStr">
        <is>
          <t xml:space="preserve">CONCLUIDO	</t>
        </is>
      </c>
      <c r="D58" t="n">
        <v>3.6053</v>
      </c>
      <c r="E58" t="n">
        <v>27.74</v>
      </c>
      <c r="F58" t="n">
        <v>24.24</v>
      </c>
      <c r="G58" t="n">
        <v>76.56</v>
      </c>
      <c r="H58" t="n">
        <v>1.08</v>
      </c>
      <c r="I58" t="n">
        <v>19</v>
      </c>
      <c r="J58" t="n">
        <v>247.01</v>
      </c>
      <c r="K58" t="n">
        <v>56.94</v>
      </c>
      <c r="L58" t="n">
        <v>15</v>
      </c>
      <c r="M58" t="n">
        <v>17</v>
      </c>
      <c r="N58" t="n">
        <v>60.07</v>
      </c>
      <c r="O58" t="n">
        <v>30698.76</v>
      </c>
      <c r="P58" t="n">
        <v>364.36</v>
      </c>
      <c r="Q58" t="n">
        <v>452.58</v>
      </c>
      <c r="R58" t="n">
        <v>79.3</v>
      </c>
      <c r="S58" t="n">
        <v>57.64</v>
      </c>
      <c r="T58" t="n">
        <v>8691.969999999999</v>
      </c>
      <c r="U58" t="n">
        <v>0.73</v>
      </c>
      <c r="V58" t="n">
        <v>0.87</v>
      </c>
      <c r="W58" t="n">
        <v>6.82</v>
      </c>
      <c r="X58" t="n">
        <v>0.52</v>
      </c>
      <c r="Y58" t="n">
        <v>1</v>
      </c>
      <c r="Z58" t="n">
        <v>10</v>
      </c>
      <c r="AA58" t="n">
        <v>490.5652034220862</v>
      </c>
      <c r="AB58" t="n">
        <v>671.2129535314438</v>
      </c>
      <c r="AC58" t="n">
        <v>607.1533312996989</v>
      </c>
      <c r="AD58" t="n">
        <v>490565.2034220862</v>
      </c>
      <c r="AE58" t="n">
        <v>671212.9535314437</v>
      </c>
      <c r="AF58" t="n">
        <v>3.363586475717312e-06</v>
      </c>
      <c r="AG58" t="n">
        <v>8.02662037037037</v>
      </c>
      <c r="AH58" t="n">
        <v>607153.3312996989</v>
      </c>
    </row>
    <row r="59">
      <c r="A59" t="n">
        <v>57</v>
      </c>
      <c r="B59" t="n">
        <v>115</v>
      </c>
      <c r="C59" t="inlineStr">
        <is>
          <t xml:space="preserve">CONCLUIDO	</t>
        </is>
      </c>
      <c r="D59" t="n">
        <v>3.6053</v>
      </c>
      <c r="E59" t="n">
        <v>27.74</v>
      </c>
      <c r="F59" t="n">
        <v>24.24</v>
      </c>
      <c r="G59" t="n">
        <v>76.55</v>
      </c>
      <c r="H59" t="n">
        <v>1.1</v>
      </c>
      <c r="I59" t="n">
        <v>19</v>
      </c>
      <c r="J59" t="n">
        <v>247.46</v>
      </c>
      <c r="K59" t="n">
        <v>56.94</v>
      </c>
      <c r="L59" t="n">
        <v>15.25</v>
      </c>
      <c r="M59" t="n">
        <v>17</v>
      </c>
      <c r="N59" t="n">
        <v>60.26</v>
      </c>
      <c r="O59" t="n">
        <v>30753.68</v>
      </c>
      <c r="P59" t="n">
        <v>364.07</v>
      </c>
      <c r="Q59" t="n">
        <v>452.66</v>
      </c>
      <c r="R59" t="n">
        <v>79.14</v>
      </c>
      <c r="S59" t="n">
        <v>57.64</v>
      </c>
      <c r="T59" t="n">
        <v>8613.959999999999</v>
      </c>
      <c r="U59" t="n">
        <v>0.73</v>
      </c>
      <c r="V59" t="n">
        <v>0.87</v>
      </c>
      <c r="W59" t="n">
        <v>6.83</v>
      </c>
      <c r="X59" t="n">
        <v>0.52</v>
      </c>
      <c r="Y59" t="n">
        <v>1</v>
      </c>
      <c r="Z59" t="n">
        <v>10</v>
      </c>
      <c r="AA59" t="n">
        <v>490.3706542880128</v>
      </c>
      <c r="AB59" t="n">
        <v>670.9467628233024</v>
      </c>
      <c r="AC59" t="n">
        <v>606.9125454591417</v>
      </c>
      <c r="AD59" t="n">
        <v>490370.6542880128</v>
      </c>
      <c r="AE59" t="n">
        <v>670946.7628233024</v>
      </c>
      <c r="AF59" t="n">
        <v>3.363586475717312e-06</v>
      </c>
      <c r="AG59" t="n">
        <v>8.02662037037037</v>
      </c>
      <c r="AH59" t="n">
        <v>606912.5454591417</v>
      </c>
    </row>
    <row r="60">
      <c r="A60" t="n">
        <v>58</v>
      </c>
      <c r="B60" t="n">
        <v>115</v>
      </c>
      <c r="C60" t="inlineStr">
        <is>
          <t xml:space="preserve">CONCLUIDO	</t>
        </is>
      </c>
      <c r="D60" t="n">
        <v>3.6162</v>
      </c>
      <c r="E60" t="n">
        <v>27.65</v>
      </c>
      <c r="F60" t="n">
        <v>24.2</v>
      </c>
      <c r="G60" t="n">
        <v>80.67</v>
      </c>
      <c r="H60" t="n">
        <v>1.11</v>
      </c>
      <c r="I60" t="n">
        <v>18</v>
      </c>
      <c r="J60" t="n">
        <v>247.9</v>
      </c>
      <c r="K60" t="n">
        <v>56.94</v>
      </c>
      <c r="L60" t="n">
        <v>15.5</v>
      </c>
      <c r="M60" t="n">
        <v>16</v>
      </c>
      <c r="N60" t="n">
        <v>60.46</v>
      </c>
      <c r="O60" t="n">
        <v>30808.68</v>
      </c>
      <c r="P60" t="n">
        <v>363.68</v>
      </c>
      <c r="Q60" t="n">
        <v>452.58</v>
      </c>
      <c r="R60" t="n">
        <v>78.09999999999999</v>
      </c>
      <c r="S60" t="n">
        <v>57.64</v>
      </c>
      <c r="T60" t="n">
        <v>8098.57</v>
      </c>
      <c r="U60" t="n">
        <v>0.74</v>
      </c>
      <c r="V60" t="n">
        <v>0.88</v>
      </c>
      <c r="W60" t="n">
        <v>6.82</v>
      </c>
      <c r="X60" t="n">
        <v>0.48</v>
      </c>
      <c r="Y60" t="n">
        <v>1</v>
      </c>
      <c r="Z60" t="n">
        <v>10</v>
      </c>
      <c r="AA60" t="n">
        <v>488.9931213425104</v>
      </c>
      <c r="AB60" t="n">
        <v>669.0619614748018</v>
      </c>
      <c r="AC60" t="n">
        <v>605.2076269060066</v>
      </c>
      <c r="AD60" t="n">
        <v>488993.1213425105</v>
      </c>
      <c r="AE60" t="n">
        <v>669061.9614748018</v>
      </c>
      <c r="AF60" t="n">
        <v>3.373755696748937e-06</v>
      </c>
      <c r="AG60" t="n">
        <v>8.000578703703704</v>
      </c>
      <c r="AH60" t="n">
        <v>605207.6269060066</v>
      </c>
    </row>
    <row r="61">
      <c r="A61" t="n">
        <v>59</v>
      </c>
      <c r="B61" t="n">
        <v>115</v>
      </c>
      <c r="C61" t="inlineStr">
        <is>
          <t xml:space="preserve">CONCLUIDO	</t>
        </is>
      </c>
      <c r="D61" t="n">
        <v>3.6145</v>
      </c>
      <c r="E61" t="n">
        <v>27.67</v>
      </c>
      <c r="F61" t="n">
        <v>24.22</v>
      </c>
      <c r="G61" t="n">
        <v>80.72</v>
      </c>
      <c r="H61" t="n">
        <v>1.13</v>
      </c>
      <c r="I61" t="n">
        <v>18</v>
      </c>
      <c r="J61" t="n">
        <v>248.35</v>
      </c>
      <c r="K61" t="n">
        <v>56.94</v>
      </c>
      <c r="L61" t="n">
        <v>15.75</v>
      </c>
      <c r="M61" t="n">
        <v>16</v>
      </c>
      <c r="N61" t="n">
        <v>60.66</v>
      </c>
      <c r="O61" t="n">
        <v>30863.74</v>
      </c>
      <c r="P61" t="n">
        <v>363.86</v>
      </c>
      <c r="Q61" t="n">
        <v>452.6</v>
      </c>
      <c r="R61" t="n">
        <v>78.41</v>
      </c>
      <c r="S61" t="n">
        <v>57.64</v>
      </c>
      <c r="T61" t="n">
        <v>8255.049999999999</v>
      </c>
      <c r="U61" t="n">
        <v>0.74</v>
      </c>
      <c r="V61" t="n">
        <v>0.88</v>
      </c>
      <c r="W61" t="n">
        <v>6.82</v>
      </c>
      <c r="X61" t="n">
        <v>0.49</v>
      </c>
      <c r="Y61" t="n">
        <v>1</v>
      </c>
      <c r="Z61" t="n">
        <v>10</v>
      </c>
      <c r="AA61" t="n">
        <v>489.3334076445604</v>
      </c>
      <c r="AB61" t="n">
        <v>669.5275562056385</v>
      </c>
      <c r="AC61" t="n">
        <v>605.6287859291986</v>
      </c>
      <c r="AD61" t="n">
        <v>489333.4076445604</v>
      </c>
      <c r="AE61" t="n">
        <v>669527.5562056385</v>
      </c>
      <c r="AF61" t="n">
        <v>3.372169671450427e-06</v>
      </c>
      <c r="AG61" t="n">
        <v>8.006365740740742</v>
      </c>
      <c r="AH61" t="n">
        <v>605628.7859291986</v>
      </c>
    </row>
    <row r="62">
      <c r="A62" t="n">
        <v>60</v>
      </c>
      <c r="B62" t="n">
        <v>115</v>
      </c>
      <c r="C62" t="inlineStr">
        <is>
          <t xml:space="preserve">CONCLUIDO	</t>
        </is>
      </c>
      <c r="D62" t="n">
        <v>3.6167</v>
      </c>
      <c r="E62" t="n">
        <v>27.65</v>
      </c>
      <c r="F62" t="n">
        <v>24.2</v>
      </c>
      <c r="G62" t="n">
        <v>80.66</v>
      </c>
      <c r="H62" t="n">
        <v>1.14</v>
      </c>
      <c r="I62" t="n">
        <v>18</v>
      </c>
      <c r="J62" t="n">
        <v>248.79</v>
      </c>
      <c r="K62" t="n">
        <v>56.94</v>
      </c>
      <c r="L62" t="n">
        <v>16</v>
      </c>
      <c r="M62" t="n">
        <v>16</v>
      </c>
      <c r="N62" t="n">
        <v>60.85</v>
      </c>
      <c r="O62" t="n">
        <v>30918.88</v>
      </c>
      <c r="P62" t="n">
        <v>363.17</v>
      </c>
      <c r="Q62" t="n">
        <v>452.65</v>
      </c>
      <c r="R62" t="n">
        <v>77.8</v>
      </c>
      <c r="S62" t="n">
        <v>57.64</v>
      </c>
      <c r="T62" t="n">
        <v>7948.43</v>
      </c>
      <c r="U62" t="n">
        <v>0.74</v>
      </c>
      <c r="V62" t="n">
        <v>0.88</v>
      </c>
      <c r="W62" t="n">
        <v>6.82</v>
      </c>
      <c r="X62" t="n">
        <v>0.47</v>
      </c>
      <c r="Y62" t="n">
        <v>1</v>
      </c>
      <c r="Z62" t="n">
        <v>10</v>
      </c>
      <c r="AA62" t="n">
        <v>488.6071969817948</v>
      </c>
      <c r="AB62" t="n">
        <v>668.5339227386894</v>
      </c>
      <c r="AC62" t="n">
        <v>604.7299834457616</v>
      </c>
      <c r="AD62" t="n">
        <v>488607.1969817948</v>
      </c>
      <c r="AE62" t="n">
        <v>668533.9227386893</v>
      </c>
      <c r="AF62" t="n">
        <v>3.37422217477791e-06</v>
      </c>
      <c r="AG62" t="n">
        <v>8.000578703703704</v>
      </c>
      <c r="AH62" t="n">
        <v>604729.9834457616</v>
      </c>
    </row>
    <row r="63">
      <c r="A63" t="n">
        <v>61</v>
      </c>
      <c r="B63" t="n">
        <v>115</v>
      </c>
      <c r="C63" t="inlineStr">
        <is>
          <t xml:space="preserve">CONCLUIDO	</t>
        </is>
      </c>
      <c r="D63" t="n">
        <v>3.6257</v>
      </c>
      <c r="E63" t="n">
        <v>27.58</v>
      </c>
      <c r="F63" t="n">
        <v>24.17</v>
      </c>
      <c r="G63" t="n">
        <v>85.31999999999999</v>
      </c>
      <c r="H63" t="n">
        <v>1.16</v>
      </c>
      <c r="I63" t="n">
        <v>17</v>
      </c>
      <c r="J63" t="n">
        <v>249.24</v>
      </c>
      <c r="K63" t="n">
        <v>56.94</v>
      </c>
      <c r="L63" t="n">
        <v>16.25</v>
      </c>
      <c r="M63" t="n">
        <v>15</v>
      </c>
      <c r="N63" t="n">
        <v>61.05</v>
      </c>
      <c r="O63" t="n">
        <v>30974.09</v>
      </c>
      <c r="P63" t="n">
        <v>362.29</v>
      </c>
      <c r="Q63" t="n">
        <v>452.59</v>
      </c>
      <c r="R63" t="n">
        <v>76.93000000000001</v>
      </c>
      <c r="S63" t="n">
        <v>57.64</v>
      </c>
      <c r="T63" t="n">
        <v>7520.37</v>
      </c>
      <c r="U63" t="n">
        <v>0.75</v>
      </c>
      <c r="V63" t="n">
        <v>0.88</v>
      </c>
      <c r="W63" t="n">
        <v>6.82</v>
      </c>
      <c r="X63" t="n">
        <v>0.45</v>
      </c>
      <c r="Y63" t="n">
        <v>1</v>
      </c>
      <c r="Z63" t="n">
        <v>10</v>
      </c>
      <c r="AA63" t="n">
        <v>486.9444709809778</v>
      </c>
      <c r="AB63" t="n">
        <v>666.2589076700773</v>
      </c>
      <c r="AC63" t="n">
        <v>602.6720926222944</v>
      </c>
      <c r="AD63" t="n">
        <v>486944.4709809778</v>
      </c>
      <c r="AE63" t="n">
        <v>666258.9076700773</v>
      </c>
      <c r="AF63" t="n">
        <v>3.382618779299436e-06</v>
      </c>
      <c r="AG63" t="n">
        <v>7.980324074074074</v>
      </c>
      <c r="AH63" t="n">
        <v>602672.0926222943</v>
      </c>
    </row>
    <row r="64">
      <c r="A64" t="n">
        <v>62</v>
      </c>
      <c r="B64" t="n">
        <v>115</v>
      </c>
      <c r="C64" t="inlineStr">
        <is>
          <t xml:space="preserve">CONCLUIDO	</t>
        </is>
      </c>
      <c r="D64" t="n">
        <v>3.6261</v>
      </c>
      <c r="E64" t="n">
        <v>27.58</v>
      </c>
      <c r="F64" t="n">
        <v>24.17</v>
      </c>
      <c r="G64" t="n">
        <v>85.31</v>
      </c>
      <c r="H64" t="n">
        <v>1.18</v>
      </c>
      <c r="I64" t="n">
        <v>17</v>
      </c>
      <c r="J64" t="n">
        <v>249.69</v>
      </c>
      <c r="K64" t="n">
        <v>56.94</v>
      </c>
      <c r="L64" t="n">
        <v>16.5</v>
      </c>
      <c r="M64" t="n">
        <v>15</v>
      </c>
      <c r="N64" t="n">
        <v>61.25</v>
      </c>
      <c r="O64" t="n">
        <v>31029.37</v>
      </c>
      <c r="P64" t="n">
        <v>362.57</v>
      </c>
      <c r="Q64" t="n">
        <v>452.6</v>
      </c>
      <c r="R64" t="n">
        <v>76.83</v>
      </c>
      <c r="S64" t="n">
        <v>57.64</v>
      </c>
      <c r="T64" t="n">
        <v>7469.44</v>
      </c>
      <c r="U64" t="n">
        <v>0.75</v>
      </c>
      <c r="V64" t="n">
        <v>0.88</v>
      </c>
      <c r="W64" t="n">
        <v>6.82</v>
      </c>
      <c r="X64" t="n">
        <v>0.45</v>
      </c>
      <c r="Y64" t="n">
        <v>1</v>
      </c>
      <c r="Z64" t="n">
        <v>10</v>
      </c>
      <c r="AA64" t="n">
        <v>487.0956425185271</v>
      </c>
      <c r="AB64" t="n">
        <v>666.4657472369698</v>
      </c>
      <c r="AC64" t="n">
        <v>602.8591917112238</v>
      </c>
      <c r="AD64" t="n">
        <v>487095.6425185271</v>
      </c>
      <c r="AE64" t="n">
        <v>666465.7472369699</v>
      </c>
      <c r="AF64" t="n">
        <v>3.382991961722615e-06</v>
      </c>
      <c r="AG64" t="n">
        <v>7.980324074074074</v>
      </c>
      <c r="AH64" t="n">
        <v>602859.1917112238</v>
      </c>
    </row>
    <row r="65">
      <c r="A65" t="n">
        <v>63</v>
      </c>
      <c r="B65" t="n">
        <v>115</v>
      </c>
      <c r="C65" t="inlineStr">
        <is>
          <t xml:space="preserve">CONCLUIDO	</t>
        </is>
      </c>
      <c r="D65" t="n">
        <v>3.6257</v>
      </c>
      <c r="E65" t="n">
        <v>27.58</v>
      </c>
      <c r="F65" t="n">
        <v>24.17</v>
      </c>
      <c r="G65" t="n">
        <v>85.31999999999999</v>
      </c>
      <c r="H65" t="n">
        <v>1.19</v>
      </c>
      <c r="I65" t="n">
        <v>17</v>
      </c>
      <c r="J65" t="n">
        <v>250.14</v>
      </c>
      <c r="K65" t="n">
        <v>56.94</v>
      </c>
      <c r="L65" t="n">
        <v>16.75</v>
      </c>
      <c r="M65" t="n">
        <v>15</v>
      </c>
      <c r="N65" t="n">
        <v>61.45</v>
      </c>
      <c r="O65" t="n">
        <v>31084.72</v>
      </c>
      <c r="P65" t="n">
        <v>362.81</v>
      </c>
      <c r="Q65" t="n">
        <v>452.57</v>
      </c>
      <c r="R65" t="n">
        <v>76.83</v>
      </c>
      <c r="S65" t="n">
        <v>57.64</v>
      </c>
      <c r="T65" t="n">
        <v>7466.54</v>
      </c>
      <c r="U65" t="n">
        <v>0.75</v>
      </c>
      <c r="V65" t="n">
        <v>0.88</v>
      </c>
      <c r="W65" t="n">
        <v>6.82</v>
      </c>
      <c r="X65" t="n">
        <v>0.45</v>
      </c>
      <c r="Y65" t="n">
        <v>1</v>
      </c>
      <c r="Z65" t="n">
        <v>10</v>
      </c>
      <c r="AA65" t="n">
        <v>487.291354918157</v>
      </c>
      <c r="AB65" t="n">
        <v>666.7335295763652</v>
      </c>
      <c r="AC65" t="n">
        <v>603.1014172799821</v>
      </c>
      <c r="AD65" t="n">
        <v>487291.354918157</v>
      </c>
      <c r="AE65" t="n">
        <v>666733.5295763651</v>
      </c>
      <c r="AF65" t="n">
        <v>3.382618779299436e-06</v>
      </c>
      <c r="AG65" t="n">
        <v>7.980324074074074</v>
      </c>
      <c r="AH65" t="n">
        <v>603101.4172799821</v>
      </c>
    </row>
    <row r="66">
      <c r="A66" t="n">
        <v>64</v>
      </c>
      <c r="B66" t="n">
        <v>115</v>
      </c>
      <c r="C66" t="inlineStr">
        <is>
          <t xml:space="preserve">CONCLUIDO	</t>
        </is>
      </c>
      <c r="D66" t="n">
        <v>3.6223</v>
      </c>
      <c r="E66" t="n">
        <v>27.61</v>
      </c>
      <c r="F66" t="n">
        <v>24.2</v>
      </c>
      <c r="G66" t="n">
        <v>85.41</v>
      </c>
      <c r="H66" t="n">
        <v>1.21</v>
      </c>
      <c r="I66" t="n">
        <v>17</v>
      </c>
      <c r="J66" t="n">
        <v>250.59</v>
      </c>
      <c r="K66" t="n">
        <v>56.94</v>
      </c>
      <c r="L66" t="n">
        <v>17</v>
      </c>
      <c r="M66" t="n">
        <v>15</v>
      </c>
      <c r="N66" t="n">
        <v>61.65</v>
      </c>
      <c r="O66" t="n">
        <v>31140.15</v>
      </c>
      <c r="P66" t="n">
        <v>362.93</v>
      </c>
      <c r="Q66" t="n">
        <v>452.63</v>
      </c>
      <c r="R66" t="n">
        <v>77.63</v>
      </c>
      <c r="S66" t="n">
        <v>57.64</v>
      </c>
      <c r="T66" t="n">
        <v>7866</v>
      </c>
      <c r="U66" t="n">
        <v>0.74</v>
      </c>
      <c r="V66" t="n">
        <v>0.88</v>
      </c>
      <c r="W66" t="n">
        <v>6.83</v>
      </c>
      <c r="X66" t="n">
        <v>0.47</v>
      </c>
      <c r="Y66" t="n">
        <v>1</v>
      </c>
      <c r="Z66" t="n">
        <v>10</v>
      </c>
      <c r="AA66" t="n">
        <v>487.7752434623673</v>
      </c>
      <c r="AB66" t="n">
        <v>667.3956072302097</v>
      </c>
      <c r="AC66" t="n">
        <v>603.7003071717756</v>
      </c>
      <c r="AD66" t="n">
        <v>487775.2434623673</v>
      </c>
      <c r="AE66" t="n">
        <v>667395.6072302097</v>
      </c>
      <c r="AF66" t="n">
        <v>3.379446728702416e-06</v>
      </c>
      <c r="AG66" t="n">
        <v>7.98900462962963</v>
      </c>
      <c r="AH66" t="n">
        <v>603700.3071717756</v>
      </c>
    </row>
    <row r="67">
      <c r="A67" t="n">
        <v>65</v>
      </c>
      <c r="B67" t="n">
        <v>115</v>
      </c>
      <c r="C67" t="inlineStr">
        <is>
          <t xml:space="preserve">CONCLUIDO	</t>
        </is>
      </c>
      <c r="D67" t="n">
        <v>3.6237</v>
      </c>
      <c r="E67" t="n">
        <v>27.6</v>
      </c>
      <c r="F67" t="n">
        <v>24.19</v>
      </c>
      <c r="G67" t="n">
        <v>85.37</v>
      </c>
      <c r="H67" t="n">
        <v>1.22</v>
      </c>
      <c r="I67" t="n">
        <v>17</v>
      </c>
      <c r="J67" t="n">
        <v>251.04</v>
      </c>
      <c r="K67" t="n">
        <v>56.94</v>
      </c>
      <c r="L67" t="n">
        <v>17.25</v>
      </c>
      <c r="M67" t="n">
        <v>15</v>
      </c>
      <c r="N67" t="n">
        <v>61.85</v>
      </c>
      <c r="O67" t="n">
        <v>31195.65</v>
      </c>
      <c r="P67" t="n">
        <v>362.54</v>
      </c>
      <c r="Q67" t="n">
        <v>452.67</v>
      </c>
      <c r="R67" t="n">
        <v>77.62</v>
      </c>
      <c r="S67" t="n">
        <v>57.64</v>
      </c>
      <c r="T67" t="n">
        <v>7860.51</v>
      </c>
      <c r="U67" t="n">
        <v>0.74</v>
      </c>
      <c r="V67" t="n">
        <v>0.88</v>
      </c>
      <c r="W67" t="n">
        <v>6.82</v>
      </c>
      <c r="X67" t="n">
        <v>0.46</v>
      </c>
      <c r="Y67" t="n">
        <v>1</v>
      </c>
      <c r="Z67" t="n">
        <v>10</v>
      </c>
      <c r="AA67" t="n">
        <v>487.3564452934789</v>
      </c>
      <c r="AB67" t="n">
        <v>666.8225890994653</v>
      </c>
      <c r="AC67" t="n">
        <v>603.1819770871934</v>
      </c>
      <c r="AD67" t="n">
        <v>487356.4452934789</v>
      </c>
      <c r="AE67" t="n">
        <v>666822.5890994653</v>
      </c>
      <c r="AF67" t="n">
        <v>3.380752867183542e-06</v>
      </c>
      <c r="AG67" t="n">
        <v>7.986111111111112</v>
      </c>
      <c r="AH67" t="n">
        <v>603181.9770871934</v>
      </c>
    </row>
    <row r="68">
      <c r="A68" t="n">
        <v>66</v>
      </c>
      <c r="B68" t="n">
        <v>115</v>
      </c>
      <c r="C68" t="inlineStr">
        <is>
          <t xml:space="preserve">CONCLUIDO	</t>
        </is>
      </c>
      <c r="D68" t="n">
        <v>3.6343</v>
      </c>
      <c r="E68" t="n">
        <v>27.52</v>
      </c>
      <c r="F68" t="n">
        <v>24.15</v>
      </c>
      <c r="G68" t="n">
        <v>90.56999999999999</v>
      </c>
      <c r="H68" t="n">
        <v>1.24</v>
      </c>
      <c r="I68" t="n">
        <v>16</v>
      </c>
      <c r="J68" t="n">
        <v>251.49</v>
      </c>
      <c r="K68" t="n">
        <v>56.94</v>
      </c>
      <c r="L68" t="n">
        <v>17.5</v>
      </c>
      <c r="M68" t="n">
        <v>14</v>
      </c>
      <c r="N68" t="n">
        <v>62.05</v>
      </c>
      <c r="O68" t="n">
        <v>31251.22</v>
      </c>
      <c r="P68" t="n">
        <v>361.91</v>
      </c>
      <c r="Q68" t="n">
        <v>452.6</v>
      </c>
      <c r="R68" t="n">
        <v>76.28</v>
      </c>
      <c r="S68" t="n">
        <v>57.64</v>
      </c>
      <c r="T68" t="n">
        <v>7196.14</v>
      </c>
      <c r="U68" t="n">
        <v>0.76</v>
      </c>
      <c r="V68" t="n">
        <v>0.88</v>
      </c>
      <c r="W68" t="n">
        <v>6.82</v>
      </c>
      <c r="X68" t="n">
        <v>0.43</v>
      </c>
      <c r="Y68" t="n">
        <v>1</v>
      </c>
      <c r="Z68" t="n">
        <v>10</v>
      </c>
      <c r="AA68" t="n">
        <v>485.8612474826298</v>
      </c>
      <c r="AB68" t="n">
        <v>664.7767934911897</v>
      </c>
      <c r="AC68" t="n">
        <v>601.3314293404794</v>
      </c>
      <c r="AD68" t="n">
        <v>485861.2474826298</v>
      </c>
      <c r="AE68" t="n">
        <v>664776.7934911897</v>
      </c>
      <c r="AF68" t="n">
        <v>3.390642201397783e-06</v>
      </c>
      <c r="AG68" t="n">
        <v>7.962962962962963</v>
      </c>
      <c r="AH68" t="n">
        <v>601331.4293404794</v>
      </c>
    </row>
    <row r="69">
      <c r="A69" t="n">
        <v>67</v>
      </c>
      <c r="B69" t="n">
        <v>115</v>
      </c>
      <c r="C69" t="inlineStr">
        <is>
          <t xml:space="preserve">CONCLUIDO	</t>
        </is>
      </c>
      <c r="D69" t="n">
        <v>3.6347</v>
      </c>
      <c r="E69" t="n">
        <v>27.51</v>
      </c>
      <c r="F69" t="n">
        <v>24.15</v>
      </c>
      <c r="G69" t="n">
        <v>90.56</v>
      </c>
      <c r="H69" t="n">
        <v>1.25</v>
      </c>
      <c r="I69" t="n">
        <v>16</v>
      </c>
      <c r="J69" t="n">
        <v>251.94</v>
      </c>
      <c r="K69" t="n">
        <v>56.94</v>
      </c>
      <c r="L69" t="n">
        <v>17.75</v>
      </c>
      <c r="M69" t="n">
        <v>14</v>
      </c>
      <c r="N69" t="n">
        <v>62.25</v>
      </c>
      <c r="O69" t="n">
        <v>31306.86</v>
      </c>
      <c r="P69" t="n">
        <v>361.76</v>
      </c>
      <c r="Q69" t="n">
        <v>452.61</v>
      </c>
      <c r="R69" t="n">
        <v>76.25</v>
      </c>
      <c r="S69" t="n">
        <v>57.64</v>
      </c>
      <c r="T69" t="n">
        <v>7184.14</v>
      </c>
      <c r="U69" t="n">
        <v>0.76</v>
      </c>
      <c r="V69" t="n">
        <v>0.88</v>
      </c>
      <c r="W69" t="n">
        <v>6.82</v>
      </c>
      <c r="X69" t="n">
        <v>0.42</v>
      </c>
      <c r="Y69" t="n">
        <v>1</v>
      </c>
      <c r="Z69" t="n">
        <v>10</v>
      </c>
      <c r="AA69" t="n">
        <v>485.7260444819296</v>
      </c>
      <c r="AB69" t="n">
        <v>664.5918027808963</v>
      </c>
      <c r="AC69" t="n">
        <v>601.1640938839404</v>
      </c>
      <c r="AD69" t="n">
        <v>485726.0444819296</v>
      </c>
      <c r="AE69" t="n">
        <v>664591.8027808963</v>
      </c>
      <c r="AF69" t="n">
        <v>3.391015383820962e-06</v>
      </c>
      <c r="AG69" t="n">
        <v>7.960069444444446</v>
      </c>
      <c r="AH69" t="n">
        <v>601164.0938839404</v>
      </c>
    </row>
    <row r="70">
      <c r="A70" t="n">
        <v>68</v>
      </c>
      <c r="B70" t="n">
        <v>115</v>
      </c>
      <c r="C70" t="inlineStr">
        <is>
          <t xml:space="preserve">CONCLUIDO	</t>
        </is>
      </c>
      <c r="D70" t="n">
        <v>3.6332</v>
      </c>
      <c r="E70" t="n">
        <v>27.52</v>
      </c>
      <c r="F70" t="n">
        <v>24.16</v>
      </c>
      <c r="G70" t="n">
        <v>90.59999999999999</v>
      </c>
      <c r="H70" t="n">
        <v>1.27</v>
      </c>
      <c r="I70" t="n">
        <v>16</v>
      </c>
      <c r="J70" t="n">
        <v>252.39</v>
      </c>
      <c r="K70" t="n">
        <v>56.94</v>
      </c>
      <c r="L70" t="n">
        <v>18</v>
      </c>
      <c r="M70" t="n">
        <v>14</v>
      </c>
      <c r="N70" t="n">
        <v>62.45</v>
      </c>
      <c r="O70" t="n">
        <v>31362.58</v>
      </c>
      <c r="P70" t="n">
        <v>362.03</v>
      </c>
      <c r="Q70" t="n">
        <v>452.57</v>
      </c>
      <c r="R70" t="n">
        <v>76.44</v>
      </c>
      <c r="S70" t="n">
        <v>57.64</v>
      </c>
      <c r="T70" t="n">
        <v>7276.68</v>
      </c>
      <c r="U70" t="n">
        <v>0.75</v>
      </c>
      <c r="V70" t="n">
        <v>0.88</v>
      </c>
      <c r="W70" t="n">
        <v>6.82</v>
      </c>
      <c r="X70" t="n">
        <v>0.44</v>
      </c>
      <c r="Y70" t="n">
        <v>1</v>
      </c>
      <c r="Z70" t="n">
        <v>10</v>
      </c>
      <c r="AA70" t="n">
        <v>486.0719200221428</v>
      </c>
      <c r="AB70" t="n">
        <v>665.065044953968</v>
      </c>
      <c r="AC70" t="n">
        <v>601.5921704882137</v>
      </c>
      <c r="AD70" t="n">
        <v>486071.9200221428</v>
      </c>
      <c r="AE70" t="n">
        <v>665065.044953968</v>
      </c>
      <c r="AF70" t="n">
        <v>3.389615949734041e-06</v>
      </c>
      <c r="AG70" t="n">
        <v>7.962962962962963</v>
      </c>
      <c r="AH70" t="n">
        <v>601592.1704882137</v>
      </c>
    </row>
    <row r="71">
      <c r="A71" t="n">
        <v>69</v>
      </c>
      <c r="B71" t="n">
        <v>115</v>
      </c>
      <c r="C71" t="inlineStr">
        <is>
          <t xml:space="preserve">CONCLUIDO	</t>
        </is>
      </c>
      <c r="D71" t="n">
        <v>3.6345</v>
      </c>
      <c r="E71" t="n">
        <v>27.51</v>
      </c>
      <c r="F71" t="n">
        <v>24.15</v>
      </c>
      <c r="G71" t="n">
        <v>90.56999999999999</v>
      </c>
      <c r="H71" t="n">
        <v>1.28</v>
      </c>
      <c r="I71" t="n">
        <v>16</v>
      </c>
      <c r="J71" t="n">
        <v>252.84</v>
      </c>
      <c r="K71" t="n">
        <v>56.94</v>
      </c>
      <c r="L71" t="n">
        <v>18.25</v>
      </c>
      <c r="M71" t="n">
        <v>14</v>
      </c>
      <c r="N71" t="n">
        <v>62.65</v>
      </c>
      <c r="O71" t="n">
        <v>31418.38</v>
      </c>
      <c r="P71" t="n">
        <v>361.53</v>
      </c>
      <c r="Q71" t="n">
        <v>452.57</v>
      </c>
      <c r="R71" t="n">
        <v>76.45999999999999</v>
      </c>
      <c r="S71" t="n">
        <v>57.64</v>
      </c>
      <c r="T71" t="n">
        <v>7289.02</v>
      </c>
      <c r="U71" t="n">
        <v>0.75</v>
      </c>
      <c r="V71" t="n">
        <v>0.88</v>
      </c>
      <c r="W71" t="n">
        <v>6.81</v>
      </c>
      <c r="X71" t="n">
        <v>0.43</v>
      </c>
      <c r="Y71" t="n">
        <v>1</v>
      </c>
      <c r="Z71" t="n">
        <v>10</v>
      </c>
      <c r="AA71" t="n">
        <v>485.5906741189824</v>
      </c>
      <c r="AB71" t="n">
        <v>664.4065830781929</v>
      </c>
      <c r="AC71" t="n">
        <v>600.9965512897055</v>
      </c>
      <c r="AD71" t="n">
        <v>485590.6741189824</v>
      </c>
      <c r="AE71" t="n">
        <v>664406.5830781929</v>
      </c>
      <c r="AF71" t="n">
        <v>3.390828792609372e-06</v>
      </c>
      <c r="AG71" t="n">
        <v>7.960069444444446</v>
      </c>
      <c r="AH71" t="n">
        <v>600996.5512897056</v>
      </c>
    </row>
    <row r="72">
      <c r="A72" t="n">
        <v>70</v>
      </c>
      <c r="B72" t="n">
        <v>115</v>
      </c>
      <c r="C72" t="inlineStr">
        <is>
          <t xml:space="preserve">CONCLUIDO	</t>
        </is>
      </c>
      <c r="D72" t="n">
        <v>3.6417</v>
      </c>
      <c r="E72" t="n">
        <v>27.46</v>
      </c>
      <c r="F72" t="n">
        <v>24.14</v>
      </c>
      <c r="G72" t="n">
        <v>96.56</v>
      </c>
      <c r="H72" t="n">
        <v>1.3</v>
      </c>
      <c r="I72" t="n">
        <v>15</v>
      </c>
      <c r="J72" t="n">
        <v>253.3</v>
      </c>
      <c r="K72" t="n">
        <v>56.94</v>
      </c>
      <c r="L72" t="n">
        <v>18.5</v>
      </c>
      <c r="M72" t="n">
        <v>13</v>
      </c>
      <c r="N72" t="n">
        <v>62.86</v>
      </c>
      <c r="O72" t="n">
        <v>31474.25</v>
      </c>
      <c r="P72" t="n">
        <v>361.05</v>
      </c>
      <c r="Q72" t="n">
        <v>452.63</v>
      </c>
      <c r="R72" t="n">
        <v>75.84999999999999</v>
      </c>
      <c r="S72" t="n">
        <v>57.64</v>
      </c>
      <c r="T72" t="n">
        <v>6985.6</v>
      </c>
      <c r="U72" t="n">
        <v>0.76</v>
      </c>
      <c r="V72" t="n">
        <v>0.88</v>
      </c>
      <c r="W72" t="n">
        <v>6.82</v>
      </c>
      <c r="X72" t="n">
        <v>0.42</v>
      </c>
      <c r="Y72" t="n">
        <v>1</v>
      </c>
      <c r="Z72" t="n">
        <v>10</v>
      </c>
      <c r="AA72" t="n">
        <v>484.6033018414792</v>
      </c>
      <c r="AB72" t="n">
        <v>663.0556167683226</v>
      </c>
      <c r="AC72" t="n">
        <v>599.7745193083559</v>
      </c>
      <c r="AD72" t="n">
        <v>484603.3018414791</v>
      </c>
      <c r="AE72" t="n">
        <v>663055.6167683225</v>
      </c>
      <c r="AF72" t="n">
        <v>3.397546076226593e-06</v>
      </c>
      <c r="AG72" t="n">
        <v>7.945601851851852</v>
      </c>
      <c r="AH72" t="n">
        <v>599774.519308356</v>
      </c>
    </row>
    <row r="73">
      <c r="A73" t="n">
        <v>71</v>
      </c>
      <c r="B73" t="n">
        <v>115</v>
      </c>
      <c r="C73" t="inlineStr">
        <is>
          <t xml:space="preserve">CONCLUIDO	</t>
        </is>
      </c>
      <c r="D73" t="n">
        <v>3.6454</v>
      </c>
      <c r="E73" t="n">
        <v>27.43</v>
      </c>
      <c r="F73" t="n">
        <v>24.11</v>
      </c>
      <c r="G73" t="n">
        <v>96.45</v>
      </c>
      <c r="H73" t="n">
        <v>1.31</v>
      </c>
      <c r="I73" t="n">
        <v>15</v>
      </c>
      <c r="J73" t="n">
        <v>253.75</v>
      </c>
      <c r="K73" t="n">
        <v>56.94</v>
      </c>
      <c r="L73" t="n">
        <v>18.75</v>
      </c>
      <c r="M73" t="n">
        <v>13</v>
      </c>
      <c r="N73" t="n">
        <v>63.06</v>
      </c>
      <c r="O73" t="n">
        <v>31530.19</v>
      </c>
      <c r="P73" t="n">
        <v>360.52</v>
      </c>
      <c r="Q73" t="n">
        <v>452.57</v>
      </c>
      <c r="R73" t="n">
        <v>74.93000000000001</v>
      </c>
      <c r="S73" t="n">
        <v>57.64</v>
      </c>
      <c r="T73" t="n">
        <v>6528</v>
      </c>
      <c r="U73" t="n">
        <v>0.77</v>
      </c>
      <c r="V73" t="n">
        <v>0.88</v>
      </c>
      <c r="W73" t="n">
        <v>6.82</v>
      </c>
      <c r="X73" t="n">
        <v>0.39</v>
      </c>
      <c r="Y73" t="n">
        <v>1</v>
      </c>
      <c r="Z73" t="n">
        <v>10</v>
      </c>
      <c r="AA73" t="n">
        <v>483.8266004302517</v>
      </c>
      <c r="AB73" t="n">
        <v>661.9928996318331</v>
      </c>
      <c r="AC73" t="n">
        <v>598.8132264038402</v>
      </c>
      <c r="AD73" t="n">
        <v>483826.6004302517</v>
      </c>
      <c r="AE73" t="n">
        <v>661992.8996318331</v>
      </c>
      <c r="AF73" t="n">
        <v>3.400998013640997e-06</v>
      </c>
      <c r="AG73" t="n">
        <v>7.936921296296297</v>
      </c>
      <c r="AH73" t="n">
        <v>598813.2264038402</v>
      </c>
    </row>
    <row r="74">
      <c r="A74" t="n">
        <v>72</v>
      </c>
      <c r="B74" t="n">
        <v>115</v>
      </c>
      <c r="C74" t="inlineStr">
        <is>
          <t xml:space="preserve">CONCLUIDO	</t>
        </is>
      </c>
      <c r="D74" t="n">
        <v>3.6422</v>
      </c>
      <c r="E74" t="n">
        <v>27.46</v>
      </c>
      <c r="F74" t="n">
        <v>24.14</v>
      </c>
      <c r="G74" t="n">
        <v>96.55</v>
      </c>
      <c r="H74" t="n">
        <v>1.33</v>
      </c>
      <c r="I74" t="n">
        <v>15</v>
      </c>
      <c r="J74" t="n">
        <v>254.21</v>
      </c>
      <c r="K74" t="n">
        <v>56.94</v>
      </c>
      <c r="L74" t="n">
        <v>19</v>
      </c>
      <c r="M74" t="n">
        <v>13</v>
      </c>
      <c r="N74" t="n">
        <v>63.26</v>
      </c>
      <c r="O74" t="n">
        <v>31586.21</v>
      </c>
      <c r="P74" t="n">
        <v>360.91</v>
      </c>
      <c r="Q74" t="n">
        <v>452.62</v>
      </c>
      <c r="R74" t="n">
        <v>75.84999999999999</v>
      </c>
      <c r="S74" t="n">
        <v>57.64</v>
      </c>
      <c r="T74" t="n">
        <v>6986.85</v>
      </c>
      <c r="U74" t="n">
        <v>0.76</v>
      </c>
      <c r="V74" t="n">
        <v>0.88</v>
      </c>
      <c r="W74" t="n">
        <v>6.82</v>
      </c>
      <c r="X74" t="n">
        <v>0.41</v>
      </c>
      <c r="Y74" t="n">
        <v>1</v>
      </c>
      <c r="Z74" t="n">
        <v>10</v>
      </c>
      <c r="AA74" t="n">
        <v>484.4663617589696</v>
      </c>
      <c r="AB74" t="n">
        <v>662.8682493060628</v>
      </c>
      <c r="AC74" t="n">
        <v>599.6050339337224</v>
      </c>
      <c r="AD74" t="n">
        <v>484466.3617589696</v>
      </c>
      <c r="AE74" t="n">
        <v>662868.2493060628</v>
      </c>
      <c r="AF74" t="n">
        <v>3.398012554255566e-06</v>
      </c>
      <c r="AG74" t="n">
        <v>7.945601851851852</v>
      </c>
      <c r="AH74" t="n">
        <v>599605.0339337224</v>
      </c>
    </row>
    <row r="75">
      <c r="A75" t="n">
        <v>73</v>
      </c>
      <c r="B75" t="n">
        <v>115</v>
      </c>
      <c r="C75" t="inlineStr">
        <is>
          <t xml:space="preserve">CONCLUIDO	</t>
        </is>
      </c>
      <c r="D75" t="n">
        <v>3.6439</v>
      </c>
      <c r="E75" t="n">
        <v>27.44</v>
      </c>
      <c r="F75" t="n">
        <v>24.12</v>
      </c>
      <c r="G75" t="n">
        <v>96.48999999999999</v>
      </c>
      <c r="H75" t="n">
        <v>1.34</v>
      </c>
      <c r="I75" t="n">
        <v>15</v>
      </c>
      <c r="J75" t="n">
        <v>254.66</v>
      </c>
      <c r="K75" t="n">
        <v>56.94</v>
      </c>
      <c r="L75" t="n">
        <v>19.25</v>
      </c>
      <c r="M75" t="n">
        <v>13</v>
      </c>
      <c r="N75" t="n">
        <v>63.47</v>
      </c>
      <c r="O75" t="n">
        <v>31642.3</v>
      </c>
      <c r="P75" t="n">
        <v>360.35</v>
      </c>
      <c r="Q75" t="n">
        <v>452.64</v>
      </c>
      <c r="R75" t="n">
        <v>75.26000000000001</v>
      </c>
      <c r="S75" t="n">
        <v>57.64</v>
      </c>
      <c r="T75" t="n">
        <v>6691.75</v>
      </c>
      <c r="U75" t="n">
        <v>0.77</v>
      </c>
      <c r="V75" t="n">
        <v>0.88</v>
      </c>
      <c r="W75" t="n">
        <v>6.82</v>
      </c>
      <c r="X75" t="n">
        <v>0.4</v>
      </c>
      <c r="Y75" t="n">
        <v>1</v>
      </c>
      <c r="Z75" t="n">
        <v>10</v>
      </c>
      <c r="AA75" t="n">
        <v>483.8786272739503</v>
      </c>
      <c r="AB75" t="n">
        <v>662.0640850546439</v>
      </c>
      <c r="AC75" t="n">
        <v>598.8776179898074</v>
      </c>
      <c r="AD75" t="n">
        <v>483878.6272739503</v>
      </c>
      <c r="AE75" t="n">
        <v>662064.0850546439</v>
      </c>
      <c r="AF75" t="n">
        <v>3.399598579554076e-06</v>
      </c>
      <c r="AG75" t="n">
        <v>7.939814814814816</v>
      </c>
      <c r="AH75" t="n">
        <v>598877.6179898074</v>
      </c>
    </row>
    <row r="76">
      <c r="A76" t="n">
        <v>74</v>
      </c>
      <c r="B76" t="n">
        <v>115</v>
      </c>
      <c r="C76" t="inlineStr">
        <is>
          <t xml:space="preserve">CONCLUIDO	</t>
        </is>
      </c>
      <c r="D76" t="n">
        <v>3.6456</v>
      </c>
      <c r="E76" t="n">
        <v>27.43</v>
      </c>
      <c r="F76" t="n">
        <v>24.11</v>
      </c>
      <c r="G76" t="n">
        <v>96.44</v>
      </c>
      <c r="H76" t="n">
        <v>1.36</v>
      </c>
      <c r="I76" t="n">
        <v>15</v>
      </c>
      <c r="J76" t="n">
        <v>255.12</v>
      </c>
      <c r="K76" t="n">
        <v>56.94</v>
      </c>
      <c r="L76" t="n">
        <v>19.5</v>
      </c>
      <c r="M76" t="n">
        <v>13</v>
      </c>
      <c r="N76" t="n">
        <v>63.67</v>
      </c>
      <c r="O76" t="n">
        <v>31698.47</v>
      </c>
      <c r="P76" t="n">
        <v>359.99</v>
      </c>
      <c r="Q76" t="n">
        <v>452.63</v>
      </c>
      <c r="R76" t="n">
        <v>75.04000000000001</v>
      </c>
      <c r="S76" t="n">
        <v>57.64</v>
      </c>
      <c r="T76" t="n">
        <v>6584.66</v>
      </c>
      <c r="U76" t="n">
        <v>0.77</v>
      </c>
      <c r="V76" t="n">
        <v>0.88</v>
      </c>
      <c r="W76" t="n">
        <v>6.81</v>
      </c>
      <c r="X76" t="n">
        <v>0.39</v>
      </c>
      <c r="Y76" t="n">
        <v>1</v>
      </c>
      <c r="Z76" t="n">
        <v>10</v>
      </c>
      <c r="AA76" t="n">
        <v>483.4574460527655</v>
      </c>
      <c r="AB76" t="n">
        <v>661.4878063266146</v>
      </c>
      <c r="AC76" t="n">
        <v>598.356338494769</v>
      </c>
      <c r="AD76" t="n">
        <v>483457.4460527655</v>
      </c>
      <c r="AE76" t="n">
        <v>661487.8063266147</v>
      </c>
      <c r="AF76" t="n">
        <v>3.401184604852587e-06</v>
      </c>
      <c r="AG76" t="n">
        <v>7.936921296296297</v>
      </c>
      <c r="AH76" t="n">
        <v>598356.3384947691</v>
      </c>
    </row>
    <row r="77">
      <c r="A77" t="n">
        <v>75</v>
      </c>
      <c r="B77" t="n">
        <v>115</v>
      </c>
      <c r="C77" t="inlineStr">
        <is>
          <t xml:space="preserve">CONCLUIDO	</t>
        </is>
      </c>
      <c r="D77" t="n">
        <v>3.6437</v>
      </c>
      <c r="E77" t="n">
        <v>27.44</v>
      </c>
      <c r="F77" t="n">
        <v>24.13</v>
      </c>
      <c r="G77" t="n">
        <v>96.5</v>
      </c>
      <c r="H77" t="n">
        <v>1.37</v>
      </c>
      <c r="I77" t="n">
        <v>15</v>
      </c>
      <c r="J77" t="n">
        <v>255.57</v>
      </c>
      <c r="K77" t="n">
        <v>56.94</v>
      </c>
      <c r="L77" t="n">
        <v>19.75</v>
      </c>
      <c r="M77" t="n">
        <v>13</v>
      </c>
      <c r="N77" t="n">
        <v>63.88</v>
      </c>
      <c r="O77" t="n">
        <v>31754.72</v>
      </c>
      <c r="P77" t="n">
        <v>360.03</v>
      </c>
      <c r="Q77" t="n">
        <v>452.57</v>
      </c>
      <c r="R77" t="n">
        <v>75.34999999999999</v>
      </c>
      <c r="S77" t="n">
        <v>57.64</v>
      </c>
      <c r="T77" t="n">
        <v>6738.26</v>
      </c>
      <c r="U77" t="n">
        <v>0.76</v>
      </c>
      <c r="V77" t="n">
        <v>0.88</v>
      </c>
      <c r="W77" t="n">
        <v>6.82</v>
      </c>
      <c r="X77" t="n">
        <v>0.4</v>
      </c>
      <c r="Y77" t="n">
        <v>1</v>
      </c>
      <c r="Z77" t="n">
        <v>10</v>
      </c>
      <c r="AA77" t="n">
        <v>483.7170901607789</v>
      </c>
      <c r="AB77" t="n">
        <v>661.8430628498884</v>
      </c>
      <c r="AC77" t="n">
        <v>598.677689834067</v>
      </c>
      <c r="AD77" t="n">
        <v>483717.0901607788</v>
      </c>
      <c r="AE77" t="n">
        <v>661843.0628498883</v>
      </c>
      <c r="AF77" t="n">
        <v>3.399411988342487e-06</v>
      </c>
      <c r="AG77" t="n">
        <v>7.939814814814816</v>
      </c>
      <c r="AH77" t="n">
        <v>598677.689834067</v>
      </c>
    </row>
    <row r="78">
      <c r="A78" t="n">
        <v>76</v>
      </c>
      <c r="B78" t="n">
        <v>115</v>
      </c>
      <c r="C78" t="inlineStr">
        <is>
          <t xml:space="preserve">CONCLUIDO	</t>
        </is>
      </c>
      <c r="D78" t="n">
        <v>3.6524</v>
      </c>
      <c r="E78" t="n">
        <v>27.38</v>
      </c>
      <c r="F78" t="n">
        <v>24.1</v>
      </c>
      <c r="G78" t="n">
        <v>103.3</v>
      </c>
      <c r="H78" t="n">
        <v>1.39</v>
      </c>
      <c r="I78" t="n">
        <v>14</v>
      </c>
      <c r="J78" t="n">
        <v>256.03</v>
      </c>
      <c r="K78" t="n">
        <v>56.94</v>
      </c>
      <c r="L78" t="n">
        <v>20</v>
      </c>
      <c r="M78" t="n">
        <v>12</v>
      </c>
      <c r="N78" t="n">
        <v>64.09</v>
      </c>
      <c r="O78" t="n">
        <v>31811.04</v>
      </c>
      <c r="P78" t="n">
        <v>360.24</v>
      </c>
      <c r="Q78" t="n">
        <v>452.56</v>
      </c>
      <c r="R78" t="n">
        <v>74.78</v>
      </c>
      <c r="S78" t="n">
        <v>57.64</v>
      </c>
      <c r="T78" t="n">
        <v>6456.01</v>
      </c>
      <c r="U78" t="n">
        <v>0.77</v>
      </c>
      <c r="V78" t="n">
        <v>0.88</v>
      </c>
      <c r="W78" t="n">
        <v>6.82</v>
      </c>
      <c r="X78" t="n">
        <v>0.38</v>
      </c>
      <c r="Y78" t="n">
        <v>1</v>
      </c>
      <c r="Z78" t="n">
        <v>10</v>
      </c>
      <c r="AA78" t="n">
        <v>482.9955367414403</v>
      </c>
      <c r="AB78" t="n">
        <v>660.855801628859</v>
      </c>
      <c r="AC78" t="n">
        <v>597.784651438343</v>
      </c>
      <c r="AD78" t="n">
        <v>482995.5367414403</v>
      </c>
      <c r="AE78" t="n">
        <v>660855.801628859</v>
      </c>
      <c r="AF78" t="n">
        <v>3.407528706046628e-06</v>
      </c>
      <c r="AG78" t="n">
        <v>7.922453703703703</v>
      </c>
      <c r="AH78" t="n">
        <v>597784.651438343</v>
      </c>
    </row>
    <row r="79">
      <c r="A79" t="n">
        <v>77</v>
      </c>
      <c r="B79" t="n">
        <v>115</v>
      </c>
      <c r="C79" t="inlineStr">
        <is>
          <t xml:space="preserve">CONCLUIDO	</t>
        </is>
      </c>
      <c r="D79" t="n">
        <v>3.6545</v>
      </c>
      <c r="E79" t="n">
        <v>27.36</v>
      </c>
      <c r="F79" t="n">
        <v>24.09</v>
      </c>
      <c r="G79" t="n">
        <v>103.24</v>
      </c>
      <c r="H79" t="n">
        <v>1.4</v>
      </c>
      <c r="I79" t="n">
        <v>14</v>
      </c>
      <c r="J79" t="n">
        <v>256.49</v>
      </c>
      <c r="K79" t="n">
        <v>56.94</v>
      </c>
      <c r="L79" t="n">
        <v>20.25</v>
      </c>
      <c r="M79" t="n">
        <v>12</v>
      </c>
      <c r="N79" t="n">
        <v>64.29000000000001</v>
      </c>
      <c r="O79" t="n">
        <v>31867.44</v>
      </c>
      <c r="P79" t="n">
        <v>359.91</v>
      </c>
      <c r="Q79" t="n">
        <v>452.56</v>
      </c>
      <c r="R79" t="n">
        <v>74.13</v>
      </c>
      <c r="S79" t="n">
        <v>57.64</v>
      </c>
      <c r="T79" t="n">
        <v>6132.12</v>
      </c>
      <c r="U79" t="n">
        <v>0.78</v>
      </c>
      <c r="V79" t="n">
        <v>0.88</v>
      </c>
      <c r="W79" t="n">
        <v>6.82</v>
      </c>
      <c r="X79" t="n">
        <v>0.36</v>
      </c>
      <c r="Y79" t="n">
        <v>1</v>
      </c>
      <c r="Z79" t="n">
        <v>10</v>
      </c>
      <c r="AA79" t="n">
        <v>470.2448579111509</v>
      </c>
      <c r="AB79" t="n">
        <v>643.4097603330077</v>
      </c>
      <c r="AC79" t="n">
        <v>582.0036358380951</v>
      </c>
      <c r="AD79" t="n">
        <v>470244.8579111509</v>
      </c>
      <c r="AE79" t="n">
        <v>643409.7603330078</v>
      </c>
      <c r="AF79" t="n">
        <v>3.409487913768318e-06</v>
      </c>
      <c r="AG79" t="n">
        <v>7.916666666666667</v>
      </c>
      <c r="AH79" t="n">
        <v>582003.6358380951</v>
      </c>
    </row>
    <row r="80">
      <c r="A80" t="n">
        <v>78</v>
      </c>
      <c r="B80" t="n">
        <v>115</v>
      </c>
      <c r="C80" t="inlineStr">
        <is>
          <t xml:space="preserve">CONCLUIDO	</t>
        </is>
      </c>
      <c r="D80" t="n">
        <v>3.6537</v>
      </c>
      <c r="E80" t="n">
        <v>27.37</v>
      </c>
      <c r="F80" t="n">
        <v>24.09</v>
      </c>
      <c r="G80" t="n">
        <v>103.26</v>
      </c>
      <c r="H80" t="n">
        <v>1.42</v>
      </c>
      <c r="I80" t="n">
        <v>14</v>
      </c>
      <c r="J80" t="n">
        <v>256.94</v>
      </c>
      <c r="K80" t="n">
        <v>56.94</v>
      </c>
      <c r="L80" t="n">
        <v>20.5</v>
      </c>
      <c r="M80" t="n">
        <v>12</v>
      </c>
      <c r="N80" t="n">
        <v>64.5</v>
      </c>
      <c r="O80" t="n">
        <v>31924.04</v>
      </c>
      <c r="P80" t="n">
        <v>359.89</v>
      </c>
      <c r="Q80" t="n">
        <v>452.59</v>
      </c>
      <c r="R80" t="n">
        <v>74.39</v>
      </c>
      <c r="S80" t="n">
        <v>57.64</v>
      </c>
      <c r="T80" t="n">
        <v>6265.44</v>
      </c>
      <c r="U80" t="n">
        <v>0.77</v>
      </c>
      <c r="V80" t="n">
        <v>0.88</v>
      </c>
      <c r="W80" t="n">
        <v>6.82</v>
      </c>
      <c r="X80" t="n">
        <v>0.37</v>
      </c>
      <c r="Y80" t="n">
        <v>1</v>
      </c>
      <c r="Z80" t="n">
        <v>10</v>
      </c>
      <c r="AA80" t="n">
        <v>470.3013039428451</v>
      </c>
      <c r="AB80" t="n">
        <v>643.4869922837951</v>
      </c>
      <c r="AC80" t="n">
        <v>582.0734968798948</v>
      </c>
      <c r="AD80" t="n">
        <v>470301.3039428451</v>
      </c>
      <c r="AE80" t="n">
        <v>643486.992283795</v>
      </c>
      <c r="AF80" t="n">
        <v>3.40874154892196e-06</v>
      </c>
      <c r="AG80" t="n">
        <v>7.919560185185186</v>
      </c>
      <c r="AH80" t="n">
        <v>582073.4968798949</v>
      </c>
    </row>
    <row r="81">
      <c r="A81" t="n">
        <v>79</v>
      </c>
      <c r="B81" t="n">
        <v>115</v>
      </c>
      <c r="C81" t="inlineStr">
        <is>
          <t xml:space="preserve">CONCLUIDO	</t>
        </is>
      </c>
      <c r="D81" t="n">
        <v>3.6541</v>
      </c>
      <c r="E81" t="n">
        <v>27.37</v>
      </c>
      <c r="F81" t="n">
        <v>24.09</v>
      </c>
      <c r="G81" t="n">
        <v>103.25</v>
      </c>
      <c r="H81" t="n">
        <v>1.43</v>
      </c>
      <c r="I81" t="n">
        <v>14</v>
      </c>
      <c r="J81" t="n">
        <v>257.4</v>
      </c>
      <c r="K81" t="n">
        <v>56.94</v>
      </c>
      <c r="L81" t="n">
        <v>20.75</v>
      </c>
      <c r="M81" t="n">
        <v>12</v>
      </c>
      <c r="N81" t="n">
        <v>64.70999999999999</v>
      </c>
      <c r="O81" t="n">
        <v>31980.59</v>
      </c>
      <c r="P81" t="n">
        <v>359.33</v>
      </c>
      <c r="Q81" t="n">
        <v>452.59</v>
      </c>
      <c r="R81" t="n">
        <v>74.27</v>
      </c>
      <c r="S81" t="n">
        <v>57.64</v>
      </c>
      <c r="T81" t="n">
        <v>6203.08</v>
      </c>
      <c r="U81" t="n">
        <v>0.78</v>
      </c>
      <c r="V81" t="n">
        <v>0.88</v>
      </c>
      <c r="W81" t="n">
        <v>6.82</v>
      </c>
      <c r="X81" t="n">
        <v>0.37</v>
      </c>
      <c r="Y81" t="n">
        <v>1</v>
      </c>
      <c r="Z81" t="n">
        <v>10</v>
      </c>
      <c r="AA81" t="n">
        <v>469.8957949214602</v>
      </c>
      <c r="AB81" t="n">
        <v>642.9321569509406</v>
      </c>
      <c r="AC81" t="n">
        <v>581.5716142524917</v>
      </c>
      <c r="AD81" t="n">
        <v>469895.7949214602</v>
      </c>
      <c r="AE81" t="n">
        <v>642932.1569509406</v>
      </c>
      <c r="AF81" t="n">
        <v>3.409114731345139e-06</v>
      </c>
      <c r="AG81" t="n">
        <v>7.919560185185186</v>
      </c>
      <c r="AH81" t="n">
        <v>581571.6142524917</v>
      </c>
    </row>
    <row r="82">
      <c r="A82" t="n">
        <v>80</v>
      </c>
      <c r="B82" t="n">
        <v>115</v>
      </c>
      <c r="C82" t="inlineStr">
        <is>
          <t xml:space="preserve">CONCLUIDO	</t>
        </is>
      </c>
      <c r="D82" t="n">
        <v>3.654</v>
      </c>
      <c r="E82" t="n">
        <v>27.37</v>
      </c>
      <c r="F82" t="n">
        <v>24.09</v>
      </c>
      <c r="G82" t="n">
        <v>103.25</v>
      </c>
      <c r="H82" t="n">
        <v>1.45</v>
      </c>
      <c r="I82" t="n">
        <v>14</v>
      </c>
      <c r="J82" t="n">
        <v>257.86</v>
      </c>
      <c r="K82" t="n">
        <v>56.94</v>
      </c>
      <c r="L82" t="n">
        <v>21</v>
      </c>
      <c r="M82" t="n">
        <v>12</v>
      </c>
      <c r="N82" t="n">
        <v>64.92</v>
      </c>
      <c r="O82" t="n">
        <v>32037.22</v>
      </c>
      <c r="P82" t="n">
        <v>358.88</v>
      </c>
      <c r="Q82" t="n">
        <v>452.57</v>
      </c>
      <c r="R82" t="n">
        <v>74.44</v>
      </c>
      <c r="S82" t="n">
        <v>57.64</v>
      </c>
      <c r="T82" t="n">
        <v>6285.83</v>
      </c>
      <c r="U82" t="n">
        <v>0.77</v>
      </c>
      <c r="V82" t="n">
        <v>0.88</v>
      </c>
      <c r="W82" t="n">
        <v>6.81</v>
      </c>
      <c r="X82" t="n">
        <v>0.37</v>
      </c>
      <c r="Y82" t="n">
        <v>1</v>
      </c>
      <c r="Z82" t="n">
        <v>10</v>
      </c>
      <c r="AA82" t="n">
        <v>469.6066322529297</v>
      </c>
      <c r="AB82" t="n">
        <v>642.5365118309007</v>
      </c>
      <c r="AC82" t="n">
        <v>581.2137289474172</v>
      </c>
      <c r="AD82" t="n">
        <v>469606.6322529297</v>
      </c>
      <c r="AE82" t="n">
        <v>642536.5118309007</v>
      </c>
      <c r="AF82" t="n">
        <v>3.409021435739344e-06</v>
      </c>
      <c r="AG82" t="n">
        <v>7.919560185185186</v>
      </c>
      <c r="AH82" t="n">
        <v>581213.7289474171</v>
      </c>
    </row>
    <row r="83">
      <c r="A83" t="n">
        <v>81</v>
      </c>
      <c r="B83" t="n">
        <v>115</v>
      </c>
      <c r="C83" t="inlineStr">
        <is>
          <t xml:space="preserve">CONCLUIDO	</t>
        </is>
      </c>
      <c r="D83" t="n">
        <v>3.6525</v>
      </c>
      <c r="E83" t="n">
        <v>27.38</v>
      </c>
      <c r="F83" t="n">
        <v>24.1</v>
      </c>
      <c r="G83" t="n">
        <v>103.3</v>
      </c>
      <c r="H83" t="n">
        <v>1.46</v>
      </c>
      <c r="I83" t="n">
        <v>14</v>
      </c>
      <c r="J83" t="n">
        <v>258.32</v>
      </c>
      <c r="K83" t="n">
        <v>56.94</v>
      </c>
      <c r="L83" t="n">
        <v>21.25</v>
      </c>
      <c r="M83" t="n">
        <v>12</v>
      </c>
      <c r="N83" t="n">
        <v>65.13</v>
      </c>
      <c r="O83" t="n">
        <v>32093.94</v>
      </c>
      <c r="P83" t="n">
        <v>358.12</v>
      </c>
      <c r="Q83" t="n">
        <v>452.55</v>
      </c>
      <c r="R83" t="n">
        <v>74.64</v>
      </c>
      <c r="S83" t="n">
        <v>57.64</v>
      </c>
      <c r="T83" t="n">
        <v>6386.13</v>
      </c>
      <c r="U83" t="n">
        <v>0.77</v>
      </c>
      <c r="V83" t="n">
        <v>0.88</v>
      </c>
      <c r="W83" t="n">
        <v>6.82</v>
      </c>
      <c r="X83" t="n">
        <v>0.38</v>
      </c>
      <c r="Y83" t="n">
        <v>1</v>
      </c>
      <c r="Z83" t="n">
        <v>10</v>
      </c>
      <c r="AA83" t="n">
        <v>481.5829689110943</v>
      </c>
      <c r="AB83" t="n">
        <v>658.9230640052851</v>
      </c>
      <c r="AC83" t="n">
        <v>596.0363715809488</v>
      </c>
      <c r="AD83" t="n">
        <v>481582.9689110942</v>
      </c>
      <c r="AE83" t="n">
        <v>658923.0640052852</v>
      </c>
      <c r="AF83" t="n">
        <v>3.407622001652423e-06</v>
      </c>
      <c r="AG83" t="n">
        <v>7.922453703703703</v>
      </c>
      <c r="AH83" t="n">
        <v>596036.3715809487</v>
      </c>
    </row>
    <row r="84">
      <c r="A84" t="n">
        <v>82</v>
      </c>
      <c r="B84" t="n">
        <v>115</v>
      </c>
      <c r="C84" t="inlineStr">
        <is>
          <t xml:space="preserve">CONCLUIDO	</t>
        </is>
      </c>
      <c r="D84" t="n">
        <v>3.6613</v>
      </c>
      <c r="E84" t="n">
        <v>27.31</v>
      </c>
      <c r="F84" t="n">
        <v>24.08</v>
      </c>
      <c r="G84" t="n">
        <v>111.14</v>
      </c>
      <c r="H84" t="n">
        <v>1.48</v>
      </c>
      <c r="I84" t="n">
        <v>13</v>
      </c>
      <c r="J84" t="n">
        <v>258.78</v>
      </c>
      <c r="K84" t="n">
        <v>56.94</v>
      </c>
      <c r="L84" t="n">
        <v>21.5</v>
      </c>
      <c r="M84" t="n">
        <v>11</v>
      </c>
      <c r="N84" t="n">
        <v>65.34</v>
      </c>
      <c r="O84" t="n">
        <v>32150.72</v>
      </c>
      <c r="P84" t="n">
        <v>358.34</v>
      </c>
      <c r="Q84" t="n">
        <v>452.58</v>
      </c>
      <c r="R84" t="n">
        <v>74</v>
      </c>
      <c r="S84" t="n">
        <v>57.64</v>
      </c>
      <c r="T84" t="n">
        <v>6073.46</v>
      </c>
      <c r="U84" t="n">
        <v>0.78</v>
      </c>
      <c r="V84" t="n">
        <v>0.88</v>
      </c>
      <c r="W84" t="n">
        <v>6.82</v>
      </c>
      <c r="X84" t="n">
        <v>0.36</v>
      </c>
      <c r="Y84" t="n">
        <v>1</v>
      </c>
      <c r="Z84" t="n">
        <v>10</v>
      </c>
      <c r="AA84" t="n">
        <v>468.5834480429486</v>
      </c>
      <c r="AB84" t="n">
        <v>641.1365460551029</v>
      </c>
      <c r="AC84" t="n">
        <v>579.9473739403971</v>
      </c>
      <c r="AD84" t="n">
        <v>468583.4480429486</v>
      </c>
      <c r="AE84" t="n">
        <v>641136.546055103</v>
      </c>
      <c r="AF84" t="n">
        <v>3.415832014962359e-06</v>
      </c>
      <c r="AG84" t="n">
        <v>7.902199074074074</v>
      </c>
      <c r="AH84" t="n">
        <v>579947.3739403972</v>
      </c>
    </row>
    <row r="85">
      <c r="A85" t="n">
        <v>83</v>
      </c>
      <c r="B85" t="n">
        <v>115</v>
      </c>
      <c r="C85" t="inlineStr">
        <is>
          <t xml:space="preserve">CONCLUIDO	</t>
        </is>
      </c>
      <c r="D85" t="n">
        <v>3.6623</v>
      </c>
      <c r="E85" t="n">
        <v>27.3</v>
      </c>
      <c r="F85" t="n">
        <v>24.07</v>
      </c>
      <c r="G85" t="n">
        <v>111.11</v>
      </c>
      <c r="H85" t="n">
        <v>1.49</v>
      </c>
      <c r="I85" t="n">
        <v>13</v>
      </c>
      <c r="J85" t="n">
        <v>259.24</v>
      </c>
      <c r="K85" t="n">
        <v>56.94</v>
      </c>
      <c r="L85" t="n">
        <v>21.75</v>
      </c>
      <c r="M85" t="n">
        <v>11</v>
      </c>
      <c r="N85" t="n">
        <v>65.55</v>
      </c>
      <c r="O85" t="n">
        <v>32207.59</v>
      </c>
      <c r="P85" t="n">
        <v>358.8</v>
      </c>
      <c r="Q85" t="n">
        <v>452.56</v>
      </c>
      <c r="R85" t="n">
        <v>73.79000000000001</v>
      </c>
      <c r="S85" t="n">
        <v>57.64</v>
      </c>
      <c r="T85" t="n">
        <v>5967.8</v>
      </c>
      <c r="U85" t="n">
        <v>0.78</v>
      </c>
      <c r="V85" t="n">
        <v>0.88</v>
      </c>
      <c r="W85" t="n">
        <v>6.81</v>
      </c>
      <c r="X85" t="n">
        <v>0.35</v>
      </c>
      <c r="Y85" t="n">
        <v>1</v>
      </c>
      <c r="Z85" t="n">
        <v>10</v>
      </c>
      <c r="AA85" t="n">
        <v>468.7676270250061</v>
      </c>
      <c r="AB85" t="n">
        <v>641.3885478637573</v>
      </c>
      <c r="AC85" t="n">
        <v>580.1753250501203</v>
      </c>
      <c r="AD85" t="n">
        <v>468767.6270250061</v>
      </c>
      <c r="AE85" t="n">
        <v>641388.5478637572</v>
      </c>
      <c r="AF85" t="n">
        <v>3.416764971020306e-06</v>
      </c>
      <c r="AG85" t="n">
        <v>7.899305555555556</v>
      </c>
      <c r="AH85" t="n">
        <v>580175.3250501202</v>
      </c>
    </row>
    <row r="86">
      <c r="A86" t="n">
        <v>84</v>
      </c>
      <c r="B86" t="n">
        <v>115</v>
      </c>
      <c r="C86" t="inlineStr">
        <is>
          <t xml:space="preserve">CONCLUIDO	</t>
        </is>
      </c>
      <c r="D86" t="n">
        <v>3.6624</v>
      </c>
      <c r="E86" t="n">
        <v>27.3</v>
      </c>
      <c r="F86" t="n">
        <v>24.07</v>
      </c>
      <c r="G86" t="n">
        <v>111.11</v>
      </c>
      <c r="H86" t="n">
        <v>1.51</v>
      </c>
      <c r="I86" t="n">
        <v>13</v>
      </c>
      <c r="J86" t="n">
        <v>259.71</v>
      </c>
      <c r="K86" t="n">
        <v>56.94</v>
      </c>
      <c r="L86" t="n">
        <v>22</v>
      </c>
      <c r="M86" t="n">
        <v>11</v>
      </c>
      <c r="N86" t="n">
        <v>65.76000000000001</v>
      </c>
      <c r="O86" t="n">
        <v>32264.54</v>
      </c>
      <c r="P86" t="n">
        <v>359.28</v>
      </c>
      <c r="Q86" t="n">
        <v>452.6</v>
      </c>
      <c r="R86" t="n">
        <v>73.73999999999999</v>
      </c>
      <c r="S86" t="n">
        <v>57.64</v>
      </c>
      <c r="T86" t="n">
        <v>5942.25</v>
      </c>
      <c r="U86" t="n">
        <v>0.78</v>
      </c>
      <c r="V86" t="n">
        <v>0.88</v>
      </c>
      <c r="W86" t="n">
        <v>6.81</v>
      </c>
      <c r="X86" t="n">
        <v>0.35</v>
      </c>
      <c r="Y86" t="n">
        <v>1</v>
      </c>
      <c r="Z86" t="n">
        <v>10</v>
      </c>
      <c r="AA86" t="n">
        <v>469.0759692746674</v>
      </c>
      <c r="AB86" t="n">
        <v>641.8104353328439</v>
      </c>
      <c r="AC86" t="n">
        <v>580.5569481712799</v>
      </c>
      <c r="AD86" t="n">
        <v>469075.9692746674</v>
      </c>
      <c r="AE86" t="n">
        <v>641810.4353328439</v>
      </c>
      <c r="AF86" t="n">
        <v>3.416858266626101e-06</v>
      </c>
      <c r="AG86" t="n">
        <v>7.899305555555556</v>
      </c>
      <c r="AH86" t="n">
        <v>580556.94817128</v>
      </c>
    </row>
    <row r="87">
      <c r="A87" t="n">
        <v>85</v>
      </c>
      <c r="B87" t="n">
        <v>115</v>
      </c>
      <c r="C87" t="inlineStr">
        <is>
          <t xml:space="preserve">CONCLUIDO	</t>
        </is>
      </c>
      <c r="D87" t="n">
        <v>3.6642</v>
      </c>
      <c r="E87" t="n">
        <v>27.29</v>
      </c>
      <c r="F87" t="n">
        <v>24.06</v>
      </c>
      <c r="G87" t="n">
        <v>111.04</v>
      </c>
      <c r="H87" t="n">
        <v>1.52</v>
      </c>
      <c r="I87" t="n">
        <v>13</v>
      </c>
      <c r="J87" t="n">
        <v>260.17</v>
      </c>
      <c r="K87" t="n">
        <v>56.94</v>
      </c>
      <c r="L87" t="n">
        <v>22.25</v>
      </c>
      <c r="M87" t="n">
        <v>11</v>
      </c>
      <c r="N87" t="n">
        <v>65.98</v>
      </c>
      <c r="O87" t="n">
        <v>32321.56</v>
      </c>
      <c r="P87" t="n">
        <v>359.35</v>
      </c>
      <c r="Q87" t="n">
        <v>452.61</v>
      </c>
      <c r="R87" t="n">
        <v>73.18000000000001</v>
      </c>
      <c r="S87" t="n">
        <v>57.64</v>
      </c>
      <c r="T87" t="n">
        <v>5660.53</v>
      </c>
      <c r="U87" t="n">
        <v>0.79</v>
      </c>
      <c r="V87" t="n">
        <v>0.88</v>
      </c>
      <c r="W87" t="n">
        <v>6.82</v>
      </c>
      <c r="X87" t="n">
        <v>0.34</v>
      </c>
      <c r="Y87" t="n">
        <v>1</v>
      </c>
      <c r="Z87" t="n">
        <v>10</v>
      </c>
      <c r="AA87" t="n">
        <v>468.9332583490499</v>
      </c>
      <c r="AB87" t="n">
        <v>641.6151719484524</v>
      </c>
      <c r="AC87" t="n">
        <v>580.380320450241</v>
      </c>
      <c r="AD87" t="n">
        <v>468933.25834905</v>
      </c>
      <c r="AE87" t="n">
        <v>641615.1719484524</v>
      </c>
      <c r="AF87" t="n">
        <v>3.418537587530407e-06</v>
      </c>
      <c r="AG87" t="n">
        <v>7.896412037037037</v>
      </c>
      <c r="AH87" t="n">
        <v>580380.320450241</v>
      </c>
    </row>
    <row r="88">
      <c r="A88" t="n">
        <v>86</v>
      </c>
      <c r="B88" t="n">
        <v>115</v>
      </c>
      <c r="C88" t="inlineStr">
        <is>
          <t xml:space="preserve">CONCLUIDO	</t>
        </is>
      </c>
      <c r="D88" t="n">
        <v>3.6625</v>
      </c>
      <c r="E88" t="n">
        <v>27.3</v>
      </c>
      <c r="F88" t="n">
        <v>24.07</v>
      </c>
      <c r="G88" t="n">
        <v>111.1</v>
      </c>
      <c r="H88" t="n">
        <v>1.54</v>
      </c>
      <c r="I88" t="n">
        <v>13</v>
      </c>
      <c r="J88" t="n">
        <v>260.63</v>
      </c>
      <c r="K88" t="n">
        <v>56.94</v>
      </c>
      <c r="L88" t="n">
        <v>22.5</v>
      </c>
      <c r="M88" t="n">
        <v>11</v>
      </c>
      <c r="N88" t="n">
        <v>66.19</v>
      </c>
      <c r="O88" t="n">
        <v>32378.67</v>
      </c>
      <c r="P88" t="n">
        <v>359.26</v>
      </c>
      <c r="Q88" t="n">
        <v>452.59</v>
      </c>
      <c r="R88" t="n">
        <v>73.59999999999999</v>
      </c>
      <c r="S88" t="n">
        <v>57.64</v>
      </c>
      <c r="T88" t="n">
        <v>5873.36</v>
      </c>
      <c r="U88" t="n">
        <v>0.78</v>
      </c>
      <c r="V88" t="n">
        <v>0.88</v>
      </c>
      <c r="W88" t="n">
        <v>6.82</v>
      </c>
      <c r="X88" t="n">
        <v>0.35</v>
      </c>
      <c r="Y88" t="n">
        <v>1</v>
      </c>
      <c r="Z88" t="n">
        <v>10</v>
      </c>
      <c r="AA88" t="n">
        <v>469.0541037988841</v>
      </c>
      <c r="AB88" t="n">
        <v>641.7805180242405</v>
      </c>
      <c r="AC88" t="n">
        <v>580.5298861286204</v>
      </c>
      <c r="AD88" t="n">
        <v>469054.1037988841</v>
      </c>
      <c r="AE88" t="n">
        <v>641780.5180242405</v>
      </c>
      <c r="AF88" t="n">
        <v>3.416951562231896e-06</v>
      </c>
      <c r="AG88" t="n">
        <v>7.899305555555556</v>
      </c>
      <c r="AH88" t="n">
        <v>580529.8861286205</v>
      </c>
    </row>
    <row r="89">
      <c r="A89" t="n">
        <v>87</v>
      </c>
      <c r="B89" t="n">
        <v>115</v>
      </c>
      <c r="C89" t="inlineStr">
        <is>
          <t xml:space="preserve">CONCLUIDO	</t>
        </is>
      </c>
      <c r="D89" t="n">
        <v>3.6644</v>
      </c>
      <c r="E89" t="n">
        <v>27.29</v>
      </c>
      <c r="F89" t="n">
        <v>24.06</v>
      </c>
      <c r="G89" t="n">
        <v>111.04</v>
      </c>
      <c r="H89" t="n">
        <v>1.55</v>
      </c>
      <c r="I89" t="n">
        <v>13</v>
      </c>
      <c r="J89" t="n">
        <v>261.09</v>
      </c>
      <c r="K89" t="n">
        <v>56.94</v>
      </c>
      <c r="L89" t="n">
        <v>22.75</v>
      </c>
      <c r="M89" t="n">
        <v>11</v>
      </c>
      <c r="N89" t="n">
        <v>66.40000000000001</v>
      </c>
      <c r="O89" t="n">
        <v>32435.86</v>
      </c>
      <c r="P89" t="n">
        <v>358.58</v>
      </c>
      <c r="Q89" t="n">
        <v>452.59</v>
      </c>
      <c r="R89" t="n">
        <v>73.13</v>
      </c>
      <c r="S89" t="n">
        <v>57.64</v>
      </c>
      <c r="T89" t="n">
        <v>5638.8</v>
      </c>
      <c r="U89" t="n">
        <v>0.79</v>
      </c>
      <c r="V89" t="n">
        <v>0.88</v>
      </c>
      <c r="W89" t="n">
        <v>6.82</v>
      </c>
      <c r="X89" t="n">
        <v>0.33</v>
      </c>
      <c r="Y89" t="n">
        <v>1</v>
      </c>
      <c r="Z89" t="n">
        <v>10</v>
      </c>
      <c r="AA89" t="n">
        <v>468.4077291241089</v>
      </c>
      <c r="AB89" t="n">
        <v>640.8961196781751</v>
      </c>
      <c r="AC89" t="n">
        <v>579.7298935194426</v>
      </c>
      <c r="AD89" t="n">
        <v>468407.7291241089</v>
      </c>
      <c r="AE89" t="n">
        <v>640896.1196781751</v>
      </c>
      <c r="AF89" t="n">
        <v>3.418724178741996e-06</v>
      </c>
      <c r="AG89" t="n">
        <v>7.896412037037037</v>
      </c>
      <c r="AH89" t="n">
        <v>579729.8935194426</v>
      </c>
    </row>
    <row r="90">
      <c r="A90" t="n">
        <v>88</v>
      </c>
      <c r="B90" t="n">
        <v>115</v>
      </c>
      <c r="C90" t="inlineStr">
        <is>
          <t xml:space="preserve">CONCLUIDO	</t>
        </is>
      </c>
      <c r="D90" t="n">
        <v>3.6621</v>
      </c>
      <c r="E90" t="n">
        <v>27.31</v>
      </c>
      <c r="F90" t="n">
        <v>24.07</v>
      </c>
      <c r="G90" t="n">
        <v>111.12</v>
      </c>
      <c r="H90" t="n">
        <v>1.56</v>
      </c>
      <c r="I90" t="n">
        <v>13</v>
      </c>
      <c r="J90" t="n">
        <v>261.56</v>
      </c>
      <c r="K90" t="n">
        <v>56.94</v>
      </c>
      <c r="L90" t="n">
        <v>23</v>
      </c>
      <c r="M90" t="n">
        <v>11</v>
      </c>
      <c r="N90" t="n">
        <v>66.62</v>
      </c>
      <c r="O90" t="n">
        <v>32493.12</v>
      </c>
      <c r="P90" t="n">
        <v>358.14</v>
      </c>
      <c r="Q90" t="n">
        <v>452.59</v>
      </c>
      <c r="R90" t="n">
        <v>73.84999999999999</v>
      </c>
      <c r="S90" t="n">
        <v>57.64</v>
      </c>
      <c r="T90" t="n">
        <v>5997.31</v>
      </c>
      <c r="U90" t="n">
        <v>0.78</v>
      </c>
      <c r="V90" t="n">
        <v>0.88</v>
      </c>
      <c r="W90" t="n">
        <v>6.81</v>
      </c>
      <c r="X90" t="n">
        <v>0.35</v>
      </c>
      <c r="Y90" t="n">
        <v>1</v>
      </c>
      <c r="Z90" t="n">
        <v>10</v>
      </c>
      <c r="AA90" t="n">
        <v>468.3490281787907</v>
      </c>
      <c r="AB90" t="n">
        <v>640.8158024550878</v>
      </c>
      <c r="AC90" t="n">
        <v>579.6572416594008</v>
      </c>
      <c r="AD90" t="n">
        <v>468349.0281787907</v>
      </c>
      <c r="AE90" t="n">
        <v>640815.8024550878</v>
      </c>
      <c r="AF90" t="n">
        <v>3.416578379808717e-06</v>
      </c>
      <c r="AG90" t="n">
        <v>7.902199074074074</v>
      </c>
      <c r="AH90" t="n">
        <v>579657.2416594009</v>
      </c>
    </row>
    <row r="91">
      <c r="A91" t="n">
        <v>89</v>
      </c>
      <c r="B91" t="n">
        <v>115</v>
      </c>
      <c r="C91" t="inlineStr">
        <is>
          <t xml:space="preserve">CONCLUIDO	</t>
        </is>
      </c>
      <c r="D91" t="n">
        <v>3.6743</v>
      </c>
      <c r="E91" t="n">
        <v>27.22</v>
      </c>
      <c r="F91" t="n">
        <v>24.03</v>
      </c>
      <c r="G91" t="n">
        <v>120.14</v>
      </c>
      <c r="H91" t="n">
        <v>1.58</v>
      </c>
      <c r="I91" t="n">
        <v>12</v>
      </c>
      <c r="J91" t="n">
        <v>262.02</v>
      </c>
      <c r="K91" t="n">
        <v>56.94</v>
      </c>
      <c r="L91" t="n">
        <v>23.25</v>
      </c>
      <c r="M91" t="n">
        <v>10</v>
      </c>
      <c r="N91" t="n">
        <v>66.83</v>
      </c>
      <c r="O91" t="n">
        <v>32550.47</v>
      </c>
      <c r="P91" t="n">
        <v>356.72</v>
      </c>
      <c r="Q91" t="n">
        <v>452.56</v>
      </c>
      <c r="R91" t="n">
        <v>72.33</v>
      </c>
      <c r="S91" t="n">
        <v>57.64</v>
      </c>
      <c r="T91" t="n">
        <v>5240.58</v>
      </c>
      <c r="U91" t="n">
        <v>0.8</v>
      </c>
      <c r="V91" t="n">
        <v>0.88</v>
      </c>
      <c r="W91" t="n">
        <v>6.81</v>
      </c>
      <c r="X91" t="n">
        <v>0.3</v>
      </c>
      <c r="Y91" t="n">
        <v>1</v>
      </c>
      <c r="Z91" t="n">
        <v>10</v>
      </c>
      <c r="AA91" t="n">
        <v>466.2316219129954</v>
      </c>
      <c r="AB91" t="n">
        <v>637.9186737888548</v>
      </c>
      <c r="AC91" t="n">
        <v>577.0366108869276</v>
      </c>
      <c r="AD91" t="n">
        <v>466231.6219129954</v>
      </c>
      <c r="AE91" t="n">
        <v>637918.6737888547</v>
      </c>
      <c r="AF91" t="n">
        <v>3.427960443715674e-06</v>
      </c>
      <c r="AG91" t="n">
        <v>7.876157407407407</v>
      </c>
      <c r="AH91" t="n">
        <v>577036.6108869276</v>
      </c>
    </row>
    <row r="92">
      <c r="A92" t="n">
        <v>90</v>
      </c>
      <c r="B92" t="n">
        <v>115</v>
      </c>
      <c r="C92" t="inlineStr">
        <is>
          <t xml:space="preserve">CONCLUIDO	</t>
        </is>
      </c>
      <c r="D92" t="n">
        <v>3.6749</v>
      </c>
      <c r="E92" t="n">
        <v>27.21</v>
      </c>
      <c r="F92" t="n">
        <v>24.02</v>
      </c>
      <c r="G92" t="n">
        <v>120.12</v>
      </c>
      <c r="H92" t="n">
        <v>1.59</v>
      </c>
      <c r="I92" t="n">
        <v>12</v>
      </c>
      <c r="J92" t="n">
        <v>262.49</v>
      </c>
      <c r="K92" t="n">
        <v>56.94</v>
      </c>
      <c r="L92" t="n">
        <v>23.5</v>
      </c>
      <c r="M92" t="n">
        <v>10</v>
      </c>
      <c r="N92" t="n">
        <v>67.05</v>
      </c>
      <c r="O92" t="n">
        <v>32607.89</v>
      </c>
      <c r="P92" t="n">
        <v>356.83</v>
      </c>
      <c r="Q92" t="n">
        <v>452.58</v>
      </c>
      <c r="R92" t="n">
        <v>72.06999999999999</v>
      </c>
      <c r="S92" t="n">
        <v>57.64</v>
      </c>
      <c r="T92" t="n">
        <v>5111.87</v>
      </c>
      <c r="U92" t="n">
        <v>0.8</v>
      </c>
      <c r="V92" t="n">
        <v>0.88</v>
      </c>
      <c r="W92" t="n">
        <v>6.81</v>
      </c>
      <c r="X92" t="n">
        <v>0.3</v>
      </c>
      <c r="Y92" t="n">
        <v>1</v>
      </c>
      <c r="Z92" t="n">
        <v>10</v>
      </c>
      <c r="AA92" t="n">
        <v>466.2196605657605</v>
      </c>
      <c r="AB92" t="n">
        <v>637.9023077458708</v>
      </c>
      <c r="AC92" t="n">
        <v>577.021806796116</v>
      </c>
      <c r="AD92" t="n">
        <v>466219.6605657605</v>
      </c>
      <c r="AE92" t="n">
        <v>637902.3077458708</v>
      </c>
      <c r="AF92" t="n">
        <v>3.428520217350442e-06</v>
      </c>
      <c r="AG92" t="n">
        <v>7.873263888888889</v>
      </c>
      <c r="AH92" t="n">
        <v>577021.8067961161</v>
      </c>
    </row>
    <row r="93">
      <c r="A93" t="n">
        <v>91</v>
      </c>
      <c r="B93" t="n">
        <v>115</v>
      </c>
      <c r="C93" t="inlineStr">
        <is>
          <t xml:space="preserve">CONCLUIDO	</t>
        </is>
      </c>
      <c r="D93" t="n">
        <v>3.6749</v>
      </c>
      <c r="E93" t="n">
        <v>27.21</v>
      </c>
      <c r="F93" t="n">
        <v>24.02</v>
      </c>
      <c r="G93" t="n">
        <v>120.12</v>
      </c>
      <c r="H93" t="n">
        <v>1.61</v>
      </c>
      <c r="I93" t="n">
        <v>12</v>
      </c>
      <c r="J93" t="n">
        <v>262.96</v>
      </c>
      <c r="K93" t="n">
        <v>56.94</v>
      </c>
      <c r="L93" t="n">
        <v>23.75</v>
      </c>
      <c r="M93" t="n">
        <v>10</v>
      </c>
      <c r="N93" t="n">
        <v>67.26000000000001</v>
      </c>
      <c r="O93" t="n">
        <v>32665.4</v>
      </c>
      <c r="P93" t="n">
        <v>357.16</v>
      </c>
      <c r="Q93" t="n">
        <v>452.59</v>
      </c>
      <c r="R93" t="n">
        <v>72.06999999999999</v>
      </c>
      <c r="S93" t="n">
        <v>57.64</v>
      </c>
      <c r="T93" t="n">
        <v>5112.79</v>
      </c>
      <c r="U93" t="n">
        <v>0.8</v>
      </c>
      <c r="V93" t="n">
        <v>0.88</v>
      </c>
      <c r="W93" t="n">
        <v>6.81</v>
      </c>
      <c r="X93" t="n">
        <v>0.3</v>
      </c>
      <c r="Y93" t="n">
        <v>1</v>
      </c>
      <c r="Z93" t="n">
        <v>10</v>
      </c>
      <c r="AA93" t="n">
        <v>466.4368512167044</v>
      </c>
      <c r="AB93" t="n">
        <v>638.1994775762674</v>
      </c>
      <c r="AC93" t="n">
        <v>577.2906151549801</v>
      </c>
      <c r="AD93" t="n">
        <v>466436.8512167045</v>
      </c>
      <c r="AE93" t="n">
        <v>638199.4775762674</v>
      </c>
      <c r="AF93" t="n">
        <v>3.428520217350442e-06</v>
      </c>
      <c r="AG93" t="n">
        <v>7.873263888888889</v>
      </c>
      <c r="AH93" t="n">
        <v>577290.6151549801</v>
      </c>
    </row>
    <row r="94">
      <c r="A94" t="n">
        <v>92</v>
      </c>
      <c r="B94" t="n">
        <v>115</v>
      </c>
      <c r="C94" t="inlineStr">
        <is>
          <t xml:space="preserve">CONCLUIDO	</t>
        </is>
      </c>
      <c r="D94" t="n">
        <v>3.6754</v>
      </c>
      <c r="E94" t="n">
        <v>27.21</v>
      </c>
      <c r="F94" t="n">
        <v>24.02</v>
      </c>
      <c r="G94" t="n">
        <v>120.1</v>
      </c>
      <c r="H94" t="n">
        <v>1.62</v>
      </c>
      <c r="I94" t="n">
        <v>12</v>
      </c>
      <c r="J94" t="n">
        <v>263.42</v>
      </c>
      <c r="K94" t="n">
        <v>56.94</v>
      </c>
      <c r="L94" t="n">
        <v>24</v>
      </c>
      <c r="M94" t="n">
        <v>10</v>
      </c>
      <c r="N94" t="n">
        <v>67.48</v>
      </c>
      <c r="O94" t="n">
        <v>32722.99</v>
      </c>
      <c r="P94" t="n">
        <v>357.5</v>
      </c>
      <c r="Q94" t="n">
        <v>452.61</v>
      </c>
      <c r="R94" t="n">
        <v>71.90000000000001</v>
      </c>
      <c r="S94" t="n">
        <v>57.64</v>
      </c>
      <c r="T94" t="n">
        <v>5027.69</v>
      </c>
      <c r="U94" t="n">
        <v>0.8</v>
      </c>
      <c r="V94" t="n">
        <v>0.88</v>
      </c>
      <c r="W94" t="n">
        <v>6.81</v>
      </c>
      <c r="X94" t="n">
        <v>0.3</v>
      </c>
      <c r="Y94" t="n">
        <v>1</v>
      </c>
      <c r="Z94" t="n">
        <v>10</v>
      </c>
      <c r="AA94" t="n">
        <v>466.6178147212537</v>
      </c>
      <c r="AB94" t="n">
        <v>638.4470798267381</v>
      </c>
      <c r="AC94" t="n">
        <v>577.5145865941779</v>
      </c>
      <c r="AD94" t="n">
        <v>466617.8147212537</v>
      </c>
      <c r="AE94" t="n">
        <v>638447.0798267381</v>
      </c>
      <c r="AF94" t="n">
        <v>3.428986695379416e-06</v>
      </c>
      <c r="AG94" t="n">
        <v>7.873263888888889</v>
      </c>
      <c r="AH94" t="n">
        <v>577514.5865941779</v>
      </c>
    </row>
    <row r="95">
      <c r="A95" t="n">
        <v>93</v>
      </c>
      <c r="B95" t="n">
        <v>115</v>
      </c>
      <c r="C95" t="inlineStr">
        <is>
          <t xml:space="preserve">CONCLUIDO	</t>
        </is>
      </c>
      <c r="D95" t="n">
        <v>3.6734</v>
      </c>
      <c r="E95" t="n">
        <v>27.22</v>
      </c>
      <c r="F95" t="n">
        <v>24.04</v>
      </c>
      <c r="G95" t="n">
        <v>120.18</v>
      </c>
      <c r="H95" t="n">
        <v>1.64</v>
      </c>
      <c r="I95" t="n">
        <v>12</v>
      </c>
      <c r="J95" t="n">
        <v>263.89</v>
      </c>
      <c r="K95" t="n">
        <v>56.94</v>
      </c>
      <c r="L95" t="n">
        <v>24.25</v>
      </c>
      <c r="M95" t="n">
        <v>10</v>
      </c>
      <c r="N95" t="n">
        <v>67.7</v>
      </c>
      <c r="O95" t="n">
        <v>32780.66</v>
      </c>
      <c r="P95" t="n">
        <v>357.9</v>
      </c>
      <c r="Q95" t="n">
        <v>452.58</v>
      </c>
      <c r="R95" t="n">
        <v>72.47</v>
      </c>
      <c r="S95" t="n">
        <v>57.64</v>
      </c>
      <c r="T95" t="n">
        <v>5313.86</v>
      </c>
      <c r="U95" t="n">
        <v>0.8</v>
      </c>
      <c r="V95" t="n">
        <v>0.88</v>
      </c>
      <c r="W95" t="n">
        <v>6.81</v>
      </c>
      <c r="X95" t="n">
        <v>0.31</v>
      </c>
      <c r="Y95" t="n">
        <v>1</v>
      </c>
      <c r="Z95" t="n">
        <v>10</v>
      </c>
      <c r="AA95" t="n">
        <v>467.1186169899949</v>
      </c>
      <c r="AB95" t="n">
        <v>639.1322995846666</v>
      </c>
      <c r="AC95" t="n">
        <v>578.1344099401217</v>
      </c>
      <c r="AD95" t="n">
        <v>467118.6169899949</v>
      </c>
      <c r="AE95" t="n">
        <v>639132.2995846666</v>
      </c>
      <c r="AF95" t="n">
        <v>3.427120783263521e-06</v>
      </c>
      <c r="AG95" t="n">
        <v>7.876157407407407</v>
      </c>
      <c r="AH95" t="n">
        <v>578134.4099401217</v>
      </c>
    </row>
    <row r="96">
      <c r="A96" t="n">
        <v>94</v>
      </c>
      <c r="B96" t="n">
        <v>115</v>
      </c>
      <c r="C96" t="inlineStr">
        <is>
          <t xml:space="preserve">CONCLUIDO	</t>
        </is>
      </c>
      <c r="D96" t="n">
        <v>3.6734</v>
      </c>
      <c r="E96" t="n">
        <v>27.22</v>
      </c>
      <c r="F96" t="n">
        <v>24.04</v>
      </c>
      <c r="G96" t="n">
        <v>120.18</v>
      </c>
      <c r="H96" t="n">
        <v>1.65</v>
      </c>
      <c r="I96" t="n">
        <v>12</v>
      </c>
      <c r="J96" t="n">
        <v>264.36</v>
      </c>
      <c r="K96" t="n">
        <v>56.94</v>
      </c>
      <c r="L96" t="n">
        <v>24.5</v>
      </c>
      <c r="M96" t="n">
        <v>10</v>
      </c>
      <c r="N96" t="n">
        <v>67.92</v>
      </c>
      <c r="O96" t="n">
        <v>32838.42</v>
      </c>
      <c r="P96" t="n">
        <v>357.72</v>
      </c>
      <c r="Q96" t="n">
        <v>452.56</v>
      </c>
      <c r="R96" t="n">
        <v>72.47</v>
      </c>
      <c r="S96" t="n">
        <v>57.64</v>
      </c>
      <c r="T96" t="n">
        <v>5312.76</v>
      </c>
      <c r="U96" t="n">
        <v>0.8</v>
      </c>
      <c r="V96" t="n">
        <v>0.88</v>
      </c>
      <c r="W96" t="n">
        <v>6.81</v>
      </c>
      <c r="X96" t="n">
        <v>0.31</v>
      </c>
      <c r="Y96" t="n">
        <v>1</v>
      </c>
      <c r="Z96" t="n">
        <v>10</v>
      </c>
      <c r="AA96" t="n">
        <v>467.0001009870123</v>
      </c>
      <c r="AB96" t="n">
        <v>638.9701407608287</v>
      </c>
      <c r="AC96" t="n">
        <v>577.9877273268395</v>
      </c>
      <c r="AD96" t="n">
        <v>467000.1009870123</v>
      </c>
      <c r="AE96" t="n">
        <v>638970.1407608287</v>
      </c>
      <c r="AF96" t="n">
        <v>3.427120783263521e-06</v>
      </c>
      <c r="AG96" t="n">
        <v>7.876157407407407</v>
      </c>
      <c r="AH96" t="n">
        <v>577987.7273268395</v>
      </c>
    </row>
    <row r="97">
      <c r="A97" t="n">
        <v>95</v>
      </c>
      <c r="B97" t="n">
        <v>115</v>
      </c>
      <c r="C97" t="inlineStr">
        <is>
          <t xml:space="preserve">CONCLUIDO	</t>
        </is>
      </c>
      <c r="D97" t="n">
        <v>3.6737</v>
      </c>
      <c r="E97" t="n">
        <v>27.22</v>
      </c>
      <c r="F97" t="n">
        <v>24.03</v>
      </c>
      <c r="G97" t="n">
        <v>120.17</v>
      </c>
      <c r="H97" t="n">
        <v>1.66</v>
      </c>
      <c r="I97" t="n">
        <v>12</v>
      </c>
      <c r="J97" t="n">
        <v>264.83</v>
      </c>
      <c r="K97" t="n">
        <v>56.94</v>
      </c>
      <c r="L97" t="n">
        <v>24.75</v>
      </c>
      <c r="M97" t="n">
        <v>10</v>
      </c>
      <c r="N97" t="n">
        <v>68.13</v>
      </c>
      <c r="O97" t="n">
        <v>32896.26</v>
      </c>
      <c r="P97" t="n">
        <v>357.46</v>
      </c>
      <c r="Q97" t="n">
        <v>452.58</v>
      </c>
      <c r="R97" t="n">
        <v>72.34</v>
      </c>
      <c r="S97" t="n">
        <v>57.64</v>
      </c>
      <c r="T97" t="n">
        <v>5248.78</v>
      </c>
      <c r="U97" t="n">
        <v>0.8</v>
      </c>
      <c r="V97" t="n">
        <v>0.88</v>
      </c>
      <c r="W97" t="n">
        <v>6.82</v>
      </c>
      <c r="X97" t="n">
        <v>0.31</v>
      </c>
      <c r="Y97" t="n">
        <v>1</v>
      </c>
      <c r="Z97" t="n">
        <v>10</v>
      </c>
      <c r="AA97" t="n">
        <v>466.7701387048259</v>
      </c>
      <c r="AB97" t="n">
        <v>638.6554962211216</v>
      </c>
      <c r="AC97" t="n">
        <v>577.7031120203956</v>
      </c>
      <c r="AD97" t="n">
        <v>466770.1387048259</v>
      </c>
      <c r="AE97" t="n">
        <v>638655.4962211215</v>
      </c>
      <c r="AF97" t="n">
        <v>3.427400670080906e-06</v>
      </c>
      <c r="AG97" t="n">
        <v>7.876157407407407</v>
      </c>
      <c r="AH97" t="n">
        <v>577703.1120203956</v>
      </c>
    </row>
    <row r="98">
      <c r="A98" t="n">
        <v>96</v>
      </c>
      <c r="B98" t="n">
        <v>115</v>
      </c>
      <c r="C98" t="inlineStr">
        <is>
          <t xml:space="preserve">CONCLUIDO	</t>
        </is>
      </c>
      <c r="D98" t="n">
        <v>3.6712</v>
      </c>
      <c r="E98" t="n">
        <v>27.24</v>
      </c>
      <c r="F98" t="n">
        <v>24.05</v>
      </c>
      <c r="G98" t="n">
        <v>120.26</v>
      </c>
      <c r="H98" t="n">
        <v>1.68</v>
      </c>
      <c r="I98" t="n">
        <v>12</v>
      </c>
      <c r="J98" t="n">
        <v>265.3</v>
      </c>
      <c r="K98" t="n">
        <v>56.94</v>
      </c>
      <c r="L98" t="n">
        <v>25</v>
      </c>
      <c r="M98" t="n">
        <v>10</v>
      </c>
      <c r="N98" t="n">
        <v>68.34999999999999</v>
      </c>
      <c r="O98" t="n">
        <v>32954.18</v>
      </c>
      <c r="P98" t="n">
        <v>357.26</v>
      </c>
      <c r="Q98" t="n">
        <v>452.57</v>
      </c>
      <c r="R98" t="n">
        <v>72.95999999999999</v>
      </c>
      <c r="S98" t="n">
        <v>57.64</v>
      </c>
      <c r="T98" t="n">
        <v>5560.28</v>
      </c>
      <c r="U98" t="n">
        <v>0.79</v>
      </c>
      <c r="V98" t="n">
        <v>0.88</v>
      </c>
      <c r="W98" t="n">
        <v>6.82</v>
      </c>
      <c r="X98" t="n">
        <v>0.33</v>
      </c>
      <c r="Y98" t="n">
        <v>1</v>
      </c>
      <c r="Z98" t="n">
        <v>10</v>
      </c>
      <c r="AA98" t="n">
        <v>466.9189065560926</v>
      </c>
      <c r="AB98" t="n">
        <v>638.8590469583989</v>
      </c>
      <c r="AC98" t="n">
        <v>577.8872361609925</v>
      </c>
      <c r="AD98" t="n">
        <v>466918.9065560926</v>
      </c>
      <c r="AE98" t="n">
        <v>638859.046958399</v>
      </c>
      <c r="AF98" t="n">
        <v>3.425068279936037e-06</v>
      </c>
      <c r="AG98" t="n">
        <v>7.881944444444444</v>
      </c>
      <c r="AH98" t="n">
        <v>577887.2361609925</v>
      </c>
    </row>
    <row r="99">
      <c r="A99" t="n">
        <v>97</v>
      </c>
      <c r="B99" t="n">
        <v>115</v>
      </c>
      <c r="C99" t="inlineStr">
        <is>
          <t xml:space="preserve">CONCLUIDO	</t>
        </is>
      </c>
      <c r="D99" t="n">
        <v>3.6731</v>
      </c>
      <c r="E99" t="n">
        <v>27.23</v>
      </c>
      <c r="F99" t="n">
        <v>24.04</v>
      </c>
      <c r="G99" t="n">
        <v>120.19</v>
      </c>
      <c r="H99" t="n">
        <v>1.69</v>
      </c>
      <c r="I99" t="n">
        <v>12</v>
      </c>
      <c r="J99" t="n">
        <v>265.77</v>
      </c>
      <c r="K99" t="n">
        <v>56.94</v>
      </c>
      <c r="L99" t="n">
        <v>25.25</v>
      </c>
      <c r="M99" t="n">
        <v>10</v>
      </c>
      <c r="N99" t="n">
        <v>68.56999999999999</v>
      </c>
      <c r="O99" t="n">
        <v>33012.18</v>
      </c>
      <c r="P99" t="n">
        <v>356.28</v>
      </c>
      <c r="Q99" t="n">
        <v>452.55</v>
      </c>
      <c r="R99" t="n">
        <v>72.58</v>
      </c>
      <c r="S99" t="n">
        <v>57.64</v>
      </c>
      <c r="T99" t="n">
        <v>5368.44</v>
      </c>
      <c r="U99" t="n">
        <v>0.79</v>
      </c>
      <c r="V99" t="n">
        <v>0.88</v>
      </c>
      <c r="W99" t="n">
        <v>6.81</v>
      </c>
      <c r="X99" t="n">
        <v>0.31</v>
      </c>
      <c r="Y99" t="n">
        <v>1</v>
      </c>
      <c r="Z99" t="n">
        <v>10</v>
      </c>
      <c r="AA99" t="n">
        <v>466.0776245438742</v>
      </c>
      <c r="AB99" t="n">
        <v>637.7079677945388</v>
      </c>
      <c r="AC99" t="n">
        <v>576.8460143769814</v>
      </c>
      <c r="AD99" t="n">
        <v>466077.6245438742</v>
      </c>
      <c r="AE99" t="n">
        <v>637707.9677945388</v>
      </c>
      <c r="AF99" t="n">
        <v>3.426840896446137e-06</v>
      </c>
      <c r="AG99" t="n">
        <v>7.879050925925926</v>
      </c>
      <c r="AH99" t="n">
        <v>576846.0143769814</v>
      </c>
    </row>
    <row r="100">
      <c r="A100" t="n">
        <v>98</v>
      </c>
      <c r="B100" t="n">
        <v>115</v>
      </c>
      <c r="C100" t="inlineStr">
        <is>
          <t xml:space="preserve">CONCLUIDO	</t>
        </is>
      </c>
      <c r="D100" t="n">
        <v>3.6819</v>
      </c>
      <c r="E100" t="n">
        <v>27.16</v>
      </c>
      <c r="F100" t="n">
        <v>24.02</v>
      </c>
      <c r="G100" t="n">
        <v>131</v>
      </c>
      <c r="H100" t="n">
        <v>1.7</v>
      </c>
      <c r="I100" t="n">
        <v>11</v>
      </c>
      <c r="J100" t="n">
        <v>266.24</v>
      </c>
      <c r="K100" t="n">
        <v>56.94</v>
      </c>
      <c r="L100" t="n">
        <v>25.5</v>
      </c>
      <c r="M100" t="n">
        <v>9</v>
      </c>
      <c r="N100" t="n">
        <v>68.8</v>
      </c>
      <c r="O100" t="n">
        <v>33070.26</v>
      </c>
      <c r="P100" t="n">
        <v>355.8</v>
      </c>
      <c r="Q100" t="n">
        <v>452.59</v>
      </c>
      <c r="R100" t="n">
        <v>71.84</v>
      </c>
      <c r="S100" t="n">
        <v>57.64</v>
      </c>
      <c r="T100" t="n">
        <v>5003.82</v>
      </c>
      <c r="U100" t="n">
        <v>0.8</v>
      </c>
      <c r="V100" t="n">
        <v>0.88</v>
      </c>
      <c r="W100" t="n">
        <v>6.81</v>
      </c>
      <c r="X100" t="n">
        <v>0.29</v>
      </c>
      <c r="Y100" t="n">
        <v>1</v>
      </c>
      <c r="Z100" t="n">
        <v>10</v>
      </c>
      <c r="AA100" t="n">
        <v>464.9456261433882</v>
      </c>
      <c r="AB100" t="n">
        <v>636.1591176427492</v>
      </c>
      <c r="AC100" t="n">
        <v>575.4449843098537</v>
      </c>
      <c r="AD100" t="n">
        <v>464945.6261433882</v>
      </c>
      <c r="AE100" t="n">
        <v>636159.1176427491</v>
      </c>
      <c r="AF100" t="n">
        <v>3.435050909756074e-06</v>
      </c>
      <c r="AG100" t="n">
        <v>7.858796296296297</v>
      </c>
      <c r="AH100" t="n">
        <v>575444.9843098536</v>
      </c>
    </row>
    <row r="101">
      <c r="A101" t="n">
        <v>99</v>
      </c>
      <c r="B101" t="n">
        <v>115</v>
      </c>
      <c r="C101" t="inlineStr">
        <is>
          <t xml:space="preserve">CONCLUIDO	</t>
        </is>
      </c>
      <c r="D101" t="n">
        <v>3.6841</v>
      </c>
      <c r="E101" t="n">
        <v>27.14</v>
      </c>
      <c r="F101" t="n">
        <v>24</v>
      </c>
      <c r="G101" t="n">
        <v>130.91</v>
      </c>
      <c r="H101" t="n">
        <v>1.72</v>
      </c>
      <c r="I101" t="n">
        <v>11</v>
      </c>
      <c r="J101" t="n">
        <v>266.71</v>
      </c>
      <c r="K101" t="n">
        <v>56.94</v>
      </c>
      <c r="L101" t="n">
        <v>25.75</v>
      </c>
      <c r="M101" t="n">
        <v>9</v>
      </c>
      <c r="N101" t="n">
        <v>69.02</v>
      </c>
      <c r="O101" t="n">
        <v>33128.44</v>
      </c>
      <c r="P101" t="n">
        <v>355.63</v>
      </c>
      <c r="Q101" t="n">
        <v>452.56</v>
      </c>
      <c r="R101" t="n">
        <v>71.31999999999999</v>
      </c>
      <c r="S101" t="n">
        <v>57.64</v>
      </c>
      <c r="T101" t="n">
        <v>4744.2</v>
      </c>
      <c r="U101" t="n">
        <v>0.8100000000000001</v>
      </c>
      <c r="V101" t="n">
        <v>0.88</v>
      </c>
      <c r="W101" t="n">
        <v>6.81</v>
      </c>
      <c r="X101" t="n">
        <v>0.28</v>
      </c>
      <c r="Y101" t="n">
        <v>1</v>
      </c>
      <c r="Z101" t="n">
        <v>10</v>
      </c>
      <c r="AA101" t="n">
        <v>464.5811935301884</v>
      </c>
      <c r="AB101" t="n">
        <v>635.660484863737</v>
      </c>
      <c r="AC101" t="n">
        <v>574.9939403434349</v>
      </c>
      <c r="AD101" t="n">
        <v>464581.1935301884</v>
      </c>
      <c r="AE101" t="n">
        <v>635660.484863737</v>
      </c>
      <c r="AF101" t="n">
        <v>3.437103413083557e-06</v>
      </c>
      <c r="AG101" t="n">
        <v>7.85300925925926</v>
      </c>
      <c r="AH101" t="n">
        <v>574993.9403434349</v>
      </c>
    </row>
    <row r="102">
      <c r="A102" t="n">
        <v>100</v>
      </c>
      <c r="B102" t="n">
        <v>115</v>
      </c>
      <c r="C102" t="inlineStr">
        <is>
          <t xml:space="preserve">CONCLUIDO	</t>
        </is>
      </c>
      <c r="D102" t="n">
        <v>3.6831</v>
      </c>
      <c r="E102" t="n">
        <v>27.15</v>
      </c>
      <c r="F102" t="n">
        <v>24.01</v>
      </c>
      <c r="G102" t="n">
        <v>130.95</v>
      </c>
      <c r="H102" t="n">
        <v>1.73</v>
      </c>
      <c r="I102" t="n">
        <v>11</v>
      </c>
      <c r="J102" t="n">
        <v>267.18</v>
      </c>
      <c r="K102" t="n">
        <v>56.94</v>
      </c>
      <c r="L102" t="n">
        <v>26</v>
      </c>
      <c r="M102" t="n">
        <v>9</v>
      </c>
      <c r="N102" t="n">
        <v>69.23999999999999</v>
      </c>
      <c r="O102" t="n">
        <v>33186.69</v>
      </c>
      <c r="P102" t="n">
        <v>356.05</v>
      </c>
      <c r="Q102" t="n">
        <v>452.59</v>
      </c>
      <c r="R102" t="n">
        <v>71.38</v>
      </c>
      <c r="S102" t="n">
        <v>57.64</v>
      </c>
      <c r="T102" t="n">
        <v>4774.7</v>
      </c>
      <c r="U102" t="n">
        <v>0.8100000000000001</v>
      </c>
      <c r="V102" t="n">
        <v>0.88</v>
      </c>
      <c r="W102" t="n">
        <v>6.82</v>
      </c>
      <c r="X102" t="n">
        <v>0.28</v>
      </c>
      <c r="Y102" t="n">
        <v>1</v>
      </c>
      <c r="Z102" t="n">
        <v>10</v>
      </c>
      <c r="AA102" t="n">
        <v>464.9748536320706</v>
      </c>
      <c r="AB102" t="n">
        <v>636.19910798219</v>
      </c>
      <c r="AC102" t="n">
        <v>575.4811580274252</v>
      </c>
      <c r="AD102" t="n">
        <v>464974.8536320706</v>
      </c>
      <c r="AE102" t="n">
        <v>636199.10798219</v>
      </c>
      <c r="AF102" t="n">
        <v>3.436170457025609e-06</v>
      </c>
      <c r="AG102" t="n">
        <v>7.855902777777778</v>
      </c>
      <c r="AH102" t="n">
        <v>575481.1580274252</v>
      </c>
    </row>
    <row r="103">
      <c r="A103" t="n">
        <v>101</v>
      </c>
      <c r="B103" t="n">
        <v>115</v>
      </c>
      <c r="C103" t="inlineStr">
        <is>
          <t xml:space="preserve">CONCLUIDO	</t>
        </is>
      </c>
      <c r="D103" t="n">
        <v>3.6833</v>
      </c>
      <c r="E103" t="n">
        <v>27.15</v>
      </c>
      <c r="F103" t="n">
        <v>24.01</v>
      </c>
      <c r="G103" t="n">
        <v>130.94</v>
      </c>
      <c r="H103" t="n">
        <v>1.75</v>
      </c>
      <c r="I103" t="n">
        <v>11</v>
      </c>
      <c r="J103" t="n">
        <v>267.66</v>
      </c>
      <c r="K103" t="n">
        <v>56.94</v>
      </c>
      <c r="L103" t="n">
        <v>26.25</v>
      </c>
      <c r="M103" t="n">
        <v>9</v>
      </c>
      <c r="N103" t="n">
        <v>69.45999999999999</v>
      </c>
      <c r="O103" t="n">
        <v>33245.03</v>
      </c>
      <c r="P103" t="n">
        <v>356.26</v>
      </c>
      <c r="Q103" t="n">
        <v>452.55</v>
      </c>
      <c r="R103" t="n">
        <v>71.64</v>
      </c>
      <c r="S103" t="n">
        <v>57.64</v>
      </c>
      <c r="T103" t="n">
        <v>4902.43</v>
      </c>
      <c r="U103" t="n">
        <v>0.8</v>
      </c>
      <c r="V103" t="n">
        <v>0.88</v>
      </c>
      <c r="W103" t="n">
        <v>6.81</v>
      </c>
      <c r="X103" t="n">
        <v>0.28</v>
      </c>
      <c r="Y103" t="n">
        <v>1</v>
      </c>
      <c r="Z103" t="n">
        <v>10</v>
      </c>
      <c r="AA103" t="n">
        <v>465.0957554527237</v>
      </c>
      <c r="AB103" t="n">
        <v>636.3645311870196</v>
      </c>
      <c r="AC103" t="n">
        <v>575.6307934737588</v>
      </c>
      <c r="AD103" t="n">
        <v>465095.7554527237</v>
      </c>
      <c r="AE103" t="n">
        <v>636364.5311870195</v>
      </c>
      <c r="AF103" t="n">
        <v>3.436357048237199e-06</v>
      </c>
      <c r="AG103" t="n">
        <v>7.855902777777778</v>
      </c>
      <c r="AH103" t="n">
        <v>575630.7934737587</v>
      </c>
    </row>
    <row r="104">
      <c r="A104" t="n">
        <v>102</v>
      </c>
      <c r="B104" t="n">
        <v>115</v>
      </c>
      <c r="C104" t="inlineStr">
        <is>
          <t xml:space="preserve">CONCLUIDO	</t>
        </is>
      </c>
      <c r="D104" t="n">
        <v>3.683</v>
      </c>
      <c r="E104" t="n">
        <v>27.15</v>
      </c>
      <c r="F104" t="n">
        <v>24.01</v>
      </c>
      <c r="G104" t="n">
        <v>130.95</v>
      </c>
      <c r="H104" t="n">
        <v>1.76</v>
      </c>
      <c r="I104" t="n">
        <v>11</v>
      </c>
      <c r="J104" t="n">
        <v>268.13</v>
      </c>
      <c r="K104" t="n">
        <v>56.94</v>
      </c>
      <c r="L104" t="n">
        <v>26.5</v>
      </c>
      <c r="M104" t="n">
        <v>9</v>
      </c>
      <c r="N104" t="n">
        <v>69.69</v>
      </c>
      <c r="O104" t="n">
        <v>33303.46</v>
      </c>
      <c r="P104" t="n">
        <v>356.57</v>
      </c>
      <c r="Q104" t="n">
        <v>452.58</v>
      </c>
      <c r="R104" t="n">
        <v>71.54000000000001</v>
      </c>
      <c r="S104" t="n">
        <v>57.64</v>
      </c>
      <c r="T104" t="n">
        <v>4855.31</v>
      </c>
      <c r="U104" t="n">
        <v>0.8100000000000001</v>
      </c>
      <c r="V104" t="n">
        <v>0.88</v>
      </c>
      <c r="W104" t="n">
        <v>6.81</v>
      </c>
      <c r="X104" t="n">
        <v>0.28</v>
      </c>
      <c r="Y104" t="n">
        <v>1</v>
      </c>
      <c r="Z104" t="n">
        <v>10</v>
      </c>
      <c r="AA104" t="n">
        <v>465.3248390568555</v>
      </c>
      <c r="AB104" t="n">
        <v>636.677973480648</v>
      </c>
      <c r="AC104" t="n">
        <v>575.9143212748023</v>
      </c>
      <c r="AD104" t="n">
        <v>465324.8390568555</v>
      </c>
      <c r="AE104" t="n">
        <v>636677.973480648</v>
      </c>
      <c r="AF104" t="n">
        <v>3.436077161419815e-06</v>
      </c>
      <c r="AG104" t="n">
        <v>7.855902777777778</v>
      </c>
      <c r="AH104" t="n">
        <v>575914.3212748023</v>
      </c>
    </row>
    <row r="105">
      <c r="A105" t="n">
        <v>103</v>
      </c>
      <c r="B105" t="n">
        <v>115</v>
      </c>
      <c r="C105" t="inlineStr">
        <is>
          <t xml:space="preserve">CONCLUIDO	</t>
        </is>
      </c>
      <c r="D105" t="n">
        <v>3.6843</v>
      </c>
      <c r="E105" t="n">
        <v>27.14</v>
      </c>
      <c r="F105" t="n">
        <v>24</v>
      </c>
      <c r="G105" t="n">
        <v>130.9</v>
      </c>
      <c r="H105" t="n">
        <v>1.77</v>
      </c>
      <c r="I105" t="n">
        <v>11</v>
      </c>
      <c r="J105" t="n">
        <v>268.6</v>
      </c>
      <c r="K105" t="n">
        <v>56.94</v>
      </c>
      <c r="L105" t="n">
        <v>26.75</v>
      </c>
      <c r="M105" t="n">
        <v>9</v>
      </c>
      <c r="N105" t="n">
        <v>69.91</v>
      </c>
      <c r="O105" t="n">
        <v>33361.97</v>
      </c>
      <c r="P105" t="n">
        <v>356.34</v>
      </c>
      <c r="Q105" t="n">
        <v>452.58</v>
      </c>
      <c r="R105" t="n">
        <v>71.34</v>
      </c>
      <c r="S105" t="n">
        <v>57.64</v>
      </c>
      <c r="T105" t="n">
        <v>4753.79</v>
      </c>
      <c r="U105" t="n">
        <v>0.8100000000000001</v>
      </c>
      <c r="V105" t="n">
        <v>0.88</v>
      </c>
      <c r="W105" t="n">
        <v>6.81</v>
      </c>
      <c r="X105" t="n">
        <v>0.27</v>
      </c>
      <c r="Y105" t="n">
        <v>1</v>
      </c>
      <c r="Z105" t="n">
        <v>10</v>
      </c>
      <c r="AA105" t="n">
        <v>465.0303210534691</v>
      </c>
      <c r="AB105" t="n">
        <v>636.2750009551975</v>
      </c>
      <c r="AC105" t="n">
        <v>575.5498078816053</v>
      </c>
      <c r="AD105" t="n">
        <v>465030.3210534691</v>
      </c>
      <c r="AE105" t="n">
        <v>636275.0009551975</v>
      </c>
      <c r="AF105" t="n">
        <v>3.437290004295146e-06</v>
      </c>
      <c r="AG105" t="n">
        <v>7.85300925925926</v>
      </c>
      <c r="AH105" t="n">
        <v>575549.8078816052</v>
      </c>
    </row>
    <row r="106">
      <c r="A106" t="n">
        <v>104</v>
      </c>
      <c r="B106" t="n">
        <v>115</v>
      </c>
      <c r="C106" t="inlineStr">
        <is>
          <t xml:space="preserve">CONCLUIDO	</t>
        </is>
      </c>
      <c r="D106" t="n">
        <v>3.6826</v>
      </c>
      <c r="E106" t="n">
        <v>27.15</v>
      </c>
      <c r="F106" t="n">
        <v>24.01</v>
      </c>
      <c r="G106" t="n">
        <v>130.97</v>
      </c>
      <c r="H106" t="n">
        <v>1.79</v>
      </c>
      <c r="I106" t="n">
        <v>11</v>
      </c>
      <c r="J106" t="n">
        <v>269.08</v>
      </c>
      <c r="K106" t="n">
        <v>56.94</v>
      </c>
      <c r="L106" t="n">
        <v>27</v>
      </c>
      <c r="M106" t="n">
        <v>9</v>
      </c>
      <c r="N106" t="n">
        <v>70.14</v>
      </c>
      <c r="O106" t="n">
        <v>33420.56</v>
      </c>
      <c r="P106" t="n">
        <v>356.25</v>
      </c>
      <c r="Q106" t="n">
        <v>452.57</v>
      </c>
      <c r="R106" t="n">
        <v>71.70999999999999</v>
      </c>
      <c r="S106" t="n">
        <v>57.64</v>
      </c>
      <c r="T106" t="n">
        <v>4937.37</v>
      </c>
      <c r="U106" t="n">
        <v>0.8</v>
      </c>
      <c r="V106" t="n">
        <v>0.88</v>
      </c>
      <c r="W106" t="n">
        <v>6.81</v>
      </c>
      <c r="X106" t="n">
        <v>0.29</v>
      </c>
      <c r="Y106" t="n">
        <v>1</v>
      </c>
      <c r="Z106" t="n">
        <v>10</v>
      </c>
      <c r="AA106" t="n">
        <v>465.1487052023353</v>
      </c>
      <c r="AB106" t="n">
        <v>636.4369793704165</v>
      </c>
      <c r="AC106" t="n">
        <v>575.6963273042139</v>
      </c>
      <c r="AD106" t="n">
        <v>465148.7052023354</v>
      </c>
      <c r="AE106" t="n">
        <v>636436.9793704165</v>
      </c>
      <c r="AF106" t="n">
        <v>3.435703978996636e-06</v>
      </c>
      <c r="AG106" t="n">
        <v>7.855902777777778</v>
      </c>
      <c r="AH106" t="n">
        <v>575696.3273042139</v>
      </c>
    </row>
    <row r="107">
      <c r="A107" t="n">
        <v>105</v>
      </c>
      <c r="B107" t="n">
        <v>115</v>
      </c>
      <c r="C107" t="inlineStr">
        <is>
          <t xml:space="preserve">CONCLUIDO	</t>
        </is>
      </c>
      <c r="D107" t="n">
        <v>3.6836</v>
      </c>
      <c r="E107" t="n">
        <v>27.15</v>
      </c>
      <c r="F107" t="n">
        <v>24</v>
      </c>
      <c r="G107" t="n">
        <v>130.93</v>
      </c>
      <c r="H107" t="n">
        <v>1.8</v>
      </c>
      <c r="I107" t="n">
        <v>11</v>
      </c>
      <c r="J107" t="n">
        <v>269.55</v>
      </c>
      <c r="K107" t="n">
        <v>56.94</v>
      </c>
      <c r="L107" t="n">
        <v>27.25</v>
      </c>
      <c r="M107" t="n">
        <v>9</v>
      </c>
      <c r="N107" t="n">
        <v>70.36</v>
      </c>
      <c r="O107" t="n">
        <v>33479.25</v>
      </c>
      <c r="P107" t="n">
        <v>356.32</v>
      </c>
      <c r="Q107" t="n">
        <v>452.56</v>
      </c>
      <c r="R107" t="n">
        <v>71.45</v>
      </c>
      <c r="S107" t="n">
        <v>57.64</v>
      </c>
      <c r="T107" t="n">
        <v>4807.98</v>
      </c>
      <c r="U107" t="n">
        <v>0.8100000000000001</v>
      </c>
      <c r="V107" t="n">
        <v>0.88</v>
      </c>
      <c r="W107" t="n">
        <v>6.81</v>
      </c>
      <c r="X107" t="n">
        <v>0.28</v>
      </c>
      <c r="Y107" t="n">
        <v>1</v>
      </c>
      <c r="Z107" t="n">
        <v>10</v>
      </c>
      <c r="AA107" t="n">
        <v>465.0766780035507</v>
      </c>
      <c r="AB107" t="n">
        <v>636.3384285794235</v>
      </c>
      <c r="AC107" t="n">
        <v>575.6071820623964</v>
      </c>
      <c r="AD107" t="n">
        <v>465076.6780035507</v>
      </c>
      <c r="AE107" t="n">
        <v>636338.4285794236</v>
      </c>
      <c r="AF107" t="n">
        <v>3.436636935054583e-06</v>
      </c>
      <c r="AG107" t="n">
        <v>7.855902777777778</v>
      </c>
      <c r="AH107" t="n">
        <v>575607.1820623964</v>
      </c>
    </row>
    <row r="108">
      <c r="A108" t="n">
        <v>106</v>
      </c>
      <c r="B108" t="n">
        <v>115</v>
      </c>
      <c r="C108" t="inlineStr">
        <is>
          <t xml:space="preserve">CONCLUIDO	</t>
        </is>
      </c>
      <c r="D108" t="n">
        <v>3.6838</v>
      </c>
      <c r="E108" t="n">
        <v>27.15</v>
      </c>
      <c r="F108" t="n">
        <v>24</v>
      </c>
      <c r="G108" t="n">
        <v>130.92</v>
      </c>
      <c r="H108" t="n">
        <v>1.81</v>
      </c>
      <c r="I108" t="n">
        <v>11</v>
      </c>
      <c r="J108" t="n">
        <v>270.03</v>
      </c>
      <c r="K108" t="n">
        <v>56.94</v>
      </c>
      <c r="L108" t="n">
        <v>27.5</v>
      </c>
      <c r="M108" t="n">
        <v>9</v>
      </c>
      <c r="N108" t="n">
        <v>70.59</v>
      </c>
      <c r="O108" t="n">
        <v>33538.02</v>
      </c>
      <c r="P108" t="n">
        <v>356.05</v>
      </c>
      <c r="Q108" t="n">
        <v>452.58</v>
      </c>
      <c r="R108" t="n">
        <v>71.34</v>
      </c>
      <c r="S108" t="n">
        <v>57.64</v>
      </c>
      <c r="T108" t="n">
        <v>4750.78</v>
      </c>
      <c r="U108" t="n">
        <v>0.8100000000000001</v>
      </c>
      <c r="V108" t="n">
        <v>0.88</v>
      </c>
      <c r="W108" t="n">
        <v>6.81</v>
      </c>
      <c r="X108" t="n">
        <v>0.28</v>
      </c>
      <c r="Y108" t="n">
        <v>1</v>
      </c>
      <c r="Z108" t="n">
        <v>10</v>
      </c>
      <c r="AA108" t="n">
        <v>464.8824074541686</v>
      </c>
      <c r="AB108" t="n">
        <v>636.072619043147</v>
      </c>
      <c r="AC108" t="n">
        <v>575.3667410151962</v>
      </c>
      <c r="AD108" t="n">
        <v>464882.4074541687</v>
      </c>
      <c r="AE108" t="n">
        <v>636072.6190431471</v>
      </c>
      <c r="AF108" t="n">
        <v>3.436823526266173e-06</v>
      </c>
      <c r="AG108" t="n">
        <v>7.855902777777778</v>
      </c>
      <c r="AH108" t="n">
        <v>575366.7410151962</v>
      </c>
    </row>
    <row r="109">
      <c r="A109" t="n">
        <v>107</v>
      </c>
      <c r="B109" t="n">
        <v>115</v>
      </c>
      <c r="C109" t="inlineStr">
        <is>
          <t xml:space="preserve">CONCLUIDO	</t>
        </is>
      </c>
      <c r="D109" t="n">
        <v>3.6822</v>
      </c>
      <c r="E109" t="n">
        <v>27.16</v>
      </c>
      <c r="F109" t="n">
        <v>24.01</v>
      </c>
      <c r="G109" t="n">
        <v>130.99</v>
      </c>
      <c r="H109" t="n">
        <v>1.83</v>
      </c>
      <c r="I109" t="n">
        <v>11</v>
      </c>
      <c r="J109" t="n">
        <v>270.51</v>
      </c>
      <c r="K109" t="n">
        <v>56.94</v>
      </c>
      <c r="L109" t="n">
        <v>27.75</v>
      </c>
      <c r="M109" t="n">
        <v>9</v>
      </c>
      <c r="N109" t="n">
        <v>70.81999999999999</v>
      </c>
      <c r="O109" t="n">
        <v>33596.87</v>
      </c>
      <c r="P109" t="n">
        <v>355.82</v>
      </c>
      <c r="Q109" t="n">
        <v>452.59</v>
      </c>
      <c r="R109" t="n">
        <v>71.67</v>
      </c>
      <c r="S109" t="n">
        <v>57.64</v>
      </c>
      <c r="T109" t="n">
        <v>4916.31</v>
      </c>
      <c r="U109" t="n">
        <v>0.8</v>
      </c>
      <c r="V109" t="n">
        <v>0.88</v>
      </c>
      <c r="W109" t="n">
        <v>6.82</v>
      </c>
      <c r="X109" t="n">
        <v>0.29</v>
      </c>
      <c r="Y109" t="n">
        <v>1</v>
      </c>
      <c r="Z109" t="n">
        <v>10</v>
      </c>
      <c r="AA109" t="n">
        <v>464.9002797246551</v>
      </c>
      <c r="AB109" t="n">
        <v>636.0970726720955</v>
      </c>
      <c r="AC109" t="n">
        <v>575.3888608241186</v>
      </c>
      <c r="AD109" t="n">
        <v>464900.2797246551</v>
      </c>
      <c r="AE109" t="n">
        <v>636097.0726720955</v>
      </c>
      <c r="AF109" t="n">
        <v>3.435330796573457e-06</v>
      </c>
      <c r="AG109" t="n">
        <v>7.858796296296297</v>
      </c>
      <c r="AH109" t="n">
        <v>575388.8608241186</v>
      </c>
    </row>
    <row r="110">
      <c r="A110" t="n">
        <v>108</v>
      </c>
      <c r="B110" t="n">
        <v>115</v>
      </c>
      <c r="C110" t="inlineStr">
        <is>
          <t xml:space="preserve">CONCLUIDO	</t>
        </is>
      </c>
      <c r="D110" t="n">
        <v>3.6827</v>
      </c>
      <c r="E110" t="n">
        <v>27.15</v>
      </c>
      <c r="F110" t="n">
        <v>24.01</v>
      </c>
      <c r="G110" t="n">
        <v>130.97</v>
      </c>
      <c r="H110" t="n">
        <v>1.84</v>
      </c>
      <c r="I110" t="n">
        <v>11</v>
      </c>
      <c r="J110" t="n">
        <v>270.99</v>
      </c>
      <c r="K110" t="n">
        <v>56.94</v>
      </c>
      <c r="L110" t="n">
        <v>28</v>
      </c>
      <c r="M110" t="n">
        <v>9</v>
      </c>
      <c r="N110" t="n">
        <v>71.04000000000001</v>
      </c>
      <c r="O110" t="n">
        <v>33655.82</v>
      </c>
      <c r="P110" t="n">
        <v>354.82</v>
      </c>
      <c r="Q110" t="n">
        <v>452.57</v>
      </c>
      <c r="R110" t="n">
        <v>71.65000000000001</v>
      </c>
      <c r="S110" t="n">
        <v>57.64</v>
      </c>
      <c r="T110" t="n">
        <v>4908.08</v>
      </c>
      <c r="U110" t="n">
        <v>0.8</v>
      </c>
      <c r="V110" t="n">
        <v>0.88</v>
      </c>
      <c r="W110" t="n">
        <v>6.81</v>
      </c>
      <c r="X110" t="n">
        <v>0.29</v>
      </c>
      <c r="Y110" t="n">
        <v>1</v>
      </c>
      <c r="Z110" t="n">
        <v>10</v>
      </c>
      <c r="AA110" t="n">
        <v>464.2010353910712</v>
      </c>
      <c r="AB110" t="n">
        <v>635.1403357264032</v>
      </c>
      <c r="AC110" t="n">
        <v>574.5234335097344</v>
      </c>
      <c r="AD110" t="n">
        <v>464201.0353910712</v>
      </c>
      <c r="AE110" t="n">
        <v>635140.3357264033</v>
      </c>
      <c r="AF110" t="n">
        <v>3.435797274602431e-06</v>
      </c>
      <c r="AG110" t="n">
        <v>7.855902777777778</v>
      </c>
      <c r="AH110" t="n">
        <v>574523.4335097345</v>
      </c>
    </row>
    <row r="111">
      <c r="A111" t="n">
        <v>109</v>
      </c>
      <c r="B111" t="n">
        <v>115</v>
      </c>
      <c r="C111" t="inlineStr">
        <is>
          <t xml:space="preserve">CONCLUIDO	</t>
        </is>
      </c>
      <c r="D111" t="n">
        <v>3.693</v>
      </c>
      <c r="E111" t="n">
        <v>27.08</v>
      </c>
      <c r="F111" t="n">
        <v>23.98</v>
      </c>
      <c r="G111" t="n">
        <v>143.87</v>
      </c>
      <c r="H111" t="n">
        <v>1.85</v>
      </c>
      <c r="I111" t="n">
        <v>10</v>
      </c>
      <c r="J111" t="n">
        <v>271.46</v>
      </c>
      <c r="K111" t="n">
        <v>56.94</v>
      </c>
      <c r="L111" t="n">
        <v>28.25</v>
      </c>
      <c r="M111" t="n">
        <v>8</v>
      </c>
      <c r="N111" t="n">
        <v>71.27</v>
      </c>
      <c r="O111" t="n">
        <v>33714.85</v>
      </c>
      <c r="P111" t="n">
        <v>354.19</v>
      </c>
      <c r="Q111" t="n">
        <v>452.56</v>
      </c>
      <c r="R111" t="n">
        <v>70.65000000000001</v>
      </c>
      <c r="S111" t="n">
        <v>57.64</v>
      </c>
      <c r="T111" t="n">
        <v>4414.63</v>
      </c>
      <c r="U111" t="n">
        <v>0.82</v>
      </c>
      <c r="V111" t="n">
        <v>0.88</v>
      </c>
      <c r="W111" t="n">
        <v>6.81</v>
      </c>
      <c r="X111" t="n">
        <v>0.25</v>
      </c>
      <c r="Y111" t="n">
        <v>1</v>
      </c>
      <c r="Z111" t="n">
        <v>10</v>
      </c>
      <c r="AA111" t="n">
        <v>462.8189681031175</v>
      </c>
      <c r="AB111" t="n">
        <v>633.2493302905197</v>
      </c>
      <c r="AC111" t="n">
        <v>572.8129029786087</v>
      </c>
      <c r="AD111" t="n">
        <v>462818.9681031175</v>
      </c>
      <c r="AE111" t="n">
        <v>633249.3302905196</v>
      </c>
      <c r="AF111" t="n">
        <v>3.445406721999288e-06</v>
      </c>
      <c r="AG111" t="n">
        <v>7.835648148148148</v>
      </c>
      <c r="AH111" t="n">
        <v>572812.9029786087</v>
      </c>
    </row>
    <row r="112">
      <c r="A112" t="n">
        <v>110</v>
      </c>
      <c r="B112" t="n">
        <v>115</v>
      </c>
      <c r="C112" t="inlineStr">
        <is>
          <t xml:space="preserve">CONCLUIDO	</t>
        </is>
      </c>
      <c r="D112" t="n">
        <v>3.691</v>
      </c>
      <c r="E112" t="n">
        <v>27.09</v>
      </c>
      <c r="F112" t="n">
        <v>23.99</v>
      </c>
      <c r="G112" t="n">
        <v>143.96</v>
      </c>
      <c r="H112" t="n">
        <v>1.87</v>
      </c>
      <c r="I112" t="n">
        <v>10</v>
      </c>
      <c r="J112" t="n">
        <v>271.94</v>
      </c>
      <c r="K112" t="n">
        <v>56.94</v>
      </c>
      <c r="L112" t="n">
        <v>28.5</v>
      </c>
      <c r="M112" t="n">
        <v>8</v>
      </c>
      <c r="N112" t="n">
        <v>71.5</v>
      </c>
      <c r="O112" t="n">
        <v>33773.97</v>
      </c>
      <c r="P112" t="n">
        <v>354.7</v>
      </c>
      <c r="Q112" t="n">
        <v>452.55</v>
      </c>
      <c r="R112" t="n">
        <v>71.02</v>
      </c>
      <c r="S112" t="n">
        <v>57.64</v>
      </c>
      <c r="T112" t="n">
        <v>4597.8</v>
      </c>
      <c r="U112" t="n">
        <v>0.8100000000000001</v>
      </c>
      <c r="V112" t="n">
        <v>0.88</v>
      </c>
      <c r="W112" t="n">
        <v>6.81</v>
      </c>
      <c r="X112" t="n">
        <v>0.27</v>
      </c>
      <c r="Y112" t="n">
        <v>1</v>
      </c>
      <c r="Z112" t="n">
        <v>10</v>
      </c>
      <c r="AA112" t="n">
        <v>463.3544983218892</v>
      </c>
      <c r="AB112" t="n">
        <v>633.9820663617688</v>
      </c>
      <c r="AC112" t="n">
        <v>573.4757077476195</v>
      </c>
      <c r="AD112" t="n">
        <v>463354.4983218892</v>
      </c>
      <c r="AE112" t="n">
        <v>633982.0663617689</v>
      </c>
      <c r="AF112" t="n">
        <v>3.443540809883393e-06</v>
      </c>
      <c r="AG112" t="n">
        <v>7.838541666666667</v>
      </c>
      <c r="AH112" t="n">
        <v>573475.7077476195</v>
      </c>
    </row>
    <row r="113">
      <c r="A113" t="n">
        <v>111</v>
      </c>
      <c r="B113" t="n">
        <v>115</v>
      </c>
      <c r="C113" t="inlineStr">
        <is>
          <t xml:space="preserve">CONCLUIDO	</t>
        </is>
      </c>
      <c r="D113" t="n">
        <v>3.6941</v>
      </c>
      <c r="E113" t="n">
        <v>27.07</v>
      </c>
      <c r="F113" t="n">
        <v>23.97</v>
      </c>
      <c r="G113" t="n">
        <v>143.82</v>
      </c>
      <c r="H113" t="n">
        <v>1.88</v>
      </c>
      <c r="I113" t="n">
        <v>10</v>
      </c>
      <c r="J113" t="n">
        <v>272.43</v>
      </c>
      <c r="K113" t="n">
        <v>56.94</v>
      </c>
      <c r="L113" t="n">
        <v>28.75</v>
      </c>
      <c r="M113" t="n">
        <v>8</v>
      </c>
      <c r="N113" t="n">
        <v>71.73</v>
      </c>
      <c r="O113" t="n">
        <v>33833.3</v>
      </c>
      <c r="P113" t="n">
        <v>354.65</v>
      </c>
      <c r="Q113" t="n">
        <v>452.55</v>
      </c>
      <c r="R113" t="n">
        <v>70.25</v>
      </c>
      <c r="S113" t="n">
        <v>57.64</v>
      </c>
      <c r="T113" t="n">
        <v>4211.53</v>
      </c>
      <c r="U113" t="n">
        <v>0.82</v>
      </c>
      <c r="V113" t="n">
        <v>0.88</v>
      </c>
      <c r="W113" t="n">
        <v>6.81</v>
      </c>
      <c r="X113" t="n">
        <v>0.25</v>
      </c>
      <c r="Y113" t="n">
        <v>1</v>
      </c>
      <c r="Z113" t="n">
        <v>10</v>
      </c>
      <c r="AA113" t="n">
        <v>462.9947076678368</v>
      </c>
      <c r="AB113" t="n">
        <v>633.4897849160508</v>
      </c>
      <c r="AC113" t="n">
        <v>573.0304089521594</v>
      </c>
      <c r="AD113" t="n">
        <v>462994.7076678368</v>
      </c>
      <c r="AE113" t="n">
        <v>633489.7849160507</v>
      </c>
      <c r="AF113" t="n">
        <v>3.44643297366303e-06</v>
      </c>
      <c r="AG113" t="n">
        <v>7.83275462962963</v>
      </c>
      <c r="AH113" t="n">
        <v>573030.4089521595</v>
      </c>
    </row>
    <row r="114">
      <c r="A114" t="n">
        <v>112</v>
      </c>
      <c r="B114" t="n">
        <v>115</v>
      </c>
      <c r="C114" t="inlineStr">
        <is>
          <t xml:space="preserve">CONCLUIDO	</t>
        </is>
      </c>
      <c r="D114" t="n">
        <v>3.6926</v>
      </c>
      <c r="E114" t="n">
        <v>27.08</v>
      </c>
      <c r="F114" t="n">
        <v>23.98</v>
      </c>
      <c r="G114" t="n">
        <v>143.89</v>
      </c>
      <c r="H114" t="n">
        <v>1.89</v>
      </c>
      <c r="I114" t="n">
        <v>10</v>
      </c>
      <c r="J114" t="n">
        <v>272.91</v>
      </c>
      <c r="K114" t="n">
        <v>56.94</v>
      </c>
      <c r="L114" t="n">
        <v>29</v>
      </c>
      <c r="M114" t="n">
        <v>8</v>
      </c>
      <c r="N114" t="n">
        <v>71.95999999999999</v>
      </c>
      <c r="O114" t="n">
        <v>33892.61</v>
      </c>
      <c r="P114" t="n">
        <v>354.96</v>
      </c>
      <c r="Q114" t="n">
        <v>452.55</v>
      </c>
      <c r="R114" t="n">
        <v>70.73999999999999</v>
      </c>
      <c r="S114" t="n">
        <v>57.64</v>
      </c>
      <c r="T114" t="n">
        <v>4459.12</v>
      </c>
      <c r="U114" t="n">
        <v>0.8100000000000001</v>
      </c>
      <c r="V114" t="n">
        <v>0.88</v>
      </c>
      <c r="W114" t="n">
        <v>6.81</v>
      </c>
      <c r="X114" t="n">
        <v>0.26</v>
      </c>
      <c r="Y114" t="n">
        <v>1</v>
      </c>
      <c r="Z114" t="n">
        <v>10</v>
      </c>
      <c r="AA114" t="n">
        <v>463.3569883906176</v>
      </c>
      <c r="AB114" t="n">
        <v>633.9854733836571</v>
      </c>
      <c r="AC114" t="n">
        <v>573.4787896081206</v>
      </c>
      <c r="AD114" t="n">
        <v>463356.9883906177</v>
      </c>
      <c r="AE114" t="n">
        <v>633985.4733836571</v>
      </c>
      <c r="AF114" t="n">
        <v>3.445033539576109e-06</v>
      </c>
      <c r="AG114" t="n">
        <v>7.835648148148148</v>
      </c>
      <c r="AH114" t="n">
        <v>573478.7896081206</v>
      </c>
    </row>
    <row r="115">
      <c r="A115" t="n">
        <v>113</v>
      </c>
      <c r="B115" t="n">
        <v>115</v>
      </c>
      <c r="C115" t="inlineStr">
        <is>
          <t xml:space="preserve">CONCLUIDO	</t>
        </is>
      </c>
      <c r="D115" t="n">
        <v>3.6915</v>
      </c>
      <c r="E115" t="n">
        <v>27.09</v>
      </c>
      <c r="F115" t="n">
        <v>23.99</v>
      </c>
      <c r="G115" t="n">
        <v>143.94</v>
      </c>
      <c r="H115" t="n">
        <v>1.9</v>
      </c>
      <c r="I115" t="n">
        <v>10</v>
      </c>
      <c r="J115" t="n">
        <v>273.39</v>
      </c>
      <c r="K115" t="n">
        <v>56.94</v>
      </c>
      <c r="L115" t="n">
        <v>29.25</v>
      </c>
      <c r="M115" t="n">
        <v>8</v>
      </c>
      <c r="N115" t="n">
        <v>72.19</v>
      </c>
      <c r="O115" t="n">
        <v>33952</v>
      </c>
      <c r="P115" t="n">
        <v>355.19</v>
      </c>
      <c r="Q115" t="n">
        <v>452.55</v>
      </c>
      <c r="R115" t="n">
        <v>70.84</v>
      </c>
      <c r="S115" t="n">
        <v>57.64</v>
      </c>
      <c r="T115" t="n">
        <v>4507.32</v>
      </c>
      <c r="U115" t="n">
        <v>0.8100000000000001</v>
      </c>
      <c r="V115" t="n">
        <v>0.88</v>
      </c>
      <c r="W115" t="n">
        <v>6.82</v>
      </c>
      <c r="X115" t="n">
        <v>0.27</v>
      </c>
      <c r="Y115" t="n">
        <v>1</v>
      </c>
      <c r="Z115" t="n">
        <v>10</v>
      </c>
      <c r="AA115" t="n">
        <v>463.6333691545765</v>
      </c>
      <c r="AB115" t="n">
        <v>634.3636297379645</v>
      </c>
      <c r="AC115" t="n">
        <v>573.8208552507185</v>
      </c>
      <c r="AD115" t="n">
        <v>463633.3691545766</v>
      </c>
      <c r="AE115" t="n">
        <v>634363.6297379645</v>
      </c>
      <c r="AF115" t="n">
        <v>3.444007287912367e-06</v>
      </c>
      <c r="AG115" t="n">
        <v>7.838541666666667</v>
      </c>
      <c r="AH115" t="n">
        <v>573820.8552507185</v>
      </c>
    </row>
    <row r="116">
      <c r="A116" t="n">
        <v>114</v>
      </c>
      <c r="B116" t="n">
        <v>115</v>
      </c>
      <c r="C116" t="inlineStr">
        <is>
          <t xml:space="preserve">CONCLUIDO	</t>
        </is>
      </c>
      <c r="D116" t="n">
        <v>3.6916</v>
      </c>
      <c r="E116" t="n">
        <v>27.09</v>
      </c>
      <c r="F116" t="n">
        <v>23.99</v>
      </c>
      <c r="G116" t="n">
        <v>143.94</v>
      </c>
      <c r="H116" t="n">
        <v>1.92</v>
      </c>
      <c r="I116" t="n">
        <v>10</v>
      </c>
      <c r="J116" t="n">
        <v>273.87</v>
      </c>
      <c r="K116" t="n">
        <v>56.94</v>
      </c>
      <c r="L116" t="n">
        <v>29.5</v>
      </c>
      <c r="M116" t="n">
        <v>8</v>
      </c>
      <c r="N116" t="n">
        <v>72.43000000000001</v>
      </c>
      <c r="O116" t="n">
        <v>34011.48</v>
      </c>
      <c r="P116" t="n">
        <v>355.37</v>
      </c>
      <c r="Q116" t="n">
        <v>452.62</v>
      </c>
      <c r="R116" t="n">
        <v>70.88</v>
      </c>
      <c r="S116" t="n">
        <v>57.64</v>
      </c>
      <c r="T116" t="n">
        <v>4529.58</v>
      </c>
      <c r="U116" t="n">
        <v>0.8100000000000001</v>
      </c>
      <c r="V116" t="n">
        <v>0.88</v>
      </c>
      <c r="W116" t="n">
        <v>6.81</v>
      </c>
      <c r="X116" t="n">
        <v>0.26</v>
      </c>
      <c r="Y116" t="n">
        <v>1</v>
      </c>
      <c r="Z116" t="n">
        <v>10</v>
      </c>
      <c r="AA116" t="n">
        <v>463.7428586998555</v>
      </c>
      <c r="AB116" t="n">
        <v>634.5134381641532</v>
      </c>
      <c r="AC116" t="n">
        <v>573.9563661709692</v>
      </c>
      <c r="AD116" t="n">
        <v>463742.8586998555</v>
      </c>
      <c r="AE116" t="n">
        <v>634513.4381641531</v>
      </c>
      <c r="AF116" t="n">
        <v>3.444100583518161e-06</v>
      </c>
      <c r="AG116" t="n">
        <v>7.838541666666667</v>
      </c>
      <c r="AH116" t="n">
        <v>573956.3661709692</v>
      </c>
    </row>
    <row r="117">
      <c r="A117" t="n">
        <v>115</v>
      </c>
      <c r="B117" t="n">
        <v>115</v>
      </c>
      <c r="C117" t="inlineStr">
        <is>
          <t xml:space="preserve">CONCLUIDO	</t>
        </is>
      </c>
      <c r="D117" t="n">
        <v>3.6929</v>
      </c>
      <c r="E117" t="n">
        <v>27.08</v>
      </c>
      <c r="F117" t="n">
        <v>23.98</v>
      </c>
      <c r="G117" t="n">
        <v>143.88</v>
      </c>
      <c r="H117" t="n">
        <v>1.93</v>
      </c>
      <c r="I117" t="n">
        <v>10</v>
      </c>
      <c r="J117" t="n">
        <v>274.35</v>
      </c>
      <c r="K117" t="n">
        <v>56.94</v>
      </c>
      <c r="L117" t="n">
        <v>29.75</v>
      </c>
      <c r="M117" t="n">
        <v>8</v>
      </c>
      <c r="N117" t="n">
        <v>72.66</v>
      </c>
      <c r="O117" t="n">
        <v>34071.05</v>
      </c>
      <c r="P117" t="n">
        <v>355.03</v>
      </c>
      <c r="Q117" t="n">
        <v>452.57</v>
      </c>
      <c r="R117" t="n">
        <v>70.59999999999999</v>
      </c>
      <c r="S117" t="n">
        <v>57.64</v>
      </c>
      <c r="T117" t="n">
        <v>4388.91</v>
      </c>
      <c r="U117" t="n">
        <v>0.82</v>
      </c>
      <c r="V117" t="n">
        <v>0.88</v>
      </c>
      <c r="W117" t="n">
        <v>6.81</v>
      </c>
      <c r="X117" t="n">
        <v>0.26</v>
      </c>
      <c r="Y117" t="n">
        <v>1</v>
      </c>
      <c r="Z117" t="n">
        <v>10</v>
      </c>
      <c r="AA117" t="n">
        <v>463.3775394620939</v>
      </c>
      <c r="AB117" t="n">
        <v>634.0135922663001</v>
      </c>
      <c r="AC117" t="n">
        <v>573.5042248640692</v>
      </c>
      <c r="AD117" t="n">
        <v>463377.5394620938</v>
      </c>
      <c r="AE117" t="n">
        <v>634013.5922663001</v>
      </c>
      <c r="AF117" t="n">
        <v>3.445313426393493e-06</v>
      </c>
      <c r="AG117" t="n">
        <v>7.835648148148148</v>
      </c>
      <c r="AH117" t="n">
        <v>573504.2248640693</v>
      </c>
    </row>
    <row r="118">
      <c r="A118" t="n">
        <v>116</v>
      </c>
      <c r="B118" t="n">
        <v>115</v>
      </c>
      <c r="C118" t="inlineStr">
        <is>
          <t xml:space="preserve">CONCLUIDO	</t>
        </is>
      </c>
      <c r="D118" t="n">
        <v>3.6931</v>
      </c>
      <c r="E118" t="n">
        <v>27.08</v>
      </c>
      <c r="F118" t="n">
        <v>23.98</v>
      </c>
      <c r="G118" t="n">
        <v>143.87</v>
      </c>
      <c r="H118" t="n">
        <v>1.94</v>
      </c>
      <c r="I118" t="n">
        <v>10</v>
      </c>
      <c r="J118" t="n">
        <v>274.84</v>
      </c>
      <c r="K118" t="n">
        <v>56.94</v>
      </c>
      <c r="L118" t="n">
        <v>30</v>
      </c>
      <c r="M118" t="n">
        <v>8</v>
      </c>
      <c r="N118" t="n">
        <v>72.89</v>
      </c>
      <c r="O118" t="n">
        <v>34130.71</v>
      </c>
      <c r="P118" t="n">
        <v>355.02</v>
      </c>
      <c r="Q118" t="n">
        <v>452.56</v>
      </c>
      <c r="R118" t="n">
        <v>70.63</v>
      </c>
      <c r="S118" t="n">
        <v>57.64</v>
      </c>
      <c r="T118" t="n">
        <v>4404.87</v>
      </c>
      <c r="U118" t="n">
        <v>0.82</v>
      </c>
      <c r="V118" t="n">
        <v>0.88</v>
      </c>
      <c r="W118" t="n">
        <v>6.81</v>
      </c>
      <c r="X118" t="n">
        <v>0.25</v>
      </c>
      <c r="Y118" t="n">
        <v>1</v>
      </c>
      <c r="Z118" t="n">
        <v>10</v>
      </c>
      <c r="AA118" t="n">
        <v>463.3541267528279</v>
      </c>
      <c r="AB118" t="n">
        <v>633.9815579645866</v>
      </c>
      <c r="AC118" t="n">
        <v>573.4752478711507</v>
      </c>
      <c r="AD118" t="n">
        <v>463354.1267528279</v>
      </c>
      <c r="AE118" t="n">
        <v>633981.5579645867</v>
      </c>
      <c r="AF118" t="n">
        <v>3.445500017605082e-06</v>
      </c>
      <c r="AG118" t="n">
        <v>7.835648148148148</v>
      </c>
      <c r="AH118" t="n">
        <v>573475.2478711507</v>
      </c>
    </row>
    <row r="119">
      <c r="A119" t="n">
        <v>117</v>
      </c>
      <c r="B119" t="n">
        <v>115</v>
      </c>
      <c r="C119" t="inlineStr">
        <is>
          <t xml:space="preserve">CONCLUIDO	</t>
        </is>
      </c>
      <c r="D119" t="n">
        <v>3.692</v>
      </c>
      <c r="E119" t="n">
        <v>27.09</v>
      </c>
      <c r="F119" t="n">
        <v>23.99</v>
      </c>
      <c r="G119" t="n">
        <v>143.91</v>
      </c>
      <c r="H119" t="n">
        <v>1.96</v>
      </c>
      <c r="I119" t="n">
        <v>10</v>
      </c>
      <c r="J119" t="n">
        <v>275.32</v>
      </c>
      <c r="K119" t="n">
        <v>56.94</v>
      </c>
      <c r="L119" t="n">
        <v>30.25</v>
      </c>
      <c r="M119" t="n">
        <v>8</v>
      </c>
      <c r="N119" t="n">
        <v>73.13</v>
      </c>
      <c r="O119" t="n">
        <v>34190.46</v>
      </c>
      <c r="P119" t="n">
        <v>355.05</v>
      </c>
      <c r="Q119" t="n">
        <v>452.55</v>
      </c>
      <c r="R119" t="n">
        <v>70.92</v>
      </c>
      <c r="S119" t="n">
        <v>57.64</v>
      </c>
      <c r="T119" t="n">
        <v>4547.14</v>
      </c>
      <c r="U119" t="n">
        <v>0.8100000000000001</v>
      </c>
      <c r="V119" t="n">
        <v>0.88</v>
      </c>
      <c r="W119" t="n">
        <v>6.81</v>
      </c>
      <c r="X119" t="n">
        <v>0.26</v>
      </c>
      <c r="Y119" t="n">
        <v>1</v>
      </c>
      <c r="Z119" t="n">
        <v>10</v>
      </c>
      <c r="AA119" t="n">
        <v>463.4994482024368</v>
      </c>
      <c r="AB119" t="n">
        <v>634.1803931830714</v>
      </c>
      <c r="AC119" t="n">
        <v>573.6551065354504</v>
      </c>
      <c r="AD119" t="n">
        <v>463499.4482024368</v>
      </c>
      <c r="AE119" t="n">
        <v>634180.3931830714</v>
      </c>
      <c r="AF119" t="n">
        <v>3.444473765941341e-06</v>
      </c>
      <c r="AG119" t="n">
        <v>7.838541666666667</v>
      </c>
      <c r="AH119" t="n">
        <v>573655.1065354504</v>
      </c>
    </row>
    <row r="120">
      <c r="A120" t="n">
        <v>118</v>
      </c>
      <c r="B120" t="n">
        <v>115</v>
      </c>
      <c r="C120" t="inlineStr">
        <is>
          <t xml:space="preserve">CONCLUIDO	</t>
        </is>
      </c>
      <c r="D120" t="n">
        <v>3.692</v>
      </c>
      <c r="E120" t="n">
        <v>27.09</v>
      </c>
      <c r="F120" t="n">
        <v>23.99</v>
      </c>
      <c r="G120" t="n">
        <v>143.91</v>
      </c>
      <c r="H120" t="n">
        <v>1.97</v>
      </c>
      <c r="I120" t="n">
        <v>10</v>
      </c>
      <c r="J120" t="n">
        <v>275.81</v>
      </c>
      <c r="K120" t="n">
        <v>56.94</v>
      </c>
      <c r="L120" t="n">
        <v>30.5</v>
      </c>
      <c r="M120" t="n">
        <v>8</v>
      </c>
      <c r="N120" t="n">
        <v>73.36</v>
      </c>
      <c r="O120" t="n">
        <v>34250.31</v>
      </c>
      <c r="P120" t="n">
        <v>354.71</v>
      </c>
      <c r="Q120" t="n">
        <v>452.55</v>
      </c>
      <c r="R120" t="n">
        <v>70.87</v>
      </c>
      <c r="S120" t="n">
        <v>57.64</v>
      </c>
      <c r="T120" t="n">
        <v>4522.83</v>
      </c>
      <c r="U120" t="n">
        <v>0.8100000000000001</v>
      </c>
      <c r="V120" t="n">
        <v>0.88</v>
      </c>
      <c r="W120" t="n">
        <v>6.81</v>
      </c>
      <c r="X120" t="n">
        <v>0.26</v>
      </c>
      <c r="Y120" t="n">
        <v>1</v>
      </c>
      <c r="Z120" t="n">
        <v>10</v>
      </c>
      <c r="AA120" t="n">
        <v>463.2767124479206</v>
      </c>
      <c r="AB120" t="n">
        <v>633.8756362973344</v>
      </c>
      <c r="AC120" t="n">
        <v>573.3794352191591</v>
      </c>
      <c r="AD120" t="n">
        <v>463276.7124479206</v>
      </c>
      <c r="AE120" t="n">
        <v>633875.6362973343</v>
      </c>
      <c r="AF120" t="n">
        <v>3.444473765941341e-06</v>
      </c>
      <c r="AG120" t="n">
        <v>7.838541666666667</v>
      </c>
      <c r="AH120" t="n">
        <v>573379.4352191591</v>
      </c>
    </row>
    <row r="121">
      <c r="A121" t="n">
        <v>119</v>
      </c>
      <c r="B121" t="n">
        <v>115</v>
      </c>
      <c r="C121" t="inlineStr">
        <is>
          <t xml:space="preserve">CONCLUIDO	</t>
        </is>
      </c>
      <c r="D121" t="n">
        <v>3.6934</v>
      </c>
      <c r="E121" t="n">
        <v>27.08</v>
      </c>
      <c r="F121" t="n">
        <v>23.98</v>
      </c>
      <c r="G121" t="n">
        <v>143.85</v>
      </c>
      <c r="H121" t="n">
        <v>1.98</v>
      </c>
      <c r="I121" t="n">
        <v>10</v>
      </c>
      <c r="J121" t="n">
        <v>276.29</v>
      </c>
      <c r="K121" t="n">
        <v>56.94</v>
      </c>
      <c r="L121" t="n">
        <v>30.75</v>
      </c>
      <c r="M121" t="n">
        <v>8</v>
      </c>
      <c r="N121" t="n">
        <v>73.59999999999999</v>
      </c>
      <c r="O121" t="n">
        <v>34310.24</v>
      </c>
      <c r="P121" t="n">
        <v>354.2</v>
      </c>
      <c r="Q121" t="n">
        <v>452.56</v>
      </c>
      <c r="R121" t="n">
        <v>70.54000000000001</v>
      </c>
      <c r="S121" t="n">
        <v>57.64</v>
      </c>
      <c r="T121" t="n">
        <v>4358.85</v>
      </c>
      <c r="U121" t="n">
        <v>0.82</v>
      </c>
      <c r="V121" t="n">
        <v>0.88</v>
      </c>
      <c r="W121" t="n">
        <v>6.81</v>
      </c>
      <c r="X121" t="n">
        <v>0.25</v>
      </c>
      <c r="Y121" t="n">
        <v>1</v>
      </c>
      <c r="Z121" t="n">
        <v>10</v>
      </c>
      <c r="AA121" t="n">
        <v>462.7918526872196</v>
      </c>
      <c r="AB121" t="n">
        <v>633.2122297822401</v>
      </c>
      <c r="AC121" t="n">
        <v>572.7793432907687</v>
      </c>
      <c r="AD121" t="n">
        <v>462791.8526872196</v>
      </c>
      <c r="AE121" t="n">
        <v>633212.2297822401</v>
      </c>
      <c r="AF121" t="n">
        <v>3.445779904422467e-06</v>
      </c>
      <c r="AG121" t="n">
        <v>7.835648148148148</v>
      </c>
      <c r="AH121" t="n">
        <v>572779.3432907687</v>
      </c>
    </row>
    <row r="122">
      <c r="A122" t="n">
        <v>120</v>
      </c>
      <c r="B122" t="n">
        <v>115</v>
      </c>
      <c r="C122" t="inlineStr">
        <is>
          <t xml:space="preserve">CONCLUIDO	</t>
        </is>
      </c>
      <c r="D122" t="n">
        <v>3.6933</v>
      </c>
      <c r="E122" t="n">
        <v>27.08</v>
      </c>
      <c r="F122" t="n">
        <v>23.98</v>
      </c>
      <c r="G122" t="n">
        <v>143.86</v>
      </c>
      <c r="H122" t="n">
        <v>1.99</v>
      </c>
      <c r="I122" t="n">
        <v>10</v>
      </c>
      <c r="J122" t="n">
        <v>276.78</v>
      </c>
      <c r="K122" t="n">
        <v>56.94</v>
      </c>
      <c r="L122" t="n">
        <v>31</v>
      </c>
      <c r="M122" t="n">
        <v>8</v>
      </c>
      <c r="N122" t="n">
        <v>73.84</v>
      </c>
      <c r="O122" t="n">
        <v>34370.27</v>
      </c>
      <c r="P122" t="n">
        <v>353.18</v>
      </c>
      <c r="Q122" t="n">
        <v>452.55</v>
      </c>
      <c r="R122" t="n">
        <v>70.54000000000001</v>
      </c>
      <c r="S122" t="n">
        <v>57.64</v>
      </c>
      <c r="T122" t="n">
        <v>4360.24</v>
      </c>
      <c r="U122" t="n">
        <v>0.82</v>
      </c>
      <c r="V122" t="n">
        <v>0.88</v>
      </c>
      <c r="W122" t="n">
        <v>6.81</v>
      </c>
      <c r="X122" t="n">
        <v>0.25</v>
      </c>
      <c r="Y122" t="n">
        <v>1</v>
      </c>
      <c r="Z122" t="n">
        <v>10</v>
      </c>
      <c r="AA122" t="n">
        <v>462.1322961148687</v>
      </c>
      <c r="AB122" t="n">
        <v>632.3097953823675</v>
      </c>
      <c r="AC122" t="n">
        <v>571.9630359634451</v>
      </c>
      <c r="AD122" t="n">
        <v>462132.2961148687</v>
      </c>
      <c r="AE122" t="n">
        <v>632309.7953823674</v>
      </c>
      <c r="AF122" t="n">
        <v>3.445686608816671e-06</v>
      </c>
      <c r="AG122" t="n">
        <v>7.835648148148148</v>
      </c>
      <c r="AH122" t="n">
        <v>571963.0359634451</v>
      </c>
    </row>
    <row r="123">
      <c r="A123" t="n">
        <v>121</v>
      </c>
      <c r="B123" t="n">
        <v>115</v>
      </c>
      <c r="C123" t="inlineStr">
        <is>
          <t xml:space="preserve">CONCLUIDO	</t>
        </is>
      </c>
      <c r="D123" t="n">
        <v>3.6933</v>
      </c>
      <c r="E123" t="n">
        <v>27.08</v>
      </c>
      <c r="F123" t="n">
        <v>23.98</v>
      </c>
      <c r="G123" t="n">
        <v>143.86</v>
      </c>
      <c r="H123" t="n">
        <v>2.01</v>
      </c>
      <c r="I123" t="n">
        <v>10</v>
      </c>
      <c r="J123" t="n">
        <v>277.27</v>
      </c>
      <c r="K123" t="n">
        <v>56.94</v>
      </c>
      <c r="L123" t="n">
        <v>31.25</v>
      </c>
      <c r="M123" t="n">
        <v>8</v>
      </c>
      <c r="N123" t="n">
        <v>74.06999999999999</v>
      </c>
      <c r="O123" t="n">
        <v>34430.39</v>
      </c>
      <c r="P123" t="n">
        <v>352.65</v>
      </c>
      <c r="Q123" t="n">
        <v>452.55</v>
      </c>
      <c r="R123" t="n">
        <v>70.59999999999999</v>
      </c>
      <c r="S123" t="n">
        <v>57.64</v>
      </c>
      <c r="T123" t="n">
        <v>4389.63</v>
      </c>
      <c r="U123" t="n">
        <v>0.82</v>
      </c>
      <c r="V123" t="n">
        <v>0.88</v>
      </c>
      <c r="W123" t="n">
        <v>6.81</v>
      </c>
      <c r="X123" t="n">
        <v>0.25</v>
      </c>
      <c r="Y123" t="n">
        <v>1</v>
      </c>
      <c r="Z123" t="n">
        <v>10</v>
      </c>
      <c r="AA123" t="n">
        <v>461.7852125923955</v>
      </c>
      <c r="AB123" t="n">
        <v>631.8349003946753</v>
      </c>
      <c r="AC123" t="n">
        <v>571.533464286859</v>
      </c>
      <c r="AD123" t="n">
        <v>461785.2125923955</v>
      </c>
      <c r="AE123" t="n">
        <v>631834.9003946753</v>
      </c>
      <c r="AF123" t="n">
        <v>3.445686608816671e-06</v>
      </c>
      <c r="AG123" t="n">
        <v>7.835648148148148</v>
      </c>
      <c r="AH123" t="n">
        <v>571533.464286859</v>
      </c>
    </row>
    <row r="124">
      <c r="A124" t="n">
        <v>122</v>
      </c>
      <c r="B124" t="n">
        <v>115</v>
      </c>
      <c r="C124" t="inlineStr">
        <is>
          <t xml:space="preserve">CONCLUIDO	</t>
        </is>
      </c>
      <c r="D124" t="n">
        <v>3.7031</v>
      </c>
      <c r="E124" t="n">
        <v>27</v>
      </c>
      <c r="F124" t="n">
        <v>23.95</v>
      </c>
      <c r="G124" t="n">
        <v>159.66</v>
      </c>
      <c r="H124" t="n">
        <v>2.02</v>
      </c>
      <c r="I124" t="n">
        <v>9</v>
      </c>
      <c r="J124" t="n">
        <v>277.75</v>
      </c>
      <c r="K124" t="n">
        <v>56.94</v>
      </c>
      <c r="L124" t="n">
        <v>31.5</v>
      </c>
      <c r="M124" t="n">
        <v>7</v>
      </c>
      <c r="N124" t="n">
        <v>74.31</v>
      </c>
      <c r="O124" t="n">
        <v>34490.61</v>
      </c>
      <c r="P124" t="n">
        <v>351.78</v>
      </c>
      <c r="Q124" t="n">
        <v>452.55</v>
      </c>
      <c r="R124" t="n">
        <v>69.72</v>
      </c>
      <c r="S124" t="n">
        <v>57.64</v>
      </c>
      <c r="T124" t="n">
        <v>3950.66</v>
      </c>
      <c r="U124" t="n">
        <v>0.83</v>
      </c>
      <c r="V124" t="n">
        <v>0.89</v>
      </c>
      <c r="W124" t="n">
        <v>6.81</v>
      </c>
      <c r="X124" t="n">
        <v>0.23</v>
      </c>
      <c r="Y124" t="n">
        <v>1</v>
      </c>
      <c r="Z124" t="n">
        <v>10</v>
      </c>
      <c r="AA124" t="n">
        <v>460.298710532413</v>
      </c>
      <c r="AB124" t="n">
        <v>629.8010026963648</v>
      </c>
      <c r="AC124" t="n">
        <v>569.6936789302819</v>
      </c>
      <c r="AD124" t="n">
        <v>460298.710532413</v>
      </c>
      <c r="AE124" t="n">
        <v>629801.0026963648</v>
      </c>
      <c r="AF124" t="n">
        <v>3.454829578184555e-06</v>
      </c>
      <c r="AG124" t="n">
        <v>7.8125</v>
      </c>
      <c r="AH124" t="n">
        <v>569693.6789302819</v>
      </c>
    </row>
    <row r="125">
      <c r="A125" t="n">
        <v>123</v>
      </c>
      <c r="B125" t="n">
        <v>115</v>
      </c>
      <c r="C125" t="inlineStr">
        <is>
          <t xml:space="preserve">CONCLUIDO	</t>
        </is>
      </c>
      <c r="D125" t="n">
        <v>3.7025</v>
      </c>
      <c r="E125" t="n">
        <v>27.01</v>
      </c>
      <c r="F125" t="n">
        <v>23.95</v>
      </c>
      <c r="G125" t="n">
        <v>159.69</v>
      </c>
      <c r="H125" t="n">
        <v>2.03</v>
      </c>
      <c r="I125" t="n">
        <v>9</v>
      </c>
      <c r="J125" t="n">
        <v>278.24</v>
      </c>
      <c r="K125" t="n">
        <v>56.94</v>
      </c>
      <c r="L125" t="n">
        <v>31.75</v>
      </c>
      <c r="M125" t="n">
        <v>7</v>
      </c>
      <c r="N125" t="n">
        <v>74.55</v>
      </c>
      <c r="O125" t="n">
        <v>34550.91</v>
      </c>
      <c r="P125" t="n">
        <v>352.35</v>
      </c>
      <c r="Q125" t="n">
        <v>452.55</v>
      </c>
      <c r="R125" t="n">
        <v>69.7</v>
      </c>
      <c r="S125" t="n">
        <v>57.64</v>
      </c>
      <c r="T125" t="n">
        <v>3943.27</v>
      </c>
      <c r="U125" t="n">
        <v>0.83</v>
      </c>
      <c r="V125" t="n">
        <v>0.89</v>
      </c>
      <c r="W125" t="n">
        <v>6.81</v>
      </c>
      <c r="X125" t="n">
        <v>0.23</v>
      </c>
      <c r="Y125" t="n">
        <v>1</v>
      </c>
      <c r="Z125" t="n">
        <v>10</v>
      </c>
      <c r="AA125" t="n">
        <v>460.7210249654942</v>
      </c>
      <c r="AB125" t="n">
        <v>630.3788319349044</v>
      </c>
      <c r="AC125" t="n">
        <v>570.2163609572837</v>
      </c>
      <c r="AD125" t="n">
        <v>460721.0249654942</v>
      </c>
      <c r="AE125" t="n">
        <v>630378.8319349043</v>
      </c>
      <c r="AF125" t="n">
        <v>3.454269804549787e-06</v>
      </c>
      <c r="AG125" t="n">
        <v>7.815393518518519</v>
      </c>
      <c r="AH125" t="n">
        <v>570216.3609572836</v>
      </c>
    </row>
    <row r="126">
      <c r="A126" t="n">
        <v>124</v>
      </c>
      <c r="B126" t="n">
        <v>115</v>
      </c>
      <c r="C126" t="inlineStr">
        <is>
          <t xml:space="preserve">CONCLUIDO	</t>
        </is>
      </c>
      <c r="D126" t="n">
        <v>3.7036</v>
      </c>
      <c r="E126" t="n">
        <v>27</v>
      </c>
      <c r="F126" t="n">
        <v>23.94</v>
      </c>
      <c r="G126" t="n">
        <v>159.63</v>
      </c>
      <c r="H126" t="n">
        <v>2.04</v>
      </c>
      <c r="I126" t="n">
        <v>9</v>
      </c>
      <c r="J126" t="n">
        <v>278.73</v>
      </c>
      <c r="K126" t="n">
        <v>56.94</v>
      </c>
      <c r="L126" t="n">
        <v>32</v>
      </c>
      <c r="M126" t="n">
        <v>7</v>
      </c>
      <c r="N126" t="n">
        <v>74.79000000000001</v>
      </c>
      <c r="O126" t="n">
        <v>34611.32</v>
      </c>
      <c r="P126" t="n">
        <v>352.49</v>
      </c>
      <c r="Q126" t="n">
        <v>452.55</v>
      </c>
      <c r="R126" t="n">
        <v>69.48</v>
      </c>
      <c r="S126" t="n">
        <v>57.64</v>
      </c>
      <c r="T126" t="n">
        <v>3835.25</v>
      </c>
      <c r="U126" t="n">
        <v>0.83</v>
      </c>
      <c r="V126" t="n">
        <v>0.89</v>
      </c>
      <c r="W126" t="n">
        <v>6.81</v>
      </c>
      <c r="X126" t="n">
        <v>0.22</v>
      </c>
      <c r="Y126" t="n">
        <v>1</v>
      </c>
      <c r="Z126" t="n">
        <v>10</v>
      </c>
      <c r="AA126" t="n">
        <v>460.6879597918381</v>
      </c>
      <c r="AB126" t="n">
        <v>630.3335907055755</v>
      </c>
      <c r="AC126" t="n">
        <v>570.1754374873856</v>
      </c>
      <c r="AD126" t="n">
        <v>460687.9597918381</v>
      </c>
      <c r="AE126" t="n">
        <v>630333.5907055755</v>
      </c>
      <c r="AF126" t="n">
        <v>3.455296056213528e-06</v>
      </c>
      <c r="AG126" t="n">
        <v>7.8125</v>
      </c>
      <c r="AH126" t="n">
        <v>570175.4374873856</v>
      </c>
    </row>
    <row r="127">
      <c r="A127" t="n">
        <v>125</v>
      </c>
      <c r="B127" t="n">
        <v>115</v>
      </c>
      <c r="C127" t="inlineStr">
        <is>
          <t xml:space="preserve">CONCLUIDO	</t>
        </is>
      </c>
      <c r="D127" t="n">
        <v>3.7026</v>
      </c>
      <c r="E127" t="n">
        <v>27.01</v>
      </c>
      <c r="F127" t="n">
        <v>23.95</v>
      </c>
      <c r="G127" t="n">
        <v>159.68</v>
      </c>
      <c r="H127" t="n">
        <v>2.06</v>
      </c>
      <c r="I127" t="n">
        <v>9</v>
      </c>
      <c r="J127" t="n">
        <v>279.22</v>
      </c>
      <c r="K127" t="n">
        <v>56.94</v>
      </c>
      <c r="L127" t="n">
        <v>32.25</v>
      </c>
      <c r="M127" t="n">
        <v>7</v>
      </c>
      <c r="N127" t="n">
        <v>75.03</v>
      </c>
      <c r="O127" t="n">
        <v>34671.81</v>
      </c>
      <c r="P127" t="n">
        <v>352.85</v>
      </c>
      <c r="Q127" t="n">
        <v>452.55</v>
      </c>
      <c r="R127" t="n">
        <v>69.7</v>
      </c>
      <c r="S127" t="n">
        <v>57.64</v>
      </c>
      <c r="T127" t="n">
        <v>3943.71</v>
      </c>
      <c r="U127" t="n">
        <v>0.83</v>
      </c>
      <c r="V127" t="n">
        <v>0.89</v>
      </c>
      <c r="W127" t="n">
        <v>6.81</v>
      </c>
      <c r="X127" t="n">
        <v>0.23</v>
      </c>
      <c r="Y127" t="n">
        <v>1</v>
      </c>
      <c r="Z127" t="n">
        <v>10</v>
      </c>
      <c r="AA127" t="n">
        <v>461.0393013875774</v>
      </c>
      <c r="AB127" t="n">
        <v>630.8143117769635</v>
      </c>
      <c r="AC127" t="n">
        <v>570.6102792144164</v>
      </c>
      <c r="AD127" t="n">
        <v>461039.3013875774</v>
      </c>
      <c r="AE127" t="n">
        <v>630814.3117769634</v>
      </c>
      <c r="AF127" t="n">
        <v>3.454363100155581e-06</v>
      </c>
      <c r="AG127" t="n">
        <v>7.815393518518519</v>
      </c>
      <c r="AH127" t="n">
        <v>570610.2792144164</v>
      </c>
    </row>
    <row r="128">
      <c r="A128" t="n">
        <v>126</v>
      </c>
      <c r="B128" t="n">
        <v>115</v>
      </c>
      <c r="C128" t="inlineStr">
        <is>
          <t xml:space="preserve">CONCLUIDO	</t>
        </is>
      </c>
      <c r="D128" t="n">
        <v>3.7028</v>
      </c>
      <c r="E128" t="n">
        <v>27.01</v>
      </c>
      <c r="F128" t="n">
        <v>23.95</v>
      </c>
      <c r="G128" t="n">
        <v>159.67</v>
      </c>
      <c r="H128" t="n">
        <v>2.07</v>
      </c>
      <c r="I128" t="n">
        <v>9</v>
      </c>
      <c r="J128" t="n">
        <v>279.72</v>
      </c>
      <c r="K128" t="n">
        <v>56.94</v>
      </c>
      <c r="L128" t="n">
        <v>32.5</v>
      </c>
      <c r="M128" t="n">
        <v>7</v>
      </c>
      <c r="N128" t="n">
        <v>75.27</v>
      </c>
      <c r="O128" t="n">
        <v>34732.41</v>
      </c>
      <c r="P128" t="n">
        <v>353.49</v>
      </c>
      <c r="Q128" t="n">
        <v>452.59</v>
      </c>
      <c r="R128" t="n">
        <v>69.7</v>
      </c>
      <c r="S128" t="n">
        <v>57.64</v>
      </c>
      <c r="T128" t="n">
        <v>3945.22</v>
      </c>
      <c r="U128" t="n">
        <v>0.83</v>
      </c>
      <c r="V128" t="n">
        <v>0.89</v>
      </c>
      <c r="W128" t="n">
        <v>6.81</v>
      </c>
      <c r="X128" t="n">
        <v>0.23</v>
      </c>
      <c r="Y128" t="n">
        <v>1</v>
      </c>
      <c r="Z128" t="n">
        <v>10</v>
      </c>
      <c r="AA128" t="n">
        <v>461.4406526716901</v>
      </c>
      <c r="AB128" t="n">
        <v>631.3634583102553</v>
      </c>
      <c r="AC128" t="n">
        <v>571.107015973303</v>
      </c>
      <c r="AD128" t="n">
        <v>461440.6526716901</v>
      </c>
      <c r="AE128" t="n">
        <v>631363.4583102553</v>
      </c>
      <c r="AF128" t="n">
        <v>3.454549691367171e-06</v>
      </c>
      <c r="AG128" t="n">
        <v>7.815393518518519</v>
      </c>
      <c r="AH128" t="n">
        <v>571107.015973303</v>
      </c>
    </row>
    <row r="129">
      <c r="A129" t="n">
        <v>127</v>
      </c>
      <c r="B129" t="n">
        <v>115</v>
      </c>
      <c r="C129" t="inlineStr">
        <is>
          <t xml:space="preserve">CONCLUIDO	</t>
        </is>
      </c>
      <c r="D129" t="n">
        <v>3.7036</v>
      </c>
      <c r="E129" t="n">
        <v>27</v>
      </c>
      <c r="F129" t="n">
        <v>23.95</v>
      </c>
      <c r="G129" t="n">
        <v>159.63</v>
      </c>
      <c r="H129" t="n">
        <v>2.08</v>
      </c>
      <c r="I129" t="n">
        <v>9</v>
      </c>
      <c r="J129" t="n">
        <v>280.21</v>
      </c>
      <c r="K129" t="n">
        <v>56.94</v>
      </c>
      <c r="L129" t="n">
        <v>32.75</v>
      </c>
      <c r="M129" t="n">
        <v>7</v>
      </c>
      <c r="N129" t="n">
        <v>75.51000000000001</v>
      </c>
      <c r="O129" t="n">
        <v>34793.09</v>
      </c>
      <c r="P129" t="n">
        <v>353.88</v>
      </c>
      <c r="Q129" t="n">
        <v>452.61</v>
      </c>
      <c r="R129" t="n">
        <v>69.51000000000001</v>
      </c>
      <c r="S129" t="n">
        <v>57.64</v>
      </c>
      <c r="T129" t="n">
        <v>3849.53</v>
      </c>
      <c r="U129" t="n">
        <v>0.83</v>
      </c>
      <c r="V129" t="n">
        <v>0.89</v>
      </c>
      <c r="W129" t="n">
        <v>6.81</v>
      </c>
      <c r="X129" t="n">
        <v>0.22</v>
      </c>
      <c r="Y129" t="n">
        <v>1</v>
      </c>
      <c r="Z129" t="n">
        <v>10</v>
      </c>
      <c r="AA129" t="n">
        <v>461.6284986462617</v>
      </c>
      <c r="AB129" t="n">
        <v>631.6204774598438</v>
      </c>
      <c r="AC129" t="n">
        <v>571.3395055759834</v>
      </c>
      <c r="AD129" t="n">
        <v>461628.4986462618</v>
      </c>
      <c r="AE129" t="n">
        <v>631620.4774598437</v>
      </c>
      <c r="AF129" t="n">
        <v>3.455296056213528e-06</v>
      </c>
      <c r="AG129" t="n">
        <v>7.8125</v>
      </c>
      <c r="AH129" t="n">
        <v>571339.5055759833</v>
      </c>
    </row>
    <row r="130">
      <c r="A130" t="n">
        <v>128</v>
      </c>
      <c r="B130" t="n">
        <v>115</v>
      </c>
      <c r="C130" t="inlineStr">
        <is>
          <t xml:space="preserve">CONCLUIDO	</t>
        </is>
      </c>
      <c r="D130" t="n">
        <v>3.7033</v>
      </c>
      <c r="E130" t="n">
        <v>27</v>
      </c>
      <c r="F130" t="n">
        <v>23.95</v>
      </c>
      <c r="G130" t="n">
        <v>159.65</v>
      </c>
      <c r="H130" t="n">
        <v>2.09</v>
      </c>
      <c r="I130" t="n">
        <v>9</v>
      </c>
      <c r="J130" t="n">
        <v>280.7</v>
      </c>
      <c r="K130" t="n">
        <v>56.94</v>
      </c>
      <c r="L130" t="n">
        <v>33</v>
      </c>
      <c r="M130" t="n">
        <v>7</v>
      </c>
      <c r="N130" t="n">
        <v>75.76000000000001</v>
      </c>
      <c r="O130" t="n">
        <v>34853.88</v>
      </c>
      <c r="P130" t="n">
        <v>353.98</v>
      </c>
      <c r="Q130" t="n">
        <v>452.57</v>
      </c>
      <c r="R130" t="n">
        <v>69.58</v>
      </c>
      <c r="S130" t="n">
        <v>57.64</v>
      </c>
      <c r="T130" t="n">
        <v>3881.37</v>
      </c>
      <c r="U130" t="n">
        <v>0.83</v>
      </c>
      <c r="V130" t="n">
        <v>0.89</v>
      </c>
      <c r="W130" t="n">
        <v>6.81</v>
      </c>
      <c r="X130" t="n">
        <v>0.22</v>
      </c>
      <c r="Y130" t="n">
        <v>1</v>
      </c>
      <c r="Z130" t="n">
        <v>10</v>
      </c>
      <c r="AA130" t="n">
        <v>461.7188933223774</v>
      </c>
      <c r="AB130" t="n">
        <v>631.7441594436368</v>
      </c>
      <c r="AC130" t="n">
        <v>571.451383524832</v>
      </c>
      <c r="AD130" t="n">
        <v>461718.8933223773</v>
      </c>
      <c r="AE130" t="n">
        <v>631744.1594436368</v>
      </c>
      <c r="AF130" t="n">
        <v>3.455016169396145e-06</v>
      </c>
      <c r="AG130" t="n">
        <v>7.8125</v>
      </c>
      <c r="AH130" t="n">
        <v>571451.383524832</v>
      </c>
    </row>
    <row r="131">
      <c r="A131" t="n">
        <v>129</v>
      </c>
      <c r="B131" t="n">
        <v>115</v>
      </c>
      <c r="C131" t="inlineStr">
        <is>
          <t xml:space="preserve">CONCLUIDO	</t>
        </is>
      </c>
      <c r="D131" t="n">
        <v>3.7038</v>
      </c>
      <c r="E131" t="n">
        <v>27</v>
      </c>
      <c r="F131" t="n">
        <v>23.94</v>
      </c>
      <c r="G131" t="n">
        <v>159.62</v>
      </c>
      <c r="H131" t="n">
        <v>2.11</v>
      </c>
      <c r="I131" t="n">
        <v>9</v>
      </c>
      <c r="J131" t="n">
        <v>281.19</v>
      </c>
      <c r="K131" t="n">
        <v>56.94</v>
      </c>
      <c r="L131" t="n">
        <v>33.25</v>
      </c>
      <c r="M131" t="n">
        <v>7</v>
      </c>
      <c r="N131" t="n">
        <v>76</v>
      </c>
      <c r="O131" t="n">
        <v>34914.76</v>
      </c>
      <c r="P131" t="n">
        <v>354.06</v>
      </c>
      <c r="Q131" t="n">
        <v>452.56</v>
      </c>
      <c r="R131" t="n">
        <v>69.52</v>
      </c>
      <c r="S131" t="n">
        <v>57.64</v>
      </c>
      <c r="T131" t="n">
        <v>3853.67</v>
      </c>
      <c r="U131" t="n">
        <v>0.83</v>
      </c>
      <c r="V131" t="n">
        <v>0.89</v>
      </c>
      <c r="W131" t="n">
        <v>6.81</v>
      </c>
      <c r="X131" t="n">
        <v>0.22</v>
      </c>
      <c r="Y131" t="n">
        <v>1</v>
      </c>
      <c r="Z131" t="n">
        <v>10</v>
      </c>
      <c r="AA131" t="n">
        <v>461.6965284719706</v>
      </c>
      <c r="AB131" t="n">
        <v>631.7135588686425</v>
      </c>
      <c r="AC131" t="n">
        <v>571.4237034257669</v>
      </c>
      <c r="AD131" t="n">
        <v>461696.5284719706</v>
      </c>
      <c r="AE131" t="n">
        <v>631713.5588686425</v>
      </c>
      <c r="AF131" t="n">
        <v>3.455482647425119e-06</v>
      </c>
      <c r="AG131" t="n">
        <v>7.8125</v>
      </c>
      <c r="AH131" t="n">
        <v>571423.7034257669</v>
      </c>
    </row>
    <row r="132">
      <c r="A132" t="n">
        <v>130</v>
      </c>
      <c r="B132" t="n">
        <v>115</v>
      </c>
      <c r="C132" t="inlineStr">
        <is>
          <t xml:space="preserve">CONCLUIDO	</t>
        </is>
      </c>
      <c r="D132" t="n">
        <v>3.7021</v>
      </c>
      <c r="E132" t="n">
        <v>27.01</v>
      </c>
      <c r="F132" t="n">
        <v>23.96</v>
      </c>
      <c r="G132" t="n">
        <v>159.71</v>
      </c>
      <c r="H132" t="n">
        <v>2.12</v>
      </c>
      <c r="I132" t="n">
        <v>9</v>
      </c>
      <c r="J132" t="n">
        <v>281.69</v>
      </c>
      <c r="K132" t="n">
        <v>56.94</v>
      </c>
      <c r="L132" t="n">
        <v>33.5</v>
      </c>
      <c r="M132" t="n">
        <v>7</v>
      </c>
      <c r="N132" t="n">
        <v>76.25</v>
      </c>
      <c r="O132" t="n">
        <v>34975.73</v>
      </c>
      <c r="P132" t="n">
        <v>354.34</v>
      </c>
      <c r="Q132" t="n">
        <v>452.59</v>
      </c>
      <c r="R132" t="n">
        <v>69.84999999999999</v>
      </c>
      <c r="S132" t="n">
        <v>57.64</v>
      </c>
      <c r="T132" t="n">
        <v>4019.79</v>
      </c>
      <c r="U132" t="n">
        <v>0.83</v>
      </c>
      <c r="V132" t="n">
        <v>0.89</v>
      </c>
      <c r="W132" t="n">
        <v>6.81</v>
      </c>
      <c r="X132" t="n">
        <v>0.23</v>
      </c>
      <c r="Y132" t="n">
        <v>1</v>
      </c>
      <c r="Z132" t="n">
        <v>10</v>
      </c>
      <c r="AA132" t="n">
        <v>462.0872938493101</v>
      </c>
      <c r="AB132" t="n">
        <v>632.2482212972702</v>
      </c>
      <c r="AC132" t="n">
        <v>571.9073384226099</v>
      </c>
      <c r="AD132" t="n">
        <v>462087.2938493101</v>
      </c>
      <c r="AE132" t="n">
        <v>632248.2212972703</v>
      </c>
      <c r="AF132" t="n">
        <v>3.453896622126608e-06</v>
      </c>
      <c r="AG132" t="n">
        <v>7.815393518518519</v>
      </c>
      <c r="AH132" t="n">
        <v>571907.3384226098</v>
      </c>
    </row>
    <row r="133">
      <c r="A133" t="n">
        <v>131</v>
      </c>
      <c r="B133" t="n">
        <v>115</v>
      </c>
      <c r="C133" t="inlineStr">
        <is>
          <t xml:space="preserve">CONCLUIDO	</t>
        </is>
      </c>
      <c r="D133" t="n">
        <v>3.702</v>
      </c>
      <c r="E133" t="n">
        <v>27.01</v>
      </c>
      <c r="F133" t="n">
        <v>23.96</v>
      </c>
      <c r="G133" t="n">
        <v>159.71</v>
      </c>
      <c r="H133" t="n">
        <v>2.13</v>
      </c>
      <c r="I133" t="n">
        <v>9</v>
      </c>
      <c r="J133" t="n">
        <v>282.18</v>
      </c>
      <c r="K133" t="n">
        <v>56.94</v>
      </c>
      <c r="L133" t="n">
        <v>33.75</v>
      </c>
      <c r="M133" t="n">
        <v>7</v>
      </c>
      <c r="N133" t="n">
        <v>76.48999999999999</v>
      </c>
      <c r="O133" t="n">
        <v>35036.81</v>
      </c>
      <c r="P133" t="n">
        <v>354.19</v>
      </c>
      <c r="Q133" t="n">
        <v>452.55</v>
      </c>
      <c r="R133" t="n">
        <v>70.02</v>
      </c>
      <c r="S133" t="n">
        <v>57.64</v>
      </c>
      <c r="T133" t="n">
        <v>4101.5</v>
      </c>
      <c r="U133" t="n">
        <v>0.82</v>
      </c>
      <c r="V133" t="n">
        <v>0.89</v>
      </c>
      <c r="W133" t="n">
        <v>6.81</v>
      </c>
      <c r="X133" t="n">
        <v>0.23</v>
      </c>
      <c r="Y133" t="n">
        <v>1</v>
      </c>
      <c r="Z133" t="n">
        <v>10</v>
      </c>
      <c r="AA133" t="n">
        <v>461.9976701957924</v>
      </c>
      <c r="AB133" t="n">
        <v>632.1255942606108</v>
      </c>
      <c r="AC133" t="n">
        <v>571.796414738221</v>
      </c>
      <c r="AD133" t="n">
        <v>461997.6701957923</v>
      </c>
      <c r="AE133" t="n">
        <v>632125.5942606108</v>
      </c>
      <c r="AF133" t="n">
        <v>3.453803326520813e-06</v>
      </c>
      <c r="AG133" t="n">
        <v>7.815393518518519</v>
      </c>
      <c r="AH133" t="n">
        <v>571796.414738221</v>
      </c>
    </row>
    <row r="134">
      <c r="A134" t="n">
        <v>132</v>
      </c>
      <c r="B134" t="n">
        <v>115</v>
      </c>
      <c r="C134" t="inlineStr">
        <is>
          <t xml:space="preserve">CONCLUIDO	</t>
        </is>
      </c>
      <c r="D134" t="n">
        <v>3.7016</v>
      </c>
      <c r="E134" t="n">
        <v>27.02</v>
      </c>
      <c r="F134" t="n">
        <v>23.96</v>
      </c>
      <c r="G134" t="n">
        <v>159.73</v>
      </c>
      <c r="H134" t="n">
        <v>2.14</v>
      </c>
      <c r="I134" t="n">
        <v>9</v>
      </c>
      <c r="J134" t="n">
        <v>282.68</v>
      </c>
      <c r="K134" t="n">
        <v>56.94</v>
      </c>
      <c r="L134" t="n">
        <v>34</v>
      </c>
      <c r="M134" t="n">
        <v>7</v>
      </c>
      <c r="N134" t="n">
        <v>76.73999999999999</v>
      </c>
      <c r="O134" t="n">
        <v>35097.98</v>
      </c>
      <c r="P134" t="n">
        <v>354.23</v>
      </c>
      <c r="Q134" t="n">
        <v>452.56</v>
      </c>
      <c r="R134" t="n">
        <v>69.95999999999999</v>
      </c>
      <c r="S134" t="n">
        <v>57.64</v>
      </c>
      <c r="T134" t="n">
        <v>4074.06</v>
      </c>
      <c r="U134" t="n">
        <v>0.82</v>
      </c>
      <c r="V134" t="n">
        <v>0.88</v>
      </c>
      <c r="W134" t="n">
        <v>6.81</v>
      </c>
      <c r="X134" t="n">
        <v>0.24</v>
      </c>
      <c r="Y134" t="n">
        <v>1</v>
      </c>
      <c r="Z134" t="n">
        <v>10</v>
      </c>
      <c r="AA134" t="n">
        <v>462.0573071015935</v>
      </c>
      <c r="AB134" t="n">
        <v>632.2071921061225</v>
      </c>
      <c r="AC134" t="n">
        <v>571.8702249998804</v>
      </c>
      <c r="AD134" t="n">
        <v>462057.3071015935</v>
      </c>
      <c r="AE134" t="n">
        <v>632207.1921061225</v>
      </c>
      <c r="AF134" t="n">
        <v>3.453430144097634e-06</v>
      </c>
      <c r="AG134" t="n">
        <v>7.818287037037037</v>
      </c>
      <c r="AH134" t="n">
        <v>571870.2249998804</v>
      </c>
    </row>
    <row r="135">
      <c r="A135" t="n">
        <v>133</v>
      </c>
      <c r="B135" t="n">
        <v>115</v>
      </c>
      <c r="C135" t="inlineStr">
        <is>
          <t xml:space="preserve">CONCLUIDO	</t>
        </is>
      </c>
      <c r="D135" t="n">
        <v>3.7027</v>
      </c>
      <c r="E135" t="n">
        <v>27.01</v>
      </c>
      <c r="F135" t="n">
        <v>23.95</v>
      </c>
      <c r="G135" t="n">
        <v>159.68</v>
      </c>
      <c r="H135" t="n">
        <v>2.15</v>
      </c>
      <c r="I135" t="n">
        <v>9</v>
      </c>
      <c r="J135" t="n">
        <v>283.18</v>
      </c>
      <c r="K135" t="n">
        <v>56.94</v>
      </c>
      <c r="L135" t="n">
        <v>34.25</v>
      </c>
      <c r="M135" t="n">
        <v>7</v>
      </c>
      <c r="N135" t="n">
        <v>76.98</v>
      </c>
      <c r="O135" t="n">
        <v>35159.25</v>
      </c>
      <c r="P135" t="n">
        <v>354.01</v>
      </c>
      <c r="Q135" t="n">
        <v>452.57</v>
      </c>
      <c r="R135" t="n">
        <v>69.70999999999999</v>
      </c>
      <c r="S135" t="n">
        <v>57.64</v>
      </c>
      <c r="T135" t="n">
        <v>3946.98</v>
      </c>
      <c r="U135" t="n">
        <v>0.83</v>
      </c>
      <c r="V135" t="n">
        <v>0.89</v>
      </c>
      <c r="W135" t="n">
        <v>6.81</v>
      </c>
      <c r="X135" t="n">
        <v>0.23</v>
      </c>
      <c r="Y135" t="n">
        <v>1</v>
      </c>
      <c r="Z135" t="n">
        <v>10</v>
      </c>
      <c r="AA135" t="n">
        <v>461.788680570085</v>
      </c>
      <c r="AB135" t="n">
        <v>631.8396454347463</v>
      </c>
      <c r="AC135" t="n">
        <v>571.5377564669654</v>
      </c>
      <c r="AD135" t="n">
        <v>461788.680570085</v>
      </c>
      <c r="AE135" t="n">
        <v>631839.6454347463</v>
      </c>
      <c r="AF135" t="n">
        <v>3.454456395761376e-06</v>
      </c>
      <c r="AG135" t="n">
        <v>7.815393518518519</v>
      </c>
      <c r="AH135" t="n">
        <v>571537.7564669654</v>
      </c>
    </row>
    <row r="136">
      <c r="A136" t="n">
        <v>134</v>
      </c>
      <c r="B136" t="n">
        <v>115</v>
      </c>
      <c r="C136" t="inlineStr">
        <is>
          <t xml:space="preserve">CONCLUIDO	</t>
        </is>
      </c>
      <c r="D136" t="n">
        <v>3.7038</v>
      </c>
      <c r="E136" t="n">
        <v>27</v>
      </c>
      <c r="F136" t="n">
        <v>23.94</v>
      </c>
      <c r="G136" t="n">
        <v>159.62</v>
      </c>
      <c r="H136" t="n">
        <v>2.17</v>
      </c>
      <c r="I136" t="n">
        <v>9</v>
      </c>
      <c r="J136" t="n">
        <v>283.67</v>
      </c>
      <c r="K136" t="n">
        <v>56.94</v>
      </c>
      <c r="L136" t="n">
        <v>34.5</v>
      </c>
      <c r="M136" t="n">
        <v>7</v>
      </c>
      <c r="N136" t="n">
        <v>77.23</v>
      </c>
      <c r="O136" t="n">
        <v>35220.61</v>
      </c>
      <c r="P136" t="n">
        <v>353.14</v>
      </c>
      <c r="Q136" t="n">
        <v>452.61</v>
      </c>
      <c r="R136" t="n">
        <v>69.5</v>
      </c>
      <c r="S136" t="n">
        <v>57.64</v>
      </c>
      <c r="T136" t="n">
        <v>3844.81</v>
      </c>
      <c r="U136" t="n">
        <v>0.83</v>
      </c>
      <c r="V136" t="n">
        <v>0.89</v>
      </c>
      <c r="W136" t="n">
        <v>6.81</v>
      </c>
      <c r="X136" t="n">
        <v>0.22</v>
      </c>
      <c r="Y136" t="n">
        <v>1</v>
      </c>
      <c r="Z136" t="n">
        <v>10</v>
      </c>
      <c r="AA136" t="n">
        <v>461.09575186637</v>
      </c>
      <c r="AB136" t="n">
        <v>630.8915498124667</v>
      </c>
      <c r="AC136" t="n">
        <v>570.6801457602156</v>
      </c>
      <c r="AD136" t="n">
        <v>461095.75186637</v>
      </c>
      <c r="AE136" t="n">
        <v>630891.5498124667</v>
      </c>
      <c r="AF136" t="n">
        <v>3.455482647425119e-06</v>
      </c>
      <c r="AG136" t="n">
        <v>7.8125</v>
      </c>
      <c r="AH136" t="n">
        <v>570680.1457602156</v>
      </c>
    </row>
    <row r="137">
      <c r="A137" t="n">
        <v>135</v>
      </c>
      <c r="B137" t="n">
        <v>115</v>
      </c>
      <c r="C137" t="inlineStr">
        <is>
          <t xml:space="preserve">CONCLUIDO	</t>
        </is>
      </c>
      <c r="D137" t="n">
        <v>3.703</v>
      </c>
      <c r="E137" t="n">
        <v>27.01</v>
      </c>
      <c r="F137" t="n">
        <v>23.95</v>
      </c>
      <c r="G137" t="n">
        <v>159.66</v>
      </c>
      <c r="H137" t="n">
        <v>2.18</v>
      </c>
      <c r="I137" t="n">
        <v>9</v>
      </c>
      <c r="J137" t="n">
        <v>284.17</v>
      </c>
      <c r="K137" t="n">
        <v>56.94</v>
      </c>
      <c r="L137" t="n">
        <v>34.75</v>
      </c>
      <c r="M137" t="n">
        <v>7</v>
      </c>
      <c r="N137" t="n">
        <v>77.48</v>
      </c>
      <c r="O137" t="n">
        <v>35282.08</v>
      </c>
      <c r="P137" t="n">
        <v>353.05</v>
      </c>
      <c r="Q137" t="n">
        <v>452.55</v>
      </c>
      <c r="R137" t="n">
        <v>69.75</v>
      </c>
      <c r="S137" t="n">
        <v>57.64</v>
      </c>
      <c r="T137" t="n">
        <v>3966.93</v>
      </c>
      <c r="U137" t="n">
        <v>0.83</v>
      </c>
      <c r="V137" t="n">
        <v>0.89</v>
      </c>
      <c r="W137" t="n">
        <v>6.81</v>
      </c>
      <c r="X137" t="n">
        <v>0.23</v>
      </c>
      <c r="Y137" t="n">
        <v>1</v>
      </c>
      <c r="Z137" t="n">
        <v>10</v>
      </c>
      <c r="AA137" t="n">
        <v>461.1365487430961</v>
      </c>
      <c r="AB137" t="n">
        <v>630.9473698990344</v>
      </c>
      <c r="AC137" t="n">
        <v>570.7306384560652</v>
      </c>
      <c r="AD137" t="n">
        <v>461136.5487430961</v>
      </c>
      <c r="AE137" t="n">
        <v>630947.3698990344</v>
      </c>
      <c r="AF137" t="n">
        <v>3.45473628257876e-06</v>
      </c>
      <c r="AG137" t="n">
        <v>7.815393518518519</v>
      </c>
      <c r="AH137" t="n">
        <v>570730.6384560652</v>
      </c>
    </row>
    <row r="138">
      <c r="A138" t="n">
        <v>136</v>
      </c>
      <c r="B138" t="n">
        <v>115</v>
      </c>
      <c r="C138" t="inlineStr">
        <is>
          <t xml:space="preserve">CONCLUIDO	</t>
        </is>
      </c>
      <c r="D138" t="n">
        <v>3.7016</v>
      </c>
      <c r="E138" t="n">
        <v>27.02</v>
      </c>
      <c r="F138" t="n">
        <v>23.96</v>
      </c>
      <c r="G138" t="n">
        <v>159.73</v>
      </c>
      <c r="H138" t="n">
        <v>2.19</v>
      </c>
      <c r="I138" t="n">
        <v>9</v>
      </c>
      <c r="J138" t="n">
        <v>284.67</v>
      </c>
      <c r="K138" t="n">
        <v>56.94</v>
      </c>
      <c r="L138" t="n">
        <v>35</v>
      </c>
      <c r="M138" t="n">
        <v>7</v>
      </c>
      <c r="N138" t="n">
        <v>77.73</v>
      </c>
      <c r="O138" t="n">
        <v>35343.65</v>
      </c>
      <c r="P138" t="n">
        <v>352.97</v>
      </c>
      <c r="Q138" t="n">
        <v>452.56</v>
      </c>
      <c r="R138" t="n">
        <v>69.92</v>
      </c>
      <c r="S138" t="n">
        <v>57.64</v>
      </c>
      <c r="T138" t="n">
        <v>4052.75</v>
      </c>
      <c r="U138" t="n">
        <v>0.82</v>
      </c>
      <c r="V138" t="n">
        <v>0.88</v>
      </c>
      <c r="W138" t="n">
        <v>6.81</v>
      </c>
      <c r="X138" t="n">
        <v>0.24</v>
      </c>
      <c r="Y138" t="n">
        <v>1</v>
      </c>
      <c r="Z138" t="n">
        <v>10</v>
      </c>
      <c r="AA138" t="n">
        <v>461.2340153365468</v>
      </c>
      <c r="AB138" t="n">
        <v>631.0807279921164</v>
      </c>
      <c r="AC138" t="n">
        <v>570.8512690399127</v>
      </c>
      <c r="AD138" t="n">
        <v>461234.0153365468</v>
      </c>
      <c r="AE138" t="n">
        <v>631080.7279921164</v>
      </c>
      <c r="AF138" t="n">
        <v>3.453430144097634e-06</v>
      </c>
      <c r="AG138" t="n">
        <v>7.818287037037037</v>
      </c>
      <c r="AH138" t="n">
        <v>570851.2690399127</v>
      </c>
    </row>
    <row r="139">
      <c r="A139" t="n">
        <v>137</v>
      </c>
      <c r="B139" t="n">
        <v>115</v>
      </c>
      <c r="C139" t="inlineStr">
        <is>
          <t xml:space="preserve">CONCLUIDO	</t>
        </is>
      </c>
      <c r="D139" t="n">
        <v>3.7015</v>
      </c>
      <c r="E139" t="n">
        <v>27.02</v>
      </c>
      <c r="F139" t="n">
        <v>23.96</v>
      </c>
      <c r="G139" t="n">
        <v>159.74</v>
      </c>
      <c r="H139" t="n">
        <v>2.2</v>
      </c>
      <c r="I139" t="n">
        <v>9</v>
      </c>
      <c r="J139" t="n">
        <v>285.17</v>
      </c>
      <c r="K139" t="n">
        <v>56.94</v>
      </c>
      <c r="L139" t="n">
        <v>35.25</v>
      </c>
      <c r="M139" t="n">
        <v>7</v>
      </c>
      <c r="N139" t="n">
        <v>77.98</v>
      </c>
      <c r="O139" t="n">
        <v>35405.32</v>
      </c>
      <c r="P139" t="n">
        <v>352.81</v>
      </c>
      <c r="Q139" t="n">
        <v>452.55</v>
      </c>
      <c r="R139" t="n">
        <v>70.02</v>
      </c>
      <c r="S139" t="n">
        <v>57.64</v>
      </c>
      <c r="T139" t="n">
        <v>4101.12</v>
      </c>
      <c r="U139" t="n">
        <v>0.82</v>
      </c>
      <c r="V139" t="n">
        <v>0.88</v>
      </c>
      <c r="W139" t="n">
        <v>6.81</v>
      </c>
      <c r="X139" t="n">
        <v>0.24</v>
      </c>
      <c r="Y139" t="n">
        <v>1</v>
      </c>
      <c r="Z139" t="n">
        <v>10</v>
      </c>
      <c r="AA139" t="n">
        <v>461.1378222862444</v>
      </c>
      <c r="AB139" t="n">
        <v>630.9491124169548</v>
      </c>
      <c r="AC139" t="n">
        <v>570.732214670521</v>
      </c>
      <c r="AD139" t="n">
        <v>461137.8222862444</v>
      </c>
      <c r="AE139" t="n">
        <v>630949.1124169548</v>
      </c>
      <c r="AF139" t="n">
        <v>3.453336848491839e-06</v>
      </c>
      <c r="AG139" t="n">
        <v>7.818287037037037</v>
      </c>
      <c r="AH139" t="n">
        <v>570732.214670521</v>
      </c>
    </row>
    <row r="140">
      <c r="A140" t="n">
        <v>138</v>
      </c>
      <c r="B140" t="n">
        <v>115</v>
      </c>
      <c r="C140" t="inlineStr">
        <is>
          <t xml:space="preserve">CONCLUIDO	</t>
        </is>
      </c>
      <c r="D140" t="n">
        <v>3.7017</v>
      </c>
      <c r="E140" t="n">
        <v>27.01</v>
      </c>
      <c r="F140" t="n">
        <v>23.96</v>
      </c>
      <c r="G140" t="n">
        <v>159.72</v>
      </c>
      <c r="H140" t="n">
        <v>2.21</v>
      </c>
      <c r="I140" t="n">
        <v>9</v>
      </c>
      <c r="J140" t="n">
        <v>285.67</v>
      </c>
      <c r="K140" t="n">
        <v>56.94</v>
      </c>
      <c r="L140" t="n">
        <v>35.5</v>
      </c>
      <c r="M140" t="n">
        <v>7</v>
      </c>
      <c r="N140" t="n">
        <v>78.23</v>
      </c>
      <c r="O140" t="n">
        <v>35467.08</v>
      </c>
      <c r="P140" t="n">
        <v>352.45</v>
      </c>
      <c r="Q140" t="n">
        <v>452.55</v>
      </c>
      <c r="R140" t="n">
        <v>70</v>
      </c>
      <c r="S140" t="n">
        <v>57.64</v>
      </c>
      <c r="T140" t="n">
        <v>4092.16</v>
      </c>
      <c r="U140" t="n">
        <v>0.82</v>
      </c>
      <c r="V140" t="n">
        <v>0.88</v>
      </c>
      <c r="W140" t="n">
        <v>6.81</v>
      </c>
      <c r="X140" t="n">
        <v>0.23</v>
      </c>
      <c r="Y140" t="n">
        <v>1</v>
      </c>
      <c r="Z140" t="n">
        <v>10</v>
      </c>
      <c r="AA140" t="n">
        <v>460.8858990019833</v>
      </c>
      <c r="AB140" t="n">
        <v>630.604419865358</v>
      </c>
      <c r="AC140" t="n">
        <v>570.4204190922694</v>
      </c>
      <c r="AD140" t="n">
        <v>460885.8990019833</v>
      </c>
      <c r="AE140" t="n">
        <v>630604.4198653579</v>
      </c>
      <c r="AF140" t="n">
        <v>3.45352343970343e-06</v>
      </c>
      <c r="AG140" t="n">
        <v>7.815393518518519</v>
      </c>
      <c r="AH140" t="n">
        <v>570420.4190922694</v>
      </c>
    </row>
    <row r="141">
      <c r="A141" t="n">
        <v>139</v>
      </c>
      <c r="B141" t="n">
        <v>115</v>
      </c>
      <c r="C141" t="inlineStr">
        <is>
          <t xml:space="preserve">CONCLUIDO	</t>
        </is>
      </c>
      <c r="D141" t="n">
        <v>3.7015</v>
      </c>
      <c r="E141" t="n">
        <v>27.02</v>
      </c>
      <c r="F141" t="n">
        <v>23.96</v>
      </c>
      <c r="G141" t="n">
        <v>159.74</v>
      </c>
      <c r="H141" t="n">
        <v>2.22</v>
      </c>
      <c r="I141" t="n">
        <v>9</v>
      </c>
      <c r="J141" t="n">
        <v>286.17</v>
      </c>
      <c r="K141" t="n">
        <v>56.94</v>
      </c>
      <c r="L141" t="n">
        <v>35.75</v>
      </c>
      <c r="M141" t="n">
        <v>7</v>
      </c>
      <c r="N141" t="n">
        <v>78.48</v>
      </c>
      <c r="O141" t="n">
        <v>35528.95</v>
      </c>
      <c r="P141" t="n">
        <v>352.12</v>
      </c>
      <c r="Q141" t="n">
        <v>452.57</v>
      </c>
      <c r="R141" t="n">
        <v>69.91</v>
      </c>
      <c r="S141" t="n">
        <v>57.64</v>
      </c>
      <c r="T141" t="n">
        <v>4048.09</v>
      </c>
      <c r="U141" t="n">
        <v>0.82</v>
      </c>
      <c r="V141" t="n">
        <v>0.88</v>
      </c>
      <c r="W141" t="n">
        <v>6.81</v>
      </c>
      <c r="X141" t="n">
        <v>0.24</v>
      </c>
      <c r="Y141" t="n">
        <v>1</v>
      </c>
      <c r="Z141" t="n">
        <v>10</v>
      </c>
      <c r="AA141" t="n">
        <v>460.6869598537529</v>
      </c>
      <c r="AB141" t="n">
        <v>630.3322225461732</v>
      </c>
      <c r="AC141" t="n">
        <v>570.1741999031963</v>
      </c>
      <c r="AD141" t="n">
        <v>460686.9598537529</v>
      </c>
      <c r="AE141" t="n">
        <v>630332.2225461731</v>
      </c>
      <c r="AF141" t="n">
        <v>3.453336848491839e-06</v>
      </c>
      <c r="AG141" t="n">
        <v>7.818287037037037</v>
      </c>
      <c r="AH141" t="n">
        <v>570174.1999031963</v>
      </c>
    </row>
    <row r="142">
      <c r="A142" t="n">
        <v>140</v>
      </c>
      <c r="B142" t="n">
        <v>115</v>
      </c>
      <c r="C142" t="inlineStr">
        <is>
          <t xml:space="preserve">CONCLUIDO	</t>
        </is>
      </c>
      <c r="D142" t="n">
        <v>3.7128</v>
      </c>
      <c r="E142" t="n">
        <v>26.93</v>
      </c>
      <c r="F142" t="n">
        <v>23.92</v>
      </c>
      <c r="G142" t="n">
        <v>179.42</v>
      </c>
      <c r="H142" t="n">
        <v>2.24</v>
      </c>
      <c r="I142" t="n">
        <v>8</v>
      </c>
      <c r="J142" t="n">
        <v>286.68</v>
      </c>
      <c r="K142" t="n">
        <v>56.94</v>
      </c>
      <c r="L142" t="n">
        <v>36</v>
      </c>
      <c r="M142" t="n">
        <v>6</v>
      </c>
      <c r="N142" t="n">
        <v>78.73</v>
      </c>
      <c r="O142" t="n">
        <v>35591.05</v>
      </c>
      <c r="P142" t="n">
        <v>351.51</v>
      </c>
      <c r="Q142" t="n">
        <v>452.56</v>
      </c>
      <c r="R142" t="n">
        <v>68.91</v>
      </c>
      <c r="S142" t="n">
        <v>57.64</v>
      </c>
      <c r="T142" t="n">
        <v>3555.14</v>
      </c>
      <c r="U142" t="n">
        <v>0.84</v>
      </c>
      <c r="V142" t="n">
        <v>0.89</v>
      </c>
      <c r="W142" t="n">
        <v>6.8</v>
      </c>
      <c r="X142" t="n">
        <v>0.2</v>
      </c>
      <c r="Y142" t="n">
        <v>1</v>
      </c>
      <c r="Z142" t="n">
        <v>10</v>
      </c>
      <c r="AA142" t="n">
        <v>459.2191809340501</v>
      </c>
      <c r="AB142" t="n">
        <v>628.3239426744</v>
      </c>
      <c r="AC142" t="n">
        <v>568.3575874437466</v>
      </c>
      <c r="AD142" t="n">
        <v>459219.1809340501</v>
      </c>
      <c r="AE142" t="n">
        <v>628323.9426743999</v>
      </c>
      <c r="AF142" t="n">
        <v>3.463879251946644e-06</v>
      </c>
      <c r="AG142" t="n">
        <v>7.79224537037037</v>
      </c>
      <c r="AH142" t="n">
        <v>568357.5874437466</v>
      </c>
    </row>
    <row r="143">
      <c r="A143" t="n">
        <v>141</v>
      </c>
      <c r="B143" t="n">
        <v>115</v>
      </c>
      <c r="C143" t="inlineStr">
        <is>
          <t xml:space="preserve">CONCLUIDO	</t>
        </is>
      </c>
      <c r="D143" t="n">
        <v>3.7132</v>
      </c>
      <c r="E143" t="n">
        <v>26.93</v>
      </c>
      <c r="F143" t="n">
        <v>23.92</v>
      </c>
      <c r="G143" t="n">
        <v>179.39</v>
      </c>
      <c r="H143" t="n">
        <v>2.25</v>
      </c>
      <c r="I143" t="n">
        <v>8</v>
      </c>
      <c r="J143" t="n">
        <v>287.18</v>
      </c>
      <c r="K143" t="n">
        <v>56.94</v>
      </c>
      <c r="L143" t="n">
        <v>36.25</v>
      </c>
      <c r="M143" t="n">
        <v>6</v>
      </c>
      <c r="N143" t="n">
        <v>78.98999999999999</v>
      </c>
      <c r="O143" t="n">
        <v>35653.12</v>
      </c>
      <c r="P143" t="n">
        <v>351.41</v>
      </c>
      <c r="Q143" t="n">
        <v>452.56</v>
      </c>
      <c r="R143" t="n">
        <v>68.66</v>
      </c>
      <c r="S143" t="n">
        <v>57.64</v>
      </c>
      <c r="T143" t="n">
        <v>3429.54</v>
      </c>
      <c r="U143" t="n">
        <v>0.84</v>
      </c>
      <c r="V143" t="n">
        <v>0.89</v>
      </c>
      <c r="W143" t="n">
        <v>6.81</v>
      </c>
      <c r="X143" t="n">
        <v>0.2</v>
      </c>
      <c r="Y143" t="n">
        <v>1</v>
      </c>
      <c r="Z143" t="n">
        <v>10</v>
      </c>
      <c r="AA143" t="n">
        <v>459.1209477470612</v>
      </c>
      <c r="AB143" t="n">
        <v>628.1895356942193</v>
      </c>
      <c r="AC143" t="n">
        <v>568.2360080771131</v>
      </c>
      <c r="AD143" t="n">
        <v>459120.9477470611</v>
      </c>
      <c r="AE143" t="n">
        <v>628189.5356942193</v>
      </c>
      <c r="AF143" t="n">
        <v>3.464252434369823e-06</v>
      </c>
      <c r="AG143" t="n">
        <v>7.79224537037037</v>
      </c>
      <c r="AH143" t="n">
        <v>568236.0080771131</v>
      </c>
    </row>
    <row r="144">
      <c r="A144" t="n">
        <v>142</v>
      </c>
      <c r="B144" t="n">
        <v>115</v>
      </c>
      <c r="C144" t="inlineStr">
        <is>
          <t xml:space="preserve">CONCLUIDO	</t>
        </is>
      </c>
      <c r="D144" t="n">
        <v>3.7131</v>
      </c>
      <c r="E144" t="n">
        <v>26.93</v>
      </c>
      <c r="F144" t="n">
        <v>23.92</v>
      </c>
      <c r="G144" t="n">
        <v>179.4</v>
      </c>
      <c r="H144" t="n">
        <v>2.26</v>
      </c>
      <c r="I144" t="n">
        <v>8</v>
      </c>
      <c r="J144" t="n">
        <v>287.68</v>
      </c>
      <c r="K144" t="n">
        <v>56.94</v>
      </c>
      <c r="L144" t="n">
        <v>36.5</v>
      </c>
      <c r="M144" t="n">
        <v>6</v>
      </c>
      <c r="N144" t="n">
        <v>79.23999999999999</v>
      </c>
      <c r="O144" t="n">
        <v>35715.3</v>
      </c>
      <c r="P144" t="n">
        <v>351.57</v>
      </c>
      <c r="Q144" t="n">
        <v>452.56</v>
      </c>
      <c r="R144" t="n">
        <v>68.72</v>
      </c>
      <c r="S144" t="n">
        <v>57.64</v>
      </c>
      <c r="T144" t="n">
        <v>3460.37</v>
      </c>
      <c r="U144" t="n">
        <v>0.84</v>
      </c>
      <c r="V144" t="n">
        <v>0.89</v>
      </c>
      <c r="W144" t="n">
        <v>6.81</v>
      </c>
      <c r="X144" t="n">
        <v>0.2</v>
      </c>
      <c r="Y144" t="n">
        <v>1</v>
      </c>
      <c r="Z144" t="n">
        <v>10</v>
      </c>
      <c r="AA144" t="n">
        <v>459.2334406931656</v>
      </c>
      <c r="AB144" t="n">
        <v>628.343453505918</v>
      </c>
      <c r="AC144" t="n">
        <v>568.3752361888883</v>
      </c>
      <c r="AD144" t="n">
        <v>459233.4406931656</v>
      </c>
      <c r="AE144" t="n">
        <v>628343.453505918</v>
      </c>
      <c r="AF144" t="n">
        <v>3.464159138764028e-06</v>
      </c>
      <c r="AG144" t="n">
        <v>7.79224537037037</v>
      </c>
      <c r="AH144" t="n">
        <v>568375.2361888883</v>
      </c>
    </row>
    <row r="145">
      <c r="A145" t="n">
        <v>143</v>
      </c>
      <c r="B145" t="n">
        <v>115</v>
      </c>
      <c r="C145" t="inlineStr">
        <is>
          <t xml:space="preserve">CONCLUIDO	</t>
        </is>
      </c>
      <c r="D145" t="n">
        <v>3.712</v>
      </c>
      <c r="E145" t="n">
        <v>26.94</v>
      </c>
      <c r="F145" t="n">
        <v>23.93</v>
      </c>
      <c r="G145" t="n">
        <v>179.46</v>
      </c>
      <c r="H145" t="n">
        <v>2.27</v>
      </c>
      <c r="I145" t="n">
        <v>8</v>
      </c>
      <c r="J145" t="n">
        <v>288.19</v>
      </c>
      <c r="K145" t="n">
        <v>56.94</v>
      </c>
      <c r="L145" t="n">
        <v>36.75</v>
      </c>
      <c r="M145" t="n">
        <v>6</v>
      </c>
      <c r="N145" t="n">
        <v>79.5</v>
      </c>
      <c r="O145" t="n">
        <v>35777.58</v>
      </c>
      <c r="P145" t="n">
        <v>352.08</v>
      </c>
      <c r="Q145" t="n">
        <v>452.57</v>
      </c>
      <c r="R145" t="n">
        <v>68.93000000000001</v>
      </c>
      <c r="S145" t="n">
        <v>57.64</v>
      </c>
      <c r="T145" t="n">
        <v>3560.77</v>
      </c>
      <c r="U145" t="n">
        <v>0.84</v>
      </c>
      <c r="V145" t="n">
        <v>0.89</v>
      </c>
      <c r="W145" t="n">
        <v>6.81</v>
      </c>
      <c r="X145" t="n">
        <v>0.2</v>
      </c>
      <c r="Y145" t="n">
        <v>1</v>
      </c>
      <c r="Z145" t="n">
        <v>10</v>
      </c>
      <c r="AA145" t="n">
        <v>459.6895142918298</v>
      </c>
      <c r="AB145" t="n">
        <v>628.9674735241574</v>
      </c>
      <c r="AC145" t="n">
        <v>568.9397006124045</v>
      </c>
      <c r="AD145" t="n">
        <v>459689.5142918298</v>
      </c>
      <c r="AE145" t="n">
        <v>628967.4735241574</v>
      </c>
      <c r="AF145" t="n">
        <v>3.463132887100286e-06</v>
      </c>
      <c r="AG145" t="n">
        <v>7.795138888888889</v>
      </c>
      <c r="AH145" t="n">
        <v>568939.7006124045</v>
      </c>
    </row>
    <row r="146">
      <c r="A146" t="n">
        <v>144</v>
      </c>
      <c r="B146" t="n">
        <v>115</v>
      </c>
      <c r="C146" t="inlineStr">
        <is>
          <t xml:space="preserve">CONCLUIDO	</t>
        </is>
      </c>
      <c r="D146" t="n">
        <v>3.7125</v>
      </c>
      <c r="E146" t="n">
        <v>26.94</v>
      </c>
      <c r="F146" t="n">
        <v>23.92</v>
      </c>
      <c r="G146" t="n">
        <v>179.43</v>
      </c>
      <c r="H146" t="n">
        <v>2.28</v>
      </c>
      <c r="I146" t="n">
        <v>8</v>
      </c>
      <c r="J146" t="n">
        <v>288.7</v>
      </c>
      <c r="K146" t="n">
        <v>56.94</v>
      </c>
      <c r="L146" t="n">
        <v>37</v>
      </c>
      <c r="M146" t="n">
        <v>6</v>
      </c>
      <c r="N146" t="n">
        <v>79.75</v>
      </c>
      <c r="O146" t="n">
        <v>35839.97</v>
      </c>
      <c r="P146" t="n">
        <v>352.32</v>
      </c>
      <c r="Q146" t="n">
        <v>452.57</v>
      </c>
      <c r="R146" t="n">
        <v>68.84</v>
      </c>
      <c r="S146" t="n">
        <v>57.64</v>
      </c>
      <c r="T146" t="n">
        <v>3517.38</v>
      </c>
      <c r="U146" t="n">
        <v>0.84</v>
      </c>
      <c r="V146" t="n">
        <v>0.89</v>
      </c>
      <c r="W146" t="n">
        <v>6.81</v>
      </c>
      <c r="X146" t="n">
        <v>0.2</v>
      </c>
      <c r="Y146" t="n">
        <v>1</v>
      </c>
      <c r="Z146" t="n">
        <v>10</v>
      </c>
      <c r="AA146" t="n">
        <v>459.7717132081652</v>
      </c>
      <c r="AB146" t="n">
        <v>629.0799417078479</v>
      </c>
      <c r="AC146" t="n">
        <v>569.0414349904936</v>
      </c>
      <c r="AD146" t="n">
        <v>459771.7132081653</v>
      </c>
      <c r="AE146" t="n">
        <v>629079.9417078479</v>
      </c>
      <c r="AF146" t="n">
        <v>3.46359936512926e-06</v>
      </c>
      <c r="AG146" t="n">
        <v>7.795138888888889</v>
      </c>
      <c r="AH146" t="n">
        <v>569041.4349904936</v>
      </c>
    </row>
    <row r="147">
      <c r="A147" t="n">
        <v>145</v>
      </c>
      <c r="B147" t="n">
        <v>115</v>
      </c>
      <c r="C147" t="inlineStr">
        <is>
          <t xml:space="preserve">CONCLUIDO	</t>
        </is>
      </c>
      <c r="D147" t="n">
        <v>3.7135</v>
      </c>
      <c r="E147" t="n">
        <v>26.93</v>
      </c>
      <c r="F147" t="n">
        <v>23.92</v>
      </c>
      <c r="G147" t="n">
        <v>179.38</v>
      </c>
      <c r="H147" t="n">
        <v>2.29</v>
      </c>
      <c r="I147" t="n">
        <v>8</v>
      </c>
      <c r="J147" t="n">
        <v>289.2</v>
      </c>
      <c r="K147" t="n">
        <v>56.94</v>
      </c>
      <c r="L147" t="n">
        <v>37.25</v>
      </c>
      <c r="M147" t="n">
        <v>6</v>
      </c>
      <c r="N147" t="n">
        <v>80.01000000000001</v>
      </c>
      <c r="O147" t="n">
        <v>35902.46</v>
      </c>
      <c r="P147" t="n">
        <v>352.51</v>
      </c>
      <c r="Q147" t="n">
        <v>452.56</v>
      </c>
      <c r="R147" t="n">
        <v>68.64</v>
      </c>
      <c r="S147" t="n">
        <v>57.64</v>
      </c>
      <c r="T147" t="n">
        <v>3417.7</v>
      </c>
      <c r="U147" t="n">
        <v>0.84</v>
      </c>
      <c r="V147" t="n">
        <v>0.89</v>
      </c>
      <c r="W147" t="n">
        <v>6.81</v>
      </c>
      <c r="X147" t="n">
        <v>0.19</v>
      </c>
      <c r="Y147" t="n">
        <v>1</v>
      </c>
      <c r="Z147" t="n">
        <v>10</v>
      </c>
      <c r="AA147" t="n">
        <v>459.8125787053453</v>
      </c>
      <c r="AB147" t="n">
        <v>629.1358556839482</v>
      </c>
      <c r="AC147" t="n">
        <v>569.0920126151906</v>
      </c>
      <c r="AD147" t="n">
        <v>459812.5787053453</v>
      </c>
      <c r="AE147" t="n">
        <v>629135.8556839481</v>
      </c>
      <c r="AF147" t="n">
        <v>3.464532321187207e-06</v>
      </c>
      <c r="AG147" t="n">
        <v>7.79224537037037</v>
      </c>
      <c r="AH147" t="n">
        <v>569092.0126151906</v>
      </c>
    </row>
    <row r="148">
      <c r="A148" t="n">
        <v>146</v>
      </c>
      <c r="B148" t="n">
        <v>115</v>
      </c>
      <c r="C148" t="inlineStr">
        <is>
          <t xml:space="preserve">CONCLUIDO	</t>
        </is>
      </c>
      <c r="D148" t="n">
        <v>3.7122</v>
      </c>
      <c r="E148" t="n">
        <v>26.94</v>
      </c>
      <c r="F148" t="n">
        <v>23.93</v>
      </c>
      <c r="G148" t="n">
        <v>179.45</v>
      </c>
      <c r="H148" t="n">
        <v>2.31</v>
      </c>
      <c r="I148" t="n">
        <v>8</v>
      </c>
      <c r="J148" t="n">
        <v>289.71</v>
      </c>
      <c r="K148" t="n">
        <v>56.94</v>
      </c>
      <c r="L148" t="n">
        <v>37.5</v>
      </c>
      <c r="M148" t="n">
        <v>6</v>
      </c>
      <c r="N148" t="n">
        <v>80.27</v>
      </c>
      <c r="O148" t="n">
        <v>35965.05</v>
      </c>
      <c r="P148" t="n">
        <v>352.71</v>
      </c>
      <c r="Q148" t="n">
        <v>452.55</v>
      </c>
      <c r="R148" t="n">
        <v>68.94</v>
      </c>
      <c r="S148" t="n">
        <v>57.64</v>
      </c>
      <c r="T148" t="n">
        <v>3570.47</v>
      </c>
      <c r="U148" t="n">
        <v>0.84</v>
      </c>
      <c r="V148" t="n">
        <v>0.89</v>
      </c>
      <c r="W148" t="n">
        <v>6.81</v>
      </c>
      <c r="X148" t="n">
        <v>0.2</v>
      </c>
      <c r="Y148" t="n">
        <v>1</v>
      </c>
      <c r="Z148" t="n">
        <v>10</v>
      </c>
      <c r="AA148" t="n">
        <v>460.0834065955074</v>
      </c>
      <c r="AB148" t="n">
        <v>629.5064143513512</v>
      </c>
      <c r="AC148" t="n">
        <v>569.4272056834591</v>
      </c>
      <c r="AD148" t="n">
        <v>460083.4065955074</v>
      </c>
      <c r="AE148" t="n">
        <v>629506.4143513512</v>
      </c>
      <c r="AF148" t="n">
        <v>3.463319478311875e-06</v>
      </c>
      <c r="AG148" t="n">
        <v>7.795138888888889</v>
      </c>
      <c r="AH148" t="n">
        <v>569427.2056834591</v>
      </c>
    </row>
    <row r="149">
      <c r="A149" t="n">
        <v>147</v>
      </c>
      <c r="B149" t="n">
        <v>115</v>
      </c>
      <c r="C149" t="inlineStr">
        <is>
          <t xml:space="preserve">CONCLUIDO	</t>
        </is>
      </c>
      <c r="D149" t="n">
        <v>3.7134</v>
      </c>
      <c r="E149" t="n">
        <v>26.93</v>
      </c>
      <c r="F149" t="n">
        <v>23.92</v>
      </c>
      <c r="G149" t="n">
        <v>179.38</v>
      </c>
      <c r="H149" t="n">
        <v>2.32</v>
      </c>
      <c r="I149" t="n">
        <v>8</v>
      </c>
      <c r="J149" t="n">
        <v>290.22</v>
      </c>
      <c r="K149" t="n">
        <v>56.94</v>
      </c>
      <c r="L149" t="n">
        <v>37.75</v>
      </c>
      <c r="M149" t="n">
        <v>6</v>
      </c>
      <c r="N149" t="n">
        <v>80.52</v>
      </c>
      <c r="O149" t="n">
        <v>36027.75</v>
      </c>
      <c r="P149" t="n">
        <v>352.86</v>
      </c>
      <c r="Q149" t="n">
        <v>452.55</v>
      </c>
      <c r="R149" t="n">
        <v>68.61</v>
      </c>
      <c r="S149" t="n">
        <v>57.64</v>
      </c>
      <c r="T149" t="n">
        <v>3404.42</v>
      </c>
      <c r="U149" t="n">
        <v>0.84</v>
      </c>
      <c r="V149" t="n">
        <v>0.89</v>
      </c>
      <c r="W149" t="n">
        <v>6.81</v>
      </c>
      <c r="X149" t="n">
        <v>0.19</v>
      </c>
      <c r="Y149" t="n">
        <v>1</v>
      </c>
      <c r="Z149" t="n">
        <v>10</v>
      </c>
      <c r="AA149" t="n">
        <v>460.0488338594233</v>
      </c>
      <c r="AB149" t="n">
        <v>629.4591104085994</v>
      </c>
      <c r="AC149" t="n">
        <v>569.384416362612</v>
      </c>
      <c r="AD149" t="n">
        <v>460048.8338594233</v>
      </c>
      <c r="AE149" t="n">
        <v>629459.1104085994</v>
      </c>
      <c r="AF149" t="n">
        <v>3.464439025581412e-06</v>
      </c>
      <c r="AG149" t="n">
        <v>7.79224537037037</v>
      </c>
      <c r="AH149" t="n">
        <v>569384.416362612</v>
      </c>
    </row>
    <row r="150">
      <c r="A150" t="n">
        <v>148</v>
      </c>
      <c r="B150" t="n">
        <v>115</v>
      </c>
      <c r="C150" t="inlineStr">
        <is>
          <t xml:space="preserve">CONCLUIDO	</t>
        </is>
      </c>
      <c r="D150" t="n">
        <v>3.7142</v>
      </c>
      <c r="E150" t="n">
        <v>26.92</v>
      </c>
      <c r="F150" t="n">
        <v>23.91</v>
      </c>
      <c r="G150" t="n">
        <v>179.34</v>
      </c>
      <c r="H150" t="n">
        <v>2.33</v>
      </c>
      <c r="I150" t="n">
        <v>8</v>
      </c>
      <c r="J150" t="n">
        <v>290.73</v>
      </c>
      <c r="K150" t="n">
        <v>56.94</v>
      </c>
      <c r="L150" t="n">
        <v>38</v>
      </c>
      <c r="M150" t="n">
        <v>6</v>
      </c>
      <c r="N150" t="n">
        <v>80.78</v>
      </c>
      <c r="O150" t="n">
        <v>36090.56</v>
      </c>
      <c r="P150" t="n">
        <v>352.68</v>
      </c>
      <c r="Q150" t="n">
        <v>452.55</v>
      </c>
      <c r="R150" t="n">
        <v>68.45</v>
      </c>
      <c r="S150" t="n">
        <v>57.64</v>
      </c>
      <c r="T150" t="n">
        <v>3322.25</v>
      </c>
      <c r="U150" t="n">
        <v>0.84</v>
      </c>
      <c r="V150" t="n">
        <v>0.89</v>
      </c>
      <c r="W150" t="n">
        <v>6.81</v>
      </c>
      <c r="X150" t="n">
        <v>0.19</v>
      </c>
      <c r="Y150" t="n">
        <v>1</v>
      </c>
      <c r="Z150" t="n">
        <v>10</v>
      </c>
      <c r="AA150" t="n">
        <v>459.8325643187023</v>
      </c>
      <c r="AB150" t="n">
        <v>629.1632008818461</v>
      </c>
      <c r="AC150" t="n">
        <v>569.1167480257806</v>
      </c>
      <c r="AD150" t="n">
        <v>459832.5643187023</v>
      </c>
      <c r="AE150" t="n">
        <v>629163.2008818461</v>
      </c>
      <c r="AF150" t="n">
        <v>3.46518539042777e-06</v>
      </c>
      <c r="AG150" t="n">
        <v>7.789351851851852</v>
      </c>
      <c r="AH150" t="n">
        <v>569116.7480257805</v>
      </c>
    </row>
    <row r="151">
      <c r="A151" t="n">
        <v>149</v>
      </c>
      <c r="B151" t="n">
        <v>115</v>
      </c>
      <c r="C151" t="inlineStr">
        <is>
          <t xml:space="preserve">CONCLUIDO	</t>
        </is>
      </c>
      <c r="D151" t="n">
        <v>3.7144</v>
      </c>
      <c r="E151" t="n">
        <v>26.92</v>
      </c>
      <c r="F151" t="n">
        <v>23.91</v>
      </c>
      <c r="G151" t="n">
        <v>179.33</v>
      </c>
      <c r="H151" t="n">
        <v>2.34</v>
      </c>
      <c r="I151" t="n">
        <v>8</v>
      </c>
      <c r="J151" t="n">
        <v>291.24</v>
      </c>
      <c r="K151" t="n">
        <v>56.94</v>
      </c>
      <c r="L151" t="n">
        <v>38.25</v>
      </c>
      <c r="M151" t="n">
        <v>6</v>
      </c>
      <c r="N151" t="n">
        <v>81.04000000000001</v>
      </c>
      <c r="O151" t="n">
        <v>36153.47</v>
      </c>
      <c r="P151" t="n">
        <v>352.81</v>
      </c>
      <c r="Q151" t="n">
        <v>452.58</v>
      </c>
      <c r="R151" t="n">
        <v>68.47</v>
      </c>
      <c r="S151" t="n">
        <v>57.64</v>
      </c>
      <c r="T151" t="n">
        <v>3335.29</v>
      </c>
      <c r="U151" t="n">
        <v>0.84</v>
      </c>
      <c r="V151" t="n">
        <v>0.89</v>
      </c>
      <c r="W151" t="n">
        <v>6.8</v>
      </c>
      <c r="X151" t="n">
        <v>0.19</v>
      </c>
      <c r="Y151" t="n">
        <v>1</v>
      </c>
      <c r="Z151" t="n">
        <v>10</v>
      </c>
      <c r="AA151" t="n">
        <v>459.9006383747318</v>
      </c>
      <c r="AB151" t="n">
        <v>629.2563428085211</v>
      </c>
      <c r="AC151" t="n">
        <v>569.2010006176992</v>
      </c>
      <c r="AD151" t="n">
        <v>459900.6383747318</v>
      </c>
      <c r="AE151" t="n">
        <v>629256.3428085211</v>
      </c>
      <c r="AF151" t="n">
        <v>3.465371981639359e-06</v>
      </c>
      <c r="AG151" t="n">
        <v>7.789351851851852</v>
      </c>
      <c r="AH151" t="n">
        <v>569201.0006176991</v>
      </c>
    </row>
    <row r="152">
      <c r="A152" t="n">
        <v>150</v>
      </c>
      <c r="B152" t="n">
        <v>115</v>
      </c>
      <c r="C152" t="inlineStr">
        <is>
          <t xml:space="preserve">CONCLUIDO	</t>
        </is>
      </c>
      <c r="D152" t="n">
        <v>3.7135</v>
      </c>
      <c r="E152" t="n">
        <v>26.93</v>
      </c>
      <c r="F152" t="n">
        <v>23.92</v>
      </c>
      <c r="G152" t="n">
        <v>179.38</v>
      </c>
      <c r="H152" t="n">
        <v>2.35</v>
      </c>
      <c r="I152" t="n">
        <v>8</v>
      </c>
      <c r="J152" t="n">
        <v>291.75</v>
      </c>
      <c r="K152" t="n">
        <v>56.94</v>
      </c>
      <c r="L152" t="n">
        <v>38.5</v>
      </c>
      <c r="M152" t="n">
        <v>6</v>
      </c>
      <c r="N152" t="n">
        <v>81.31</v>
      </c>
      <c r="O152" t="n">
        <v>36216.49</v>
      </c>
      <c r="P152" t="n">
        <v>352.99</v>
      </c>
      <c r="Q152" t="n">
        <v>452.55</v>
      </c>
      <c r="R152" t="n">
        <v>68.58</v>
      </c>
      <c r="S152" t="n">
        <v>57.64</v>
      </c>
      <c r="T152" t="n">
        <v>3388.92</v>
      </c>
      <c r="U152" t="n">
        <v>0.84</v>
      </c>
      <c r="V152" t="n">
        <v>0.89</v>
      </c>
      <c r="W152" t="n">
        <v>6.81</v>
      </c>
      <c r="X152" t="n">
        <v>0.19</v>
      </c>
      <c r="Y152" t="n">
        <v>1</v>
      </c>
      <c r="Z152" t="n">
        <v>10</v>
      </c>
      <c r="AA152" t="n">
        <v>460.1252086126972</v>
      </c>
      <c r="AB152" t="n">
        <v>629.5636097154451</v>
      </c>
      <c r="AC152" t="n">
        <v>569.478942402278</v>
      </c>
      <c r="AD152" t="n">
        <v>460125.2086126972</v>
      </c>
      <c r="AE152" t="n">
        <v>629563.6097154451</v>
      </c>
      <c r="AF152" t="n">
        <v>3.464532321187207e-06</v>
      </c>
      <c r="AG152" t="n">
        <v>7.79224537037037</v>
      </c>
      <c r="AH152" t="n">
        <v>569478.942402278</v>
      </c>
    </row>
    <row r="153">
      <c r="A153" t="n">
        <v>151</v>
      </c>
      <c r="B153" t="n">
        <v>115</v>
      </c>
      <c r="C153" t="inlineStr">
        <is>
          <t xml:space="preserve">CONCLUIDO	</t>
        </is>
      </c>
      <c r="D153" t="n">
        <v>3.7131</v>
      </c>
      <c r="E153" t="n">
        <v>26.93</v>
      </c>
      <c r="F153" t="n">
        <v>23.92</v>
      </c>
      <c r="G153" t="n">
        <v>179.4</v>
      </c>
      <c r="H153" t="n">
        <v>2.36</v>
      </c>
      <c r="I153" t="n">
        <v>8</v>
      </c>
      <c r="J153" t="n">
        <v>292.26</v>
      </c>
      <c r="K153" t="n">
        <v>56.94</v>
      </c>
      <c r="L153" t="n">
        <v>38.75</v>
      </c>
      <c r="M153" t="n">
        <v>6</v>
      </c>
      <c r="N153" t="n">
        <v>81.56999999999999</v>
      </c>
      <c r="O153" t="n">
        <v>36279.61</v>
      </c>
      <c r="P153" t="n">
        <v>352.81</v>
      </c>
      <c r="Q153" t="n">
        <v>452.55</v>
      </c>
      <c r="R153" t="n">
        <v>68.72</v>
      </c>
      <c r="S153" t="n">
        <v>57.64</v>
      </c>
      <c r="T153" t="n">
        <v>3459.89</v>
      </c>
      <c r="U153" t="n">
        <v>0.84</v>
      </c>
      <c r="V153" t="n">
        <v>0.89</v>
      </c>
      <c r="W153" t="n">
        <v>6.81</v>
      </c>
      <c r="X153" t="n">
        <v>0.2</v>
      </c>
      <c r="Y153" t="n">
        <v>1</v>
      </c>
      <c r="Z153" t="n">
        <v>10</v>
      </c>
      <c r="AA153" t="n">
        <v>460.0411549568422</v>
      </c>
      <c r="AB153" t="n">
        <v>629.4486037953187</v>
      </c>
      <c r="AC153" t="n">
        <v>569.3749124857567</v>
      </c>
      <c r="AD153" t="n">
        <v>460041.1549568422</v>
      </c>
      <c r="AE153" t="n">
        <v>629448.6037953187</v>
      </c>
      <c r="AF153" t="n">
        <v>3.464159138764028e-06</v>
      </c>
      <c r="AG153" t="n">
        <v>7.79224537037037</v>
      </c>
      <c r="AH153" t="n">
        <v>569374.9124857567</v>
      </c>
    </row>
    <row r="154">
      <c r="A154" t="n">
        <v>152</v>
      </c>
      <c r="B154" t="n">
        <v>115</v>
      </c>
      <c r="C154" t="inlineStr">
        <is>
          <t xml:space="preserve">CONCLUIDO	</t>
        </is>
      </c>
      <c r="D154" t="n">
        <v>3.7128</v>
      </c>
      <c r="E154" t="n">
        <v>26.93</v>
      </c>
      <c r="F154" t="n">
        <v>23.92</v>
      </c>
      <c r="G154" t="n">
        <v>179.41</v>
      </c>
      <c r="H154" t="n">
        <v>2.37</v>
      </c>
      <c r="I154" t="n">
        <v>8</v>
      </c>
      <c r="J154" t="n">
        <v>292.77</v>
      </c>
      <c r="K154" t="n">
        <v>56.94</v>
      </c>
      <c r="L154" t="n">
        <v>39</v>
      </c>
      <c r="M154" t="n">
        <v>6</v>
      </c>
      <c r="N154" t="n">
        <v>81.83</v>
      </c>
      <c r="O154" t="n">
        <v>36342.85</v>
      </c>
      <c r="P154" t="n">
        <v>352.88</v>
      </c>
      <c r="Q154" t="n">
        <v>452.56</v>
      </c>
      <c r="R154" t="n">
        <v>68.63</v>
      </c>
      <c r="S154" t="n">
        <v>57.64</v>
      </c>
      <c r="T154" t="n">
        <v>3413.54</v>
      </c>
      <c r="U154" t="n">
        <v>0.84</v>
      </c>
      <c r="V154" t="n">
        <v>0.89</v>
      </c>
      <c r="W154" t="n">
        <v>6.81</v>
      </c>
      <c r="X154" t="n">
        <v>0.2</v>
      </c>
      <c r="Y154" t="n">
        <v>1</v>
      </c>
      <c r="Z154" t="n">
        <v>10</v>
      </c>
      <c r="AA154" t="n">
        <v>460.1116470257369</v>
      </c>
      <c r="AB154" t="n">
        <v>629.545054153871</v>
      </c>
      <c r="AC154" t="n">
        <v>569.4621577574577</v>
      </c>
      <c r="AD154" t="n">
        <v>460111.6470257369</v>
      </c>
      <c r="AE154" t="n">
        <v>629545.054153871</v>
      </c>
      <c r="AF154" t="n">
        <v>3.463879251946644e-06</v>
      </c>
      <c r="AG154" t="n">
        <v>7.79224537037037</v>
      </c>
      <c r="AH154" t="n">
        <v>569462.1577574577</v>
      </c>
    </row>
    <row r="155">
      <c r="A155" t="n">
        <v>153</v>
      </c>
      <c r="B155" t="n">
        <v>115</v>
      </c>
      <c r="C155" t="inlineStr">
        <is>
          <t xml:space="preserve">CONCLUIDO	</t>
        </is>
      </c>
      <c r="D155" t="n">
        <v>3.7129</v>
      </c>
      <c r="E155" t="n">
        <v>26.93</v>
      </c>
      <c r="F155" t="n">
        <v>23.92</v>
      </c>
      <c r="G155" t="n">
        <v>179.41</v>
      </c>
      <c r="H155" t="n">
        <v>2.38</v>
      </c>
      <c r="I155" t="n">
        <v>8</v>
      </c>
      <c r="J155" t="n">
        <v>293.29</v>
      </c>
      <c r="K155" t="n">
        <v>56.94</v>
      </c>
      <c r="L155" t="n">
        <v>39.25</v>
      </c>
      <c r="M155" t="n">
        <v>6</v>
      </c>
      <c r="N155" t="n">
        <v>82.09</v>
      </c>
      <c r="O155" t="n">
        <v>36406.19</v>
      </c>
      <c r="P155" t="n">
        <v>352.64</v>
      </c>
      <c r="Q155" t="n">
        <v>452.57</v>
      </c>
      <c r="R155" t="n">
        <v>68.79000000000001</v>
      </c>
      <c r="S155" t="n">
        <v>57.64</v>
      </c>
      <c r="T155" t="n">
        <v>3494.14</v>
      </c>
      <c r="U155" t="n">
        <v>0.84</v>
      </c>
      <c r="V155" t="n">
        <v>0.89</v>
      </c>
      <c r="W155" t="n">
        <v>6.81</v>
      </c>
      <c r="X155" t="n">
        <v>0.2</v>
      </c>
      <c r="Y155" t="n">
        <v>1</v>
      </c>
      <c r="Z155" t="n">
        <v>10</v>
      </c>
      <c r="AA155" t="n">
        <v>459.9470079327726</v>
      </c>
      <c r="AB155" t="n">
        <v>629.3197876835133</v>
      </c>
      <c r="AC155" t="n">
        <v>569.2583904028673</v>
      </c>
      <c r="AD155" t="n">
        <v>459947.0079327726</v>
      </c>
      <c r="AE155" t="n">
        <v>629319.7876835132</v>
      </c>
      <c r="AF155" t="n">
        <v>3.463972547552439e-06</v>
      </c>
      <c r="AG155" t="n">
        <v>7.79224537037037</v>
      </c>
      <c r="AH155" t="n">
        <v>569258.3904028673</v>
      </c>
    </row>
    <row r="156">
      <c r="A156" t="n">
        <v>154</v>
      </c>
      <c r="B156" t="n">
        <v>115</v>
      </c>
      <c r="C156" t="inlineStr">
        <is>
          <t xml:space="preserve">CONCLUIDO	</t>
        </is>
      </c>
      <c r="D156" t="n">
        <v>3.7131</v>
      </c>
      <c r="E156" t="n">
        <v>26.93</v>
      </c>
      <c r="F156" t="n">
        <v>23.92</v>
      </c>
      <c r="G156" t="n">
        <v>179.4</v>
      </c>
      <c r="H156" t="n">
        <v>2.39</v>
      </c>
      <c r="I156" t="n">
        <v>8</v>
      </c>
      <c r="J156" t="n">
        <v>293.8</v>
      </c>
      <c r="K156" t="n">
        <v>56.94</v>
      </c>
      <c r="L156" t="n">
        <v>39.5</v>
      </c>
      <c r="M156" t="n">
        <v>6</v>
      </c>
      <c r="N156" t="n">
        <v>82.36</v>
      </c>
      <c r="O156" t="n">
        <v>36469.64</v>
      </c>
      <c r="P156" t="n">
        <v>352.17</v>
      </c>
      <c r="Q156" t="n">
        <v>452.56</v>
      </c>
      <c r="R156" t="n">
        <v>68.69</v>
      </c>
      <c r="S156" t="n">
        <v>57.64</v>
      </c>
      <c r="T156" t="n">
        <v>3441.07</v>
      </c>
      <c r="U156" t="n">
        <v>0.84</v>
      </c>
      <c r="V156" t="n">
        <v>0.89</v>
      </c>
      <c r="W156" t="n">
        <v>6.81</v>
      </c>
      <c r="X156" t="n">
        <v>0.2</v>
      </c>
      <c r="Y156" t="n">
        <v>1</v>
      </c>
      <c r="Z156" t="n">
        <v>10</v>
      </c>
      <c r="AA156" t="n">
        <v>459.6242701755899</v>
      </c>
      <c r="AB156" t="n">
        <v>628.8782036459506</v>
      </c>
      <c r="AC156" t="n">
        <v>568.8589505260828</v>
      </c>
      <c r="AD156" t="n">
        <v>459624.2701755898</v>
      </c>
      <c r="AE156" t="n">
        <v>628878.2036459506</v>
      </c>
      <c r="AF156" t="n">
        <v>3.464159138764028e-06</v>
      </c>
      <c r="AG156" t="n">
        <v>7.79224537037037</v>
      </c>
      <c r="AH156" t="n">
        <v>568858.9505260828</v>
      </c>
    </row>
    <row r="157">
      <c r="A157" t="n">
        <v>155</v>
      </c>
      <c r="B157" t="n">
        <v>115</v>
      </c>
      <c r="C157" t="inlineStr">
        <is>
          <t xml:space="preserve">CONCLUIDO	</t>
        </is>
      </c>
      <c r="D157" t="n">
        <v>3.7135</v>
      </c>
      <c r="E157" t="n">
        <v>26.93</v>
      </c>
      <c r="F157" t="n">
        <v>23.92</v>
      </c>
      <c r="G157" t="n">
        <v>179.38</v>
      </c>
      <c r="H157" t="n">
        <v>2.41</v>
      </c>
      <c r="I157" t="n">
        <v>8</v>
      </c>
      <c r="J157" t="n">
        <v>294.32</v>
      </c>
      <c r="K157" t="n">
        <v>56.94</v>
      </c>
      <c r="L157" t="n">
        <v>39.75</v>
      </c>
      <c r="M157" t="n">
        <v>6</v>
      </c>
      <c r="N157" t="n">
        <v>82.62</v>
      </c>
      <c r="O157" t="n">
        <v>36533.2</v>
      </c>
      <c r="P157" t="n">
        <v>351.7</v>
      </c>
      <c r="Q157" t="n">
        <v>452.55</v>
      </c>
      <c r="R157" t="n">
        <v>68.65000000000001</v>
      </c>
      <c r="S157" t="n">
        <v>57.64</v>
      </c>
      <c r="T157" t="n">
        <v>3425.16</v>
      </c>
      <c r="U157" t="n">
        <v>0.84</v>
      </c>
      <c r="V157" t="n">
        <v>0.89</v>
      </c>
      <c r="W157" t="n">
        <v>6.81</v>
      </c>
      <c r="X157" t="n">
        <v>0.19</v>
      </c>
      <c r="Y157" t="n">
        <v>1</v>
      </c>
      <c r="Z157" t="n">
        <v>10</v>
      </c>
      <c r="AA157" t="n">
        <v>459.285015736689</v>
      </c>
      <c r="AB157" t="n">
        <v>628.4140207557971</v>
      </c>
      <c r="AC157" t="n">
        <v>568.4390685994806</v>
      </c>
      <c r="AD157" t="n">
        <v>459285.015736689</v>
      </c>
      <c r="AE157" t="n">
        <v>628414.020755797</v>
      </c>
      <c r="AF157" t="n">
        <v>3.464532321187207e-06</v>
      </c>
      <c r="AG157" t="n">
        <v>7.79224537037037</v>
      </c>
      <c r="AH157" t="n">
        <v>568439.0685994806</v>
      </c>
    </row>
    <row r="158">
      <c r="A158" t="n">
        <v>156</v>
      </c>
      <c r="B158" t="n">
        <v>115</v>
      </c>
      <c r="C158" t="inlineStr">
        <is>
          <t xml:space="preserve">CONCLUIDO	</t>
        </is>
      </c>
      <c r="D158" t="n">
        <v>3.7121</v>
      </c>
      <c r="E158" t="n">
        <v>26.94</v>
      </c>
      <c r="F158" t="n">
        <v>23.93</v>
      </c>
      <c r="G158" t="n">
        <v>179.45</v>
      </c>
      <c r="H158" t="n">
        <v>2.42</v>
      </c>
      <c r="I158" t="n">
        <v>8</v>
      </c>
      <c r="J158" t="n">
        <v>294.83</v>
      </c>
      <c r="K158" t="n">
        <v>56.94</v>
      </c>
      <c r="L158" t="n">
        <v>40</v>
      </c>
      <c r="M158" t="n">
        <v>6</v>
      </c>
      <c r="N158" t="n">
        <v>82.89</v>
      </c>
      <c r="O158" t="n">
        <v>36596.87</v>
      </c>
      <c r="P158" t="n">
        <v>351.39</v>
      </c>
      <c r="Q158" t="n">
        <v>452.56</v>
      </c>
      <c r="R158" t="n">
        <v>68.95999999999999</v>
      </c>
      <c r="S158" t="n">
        <v>57.64</v>
      </c>
      <c r="T158" t="n">
        <v>3575.77</v>
      </c>
      <c r="U158" t="n">
        <v>0.84</v>
      </c>
      <c r="V158" t="n">
        <v>0.89</v>
      </c>
      <c r="W158" t="n">
        <v>6.81</v>
      </c>
      <c r="X158" t="n">
        <v>0.2</v>
      </c>
      <c r="Y158" t="n">
        <v>1</v>
      </c>
      <c r="Z158" t="n">
        <v>10</v>
      </c>
      <c r="AA158" t="n">
        <v>459.2316500132853</v>
      </c>
      <c r="AB158" t="n">
        <v>628.3410034187065</v>
      </c>
      <c r="AC158" t="n">
        <v>568.3730199345614</v>
      </c>
      <c r="AD158" t="n">
        <v>459231.6500132853</v>
      </c>
      <c r="AE158" t="n">
        <v>628341.0034187065</v>
      </c>
      <c r="AF158" t="n">
        <v>3.46322618270608e-06</v>
      </c>
      <c r="AG158" t="n">
        <v>7.795138888888889</v>
      </c>
      <c r="AH158" t="n">
        <v>568373.0199345615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H36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35</v>
      </c>
      <c r="C2" t="inlineStr">
        <is>
          <t xml:space="preserve">CONCLUIDO	</t>
        </is>
      </c>
      <c r="D2" t="n">
        <v>3.018</v>
      </c>
      <c r="E2" t="n">
        <v>33.13</v>
      </c>
      <c r="F2" t="n">
        <v>28.45</v>
      </c>
      <c r="G2" t="n">
        <v>10.54</v>
      </c>
      <c r="H2" t="n">
        <v>0.22</v>
      </c>
      <c r="I2" t="n">
        <v>162</v>
      </c>
      <c r="J2" t="n">
        <v>80.84</v>
      </c>
      <c r="K2" t="n">
        <v>35.1</v>
      </c>
      <c r="L2" t="n">
        <v>1</v>
      </c>
      <c r="M2" t="n">
        <v>160</v>
      </c>
      <c r="N2" t="n">
        <v>9.74</v>
      </c>
      <c r="O2" t="n">
        <v>10204.21</v>
      </c>
      <c r="P2" t="n">
        <v>223.48</v>
      </c>
      <c r="Q2" t="n">
        <v>452.96</v>
      </c>
      <c r="R2" t="n">
        <v>216.01</v>
      </c>
      <c r="S2" t="n">
        <v>57.64</v>
      </c>
      <c r="T2" t="n">
        <v>76331.32000000001</v>
      </c>
      <c r="U2" t="n">
        <v>0.27</v>
      </c>
      <c r="V2" t="n">
        <v>0.75</v>
      </c>
      <c r="W2" t="n">
        <v>7.07</v>
      </c>
      <c r="X2" t="n">
        <v>4.72</v>
      </c>
      <c r="Y2" t="n">
        <v>1</v>
      </c>
      <c r="Z2" t="n">
        <v>10</v>
      </c>
      <c r="AA2" t="n">
        <v>409.2237820848746</v>
      </c>
      <c r="AB2" t="n">
        <v>559.9180323276273</v>
      </c>
      <c r="AC2" t="n">
        <v>506.4802411721718</v>
      </c>
      <c r="AD2" t="n">
        <v>409223.7820848746</v>
      </c>
      <c r="AE2" t="n">
        <v>559918.0323276273</v>
      </c>
      <c r="AF2" t="n">
        <v>3.896628777765001e-06</v>
      </c>
      <c r="AG2" t="n">
        <v>9.586226851851853</v>
      </c>
      <c r="AH2" t="n">
        <v>506480.2411721718</v>
      </c>
    </row>
    <row r="3">
      <c r="A3" t="n">
        <v>1</v>
      </c>
      <c r="B3" t="n">
        <v>35</v>
      </c>
      <c r="C3" t="inlineStr">
        <is>
          <t xml:space="preserve">CONCLUIDO	</t>
        </is>
      </c>
      <c r="D3" t="n">
        <v>3.1936</v>
      </c>
      <c r="E3" t="n">
        <v>31.31</v>
      </c>
      <c r="F3" t="n">
        <v>27.28</v>
      </c>
      <c r="G3" t="n">
        <v>13.2</v>
      </c>
      <c r="H3" t="n">
        <v>0.27</v>
      </c>
      <c r="I3" t="n">
        <v>124</v>
      </c>
      <c r="J3" t="n">
        <v>81.14</v>
      </c>
      <c r="K3" t="n">
        <v>35.1</v>
      </c>
      <c r="L3" t="n">
        <v>1.25</v>
      </c>
      <c r="M3" t="n">
        <v>122</v>
      </c>
      <c r="N3" t="n">
        <v>9.789999999999999</v>
      </c>
      <c r="O3" t="n">
        <v>10241.25</v>
      </c>
      <c r="P3" t="n">
        <v>213.4</v>
      </c>
      <c r="Q3" t="n">
        <v>452.85</v>
      </c>
      <c r="R3" t="n">
        <v>178.1</v>
      </c>
      <c r="S3" t="n">
        <v>57.64</v>
      </c>
      <c r="T3" t="n">
        <v>57566.34</v>
      </c>
      <c r="U3" t="n">
        <v>0.32</v>
      </c>
      <c r="V3" t="n">
        <v>0.78</v>
      </c>
      <c r="W3" t="n">
        <v>7</v>
      </c>
      <c r="X3" t="n">
        <v>3.55</v>
      </c>
      <c r="Y3" t="n">
        <v>1</v>
      </c>
      <c r="Z3" t="n">
        <v>10</v>
      </c>
      <c r="AA3" t="n">
        <v>374.6286094907653</v>
      </c>
      <c r="AB3" t="n">
        <v>512.583390953068</v>
      </c>
      <c r="AC3" t="n">
        <v>463.663151535814</v>
      </c>
      <c r="AD3" t="n">
        <v>374628.6094907653</v>
      </c>
      <c r="AE3" t="n">
        <v>512583.390953068</v>
      </c>
      <c r="AF3" t="n">
        <v>4.123351114867565e-06</v>
      </c>
      <c r="AG3" t="n">
        <v>9.059606481481481</v>
      </c>
      <c r="AH3" t="n">
        <v>463663.151535814</v>
      </c>
    </row>
    <row r="4">
      <c r="A4" t="n">
        <v>2</v>
      </c>
      <c r="B4" t="n">
        <v>35</v>
      </c>
      <c r="C4" t="inlineStr">
        <is>
          <t xml:space="preserve">CONCLUIDO	</t>
        </is>
      </c>
      <c r="D4" t="n">
        <v>3.3044</v>
      </c>
      <c r="E4" t="n">
        <v>30.26</v>
      </c>
      <c r="F4" t="n">
        <v>26.63</v>
      </c>
      <c r="G4" t="n">
        <v>15.82</v>
      </c>
      <c r="H4" t="n">
        <v>0.32</v>
      </c>
      <c r="I4" t="n">
        <v>101</v>
      </c>
      <c r="J4" t="n">
        <v>81.44</v>
      </c>
      <c r="K4" t="n">
        <v>35.1</v>
      </c>
      <c r="L4" t="n">
        <v>1.5</v>
      </c>
      <c r="M4" t="n">
        <v>99</v>
      </c>
      <c r="N4" t="n">
        <v>9.84</v>
      </c>
      <c r="O4" t="n">
        <v>10278.32</v>
      </c>
      <c r="P4" t="n">
        <v>207.39</v>
      </c>
      <c r="Q4" t="n">
        <v>452.99</v>
      </c>
      <c r="R4" t="n">
        <v>156.84</v>
      </c>
      <c r="S4" t="n">
        <v>57.64</v>
      </c>
      <c r="T4" t="n">
        <v>47055.21</v>
      </c>
      <c r="U4" t="n">
        <v>0.37</v>
      </c>
      <c r="V4" t="n">
        <v>0.8</v>
      </c>
      <c r="W4" t="n">
        <v>6.96</v>
      </c>
      <c r="X4" t="n">
        <v>2.9</v>
      </c>
      <c r="Y4" t="n">
        <v>1</v>
      </c>
      <c r="Z4" t="n">
        <v>10</v>
      </c>
      <c r="AA4" t="n">
        <v>361.0081898768645</v>
      </c>
      <c r="AB4" t="n">
        <v>493.9473319468244</v>
      </c>
      <c r="AC4" t="n">
        <v>446.8056918452533</v>
      </c>
      <c r="AD4" t="n">
        <v>361008.1898768645</v>
      </c>
      <c r="AE4" t="n">
        <v>493947.3319468244</v>
      </c>
      <c r="AF4" t="n">
        <v>4.266408261513145e-06</v>
      </c>
      <c r="AG4" t="n">
        <v>8.755787037037038</v>
      </c>
      <c r="AH4" t="n">
        <v>446805.6918452533</v>
      </c>
    </row>
    <row r="5">
      <c r="A5" t="n">
        <v>3</v>
      </c>
      <c r="B5" t="n">
        <v>35</v>
      </c>
      <c r="C5" t="inlineStr">
        <is>
          <t xml:space="preserve">CONCLUIDO	</t>
        </is>
      </c>
      <c r="D5" t="n">
        <v>3.3946</v>
      </c>
      <c r="E5" t="n">
        <v>29.46</v>
      </c>
      <c r="F5" t="n">
        <v>26.12</v>
      </c>
      <c r="G5" t="n">
        <v>18.66</v>
      </c>
      <c r="H5" t="n">
        <v>0.38</v>
      </c>
      <c r="I5" t="n">
        <v>84</v>
      </c>
      <c r="J5" t="n">
        <v>81.73999999999999</v>
      </c>
      <c r="K5" t="n">
        <v>35.1</v>
      </c>
      <c r="L5" t="n">
        <v>1.75</v>
      </c>
      <c r="M5" t="n">
        <v>82</v>
      </c>
      <c r="N5" t="n">
        <v>9.890000000000001</v>
      </c>
      <c r="O5" t="n">
        <v>10315.41</v>
      </c>
      <c r="P5" t="n">
        <v>202.54</v>
      </c>
      <c r="Q5" t="n">
        <v>452.83</v>
      </c>
      <c r="R5" t="n">
        <v>140.13</v>
      </c>
      <c r="S5" t="n">
        <v>57.64</v>
      </c>
      <c r="T5" t="n">
        <v>38782.12</v>
      </c>
      <c r="U5" t="n">
        <v>0.41</v>
      </c>
      <c r="V5" t="n">
        <v>0.8100000000000001</v>
      </c>
      <c r="W5" t="n">
        <v>6.93</v>
      </c>
      <c r="X5" t="n">
        <v>2.39</v>
      </c>
      <c r="Y5" t="n">
        <v>1</v>
      </c>
      <c r="Z5" t="n">
        <v>10</v>
      </c>
      <c r="AA5" t="n">
        <v>340.4872969788537</v>
      </c>
      <c r="AB5" t="n">
        <v>465.8697409658655</v>
      </c>
      <c r="AC5" t="n">
        <v>421.4077867403705</v>
      </c>
      <c r="AD5" t="n">
        <v>340487.2969788537</v>
      </c>
      <c r="AE5" t="n">
        <v>465869.7409658655</v>
      </c>
      <c r="AF5" t="n">
        <v>4.382868140822092e-06</v>
      </c>
      <c r="AG5" t="n">
        <v>8.524305555555555</v>
      </c>
      <c r="AH5" t="n">
        <v>421407.7867403704</v>
      </c>
    </row>
    <row r="6">
      <c r="A6" t="n">
        <v>4</v>
      </c>
      <c r="B6" t="n">
        <v>35</v>
      </c>
      <c r="C6" t="inlineStr">
        <is>
          <t xml:space="preserve">CONCLUIDO	</t>
        </is>
      </c>
      <c r="D6" t="n">
        <v>3.4522</v>
      </c>
      <c r="E6" t="n">
        <v>28.97</v>
      </c>
      <c r="F6" t="n">
        <v>25.82</v>
      </c>
      <c r="G6" t="n">
        <v>21.22</v>
      </c>
      <c r="H6" t="n">
        <v>0.43</v>
      </c>
      <c r="I6" t="n">
        <v>73</v>
      </c>
      <c r="J6" t="n">
        <v>82.04000000000001</v>
      </c>
      <c r="K6" t="n">
        <v>35.1</v>
      </c>
      <c r="L6" t="n">
        <v>2</v>
      </c>
      <c r="M6" t="n">
        <v>71</v>
      </c>
      <c r="N6" t="n">
        <v>9.94</v>
      </c>
      <c r="O6" t="n">
        <v>10352.53</v>
      </c>
      <c r="P6" t="n">
        <v>199.2</v>
      </c>
      <c r="Q6" t="n">
        <v>452.7</v>
      </c>
      <c r="R6" t="n">
        <v>130.91</v>
      </c>
      <c r="S6" t="n">
        <v>57.64</v>
      </c>
      <c r="T6" t="n">
        <v>34230.38</v>
      </c>
      <c r="U6" t="n">
        <v>0.44</v>
      </c>
      <c r="V6" t="n">
        <v>0.82</v>
      </c>
      <c r="W6" t="n">
        <v>6.9</v>
      </c>
      <c r="X6" t="n">
        <v>2.09</v>
      </c>
      <c r="Y6" t="n">
        <v>1</v>
      </c>
      <c r="Z6" t="n">
        <v>10</v>
      </c>
      <c r="AA6" t="n">
        <v>333.9505909011074</v>
      </c>
      <c r="AB6" t="n">
        <v>456.9259313311736</v>
      </c>
      <c r="AC6" t="n">
        <v>413.317561744498</v>
      </c>
      <c r="AD6" t="n">
        <v>333950.5909011074</v>
      </c>
      <c r="AE6" t="n">
        <v>456925.9313311736</v>
      </c>
      <c r="AF6" t="n">
        <v>4.457237199006076e-06</v>
      </c>
      <c r="AG6" t="n">
        <v>8.382523148148147</v>
      </c>
      <c r="AH6" t="n">
        <v>413317.561744498</v>
      </c>
    </row>
    <row r="7">
      <c r="A7" t="n">
        <v>5</v>
      </c>
      <c r="B7" t="n">
        <v>35</v>
      </c>
      <c r="C7" t="inlineStr">
        <is>
          <t xml:space="preserve">CONCLUIDO	</t>
        </is>
      </c>
      <c r="D7" t="n">
        <v>3.5039</v>
      </c>
      <c r="E7" t="n">
        <v>28.54</v>
      </c>
      <c r="F7" t="n">
        <v>25.55</v>
      </c>
      <c r="G7" t="n">
        <v>23.95</v>
      </c>
      <c r="H7" t="n">
        <v>0.48</v>
      </c>
      <c r="I7" t="n">
        <v>64</v>
      </c>
      <c r="J7" t="n">
        <v>82.34</v>
      </c>
      <c r="K7" t="n">
        <v>35.1</v>
      </c>
      <c r="L7" t="n">
        <v>2.25</v>
      </c>
      <c r="M7" t="n">
        <v>62</v>
      </c>
      <c r="N7" t="n">
        <v>9.99</v>
      </c>
      <c r="O7" t="n">
        <v>10389.66</v>
      </c>
      <c r="P7" t="n">
        <v>196.12</v>
      </c>
      <c r="Q7" t="n">
        <v>452.67</v>
      </c>
      <c r="R7" t="n">
        <v>121.63</v>
      </c>
      <c r="S7" t="n">
        <v>57.64</v>
      </c>
      <c r="T7" t="n">
        <v>29632.8</v>
      </c>
      <c r="U7" t="n">
        <v>0.47</v>
      </c>
      <c r="V7" t="n">
        <v>0.83</v>
      </c>
      <c r="W7" t="n">
        <v>6.9</v>
      </c>
      <c r="X7" t="n">
        <v>1.82</v>
      </c>
      <c r="Y7" t="n">
        <v>1</v>
      </c>
      <c r="Z7" t="n">
        <v>10</v>
      </c>
      <c r="AA7" t="n">
        <v>328.3565558021403</v>
      </c>
      <c r="AB7" t="n">
        <v>449.271925717356</v>
      </c>
      <c r="AC7" t="n">
        <v>406.3940436839987</v>
      </c>
      <c r="AD7" t="n">
        <v>328356.5558021403</v>
      </c>
      <c r="AE7" t="n">
        <v>449271.925717356</v>
      </c>
      <c r="AF7" t="n">
        <v>4.523988593244132e-06</v>
      </c>
      <c r="AG7" t="n">
        <v>8.258101851851853</v>
      </c>
      <c r="AH7" t="n">
        <v>406394.0436839988</v>
      </c>
    </row>
    <row r="8">
      <c r="A8" t="n">
        <v>6</v>
      </c>
      <c r="B8" t="n">
        <v>35</v>
      </c>
      <c r="C8" t="inlineStr">
        <is>
          <t xml:space="preserve">CONCLUIDO	</t>
        </is>
      </c>
      <c r="D8" t="n">
        <v>3.5438</v>
      </c>
      <c r="E8" t="n">
        <v>28.22</v>
      </c>
      <c r="F8" t="n">
        <v>25.34</v>
      </c>
      <c r="G8" t="n">
        <v>26.68</v>
      </c>
      <c r="H8" t="n">
        <v>0.53</v>
      </c>
      <c r="I8" t="n">
        <v>57</v>
      </c>
      <c r="J8" t="n">
        <v>82.65000000000001</v>
      </c>
      <c r="K8" t="n">
        <v>35.1</v>
      </c>
      <c r="L8" t="n">
        <v>2.5</v>
      </c>
      <c r="M8" t="n">
        <v>55</v>
      </c>
      <c r="N8" t="n">
        <v>10.04</v>
      </c>
      <c r="O8" t="n">
        <v>10426.82</v>
      </c>
      <c r="P8" t="n">
        <v>193.61</v>
      </c>
      <c r="Q8" t="n">
        <v>452.76</v>
      </c>
      <c r="R8" t="n">
        <v>115.08</v>
      </c>
      <c r="S8" t="n">
        <v>57.64</v>
      </c>
      <c r="T8" t="n">
        <v>26394.71</v>
      </c>
      <c r="U8" t="n">
        <v>0.5</v>
      </c>
      <c r="V8" t="n">
        <v>0.84</v>
      </c>
      <c r="W8" t="n">
        <v>6.88</v>
      </c>
      <c r="X8" t="n">
        <v>1.62</v>
      </c>
      <c r="Y8" t="n">
        <v>1</v>
      </c>
      <c r="Z8" t="n">
        <v>10</v>
      </c>
      <c r="AA8" t="n">
        <v>324.0566901206715</v>
      </c>
      <c r="AB8" t="n">
        <v>443.3886597952846</v>
      </c>
      <c r="AC8" t="n">
        <v>401.0722684043143</v>
      </c>
      <c r="AD8" t="n">
        <v>324056.6901206715</v>
      </c>
      <c r="AE8" t="n">
        <v>443388.6597952846</v>
      </c>
      <c r="AF8" t="n">
        <v>4.575504659590329e-06</v>
      </c>
      <c r="AG8" t="n">
        <v>8.16550925925926</v>
      </c>
      <c r="AH8" t="n">
        <v>401072.2684043143</v>
      </c>
    </row>
    <row r="9">
      <c r="A9" t="n">
        <v>7</v>
      </c>
      <c r="B9" t="n">
        <v>35</v>
      </c>
      <c r="C9" t="inlineStr">
        <is>
          <t xml:space="preserve">CONCLUIDO	</t>
        </is>
      </c>
      <c r="D9" t="n">
        <v>3.5798</v>
      </c>
      <c r="E9" t="n">
        <v>27.93</v>
      </c>
      <c r="F9" t="n">
        <v>25.16</v>
      </c>
      <c r="G9" t="n">
        <v>29.6</v>
      </c>
      <c r="H9" t="n">
        <v>0.58</v>
      </c>
      <c r="I9" t="n">
        <v>51</v>
      </c>
      <c r="J9" t="n">
        <v>82.95</v>
      </c>
      <c r="K9" t="n">
        <v>35.1</v>
      </c>
      <c r="L9" t="n">
        <v>2.75</v>
      </c>
      <c r="M9" t="n">
        <v>49</v>
      </c>
      <c r="N9" t="n">
        <v>10.1</v>
      </c>
      <c r="O9" t="n">
        <v>10463.99</v>
      </c>
      <c r="P9" t="n">
        <v>191.27</v>
      </c>
      <c r="Q9" t="n">
        <v>452.66</v>
      </c>
      <c r="R9" t="n">
        <v>109.23</v>
      </c>
      <c r="S9" t="n">
        <v>57.64</v>
      </c>
      <c r="T9" t="n">
        <v>23500.38</v>
      </c>
      <c r="U9" t="n">
        <v>0.53</v>
      </c>
      <c r="V9" t="n">
        <v>0.84</v>
      </c>
      <c r="W9" t="n">
        <v>6.88</v>
      </c>
      <c r="X9" t="n">
        <v>1.44</v>
      </c>
      <c r="Y9" t="n">
        <v>1</v>
      </c>
      <c r="Z9" t="n">
        <v>10</v>
      </c>
      <c r="AA9" t="n">
        <v>320.2283594424693</v>
      </c>
      <c r="AB9" t="n">
        <v>438.1505688673388</v>
      </c>
      <c r="AC9" t="n">
        <v>396.3340935228248</v>
      </c>
      <c r="AD9" t="n">
        <v>320228.3594424693</v>
      </c>
      <c r="AE9" t="n">
        <v>438150.5688673388</v>
      </c>
      <c r="AF9" t="n">
        <v>4.621985320955319e-06</v>
      </c>
      <c r="AG9" t="n">
        <v>8.081597222222223</v>
      </c>
      <c r="AH9" t="n">
        <v>396334.0935228248</v>
      </c>
    </row>
    <row r="10">
      <c r="A10" t="n">
        <v>8</v>
      </c>
      <c r="B10" t="n">
        <v>35</v>
      </c>
      <c r="C10" t="inlineStr">
        <is>
          <t xml:space="preserve">CONCLUIDO	</t>
        </is>
      </c>
      <c r="D10" t="n">
        <v>3.6039</v>
      </c>
      <c r="E10" t="n">
        <v>27.75</v>
      </c>
      <c r="F10" t="n">
        <v>25.05</v>
      </c>
      <c r="G10" t="n">
        <v>31.97</v>
      </c>
      <c r="H10" t="n">
        <v>0.63</v>
      </c>
      <c r="I10" t="n">
        <v>47</v>
      </c>
      <c r="J10" t="n">
        <v>83.25</v>
      </c>
      <c r="K10" t="n">
        <v>35.1</v>
      </c>
      <c r="L10" t="n">
        <v>3</v>
      </c>
      <c r="M10" t="n">
        <v>45</v>
      </c>
      <c r="N10" t="n">
        <v>10.15</v>
      </c>
      <c r="O10" t="n">
        <v>10501.19</v>
      </c>
      <c r="P10" t="n">
        <v>189.57</v>
      </c>
      <c r="Q10" t="n">
        <v>452.63</v>
      </c>
      <c r="R10" t="n">
        <v>105.43</v>
      </c>
      <c r="S10" t="n">
        <v>57.64</v>
      </c>
      <c r="T10" t="n">
        <v>21619.32</v>
      </c>
      <c r="U10" t="n">
        <v>0.55</v>
      </c>
      <c r="V10" t="n">
        <v>0.85</v>
      </c>
      <c r="W10" t="n">
        <v>6.87</v>
      </c>
      <c r="X10" t="n">
        <v>1.32</v>
      </c>
      <c r="Y10" t="n">
        <v>1</v>
      </c>
      <c r="Z10" t="n">
        <v>10</v>
      </c>
      <c r="AA10" t="n">
        <v>317.6405498433976</v>
      </c>
      <c r="AB10" t="n">
        <v>434.6098136077868</v>
      </c>
      <c r="AC10" t="n">
        <v>393.1312629757633</v>
      </c>
      <c r="AD10" t="n">
        <v>317640.5498433976</v>
      </c>
      <c r="AE10" t="n">
        <v>434609.8136077868</v>
      </c>
      <c r="AF10" t="n">
        <v>4.653101541480215e-06</v>
      </c>
      <c r="AG10" t="n">
        <v>8.029513888888889</v>
      </c>
      <c r="AH10" t="n">
        <v>393131.2629757632</v>
      </c>
    </row>
    <row r="11">
      <c r="A11" t="n">
        <v>9</v>
      </c>
      <c r="B11" t="n">
        <v>35</v>
      </c>
      <c r="C11" t="inlineStr">
        <is>
          <t xml:space="preserve">CONCLUIDO	</t>
        </is>
      </c>
      <c r="D11" t="n">
        <v>3.629</v>
      </c>
      <c r="E11" t="n">
        <v>27.56</v>
      </c>
      <c r="F11" t="n">
        <v>24.92</v>
      </c>
      <c r="G11" t="n">
        <v>34.78</v>
      </c>
      <c r="H11" t="n">
        <v>0.68</v>
      </c>
      <c r="I11" t="n">
        <v>43</v>
      </c>
      <c r="J11" t="n">
        <v>83.55</v>
      </c>
      <c r="K11" t="n">
        <v>35.1</v>
      </c>
      <c r="L11" t="n">
        <v>3.25</v>
      </c>
      <c r="M11" t="n">
        <v>41</v>
      </c>
      <c r="N11" t="n">
        <v>10.2</v>
      </c>
      <c r="O11" t="n">
        <v>10538.42</v>
      </c>
      <c r="P11" t="n">
        <v>187.57</v>
      </c>
      <c r="Q11" t="n">
        <v>452.66</v>
      </c>
      <c r="R11" t="n">
        <v>101.18</v>
      </c>
      <c r="S11" t="n">
        <v>57.64</v>
      </c>
      <c r="T11" t="n">
        <v>19513.46</v>
      </c>
      <c r="U11" t="n">
        <v>0.57</v>
      </c>
      <c r="V11" t="n">
        <v>0.85</v>
      </c>
      <c r="W11" t="n">
        <v>6.87</v>
      </c>
      <c r="X11" t="n">
        <v>1.2</v>
      </c>
      <c r="Y11" t="n">
        <v>1</v>
      </c>
      <c r="Z11" t="n">
        <v>10</v>
      </c>
      <c r="AA11" t="n">
        <v>314.6264071199967</v>
      </c>
      <c r="AB11" t="n">
        <v>430.4857305590376</v>
      </c>
      <c r="AC11" t="n">
        <v>389.4007766249998</v>
      </c>
      <c r="AD11" t="n">
        <v>314626.4071199967</v>
      </c>
      <c r="AE11" t="n">
        <v>430485.7305590376</v>
      </c>
      <c r="AF11" t="n">
        <v>4.685508891487472e-06</v>
      </c>
      <c r="AG11" t="n">
        <v>7.974537037037037</v>
      </c>
      <c r="AH11" t="n">
        <v>389400.7766249998</v>
      </c>
    </row>
    <row r="12">
      <c r="A12" t="n">
        <v>10</v>
      </c>
      <c r="B12" t="n">
        <v>35</v>
      </c>
      <c r="C12" t="inlineStr">
        <is>
          <t xml:space="preserve">CONCLUIDO	</t>
        </is>
      </c>
      <c r="D12" t="n">
        <v>3.6533</v>
      </c>
      <c r="E12" t="n">
        <v>27.37</v>
      </c>
      <c r="F12" t="n">
        <v>24.81</v>
      </c>
      <c r="G12" t="n">
        <v>38.17</v>
      </c>
      <c r="H12" t="n">
        <v>0.73</v>
      </c>
      <c r="I12" t="n">
        <v>39</v>
      </c>
      <c r="J12" t="n">
        <v>83.84999999999999</v>
      </c>
      <c r="K12" t="n">
        <v>35.1</v>
      </c>
      <c r="L12" t="n">
        <v>3.5</v>
      </c>
      <c r="M12" t="n">
        <v>37</v>
      </c>
      <c r="N12" t="n">
        <v>10.25</v>
      </c>
      <c r="O12" t="n">
        <v>10575.66</v>
      </c>
      <c r="P12" t="n">
        <v>185.57</v>
      </c>
      <c r="Q12" t="n">
        <v>452.66</v>
      </c>
      <c r="R12" t="n">
        <v>97.56</v>
      </c>
      <c r="S12" t="n">
        <v>57.64</v>
      </c>
      <c r="T12" t="n">
        <v>17723.07</v>
      </c>
      <c r="U12" t="n">
        <v>0.59</v>
      </c>
      <c r="V12" t="n">
        <v>0.85</v>
      </c>
      <c r="W12" t="n">
        <v>6.86</v>
      </c>
      <c r="X12" t="n">
        <v>1.08</v>
      </c>
      <c r="Y12" t="n">
        <v>1</v>
      </c>
      <c r="Z12" t="n">
        <v>10</v>
      </c>
      <c r="AA12" t="n">
        <v>301.6083756305534</v>
      </c>
      <c r="AB12" t="n">
        <v>412.6738855601652</v>
      </c>
      <c r="AC12" t="n">
        <v>373.2888691137383</v>
      </c>
      <c r="AD12" t="n">
        <v>301608.3756305535</v>
      </c>
      <c r="AE12" t="n">
        <v>412673.8855601652</v>
      </c>
      <c r="AF12" t="n">
        <v>4.716883337908841e-06</v>
      </c>
      <c r="AG12" t="n">
        <v>7.919560185185186</v>
      </c>
      <c r="AH12" t="n">
        <v>373288.8691137383</v>
      </c>
    </row>
    <row r="13">
      <c r="A13" t="n">
        <v>11</v>
      </c>
      <c r="B13" t="n">
        <v>35</v>
      </c>
      <c r="C13" t="inlineStr">
        <is>
          <t xml:space="preserve">CONCLUIDO	</t>
        </is>
      </c>
      <c r="D13" t="n">
        <v>3.6648</v>
      </c>
      <c r="E13" t="n">
        <v>27.29</v>
      </c>
      <c r="F13" t="n">
        <v>24.76</v>
      </c>
      <c r="G13" t="n">
        <v>40.15</v>
      </c>
      <c r="H13" t="n">
        <v>0.78</v>
      </c>
      <c r="I13" t="n">
        <v>37</v>
      </c>
      <c r="J13" t="n">
        <v>84.15000000000001</v>
      </c>
      <c r="K13" t="n">
        <v>35.1</v>
      </c>
      <c r="L13" t="n">
        <v>3.75</v>
      </c>
      <c r="M13" t="n">
        <v>35</v>
      </c>
      <c r="N13" t="n">
        <v>10.3</v>
      </c>
      <c r="O13" t="n">
        <v>10612.93</v>
      </c>
      <c r="P13" t="n">
        <v>184.68</v>
      </c>
      <c r="Q13" t="n">
        <v>452.71</v>
      </c>
      <c r="R13" t="n">
        <v>95.81999999999999</v>
      </c>
      <c r="S13" t="n">
        <v>57.64</v>
      </c>
      <c r="T13" t="n">
        <v>16862.97</v>
      </c>
      <c r="U13" t="n">
        <v>0.6</v>
      </c>
      <c r="V13" t="n">
        <v>0.86</v>
      </c>
      <c r="W13" t="n">
        <v>6.86</v>
      </c>
      <c r="X13" t="n">
        <v>1.03</v>
      </c>
      <c r="Y13" t="n">
        <v>1</v>
      </c>
      <c r="Z13" t="n">
        <v>10</v>
      </c>
      <c r="AA13" t="n">
        <v>300.3727472789221</v>
      </c>
      <c r="AB13" t="n">
        <v>410.9832443373875</v>
      </c>
      <c r="AC13" t="n">
        <v>371.7595803164327</v>
      </c>
      <c r="AD13" t="n">
        <v>300372.7472789221</v>
      </c>
      <c r="AE13" t="n">
        <v>410983.2443373875</v>
      </c>
      <c r="AF13" t="n">
        <v>4.73173132695599e-06</v>
      </c>
      <c r="AG13" t="n">
        <v>7.896412037037037</v>
      </c>
      <c r="AH13" t="n">
        <v>371759.5803164327</v>
      </c>
    </row>
    <row r="14">
      <c r="A14" t="n">
        <v>12</v>
      </c>
      <c r="B14" t="n">
        <v>35</v>
      </c>
      <c r="C14" t="inlineStr">
        <is>
          <t xml:space="preserve">CONCLUIDO	</t>
        </is>
      </c>
      <c r="D14" t="n">
        <v>3.6869</v>
      </c>
      <c r="E14" t="n">
        <v>27.12</v>
      </c>
      <c r="F14" t="n">
        <v>24.65</v>
      </c>
      <c r="G14" t="n">
        <v>43.49</v>
      </c>
      <c r="H14" t="n">
        <v>0.83</v>
      </c>
      <c r="I14" t="n">
        <v>34</v>
      </c>
      <c r="J14" t="n">
        <v>84.45999999999999</v>
      </c>
      <c r="K14" t="n">
        <v>35.1</v>
      </c>
      <c r="L14" t="n">
        <v>4</v>
      </c>
      <c r="M14" t="n">
        <v>32</v>
      </c>
      <c r="N14" t="n">
        <v>10.36</v>
      </c>
      <c r="O14" t="n">
        <v>10650.22</v>
      </c>
      <c r="P14" t="n">
        <v>182.53</v>
      </c>
      <c r="Q14" t="n">
        <v>452.61</v>
      </c>
      <c r="R14" t="n">
        <v>92.36</v>
      </c>
      <c r="S14" t="n">
        <v>57.64</v>
      </c>
      <c r="T14" t="n">
        <v>15147.61</v>
      </c>
      <c r="U14" t="n">
        <v>0.62</v>
      </c>
      <c r="V14" t="n">
        <v>0.86</v>
      </c>
      <c r="W14" t="n">
        <v>6.85</v>
      </c>
      <c r="X14" t="n">
        <v>0.92</v>
      </c>
      <c r="Y14" t="n">
        <v>1</v>
      </c>
      <c r="Z14" t="n">
        <v>10</v>
      </c>
      <c r="AA14" t="n">
        <v>297.7030493121799</v>
      </c>
      <c r="AB14" t="n">
        <v>407.3304458005291</v>
      </c>
      <c r="AC14" t="n">
        <v>368.455399745197</v>
      </c>
      <c r="AD14" t="n">
        <v>297703.0493121799</v>
      </c>
      <c r="AE14" t="n">
        <v>407330.4458005291</v>
      </c>
      <c r="AF14" t="n">
        <v>4.760265288516164e-06</v>
      </c>
      <c r="AG14" t="n">
        <v>7.847222222222222</v>
      </c>
      <c r="AH14" t="n">
        <v>368455.399745197</v>
      </c>
    </row>
    <row r="15">
      <c r="A15" t="n">
        <v>13</v>
      </c>
      <c r="B15" t="n">
        <v>35</v>
      </c>
      <c r="C15" t="inlineStr">
        <is>
          <t xml:space="preserve">CONCLUIDO	</t>
        </is>
      </c>
      <c r="D15" t="n">
        <v>3.6929</v>
      </c>
      <c r="E15" t="n">
        <v>27.08</v>
      </c>
      <c r="F15" t="n">
        <v>24.64</v>
      </c>
      <c r="G15" t="n">
        <v>46.19</v>
      </c>
      <c r="H15" t="n">
        <v>0.88</v>
      </c>
      <c r="I15" t="n">
        <v>32</v>
      </c>
      <c r="J15" t="n">
        <v>84.76000000000001</v>
      </c>
      <c r="K15" t="n">
        <v>35.1</v>
      </c>
      <c r="L15" t="n">
        <v>4.25</v>
      </c>
      <c r="M15" t="n">
        <v>30</v>
      </c>
      <c r="N15" t="n">
        <v>10.41</v>
      </c>
      <c r="O15" t="n">
        <v>10687.53</v>
      </c>
      <c r="P15" t="n">
        <v>181.57</v>
      </c>
      <c r="Q15" t="n">
        <v>452.58</v>
      </c>
      <c r="R15" t="n">
        <v>91.8</v>
      </c>
      <c r="S15" t="n">
        <v>57.64</v>
      </c>
      <c r="T15" t="n">
        <v>14877.13</v>
      </c>
      <c r="U15" t="n">
        <v>0.63</v>
      </c>
      <c r="V15" t="n">
        <v>0.86</v>
      </c>
      <c r="W15" t="n">
        <v>6.85</v>
      </c>
      <c r="X15" t="n">
        <v>0.91</v>
      </c>
      <c r="Y15" t="n">
        <v>1</v>
      </c>
      <c r="Z15" t="n">
        <v>10</v>
      </c>
      <c r="AA15" t="n">
        <v>296.7777439221624</v>
      </c>
      <c r="AB15" t="n">
        <v>406.0644021443143</v>
      </c>
      <c r="AC15" t="n">
        <v>367.310185518628</v>
      </c>
      <c r="AD15" t="n">
        <v>296777.7439221624</v>
      </c>
      <c r="AE15" t="n">
        <v>406064.4021443143</v>
      </c>
      <c r="AF15" t="n">
        <v>4.768012065410329e-06</v>
      </c>
      <c r="AG15" t="n">
        <v>7.835648148148148</v>
      </c>
      <c r="AH15" t="n">
        <v>367310.185518628</v>
      </c>
    </row>
    <row r="16">
      <c r="A16" t="n">
        <v>14</v>
      </c>
      <c r="B16" t="n">
        <v>35</v>
      </c>
      <c r="C16" t="inlineStr">
        <is>
          <t xml:space="preserve">CONCLUIDO	</t>
        </is>
      </c>
      <c r="D16" t="n">
        <v>3.7087</v>
      </c>
      <c r="E16" t="n">
        <v>26.96</v>
      </c>
      <c r="F16" t="n">
        <v>24.56</v>
      </c>
      <c r="G16" t="n">
        <v>49.11</v>
      </c>
      <c r="H16" t="n">
        <v>0.93</v>
      </c>
      <c r="I16" t="n">
        <v>30</v>
      </c>
      <c r="J16" t="n">
        <v>85.06</v>
      </c>
      <c r="K16" t="n">
        <v>35.1</v>
      </c>
      <c r="L16" t="n">
        <v>4.5</v>
      </c>
      <c r="M16" t="n">
        <v>28</v>
      </c>
      <c r="N16" t="n">
        <v>10.46</v>
      </c>
      <c r="O16" t="n">
        <v>10724.86</v>
      </c>
      <c r="P16" t="n">
        <v>180.17</v>
      </c>
      <c r="Q16" t="n">
        <v>452.63</v>
      </c>
      <c r="R16" t="n">
        <v>89.36</v>
      </c>
      <c r="S16" t="n">
        <v>57.64</v>
      </c>
      <c r="T16" t="n">
        <v>13667.49</v>
      </c>
      <c r="U16" t="n">
        <v>0.65</v>
      </c>
      <c r="V16" t="n">
        <v>0.86</v>
      </c>
      <c r="W16" t="n">
        <v>6.84</v>
      </c>
      <c r="X16" t="n">
        <v>0.83</v>
      </c>
      <c r="Y16" t="n">
        <v>1</v>
      </c>
      <c r="Z16" t="n">
        <v>10</v>
      </c>
      <c r="AA16" t="n">
        <v>294.9822877034871</v>
      </c>
      <c r="AB16" t="n">
        <v>403.6077797359847</v>
      </c>
      <c r="AC16" t="n">
        <v>365.0880197050582</v>
      </c>
      <c r="AD16" t="n">
        <v>294982.2877034871</v>
      </c>
      <c r="AE16" t="n">
        <v>403607.7797359847</v>
      </c>
      <c r="AF16" t="n">
        <v>4.788411911231631e-06</v>
      </c>
      <c r="AG16" t="n">
        <v>7.800925925925926</v>
      </c>
      <c r="AH16" t="n">
        <v>365088.0197050582</v>
      </c>
    </row>
    <row r="17">
      <c r="A17" t="n">
        <v>15</v>
      </c>
      <c r="B17" t="n">
        <v>35</v>
      </c>
      <c r="C17" t="inlineStr">
        <is>
          <t xml:space="preserve">CONCLUIDO	</t>
        </is>
      </c>
      <c r="D17" t="n">
        <v>3.7202</v>
      </c>
      <c r="E17" t="n">
        <v>26.88</v>
      </c>
      <c r="F17" t="n">
        <v>24.51</v>
      </c>
      <c r="G17" t="n">
        <v>52.51</v>
      </c>
      <c r="H17" t="n">
        <v>0.98</v>
      </c>
      <c r="I17" t="n">
        <v>28</v>
      </c>
      <c r="J17" t="n">
        <v>85.36</v>
      </c>
      <c r="K17" t="n">
        <v>35.1</v>
      </c>
      <c r="L17" t="n">
        <v>4.75</v>
      </c>
      <c r="M17" t="n">
        <v>26</v>
      </c>
      <c r="N17" t="n">
        <v>10.51</v>
      </c>
      <c r="O17" t="n">
        <v>10762.22</v>
      </c>
      <c r="P17" t="n">
        <v>178.81</v>
      </c>
      <c r="Q17" t="n">
        <v>452.58</v>
      </c>
      <c r="R17" t="n">
        <v>87.69</v>
      </c>
      <c r="S17" t="n">
        <v>57.64</v>
      </c>
      <c r="T17" t="n">
        <v>12842.92</v>
      </c>
      <c r="U17" t="n">
        <v>0.66</v>
      </c>
      <c r="V17" t="n">
        <v>0.87</v>
      </c>
      <c r="W17" t="n">
        <v>6.84</v>
      </c>
      <c r="X17" t="n">
        <v>0.78</v>
      </c>
      <c r="Y17" t="n">
        <v>1</v>
      </c>
      <c r="Z17" t="n">
        <v>10</v>
      </c>
      <c r="AA17" t="n">
        <v>293.4799772227794</v>
      </c>
      <c r="AB17" t="n">
        <v>401.5522522590196</v>
      </c>
      <c r="AC17" t="n">
        <v>363.2286688855437</v>
      </c>
      <c r="AD17" t="n">
        <v>293479.9772227794</v>
      </c>
      <c r="AE17" t="n">
        <v>401552.2522590196</v>
      </c>
      <c r="AF17" t="n">
        <v>4.803259900278781e-06</v>
      </c>
      <c r="AG17" t="n">
        <v>7.777777777777778</v>
      </c>
      <c r="AH17" t="n">
        <v>363228.6688855437</v>
      </c>
    </row>
    <row r="18">
      <c r="A18" t="n">
        <v>16</v>
      </c>
      <c r="B18" t="n">
        <v>35</v>
      </c>
      <c r="C18" t="inlineStr">
        <is>
          <t xml:space="preserve">CONCLUIDO	</t>
        </is>
      </c>
      <c r="D18" t="n">
        <v>3.7282</v>
      </c>
      <c r="E18" t="n">
        <v>26.82</v>
      </c>
      <c r="F18" t="n">
        <v>24.47</v>
      </c>
      <c r="G18" t="n">
        <v>54.37</v>
      </c>
      <c r="H18" t="n">
        <v>1.02</v>
      </c>
      <c r="I18" t="n">
        <v>27</v>
      </c>
      <c r="J18" t="n">
        <v>85.67</v>
      </c>
      <c r="K18" t="n">
        <v>35.1</v>
      </c>
      <c r="L18" t="n">
        <v>5</v>
      </c>
      <c r="M18" t="n">
        <v>25</v>
      </c>
      <c r="N18" t="n">
        <v>10.57</v>
      </c>
      <c r="O18" t="n">
        <v>10799.59</v>
      </c>
      <c r="P18" t="n">
        <v>177.35</v>
      </c>
      <c r="Q18" t="n">
        <v>452.56</v>
      </c>
      <c r="R18" t="n">
        <v>86.45</v>
      </c>
      <c r="S18" t="n">
        <v>57.64</v>
      </c>
      <c r="T18" t="n">
        <v>12227.64</v>
      </c>
      <c r="U18" t="n">
        <v>0.67</v>
      </c>
      <c r="V18" t="n">
        <v>0.87</v>
      </c>
      <c r="W18" t="n">
        <v>6.84</v>
      </c>
      <c r="X18" t="n">
        <v>0.74</v>
      </c>
      <c r="Y18" t="n">
        <v>1</v>
      </c>
      <c r="Z18" t="n">
        <v>10</v>
      </c>
      <c r="AA18" t="n">
        <v>292.0964403768327</v>
      </c>
      <c r="AB18" t="n">
        <v>399.6592361090576</v>
      </c>
      <c r="AC18" t="n">
        <v>361.5163195400693</v>
      </c>
      <c r="AD18" t="n">
        <v>292096.4403768327</v>
      </c>
      <c r="AE18" t="n">
        <v>399659.2361090576</v>
      </c>
      <c r="AF18" t="n">
        <v>4.813588936137667e-06</v>
      </c>
      <c r="AG18" t="n">
        <v>7.760416666666667</v>
      </c>
      <c r="AH18" t="n">
        <v>361516.3195400693</v>
      </c>
    </row>
    <row r="19">
      <c r="A19" t="n">
        <v>17</v>
      </c>
      <c r="B19" t="n">
        <v>35</v>
      </c>
      <c r="C19" t="inlineStr">
        <is>
          <t xml:space="preserve">CONCLUIDO	</t>
        </is>
      </c>
      <c r="D19" t="n">
        <v>3.7375</v>
      </c>
      <c r="E19" t="n">
        <v>26.76</v>
      </c>
      <c r="F19" t="n">
        <v>24.43</v>
      </c>
      <c r="G19" t="n">
        <v>58.64</v>
      </c>
      <c r="H19" t="n">
        <v>1.07</v>
      </c>
      <c r="I19" t="n">
        <v>25</v>
      </c>
      <c r="J19" t="n">
        <v>85.97</v>
      </c>
      <c r="K19" t="n">
        <v>35.1</v>
      </c>
      <c r="L19" t="n">
        <v>5.25</v>
      </c>
      <c r="M19" t="n">
        <v>23</v>
      </c>
      <c r="N19" t="n">
        <v>10.62</v>
      </c>
      <c r="O19" t="n">
        <v>10836.99</v>
      </c>
      <c r="P19" t="n">
        <v>175.84</v>
      </c>
      <c r="Q19" t="n">
        <v>452.56</v>
      </c>
      <c r="R19" t="n">
        <v>85.42</v>
      </c>
      <c r="S19" t="n">
        <v>57.64</v>
      </c>
      <c r="T19" t="n">
        <v>11721.59</v>
      </c>
      <c r="U19" t="n">
        <v>0.67</v>
      </c>
      <c r="V19" t="n">
        <v>0.87</v>
      </c>
      <c r="W19" t="n">
        <v>6.84</v>
      </c>
      <c r="X19" t="n">
        <v>0.71</v>
      </c>
      <c r="Y19" t="n">
        <v>1</v>
      </c>
      <c r="Z19" t="n">
        <v>10</v>
      </c>
      <c r="AA19" t="n">
        <v>290.6297714032177</v>
      </c>
      <c r="AB19" t="n">
        <v>397.6524749144889</v>
      </c>
      <c r="AC19" t="n">
        <v>359.7010808174033</v>
      </c>
      <c r="AD19" t="n">
        <v>290629.7714032177</v>
      </c>
      <c r="AE19" t="n">
        <v>397652.474914489</v>
      </c>
      <c r="AF19" t="n">
        <v>4.825596440323622e-06</v>
      </c>
      <c r="AG19" t="n">
        <v>7.743055555555556</v>
      </c>
      <c r="AH19" t="n">
        <v>359701.0808174033</v>
      </c>
    </row>
    <row r="20">
      <c r="A20" t="n">
        <v>18</v>
      </c>
      <c r="B20" t="n">
        <v>35</v>
      </c>
      <c r="C20" t="inlineStr">
        <is>
          <t xml:space="preserve">CONCLUIDO	</t>
        </is>
      </c>
      <c r="D20" t="n">
        <v>3.749</v>
      </c>
      <c r="E20" t="n">
        <v>26.67</v>
      </c>
      <c r="F20" t="n">
        <v>24.37</v>
      </c>
      <c r="G20" t="n">
        <v>60.92</v>
      </c>
      <c r="H20" t="n">
        <v>1.12</v>
      </c>
      <c r="I20" t="n">
        <v>24</v>
      </c>
      <c r="J20" t="n">
        <v>86.27</v>
      </c>
      <c r="K20" t="n">
        <v>35.1</v>
      </c>
      <c r="L20" t="n">
        <v>5.5</v>
      </c>
      <c r="M20" t="n">
        <v>22</v>
      </c>
      <c r="N20" t="n">
        <v>10.67</v>
      </c>
      <c r="O20" t="n">
        <v>10874.42</v>
      </c>
      <c r="P20" t="n">
        <v>174.88</v>
      </c>
      <c r="Q20" t="n">
        <v>452.65</v>
      </c>
      <c r="R20" t="n">
        <v>83.64</v>
      </c>
      <c r="S20" t="n">
        <v>57.64</v>
      </c>
      <c r="T20" t="n">
        <v>10840.47</v>
      </c>
      <c r="U20" t="n">
        <v>0.6899999999999999</v>
      </c>
      <c r="V20" t="n">
        <v>0.87</v>
      </c>
      <c r="W20" t="n">
        <v>6.82</v>
      </c>
      <c r="X20" t="n">
        <v>0.64</v>
      </c>
      <c r="Y20" t="n">
        <v>1</v>
      </c>
      <c r="Z20" t="n">
        <v>10</v>
      </c>
      <c r="AA20" t="n">
        <v>289.3903606777332</v>
      </c>
      <c r="AB20" t="n">
        <v>395.956658480939</v>
      </c>
      <c r="AC20" t="n">
        <v>358.1671107241779</v>
      </c>
      <c r="AD20" t="n">
        <v>289390.3606777331</v>
      </c>
      <c r="AE20" t="n">
        <v>395956.658480939</v>
      </c>
      <c r="AF20" t="n">
        <v>4.840444429370772e-06</v>
      </c>
      <c r="AG20" t="n">
        <v>7.717013888888889</v>
      </c>
      <c r="AH20" t="n">
        <v>358167.1107241779</v>
      </c>
    </row>
    <row r="21">
      <c r="A21" t="n">
        <v>19</v>
      </c>
      <c r="B21" t="n">
        <v>35</v>
      </c>
      <c r="C21" t="inlineStr">
        <is>
          <t xml:space="preserve">CONCLUIDO	</t>
        </is>
      </c>
      <c r="D21" t="n">
        <v>3.7551</v>
      </c>
      <c r="E21" t="n">
        <v>26.63</v>
      </c>
      <c r="F21" t="n">
        <v>24.34</v>
      </c>
      <c r="G21" t="n">
        <v>63.5</v>
      </c>
      <c r="H21" t="n">
        <v>1.16</v>
      </c>
      <c r="I21" t="n">
        <v>23</v>
      </c>
      <c r="J21" t="n">
        <v>86.58</v>
      </c>
      <c r="K21" t="n">
        <v>35.1</v>
      </c>
      <c r="L21" t="n">
        <v>5.75</v>
      </c>
      <c r="M21" t="n">
        <v>21</v>
      </c>
      <c r="N21" t="n">
        <v>10.73</v>
      </c>
      <c r="O21" t="n">
        <v>10911.86</v>
      </c>
      <c r="P21" t="n">
        <v>173.32</v>
      </c>
      <c r="Q21" t="n">
        <v>452.63</v>
      </c>
      <c r="R21" t="n">
        <v>82.43000000000001</v>
      </c>
      <c r="S21" t="n">
        <v>57.64</v>
      </c>
      <c r="T21" t="n">
        <v>10239.77</v>
      </c>
      <c r="U21" t="n">
        <v>0.7</v>
      </c>
      <c r="V21" t="n">
        <v>0.87</v>
      </c>
      <c r="W21" t="n">
        <v>6.83</v>
      </c>
      <c r="X21" t="n">
        <v>0.62</v>
      </c>
      <c r="Y21" t="n">
        <v>1</v>
      </c>
      <c r="Z21" t="n">
        <v>10</v>
      </c>
      <c r="AA21" t="n">
        <v>288.0628650468799</v>
      </c>
      <c r="AB21" t="n">
        <v>394.1403203938316</v>
      </c>
      <c r="AC21" t="n">
        <v>356.5241213948576</v>
      </c>
      <c r="AD21" t="n">
        <v>288062.86504688</v>
      </c>
      <c r="AE21" t="n">
        <v>394140.3203938316</v>
      </c>
      <c r="AF21" t="n">
        <v>4.848320319213174e-06</v>
      </c>
      <c r="AG21" t="n">
        <v>7.705439814814814</v>
      </c>
      <c r="AH21" t="n">
        <v>356524.1213948575</v>
      </c>
    </row>
    <row r="22">
      <c r="A22" t="n">
        <v>20</v>
      </c>
      <c r="B22" t="n">
        <v>35</v>
      </c>
      <c r="C22" t="inlineStr">
        <is>
          <t xml:space="preserve">CONCLUIDO	</t>
        </is>
      </c>
      <c r="D22" t="n">
        <v>3.7616</v>
      </c>
      <c r="E22" t="n">
        <v>26.58</v>
      </c>
      <c r="F22" t="n">
        <v>24.31</v>
      </c>
      <c r="G22" t="n">
        <v>66.31</v>
      </c>
      <c r="H22" t="n">
        <v>1.21</v>
      </c>
      <c r="I22" t="n">
        <v>22</v>
      </c>
      <c r="J22" t="n">
        <v>86.88</v>
      </c>
      <c r="K22" t="n">
        <v>35.1</v>
      </c>
      <c r="L22" t="n">
        <v>6</v>
      </c>
      <c r="M22" t="n">
        <v>20</v>
      </c>
      <c r="N22" t="n">
        <v>10.78</v>
      </c>
      <c r="O22" t="n">
        <v>10949.33</v>
      </c>
      <c r="P22" t="n">
        <v>172.09</v>
      </c>
      <c r="Q22" t="n">
        <v>452.6</v>
      </c>
      <c r="R22" t="n">
        <v>81.67</v>
      </c>
      <c r="S22" t="n">
        <v>57.64</v>
      </c>
      <c r="T22" t="n">
        <v>9864.42</v>
      </c>
      <c r="U22" t="n">
        <v>0.71</v>
      </c>
      <c r="V22" t="n">
        <v>0.87</v>
      </c>
      <c r="W22" t="n">
        <v>6.82</v>
      </c>
      <c r="X22" t="n">
        <v>0.59</v>
      </c>
      <c r="Y22" t="n">
        <v>1</v>
      </c>
      <c r="Z22" t="n">
        <v>10</v>
      </c>
      <c r="AA22" t="n">
        <v>286.9349486247322</v>
      </c>
      <c r="AB22" t="n">
        <v>392.5970553848885</v>
      </c>
      <c r="AC22" t="n">
        <v>355.1281434323819</v>
      </c>
      <c r="AD22" t="n">
        <v>286934.9486247322</v>
      </c>
      <c r="AE22" t="n">
        <v>392597.0553848885</v>
      </c>
      <c r="AF22" t="n">
        <v>4.856712660848519e-06</v>
      </c>
      <c r="AG22" t="n">
        <v>7.690972222222221</v>
      </c>
      <c r="AH22" t="n">
        <v>355128.1434323819</v>
      </c>
    </row>
    <row r="23">
      <c r="A23" t="n">
        <v>21</v>
      </c>
      <c r="B23" t="n">
        <v>35</v>
      </c>
      <c r="C23" t="inlineStr">
        <is>
          <t xml:space="preserve">CONCLUIDO	</t>
        </is>
      </c>
      <c r="D23" t="n">
        <v>3.767</v>
      </c>
      <c r="E23" t="n">
        <v>26.55</v>
      </c>
      <c r="F23" t="n">
        <v>24.29</v>
      </c>
      <c r="G23" t="n">
        <v>69.41</v>
      </c>
      <c r="H23" t="n">
        <v>1.26</v>
      </c>
      <c r="I23" t="n">
        <v>21</v>
      </c>
      <c r="J23" t="n">
        <v>87.19</v>
      </c>
      <c r="K23" t="n">
        <v>35.1</v>
      </c>
      <c r="L23" t="n">
        <v>6.25</v>
      </c>
      <c r="M23" t="n">
        <v>19</v>
      </c>
      <c r="N23" t="n">
        <v>10.83</v>
      </c>
      <c r="O23" t="n">
        <v>10986.82</v>
      </c>
      <c r="P23" t="n">
        <v>171.12</v>
      </c>
      <c r="Q23" t="n">
        <v>452.62</v>
      </c>
      <c r="R23" t="n">
        <v>80.88</v>
      </c>
      <c r="S23" t="n">
        <v>57.64</v>
      </c>
      <c r="T23" t="n">
        <v>9475.309999999999</v>
      </c>
      <c r="U23" t="n">
        <v>0.71</v>
      </c>
      <c r="V23" t="n">
        <v>0.87</v>
      </c>
      <c r="W23" t="n">
        <v>6.83</v>
      </c>
      <c r="X23" t="n">
        <v>0.57</v>
      </c>
      <c r="Y23" t="n">
        <v>1</v>
      </c>
      <c r="Z23" t="n">
        <v>10</v>
      </c>
      <c r="AA23" t="n">
        <v>286.0439826900765</v>
      </c>
      <c r="AB23" t="n">
        <v>391.3779964864495</v>
      </c>
      <c r="AC23" t="n">
        <v>354.02542980425</v>
      </c>
      <c r="AD23" t="n">
        <v>286043.9826900765</v>
      </c>
      <c r="AE23" t="n">
        <v>391377.9964864495</v>
      </c>
      <c r="AF23" t="n">
        <v>4.863684760053268e-06</v>
      </c>
      <c r="AG23" t="n">
        <v>7.682291666666667</v>
      </c>
      <c r="AH23" t="n">
        <v>354025.42980425</v>
      </c>
    </row>
    <row r="24">
      <c r="A24" t="n">
        <v>22</v>
      </c>
      <c r="B24" t="n">
        <v>35</v>
      </c>
      <c r="C24" t="inlineStr">
        <is>
          <t xml:space="preserve">CONCLUIDO	</t>
        </is>
      </c>
      <c r="D24" t="n">
        <v>3.773</v>
      </c>
      <c r="E24" t="n">
        <v>26.5</v>
      </c>
      <c r="F24" t="n">
        <v>24.27</v>
      </c>
      <c r="G24" t="n">
        <v>72.8</v>
      </c>
      <c r="H24" t="n">
        <v>1.3</v>
      </c>
      <c r="I24" t="n">
        <v>20</v>
      </c>
      <c r="J24" t="n">
        <v>87.48999999999999</v>
      </c>
      <c r="K24" t="n">
        <v>35.1</v>
      </c>
      <c r="L24" t="n">
        <v>6.5</v>
      </c>
      <c r="M24" t="n">
        <v>18</v>
      </c>
      <c r="N24" t="n">
        <v>10.89</v>
      </c>
      <c r="O24" t="n">
        <v>11024.33</v>
      </c>
      <c r="P24" t="n">
        <v>169.86</v>
      </c>
      <c r="Q24" t="n">
        <v>452.68</v>
      </c>
      <c r="R24" t="n">
        <v>80.06999999999999</v>
      </c>
      <c r="S24" t="n">
        <v>57.64</v>
      </c>
      <c r="T24" t="n">
        <v>9072.790000000001</v>
      </c>
      <c r="U24" t="n">
        <v>0.72</v>
      </c>
      <c r="V24" t="n">
        <v>0.87</v>
      </c>
      <c r="W24" t="n">
        <v>6.82</v>
      </c>
      <c r="X24" t="n">
        <v>0.54</v>
      </c>
      <c r="Y24" t="n">
        <v>1</v>
      </c>
      <c r="Z24" t="n">
        <v>10</v>
      </c>
      <c r="AA24" t="n">
        <v>284.9446270186171</v>
      </c>
      <c r="AB24" t="n">
        <v>389.8738095566096</v>
      </c>
      <c r="AC24" t="n">
        <v>352.6648003638544</v>
      </c>
      <c r="AD24" t="n">
        <v>284944.6270186171</v>
      </c>
      <c r="AE24" t="n">
        <v>389873.8095566096</v>
      </c>
      <c r="AF24" t="n">
        <v>4.871431536947432e-06</v>
      </c>
      <c r="AG24" t="n">
        <v>7.667824074074074</v>
      </c>
      <c r="AH24" t="n">
        <v>352664.8003638544</v>
      </c>
    </row>
    <row r="25">
      <c r="A25" t="n">
        <v>23</v>
      </c>
      <c r="B25" t="n">
        <v>35</v>
      </c>
      <c r="C25" t="inlineStr">
        <is>
          <t xml:space="preserve">CONCLUIDO	</t>
        </is>
      </c>
      <c r="D25" t="n">
        <v>3.7789</v>
      </c>
      <c r="E25" t="n">
        <v>26.46</v>
      </c>
      <c r="F25" t="n">
        <v>24.24</v>
      </c>
      <c r="G25" t="n">
        <v>76.56</v>
      </c>
      <c r="H25" t="n">
        <v>1.35</v>
      </c>
      <c r="I25" t="n">
        <v>19</v>
      </c>
      <c r="J25" t="n">
        <v>87.79000000000001</v>
      </c>
      <c r="K25" t="n">
        <v>35.1</v>
      </c>
      <c r="L25" t="n">
        <v>6.75</v>
      </c>
      <c r="M25" t="n">
        <v>17</v>
      </c>
      <c r="N25" t="n">
        <v>10.94</v>
      </c>
      <c r="O25" t="n">
        <v>11061.87</v>
      </c>
      <c r="P25" t="n">
        <v>167.77</v>
      </c>
      <c r="Q25" t="n">
        <v>452.58</v>
      </c>
      <c r="R25" t="n">
        <v>79.27</v>
      </c>
      <c r="S25" t="n">
        <v>57.64</v>
      </c>
      <c r="T25" t="n">
        <v>8676.18</v>
      </c>
      <c r="U25" t="n">
        <v>0.73</v>
      </c>
      <c r="V25" t="n">
        <v>0.87</v>
      </c>
      <c r="W25" t="n">
        <v>6.82</v>
      </c>
      <c r="X25" t="n">
        <v>0.52</v>
      </c>
      <c r="Y25" t="n">
        <v>1</v>
      </c>
      <c r="Z25" t="n">
        <v>10</v>
      </c>
      <c r="AA25" t="n">
        <v>283.3017691814333</v>
      </c>
      <c r="AB25" t="n">
        <v>387.6259789860022</v>
      </c>
      <c r="AC25" t="n">
        <v>350.6314995880557</v>
      </c>
      <c r="AD25" t="n">
        <v>283301.7691814333</v>
      </c>
      <c r="AE25" t="n">
        <v>387625.9789860022</v>
      </c>
      <c r="AF25" t="n">
        <v>4.879049200893361e-06</v>
      </c>
      <c r="AG25" t="n">
        <v>7.65625</v>
      </c>
      <c r="AH25" t="n">
        <v>350631.4995880557</v>
      </c>
    </row>
    <row r="26">
      <c r="A26" t="n">
        <v>24</v>
      </c>
      <c r="B26" t="n">
        <v>35</v>
      </c>
      <c r="C26" t="inlineStr">
        <is>
          <t xml:space="preserve">CONCLUIDO	</t>
        </is>
      </c>
      <c r="D26" t="n">
        <v>3.7798</v>
      </c>
      <c r="E26" t="n">
        <v>26.46</v>
      </c>
      <c r="F26" t="n">
        <v>24.24</v>
      </c>
      <c r="G26" t="n">
        <v>76.54000000000001</v>
      </c>
      <c r="H26" t="n">
        <v>1.39</v>
      </c>
      <c r="I26" t="n">
        <v>19</v>
      </c>
      <c r="J26" t="n">
        <v>88.09999999999999</v>
      </c>
      <c r="K26" t="n">
        <v>35.1</v>
      </c>
      <c r="L26" t="n">
        <v>7</v>
      </c>
      <c r="M26" t="n">
        <v>17</v>
      </c>
      <c r="N26" t="n">
        <v>11</v>
      </c>
      <c r="O26" t="n">
        <v>11099.43</v>
      </c>
      <c r="P26" t="n">
        <v>167</v>
      </c>
      <c r="Q26" t="n">
        <v>452.59</v>
      </c>
      <c r="R26" t="n">
        <v>79.11</v>
      </c>
      <c r="S26" t="n">
        <v>57.64</v>
      </c>
      <c r="T26" t="n">
        <v>8598.879999999999</v>
      </c>
      <c r="U26" t="n">
        <v>0.73</v>
      </c>
      <c r="V26" t="n">
        <v>0.87</v>
      </c>
      <c r="W26" t="n">
        <v>6.82</v>
      </c>
      <c r="X26" t="n">
        <v>0.51</v>
      </c>
      <c r="Y26" t="n">
        <v>1</v>
      </c>
      <c r="Z26" t="n">
        <v>10</v>
      </c>
      <c r="AA26" t="n">
        <v>282.7720066529454</v>
      </c>
      <c r="AB26" t="n">
        <v>386.9011345230518</v>
      </c>
      <c r="AC26" t="n">
        <v>349.9758332633238</v>
      </c>
      <c r="AD26" t="n">
        <v>282772.0066529454</v>
      </c>
      <c r="AE26" t="n">
        <v>386901.1345230518</v>
      </c>
      <c r="AF26" t="n">
        <v>4.880211217427486e-06</v>
      </c>
      <c r="AG26" t="n">
        <v>7.65625</v>
      </c>
      <c r="AH26" t="n">
        <v>349975.8332633238</v>
      </c>
    </row>
    <row r="27">
      <c r="A27" t="n">
        <v>25</v>
      </c>
      <c r="B27" t="n">
        <v>35</v>
      </c>
      <c r="C27" t="inlineStr">
        <is>
          <t xml:space="preserve">CONCLUIDO	</t>
        </is>
      </c>
      <c r="D27" t="n">
        <v>3.7867</v>
      </c>
      <c r="E27" t="n">
        <v>26.41</v>
      </c>
      <c r="F27" t="n">
        <v>24.21</v>
      </c>
      <c r="G27" t="n">
        <v>80.69</v>
      </c>
      <c r="H27" t="n">
        <v>1.44</v>
      </c>
      <c r="I27" t="n">
        <v>18</v>
      </c>
      <c r="J27" t="n">
        <v>88.40000000000001</v>
      </c>
      <c r="K27" t="n">
        <v>35.1</v>
      </c>
      <c r="L27" t="n">
        <v>7.25</v>
      </c>
      <c r="M27" t="n">
        <v>16</v>
      </c>
      <c r="N27" t="n">
        <v>11.05</v>
      </c>
      <c r="O27" t="n">
        <v>11137.01</v>
      </c>
      <c r="P27" t="n">
        <v>166.07</v>
      </c>
      <c r="Q27" t="n">
        <v>452.58</v>
      </c>
      <c r="R27" t="n">
        <v>78</v>
      </c>
      <c r="S27" t="n">
        <v>57.64</v>
      </c>
      <c r="T27" t="n">
        <v>8046.55</v>
      </c>
      <c r="U27" t="n">
        <v>0.74</v>
      </c>
      <c r="V27" t="n">
        <v>0.88</v>
      </c>
      <c r="W27" t="n">
        <v>6.83</v>
      </c>
      <c r="X27" t="n">
        <v>0.48</v>
      </c>
      <c r="Y27" t="n">
        <v>1</v>
      </c>
      <c r="Z27" t="n">
        <v>10</v>
      </c>
      <c r="AA27" t="n">
        <v>281.8358849026946</v>
      </c>
      <c r="AB27" t="n">
        <v>385.6202914455817</v>
      </c>
      <c r="AC27" t="n">
        <v>348.8172320514929</v>
      </c>
      <c r="AD27" t="n">
        <v>281835.8849026946</v>
      </c>
      <c r="AE27" t="n">
        <v>385620.2914455817</v>
      </c>
      <c r="AF27" t="n">
        <v>4.889120010855776e-06</v>
      </c>
      <c r="AG27" t="n">
        <v>7.641782407407407</v>
      </c>
      <c r="AH27" t="n">
        <v>348817.2320514929</v>
      </c>
    </row>
    <row r="28">
      <c r="A28" t="n">
        <v>26</v>
      </c>
      <c r="B28" t="n">
        <v>35</v>
      </c>
      <c r="C28" t="inlineStr">
        <is>
          <t xml:space="preserve">CONCLUIDO	</t>
        </is>
      </c>
      <c r="D28" t="n">
        <v>3.7928</v>
      </c>
      <c r="E28" t="n">
        <v>26.37</v>
      </c>
      <c r="F28" t="n">
        <v>24.18</v>
      </c>
      <c r="G28" t="n">
        <v>85.34999999999999</v>
      </c>
      <c r="H28" t="n">
        <v>1.48</v>
      </c>
      <c r="I28" t="n">
        <v>17</v>
      </c>
      <c r="J28" t="n">
        <v>88.70999999999999</v>
      </c>
      <c r="K28" t="n">
        <v>35.1</v>
      </c>
      <c r="L28" t="n">
        <v>7.5</v>
      </c>
      <c r="M28" t="n">
        <v>15</v>
      </c>
      <c r="N28" t="n">
        <v>11.11</v>
      </c>
      <c r="O28" t="n">
        <v>11174.61</v>
      </c>
      <c r="P28" t="n">
        <v>164.61</v>
      </c>
      <c r="Q28" t="n">
        <v>452.58</v>
      </c>
      <c r="R28" t="n">
        <v>77.20999999999999</v>
      </c>
      <c r="S28" t="n">
        <v>57.64</v>
      </c>
      <c r="T28" t="n">
        <v>7656.26</v>
      </c>
      <c r="U28" t="n">
        <v>0.75</v>
      </c>
      <c r="V28" t="n">
        <v>0.88</v>
      </c>
      <c r="W28" t="n">
        <v>6.82</v>
      </c>
      <c r="X28" t="n">
        <v>0.46</v>
      </c>
      <c r="Y28" t="n">
        <v>1</v>
      </c>
      <c r="Z28" t="n">
        <v>10</v>
      </c>
      <c r="AA28" t="n">
        <v>280.597503834357</v>
      </c>
      <c r="AB28" t="n">
        <v>383.9258838343653</v>
      </c>
      <c r="AC28" t="n">
        <v>347.284536324575</v>
      </c>
      <c r="AD28" t="n">
        <v>280597.503834357</v>
      </c>
      <c r="AE28" t="n">
        <v>383925.8838343653</v>
      </c>
      <c r="AF28" t="n">
        <v>4.896995900698177e-06</v>
      </c>
      <c r="AG28" t="n">
        <v>7.630208333333333</v>
      </c>
      <c r="AH28" t="n">
        <v>347284.536324575</v>
      </c>
    </row>
    <row r="29">
      <c r="A29" t="n">
        <v>27</v>
      </c>
      <c r="B29" t="n">
        <v>35</v>
      </c>
      <c r="C29" t="inlineStr">
        <is>
          <t xml:space="preserve">CONCLUIDO	</t>
        </is>
      </c>
      <c r="D29" t="n">
        <v>3.7911</v>
      </c>
      <c r="E29" t="n">
        <v>26.38</v>
      </c>
      <c r="F29" t="n">
        <v>24.19</v>
      </c>
      <c r="G29" t="n">
        <v>85.39</v>
      </c>
      <c r="H29" t="n">
        <v>1.53</v>
      </c>
      <c r="I29" t="n">
        <v>17</v>
      </c>
      <c r="J29" t="n">
        <v>89.01000000000001</v>
      </c>
      <c r="K29" t="n">
        <v>35.1</v>
      </c>
      <c r="L29" t="n">
        <v>7.75</v>
      </c>
      <c r="M29" t="n">
        <v>15</v>
      </c>
      <c r="N29" t="n">
        <v>11.16</v>
      </c>
      <c r="O29" t="n">
        <v>11212.24</v>
      </c>
      <c r="P29" t="n">
        <v>163.67</v>
      </c>
      <c r="Q29" t="n">
        <v>452.58</v>
      </c>
      <c r="R29" t="n">
        <v>77.51000000000001</v>
      </c>
      <c r="S29" t="n">
        <v>57.64</v>
      </c>
      <c r="T29" t="n">
        <v>7807.82</v>
      </c>
      <c r="U29" t="n">
        <v>0.74</v>
      </c>
      <c r="V29" t="n">
        <v>0.88</v>
      </c>
      <c r="W29" t="n">
        <v>6.82</v>
      </c>
      <c r="X29" t="n">
        <v>0.47</v>
      </c>
      <c r="Y29" t="n">
        <v>1</v>
      </c>
      <c r="Z29" t="n">
        <v>10</v>
      </c>
      <c r="AA29" t="n">
        <v>280.0861896504891</v>
      </c>
      <c r="AB29" t="n">
        <v>383.2262812104075</v>
      </c>
      <c r="AC29" t="n">
        <v>346.6517027931493</v>
      </c>
      <c r="AD29" t="n">
        <v>280086.1896504891</v>
      </c>
      <c r="AE29" t="n">
        <v>383226.2812104075</v>
      </c>
      <c r="AF29" t="n">
        <v>4.894800980578163e-06</v>
      </c>
      <c r="AG29" t="n">
        <v>7.633101851851851</v>
      </c>
      <c r="AH29" t="n">
        <v>346651.7027931493</v>
      </c>
    </row>
    <row r="30">
      <c r="A30" t="n">
        <v>28</v>
      </c>
      <c r="B30" t="n">
        <v>35</v>
      </c>
      <c r="C30" t="inlineStr">
        <is>
          <t xml:space="preserve">CONCLUIDO	</t>
        </is>
      </c>
      <c r="D30" t="n">
        <v>3.7988</v>
      </c>
      <c r="E30" t="n">
        <v>26.32</v>
      </c>
      <c r="F30" t="n">
        <v>24.16</v>
      </c>
      <c r="G30" t="n">
        <v>90.59</v>
      </c>
      <c r="H30" t="n">
        <v>1.57</v>
      </c>
      <c r="I30" t="n">
        <v>16</v>
      </c>
      <c r="J30" t="n">
        <v>89.31999999999999</v>
      </c>
      <c r="K30" t="n">
        <v>35.1</v>
      </c>
      <c r="L30" t="n">
        <v>8</v>
      </c>
      <c r="M30" t="n">
        <v>14</v>
      </c>
      <c r="N30" t="n">
        <v>11.22</v>
      </c>
      <c r="O30" t="n">
        <v>11249.89</v>
      </c>
      <c r="P30" t="n">
        <v>162.1</v>
      </c>
      <c r="Q30" t="n">
        <v>452.58</v>
      </c>
      <c r="R30" t="n">
        <v>76.43000000000001</v>
      </c>
      <c r="S30" t="n">
        <v>57.64</v>
      </c>
      <c r="T30" t="n">
        <v>7273.02</v>
      </c>
      <c r="U30" t="n">
        <v>0.75</v>
      </c>
      <c r="V30" t="n">
        <v>0.88</v>
      </c>
      <c r="W30" t="n">
        <v>6.82</v>
      </c>
      <c r="X30" t="n">
        <v>0.43</v>
      </c>
      <c r="Y30" t="n">
        <v>1</v>
      </c>
      <c r="Z30" t="n">
        <v>10</v>
      </c>
      <c r="AA30" t="n">
        <v>278.7183576855051</v>
      </c>
      <c r="AB30" t="n">
        <v>381.354753171429</v>
      </c>
      <c r="AC30" t="n">
        <v>344.9587907635047</v>
      </c>
      <c r="AD30" t="n">
        <v>278718.3576855051</v>
      </c>
      <c r="AE30" t="n">
        <v>381354.753171429</v>
      </c>
      <c r="AF30" t="n">
        <v>4.904742677592342e-06</v>
      </c>
      <c r="AG30" t="n">
        <v>7.61574074074074</v>
      </c>
      <c r="AH30" t="n">
        <v>344958.7907635047</v>
      </c>
    </row>
    <row r="31">
      <c r="A31" t="n">
        <v>29</v>
      </c>
      <c r="B31" t="n">
        <v>35</v>
      </c>
      <c r="C31" t="inlineStr">
        <is>
          <t xml:space="preserve">CONCLUIDO	</t>
        </is>
      </c>
      <c r="D31" t="n">
        <v>3.8041</v>
      </c>
      <c r="E31" t="n">
        <v>26.29</v>
      </c>
      <c r="F31" t="n">
        <v>24.14</v>
      </c>
      <c r="G31" t="n">
        <v>96.55</v>
      </c>
      <c r="H31" t="n">
        <v>1.62</v>
      </c>
      <c r="I31" t="n">
        <v>15</v>
      </c>
      <c r="J31" t="n">
        <v>89.62</v>
      </c>
      <c r="K31" t="n">
        <v>35.1</v>
      </c>
      <c r="L31" t="n">
        <v>8.25</v>
      </c>
      <c r="M31" t="n">
        <v>10</v>
      </c>
      <c r="N31" t="n">
        <v>11.27</v>
      </c>
      <c r="O31" t="n">
        <v>11287.56</v>
      </c>
      <c r="P31" t="n">
        <v>160.68</v>
      </c>
      <c r="Q31" t="n">
        <v>452.63</v>
      </c>
      <c r="R31" t="n">
        <v>75.79000000000001</v>
      </c>
      <c r="S31" t="n">
        <v>57.64</v>
      </c>
      <c r="T31" t="n">
        <v>6959.61</v>
      </c>
      <c r="U31" t="n">
        <v>0.76</v>
      </c>
      <c r="V31" t="n">
        <v>0.88</v>
      </c>
      <c r="W31" t="n">
        <v>6.82</v>
      </c>
      <c r="X31" t="n">
        <v>0.41</v>
      </c>
      <c r="Y31" t="n">
        <v>1</v>
      </c>
      <c r="Z31" t="n">
        <v>10</v>
      </c>
      <c r="AA31" t="n">
        <v>277.565604223518</v>
      </c>
      <c r="AB31" t="n">
        <v>379.7775050288447</v>
      </c>
      <c r="AC31" t="n">
        <v>343.532072969967</v>
      </c>
      <c r="AD31" t="n">
        <v>277565.604223518</v>
      </c>
      <c r="AE31" t="n">
        <v>379777.5050288447</v>
      </c>
      <c r="AF31" t="n">
        <v>4.911585663848854e-06</v>
      </c>
      <c r="AG31" t="n">
        <v>7.607060185185186</v>
      </c>
      <c r="AH31" t="n">
        <v>343532.072969967</v>
      </c>
    </row>
    <row r="32">
      <c r="A32" t="n">
        <v>30</v>
      </c>
      <c r="B32" t="n">
        <v>35</v>
      </c>
      <c r="C32" t="inlineStr">
        <is>
          <t xml:space="preserve">CONCLUIDO	</t>
        </is>
      </c>
      <c r="D32" t="n">
        <v>3.8051</v>
      </c>
      <c r="E32" t="n">
        <v>26.28</v>
      </c>
      <c r="F32" t="n">
        <v>24.13</v>
      </c>
      <c r="G32" t="n">
        <v>96.52</v>
      </c>
      <c r="H32" t="n">
        <v>1.66</v>
      </c>
      <c r="I32" t="n">
        <v>15</v>
      </c>
      <c r="J32" t="n">
        <v>89.93000000000001</v>
      </c>
      <c r="K32" t="n">
        <v>35.1</v>
      </c>
      <c r="L32" t="n">
        <v>8.5</v>
      </c>
      <c r="M32" t="n">
        <v>8</v>
      </c>
      <c r="N32" t="n">
        <v>11.33</v>
      </c>
      <c r="O32" t="n">
        <v>11325.25</v>
      </c>
      <c r="P32" t="n">
        <v>159.57</v>
      </c>
      <c r="Q32" t="n">
        <v>452.63</v>
      </c>
      <c r="R32" t="n">
        <v>75.45999999999999</v>
      </c>
      <c r="S32" t="n">
        <v>57.64</v>
      </c>
      <c r="T32" t="n">
        <v>6794.91</v>
      </c>
      <c r="U32" t="n">
        <v>0.76</v>
      </c>
      <c r="V32" t="n">
        <v>0.88</v>
      </c>
      <c r="W32" t="n">
        <v>6.82</v>
      </c>
      <c r="X32" t="n">
        <v>0.41</v>
      </c>
      <c r="Y32" t="n">
        <v>1</v>
      </c>
      <c r="Z32" t="n">
        <v>10</v>
      </c>
      <c r="AA32" t="n">
        <v>276.8009123788292</v>
      </c>
      <c r="AB32" t="n">
        <v>378.7312199111183</v>
      </c>
      <c r="AC32" t="n">
        <v>342.5856438354061</v>
      </c>
      <c r="AD32" t="n">
        <v>276800.9123788292</v>
      </c>
      <c r="AE32" t="n">
        <v>378731.2199111183</v>
      </c>
      <c r="AF32" t="n">
        <v>4.912876793331214e-06</v>
      </c>
      <c r="AG32" t="n">
        <v>7.604166666666667</v>
      </c>
      <c r="AH32" t="n">
        <v>342585.6438354061</v>
      </c>
    </row>
    <row r="33">
      <c r="A33" t="n">
        <v>31</v>
      </c>
      <c r="B33" t="n">
        <v>35</v>
      </c>
      <c r="C33" t="inlineStr">
        <is>
          <t xml:space="preserve">CONCLUIDO	</t>
        </is>
      </c>
      <c r="D33" t="n">
        <v>3.8044</v>
      </c>
      <c r="E33" t="n">
        <v>26.29</v>
      </c>
      <c r="F33" t="n">
        <v>24.14</v>
      </c>
      <c r="G33" t="n">
        <v>96.54000000000001</v>
      </c>
      <c r="H33" t="n">
        <v>1.7</v>
      </c>
      <c r="I33" t="n">
        <v>15</v>
      </c>
      <c r="J33" t="n">
        <v>90.23999999999999</v>
      </c>
      <c r="K33" t="n">
        <v>35.1</v>
      </c>
      <c r="L33" t="n">
        <v>8.75</v>
      </c>
      <c r="M33" t="n">
        <v>5</v>
      </c>
      <c r="N33" t="n">
        <v>11.38</v>
      </c>
      <c r="O33" t="n">
        <v>11362.97</v>
      </c>
      <c r="P33" t="n">
        <v>159.43</v>
      </c>
      <c r="Q33" t="n">
        <v>452.61</v>
      </c>
      <c r="R33" t="n">
        <v>75.51000000000001</v>
      </c>
      <c r="S33" t="n">
        <v>57.64</v>
      </c>
      <c r="T33" t="n">
        <v>6817.4</v>
      </c>
      <c r="U33" t="n">
        <v>0.76</v>
      </c>
      <c r="V33" t="n">
        <v>0.88</v>
      </c>
      <c r="W33" t="n">
        <v>6.83</v>
      </c>
      <c r="X33" t="n">
        <v>0.41</v>
      </c>
      <c r="Y33" t="n">
        <v>1</v>
      </c>
      <c r="Z33" t="n">
        <v>10</v>
      </c>
      <c r="AA33" t="n">
        <v>276.7590989797982</v>
      </c>
      <c r="AB33" t="n">
        <v>378.6740089738872</v>
      </c>
      <c r="AC33" t="n">
        <v>342.5338930297282</v>
      </c>
      <c r="AD33" t="n">
        <v>276759.0989797983</v>
      </c>
      <c r="AE33" t="n">
        <v>378674.0089738872</v>
      </c>
      <c r="AF33" t="n">
        <v>4.911973002693562e-06</v>
      </c>
      <c r="AG33" t="n">
        <v>7.607060185185186</v>
      </c>
      <c r="AH33" t="n">
        <v>342533.8930297282</v>
      </c>
    </row>
    <row r="34">
      <c r="A34" t="n">
        <v>32</v>
      </c>
      <c r="B34" t="n">
        <v>35</v>
      </c>
      <c r="C34" t="inlineStr">
        <is>
          <t xml:space="preserve">CONCLUIDO	</t>
        </is>
      </c>
      <c r="D34" t="n">
        <v>3.8023</v>
      </c>
      <c r="E34" t="n">
        <v>26.3</v>
      </c>
      <c r="F34" t="n">
        <v>24.15</v>
      </c>
      <c r="G34" t="n">
        <v>96.59999999999999</v>
      </c>
      <c r="H34" t="n">
        <v>1.75</v>
      </c>
      <c r="I34" t="n">
        <v>15</v>
      </c>
      <c r="J34" t="n">
        <v>90.54000000000001</v>
      </c>
      <c r="K34" t="n">
        <v>35.1</v>
      </c>
      <c r="L34" t="n">
        <v>9</v>
      </c>
      <c r="M34" t="n">
        <v>2</v>
      </c>
      <c r="N34" t="n">
        <v>11.44</v>
      </c>
      <c r="O34" t="n">
        <v>11400.71</v>
      </c>
      <c r="P34" t="n">
        <v>159.04</v>
      </c>
      <c r="Q34" t="n">
        <v>452.62</v>
      </c>
      <c r="R34" t="n">
        <v>75.63</v>
      </c>
      <c r="S34" t="n">
        <v>57.64</v>
      </c>
      <c r="T34" t="n">
        <v>6878.48</v>
      </c>
      <c r="U34" t="n">
        <v>0.76</v>
      </c>
      <c r="V34" t="n">
        <v>0.88</v>
      </c>
      <c r="W34" t="n">
        <v>6.84</v>
      </c>
      <c r="X34" t="n">
        <v>0.42</v>
      </c>
      <c r="Y34" t="n">
        <v>1</v>
      </c>
      <c r="Z34" t="n">
        <v>10</v>
      </c>
      <c r="AA34" t="n">
        <v>276.6131109615159</v>
      </c>
      <c r="AB34" t="n">
        <v>378.4742617267364</v>
      </c>
      <c r="AC34" t="n">
        <v>342.3532093794985</v>
      </c>
      <c r="AD34" t="n">
        <v>276613.1109615159</v>
      </c>
      <c r="AE34" t="n">
        <v>378474.2617267364</v>
      </c>
      <c r="AF34" t="n">
        <v>4.909261630780605e-06</v>
      </c>
      <c r="AG34" t="n">
        <v>7.609953703703703</v>
      </c>
      <c r="AH34" t="n">
        <v>342353.2093794985</v>
      </c>
    </row>
    <row r="35">
      <c r="A35" t="n">
        <v>33</v>
      </c>
      <c r="B35" t="n">
        <v>35</v>
      </c>
      <c r="C35" t="inlineStr">
        <is>
          <t xml:space="preserve">CONCLUIDO	</t>
        </is>
      </c>
      <c r="D35" t="n">
        <v>3.8117</v>
      </c>
      <c r="E35" t="n">
        <v>26.24</v>
      </c>
      <c r="F35" t="n">
        <v>24.1</v>
      </c>
      <c r="G35" t="n">
        <v>103.3</v>
      </c>
      <c r="H35" t="n">
        <v>1.79</v>
      </c>
      <c r="I35" t="n">
        <v>14</v>
      </c>
      <c r="J35" t="n">
        <v>90.84999999999999</v>
      </c>
      <c r="K35" t="n">
        <v>35.1</v>
      </c>
      <c r="L35" t="n">
        <v>9.25</v>
      </c>
      <c r="M35" t="n">
        <v>1</v>
      </c>
      <c r="N35" t="n">
        <v>11.5</v>
      </c>
      <c r="O35" t="n">
        <v>11438.48</v>
      </c>
      <c r="P35" t="n">
        <v>158.86</v>
      </c>
      <c r="Q35" t="n">
        <v>452.67</v>
      </c>
      <c r="R35" t="n">
        <v>74.14</v>
      </c>
      <c r="S35" t="n">
        <v>57.64</v>
      </c>
      <c r="T35" t="n">
        <v>6139.94</v>
      </c>
      <c r="U35" t="n">
        <v>0.78</v>
      </c>
      <c r="V35" t="n">
        <v>0.88</v>
      </c>
      <c r="W35" t="n">
        <v>6.83</v>
      </c>
      <c r="X35" t="n">
        <v>0.38</v>
      </c>
      <c r="Y35" t="n">
        <v>1</v>
      </c>
      <c r="Z35" t="n">
        <v>10</v>
      </c>
      <c r="AA35" t="n">
        <v>276.0330711953494</v>
      </c>
      <c r="AB35" t="n">
        <v>377.6806257291188</v>
      </c>
      <c r="AC35" t="n">
        <v>341.6353168876184</v>
      </c>
      <c r="AD35" t="n">
        <v>276033.0711953493</v>
      </c>
      <c r="AE35" t="n">
        <v>377680.6257291188</v>
      </c>
      <c r="AF35" t="n">
        <v>4.921398247914797e-06</v>
      </c>
      <c r="AG35" t="n">
        <v>7.592592592592593</v>
      </c>
      <c r="AH35" t="n">
        <v>341635.3168876184</v>
      </c>
    </row>
    <row r="36">
      <c r="A36" t="n">
        <v>34</v>
      </c>
      <c r="B36" t="n">
        <v>35</v>
      </c>
      <c r="C36" t="inlineStr">
        <is>
          <t xml:space="preserve">CONCLUIDO	</t>
        </is>
      </c>
      <c r="D36" t="n">
        <v>3.8122</v>
      </c>
      <c r="E36" t="n">
        <v>26.23</v>
      </c>
      <c r="F36" t="n">
        <v>24.1</v>
      </c>
      <c r="G36" t="n">
        <v>103.28</v>
      </c>
      <c r="H36" t="n">
        <v>1.83</v>
      </c>
      <c r="I36" t="n">
        <v>14</v>
      </c>
      <c r="J36" t="n">
        <v>91.15000000000001</v>
      </c>
      <c r="K36" t="n">
        <v>35.1</v>
      </c>
      <c r="L36" t="n">
        <v>9.5</v>
      </c>
      <c r="M36" t="n">
        <v>0</v>
      </c>
      <c r="N36" t="n">
        <v>11.55</v>
      </c>
      <c r="O36" t="n">
        <v>11476.26</v>
      </c>
      <c r="P36" t="n">
        <v>159.34</v>
      </c>
      <c r="Q36" t="n">
        <v>452.68</v>
      </c>
      <c r="R36" t="n">
        <v>74.06</v>
      </c>
      <c r="S36" t="n">
        <v>57.64</v>
      </c>
      <c r="T36" t="n">
        <v>6096.02</v>
      </c>
      <c r="U36" t="n">
        <v>0.78</v>
      </c>
      <c r="V36" t="n">
        <v>0.88</v>
      </c>
      <c r="W36" t="n">
        <v>6.83</v>
      </c>
      <c r="X36" t="n">
        <v>0.37</v>
      </c>
      <c r="Y36" t="n">
        <v>1</v>
      </c>
      <c r="Z36" t="n">
        <v>10</v>
      </c>
      <c r="AA36" t="n">
        <v>276.3181525229506</v>
      </c>
      <c r="AB36" t="n">
        <v>378.0706865784435</v>
      </c>
      <c r="AC36" t="n">
        <v>341.9881508769374</v>
      </c>
      <c r="AD36" t="n">
        <v>276318.1525229507</v>
      </c>
      <c r="AE36" t="n">
        <v>378070.6865784435</v>
      </c>
      <c r="AF36" t="n">
        <v>4.922043812655977e-06</v>
      </c>
      <c r="AG36" t="n">
        <v>7.589699074074075</v>
      </c>
      <c r="AH36" t="n">
        <v>341988.1508769374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H62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50</v>
      </c>
      <c r="C2" t="inlineStr">
        <is>
          <t xml:space="preserve">CONCLUIDO	</t>
        </is>
      </c>
      <c r="D2" t="n">
        <v>2.7487</v>
      </c>
      <c r="E2" t="n">
        <v>36.38</v>
      </c>
      <c r="F2" t="n">
        <v>29.77</v>
      </c>
      <c r="G2" t="n">
        <v>8.67</v>
      </c>
      <c r="H2" t="n">
        <v>0.16</v>
      </c>
      <c r="I2" t="n">
        <v>206</v>
      </c>
      <c r="J2" t="n">
        <v>107.41</v>
      </c>
      <c r="K2" t="n">
        <v>41.65</v>
      </c>
      <c r="L2" t="n">
        <v>1</v>
      </c>
      <c r="M2" t="n">
        <v>204</v>
      </c>
      <c r="N2" t="n">
        <v>14.77</v>
      </c>
      <c r="O2" t="n">
        <v>13481.73</v>
      </c>
      <c r="P2" t="n">
        <v>284.5</v>
      </c>
      <c r="Q2" t="n">
        <v>453.1</v>
      </c>
      <c r="R2" t="n">
        <v>259.02</v>
      </c>
      <c r="S2" t="n">
        <v>57.64</v>
      </c>
      <c r="T2" t="n">
        <v>97616.38</v>
      </c>
      <c r="U2" t="n">
        <v>0.22</v>
      </c>
      <c r="V2" t="n">
        <v>0.71</v>
      </c>
      <c r="W2" t="n">
        <v>7.13</v>
      </c>
      <c r="X2" t="n">
        <v>6.03</v>
      </c>
      <c r="Y2" t="n">
        <v>1</v>
      </c>
      <c r="Z2" t="n">
        <v>10</v>
      </c>
      <c r="AA2" t="n">
        <v>522.3807912160726</v>
      </c>
      <c r="AB2" t="n">
        <v>714.7444443558478</v>
      </c>
      <c r="AC2" t="n">
        <v>646.5302377366529</v>
      </c>
      <c r="AD2" t="n">
        <v>522380.7912160725</v>
      </c>
      <c r="AE2" t="n">
        <v>714744.4443558478</v>
      </c>
      <c r="AF2" t="n">
        <v>3.23669864299433e-06</v>
      </c>
      <c r="AG2" t="n">
        <v>10.52662037037037</v>
      </c>
      <c r="AH2" t="n">
        <v>646530.237736653</v>
      </c>
    </row>
    <row r="3">
      <c r="A3" t="n">
        <v>1</v>
      </c>
      <c r="B3" t="n">
        <v>50</v>
      </c>
      <c r="C3" t="inlineStr">
        <is>
          <t xml:space="preserve">CONCLUIDO	</t>
        </is>
      </c>
      <c r="D3" t="n">
        <v>2.9543</v>
      </c>
      <c r="E3" t="n">
        <v>33.85</v>
      </c>
      <c r="F3" t="n">
        <v>28.32</v>
      </c>
      <c r="G3" t="n">
        <v>10.82</v>
      </c>
      <c r="H3" t="n">
        <v>0.2</v>
      </c>
      <c r="I3" t="n">
        <v>157</v>
      </c>
      <c r="J3" t="n">
        <v>107.73</v>
      </c>
      <c r="K3" t="n">
        <v>41.65</v>
      </c>
      <c r="L3" t="n">
        <v>1.25</v>
      </c>
      <c r="M3" t="n">
        <v>155</v>
      </c>
      <c r="N3" t="n">
        <v>14.83</v>
      </c>
      <c r="O3" t="n">
        <v>13520.81</v>
      </c>
      <c r="P3" t="n">
        <v>270.17</v>
      </c>
      <c r="Q3" t="n">
        <v>452.8</v>
      </c>
      <c r="R3" t="n">
        <v>211.62</v>
      </c>
      <c r="S3" t="n">
        <v>57.64</v>
      </c>
      <c r="T3" t="n">
        <v>74161.2</v>
      </c>
      <c r="U3" t="n">
        <v>0.27</v>
      </c>
      <c r="V3" t="n">
        <v>0.75</v>
      </c>
      <c r="W3" t="n">
        <v>7.07</v>
      </c>
      <c r="X3" t="n">
        <v>4.59</v>
      </c>
      <c r="Y3" t="n">
        <v>1</v>
      </c>
      <c r="Z3" t="n">
        <v>10</v>
      </c>
      <c r="AA3" t="n">
        <v>471.2821248349418</v>
      </c>
      <c r="AB3" t="n">
        <v>644.8289946991255</v>
      </c>
      <c r="AC3" t="n">
        <v>583.2874204682186</v>
      </c>
      <c r="AD3" t="n">
        <v>471282.1248349418</v>
      </c>
      <c r="AE3" t="n">
        <v>644828.9946991255</v>
      </c>
      <c r="AF3" t="n">
        <v>3.478800451485484e-06</v>
      </c>
      <c r="AG3" t="n">
        <v>9.794560185185185</v>
      </c>
      <c r="AH3" t="n">
        <v>583287.4204682185</v>
      </c>
    </row>
    <row r="4">
      <c r="A4" t="n">
        <v>2</v>
      </c>
      <c r="B4" t="n">
        <v>50</v>
      </c>
      <c r="C4" t="inlineStr">
        <is>
          <t xml:space="preserve">CONCLUIDO	</t>
        </is>
      </c>
      <c r="D4" t="n">
        <v>3.1026</v>
      </c>
      <c r="E4" t="n">
        <v>32.23</v>
      </c>
      <c r="F4" t="n">
        <v>27.39</v>
      </c>
      <c r="G4" t="n">
        <v>13.05</v>
      </c>
      <c r="H4" t="n">
        <v>0.24</v>
      </c>
      <c r="I4" t="n">
        <v>126</v>
      </c>
      <c r="J4" t="n">
        <v>108.05</v>
      </c>
      <c r="K4" t="n">
        <v>41.65</v>
      </c>
      <c r="L4" t="n">
        <v>1.5</v>
      </c>
      <c r="M4" t="n">
        <v>124</v>
      </c>
      <c r="N4" t="n">
        <v>14.9</v>
      </c>
      <c r="O4" t="n">
        <v>13559.91</v>
      </c>
      <c r="P4" t="n">
        <v>260.68</v>
      </c>
      <c r="Q4" t="n">
        <v>452.85</v>
      </c>
      <c r="R4" t="n">
        <v>181.55</v>
      </c>
      <c r="S4" t="n">
        <v>57.64</v>
      </c>
      <c r="T4" t="n">
        <v>59281.19</v>
      </c>
      <c r="U4" t="n">
        <v>0.32</v>
      </c>
      <c r="V4" t="n">
        <v>0.77</v>
      </c>
      <c r="W4" t="n">
        <v>7.01</v>
      </c>
      <c r="X4" t="n">
        <v>3.66</v>
      </c>
      <c r="Y4" t="n">
        <v>1</v>
      </c>
      <c r="Z4" t="n">
        <v>10</v>
      </c>
      <c r="AA4" t="n">
        <v>446.5622532751083</v>
      </c>
      <c r="AB4" t="n">
        <v>611.0061758671962</v>
      </c>
      <c r="AC4" t="n">
        <v>552.6926039949842</v>
      </c>
      <c r="AD4" t="n">
        <v>446562.2532751083</v>
      </c>
      <c r="AE4" t="n">
        <v>611006.1758671963</v>
      </c>
      <c r="AF4" t="n">
        <v>3.653429333777498e-06</v>
      </c>
      <c r="AG4" t="n">
        <v>9.325810185185185</v>
      </c>
      <c r="AH4" t="n">
        <v>552692.6039949842</v>
      </c>
    </row>
    <row r="5">
      <c r="A5" t="n">
        <v>3</v>
      </c>
      <c r="B5" t="n">
        <v>50</v>
      </c>
      <c r="C5" t="inlineStr">
        <is>
          <t xml:space="preserve">CONCLUIDO	</t>
        </is>
      </c>
      <c r="D5" t="n">
        <v>3.2096</v>
      </c>
      <c r="E5" t="n">
        <v>31.16</v>
      </c>
      <c r="F5" t="n">
        <v>26.77</v>
      </c>
      <c r="G5" t="n">
        <v>15.15</v>
      </c>
      <c r="H5" t="n">
        <v>0.28</v>
      </c>
      <c r="I5" t="n">
        <v>106</v>
      </c>
      <c r="J5" t="n">
        <v>108.37</v>
      </c>
      <c r="K5" t="n">
        <v>41.65</v>
      </c>
      <c r="L5" t="n">
        <v>1.75</v>
      </c>
      <c r="M5" t="n">
        <v>104</v>
      </c>
      <c r="N5" t="n">
        <v>14.97</v>
      </c>
      <c r="O5" t="n">
        <v>13599.17</v>
      </c>
      <c r="P5" t="n">
        <v>254.03</v>
      </c>
      <c r="Q5" t="n">
        <v>452.72</v>
      </c>
      <c r="R5" t="n">
        <v>161.47</v>
      </c>
      <c r="S5" t="n">
        <v>57.64</v>
      </c>
      <c r="T5" t="n">
        <v>49342.21</v>
      </c>
      <c r="U5" t="n">
        <v>0.36</v>
      </c>
      <c r="V5" t="n">
        <v>0.79</v>
      </c>
      <c r="W5" t="n">
        <v>6.96</v>
      </c>
      <c r="X5" t="n">
        <v>3.03</v>
      </c>
      <c r="Y5" t="n">
        <v>1</v>
      </c>
      <c r="Z5" t="n">
        <v>10</v>
      </c>
      <c r="AA5" t="n">
        <v>419.7439709342966</v>
      </c>
      <c r="AB5" t="n">
        <v>574.3122188293827</v>
      </c>
      <c r="AC5" t="n">
        <v>519.5006667165673</v>
      </c>
      <c r="AD5" t="n">
        <v>419743.9709342966</v>
      </c>
      <c r="AE5" t="n">
        <v>574312.2188293827</v>
      </c>
      <c r="AF5" t="n">
        <v>3.779425897535054e-06</v>
      </c>
      <c r="AG5" t="n">
        <v>9.016203703703704</v>
      </c>
      <c r="AH5" t="n">
        <v>519500.6667165672</v>
      </c>
    </row>
    <row r="6">
      <c r="A6" t="n">
        <v>4</v>
      </c>
      <c r="B6" t="n">
        <v>50</v>
      </c>
      <c r="C6" t="inlineStr">
        <is>
          <t xml:space="preserve">CONCLUIDO	</t>
        </is>
      </c>
      <c r="D6" t="n">
        <v>3.2898</v>
      </c>
      <c r="E6" t="n">
        <v>30.4</v>
      </c>
      <c r="F6" t="n">
        <v>26.34</v>
      </c>
      <c r="G6" t="n">
        <v>17.37</v>
      </c>
      <c r="H6" t="n">
        <v>0.32</v>
      </c>
      <c r="I6" t="n">
        <v>91</v>
      </c>
      <c r="J6" t="n">
        <v>108.68</v>
      </c>
      <c r="K6" t="n">
        <v>41.65</v>
      </c>
      <c r="L6" t="n">
        <v>2</v>
      </c>
      <c r="M6" t="n">
        <v>89</v>
      </c>
      <c r="N6" t="n">
        <v>15.03</v>
      </c>
      <c r="O6" t="n">
        <v>13638.32</v>
      </c>
      <c r="P6" t="n">
        <v>249.41</v>
      </c>
      <c r="Q6" t="n">
        <v>452.78</v>
      </c>
      <c r="R6" t="n">
        <v>147.28</v>
      </c>
      <c r="S6" t="n">
        <v>57.64</v>
      </c>
      <c r="T6" t="n">
        <v>42323.89</v>
      </c>
      <c r="U6" t="n">
        <v>0.39</v>
      </c>
      <c r="V6" t="n">
        <v>0.8100000000000001</v>
      </c>
      <c r="W6" t="n">
        <v>6.95</v>
      </c>
      <c r="X6" t="n">
        <v>2.61</v>
      </c>
      <c r="Y6" t="n">
        <v>1</v>
      </c>
      <c r="Z6" t="n">
        <v>10</v>
      </c>
      <c r="AA6" t="n">
        <v>408.6106134728655</v>
      </c>
      <c r="AB6" t="n">
        <v>559.0790679815864</v>
      </c>
      <c r="AC6" t="n">
        <v>505.721346405823</v>
      </c>
      <c r="AD6" t="n">
        <v>408610.6134728654</v>
      </c>
      <c r="AE6" t="n">
        <v>559079.0679815863</v>
      </c>
      <c r="AF6" t="n">
        <v>3.873864443454268e-06</v>
      </c>
      <c r="AG6" t="n">
        <v>8.796296296296296</v>
      </c>
      <c r="AH6" t="n">
        <v>505721.346405823</v>
      </c>
    </row>
    <row r="7">
      <c r="A7" t="n">
        <v>5</v>
      </c>
      <c r="B7" t="n">
        <v>50</v>
      </c>
      <c r="C7" t="inlineStr">
        <is>
          <t xml:space="preserve">CONCLUIDO	</t>
        </is>
      </c>
      <c r="D7" t="n">
        <v>3.3528</v>
      </c>
      <c r="E7" t="n">
        <v>29.83</v>
      </c>
      <c r="F7" t="n">
        <v>26.01</v>
      </c>
      <c r="G7" t="n">
        <v>19.51</v>
      </c>
      <c r="H7" t="n">
        <v>0.36</v>
      </c>
      <c r="I7" t="n">
        <v>80</v>
      </c>
      <c r="J7" t="n">
        <v>109</v>
      </c>
      <c r="K7" t="n">
        <v>41.65</v>
      </c>
      <c r="L7" t="n">
        <v>2.25</v>
      </c>
      <c r="M7" t="n">
        <v>78</v>
      </c>
      <c r="N7" t="n">
        <v>15.1</v>
      </c>
      <c r="O7" t="n">
        <v>13677.51</v>
      </c>
      <c r="P7" t="n">
        <v>245.65</v>
      </c>
      <c r="Q7" t="n">
        <v>452.72</v>
      </c>
      <c r="R7" t="n">
        <v>136.95</v>
      </c>
      <c r="S7" t="n">
        <v>57.64</v>
      </c>
      <c r="T7" t="n">
        <v>37214.77</v>
      </c>
      <c r="U7" t="n">
        <v>0.42</v>
      </c>
      <c r="V7" t="n">
        <v>0.82</v>
      </c>
      <c r="W7" t="n">
        <v>6.92</v>
      </c>
      <c r="X7" t="n">
        <v>2.28</v>
      </c>
      <c r="Y7" t="n">
        <v>1</v>
      </c>
      <c r="Z7" t="n">
        <v>10</v>
      </c>
      <c r="AA7" t="n">
        <v>400.2925429837663</v>
      </c>
      <c r="AB7" t="n">
        <v>547.6979169710302</v>
      </c>
      <c r="AC7" t="n">
        <v>495.4263964741687</v>
      </c>
      <c r="AD7" t="n">
        <v>400292.5429837663</v>
      </c>
      <c r="AE7" t="n">
        <v>547697.9169710302</v>
      </c>
      <c r="AF7" t="n">
        <v>3.94804933613395e-06</v>
      </c>
      <c r="AG7" t="n">
        <v>8.63136574074074</v>
      </c>
      <c r="AH7" t="n">
        <v>495426.3964741686</v>
      </c>
    </row>
    <row r="8">
      <c r="A8" t="n">
        <v>6</v>
      </c>
      <c r="B8" t="n">
        <v>50</v>
      </c>
      <c r="C8" t="inlineStr">
        <is>
          <t xml:space="preserve">CONCLUIDO	</t>
        </is>
      </c>
      <c r="D8" t="n">
        <v>3.4082</v>
      </c>
      <c r="E8" t="n">
        <v>29.34</v>
      </c>
      <c r="F8" t="n">
        <v>25.73</v>
      </c>
      <c r="G8" t="n">
        <v>21.74</v>
      </c>
      <c r="H8" t="n">
        <v>0.4</v>
      </c>
      <c r="I8" t="n">
        <v>71</v>
      </c>
      <c r="J8" t="n">
        <v>109.32</v>
      </c>
      <c r="K8" t="n">
        <v>41.65</v>
      </c>
      <c r="L8" t="n">
        <v>2.5</v>
      </c>
      <c r="M8" t="n">
        <v>69</v>
      </c>
      <c r="N8" t="n">
        <v>15.17</v>
      </c>
      <c r="O8" t="n">
        <v>13716.72</v>
      </c>
      <c r="P8" t="n">
        <v>242.28</v>
      </c>
      <c r="Q8" t="n">
        <v>452.78</v>
      </c>
      <c r="R8" t="n">
        <v>127.64</v>
      </c>
      <c r="S8" t="n">
        <v>57.64</v>
      </c>
      <c r="T8" t="n">
        <v>32603.24</v>
      </c>
      <c r="U8" t="n">
        <v>0.45</v>
      </c>
      <c r="V8" t="n">
        <v>0.82</v>
      </c>
      <c r="W8" t="n">
        <v>6.9</v>
      </c>
      <c r="X8" t="n">
        <v>2</v>
      </c>
      <c r="Y8" t="n">
        <v>1</v>
      </c>
      <c r="Z8" t="n">
        <v>10</v>
      </c>
      <c r="AA8" t="n">
        <v>382.2411517525989</v>
      </c>
      <c r="AB8" t="n">
        <v>522.9992071173707</v>
      </c>
      <c r="AC8" t="n">
        <v>473.0848968240855</v>
      </c>
      <c r="AD8" t="n">
        <v>382241.1517525989</v>
      </c>
      <c r="AE8" t="n">
        <v>522999.2071173707</v>
      </c>
      <c r="AF8" t="n">
        <v>4.013284940172908e-06</v>
      </c>
      <c r="AG8" t="n">
        <v>8.489583333333334</v>
      </c>
      <c r="AH8" t="n">
        <v>473084.8968240855</v>
      </c>
    </row>
    <row r="9">
      <c r="A9" t="n">
        <v>7</v>
      </c>
      <c r="B9" t="n">
        <v>50</v>
      </c>
      <c r="C9" t="inlineStr">
        <is>
          <t xml:space="preserve">CONCLUIDO	</t>
        </is>
      </c>
      <c r="D9" t="n">
        <v>3.4478</v>
      </c>
      <c r="E9" t="n">
        <v>29</v>
      </c>
      <c r="F9" t="n">
        <v>25.55</v>
      </c>
      <c r="G9" t="n">
        <v>23.95</v>
      </c>
      <c r="H9" t="n">
        <v>0.44</v>
      </c>
      <c r="I9" t="n">
        <v>64</v>
      </c>
      <c r="J9" t="n">
        <v>109.64</v>
      </c>
      <c r="K9" t="n">
        <v>41.65</v>
      </c>
      <c r="L9" t="n">
        <v>2.75</v>
      </c>
      <c r="M9" t="n">
        <v>62</v>
      </c>
      <c r="N9" t="n">
        <v>15.24</v>
      </c>
      <c r="O9" t="n">
        <v>13755.95</v>
      </c>
      <c r="P9" t="n">
        <v>239.91</v>
      </c>
      <c r="Q9" t="n">
        <v>452.65</v>
      </c>
      <c r="R9" t="n">
        <v>121.61</v>
      </c>
      <c r="S9" t="n">
        <v>57.64</v>
      </c>
      <c r="T9" t="n">
        <v>29623.26</v>
      </c>
      <c r="U9" t="n">
        <v>0.47</v>
      </c>
      <c r="V9" t="n">
        <v>0.83</v>
      </c>
      <c r="W9" t="n">
        <v>6.9</v>
      </c>
      <c r="X9" t="n">
        <v>1.82</v>
      </c>
      <c r="Y9" t="n">
        <v>1</v>
      </c>
      <c r="Z9" t="n">
        <v>10</v>
      </c>
      <c r="AA9" t="n">
        <v>377.3980103407733</v>
      </c>
      <c r="AB9" t="n">
        <v>516.3726073733917</v>
      </c>
      <c r="AC9" t="n">
        <v>467.0907304591806</v>
      </c>
      <c r="AD9" t="n">
        <v>377398.0103407733</v>
      </c>
      <c r="AE9" t="n">
        <v>516372.6073733917</v>
      </c>
      <c r="AF9" t="n">
        <v>4.059915444142995e-06</v>
      </c>
      <c r="AG9" t="n">
        <v>8.391203703703704</v>
      </c>
      <c r="AH9" t="n">
        <v>467090.7304591807</v>
      </c>
    </row>
    <row r="10">
      <c r="A10" t="n">
        <v>8</v>
      </c>
      <c r="B10" t="n">
        <v>50</v>
      </c>
      <c r="C10" t="inlineStr">
        <is>
          <t xml:space="preserve">CONCLUIDO	</t>
        </is>
      </c>
      <c r="D10" t="n">
        <v>3.485</v>
      </c>
      <c r="E10" t="n">
        <v>28.69</v>
      </c>
      <c r="F10" t="n">
        <v>25.37</v>
      </c>
      <c r="G10" t="n">
        <v>26.24</v>
      </c>
      <c r="H10" t="n">
        <v>0.48</v>
      </c>
      <c r="I10" t="n">
        <v>58</v>
      </c>
      <c r="J10" t="n">
        <v>109.96</v>
      </c>
      <c r="K10" t="n">
        <v>41.65</v>
      </c>
      <c r="L10" t="n">
        <v>3</v>
      </c>
      <c r="M10" t="n">
        <v>56</v>
      </c>
      <c r="N10" t="n">
        <v>15.31</v>
      </c>
      <c r="O10" t="n">
        <v>13795.21</v>
      </c>
      <c r="P10" t="n">
        <v>237.58</v>
      </c>
      <c r="Q10" t="n">
        <v>452.6</v>
      </c>
      <c r="R10" t="n">
        <v>115.84</v>
      </c>
      <c r="S10" t="n">
        <v>57.64</v>
      </c>
      <c r="T10" t="n">
        <v>26766.02</v>
      </c>
      <c r="U10" t="n">
        <v>0.5</v>
      </c>
      <c r="V10" t="n">
        <v>0.84</v>
      </c>
      <c r="W10" t="n">
        <v>6.89</v>
      </c>
      <c r="X10" t="n">
        <v>1.64</v>
      </c>
      <c r="Y10" t="n">
        <v>1</v>
      </c>
      <c r="Z10" t="n">
        <v>10</v>
      </c>
      <c r="AA10" t="n">
        <v>372.8495576408431</v>
      </c>
      <c r="AB10" t="n">
        <v>510.1492137257761</v>
      </c>
      <c r="AC10" t="n">
        <v>461.4612887667056</v>
      </c>
      <c r="AD10" t="n">
        <v>372849.5576408431</v>
      </c>
      <c r="AE10" t="n">
        <v>510149.2137257761</v>
      </c>
      <c r="AF10" t="n">
        <v>4.103719856963379e-06</v>
      </c>
      <c r="AG10" t="n">
        <v>8.30150462962963</v>
      </c>
      <c r="AH10" t="n">
        <v>461461.2887667057</v>
      </c>
    </row>
    <row r="11">
      <c r="A11" t="n">
        <v>9</v>
      </c>
      <c r="B11" t="n">
        <v>50</v>
      </c>
      <c r="C11" t="inlineStr">
        <is>
          <t xml:space="preserve">CONCLUIDO	</t>
        </is>
      </c>
      <c r="D11" t="n">
        <v>3.5134</v>
      </c>
      <c r="E11" t="n">
        <v>28.46</v>
      </c>
      <c r="F11" t="n">
        <v>25.25</v>
      </c>
      <c r="G11" t="n">
        <v>28.58</v>
      </c>
      <c r="H11" t="n">
        <v>0.52</v>
      </c>
      <c r="I11" t="n">
        <v>53</v>
      </c>
      <c r="J11" t="n">
        <v>110.27</v>
      </c>
      <c r="K11" t="n">
        <v>41.65</v>
      </c>
      <c r="L11" t="n">
        <v>3.25</v>
      </c>
      <c r="M11" t="n">
        <v>51</v>
      </c>
      <c r="N11" t="n">
        <v>15.37</v>
      </c>
      <c r="O11" t="n">
        <v>13834.5</v>
      </c>
      <c r="P11" t="n">
        <v>235.85</v>
      </c>
      <c r="Q11" t="n">
        <v>452.75</v>
      </c>
      <c r="R11" t="n">
        <v>111.87</v>
      </c>
      <c r="S11" t="n">
        <v>57.64</v>
      </c>
      <c r="T11" t="n">
        <v>24810.46</v>
      </c>
      <c r="U11" t="n">
        <v>0.52</v>
      </c>
      <c r="V11" t="n">
        <v>0.84</v>
      </c>
      <c r="W11" t="n">
        <v>6.88</v>
      </c>
      <c r="X11" t="n">
        <v>1.52</v>
      </c>
      <c r="Y11" t="n">
        <v>1</v>
      </c>
      <c r="Z11" t="n">
        <v>10</v>
      </c>
      <c r="AA11" t="n">
        <v>369.5185601181161</v>
      </c>
      <c r="AB11" t="n">
        <v>505.5915959619418</v>
      </c>
      <c r="AC11" t="n">
        <v>457.3386436455951</v>
      </c>
      <c r="AD11" t="n">
        <v>369518.5601181161</v>
      </c>
      <c r="AE11" t="n">
        <v>505591.5959619418</v>
      </c>
      <c r="AF11" t="n">
        <v>4.137161935568188e-06</v>
      </c>
      <c r="AG11" t="n">
        <v>8.234953703703704</v>
      </c>
      <c r="AH11" t="n">
        <v>457338.6436455951</v>
      </c>
    </row>
    <row r="12">
      <c r="A12" t="n">
        <v>10</v>
      </c>
      <c r="B12" t="n">
        <v>50</v>
      </c>
      <c r="C12" t="inlineStr">
        <is>
          <t xml:space="preserve">CONCLUIDO	</t>
        </is>
      </c>
      <c r="D12" t="n">
        <v>3.5416</v>
      </c>
      <c r="E12" t="n">
        <v>28.24</v>
      </c>
      <c r="F12" t="n">
        <v>25.11</v>
      </c>
      <c r="G12" t="n">
        <v>30.75</v>
      </c>
      <c r="H12" t="n">
        <v>0.5600000000000001</v>
      </c>
      <c r="I12" t="n">
        <v>49</v>
      </c>
      <c r="J12" t="n">
        <v>110.59</v>
      </c>
      <c r="K12" t="n">
        <v>41.65</v>
      </c>
      <c r="L12" t="n">
        <v>3.5</v>
      </c>
      <c r="M12" t="n">
        <v>47</v>
      </c>
      <c r="N12" t="n">
        <v>15.44</v>
      </c>
      <c r="O12" t="n">
        <v>13873.81</v>
      </c>
      <c r="P12" t="n">
        <v>233.91</v>
      </c>
      <c r="Q12" t="n">
        <v>452.71</v>
      </c>
      <c r="R12" t="n">
        <v>107.5</v>
      </c>
      <c r="S12" t="n">
        <v>57.64</v>
      </c>
      <c r="T12" t="n">
        <v>22644.24</v>
      </c>
      <c r="U12" t="n">
        <v>0.54</v>
      </c>
      <c r="V12" t="n">
        <v>0.84</v>
      </c>
      <c r="W12" t="n">
        <v>6.87</v>
      </c>
      <c r="X12" t="n">
        <v>1.38</v>
      </c>
      <c r="Y12" t="n">
        <v>1</v>
      </c>
      <c r="Z12" t="n">
        <v>10</v>
      </c>
      <c r="AA12" t="n">
        <v>366.0610567778389</v>
      </c>
      <c r="AB12" t="n">
        <v>500.8608873574925</v>
      </c>
      <c r="AC12" t="n">
        <v>453.0594272307631</v>
      </c>
      <c r="AD12" t="n">
        <v>366061.0567778389</v>
      </c>
      <c r="AE12" t="n">
        <v>500860.8873574925</v>
      </c>
      <c r="AF12" t="n">
        <v>4.170368506577188e-06</v>
      </c>
      <c r="AG12" t="n">
        <v>8.171296296296296</v>
      </c>
      <c r="AH12" t="n">
        <v>453059.4272307631</v>
      </c>
    </row>
    <row r="13">
      <c r="A13" t="n">
        <v>11</v>
      </c>
      <c r="B13" t="n">
        <v>50</v>
      </c>
      <c r="C13" t="inlineStr">
        <is>
          <t xml:space="preserve">CONCLUIDO	</t>
        </is>
      </c>
      <c r="D13" t="n">
        <v>3.5601</v>
      </c>
      <c r="E13" t="n">
        <v>28.09</v>
      </c>
      <c r="F13" t="n">
        <v>25.03</v>
      </c>
      <c r="G13" t="n">
        <v>32.65</v>
      </c>
      <c r="H13" t="n">
        <v>0.6</v>
      </c>
      <c r="I13" t="n">
        <v>46</v>
      </c>
      <c r="J13" t="n">
        <v>110.91</v>
      </c>
      <c r="K13" t="n">
        <v>41.65</v>
      </c>
      <c r="L13" t="n">
        <v>3.75</v>
      </c>
      <c r="M13" t="n">
        <v>44</v>
      </c>
      <c r="N13" t="n">
        <v>15.51</v>
      </c>
      <c r="O13" t="n">
        <v>13913.15</v>
      </c>
      <c r="P13" t="n">
        <v>232.49</v>
      </c>
      <c r="Q13" t="n">
        <v>452.71</v>
      </c>
      <c r="R13" t="n">
        <v>104.72</v>
      </c>
      <c r="S13" t="n">
        <v>57.64</v>
      </c>
      <c r="T13" t="n">
        <v>21266.57</v>
      </c>
      <c r="U13" t="n">
        <v>0.55</v>
      </c>
      <c r="V13" t="n">
        <v>0.85</v>
      </c>
      <c r="W13" t="n">
        <v>6.87</v>
      </c>
      <c r="X13" t="n">
        <v>1.3</v>
      </c>
      <c r="Y13" t="n">
        <v>1</v>
      </c>
      <c r="Z13" t="n">
        <v>10</v>
      </c>
      <c r="AA13" t="n">
        <v>363.7513917332331</v>
      </c>
      <c r="AB13" t="n">
        <v>497.7007017482325</v>
      </c>
      <c r="AC13" t="n">
        <v>450.2008453007025</v>
      </c>
      <c r="AD13" t="n">
        <v>363751.3917332331</v>
      </c>
      <c r="AE13" t="n">
        <v>497700.7017482325</v>
      </c>
      <c r="AF13" t="n">
        <v>4.192152959189477e-06</v>
      </c>
      <c r="AG13" t="n">
        <v>8.127893518518519</v>
      </c>
      <c r="AH13" t="n">
        <v>450200.8453007025</v>
      </c>
    </row>
    <row r="14">
      <c r="A14" t="n">
        <v>12</v>
      </c>
      <c r="B14" t="n">
        <v>50</v>
      </c>
      <c r="C14" t="inlineStr">
        <is>
          <t xml:space="preserve">CONCLUIDO	</t>
        </is>
      </c>
      <c r="D14" t="n">
        <v>3.5809</v>
      </c>
      <c r="E14" t="n">
        <v>27.93</v>
      </c>
      <c r="F14" t="n">
        <v>24.93</v>
      </c>
      <c r="G14" t="n">
        <v>34.79</v>
      </c>
      <c r="H14" t="n">
        <v>0.63</v>
      </c>
      <c r="I14" t="n">
        <v>43</v>
      </c>
      <c r="J14" t="n">
        <v>111.23</v>
      </c>
      <c r="K14" t="n">
        <v>41.65</v>
      </c>
      <c r="L14" t="n">
        <v>4</v>
      </c>
      <c r="M14" t="n">
        <v>41</v>
      </c>
      <c r="N14" t="n">
        <v>15.58</v>
      </c>
      <c r="O14" t="n">
        <v>13952.52</v>
      </c>
      <c r="P14" t="n">
        <v>230.91</v>
      </c>
      <c r="Q14" t="n">
        <v>452.63</v>
      </c>
      <c r="R14" t="n">
        <v>101.16</v>
      </c>
      <c r="S14" t="n">
        <v>57.64</v>
      </c>
      <c r="T14" t="n">
        <v>19501.79</v>
      </c>
      <c r="U14" t="n">
        <v>0.57</v>
      </c>
      <c r="V14" t="n">
        <v>0.85</v>
      </c>
      <c r="W14" t="n">
        <v>6.88</v>
      </c>
      <c r="X14" t="n">
        <v>1.21</v>
      </c>
      <c r="Y14" t="n">
        <v>1</v>
      </c>
      <c r="Z14" t="n">
        <v>10</v>
      </c>
      <c r="AA14" t="n">
        <v>361.169880170784</v>
      </c>
      <c r="AB14" t="n">
        <v>494.1685637402372</v>
      </c>
      <c r="AC14" t="n">
        <v>447.0058095868034</v>
      </c>
      <c r="AD14" t="n">
        <v>361169.880170784</v>
      </c>
      <c r="AE14" t="n">
        <v>494168.5637402372</v>
      </c>
      <c r="AF14" t="n">
        <v>4.216645749153562e-06</v>
      </c>
      <c r="AG14" t="n">
        <v>8.081597222222223</v>
      </c>
      <c r="AH14" t="n">
        <v>447005.8095868034</v>
      </c>
    </row>
    <row r="15">
      <c r="A15" t="n">
        <v>13</v>
      </c>
      <c r="B15" t="n">
        <v>50</v>
      </c>
      <c r="C15" t="inlineStr">
        <is>
          <t xml:space="preserve">CONCLUIDO	</t>
        </is>
      </c>
      <c r="D15" t="n">
        <v>3.5972</v>
      </c>
      <c r="E15" t="n">
        <v>27.8</v>
      </c>
      <c r="F15" t="n">
        <v>24.87</v>
      </c>
      <c r="G15" t="n">
        <v>37.31</v>
      </c>
      <c r="H15" t="n">
        <v>0.67</v>
      </c>
      <c r="I15" t="n">
        <v>40</v>
      </c>
      <c r="J15" t="n">
        <v>111.55</v>
      </c>
      <c r="K15" t="n">
        <v>41.65</v>
      </c>
      <c r="L15" t="n">
        <v>4.25</v>
      </c>
      <c r="M15" t="n">
        <v>38</v>
      </c>
      <c r="N15" t="n">
        <v>15.65</v>
      </c>
      <c r="O15" t="n">
        <v>13991.91</v>
      </c>
      <c r="P15" t="n">
        <v>229.91</v>
      </c>
      <c r="Q15" t="n">
        <v>452.72</v>
      </c>
      <c r="R15" t="n">
        <v>99.69</v>
      </c>
      <c r="S15" t="n">
        <v>57.64</v>
      </c>
      <c r="T15" t="n">
        <v>18784.3</v>
      </c>
      <c r="U15" t="n">
        <v>0.58</v>
      </c>
      <c r="V15" t="n">
        <v>0.85</v>
      </c>
      <c r="W15" t="n">
        <v>6.86</v>
      </c>
      <c r="X15" t="n">
        <v>1.15</v>
      </c>
      <c r="Y15" t="n">
        <v>1</v>
      </c>
      <c r="Z15" t="n">
        <v>10</v>
      </c>
      <c r="AA15" t="n">
        <v>359.3721889198381</v>
      </c>
      <c r="AB15" t="n">
        <v>491.7088832621524</v>
      </c>
      <c r="AC15" t="n">
        <v>444.780877561364</v>
      </c>
      <c r="AD15" t="n">
        <v>359372.1889198381</v>
      </c>
      <c r="AE15" t="n">
        <v>491708.8832621524</v>
      </c>
      <c r="AF15" t="n">
        <v>4.235839618211956e-06</v>
      </c>
      <c r="AG15" t="n">
        <v>8.043981481481483</v>
      </c>
      <c r="AH15" t="n">
        <v>444780.877561364</v>
      </c>
    </row>
    <row r="16">
      <c r="A16" t="n">
        <v>14</v>
      </c>
      <c r="B16" t="n">
        <v>50</v>
      </c>
      <c r="C16" t="inlineStr">
        <is>
          <t xml:space="preserve">CONCLUIDO	</t>
        </is>
      </c>
      <c r="D16" t="n">
        <v>3.6118</v>
      </c>
      <c r="E16" t="n">
        <v>27.69</v>
      </c>
      <c r="F16" t="n">
        <v>24.81</v>
      </c>
      <c r="G16" t="n">
        <v>39.17</v>
      </c>
      <c r="H16" t="n">
        <v>0.71</v>
      </c>
      <c r="I16" t="n">
        <v>38</v>
      </c>
      <c r="J16" t="n">
        <v>111.87</v>
      </c>
      <c r="K16" t="n">
        <v>41.65</v>
      </c>
      <c r="L16" t="n">
        <v>4.5</v>
      </c>
      <c r="M16" t="n">
        <v>36</v>
      </c>
      <c r="N16" t="n">
        <v>15.72</v>
      </c>
      <c r="O16" t="n">
        <v>14031.33</v>
      </c>
      <c r="P16" t="n">
        <v>228.1</v>
      </c>
      <c r="Q16" t="n">
        <v>452.7</v>
      </c>
      <c r="R16" t="n">
        <v>97.34</v>
      </c>
      <c r="S16" t="n">
        <v>57.64</v>
      </c>
      <c r="T16" t="n">
        <v>17618.96</v>
      </c>
      <c r="U16" t="n">
        <v>0.59</v>
      </c>
      <c r="V16" t="n">
        <v>0.85</v>
      </c>
      <c r="W16" t="n">
        <v>6.86</v>
      </c>
      <c r="X16" t="n">
        <v>1.08</v>
      </c>
      <c r="Y16" t="n">
        <v>1</v>
      </c>
      <c r="Z16" t="n">
        <v>10</v>
      </c>
      <c r="AA16" t="n">
        <v>357.1484651596728</v>
      </c>
      <c r="AB16" t="n">
        <v>488.6662863097258</v>
      </c>
      <c r="AC16" t="n">
        <v>442.0286617917653</v>
      </c>
      <c r="AD16" t="n">
        <v>357148.4651596728</v>
      </c>
      <c r="AE16" t="n">
        <v>488666.2863097258</v>
      </c>
      <c r="AF16" t="n">
        <v>4.253031672705979e-06</v>
      </c>
      <c r="AG16" t="n">
        <v>8.012152777777779</v>
      </c>
      <c r="AH16" t="n">
        <v>442028.6617917652</v>
      </c>
    </row>
    <row r="17">
      <c r="A17" t="n">
        <v>15</v>
      </c>
      <c r="B17" t="n">
        <v>50</v>
      </c>
      <c r="C17" t="inlineStr">
        <is>
          <t xml:space="preserve">CONCLUIDO	</t>
        </is>
      </c>
      <c r="D17" t="n">
        <v>3.6263</v>
      </c>
      <c r="E17" t="n">
        <v>27.58</v>
      </c>
      <c r="F17" t="n">
        <v>24.74</v>
      </c>
      <c r="G17" t="n">
        <v>41.23</v>
      </c>
      <c r="H17" t="n">
        <v>0.75</v>
      </c>
      <c r="I17" t="n">
        <v>36</v>
      </c>
      <c r="J17" t="n">
        <v>112.19</v>
      </c>
      <c r="K17" t="n">
        <v>41.65</v>
      </c>
      <c r="L17" t="n">
        <v>4.75</v>
      </c>
      <c r="M17" t="n">
        <v>34</v>
      </c>
      <c r="N17" t="n">
        <v>15.79</v>
      </c>
      <c r="O17" t="n">
        <v>14070.77</v>
      </c>
      <c r="P17" t="n">
        <v>227.29</v>
      </c>
      <c r="Q17" t="n">
        <v>452.63</v>
      </c>
      <c r="R17" t="n">
        <v>95.23999999999999</v>
      </c>
      <c r="S17" t="n">
        <v>57.64</v>
      </c>
      <c r="T17" t="n">
        <v>16577.32</v>
      </c>
      <c r="U17" t="n">
        <v>0.61</v>
      </c>
      <c r="V17" t="n">
        <v>0.86</v>
      </c>
      <c r="W17" t="n">
        <v>6.86</v>
      </c>
      <c r="X17" t="n">
        <v>1.02</v>
      </c>
      <c r="Y17" t="n">
        <v>1</v>
      </c>
      <c r="Z17" t="n">
        <v>10</v>
      </c>
      <c r="AA17" t="n">
        <v>355.4208882824863</v>
      </c>
      <c r="AB17" t="n">
        <v>486.3025394110464</v>
      </c>
      <c r="AC17" t="n">
        <v>439.8905075795561</v>
      </c>
      <c r="AD17" t="n">
        <v>355420.8882824862</v>
      </c>
      <c r="AE17" t="n">
        <v>486302.5394110464</v>
      </c>
      <c r="AF17" t="n">
        <v>4.270105973402095e-06</v>
      </c>
      <c r="AG17" t="n">
        <v>7.980324074074074</v>
      </c>
      <c r="AH17" t="n">
        <v>439890.5075795561</v>
      </c>
    </row>
    <row r="18">
      <c r="A18" t="n">
        <v>16</v>
      </c>
      <c r="B18" t="n">
        <v>50</v>
      </c>
      <c r="C18" t="inlineStr">
        <is>
          <t xml:space="preserve">CONCLUIDO	</t>
        </is>
      </c>
      <c r="D18" t="n">
        <v>3.6445</v>
      </c>
      <c r="E18" t="n">
        <v>27.44</v>
      </c>
      <c r="F18" t="n">
        <v>24.65</v>
      </c>
      <c r="G18" t="n">
        <v>43.49</v>
      </c>
      <c r="H18" t="n">
        <v>0.78</v>
      </c>
      <c r="I18" t="n">
        <v>34</v>
      </c>
      <c r="J18" t="n">
        <v>112.51</v>
      </c>
      <c r="K18" t="n">
        <v>41.65</v>
      </c>
      <c r="L18" t="n">
        <v>5</v>
      </c>
      <c r="M18" t="n">
        <v>32</v>
      </c>
      <c r="N18" t="n">
        <v>15.86</v>
      </c>
      <c r="O18" t="n">
        <v>14110.24</v>
      </c>
      <c r="P18" t="n">
        <v>225.45</v>
      </c>
      <c r="Q18" t="n">
        <v>452.59</v>
      </c>
      <c r="R18" t="n">
        <v>92.45</v>
      </c>
      <c r="S18" t="n">
        <v>57.64</v>
      </c>
      <c r="T18" t="n">
        <v>15194.87</v>
      </c>
      <c r="U18" t="n">
        <v>0.62</v>
      </c>
      <c r="V18" t="n">
        <v>0.86</v>
      </c>
      <c r="W18" t="n">
        <v>6.84</v>
      </c>
      <c r="X18" t="n">
        <v>0.92</v>
      </c>
      <c r="Y18" t="n">
        <v>1</v>
      </c>
      <c r="Z18" t="n">
        <v>10</v>
      </c>
      <c r="AA18" t="n">
        <v>352.932662445957</v>
      </c>
      <c r="AB18" t="n">
        <v>482.8980390487305</v>
      </c>
      <c r="AC18" t="n">
        <v>436.8109279535734</v>
      </c>
      <c r="AD18" t="n">
        <v>352932.662445957</v>
      </c>
      <c r="AE18" t="n">
        <v>482898.0390487305</v>
      </c>
      <c r="AF18" t="n">
        <v>4.29153716462067e-06</v>
      </c>
      <c r="AG18" t="n">
        <v>7.939814814814816</v>
      </c>
      <c r="AH18" t="n">
        <v>436810.9279535734</v>
      </c>
    </row>
    <row r="19">
      <c r="A19" t="n">
        <v>17</v>
      </c>
      <c r="B19" t="n">
        <v>50</v>
      </c>
      <c r="C19" t="inlineStr">
        <is>
          <t xml:space="preserve">CONCLUIDO	</t>
        </is>
      </c>
      <c r="D19" t="n">
        <v>3.6534</v>
      </c>
      <c r="E19" t="n">
        <v>27.37</v>
      </c>
      <c r="F19" t="n">
        <v>24.62</v>
      </c>
      <c r="G19" t="n">
        <v>46.17</v>
      </c>
      <c r="H19" t="n">
        <v>0.82</v>
      </c>
      <c r="I19" t="n">
        <v>32</v>
      </c>
      <c r="J19" t="n">
        <v>112.83</v>
      </c>
      <c r="K19" t="n">
        <v>41.65</v>
      </c>
      <c r="L19" t="n">
        <v>5.25</v>
      </c>
      <c r="M19" t="n">
        <v>30</v>
      </c>
      <c r="N19" t="n">
        <v>15.93</v>
      </c>
      <c r="O19" t="n">
        <v>14149.74</v>
      </c>
      <c r="P19" t="n">
        <v>224.89</v>
      </c>
      <c r="Q19" t="n">
        <v>452.66</v>
      </c>
      <c r="R19" t="n">
        <v>91.89</v>
      </c>
      <c r="S19" t="n">
        <v>57.64</v>
      </c>
      <c r="T19" t="n">
        <v>14923.56</v>
      </c>
      <c r="U19" t="n">
        <v>0.63</v>
      </c>
      <c r="V19" t="n">
        <v>0.86</v>
      </c>
      <c r="W19" t="n">
        <v>6.84</v>
      </c>
      <c r="X19" t="n">
        <v>0.9</v>
      </c>
      <c r="Y19" t="n">
        <v>1</v>
      </c>
      <c r="Z19" t="n">
        <v>10</v>
      </c>
      <c r="AA19" t="n">
        <v>341.1820358073336</v>
      </c>
      <c r="AB19" t="n">
        <v>466.8203132807057</v>
      </c>
      <c r="AC19" t="n">
        <v>422.2676377676191</v>
      </c>
      <c r="AD19" t="n">
        <v>341182.0358073337</v>
      </c>
      <c r="AE19" t="n">
        <v>466820.3132807057</v>
      </c>
      <c r="AF19" t="n">
        <v>4.302017252634149e-06</v>
      </c>
      <c r="AG19" t="n">
        <v>7.919560185185186</v>
      </c>
      <c r="AH19" t="n">
        <v>422267.6377676191</v>
      </c>
    </row>
    <row r="20">
      <c r="A20" t="n">
        <v>18</v>
      </c>
      <c r="B20" t="n">
        <v>50</v>
      </c>
      <c r="C20" t="inlineStr">
        <is>
          <t xml:space="preserve">CONCLUIDO	</t>
        </is>
      </c>
      <c r="D20" t="n">
        <v>3.6621</v>
      </c>
      <c r="E20" t="n">
        <v>27.31</v>
      </c>
      <c r="F20" t="n">
        <v>24.58</v>
      </c>
      <c r="G20" t="n">
        <v>47.58</v>
      </c>
      <c r="H20" t="n">
        <v>0.86</v>
      </c>
      <c r="I20" t="n">
        <v>31</v>
      </c>
      <c r="J20" t="n">
        <v>113.15</v>
      </c>
      <c r="K20" t="n">
        <v>41.65</v>
      </c>
      <c r="L20" t="n">
        <v>5.5</v>
      </c>
      <c r="M20" t="n">
        <v>29</v>
      </c>
      <c r="N20" t="n">
        <v>16</v>
      </c>
      <c r="O20" t="n">
        <v>14189.26</v>
      </c>
      <c r="P20" t="n">
        <v>223.65</v>
      </c>
      <c r="Q20" t="n">
        <v>452.6</v>
      </c>
      <c r="R20" t="n">
        <v>90.01000000000001</v>
      </c>
      <c r="S20" t="n">
        <v>57.64</v>
      </c>
      <c r="T20" t="n">
        <v>13989.23</v>
      </c>
      <c r="U20" t="n">
        <v>0.64</v>
      </c>
      <c r="V20" t="n">
        <v>0.86</v>
      </c>
      <c r="W20" t="n">
        <v>6.85</v>
      </c>
      <c r="X20" t="n">
        <v>0.86</v>
      </c>
      <c r="Y20" t="n">
        <v>1</v>
      </c>
      <c r="Z20" t="n">
        <v>10</v>
      </c>
      <c r="AA20" t="n">
        <v>339.7756015634936</v>
      </c>
      <c r="AB20" t="n">
        <v>464.895967900784</v>
      </c>
      <c r="AC20" t="n">
        <v>420.5269492099214</v>
      </c>
      <c r="AD20" t="n">
        <v>339775.6015634936</v>
      </c>
      <c r="AE20" t="n">
        <v>464895.967900784</v>
      </c>
      <c r="AF20" t="n">
        <v>4.31226183305182e-06</v>
      </c>
      <c r="AG20" t="n">
        <v>7.902199074074074</v>
      </c>
      <c r="AH20" t="n">
        <v>420526.9492099214</v>
      </c>
    </row>
    <row r="21">
      <c r="A21" t="n">
        <v>19</v>
      </c>
      <c r="B21" t="n">
        <v>50</v>
      </c>
      <c r="C21" t="inlineStr">
        <is>
          <t xml:space="preserve">CONCLUIDO	</t>
        </is>
      </c>
      <c r="D21" t="n">
        <v>3.6744</v>
      </c>
      <c r="E21" t="n">
        <v>27.22</v>
      </c>
      <c r="F21" t="n">
        <v>24.53</v>
      </c>
      <c r="G21" t="n">
        <v>50.76</v>
      </c>
      <c r="H21" t="n">
        <v>0.89</v>
      </c>
      <c r="I21" t="n">
        <v>29</v>
      </c>
      <c r="J21" t="n">
        <v>113.47</v>
      </c>
      <c r="K21" t="n">
        <v>41.65</v>
      </c>
      <c r="L21" t="n">
        <v>5.75</v>
      </c>
      <c r="M21" t="n">
        <v>27</v>
      </c>
      <c r="N21" t="n">
        <v>16.07</v>
      </c>
      <c r="O21" t="n">
        <v>14228.81</v>
      </c>
      <c r="P21" t="n">
        <v>222.54</v>
      </c>
      <c r="Q21" t="n">
        <v>452.62</v>
      </c>
      <c r="R21" t="n">
        <v>88.48</v>
      </c>
      <c r="S21" t="n">
        <v>57.64</v>
      </c>
      <c r="T21" t="n">
        <v>13232.92</v>
      </c>
      <c r="U21" t="n">
        <v>0.65</v>
      </c>
      <c r="V21" t="n">
        <v>0.86</v>
      </c>
      <c r="W21" t="n">
        <v>6.85</v>
      </c>
      <c r="X21" t="n">
        <v>0.8100000000000001</v>
      </c>
      <c r="Y21" t="n">
        <v>1</v>
      </c>
      <c r="Z21" t="n">
        <v>10</v>
      </c>
      <c r="AA21" t="n">
        <v>338.2373541312061</v>
      </c>
      <c r="AB21" t="n">
        <v>462.791269901241</v>
      </c>
      <c r="AC21" t="n">
        <v>418.6231206334926</v>
      </c>
      <c r="AD21" t="n">
        <v>338237.3541312061</v>
      </c>
      <c r="AE21" t="n">
        <v>462791.2699012411</v>
      </c>
      <c r="AF21" t="n">
        <v>4.326745550194043e-06</v>
      </c>
      <c r="AG21" t="n">
        <v>7.876157407407407</v>
      </c>
      <c r="AH21" t="n">
        <v>418623.1206334926</v>
      </c>
    </row>
    <row r="22">
      <c r="A22" t="n">
        <v>20</v>
      </c>
      <c r="B22" t="n">
        <v>50</v>
      </c>
      <c r="C22" t="inlineStr">
        <is>
          <t xml:space="preserve">CONCLUIDO	</t>
        </is>
      </c>
      <c r="D22" t="n">
        <v>3.6846</v>
      </c>
      <c r="E22" t="n">
        <v>27.14</v>
      </c>
      <c r="F22" t="n">
        <v>24.48</v>
      </c>
      <c r="G22" t="n">
        <v>52.46</v>
      </c>
      <c r="H22" t="n">
        <v>0.93</v>
      </c>
      <c r="I22" t="n">
        <v>28</v>
      </c>
      <c r="J22" t="n">
        <v>113.79</v>
      </c>
      <c r="K22" t="n">
        <v>41.65</v>
      </c>
      <c r="L22" t="n">
        <v>6</v>
      </c>
      <c r="M22" t="n">
        <v>26</v>
      </c>
      <c r="N22" t="n">
        <v>16.14</v>
      </c>
      <c r="O22" t="n">
        <v>14268.39</v>
      </c>
      <c r="P22" t="n">
        <v>221.41</v>
      </c>
      <c r="Q22" t="n">
        <v>452.61</v>
      </c>
      <c r="R22" t="n">
        <v>86.84999999999999</v>
      </c>
      <c r="S22" t="n">
        <v>57.64</v>
      </c>
      <c r="T22" t="n">
        <v>12422.96</v>
      </c>
      <c r="U22" t="n">
        <v>0.66</v>
      </c>
      <c r="V22" t="n">
        <v>0.87</v>
      </c>
      <c r="W22" t="n">
        <v>6.84</v>
      </c>
      <c r="X22" t="n">
        <v>0.76</v>
      </c>
      <c r="Y22" t="n">
        <v>1</v>
      </c>
      <c r="Z22" t="n">
        <v>10</v>
      </c>
      <c r="AA22" t="n">
        <v>336.8118856727606</v>
      </c>
      <c r="AB22" t="n">
        <v>460.8408810691659</v>
      </c>
      <c r="AC22" t="n">
        <v>416.8588741741627</v>
      </c>
      <c r="AD22" t="n">
        <v>336811.8856727606</v>
      </c>
      <c r="AE22" t="n">
        <v>460840.8810691659</v>
      </c>
      <c r="AF22" t="n">
        <v>4.338756437580278e-06</v>
      </c>
      <c r="AG22" t="n">
        <v>7.85300925925926</v>
      </c>
      <c r="AH22" t="n">
        <v>416858.8741741627</v>
      </c>
    </row>
    <row r="23">
      <c r="A23" t="n">
        <v>21</v>
      </c>
      <c r="B23" t="n">
        <v>50</v>
      </c>
      <c r="C23" t="inlineStr">
        <is>
          <t xml:space="preserve">CONCLUIDO	</t>
        </is>
      </c>
      <c r="D23" t="n">
        <v>3.6902</v>
      </c>
      <c r="E23" t="n">
        <v>27.1</v>
      </c>
      <c r="F23" t="n">
        <v>24.46</v>
      </c>
      <c r="G23" t="n">
        <v>54.36</v>
      </c>
      <c r="H23" t="n">
        <v>0.97</v>
      </c>
      <c r="I23" t="n">
        <v>27</v>
      </c>
      <c r="J23" t="n">
        <v>114.11</v>
      </c>
      <c r="K23" t="n">
        <v>41.65</v>
      </c>
      <c r="L23" t="n">
        <v>6.25</v>
      </c>
      <c r="M23" t="n">
        <v>25</v>
      </c>
      <c r="N23" t="n">
        <v>16.21</v>
      </c>
      <c r="O23" t="n">
        <v>14307.99</v>
      </c>
      <c r="P23" t="n">
        <v>220.58</v>
      </c>
      <c r="Q23" t="n">
        <v>452.63</v>
      </c>
      <c r="R23" t="n">
        <v>86.3</v>
      </c>
      <c r="S23" t="n">
        <v>57.64</v>
      </c>
      <c r="T23" t="n">
        <v>12151.15</v>
      </c>
      <c r="U23" t="n">
        <v>0.67</v>
      </c>
      <c r="V23" t="n">
        <v>0.87</v>
      </c>
      <c r="W23" t="n">
        <v>6.84</v>
      </c>
      <c r="X23" t="n">
        <v>0.74</v>
      </c>
      <c r="Y23" t="n">
        <v>1</v>
      </c>
      <c r="Z23" t="n">
        <v>10</v>
      </c>
      <c r="AA23" t="n">
        <v>335.9127701975941</v>
      </c>
      <c r="AB23" t="n">
        <v>459.6106716098677</v>
      </c>
      <c r="AC23" t="n">
        <v>415.7460741790501</v>
      </c>
      <c r="AD23" t="n">
        <v>335912.7701975941</v>
      </c>
      <c r="AE23" t="n">
        <v>459610.6716098677</v>
      </c>
      <c r="AF23" t="n">
        <v>4.345350650262916e-06</v>
      </c>
      <c r="AG23" t="n">
        <v>7.841435185185186</v>
      </c>
      <c r="AH23" t="n">
        <v>415746.0741790502</v>
      </c>
    </row>
    <row r="24">
      <c r="A24" t="n">
        <v>22</v>
      </c>
      <c r="B24" t="n">
        <v>50</v>
      </c>
      <c r="C24" t="inlineStr">
        <is>
          <t xml:space="preserve">CONCLUIDO	</t>
        </is>
      </c>
      <c r="D24" t="n">
        <v>3.6945</v>
      </c>
      <c r="E24" t="n">
        <v>27.07</v>
      </c>
      <c r="F24" t="n">
        <v>24.45</v>
      </c>
      <c r="G24" t="n">
        <v>56.43</v>
      </c>
      <c r="H24" t="n">
        <v>1</v>
      </c>
      <c r="I24" t="n">
        <v>26</v>
      </c>
      <c r="J24" t="n">
        <v>114.44</v>
      </c>
      <c r="K24" t="n">
        <v>41.65</v>
      </c>
      <c r="L24" t="n">
        <v>6.5</v>
      </c>
      <c r="M24" t="n">
        <v>24</v>
      </c>
      <c r="N24" t="n">
        <v>16.29</v>
      </c>
      <c r="O24" t="n">
        <v>14347.62</v>
      </c>
      <c r="P24" t="n">
        <v>219.53</v>
      </c>
      <c r="Q24" t="n">
        <v>452.64</v>
      </c>
      <c r="R24" t="n">
        <v>86.28</v>
      </c>
      <c r="S24" t="n">
        <v>57.64</v>
      </c>
      <c r="T24" t="n">
        <v>12146.17</v>
      </c>
      <c r="U24" t="n">
        <v>0.67</v>
      </c>
      <c r="V24" t="n">
        <v>0.87</v>
      </c>
      <c r="W24" t="n">
        <v>6.83</v>
      </c>
      <c r="X24" t="n">
        <v>0.73</v>
      </c>
      <c r="Y24" t="n">
        <v>1</v>
      </c>
      <c r="Z24" t="n">
        <v>10</v>
      </c>
      <c r="AA24" t="n">
        <v>334.9666493054491</v>
      </c>
      <c r="AB24" t="n">
        <v>458.3161472653272</v>
      </c>
      <c r="AC24" t="n">
        <v>414.5750974210763</v>
      </c>
      <c r="AD24" t="n">
        <v>334966.6493054491</v>
      </c>
      <c r="AE24" t="n">
        <v>458316.1472653272</v>
      </c>
      <c r="AF24" t="n">
        <v>4.350414063572799e-06</v>
      </c>
      <c r="AG24" t="n">
        <v>7.83275462962963</v>
      </c>
      <c r="AH24" t="n">
        <v>414575.0974210763</v>
      </c>
    </row>
    <row r="25">
      <c r="A25" t="n">
        <v>23</v>
      </c>
      <c r="B25" t="n">
        <v>50</v>
      </c>
      <c r="C25" t="inlineStr">
        <is>
          <t xml:space="preserve">CONCLUIDO	</t>
        </is>
      </c>
      <c r="D25" t="n">
        <v>3.7056</v>
      </c>
      <c r="E25" t="n">
        <v>26.99</v>
      </c>
      <c r="F25" t="n">
        <v>24.39</v>
      </c>
      <c r="G25" t="n">
        <v>58.55</v>
      </c>
      <c r="H25" t="n">
        <v>1.04</v>
      </c>
      <c r="I25" t="n">
        <v>25</v>
      </c>
      <c r="J25" t="n">
        <v>114.76</v>
      </c>
      <c r="K25" t="n">
        <v>41.65</v>
      </c>
      <c r="L25" t="n">
        <v>6.75</v>
      </c>
      <c r="M25" t="n">
        <v>23</v>
      </c>
      <c r="N25" t="n">
        <v>16.36</v>
      </c>
      <c r="O25" t="n">
        <v>14387.27</v>
      </c>
      <c r="P25" t="n">
        <v>218.41</v>
      </c>
      <c r="Q25" t="n">
        <v>452.66</v>
      </c>
      <c r="R25" t="n">
        <v>84.03</v>
      </c>
      <c r="S25" t="n">
        <v>57.64</v>
      </c>
      <c r="T25" t="n">
        <v>11028.2</v>
      </c>
      <c r="U25" t="n">
        <v>0.6899999999999999</v>
      </c>
      <c r="V25" t="n">
        <v>0.87</v>
      </c>
      <c r="W25" t="n">
        <v>6.83</v>
      </c>
      <c r="X25" t="n">
        <v>0.67</v>
      </c>
      <c r="Y25" t="n">
        <v>1</v>
      </c>
      <c r="Z25" t="n">
        <v>10</v>
      </c>
      <c r="AA25" t="n">
        <v>333.4925078225542</v>
      </c>
      <c r="AB25" t="n">
        <v>456.2991618538979</v>
      </c>
      <c r="AC25" t="n">
        <v>412.7506102664571</v>
      </c>
      <c r="AD25" t="n">
        <v>333492.5078225542</v>
      </c>
      <c r="AE25" t="n">
        <v>456299.161853898</v>
      </c>
      <c r="AF25" t="n">
        <v>4.363484735140171e-06</v>
      </c>
      <c r="AG25" t="n">
        <v>7.809606481481481</v>
      </c>
      <c r="AH25" t="n">
        <v>412750.6102664571</v>
      </c>
    </row>
    <row r="26">
      <c r="A26" t="n">
        <v>24</v>
      </c>
      <c r="B26" t="n">
        <v>50</v>
      </c>
      <c r="C26" t="inlineStr">
        <is>
          <t xml:space="preserve">CONCLUIDO	</t>
        </is>
      </c>
      <c r="D26" t="n">
        <v>3.7096</v>
      </c>
      <c r="E26" t="n">
        <v>26.96</v>
      </c>
      <c r="F26" t="n">
        <v>24.39</v>
      </c>
      <c r="G26" t="n">
        <v>60.97</v>
      </c>
      <c r="H26" t="n">
        <v>1.07</v>
      </c>
      <c r="I26" t="n">
        <v>24</v>
      </c>
      <c r="J26" t="n">
        <v>115.08</v>
      </c>
      <c r="K26" t="n">
        <v>41.65</v>
      </c>
      <c r="L26" t="n">
        <v>7</v>
      </c>
      <c r="M26" t="n">
        <v>22</v>
      </c>
      <c r="N26" t="n">
        <v>16.43</v>
      </c>
      <c r="O26" t="n">
        <v>14426.96</v>
      </c>
      <c r="P26" t="n">
        <v>217.77</v>
      </c>
      <c r="Q26" t="n">
        <v>452.61</v>
      </c>
      <c r="R26" t="n">
        <v>84.13</v>
      </c>
      <c r="S26" t="n">
        <v>57.64</v>
      </c>
      <c r="T26" t="n">
        <v>11082.52</v>
      </c>
      <c r="U26" t="n">
        <v>0.6899999999999999</v>
      </c>
      <c r="V26" t="n">
        <v>0.87</v>
      </c>
      <c r="W26" t="n">
        <v>6.83</v>
      </c>
      <c r="X26" t="n">
        <v>0.66</v>
      </c>
      <c r="Y26" t="n">
        <v>1</v>
      </c>
      <c r="Z26" t="n">
        <v>10</v>
      </c>
      <c r="AA26" t="n">
        <v>332.8599100632019</v>
      </c>
      <c r="AB26" t="n">
        <v>455.4336136913087</v>
      </c>
      <c r="AC26" t="n">
        <v>411.9676688057008</v>
      </c>
      <c r="AD26" t="n">
        <v>332859.9100632019</v>
      </c>
      <c r="AE26" t="n">
        <v>455433.6136913087</v>
      </c>
      <c r="AF26" t="n">
        <v>4.368194887056342e-06</v>
      </c>
      <c r="AG26" t="n">
        <v>7.800925925925926</v>
      </c>
      <c r="AH26" t="n">
        <v>411967.6688057008</v>
      </c>
    </row>
    <row r="27">
      <c r="A27" t="n">
        <v>25</v>
      </c>
      <c r="B27" t="n">
        <v>50</v>
      </c>
      <c r="C27" t="inlineStr">
        <is>
          <t xml:space="preserve">CONCLUIDO	</t>
        </is>
      </c>
      <c r="D27" t="n">
        <v>3.7211</v>
      </c>
      <c r="E27" t="n">
        <v>26.87</v>
      </c>
      <c r="F27" t="n">
        <v>24.33</v>
      </c>
      <c r="G27" t="n">
        <v>63.46</v>
      </c>
      <c r="H27" t="n">
        <v>1.11</v>
      </c>
      <c r="I27" t="n">
        <v>23</v>
      </c>
      <c r="J27" t="n">
        <v>115.4</v>
      </c>
      <c r="K27" t="n">
        <v>41.65</v>
      </c>
      <c r="L27" t="n">
        <v>7.25</v>
      </c>
      <c r="M27" t="n">
        <v>21</v>
      </c>
      <c r="N27" t="n">
        <v>16.5</v>
      </c>
      <c r="O27" t="n">
        <v>14466.67</v>
      </c>
      <c r="P27" t="n">
        <v>216.72</v>
      </c>
      <c r="Q27" t="n">
        <v>452.59</v>
      </c>
      <c r="R27" t="n">
        <v>81.84999999999999</v>
      </c>
      <c r="S27" t="n">
        <v>57.64</v>
      </c>
      <c r="T27" t="n">
        <v>9946.120000000001</v>
      </c>
      <c r="U27" t="n">
        <v>0.7</v>
      </c>
      <c r="V27" t="n">
        <v>0.87</v>
      </c>
      <c r="W27" t="n">
        <v>6.83</v>
      </c>
      <c r="X27" t="n">
        <v>0.6</v>
      </c>
      <c r="Y27" t="n">
        <v>1</v>
      </c>
      <c r="Z27" t="n">
        <v>10</v>
      </c>
      <c r="AA27" t="n">
        <v>331.4222947254345</v>
      </c>
      <c r="AB27" t="n">
        <v>453.4666049630628</v>
      </c>
      <c r="AC27" t="n">
        <v>410.1883886297647</v>
      </c>
      <c r="AD27" t="n">
        <v>331422.2947254345</v>
      </c>
      <c r="AE27" t="n">
        <v>453466.6049630628</v>
      </c>
      <c r="AF27" t="n">
        <v>4.381736573815331e-06</v>
      </c>
      <c r="AG27" t="n">
        <v>7.77488425925926</v>
      </c>
      <c r="AH27" t="n">
        <v>410188.3886297647</v>
      </c>
    </row>
    <row r="28">
      <c r="A28" t="n">
        <v>26</v>
      </c>
      <c r="B28" t="n">
        <v>50</v>
      </c>
      <c r="C28" t="inlineStr">
        <is>
          <t xml:space="preserve">CONCLUIDO	</t>
        </is>
      </c>
      <c r="D28" t="n">
        <v>3.7255</v>
      </c>
      <c r="E28" t="n">
        <v>26.84</v>
      </c>
      <c r="F28" t="n">
        <v>24.32</v>
      </c>
      <c r="G28" t="n">
        <v>66.31999999999999</v>
      </c>
      <c r="H28" t="n">
        <v>1.14</v>
      </c>
      <c r="I28" t="n">
        <v>22</v>
      </c>
      <c r="J28" t="n">
        <v>115.72</v>
      </c>
      <c r="K28" t="n">
        <v>41.65</v>
      </c>
      <c r="L28" t="n">
        <v>7.5</v>
      </c>
      <c r="M28" t="n">
        <v>20</v>
      </c>
      <c r="N28" t="n">
        <v>16.57</v>
      </c>
      <c r="O28" t="n">
        <v>14506.4</v>
      </c>
      <c r="P28" t="n">
        <v>215.85</v>
      </c>
      <c r="Q28" t="n">
        <v>452.65</v>
      </c>
      <c r="R28" t="n">
        <v>81.56999999999999</v>
      </c>
      <c r="S28" t="n">
        <v>57.64</v>
      </c>
      <c r="T28" t="n">
        <v>9811.4</v>
      </c>
      <c r="U28" t="n">
        <v>0.71</v>
      </c>
      <c r="V28" t="n">
        <v>0.87</v>
      </c>
      <c r="W28" t="n">
        <v>6.83</v>
      </c>
      <c r="X28" t="n">
        <v>0.59</v>
      </c>
      <c r="Y28" t="n">
        <v>1</v>
      </c>
      <c r="Z28" t="n">
        <v>10</v>
      </c>
      <c r="AA28" t="n">
        <v>330.600783618468</v>
      </c>
      <c r="AB28" t="n">
        <v>452.3425772239991</v>
      </c>
      <c r="AC28" t="n">
        <v>409.1716365205343</v>
      </c>
      <c r="AD28" t="n">
        <v>330600.783618468</v>
      </c>
      <c r="AE28" t="n">
        <v>452342.5772239991</v>
      </c>
      <c r="AF28" t="n">
        <v>4.386917740923118e-06</v>
      </c>
      <c r="AG28" t="n">
        <v>7.766203703703703</v>
      </c>
      <c r="AH28" t="n">
        <v>409171.6365205343</v>
      </c>
    </row>
    <row r="29">
      <c r="A29" t="n">
        <v>27</v>
      </c>
      <c r="B29" t="n">
        <v>50</v>
      </c>
      <c r="C29" t="inlineStr">
        <is>
          <t xml:space="preserve">CONCLUIDO	</t>
        </is>
      </c>
      <c r="D29" t="n">
        <v>3.7324</v>
      </c>
      <c r="E29" t="n">
        <v>26.79</v>
      </c>
      <c r="F29" t="n">
        <v>24.29</v>
      </c>
      <c r="G29" t="n">
        <v>69.40000000000001</v>
      </c>
      <c r="H29" t="n">
        <v>1.18</v>
      </c>
      <c r="I29" t="n">
        <v>21</v>
      </c>
      <c r="J29" t="n">
        <v>116.05</v>
      </c>
      <c r="K29" t="n">
        <v>41.65</v>
      </c>
      <c r="L29" t="n">
        <v>7.75</v>
      </c>
      <c r="M29" t="n">
        <v>19</v>
      </c>
      <c r="N29" t="n">
        <v>16.65</v>
      </c>
      <c r="O29" t="n">
        <v>14546.17</v>
      </c>
      <c r="P29" t="n">
        <v>215</v>
      </c>
      <c r="Q29" t="n">
        <v>452.69</v>
      </c>
      <c r="R29" t="n">
        <v>80.5</v>
      </c>
      <c r="S29" t="n">
        <v>57.64</v>
      </c>
      <c r="T29" t="n">
        <v>9281.799999999999</v>
      </c>
      <c r="U29" t="n">
        <v>0.72</v>
      </c>
      <c r="V29" t="n">
        <v>0.87</v>
      </c>
      <c r="W29" t="n">
        <v>6.83</v>
      </c>
      <c r="X29" t="n">
        <v>0.5600000000000001</v>
      </c>
      <c r="Y29" t="n">
        <v>1</v>
      </c>
      <c r="Z29" t="n">
        <v>10</v>
      </c>
      <c r="AA29" t="n">
        <v>329.6163926108998</v>
      </c>
      <c r="AB29" t="n">
        <v>450.9956900191781</v>
      </c>
      <c r="AC29" t="n">
        <v>407.9532943401734</v>
      </c>
      <c r="AD29" t="n">
        <v>329616.3926108998</v>
      </c>
      <c r="AE29" t="n">
        <v>450995.6900191781</v>
      </c>
      <c r="AF29" t="n">
        <v>4.395042752978512e-06</v>
      </c>
      <c r="AG29" t="n">
        <v>7.751736111111111</v>
      </c>
      <c r="AH29" t="n">
        <v>407953.2943401734</v>
      </c>
    </row>
    <row r="30">
      <c r="A30" t="n">
        <v>28</v>
      </c>
      <c r="B30" t="n">
        <v>50</v>
      </c>
      <c r="C30" t="inlineStr">
        <is>
          <t xml:space="preserve">CONCLUIDO	</t>
        </is>
      </c>
      <c r="D30" t="n">
        <v>3.7314</v>
      </c>
      <c r="E30" t="n">
        <v>26.8</v>
      </c>
      <c r="F30" t="n">
        <v>24.3</v>
      </c>
      <c r="G30" t="n">
        <v>69.42</v>
      </c>
      <c r="H30" t="n">
        <v>1.21</v>
      </c>
      <c r="I30" t="n">
        <v>21</v>
      </c>
      <c r="J30" t="n">
        <v>116.37</v>
      </c>
      <c r="K30" t="n">
        <v>41.65</v>
      </c>
      <c r="L30" t="n">
        <v>8</v>
      </c>
      <c r="M30" t="n">
        <v>19</v>
      </c>
      <c r="N30" t="n">
        <v>16.72</v>
      </c>
      <c r="O30" t="n">
        <v>14585.96</v>
      </c>
      <c r="P30" t="n">
        <v>214.14</v>
      </c>
      <c r="Q30" t="n">
        <v>452.59</v>
      </c>
      <c r="R30" t="n">
        <v>81.15000000000001</v>
      </c>
      <c r="S30" t="n">
        <v>57.64</v>
      </c>
      <c r="T30" t="n">
        <v>9609.950000000001</v>
      </c>
      <c r="U30" t="n">
        <v>0.71</v>
      </c>
      <c r="V30" t="n">
        <v>0.87</v>
      </c>
      <c r="W30" t="n">
        <v>6.82</v>
      </c>
      <c r="X30" t="n">
        <v>0.57</v>
      </c>
      <c r="Y30" t="n">
        <v>1</v>
      </c>
      <c r="Z30" t="n">
        <v>10</v>
      </c>
      <c r="AA30" t="n">
        <v>329.1346896773333</v>
      </c>
      <c r="AB30" t="n">
        <v>450.3366028142387</v>
      </c>
      <c r="AC30" t="n">
        <v>407.3571094930387</v>
      </c>
      <c r="AD30" t="n">
        <v>329134.6896773333</v>
      </c>
      <c r="AE30" t="n">
        <v>450336.6028142388</v>
      </c>
      <c r="AF30" t="n">
        <v>4.39386521499947e-06</v>
      </c>
      <c r="AG30" t="n">
        <v>7.75462962962963</v>
      </c>
      <c r="AH30" t="n">
        <v>407357.1094930387</v>
      </c>
    </row>
    <row r="31">
      <c r="A31" t="n">
        <v>29</v>
      </c>
      <c r="B31" t="n">
        <v>50</v>
      </c>
      <c r="C31" t="inlineStr">
        <is>
          <t xml:space="preserve">CONCLUIDO	</t>
        </is>
      </c>
      <c r="D31" t="n">
        <v>3.7391</v>
      </c>
      <c r="E31" t="n">
        <v>26.74</v>
      </c>
      <c r="F31" t="n">
        <v>24.26</v>
      </c>
      <c r="G31" t="n">
        <v>72.79000000000001</v>
      </c>
      <c r="H31" t="n">
        <v>1.25</v>
      </c>
      <c r="I31" t="n">
        <v>20</v>
      </c>
      <c r="J31" t="n">
        <v>116.69</v>
      </c>
      <c r="K31" t="n">
        <v>41.65</v>
      </c>
      <c r="L31" t="n">
        <v>8.25</v>
      </c>
      <c r="M31" t="n">
        <v>18</v>
      </c>
      <c r="N31" t="n">
        <v>16.79</v>
      </c>
      <c r="O31" t="n">
        <v>14625.77</v>
      </c>
      <c r="P31" t="n">
        <v>213.61</v>
      </c>
      <c r="Q31" t="n">
        <v>452.58</v>
      </c>
      <c r="R31" t="n">
        <v>79.93000000000001</v>
      </c>
      <c r="S31" t="n">
        <v>57.64</v>
      </c>
      <c r="T31" t="n">
        <v>9004.959999999999</v>
      </c>
      <c r="U31" t="n">
        <v>0.72</v>
      </c>
      <c r="V31" t="n">
        <v>0.87</v>
      </c>
      <c r="W31" t="n">
        <v>6.83</v>
      </c>
      <c r="X31" t="n">
        <v>0.54</v>
      </c>
      <c r="Y31" t="n">
        <v>1</v>
      </c>
      <c r="Z31" t="n">
        <v>10</v>
      </c>
      <c r="AA31" t="n">
        <v>328.2967551341096</v>
      </c>
      <c r="AB31" t="n">
        <v>449.190103805137</v>
      </c>
      <c r="AC31" t="n">
        <v>406.3200307402442</v>
      </c>
      <c r="AD31" t="n">
        <v>328296.7551341096</v>
      </c>
      <c r="AE31" t="n">
        <v>449190.103805137</v>
      </c>
      <c r="AF31" t="n">
        <v>4.402932257438098e-06</v>
      </c>
      <c r="AG31" t="n">
        <v>7.737268518518518</v>
      </c>
      <c r="AH31" t="n">
        <v>406320.0307402442</v>
      </c>
    </row>
    <row r="32">
      <c r="A32" t="n">
        <v>30</v>
      </c>
      <c r="B32" t="n">
        <v>50</v>
      </c>
      <c r="C32" t="inlineStr">
        <is>
          <t xml:space="preserve">CONCLUIDO	</t>
        </is>
      </c>
      <c r="D32" t="n">
        <v>3.7441</v>
      </c>
      <c r="E32" t="n">
        <v>26.71</v>
      </c>
      <c r="F32" t="n">
        <v>24.25</v>
      </c>
      <c r="G32" t="n">
        <v>76.58</v>
      </c>
      <c r="H32" t="n">
        <v>1.28</v>
      </c>
      <c r="I32" t="n">
        <v>19</v>
      </c>
      <c r="J32" t="n">
        <v>117.01</v>
      </c>
      <c r="K32" t="n">
        <v>41.65</v>
      </c>
      <c r="L32" t="n">
        <v>8.5</v>
      </c>
      <c r="M32" t="n">
        <v>17</v>
      </c>
      <c r="N32" t="n">
        <v>16.86</v>
      </c>
      <c r="O32" t="n">
        <v>14665.62</v>
      </c>
      <c r="P32" t="n">
        <v>211.95</v>
      </c>
      <c r="Q32" t="n">
        <v>452.62</v>
      </c>
      <c r="R32" t="n">
        <v>79.56999999999999</v>
      </c>
      <c r="S32" t="n">
        <v>57.64</v>
      </c>
      <c r="T32" t="n">
        <v>8830.059999999999</v>
      </c>
      <c r="U32" t="n">
        <v>0.72</v>
      </c>
      <c r="V32" t="n">
        <v>0.87</v>
      </c>
      <c r="W32" t="n">
        <v>6.82</v>
      </c>
      <c r="X32" t="n">
        <v>0.52</v>
      </c>
      <c r="Y32" t="n">
        <v>1</v>
      </c>
      <c r="Z32" t="n">
        <v>10</v>
      </c>
      <c r="AA32" t="n">
        <v>326.941499027895</v>
      </c>
      <c r="AB32" t="n">
        <v>447.3357826109347</v>
      </c>
      <c r="AC32" t="n">
        <v>404.6426833582604</v>
      </c>
      <c r="AD32" t="n">
        <v>326941.499027895</v>
      </c>
      <c r="AE32" t="n">
        <v>447335.7826109347</v>
      </c>
      <c r="AF32" t="n">
        <v>4.408819947333311e-06</v>
      </c>
      <c r="AG32" t="n">
        <v>7.728587962962963</v>
      </c>
      <c r="AH32" t="n">
        <v>404642.6833582604</v>
      </c>
    </row>
    <row r="33">
      <c r="A33" t="n">
        <v>31</v>
      </c>
      <c r="B33" t="n">
        <v>50</v>
      </c>
      <c r="C33" t="inlineStr">
        <is>
          <t xml:space="preserve">CONCLUIDO	</t>
        </is>
      </c>
      <c r="D33" t="n">
        <v>3.7452</v>
      </c>
      <c r="E33" t="n">
        <v>26.7</v>
      </c>
      <c r="F33" t="n">
        <v>24.24</v>
      </c>
      <c r="G33" t="n">
        <v>76.56</v>
      </c>
      <c r="H33" t="n">
        <v>1.32</v>
      </c>
      <c r="I33" t="n">
        <v>19</v>
      </c>
      <c r="J33" t="n">
        <v>117.34</v>
      </c>
      <c r="K33" t="n">
        <v>41.65</v>
      </c>
      <c r="L33" t="n">
        <v>8.75</v>
      </c>
      <c r="M33" t="n">
        <v>17</v>
      </c>
      <c r="N33" t="n">
        <v>16.94</v>
      </c>
      <c r="O33" t="n">
        <v>14705.49</v>
      </c>
      <c r="P33" t="n">
        <v>211.51</v>
      </c>
      <c r="Q33" t="n">
        <v>452.61</v>
      </c>
      <c r="R33" t="n">
        <v>79.26000000000001</v>
      </c>
      <c r="S33" t="n">
        <v>57.64</v>
      </c>
      <c r="T33" t="n">
        <v>8671.129999999999</v>
      </c>
      <c r="U33" t="n">
        <v>0.73</v>
      </c>
      <c r="V33" t="n">
        <v>0.87</v>
      </c>
      <c r="W33" t="n">
        <v>6.82</v>
      </c>
      <c r="X33" t="n">
        <v>0.52</v>
      </c>
      <c r="Y33" t="n">
        <v>1</v>
      </c>
      <c r="Z33" t="n">
        <v>10</v>
      </c>
      <c r="AA33" t="n">
        <v>326.5774449984776</v>
      </c>
      <c r="AB33" t="n">
        <v>446.8376678269555</v>
      </c>
      <c r="AC33" t="n">
        <v>404.1921079501557</v>
      </c>
      <c r="AD33" t="n">
        <v>326577.4449984776</v>
      </c>
      <c r="AE33" t="n">
        <v>446837.6678269554</v>
      </c>
      <c r="AF33" t="n">
        <v>4.410115239110258e-06</v>
      </c>
      <c r="AG33" t="n">
        <v>7.725694444444444</v>
      </c>
      <c r="AH33" t="n">
        <v>404192.1079501557</v>
      </c>
    </row>
    <row r="34">
      <c r="A34" t="n">
        <v>32</v>
      </c>
      <c r="B34" t="n">
        <v>50</v>
      </c>
      <c r="C34" t="inlineStr">
        <is>
          <t xml:space="preserve">CONCLUIDO	</t>
        </is>
      </c>
      <c r="D34" t="n">
        <v>3.752</v>
      </c>
      <c r="E34" t="n">
        <v>26.65</v>
      </c>
      <c r="F34" t="n">
        <v>24.22</v>
      </c>
      <c r="G34" t="n">
        <v>80.72</v>
      </c>
      <c r="H34" t="n">
        <v>1.35</v>
      </c>
      <c r="I34" t="n">
        <v>18</v>
      </c>
      <c r="J34" t="n">
        <v>117.66</v>
      </c>
      <c r="K34" t="n">
        <v>41.65</v>
      </c>
      <c r="L34" t="n">
        <v>9</v>
      </c>
      <c r="M34" t="n">
        <v>16</v>
      </c>
      <c r="N34" t="n">
        <v>17.01</v>
      </c>
      <c r="O34" t="n">
        <v>14745.39</v>
      </c>
      <c r="P34" t="n">
        <v>211.06</v>
      </c>
      <c r="Q34" t="n">
        <v>452.59</v>
      </c>
      <c r="R34" t="n">
        <v>78.23999999999999</v>
      </c>
      <c r="S34" t="n">
        <v>57.64</v>
      </c>
      <c r="T34" t="n">
        <v>8168.9</v>
      </c>
      <c r="U34" t="n">
        <v>0.74</v>
      </c>
      <c r="V34" t="n">
        <v>0.88</v>
      </c>
      <c r="W34" t="n">
        <v>6.83</v>
      </c>
      <c r="X34" t="n">
        <v>0.49</v>
      </c>
      <c r="Y34" t="n">
        <v>1</v>
      </c>
      <c r="Z34" t="n">
        <v>10</v>
      </c>
      <c r="AA34" t="n">
        <v>325.8917190982673</v>
      </c>
      <c r="AB34" t="n">
        <v>445.8994273981961</v>
      </c>
      <c r="AC34" t="n">
        <v>403.3434118710884</v>
      </c>
      <c r="AD34" t="n">
        <v>325891.7190982673</v>
      </c>
      <c r="AE34" t="n">
        <v>445899.4273981961</v>
      </c>
      <c r="AF34" t="n">
        <v>4.418122497367747e-06</v>
      </c>
      <c r="AG34" t="n">
        <v>7.711226851851851</v>
      </c>
      <c r="AH34" t="n">
        <v>403343.4118710884</v>
      </c>
    </row>
    <row r="35">
      <c r="A35" t="n">
        <v>33</v>
      </c>
      <c r="B35" t="n">
        <v>50</v>
      </c>
      <c r="C35" t="inlineStr">
        <is>
          <t xml:space="preserve">CONCLUIDO	</t>
        </is>
      </c>
      <c r="D35" t="n">
        <v>3.7541</v>
      </c>
      <c r="E35" t="n">
        <v>26.64</v>
      </c>
      <c r="F35" t="n">
        <v>24.2</v>
      </c>
      <c r="G35" t="n">
        <v>80.67</v>
      </c>
      <c r="H35" t="n">
        <v>1.38</v>
      </c>
      <c r="I35" t="n">
        <v>18</v>
      </c>
      <c r="J35" t="n">
        <v>117.98</v>
      </c>
      <c r="K35" t="n">
        <v>41.65</v>
      </c>
      <c r="L35" t="n">
        <v>9.25</v>
      </c>
      <c r="M35" t="n">
        <v>16</v>
      </c>
      <c r="N35" t="n">
        <v>17.08</v>
      </c>
      <c r="O35" t="n">
        <v>14785.31</v>
      </c>
      <c r="P35" t="n">
        <v>209.69</v>
      </c>
      <c r="Q35" t="n">
        <v>452.64</v>
      </c>
      <c r="R35" t="n">
        <v>77.98</v>
      </c>
      <c r="S35" t="n">
        <v>57.64</v>
      </c>
      <c r="T35" t="n">
        <v>8038.54</v>
      </c>
      <c r="U35" t="n">
        <v>0.74</v>
      </c>
      <c r="V35" t="n">
        <v>0.88</v>
      </c>
      <c r="W35" t="n">
        <v>6.82</v>
      </c>
      <c r="X35" t="n">
        <v>0.48</v>
      </c>
      <c r="Y35" t="n">
        <v>1</v>
      </c>
      <c r="Z35" t="n">
        <v>10</v>
      </c>
      <c r="AA35" t="n">
        <v>324.8553775612075</v>
      </c>
      <c r="AB35" t="n">
        <v>444.481459187029</v>
      </c>
      <c r="AC35" t="n">
        <v>402.0607725558642</v>
      </c>
      <c r="AD35" t="n">
        <v>324855.3775612075</v>
      </c>
      <c r="AE35" t="n">
        <v>444481.459187029</v>
      </c>
      <c r="AF35" t="n">
        <v>4.420595327123737e-06</v>
      </c>
      <c r="AG35" t="n">
        <v>7.708333333333333</v>
      </c>
      <c r="AH35" t="n">
        <v>402060.7725558642</v>
      </c>
    </row>
    <row r="36">
      <c r="A36" t="n">
        <v>34</v>
      </c>
      <c r="B36" t="n">
        <v>50</v>
      </c>
      <c r="C36" t="inlineStr">
        <is>
          <t xml:space="preserve">CONCLUIDO	</t>
        </is>
      </c>
      <c r="D36" t="n">
        <v>3.761</v>
      </c>
      <c r="E36" t="n">
        <v>26.59</v>
      </c>
      <c r="F36" t="n">
        <v>24.17</v>
      </c>
      <c r="G36" t="n">
        <v>85.31999999999999</v>
      </c>
      <c r="H36" t="n">
        <v>1.42</v>
      </c>
      <c r="I36" t="n">
        <v>17</v>
      </c>
      <c r="J36" t="n">
        <v>118.31</v>
      </c>
      <c r="K36" t="n">
        <v>41.65</v>
      </c>
      <c r="L36" t="n">
        <v>9.5</v>
      </c>
      <c r="M36" t="n">
        <v>15</v>
      </c>
      <c r="N36" t="n">
        <v>17.16</v>
      </c>
      <c r="O36" t="n">
        <v>14825.26</v>
      </c>
      <c r="P36" t="n">
        <v>208.86</v>
      </c>
      <c r="Q36" t="n">
        <v>452.58</v>
      </c>
      <c r="R36" t="n">
        <v>77.03</v>
      </c>
      <c r="S36" t="n">
        <v>57.64</v>
      </c>
      <c r="T36" t="n">
        <v>7567.82</v>
      </c>
      <c r="U36" t="n">
        <v>0.75</v>
      </c>
      <c r="V36" t="n">
        <v>0.88</v>
      </c>
      <c r="W36" t="n">
        <v>6.82</v>
      </c>
      <c r="X36" t="n">
        <v>0.45</v>
      </c>
      <c r="Y36" t="n">
        <v>1</v>
      </c>
      <c r="Z36" t="n">
        <v>10</v>
      </c>
      <c r="AA36" t="n">
        <v>323.9018745753493</v>
      </c>
      <c r="AB36" t="n">
        <v>443.1768343361949</v>
      </c>
      <c r="AC36" t="n">
        <v>400.8806592697413</v>
      </c>
      <c r="AD36" t="n">
        <v>323901.8745753493</v>
      </c>
      <c r="AE36" t="n">
        <v>443176.8343361949</v>
      </c>
      <c r="AF36" t="n">
        <v>4.42872033917913e-06</v>
      </c>
      <c r="AG36" t="n">
        <v>7.69386574074074</v>
      </c>
      <c r="AH36" t="n">
        <v>400880.6592697413</v>
      </c>
    </row>
    <row r="37">
      <c r="A37" t="n">
        <v>35</v>
      </c>
      <c r="B37" t="n">
        <v>50</v>
      </c>
      <c r="C37" t="inlineStr">
        <is>
          <t xml:space="preserve">CONCLUIDO	</t>
        </is>
      </c>
      <c r="D37" t="n">
        <v>3.7591</v>
      </c>
      <c r="E37" t="n">
        <v>26.6</v>
      </c>
      <c r="F37" t="n">
        <v>24.19</v>
      </c>
      <c r="G37" t="n">
        <v>85.37</v>
      </c>
      <c r="H37" t="n">
        <v>1.45</v>
      </c>
      <c r="I37" t="n">
        <v>17</v>
      </c>
      <c r="J37" t="n">
        <v>118.63</v>
      </c>
      <c r="K37" t="n">
        <v>41.65</v>
      </c>
      <c r="L37" t="n">
        <v>9.75</v>
      </c>
      <c r="M37" t="n">
        <v>15</v>
      </c>
      <c r="N37" t="n">
        <v>17.23</v>
      </c>
      <c r="O37" t="n">
        <v>14865.24</v>
      </c>
      <c r="P37" t="n">
        <v>208.42</v>
      </c>
      <c r="Q37" t="n">
        <v>452.59</v>
      </c>
      <c r="R37" t="n">
        <v>77.64</v>
      </c>
      <c r="S37" t="n">
        <v>57.64</v>
      </c>
      <c r="T37" t="n">
        <v>7871.84</v>
      </c>
      <c r="U37" t="n">
        <v>0.74</v>
      </c>
      <c r="V37" t="n">
        <v>0.88</v>
      </c>
      <c r="W37" t="n">
        <v>6.82</v>
      </c>
      <c r="X37" t="n">
        <v>0.46</v>
      </c>
      <c r="Y37" t="n">
        <v>1</v>
      </c>
      <c r="Z37" t="n">
        <v>10</v>
      </c>
      <c r="AA37" t="n">
        <v>323.7610372454031</v>
      </c>
      <c r="AB37" t="n">
        <v>442.984134488058</v>
      </c>
      <c r="AC37" t="n">
        <v>400.7063504246547</v>
      </c>
      <c r="AD37" t="n">
        <v>323761.0372454032</v>
      </c>
      <c r="AE37" t="n">
        <v>442984.134488058</v>
      </c>
      <c r="AF37" t="n">
        <v>4.426483017018949e-06</v>
      </c>
      <c r="AG37" t="n">
        <v>7.69675925925926</v>
      </c>
      <c r="AH37" t="n">
        <v>400706.3504246547</v>
      </c>
    </row>
    <row r="38">
      <c r="A38" t="n">
        <v>36</v>
      </c>
      <c r="B38" t="n">
        <v>50</v>
      </c>
      <c r="C38" t="inlineStr">
        <is>
          <t xml:space="preserve">CONCLUIDO	</t>
        </is>
      </c>
      <c r="D38" t="n">
        <v>3.7672</v>
      </c>
      <c r="E38" t="n">
        <v>26.54</v>
      </c>
      <c r="F38" t="n">
        <v>24.15</v>
      </c>
      <c r="G38" t="n">
        <v>90.56999999999999</v>
      </c>
      <c r="H38" t="n">
        <v>1.48</v>
      </c>
      <c r="I38" t="n">
        <v>16</v>
      </c>
      <c r="J38" t="n">
        <v>118.96</v>
      </c>
      <c r="K38" t="n">
        <v>41.65</v>
      </c>
      <c r="L38" t="n">
        <v>10</v>
      </c>
      <c r="M38" t="n">
        <v>14</v>
      </c>
      <c r="N38" t="n">
        <v>17.31</v>
      </c>
      <c r="O38" t="n">
        <v>14905.25</v>
      </c>
      <c r="P38" t="n">
        <v>207.34</v>
      </c>
      <c r="Q38" t="n">
        <v>452.59</v>
      </c>
      <c r="R38" t="n">
        <v>76.19</v>
      </c>
      <c r="S38" t="n">
        <v>57.64</v>
      </c>
      <c r="T38" t="n">
        <v>7152.86</v>
      </c>
      <c r="U38" t="n">
        <v>0.76</v>
      </c>
      <c r="V38" t="n">
        <v>0.88</v>
      </c>
      <c r="W38" t="n">
        <v>6.82</v>
      </c>
      <c r="X38" t="n">
        <v>0.43</v>
      </c>
      <c r="Y38" t="n">
        <v>1</v>
      </c>
      <c r="Z38" t="n">
        <v>10</v>
      </c>
      <c r="AA38" t="n">
        <v>322.5670515653533</v>
      </c>
      <c r="AB38" t="n">
        <v>441.3504706056834</v>
      </c>
      <c r="AC38" t="n">
        <v>399.2286011303522</v>
      </c>
      <c r="AD38" t="n">
        <v>322567.0515653534</v>
      </c>
      <c r="AE38" t="n">
        <v>441350.4706056834</v>
      </c>
      <c r="AF38" t="n">
        <v>4.436021074649194e-06</v>
      </c>
      <c r="AG38" t="n">
        <v>7.679398148148148</v>
      </c>
      <c r="AH38" t="n">
        <v>399228.6011303522</v>
      </c>
    </row>
    <row r="39">
      <c r="A39" t="n">
        <v>37</v>
      </c>
      <c r="B39" t="n">
        <v>50</v>
      </c>
      <c r="C39" t="inlineStr">
        <is>
          <t xml:space="preserve">CONCLUIDO	</t>
        </is>
      </c>
      <c r="D39" t="n">
        <v>3.7668</v>
      </c>
      <c r="E39" t="n">
        <v>26.55</v>
      </c>
      <c r="F39" t="n">
        <v>24.16</v>
      </c>
      <c r="G39" t="n">
        <v>90.58</v>
      </c>
      <c r="H39" t="n">
        <v>1.52</v>
      </c>
      <c r="I39" t="n">
        <v>16</v>
      </c>
      <c r="J39" t="n">
        <v>119.28</v>
      </c>
      <c r="K39" t="n">
        <v>41.65</v>
      </c>
      <c r="L39" t="n">
        <v>10.25</v>
      </c>
      <c r="M39" t="n">
        <v>14</v>
      </c>
      <c r="N39" t="n">
        <v>17.38</v>
      </c>
      <c r="O39" t="n">
        <v>14945.29</v>
      </c>
      <c r="P39" t="n">
        <v>206.74</v>
      </c>
      <c r="Q39" t="n">
        <v>452.59</v>
      </c>
      <c r="R39" t="n">
        <v>76.34999999999999</v>
      </c>
      <c r="S39" t="n">
        <v>57.64</v>
      </c>
      <c r="T39" t="n">
        <v>7233.72</v>
      </c>
      <c r="U39" t="n">
        <v>0.75</v>
      </c>
      <c r="V39" t="n">
        <v>0.88</v>
      </c>
      <c r="W39" t="n">
        <v>6.82</v>
      </c>
      <c r="X39" t="n">
        <v>0.43</v>
      </c>
      <c r="Y39" t="n">
        <v>1</v>
      </c>
      <c r="Z39" t="n">
        <v>10</v>
      </c>
      <c r="AA39" t="n">
        <v>322.2248820015034</v>
      </c>
      <c r="AB39" t="n">
        <v>440.8822991129683</v>
      </c>
      <c r="AC39" t="n">
        <v>398.8051112678189</v>
      </c>
      <c r="AD39" t="n">
        <v>322224.8820015034</v>
      </c>
      <c r="AE39" t="n">
        <v>440882.2991129683</v>
      </c>
      <c r="AF39" t="n">
        <v>4.435550059457577e-06</v>
      </c>
      <c r="AG39" t="n">
        <v>7.682291666666667</v>
      </c>
      <c r="AH39" t="n">
        <v>398805.1112678188</v>
      </c>
    </row>
    <row r="40">
      <c r="A40" t="n">
        <v>38</v>
      </c>
      <c r="B40" t="n">
        <v>50</v>
      </c>
      <c r="C40" t="inlineStr">
        <is>
          <t xml:space="preserve">CONCLUIDO	</t>
        </is>
      </c>
      <c r="D40" t="n">
        <v>3.7727</v>
      </c>
      <c r="E40" t="n">
        <v>26.51</v>
      </c>
      <c r="F40" t="n">
        <v>24.14</v>
      </c>
      <c r="G40" t="n">
        <v>96.55</v>
      </c>
      <c r="H40" t="n">
        <v>1.55</v>
      </c>
      <c r="I40" t="n">
        <v>15</v>
      </c>
      <c r="J40" t="n">
        <v>119.61</v>
      </c>
      <c r="K40" t="n">
        <v>41.65</v>
      </c>
      <c r="L40" t="n">
        <v>10.5</v>
      </c>
      <c r="M40" t="n">
        <v>13</v>
      </c>
      <c r="N40" t="n">
        <v>17.46</v>
      </c>
      <c r="O40" t="n">
        <v>14985.35</v>
      </c>
      <c r="P40" t="n">
        <v>205.44</v>
      </c>
      <c r="Q40" t="n">
        <v>452.61</v>
      </c>
      <c r="R40" t="n">
        <v>75.92</v>
      </c>
      <c r="S40" t="n">
        <v>57.64</v>
      </c>
      <c r="T40" t="n">
        <v>7022.16</v>
      </c>
      <c r="U40" t="n">
        <v>0.76</v>
      </c>
      <c r="V40" t="n">
        <v>0.88</v>
      </c>
      <c r="W40" t="n">
        <v>6.82</v>
      </c>
      <c r="X40" t="n">
        <v>0.41</v>
      </c>
      <c r="Y40" t="n">
        <v>1</v>
      </c>
      <c r="Z40" t="n">
        <v>10</v>
      </c>
      <c r="AA40" t="n">
        <v>321.0507840533238</v>
      </c>
      <c r="AB40" t="n">
        <v>439.2758465027229</v>
      </c>
      <c r="AC40" t="n">
        <v>397.351976240025</v>
      </c>
      <c r="AD40" t="n">
        <v>321050.7840533238</v>
      </c>
      <c r="AE40" t="n">
        <v>439275.8465027229</v>
      </c>
      <c r="AF40" t="n">
        <v>4.442497533533929e-06</v>
      </c>
      <c r="AG40" t="n">
        <v>7.670717592592593</v>
      </c>
      <c r="AH40" t="n">
        <v>397351.976240025</v>
      </c>
    </row>
    <row r="41">
      <c r="A41" t="n">
        <v>39</v>
      </c>
      <c r="B41" t="n">
        <v>50</v>
      </c>
      <c r="C41" t="inlineStr">
        <is>
          <t xml:space="preserve">CONCLUIDO	</t>
        </is>
      </c>
      <c r="D41" t="n">
        <v>3.7736</v>
      </c>
      <c r="E41" t="n">
        <v>26.5</v>
      </c>
      <c r="F41" t="n">
        <v>24.13</v>
      </c>
      <c r="G41" t="n">
        <v>96.52</v>
      </c>
      <c r="H41" t="n">
        <v>1.58</v>
      </c>
      <c r="I41" t="n">
        <v>15</v>
      </c>
      <c r="J41" t="n">
        <v>119.93</v>
      </c>
      <c r="K41" t="n">
        <v>41.65</v>
      </c>
      <c r="L41" t="n">
        <v>10.75</v>
      </c>
      <c r="M41" t="n">
        <v>13</v>
      </c>
      <c r="N41" t="n">
        <v>17.53</v>
      </c>
      <c r="O41" t="n">
        <v>15025.44</v>
      </c>
      <c r="P41" t="n">
        <v>204.78</v>
      </c>
      <c r="Q41" t="n">
        <v>452.62</v>
      </c>
      <c r="R41" t="n">
        <v>75.69</v>
      </c>
      <c r="S41" t="n">
        <v>57.64</v>
      </c>
      <c r="T41" t="n">
        <v>6908.65</v>
      </c>
      <c r="U41" t="n">
        <v>0.76</v>
      </c>
      <c r="V41" t="n">
        <v>0.88</v>
      </c>
      <c r="W41" t="n">
        <v>6.82</v>
      </c>
      <c r="X41" t="n">
        <v>0.41</v>
      </c>
      <c r="Y41" t="n">
        <v>1</v>
      </c>
      <c r="Z41" t="n">
        <v>10</v>
      </c>
      <c r="AA41" t="n">
        <v>320.5601043744096</v>
      </c>
      <c r="AB41" t="n">
        <v>438.6044769187729</v>
      </c>
      <c r="AC41" t="n">
        <v>396.744681226894</v>
      </c>
      <c r="AD41" t="n">
        <v>320560.1043744096</v>
      </c>
      <c r="AE41" t="n">
        <v>438604.4769187729</v>
      </c>
      <c r="AF41" t="n">
        <v>4.443557317715066e-06</v>
      </c>
      <c r="AG41" t="n">
        <v>7.667824074074074</v>
      </c>
      <c r="AH41" t="n">
        <v>396744.681226894</v>
      </c>
    </row>
    <row r="42">
      <c r="A42" t="n">
        <v>40</v>
      </c>
      <c r="B42" t="n">
        <v>50</v>
      </c>
      <c r="C42" t="inlineStr">
        <is>
          <t xml:space="preserve">CONCLUIDO	</t>
        </is>
      </c>
      <c r="D42" t="n">
        <v>3.7762</v>
      </c>
      <c r="E42" t="n">
        <v>26.48</v>
      </c>
      <c r="F42" t="n">
        <v>24.11</v>
      </c>
      <c r="G42" t="n">
        <v>96.45</v>
      </c>
      <c r="H42" t="n">
        <v>1.61</v>
      </c>
      <c r="I42" t="n">
        <v>15</v>
      </c>
      <c r="J42" t="n">
        <v>120.26</v>
      </c>
      <c r="K42" t="n">
        <v>41.65</v>
      </c>
      <c r="L42" t="n">
        <v>11</v>
      </c>
      <c r="M42" t="n">
        <v>13</v>
      </c>
      <c r="N42" t="n">
        <v>17.61</v>
      </c>
      <c r="O42" t="n">
        <v>15065.56</v>
      </c>
      <c r="P42" t="n">
        <v>203.61</v>
      </c>
      <c r="Q42" t="n">
        <v>452.56</v>
      </c>
      <c r="R42" t="n">
        <v>74.95</v>
      </c>
      <c r="S42" t="n">
        <v>57.64</v>
      </c>
      <c r="T42" t="n">
        <v>6538.69</v>
      </c>
      <c r="U42" t="n">
        <v>0.77</v>
      </c>
      <c r="V42" t="n">
        <v>0.88</v>
      </c>
      <c r="W42" t="n">
        <v>6.82</v>
      </c>
      <c r="X42" t="n">
        <v>0.39</v>
      </c>
      <c r="Y42" t="n">
        <v>1</v>
      </c>
      <c r="Z42" t="n">
        <v>10</v>
      </c>
      <c r="AA42" t="n">
        <v>319.6361646354952</v>
      </c>
      <c r="AB42" t="n">
        <v>437.3403018066457</v>
      </c>
      <c r="AC42" t="n">
        <v>395.6011572131874</v>
      </c>
      <c r="AD42" t="n">
        <v>319636.1646354952</v>
      </c>
      <c r="AE42" t="n">
        <v>437340.3018066457</v>
      </c>
      <c r="AF42" t="n">
        <v>4.446618916460577e-06</v>
      </c>
      <c r="AG42" t="n">
        <v>7.662037037037037</v>
      </c>
      <c r="AH42" t="n">
        <v>395601.1572131874</v>
      </c>
    </row>
    <row r="43">
      <c r="A43" t="n">
        <v>41</v>
      </c>
      <c r="B43" t="n">
        <v>50</v>
      </c>
      <c r="C43" t="inlineStr">
        <is>
          <t xml:space="preserve">CONCLUIDO	</t>
        </is>
      </c>
      <c r="D43" t="n">
        <v>3.7793</v>
      </c>
      <c r="E43" t="n">
        <v>26.46</v>
      </c>
      <c r="F43" t="n">
        <v>24.11</v>
      </c>
      <c r="G43" t="n">
        <v>103.34</v>
      </c>
      <c r="H43" t="n">
        <v>1.65</v>
      </c>
      <c r="I43" t="n">
        <v>14</v>
      </c>
      <c r="J43" t="n">
        <v>120.58</v>
      </c>
      <c r="K43" t="n">
        <v>41.65</v>
      </c>
      <c r="L43" t="n">
        <v>11.25</v>
      </c>
      <c r="M43" t="n">
        <v>12</v>
      </c>
      <c r="N43" t="n">
        <v>17.68</v>
      </c>
      <c r="O43" t="n">
        <v>15105.7</v>
      </c>
      <c r="P43" t="n">
        <v>203.35</v>
      </c>
      <c r="Q43" t="n">
        <v>452.6</v>
      </c>
      <c r="R43" t="n">
        <v>74.97</v>
      </c>
      <c r="S43" t="n">
        <v>57.64</v>
      </c>
      <c r="T43" t="n">
        <v>6554.18</v>
      </c>
      <c r="U43" t="n">
        <v>0.77</v>
      </c>
      <c r="V43" t="n">
        <v>0.88</v>
      </c>
      <c r="W43" t="n">
        <v>6.82</v>
      </c>
      <c r="X43" t="n">
        <v>0.39</v>
      </c>
      <c r="Y43" t="n">
        <v>1</v>
      </c>
      <c r="Z43" t="n">
        <v>10</v>
      </c>
      <c r="AA43" t="n">
        <v>319.3173423798065</v>
      </c>
      <c r="AB43" t="n">
        <v>436.9040751309672</v>
      </c>
      <c r="AC43" t="n">
        <v>395.2065633991876</v>
      </c>
      <c r="AD43" t="n">
        <v>319317.3423798064</v>
      </c>
      <c r="AE43" t="n">
        <v>436904.0751309672</v>
      </c>
      <c r="AF43" t="n">
        <v>4.45026928419561e-06</v>
      </c>
      <c r="AG43" t="n">
        <v>7.65625</v>
      </c>
      <c r="AH43" t="n">
        <v>395206.5633991876</v>
      </c>
    </row>
    <row r="44">
      <c r="A44" t="n">
        <v>42</v>
      </c>
      <c r="B44" t="n">
        <v>50</v>
      </c>
      <c r="C44" t="inlineStr">
        <is>
          <t xml:space="preserve">CONCLUIDO	</t>
        </is>
      </c>
      <c r="D44" t="n">
        <v>3.7819</v>
      </c>
      <c r="E44" t="n">
        <v>26.44</v>
      </c>
      <c r="F44" t="n">
        <v>24.09</v>
      </c>
      <c r="G44" t="n">
        <v>103.26</v>
      </c>
      <c r="H44" t="n">
        <v>1.68</v>
      </c>
      <c r="I44" t="n">
        <v>14</v>
      </c>
      <c r="J44" t="n">
        <v>120.91</v>
      </c>
      <c r="K44" t="n">
        <v>41.65</v>
      </c>
      <c r="L44" t="n">
        <v>11.5</v>
      </c>
      <c r="M44" t="n">
        <v>12</v>
      </c>
      <c r="N44" t="n">
        <v>17.76</v>
      </c>
      <c r="O44" t="n">
        <v>15145.88</v>
      </c>
      <c r="P44" t="n">
        <v>202.79</v>
      </c>
      <c r="Q44" t="n">
        <v>452.58</v>
      </c>
      <c r="R44" t="n">
        <v>74.3</v>
      </c>
      <c r="S44" t="n">
        <v>57.64</v>
      </c>
      <c r="T44" t="n">
        <v>6219.87</v>
      </c>
      <c r="U44" t="n">
        <v>0.78</v>
      </c>
      <c r="V44" t="n">
        <v>0.88</v>
      </c>
      <c r="W44" t="n">
        <v>6.82</v>
      </c>
      <c r="X44" t="n">
        <v>0.37</v>
      </c>
      <c r="Y44" t="n">
        <v>1</v>
      </c>
      <c r="Z44" t="n">
        <v>10</v>
      </c>
      <c r="AA44" t="n">
        <v>318.7857644356001</v>
      </c>
      <c r="AB44" t="n">
        <v>436.1767467361403</v>
      </c>
      <c r="AC44" t="n">
        <v>394.5486502055512</v>
      </c>
      <c r="AD44" t="n">
        <v>318785.7644356001</v>
      </c>
      <c r="AE44" t="n">
        <v>436176.7467361403</v>
      </c>
      <c r="AF44" t="n">
        <v>4.45333088294112e-06</v>
      </c>
      <c r="AG44" t="n">
        <v>7.650462962962963</v>
      </c>
      <c r="AH44" t="n">
        <v>394548.6502055512</v>
      </c>
    </row>
    <row r="45">
      <c r="A45" t="n">
        <v>43</v>
      </c>
      <c r="B45" t="n">
        <v>50</v>
      </c>
      <c r="C45" t="inlineStr">
        <is>
          <t xml:space="preserve">CONCLUIDO	</t>
        </is>
      </c>
      <c r="D45" t="n">
        <v>3.7809</v>
      </c>
      <c r="E45" t="n">
        <v>26.45</v>
      </c>
      <c r="F45" t="n">
        <v>24.1</v>
      </c>
      <c r="G45" t="n">
        <v>103.29</v>
      </c>
      <c r="H45" t="n">
        <v>1.71</v>
      </c>
      <c r="I45" t="n">
        <v>14</v>
      </c>
      <c r="J45" t="n">
        <v>121.23</v>
      </c>
      <c r="K45" t="n">
        <v>41.65</v>
      </c>
      <c r="L45" t="n">
        <v>11.75</v>
      </c>
      <c r="M45" t="n">
        <v>12</v>
      </c>
      <c r="N45" t="n">
        <v>17.83</v>
      </c>
      <c r="O45" t="n">
        <v>15186.08</v>
      </c>
      <c r="P45" t="n">
        <v>200.81</v>
      </c>
      <c r="Q45" t="n">
        <v>452.59</v>
      </c>
      <c r="R45" t="n">
        <v>74.55</v>
      </c>
      <c r="S45" t="n">
        <v>57.64</v>
      </c>
      <c r="T45" t="n">
        <v>6340.69</v>
      </c>
      <c r="U45" t="n">
        <v>0.77</v>
      </c>
      <c r="V45" t="n">
        <v>0.88</v>
      </c>
      <c r="W45" t="n">
        <v>6.82</v>
      </c>
      <c r="X45" t="n">
        <v>0.38</v>
      </c>
      <c r="Y45" t="n">
        <v>1</v>
      </c>
      <c r="Z45" t="n">
        <v>10</v>
      </c>
      <c r="AA45" t="n">
        <v>317.5910375196001</v>
      </c>
      <c r="AB45" t="n">
        <v>434.5420686620374</v>
      </c>
      <c r="AC45" t="n">
        <v>393.0699835125557</v>
      </c>
      <c r="AD45" t="n">
        <v>317591.0375196001</v>
      </c>
      <c r="AE45" t="n">
        <v>434542.0686620374</v>
      </c>
      <c r="AF45" t="n">
        <v>4.452153344962077e-06</v>
      </c>
      <c r="AG45" t="n">
        <v>7.653356481481481</v>
      </c>
      <c r="AH45" t="n">
        <v>393069.9835125557</v>
      </c>
    </row>
    <row r="46">
      <c r="A46" t="n">
        <v>44</v>
      </c>
      <c r="B46" t="n">
        <v>50</v>
      </c>
      <c r="C46" t="inlineStr">
        <is>
          <t xml:space="preserve">CONCLUIDO	</t>
        </is>
      </c>
      <c r="D46" t="n">
        <v>3.787</v>
      </c>
      <c r="E46" t="n">
        <v>26.41</v>
      </c>
      <c r="F46" t="n">
        <v>24.08</v>
      </c>
      <c r="G46" t="n">
        <v>111.14</v>
      </c>
      <c r="H46" t="n">
        <v>1.74</v>
      </c>
      <c r="I46" t="n">
        <v>13</v>
      </c>
      <c r="J46" t="n">
        <v>121.56</v>
      </c>
      <c r="K46" t="n">
        <v>41.65</v>
      </c>
      <c r="L46" t="n">
        <v>12</v>
      </c>
      <c r="M46" t="n">
        <v>11</v>
      </c>
      <c r="N46" t="n">
        <v>17.91</v>
      </c>
      <c r="O46" t="n">
        <v>15226.31</v>
      </c>
      <c r="P46" t="n">
        <v>200</v>
      </c>
      <c r="Q46" t="n">
        <v>452.58</v>
      </c>
      <c r="R46" t="n">
        <v>74.02</v>
      </c>
      <c r="S46" t="n">
        <v>57.64</v>
      </c>
      <c r="T46" t="n">
        <v>6082.67</v>
      </c>
      <c r="U46" t="n">
        <v>0.78</v>
      </c>
      <c r="V46" t="n">
        <v>0.88</v>
      </c>
      <c r="W46" t="n">
        <v>6.82</v>
      </c>
      <c r="X46" t="n">
        <v>0.36</v>
      </c>
      <c r="Y46" t="n">
        <v>1</v>
      </c>
      <c r="Z46" t="n">
        <v>10</v>
      </c>
      <c r="AA46" t="n">
        <v>316.7318351965307</v>
      </c>
      <c r="AB46" t="n">
        <v>433.3664701382826</v>
      </c>
      <c r="AC46" t="n">
        <v>392.0065824619451</v>
      </c>
      <c r="AD46" t="n">
        <v>316731.8351965307</v>
      </c>
      <c r="AE46" t="n">
        <v>433366.4701382826</v>
      </c>
      <c r="AF46" t="n">
        <v>4.459336326634237e-06</v>
      </c>
      <c r="AG46" t="n">
        <v>7.641782407407407</v>
      </c>
      <c r="AH46" t="n">
        <v>392006.5824619451</v>
      </c>
    </row>
    <row r="47">
      <c r="A47" t="n">
        <v>45</v>
      </c>
      <c r="B47" t="n">
        <v>50</v>
      </c>
      <c r="C47" t="inlineStr">
        <is>
          <t xml:space="preserve">CONCLUIDO	</t>
        </is>
      </c>
      <c r="D47" t="n">
        <v>3.7873</v>
      </c>
      <c r="E47" t="n">
        <v>26.4</v>
      </c>
      <c r="F47" t="n">
        <v>24.08</v>
      </c>
      <c r="G47" t="n">
        <v>111.13</v>
      </c>
      <c r="H47" t="n">
        <v>1.77</v>
      </c>
      <c r="I47" t="n">
        <v>13</v>
      </c>
      <c r="J47" t="n">
        <v>121.89</v>
      </c>
      <c r="K47" t="n">
        <v>41.65</v>
      </c>
      <c r="L47" t="n">
        <v>12.25</v>
      </c>
      <c r="M47" t="n">
        <v>11</v>
      </c>
      <c r="N47" t="n">
        <v>17.99</v>
      </c>
      <c r="O47" t="n">
        <v>15266.56</v>
      </c>
      <c r="P47" t="n">
        <v>200.96</v>
      </c>
      <c r="Q47" t="n">
        <v>452.57</v>
      </c>
      <c r="R47" t="n">
        <v>73.81999999999999</v>
      </c>
      <c r="S47" t="n">
        <v>57.64</v>
      </c>
      <c r="T47" t="n">
        <v>5982.57</v>
      </c>
      <c r="U47" t="n">
        <v>0.78</v>
      </c>
      <c r="V47" t="n">
        <v>0.88</v>
      </c>
      <c r="W47" t="n">
        <v>6.82</v>
      </c>
      <c r="X47" t="n">
        <v>0.35</v>
      </c>
      <c r="Y47" t="n">
        <v>1</v>
      </c>
      <c r="Z47" t="n">
        <v>10</v>
      </c>
      <c r="AA47" t="n">
        <v>317.3304210733236</v>
      </c>
      <c r="AB47" t="n">
        <v>434.1854817426558</v>
      </c>
      <c r="AC47" t="n">
        <v>392.7474287482869</v>
      </c>
      <c r="AD47" t="n">
        <v>317330.4210733236</v>
      </c>
      <c r="AE47" t="n">
        <v>434185.4817426559</v>
      </c>
      <c r="AF47" t="n">
        <v>4.45968958802795e-06</v>
      </c>
      <c r="AG47" t="n">
        <v>7.638888888888889</v>
      </c>
      <c r="AH47" t="n">
        <v>392747.428748287</v>
      </c>
    </row>
    <row r="48">
      <c r="A48" t="n">
        <v>46</v>
      </c>
      <c r="B48" t="n">
        <v>50</v>
      </c>
      <c r="C48" t="inlineStr">
        <is>
          <t xml:space="preserve">CONCLUIDO	</t>
        </is>
      </c>
      <c r="D48" t="n">
        <v>3.7891</v>
      </c>
      <c r="E48" t="n">
        <v>26.39</v>
      </c>
      <c r="F48" t="n">
        <v>24.07</v>
      </c>
      <c r="G48" t="n">
        <v>111.08</v>
      </c>
      <c r="H48" t="n">
        <v>1.81</v>
      </c>
      <c r="I48" t="n">
        <v>13</v>
      </c>
      <c r="J48" t="n">
        <v>122.21</v>
      </c>
      <c r="K48" t="n">
        <v>41.65</v>
      </c>
      <c r="L48" t="n">
        <v>12.5</v>
      </c>
      <c r="M48" t="n">
        <v>11</v>
      </c>
      <c r="N48" t="n">
        <v>18.06</v>
      </c>
      <c r="O48" t="n">
        <v>15306.85</v>
      </c>
      <c r="P48" t="n">
        <v>199.95</v>
      </c>
      <c r="Q48" t="n">
        <v>452.6</v>
      </c>
      <c r="R48" t="n">
        <v>73.48</v>
      </c>
      <c r="S48" t="n">
        <v>57.64</v>
      </c>
      <c r="T48" t="n">
        <v>5814.97</v>
      </c>
      <c r="U48" t="n">
        <v>0.78</v>
      </c>
      <c r="V48" t="n">
        <v>0.88</v>
      </c>
      <c r="W48" t="n">
        <v>6.82</v>
      </c>
      <c r="X48" t="n">
        <v>0.34</v>
      </c>
      <c r="Y48" t="n">
        <v>1</v>
      </c>
      <c r="Z48" t="n">
        <v>10</v>
      </c>
      <c r="AA48" t="n">
        <v>316.5756296407082</v>
      </c>
      <c r="AB48" t="n">
        <v>433.1527428055035</v>
      </c>
      <c r="AC48" t="n">
        <v>391.8132529658382</v>
      </c>
      <c r="AD48" t="n">
        <v>316575.6296407082</v>
      </c>
      <c r="AE48" t="n">
        <v>433152.7428055035</v>
      </c>
      <c r="AF48" t="n">
        <v>4.461809156390226e-06</v>
      </c>
      <c r="AG48" t="n">
        <v>7.63599537037037</v>
      </c>
      <c r="AH48" t="n">
        <v>391813.2529658382</v>
      </c>
    </row>
    <row r="49">
      <c r="A49" t="n">
        <v>47</v>
      </c>
      <c r="B49" t="n">
        <v>50</v>
      </c>
      <c r="C49" t="inlineStr">
        <is>
          <t xml:space="preserve">CONCLUIDO	</t>
        </is>
      </c>
      <c r="D49" t="n">
        <v>3.79</v>
      </c>
      <c r="E49" t="n">
        <v>26.39</v>
      </c>
      <c r="F49" t="n">
        <v>24.06</v>
      </c>
      <c r="G49" t="n">
        <v>111.05</v>
      </c>
      <c r="H49" t="n">
        <v>1.84</v>
      </c>
      <c r="I49" t="n">
        <v>13</v>
      </c>
      <c r="J49" t="n">
        <v>122.54</v>
      </c>
      <c r="K49" t="n">
        <v>41.65</v>
      </c>
      <c r="L49" t="n">
        <v>12.75</v>
      </c>
      <c r="M49" t="n">
        <v>11</v>
      </c>
      <c r="N49" t="n">
        <v>18.14</v>
      </c>
      <c r="O49" t="n">
        <v>15347.16</v>
      </c>
      <c r="P49" t="n">
        <v>197.36</v>
      </c>
      <c r="Q49" t="n">
        <v>452.61</v>
      </c>
      <c r="R49" t="n">
        <v>73.38</v>
      </c>
      <c r="S49" t="n">
        <v>57.64</v>
      </c>
      <c r="T49" t="n">
        <v>5764.03</v>
      </c>
      <c r="U49" t="n">
        <v>0.79</v>
      </c>
      <c r="V49" t="n">
        <v>0.88</v>
      </c>
      <c r="W49" t="n">
        <v>6.81</v>
      </c>
      <c r="X49" t="n">
        <v>0.34</v>
      </c>
      <c r="Y49" t="n">
        <v>1</v>
      </c>
      <c r="Z49" t="n">
        <v>10</v>
      </c>
      <c r="AA49" t="n">
        <v>314.8564759932929</v>
      </c>
      <c r="AB49" t="n">
        <v>430.8005209414038</v>
      </c>
      <c r="AC49" t="n">
        <v>389.6855238550841</v>
      </c>
      <c r="AD49" t="n">
        <v>314856.4759932929</v>
      </c>
      <c r="AE49" t="n">
        <v>430800.5209414038</v>
      </c>
      <c r="AF49" t="n">
        <v>4.462868940571365e-06</v>
      </c>
      <c r="AG49" t="n">
        <v>7.63599537037037</v>
      </c>
      <c r="AH49" t="n">
        <v>389685.5238550841</v>
      </c>
    </row>
    <row r="50">
      <c r="A50" t="n">
        <v>48</v>
      </c>
      <c r="B50" t="n">
        <v>50</v>
      </c>
      <c r="C50" t="inlineStr">
        <is>
          <t xml:space="preserve">CONCLUIDO	</t>
        </is>
      </c>
      <c r="D50" t="n">
        <v>3.798</v>
      </c>
      <c r="E50" t="n">
        <v>26.33</v>
      </c>
      <c r="F50" t="n">
        <v>24.03</v>
      </c>
      <c r="G50" t="n">
        <v>120.13</v>
      </c>
      <c r="H50" t="n">
        <v>1.87</v>
      </c>
      <c r="I50" t="n">
        <v>12</v>
      </c>
      <c r="J50" t="n">
        <v>122.87</v>
      </c>
      <c r="K50" t="n">
        <v>41.65</v>
      </c>
      <c r="L50" t="n">
        <v>13</v>
      </c>
      <c r="M50" t="n">
        <v>10</v>
      </c>
      <c r="N50" t="n">
        <v>18.22</v>
      </c>
      <c r="O50" t="n">
        <v>15387.5</v>
      </c>
      <c r="P50" t="n">
        <v>196.71</v>
      </c>
      <c r="Q50" t="n">
        <v>452.6</v>
      </c>
      <c r="R50" t="n">
        <v>72.18000000000001</v>
      </c>
      <c r="S50" t="n">
        <v>57.64</v>
      </c>
      <c r="T50" t="n">
        <v>5166.62</v>
      </c>
      <c r="U50" t="n">
        <v>0.8</v>
      </c>
      <c r="V50" t="n">
        <v>0.88</v>
      </c>
      <c r="W50" t="n">
        <v>6.81</v>
      </c>
      <c r="X50" t="n">
        <v>0.3</v>
      </c>
      <c r="Y50" t="n">
        <v>1</v>
      </c>
      <c r="Z50" t="n">
        <v>10</v>
      </c>
      <c r="AA50" t="n">
        <v>313.9926181274419</v>
      </c>
      <c r="AB50" t="n">
        <v>429.6185524986271</v>
      </c>
      <c r="AC50" t="n">
        <v>388.6163608215828</v>
      </c>
      <c r="AD50" t="n">
        <v>313992.6181274419</v>
      </c>
      <c r="AE50" t="n">
        <v>429618.5524986271</v>
      </c>
      <c r="AF50" t="n">
        <v>4.472289244403706e-06</v>
      </c>
      <c r="AG50" t="n">
        <v>7.61863425925926</v>
      </c>
      <c r="AH50" t="n">
        <v>388616.3608215828</v>
      </c>
    </row>
    <row r="51">
      <c r="A51" t="n">
        <v>49</v>
      </c>
      <c r="B51" t="n">
        <v>50</v>
      </c>
      <c r="C51" t="inlineStr">
        <is>
          <t xml:space="preserve">CONCLUIDO	</t>
        </is>
      </c>
      <c r="D51" t="n">
        <v>3.797</v>
      </c>
      <c r="E51" t="n">
        <v>26.34</v>
      </c>
      <c r="F51" t="n">
        <v>24.03</v>
      </c>
      <c r="G51" t="n">
        <v>120.17</v>
      </c>
      <c r="H51" t="n">
        <v>1.9</v>
      </c>
      <c r="I51" t="n">
        <v>12</v>
      </c>
      <c r="J51" t="n">
        <v>123.19</v>
      </c>
      <c r="K51" t="n">
        <v>41.65</v>
      </c>
      <c r="L51" t="n">
        <v>13.25</v>
      </c>
      <c r="M51" t="n">
        <v>10</v>
      </c>
      <c r="N51" t="n">
        <v>18.29</v>
      </c>
      <c r="O51" t="n">
        <v>15427.87</v>
      </c>
      <c r="P51" t="n">
        <v>196.88</v>
      </c>
      <c r="Q51" t="n">
        <v>452.59</v>
      </c>
      <c r="R51" t="n">
        <v>72.47</v>
      </c>
      <c r="S51" t="n">
        <v>57.64</v>
      </c>
      <c r="T51" t="n">
        <v>5312.29</v>
      </c>
      <c r="U51" t="n">
        <v>0.8</v>
      </c>
      <c r="V51" t="n">
        <v>0.88</v>
      </c>
      <c r="W51" t="n">
        <v>6.81</v>
      </c>
      <c r="X51" t="n">
        <v>0.31</v>
      </c>
      <c r="Y51" t="n">
        <v>1</v>
      </c>
      <c r="Z51" t="n">
        <v>10</v>
      </c>
      <c r="AA51" t="n">
        <v>314.1483615445733</v>
      </c>
      <c r="AB51" t="n">
        <v>429.8316475128611</v>
      </c>
      <c r="AC51" t="n">
        <v>388.809118346739</v>
      </c>
      <c r="AD51" t="n">
        <v>314148.3615445733</v>
      </c>
      <c r="AE51" t="n">
        <v>429831.6475128611</v>
      </c>
      <c r="AF51" t="n">
        <v>4.471111706424663e-06</v>
      </c>
      <c r="AG51" t="n">
        <v>7.621527777777778</v>
      </c>
      <c r="AH51" t="n">
        <v>388809.118346739</v>
      </c>
    </row>
    <row r="52">
      <c r="A52" t="n">
        <v>50</v>
      </c>
      <c r="B52" t="n">
        <v>50</v>
      </c>
      <c r="C52" t="inlineStr">
        <is>
          <t xml:space="preserve">CONCLUIDO	</t>
        </is>
      </c>
      <c r="D52" t="n">
        <v>3.796</v>
      </c>
      <c r="E52" t="n">
        <v>26.34</v>
      </c>
      <c r="F52" t="n">
        <v>24.04</v>
      </c>
      <c r="G52" t="n">
        <v>120.2</v>
      </c>
      <c r="H52" t="n">
        <v>1.93</v>
      </c>
      <c r="I52" t="n">
        <v>12</v>
      </c>
      <c r="J52" t="n">
        <v>123.52</v>
      </c>
      <c r="K52" t="n">
        <v>41.65</v>
      </c>
      <c r="L52" t="n">
        <v>13.5</v>
      </c>
      <c r="M52" t="n">
        <v>10</v>
      </c>
      <c r="N52" t="n">
        <v>18.37</v>
      </c>
      <c r="O52" t="n">
        <v>15468.27</v>
      </c>
      <c r="P52" t="n">
        <v>196.46</v>
      </c>
      <c r="Q52" t="n">
        <v>452.57</v>
      </c>
      <c r="R52" t="n">
        <v>72.59999999999999</v>
      </c>
      <c r="S52" t="n">
        <v>57.64</v>
      </c>
      <c r="T52" t="n">
        <v>5379.08</v>
      </c>
      <c r="U52" t="n">
        <v>0.79</v>
      </c>
      <c r="V52" t="n">
        <v>0.88</v>
      </c>
      <c r="W52" t="n">
        <v>6.82</v>
      </c>
      <c r="X52" t="n">
        <v>0.32</v>
      </c>
      <c r="Y52" t="n">
        <v>1</v>
      </c>
      <c r="Z52" t="n">
        <v>10</v>
      </c>
      <c r="AA52" t="n">
        <v>313.9511304785817</v>
      </c>
      <c r="AB52" t="n">
        <v>429.5617872671506</v>
      </c>
      <c r="AC52" t="n">
        <v>388.565013184128</v>
      </c>
      <c r="AD52" t="n">
        <v>313951.1304785816</v>
      </c>
      <c r="AE52" t="n">
        <v>429561.7872671506</v>
      </c>
      <c r="AF52" t="n">
        <v>4.469934168445619e-06</v>
      </c>
      <c r="AG52" t="n">
        <v>7.621527777777778</v>
      </c>
      <c r="AH52" t="n">
        <v>388565.013184128</v>
      </c>
    </row>
    <row r="53">
      <c r="A53" t="n">
        <v>51</v>
      </c>
      <c r="B53" t="n">
        <v>50</v>
      </c>
      <c r="C53" t="inlineStr">
        <is>
          <t xml:space="preserve">CONCLUIDO	</t>
        </is>
      </c>
      <c r="D53" t="n">
        <v>3.7951</v>
      </c>
      <c r="E53" t="n">
        <v>26.35</v>
      </c>
      <c r="F53" t="n">
        <v>24.05</v>
      </c>
      <c r="G53" t="n">
        <v>120.23</v>
      </c>
      <c r="H53" t="n">
        <v>1.96</v>
      </c>
      <c r="I53" t="n">
        <v>12</v>
      </c>
      <c r="J53" t="n">
        <v>123.85</v>
      </c>
      <c r="K53" t="n">
        <v>41.65</v>
      </c>
      <c r="L53" t="n">
        <v>13.75</v>
      </c>
      <c r="M53" t="n">
        <v>10</v>
      </c>
      <c r="N53" t="n">
        <v>18.45</v>
      </c>
      <c r="O53" t="n">
        <v>15508.69</v>
      </c>
      <c r="P53" t="n">
        <v>194.08</v>
      </c>
      <c r="Q53" t="n">
        <v>452.59</v>
      </c>
      <c r="R53" t="n">
        <v>72.7</v>
      </c>
      <c r="S53" t="n">
        <v>57.64</v>
      </c>
      <c r="T53" t="n">
        <v>5427.07</v>
      </c>
      <c r="U53" t="n">
        <v>0.79</v>
      </c>
      <c r="V53" t="n">
        <v>0.88</v>
      </c>
      <c r="W53" t="n">
        <v>6.82</v>
      </c>
      <c r="X53" t="n">
        <v>0.32</v>
      </c>
      <c r="Y53" t="n">
        <v>1</v>
      </c>
      <c r="Z53" t="n">
        <v>10</v>
      </c>
      <c r="AA53" t="n">
        <v>312.499929841473</v>
      </c>
      <c r="AB53" t="n">
        <v>427.576190533005</v>
      </c>
      <c r="AC53" t="n">
        <v>386.7689190154867</v>
      </c>
      <c r="AD53" t="n">
        <v>312499.9298414731</v>
      </c>
      <c r="AE53" t="n">
        <v>427576.1905330051</v>
      </c>
      <c r="AF53" t="n">
        <v>4.468874384264483e-06</v>
      </c>
      <c r="AG53" t="n">
        <v>7.624421296296297</v>
      </c>
      <c r="AH53" t="n">
        <v>386768.9190154867</v>
      </c>
    </row>
    <row r="54">
      <c r="A54" t="n">
        <v>52</v>
      </c>
      <c r="B54" t="n">
        <v>50</v>
      </c>
      <c r="C54" t="inlineStr">
        <is>
          <t xml:space="preserve">CONCLUIDO	</t>
        </is>
      </c>
      <c r="D54" t="n">
        <v>3.8052</v>
      </c>
      <c r="E54" t="n">
        <v>26.28</v>
      </c>
      <c r="F54" t="n">
        <v>24</v>
      </c>
      <c r="G54" t="n">
        <v>130.9</v>
      </c>
      <c r="H54" t="n">
        <v>1.99</v>
      </c>
      <c r="I54" t="n">
        <v>11</v>
      </c>
      <c r="J54" t="n">
        <v>124.18</v>
      </c>
      <c r="K54" t="n">
        <v>41.65</v>
      </c>
      <c r="L54" t="n">
        <v>14</v>
      </c>
      <c r="M54" t="n">
        <v>8</v>
      </c>
      <c r="N54" t="n">
        <v>18.53</v>
      </c>
      <c r="O54" t="n">
        <v>15549.15</v>
      </c>
      <c r="P54" t="n">
        <v>193.26</v>
      </c>
      <c r="Q54" t="n">
        <v>452.58</v>
      </c>
      <c r="R54" t="n">
        <v>71.25</v>
      </c>
      <c r="S54" t="n">
        <v>57.64</v>
      </c>
      <c r="T54" t="n">
        <v>4707.35</v>
      </c>
      <c r="U54" t="n">
        <v>0.8100000000000001</v>
      </c>
      <c r="V54" t="n">
        <v>0.88</v>
      </c>
      <c r="W54" t="n">
        <v>6.81</v>
      </c>
      <c r="X54" t="n">
        <v>0.27</v>
      </c>
      <c r="Y54" t="n">
        <v>1</v>
      </c>
      <c r="Z54" t="n">
        <v>10</v>
      </c>
      <c r="AA54" t="n">
        <v>311.3903668987246</v>
      </c>
      <c r="AB54" t="n">
        <v>426.0580375642744</v>
      </c>
      <c r="AC54" t="n">
        <v>385.3956564353506</v>
      </c>
      <c r="AD54" t="n">
        <v>311390.3668987246</v>
      </c>
      <c r="AE54" t="n">
        <v>426058.0375642744</v>
      </c>
      <c r="AF54" t="n">
        <v>4.480767517852812e-06</v>
      </c>
      <c r="AG54" t="n">
        <v>7.604166666666667</v>
      </c>
      <c r="AH54" t="n">
        <v>385395.6564353507</v>
      </c>
    </row>
    <row r="55">
      <c r="A55" t="n">
        <v>53</v>
      </c>
      <c r="B55" t="n">
        <v>50</v>
      </c>
      <c r="C55" t="inlineStr">
        <is>
          <t xml:space="preserve">CONCLUIDO	</t>
        </is>
      </c>
      <c r="D55" t="n">
        <v>3.8034</v>
      </c>
      <c r="E55" t="n">
        <v>26.29</v>
      </c>
      <c r="F55" t="n">
        <v>24.01</v>
      </c>
      <c r="G55" t="n">
        <v>130.97</v>
      </c>
      <c r="H55" t="n">
        <v>2.02</v>
      </c>
      <c r="I55" t="n">
        <v>11</v>
      </c>
      <c r="J55" t="n">
        <v>124.51</v>
      </c>
      <c r="K55" t="n">
        <v>41.65</v>
      </c>
      <c r="L55" t="n">
        <v>14.25</v>
      </c>
      <c r="M55" t="n">
        <v>8</v>
      </c>
      <c r="N55" t="n">
        <v>18.61</v>
      </c>
      <c r="O55" t="n">
        <v>15589.63</v>
      </c>
      <c r="P55" t="n">
        <v>193.33</v>
      </c>
      <c r="Q55" t="n">
        <v>452.63</v>
      </c>
      <c r="R55" t="n">
        <v>71.58</v>
      </c>
      <c r="S55" t="n">
        <v>57.64</v>
      </c>
      <c r="T55" t="n">
        <v>4872.06</v>
      </c>
      <c r="U55" t="n">
        <v>0.8100000000000001</v>
      </c>
      <c r="V55" t="n">
        <v>0.88</v>
      </c>
      <c r="W55" t="n">
        <v>6.81</v>
      </c>
      <c r="X55" t="n">
        <v>0.29</v>
      </c>
      <c r="Y55" t="n">
        <v>1</v>
      </c>
      <c r="Z55" t="n">
        <v>10</v>
      </c>
      <c r="AA55" t="n">
        <v>311.5417469173781</v>
      </c>
      <c r="AB55" t="n">
        <v>426.2651623842112</v>
      </c>
      <c r="AC55" t="n">
        <v>385.5830135531742</v>
      </c>
      <c r="AD55" t="n">
        <v>311541.7469173782</v>
      </c>
      <c r="AE55" t="n">
        <v>426265.1623842112</v>
      </c>
      <c r="AF55" t="n">
        <v>4.478647949490535e-06</v>
      </c>
      <c r="AG55" t="n">
        <v>7.607060185185186</v>
      </c>
      <c r="AH55" t="n">
        <v>385583.0135531742</v>
      </c>
    </row>
    <row r="56">
      <c r="A56" t="n">
        <v>54</v>
      </c>
      <c r="B56" t="n">
        <v>50</v>
      </c>
      <c r="C56" t="inlineStr">
        <is>
          <t xml:space="preserve">CONCLUIDO	</t>
        </is>
      </c>
      <c r="D56" t="n">
        <v>3.8042</v>
      </c>
      <c r="E56" t="n">
        <v>26.29</v>
      </c>
      <c r="F56" t="n">
        <v>24.01</v>
      </c>
      <c r="G56" t="n">
        <v>130.94</v>
      </c>
      <c r="H56" t="n">
        <v>2.05</v>
      </c>
      <c r="I56" t="n">
        <v>11</v>
      </c>
      <c r="J56" t="n">
        <v>124.83</v>
      </c>
      <c r="K56" t="n">
        <v>41.65</v>
      </c>
      <c r="L56" t="n">
        <v>14.5</v>
      </c>
      <c r="M56" t="n">
        <v>6</v>
      </c>
      <c r="N56" t="n">
        <v>18.68</v>
      </c>
      <c r="O56" t="n">
        <v>15630.14</v>
      </c>
      <c r="P56" t="n">
        <v>193.31</v>
      </c>
      <c r="Q56" t="n">
        <v>452.59</v>
      </c>
      <c r="R56" t="n">
        <v>71.41</v>
      </c>
      <c r="S56" t="n">
        <v>57.64</v>
      </c>
      <c r="T56" t="n">
        <v>4789.83</v>
      </c>
      <c r="U56" t="n">
        <v>0.8100000000000001</v>
      </c>
      <c r="V56" t="n">
        <v>0.88</v>
      </c>
      <c r="W56" t="n">
        <v>6.82</v>
      </c>
      <c r="X56" t="n">
        <v>0.28</v>
      </c>
      <c r="Y56" t="n">
        <v>1</v>
      </c>
      <c r="Z56" t="n">
        <v>10</v>
      </c>
      <c r="AA56" t="n">
        <v>311.4916543066636</v>
      </c>
      <c r="AB56" t="n">
        <v>426.1966234643015</v>
      </c>
      <c r="AC56" t="n">
        <v>385.5210158915856</v>
      </c>
      <c r="AD56" t="n">
        <v>311491.6543066635</v>
      </c>
      <c r="AE56" t="n">
        <v>426196.6234643015</v>
      </c>
      <c r="AF56" t="n">
        <v>4.479589979873769e-06</v>
      </c>
      <c r="AG56" t="n">
        <v>7.607060185185186</v>
      </c>
      <c r="AH56" t="n">
        <v>385521.0158915857</v>
      </c>
    </row>
    <row r="57">
      <c r="A57" t="n">
        <v>55</v>
      </c>
      <c r="B57" t="n">
        <v>50</v>
      </c>
      <c r="C57" t="inlineStr">
        <is>
          <t xml:space="preserve">CONCLUIDO	</t>
        </is>
      </c>
      <c r="D57" t="n">
        <v>3.803</v>
      </c>
      <c r="E57" t="n">
        <v>26.3</v>
      </c>
      <c r="F57" t="n">
        <v>24.01</v>
      </c>
      <c r="G57" t="n">
        <v>130.99</v>
      </c>
      <c r="H57" t="n">
        <v>2.08</v>
      </c>
      <c r="I57" t="n">
        <v>11</v>
      </c>
      <c r="J57" t="n">
        <v>125.16</v>
      </c>
      <c r="K57" t="n">
        <v>41.65</v>
      </c>
      <c r="L57" t="n">
        <v>14.75</v>
      </c>
      <c r="M57" t="n">
        <v>5</v>
      </c>
      <c r="N57" t="n">
        <v>18.76</v>
      </c>
      <c r="O57" t="n">
        <v>15670.68</v>
      </c>
      <c r="P57" t="n">
        <v>192.69</v>
      </c>
      <c r="Q57" t="n">
        <v>452.57</v>
      </c>
      <c r="R57" t="n">
        <v>71.66</v>
      </c>
      <c r="S57" t="n">
        <v>57.64</v>
      </c>
      <c r="T57" t="n">
        <v>4912.59</v>
      </c>
      <c r="U57" t="n">
        <v>0.8</v>
      </c>
      <c r="V57" t="n">
        <v>0.88</v>
      </c>
      <c r="W57" t="n">
        <v>6.82</v>
      </c>
      <c r="X57" t="n">
        <v>0.29</v>
      </c>
      <c r="Y57" t="n">
        <v>1</v>
      </c>
      <c r="Z57" t="n">
        <v>10</v>
      </c>
      <c r="AA57" t="n">
        <v>311.1534113378494</v>
      </c>
      <c r="AB57" t="n">
        <v>425.7338245121433</v>
      </c>
      <c r="AC57" t="n">
        <v>385.1023858218791</v>
      </c>
      <c r="AD57" t="n">
        <v>311153.4113378494</v>
      </c>
      <c r="AE57" t="n">
        <v>425733.8245121433</v>
      </c>
      <c r="AF57" t="n">
        <v>4.478176934298918e-06</v>
      </c>
      <c r="AG57" t="n">
        <v>7.609953703703703</v>
      </c>
      <c r="AH57" t="n">
        <v>385102.3858218791</v>
      </c>
    </row>
    <row r="58">
      <c r="A58" t="n">
        <v>56</v>
      </c>
      <c r="B58" t="n">
        <v>50</v>
      </c>
      <c r="C58" t="inlineStr">
        <is>
          <t xml:space="preserve">CONCLUIDO	</t>
        </is>
      </c>
      <c r="D58" t="n">
        <v>3.8039</v>
      </c>
      <c r="E58" t="n">
        <v>26.29</v>
      </c>
      <c r="F58" t="n">
        <v>24.01</v>
      </c>
      <c r="G58" t="n">
        <v>130.95</v>
      </c>
      <c r="H58" t="n">
        <v>2.11</v>
      </c>
      <c r="I58" t="n">
        <v>11</v>
      </c>
      <c r="J58" t="n">
        <v>125.49</v>
      </c>
      <c r="K58" t="n">
        <v>41.65</v>
      </c>
      <c r="L58" t="n">
        <v>15</v>
      </c>
      <c r="M58" t="n">
        <v>5</v>
      </c>
      <c r="N58" t="n">
        <v>18.84</v>
      </c>
      <c r="O58" t="n">
        <v>15711.24</v>
      </c>
      <c r="P58" t="n">
        <v>192.39</v>
      </c>
      <c r="Q58" t="n">
        <v>452.58</v>
      </c>
      <c r="R58" t="n">
        <v>71.25</v>
      </c>
      <c r="S58" t="n">
        <v>57.64</v>
      </c>
      <c r="T58" t="n">
        <v>4706.48</v>
      </c>
      <c r="U58" t="n">
        <v>0.8100000000000001</v>
      </c>
      <c r="V58" t="n">
        <v>0.88</v>
      </c>
      <c r="W58" t="n">
        <v>6.82</v>
      </c>
      <c r="X58" t="n">
        <v>0.28</v>
      </c>
      <c r="Y58" t="n">
        <v>1</v>
      </c>
      <c r="Z58" t="n">
        <v>10</v>
      </c>
      <c r="AA58" t="n">
        <v>310.9207007023716</v>
      </c>
      <c r="AB58" t="n">
        <v>425.4154195542139</v>
      </c>
      <c r="AC58" t="n">
        <v>384.8143689862503</v>
      </c>
      <c r="AD58" t="n">
        <v>310920.7007023716</v>
      </c>
      <c r="AE58" t="n">
        <v>425415.4195542139</v>
      </c>
      <c r="AF58" t="n">
        <v>4.479236718480057e-06</v>
      </c>
      <c r="AG58" t="n">
        <v>7.607060185185186</v>
      </c>
      <c r="AH58" t="n">
        <v>384814.3689862503</v>
      </c>
    </row>
    <row r="59">
      <c r="A59" t="n">
        <v>57</v>
      </c>
      <c r="B59" t="n">
        <v>50</v>
      </c>
      <c r="C59" t="inlineStr">
        <is>
          <t xml:space="preserve">CONCLUIDO	</t>
        </is>
      </c>
      <c r="D59" t="n">
        <v>3.8035</v>
      </c>
      <c r="E59" t="n">
        <v>26.29</v>
      </c>
      <c r="F59" t="n">
        <v>24.01</v>
      </c>
      <c r="G59" t="n">
        <v>130.97</v>
      </c>
      <c r="H59" t="n">
        <v>2.14</v>
      </c>
      <c r="I59" t="n">
        <v>11</v>
      </c>
      <c r="J59" t="n">
        <v>125.82</v>
      </c>
      <c r="K59" t="n">
        <v>41.65</v>
      </c>
      <c r="L59" t="n">
        <v>15.25</v>
      </c>
      <c r="M59" t="n">
        <v>4</v>
      </c>
      <c r="N59" t="n">
        <v>18.92</v>
      </c>
      <c r="O59" t="n">
        <v>15751.84</v>
      </c>
      <c r="P59" t="n">
        <v>192.25</v>
      </c>
      <c r="Q59" t="n">
        <v>452.58</v>
      </c>
      <c r="R59" t="n">
        <v>71.54000000000001</v>
      </c>
      <c r="S59" t="n">
        <v>57.64</v>
      </c>
      <c r="T59" t="n">
        <v>4850.67</v>
      </c>
      <c r="U59" t="n">
        <v>0.8100000000000001</v>
      </c>
      <c r="V59" t="n">
        <v>0.88</v>
      </c>
      <c r="W59" t="n">
        <v>6.82</v>
      </c>
      <c r="X59" t="n">
        <v>0.29</v>
      </c>
      <c r="Y59" t="n">
        <v>1</v>
      </c>
      <c r="Z59" t="n">
        <v>10</v>
      </c>
      <c r="AA59" t="n">
        <v>310.8503012015321</v>
      </c>
      <c r="AB59" t="n">
        <v>425.3190958513586</v>
      </c>
      <c r="AC59" t="n">
        <v>384.7272382824042</v>
      </c>
      <c r="AD59" t="n">
        <v>310850.3012015321</v>
      </c>
      <c r="AE59" t="n">
        <v>425319.0958513586</v>
      </c>
      <c r="AF59" t="n">
        <v>4.478765703288439e-06</v>
      </c>
      <c r="AG59" t="n">
        <v>7.607060185185186</v>
      </c>
      <c r="AH59" t="n">
        <v>384727.2382824043</v>
      </c>
    </row>
    <row r="60">
      <c r="A60" t="n">
        <v>58</v>
      </c>
      <c r="B60" t="n">
        <v>50</v>
      </c>
      <c r="C60" t="inlineStr">
        <is>
          <t xml:space="preserve">CONCLUIDO	</t>
        </is>
      </c>
      <c r="D60" t="n">
        <v>3.8046</v>
      </c>
      <c r="E60" t="n">
        <v>26.28</v>
      </c>
      <c r="F60" t="n">
        <v>24</v>
      </c>
      <c r="G60" t="n">
        <v>130.93</v>
      </c>
      <c r="H60" t="n">
        <v>2.17</v>
      </c>
      <c r="I60" t="n">
        <v>11</v>
      </c>
      <c r="J60" t="n">
        <v>126.15</v>
      </c>
      <c r="K60" t="n">
        <v>41.65</v>
      </c>
      <c r="L60" t="n">
        <v>15.5</v>
      </c>
      <c r="M60" t="n">
        <v>2</v>
      </c>
      <c r="N60" t="n">
        <v>19</v>
      </c>
      <c r="O60" t="n">
        <v>15792.46</v>
      </c>
      <c r="P60" t="n">
        <v>192.46</v>
      </c>
      <c r="Q60" t="n">
        <v>452.57</v>
      </c>
      <c r="R60" t="n">
        <v>71.23999999999999</v>
      </c>
      <c r="S60" t="n">
        <v>57.64</v>
      </c>
      <c r="T60" t="n">
        <v>4701.19</v>
      </c>
      <c r="U60" t="n">
        <v>0.8100000000000001</v>
      </c>
      <c r="V60" t="n">
        <v>0.88</v>
      </c>
      <c r="W60" t="n">
        <v>6.82</v>
      </c>
      <c r="X60" t="n">
        <v>0.28</v>
      </c>
      <c r="Y60" t="n">
        <v>1</v>
      </c>
      <c r="Z60" t="n">
        <v>10</v>
      </c>
      <c r="AA60" t="n">
        <v>310.9097993170824</v>
      </c>
      <c r="AB60" t="n">
        <v>425.4005037979263</v>
      </c>
      <c r="AC60" t="n">
        <v>384.8008767688083</v>
      </c>
      <c r="AD60" t="n">
        <v>310909.7993170824</v>
      </c>
      <c r="AE60" t="n">
        <v>425400.5037979262</v>
      </c>
      <c r="AF60" t="n">
        <v>4.480060995065386e-06</v>
      </c>
      <c r="AG60" t="n">
        <v>7.604166666666667</v>
      </c>
      <c r="AH60" t="n">
        <v>384800.8767688083</v>
      </c>
    </row>
    <row r="61">
      <c r="A61" t="n">
        <v>59</v>
      </c>
      <c r="B61" t="n">
        <v>50</v>
      </c>
      <c r="C61" t="inlineStr">
        <is>
          <t xml:space="preserve">CONCLUIDO	</t>
        </is>
      </c>
      <c r="D61" t="n">
        <v>3.8043</v>
      </c>
      <c r="E61" t="n">
        <v>26.29</v>
      </c>
      <c r="F61" t="n">
        <v>24.01</v>
      </c>
      <c r="G61" t="n">
        <v>130.94</v>
      </c>
      <c r="H61" t="n">
        <v>2.2</v>
      </c>
      <c r="I61" t="n">
        <v>11</v>
      </c>
      <c r="J61" t="n">
        <v>126.48</v>
      </c>
      <c r="K61" t="n">
        <v>41.65</v>
      </c>
      <c r="L61" t="n">
        <v>15.75</v>
      </c>
      <c r="M61" t="n">
        <v>2</v>
      </c>
      <c r="N61" t="n">
        <v>19.08</v>
      </c>
      <c r="O61" t="n">
        <v>15833.12</v>
      </c>
      <c r="P61" t="n">
        <v>192.49</v>
      </c>
      <c r="Q61" t="n">
        <v>452.61</v>
      </c>
      <c r="R61" t="n">
        <v>71.22</v>
      </c>
      <c r="S61" t="n">
        <v>57.64</v>
      </c>
      <c r="T61" t="n">
        <v>4693.77</v>
      </c>
      <c r="U61" t="n">
        <v>0.8100000000000001</v>
      </c>
      <c r="V61" t="n">
        <v>0.88</v>
      </c>
      <c r="W61" t="n">
        <v>6.82</v>
      </c>
      <c r="X61" t="n">
        <v>0.28</v>
      </c>
      <c r="Y61" t="n">
        <v>1</v>
      </c>
      <c r="Z61" t="n">
        <v>10</v>
      </c>
      <c r="AA61" t="n">
        <v>310.965654720552</v>
      </c>
      <c r="AB61" t="n">
        <v>425.4769276251198</v>
      </c>
      <c r="AC61" t="n">
        <v>384.870006813196</v>
      </c>
      <c r="AD61" t="n">
        <v>310965.654720552</v>
      </c>
      <c r="AE61" t="n">
        <v>425476.9276251198</v>
      </c>
      <c r="AF61" t="n">
        <v>4.479707733671674e-06</v>
      </c>
      <c r="AG61" t="n">
        <v>7.607060185185186</v>
      </c>
      <c r="AH61" t="n">
        <v>384870.006813196</v>
      </c>
    </row>
    <row r="62">
      <c r="A62" t="n">
        <v>60</v>
      </c>
      <c r="B62" t="n">
        <v>50</v>
      </c>
      <c r="C62" t="inlineStr">
        <is>
          <t xml:space="preserve">CONCLUIDO	</t>
        </is>
      </c>
      <c r="D62" t="n">
        <v>3.804</v>
      </c>
      <c r="E62" t="n">
        <v>26.29</v>
      </c>
      <c r="F62" t="n">
        <v>24.01</v>
      </c>
      <c r="G62" t="n">
        <v>130.95</v>
      </c>
      <c r="H62" t="n">
        <v>2.23</v>
      </c>
      <c r="I62" t="n">
        <v>11</v>
      </c>
      <c r="J62" t="n">
        <v>126.81</v>
      </c>
      <c r="K62" t="n">
        <v>41.65</v>
      </c>
      <c r="L62" t="n">
        <v>16</v>
      </c>
      <c r="M62" t="n">
        <v>0</v>
      </c>
      <c r="N62" t="n">
        <v>19.16</v>
      </c>
      <c r="O62" t="n">
        <v>15873.8</v>
      </c>
      <c r="P62" t="n">
        <v>192.71</v>
      </c>
      <c r="Q62" t="n">
        <v>452.59</v>
      </c>
      <c r="R62" t="n">
        <v>71.25</v>
      </c>
      <c r="S62" t="n">
        <v>57.64</v>
      </c>
      <c r="T62" t="n">
        <v>4708.85</v>
      </c>
      <c r="U62" t="n">
        <v>0.8100000000000001</v>
      </c>
      <c r="V62" t="n">
        <v>0.88</v>
      </c>
      <c r="W62" t="n">
        <v>6.82</v>
      </c>
      <c r="X62" t="n">
        <v>0.28</v>
      </c>
      <c r="Y62" t="n">
        <v>1</v>
      </c>
      <c r="Z62" t="n">
        <v>10</v>
      </c>
      <c r="AA62" t="n">
        <v>311.1195061380118</v>
      </c>
      <c r="AB62" t="n">
        <v>425.6874339219337</v>
      </c>
      <c r="AC62" t="n">
        <v>385.0604226844895</v>
      </c>
      <c r="AD62" t="n">
        <v>311119.5061380118</v>
      </c>
      <c r="AE62" t="n">
        <v>425687.4339219338</v>
      </c>
      <c r="AF62" t="n">
        <v>4.479354472277961e-06</v>
      </c>
      <c r="AG62" t="n">
        <v>7.607060185185186</v>
      </c>
      <c r="AH62" t="n">
        <v>385060.4226844895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H22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25</v>
      </c>
      <c r="C2" t="inlineStr">
        <is>
          <t xml:space="preserve">CONCLUIDO	</t>
        </is>
      </c>
      <c r="D2" t="n">
        <v>3.2211</v>
      </c>
      <c r="E2" t="n">
        <v>31.04</v>
      </c>
      <c r="F2" t="n">
        <v>27.46</v>
      </c>
      <c r="G2" t="n">
        <v>12.77</v>
      </c>
      <c r="H2" t="n">
        <v>0.28</v>
      </c>
      <c r="I2" t="n">
        <v>129</v>
      </c>
      <c r="J2" t="n">
        <v>61.76</v>
      </c>
      <c r="K2" t="n">
        <v>28.92</v>
      </c>
      <c r="L2" t="n">
        <v>1</v>
      </c>
      <c r="M2" t="n">
        <v>127</v>
      </c>
      <c r="N2" t="n">
        <v>6.84</v>
      </c>
      <c r="O2" t="n">
        <v>7851.41</v>
      </c>
      <c r="P2" t="n">
        <v>177.25</v>
      </c>
      <c r="Q2" t="n">
        <v>452.99</v>
      </c>
      <c r="R2" t="n">
        <v>183.78</v>
      </c>
      <c r="S2" t="n">
        <v>57.64</v>
      </c>
      <c r="T2" t="n">
        <v>60384.38</v>
      </c>
      <c r="U2" t="n">
        <v>0.31</v>
      </c>
      <c r="V2" t="n">
        <v>0.77</v>
      </c>
      <c r="W2" t="n">
        <v>7</v>
      </c>
      <c r="X2" t="n">
        <v>3.72</v>
      </c>
      <c r="Y2" t="n">
        <v>1</v>
      </c>
      <c r="Z2" t="n">
        <v>10</v>
      </c>
      <c r="AA2" t="n">
        <v>331.835650564874</v>
      </c>
      <c r="AB2" t="n">
        <v>454.0321766585566</v>
      </c>
      <c r="AC2" t="n">
        <v>410.6999829564253</v>
      </c>
      <c r="AD2" t="n">
        <v>331835.650564874</v>
      </c>
      <c r="AE2" t="n">
        <v>454032.1766585566</v>
      </c>
      <c r="AF2" t="n">
        <v>4.516183476264237e-06</v>
      </c>
      <c r="AG2" t="n">
        <v>8.981481481481481</v>
      </c>
      <c r="AH2" t="n">
        <v>410699.9829564253</v>
      </c>
    </row>
    <row r="3">
      <c r="A3" t="n">
        <v>1</v>
      </c>
      <c r="B3" t="n">
        <v>25</v>
      </c>
      <c r="C3" t="inlineStr">
        <is>
          <t xml:space="preserve">CONCLUIDO	</t>
        </is>
      </c>
      <c r="D3" t="n">
        <v>3.3608</v>
      </c>
      <c r="E3" t="n">
        <v>29.75</v>
      </c>
      <c r="F3" t="n">
        <v>26.58</v>
      </c>
      <c r="G3" t="n">
        <v>16.11</v>
      </c>
      <c r="H3" t="n">
        <v>0.35</v>
      </c>
      <c r="I3" t="n">
        <v>99</v>
      </c>
      <c r="J3" t="n">
        <v>62.05</v>
      </c>
      <c r="K3" t="n">
        <v>28.92</v>
      </c>
      <c r="L3" t="n">
        <v>1.25</v>
      </c>
      <c r="M3" t="n">
        <v>97</v>
      </c>
      <c r="N3" t="n">
        <v>6.88</v>
      </c>
      <c r="O3" t="n">
        <v>7887.12</v>
      </c>
      <c r="P3" t="n">
        <v>170.27</v>
      </c>
      <c r="Q3" t="n">
        <v>452.93</v>
      </c>
      <c r="R3" t="n">
        <v>155.63</v>
      </c>
      <c r="S3" t="n">
        <v>57.64</v>
      </c>
      <c r="T3" t="n">
        <v>46458.36</v>
      </c>
      <c r="U3" t="n">
        <v>0.37</v>
      </c>
      <c r="V3" t="n">
        <v>0.8</v>
      </c>
      <c r="W3" t="n">
        <v>6.95</v>
      </c>
      <c r="X3" t="n">
        <v>2.85</v>
      </c>
      <c r="Y3" t="n">
        <v>1</v>
      </c>
      <c r="Z3" t="n">
        <v>10</v>
      </c>
      <c r="AA3" t="n">
        <v>317.2359792202755</v>
      </c>
      <c r="AB3" t="n">
        <v>434.0562622328349</v>
      </c>
      <c r="AC3" t="n">
        <v>392.6305417671227</v>
      </c>
      <c r="AD3" t="n">
        <v>317235.9792202755</v>
      </c>
      <c r="AE3" t="n">
        <v>434056.2622328349</v>
      </c>
      <c r="AF3" t="n">
        <v>4.712051605671618e-06</v>
      </c>
      <c r="AG3" t="n">
        <v>8.608217592592593</v>
      </c>
      <c r="AH3" t="n">
        <v>392630.5417671227</v>
      </c>
    </row>
    <row r="4">
      <c r="A4" t="n">
        <v>2</v>
      </c>
      <c r="B4" t="n">
        <v>25</v>
      </c>
      <c r="C4" t="inlineStr">
        <is>
          <t xml:space="preserve">CONCLUIDO	</t>
        </is>
      </c>
      <c r="D4" t="n">
        <v>3.4597</v>
      </c>
      <c r="E4" t="n">
        <v>28.9</v>
      </c>
      <c r="F4" t="n">
        <v>26</v>
      </c>
      <c r="G4" t="n">
        <v>19.5</v>
      </c>
      <c r="H4" t="n">
        <v>0.42</v>
      </c>
      <c r="I4" t="n">
        <v>80</v>
      </c>
      <c r="J4" t="n">
        <v>62.34</v>
      </c>
      <c r="K4" t="n">
        <v>28.92</v>
      </c>
      <c r="L4" t="n">
        <v>1.5</v>
      </c>
      <c r="M4" t="n">
        <v>78</v>
      </c>
      <c r="N4" t="n">
        <v>6.92</v>
      </c>
      <c r="O4" t="n">
        <v>7922.85</v>
      </c>
      <c r="P4" t="n">
        <v>165.25</v>
      </c>
      <c r="Q4" t="n">
        <v>452.83</v>
      </c>
      <c r="R4" t="n">
        <v>136.31</v>
      </c>
      <c r="S4" t="n">
        <v>57.64</v>
      </c>
      <c r="T4" t="n">
        <v>36892.65</v>
      </c>
      <c r="U4" t="n">
        <v>0.42</v>
      </c>
      <c r="V4" t="n">
        <v>0.82</v>
      </c>
      <c r="W4" t="n">
        <v>6.92</v>
      </c>
      <c r="X4" t="n">
        <v>2.27</v>
      </c>
      <c r="Y4" t="n">
        <v>1</v>
      </c>
      <c r="Z4" t="n">
        <v>10</v>
      </c>
      <c r="AA4" t="n">
        <v>297.5932665008835</v>
      </c>
      <c r="AB4" t="n">
        <v>407.1802361148374</v>
      </c>
      <c r="AC4" t="n">
        <v>368.3195258610872</v>
      </c>
      <c r="AD4" t="n">
        <v>297593.2665008835</v>
      </c>
      <c r="AE4" t="n">
        <v>407180.2361148375</v>
      </c>
      <c r="AF4" t="n">
        <v>4.850715585617144e-06</v>
      </c>
      <c r="AG4" t="n">
        <v>8.362268518518517</v>
      </c>
      <c r="AH4" t="n">
        <v>368319.5258610872</v>
      </c>
    </row>
    <row r="5">
      <c r="A5" t="n">
        <v>3</v>
      </c>
      <c r="B5" t="n">
        <v>25</v>
      </c>
      <c r="C5" t="inlineStr">
        <is>
          <t xml:space="preserve">CONCLUIDO	</t>
        </is>
      </c>
      <c r="D5" t="n">
        <v>3.5236</v>
      </c>
      <c r="E5" t="n">
        <v>28.38</v>
      </c>
      <c r="F5" t="n">
        <v>25.64</v>
      </c>
      <c r="G5" t="n">
        <v>22.62</v>
      </c>
      <c r="H5" t="n">
        <v>0.49</v>
      </c>
      <c r="I5" t="n">
        <v>68</v>
      </c>
      <c r="J5" t="n">
        <v>62.63</v>
      </c>
      <c r="K5" t="n">
        <v>28.92</v>
      </c>
      <c r="L5" t="n">
        <v>1.75</v>
      </c>
      <c r="M5" t="n">
        <v>66</v>
      </c>
      <c r="N5" t="n">
        <v>6.96</v>
      </c>
      <c r="O5" t="n">
        <v>7958.6</v>
      </c>
      <c r="P5" t="n">
        <v>161.67</v>
      </c>
      <c r="Q5" t="n">
        <v>452.84</v>
      </c>
      <c r="R5" t="n">
        <v>124.74</v>
      </c>
      <c r="S5" t="n">
        <v>57.64</v>
      </c>
      <c r="T5" t="n">
        <v>31168.24</v>
      </c>
      <c r="U5" t="n">
        <v>0.46</v>
      </c>
      <c r="V5" t="n">
        <v>0.83</v>
      </c>
      <c r="W5" t="n">
        <v>6.9</v>
      </c>
      <c r="X5" t="n">
        <v>1.91</v>
      </c>
      <c r="Y5" t="n">
        <v>1</v>
      </c>
      <c r="Z5" t="n">
        <v>10</v>
      </c>
      <c r="AA5" t="n">
        <v>291.4759384597004</v>
      </c>
      <c r="AB5" t="n">
        <v>398.8102380114245</v>
      </c>
      <c r="AC5" t="n">
        <v>360.7483486292979</v>
      </c>
      <c r="AD5" t="n">
        <v>291475.9384597004</v>
      </c>
      <c r="AE5" t="n">
        <v>398810.2380114245</v>
      </c>
      <c r="AF5" t="n">
        <v>4.940307378524314e-06</v>
      </c>
      <c r="AG5" t="n">
        <v>8.211805555555555</v>
      </c>
      <c r="AH5" t="n">
        <v>360748.3486292979</v>
      </c>
    </row>
    <row r="6">
      <c r="A6" t="n">
        <v>4</v>
      </c>
      <c r="B6" t="n">
        <v>25</v>
      </c>
      <c r="C6" t="inlineStr">
        <is>
          <t xml:space="preserve">CONCLUIDO	</t>
        </is>
      </c>
      <c r="D6" t="n">
        <v>3.5768</v>
      </c>
      <c r="E6" t="n">
        <v>27.96</v>
      </c>
      <c r="F6" t="n">
        <v>25.36</v>
      </c>
      <c r="G6" t="n">
        <v>26.23</v>
      </c>
      <c r="H6" t="n">
        <v>0.55</v>
      </c>
      <c r="I6" t="n">
        <v>58</v>
      </c>
      <c r="J6" t="n">
        <v>62.92</v>
      </c>
      <c r="K6" t="n">
        <v>28.92</v>
      </c>
      <c r="L6" t="n">
        <v>2</v>
      </c>
      <c r="M6" t="n">
        <v>56</v>
      </c>
      <c r="N6" t="n">
        <v>7</v>
      </c>
      <c r="O6" t="n">
        <v>7994.37</v>
      </c>
      <c r="P6" t="n">
        <v>158.52</v>
      </c>
      <c r="Q6" t="n">
        <v>452.77</v>
      </c>
      <c r="R6" t="n">
        <v>115.44</v>
      </c>
      <c r="S6" t="n">
        <v>57.64</v>
      </c>
      <c r="T6" t="n">
        <v>26567.77</v>
      </c>
      <c r="U6" t="n">
        <v>0.5</v>
      </c>
      <c r="V6" t="n">
        <v>0.84</v>
      </c>
      <c r="W6" t="n">
        <v>6.89</v>
      </c>
      <c r="X6" t="n">
        <v>1.63</v>
      </c>
      <c r="Y6" t="n">
        <v>1</v>
      </c>
      <c r="Z6" t="n">
        <v>10</v>
      </c>
      <c r="AA6" t="n">
        <v>286.4712748011924</v>
      </c>
      <c r="AB6" t="n">
        <v>391.9626364036758</v>
      </c>
      <c r="AC6" t="n">
        <v>354.5542725083235</v>
      </c>
      <c r="AD6" t="n">
        <v>286471.2748011923</v>
      </c>
      <c r="AE6" t="n">
        <v>391962.6364036758</v>
      </c>
      <c r="AF6" t="n">
        <v>5.014897102822615e-06</v>
      </c>
      <c r="AG6" t="n">
        <v>8.090277777777779</v>
      </c>
      <c r="AH6" t="n">
        <v>354554.2725083235</v>
      </c>
    </row>
    <row r="7">
      <c r="A7" t="n">
        <v>5</v>
      </c>
      <c r="B7" t="n">
        <v>25</v>
      </c>
      <c r="C7" t="inlineStr">
        <is>
          <t xml:space="preserve">CONCLUIDO	</t>
        </is>
      </c>
      <c r="D7" t="n">
        <v>3.6116</v>
      </c>
      <c r="E7" t="n">
        <v>27.69</v>
      </c>
      <c r="F7" t="n">
        <v>25.18</v>
      </c>
      <c r="G7" t="n">
        <v>29.63</v>
      </c>
      <c r="H7" t="n">
        <v>0.62</v>
      </c>
      <c r="I7" t="n">
        <v>51</v>
      </c>
      <c r="J7" t="n">
        <v>63.21</v>
      </c>
      <c r="K7" t="n">
        <v>28.92</v>
      </c>
      <c r="L7" t="n">
        <v>2.25</v>
      </c>
      <c r="M7" t="n">
        <v>49</v>
      </c>
      <c r="N7" t="n">
        <v>7.04</v>
      </c>
      <c r="O7" t="n">
        <v>8030.17</v>
      </c>
      <c r="P7" t="n">
        <v>156.2</v>
      </c>
      <c r="Q7" t="n">
        <v>452.68</v>
      </c>
      <c r="R7" t="n">
        <v>109.45</v>
      </c>
      <c r="S7" t="n">
        <v>57.64</v>
      </c>
      <c r="T7" t="n">
        <v>23608.67</v>
      </c>
      <c r="U7" t="n">
        <v>0.53</v>
      </c>
      <c r="V7" t="n">
        <v>0.84</v>
      </c>
      <c r="W7" t="n">
        <v>6.89</v>
      </c>
      <c r="X7" t="n">
        <v>1.46</v>
      </c>
      <c r="Y7" t="n">
        <v>1</v>
      </c>
      <c r="Z7" t="n">
        <v>10</v>
      </c>
      <c r="AA7" t="n">
        <v>283.1092866339177</v>
      </c>
      <c r="AB7" t="n">
        <v>387.3626158727607</v>
      </c>
      <c r="AC7" t="n">
        <v>350.3932714807095</v>
      </c>
      <c r="AD7" t="n">
        <v>283109.2866339177</v>
      </c>
      <c r="AE7" t="n">
        <v>387362.6158727607</v>
      </c>
      <c r="AF7" t="n">
        <v>5.063688877363609e-06</v>
      </c>
      <c r="AG7" t="n">
        <v>8.012152777777779</v>
      </c>
      <c r="AH7" t="n">
        <v>350393.2714807095</v>
      </c>
    </row>
    <row r="8">
      <c r="A8" t="n">
        <v>6</v>
      </c>
      <c r="B8" t="n">
        <v>25</v>
      </c>
      <c r="C8" t="inlineStr">
        <is>
          <t xml:space="preserve">CONCLUIDO	</t>
        </is>
      </c>
      <c r="D8" t="n">
        <v>3.6485</v>
      </c>
      <c r="E8" t="n">
        <v>27.41</v>
      </c>
      <c r="F8" t="n">
        <v>24.99</v>
      </c>
      <c r="G8" t="n">
        <v>33.32</v>
      </c>
      <c r="H8" t="n">
        <v>0.6899999999999999</v>
      </c>
      <c r="I8" t="n">
        <v>45</v>
      </c>
      <c r="J8" t="n">
        <v>63.5</v>
      </c>
      <c r="K8" t="n">
        <v>28.92</v>
      </c>
      <c r="L8" t="n">
        <v>2.5</v>
      </c>
      <c r="M8" t="n">
        <v>43</v>
      </c>
      <c r="N8" t="n">
        <v>7.08</v>
      </c>
      <c r="O8" t="n">
        <v>8065.98</v>
      </c>
      <c r="P8" t="n">
        <v>153.58</v>
      </c>
      <c r="Q8" t="n">
        <v>452.69</v>
      </c>
      <c r="R8" t="n">
        <v>103.12</v>
      </c>
      <c r="S8" t="n">
        <v>57.64</v>
      </c>
      <c r="T8" t="n">
        <v>20474.25</v>
      </c>
      <c r="U8" t="n">
        <v>0.5600000000000001</v>
      </c>
      <c r="V8" t="n">
        <v>0.85</v>
      </c>
      <c r="W8" t="n">
        <v>6.87</v>
      </c>
      <c r="X8" t="n">
        <v>1.26</v>
      </c>
      <c r="Y8" t="n">
        <v>1</v>
      </c>
      <c r="Z8" t="n">
        <v>10</v>
      </c>
      <c r="AA8" t="n">
        <v>279.3393682655289</v>
      </c>
      <c r="AB8" t="n">
        <v>382.2044472440707</v>
      </c>
      <c r="AC8" t="n">
        <v>345.7273912264066</v>
      </c>
      <c r="AD8" t="n">
        <v>279339.3682655289</v>
      </c>
      <c r="AE8" t="n">
        <v>382204.4472440707</v>
      </c>
      <c r="AF8" t="n">
        <v>5.115424983126903e-06</v>
      </c>
      <c r="AG8" t="n">
        <v>7.93113425925926</v>
      </c>
      <c r="AH8" t="n">
        <v>345727.3912264066</v>
      </c>
    </row>
    <row r="9">
      <c r="A9" t="n">
        <v>7</v>
      </c>
      <c r="B9" t="n">
        <v>25</v>
      </c>
      <c r="C9" t="inlineStr">
        <is>
          <t xml:space="preserve">CONCLUIDO	</t>
        </is>
      </c>
      <c r="D9" t="n">
        <v>3.6713</v>
      </c>
      <c r="E9" t="n">
        <v>27.24</v>
      </c>
      <c r="F9" t="n">
        <v>24.87</v>
      </c>
      <c r="G9" t="n">
        <v>36.4</v>
      </c>
      <c r="H9" t="n">
        <v>0.75</v>
      </c>
      <c r="I9" t="n">
        <v>41</v>
      </c>
      <c r="J9" t="n">
        <v>63.79</v>
      </c>
      <c r="K9" t="n">
        <v>28.92</v>
      </c>
      <c r="L9" t="n">
        <v>2.75</v>
      </c>
      <c r="M9" t="n">
        <v>39</v>
      </c>
      <c r="N9" t="n">
        <v>7.12</v>
      </c>
      <c r="O9" t="n">
        <v>8101.81</v>
      </c>
      <c r="P9" t="n">
        <v>151.47</v>
      </c>
      <c r="Q9" t="n">
        <v>452.62</v>
      </c>
      <c r="R9" t="n">
        <v>99.53</v>
      </c>
      <c r="S9" t="n">
        <v>57.64</v>
      </c>
      <c r="T9" t="n">
        <v>18699.03</v>
      </c>
      <c r="U9" t="n">
        <v>0.58</v>
      </c>
      <c r="V9" t="n">
        <v>0.85</v>
      </c>
      <c r="W9" t="n">
        <v>6.86</v>
      </c>
      <c r="X9" t="n">
        <v>1.15</v>
      </c>
      <c r="Y9" t="n">
        <v>1</v>
      </c>
      <c r="Z9" t="n">
        <v>10</v>
      </c>
      <c r="AA9" t="n">
        <v>266.9475404343657</v>
      </c>
      <c r="AB9" t="n">
        <v>365.2494017166127</v>
      </c>
      <c r="AC9" t="n">
        <v>330.3905114475334</v>
      </c>
      <c r="AD9" t="n">
        <v>266947.5404343657</v>
      </c>
      <c r="AE9" t="n">
        <v>365249.4017166127</v>
      </c>
      <c r="AF9" t="n">
        <v>5.147392007826175e-06</v>
      </c>
      <c r="AG9" t="n">
        <v>7.881944444444444</v>
      </c>
      <c r="AH9" t="n">
        <v>330390.5114475334</v>
      </c>
    </row>
    <row r="10">
      <c r="A10" t="n">
        <v>8</v>
      </c>
      <c r="B10" t="n">
        <v>25</v>
      </c>
      <c r="C10" t="inlineStr">
        <is>
          <t xml:space="preserve">CONCLUIDO	</t>
        </is>
      </c>
      <c r="D10" t="n">
        <v>3.6895</v>
      </c>
      <c r="E10" t="n">
        <v>27.1</v>
      </c>
      <c r="F10" t="n">
        <v>24.79</v>
      </c>
      <c r="G10" t="n">
        <v>40.21</v>
      </c>
      <c r="H10" t="n">
        <v>0.8100000000000001</v>
      </c>
      <c r="I10" t="n">
        <v>37</v>
      </c>
      <c r="J10" t="n">
        <v>64.08</v>
      </c>
      <c r="K10" t="n">
        <v>28.92</v>
      </c>
      <c r="L10" t="n">
        <v>3</v>
      </c>
      <c r="M10" t="n">
        <v>35</v>
      </c>
      <c r="N10" t="n">
        <v>7.16</v>
      </c>
      <c r="O10" t="n">
        <v>8137.65</v>
      </c>
      <c r="P10" t="n">
        <v>149.67</v>
      </c>
      <c r="Q10" t="n">
        <v>452.64</v>
      </c>
      <c r="R10" t="n">
        <v>97.22</v>
      </c>
      <c r="S10" t="n">
        <v>57.64</v>
      </c>
      <c r="T10" t="n">
        <v>17561.62</v>
      </c>
      <c r="U10" t="n">
        <v>0.59</v>
      </c>
      <c r="V10" t="n">
        <v>0.86</v>
      </c>
      <c r="W10" t="n">
        <v>6.85</v>
      </c>
      <c r="X10" t="n">
        <v>1.07</v>
      </c>
      <c r="Y10" t="n">
        <v>1</v>
      </c>
      <c r="Z10" t="n">
        <v>10</v>
      </c>
      <c r="AA10" t="n">
        <v>264.9136941629135</v>
      </c>
      <c r="AB10" t="n">
        <v>362.4666035210469</v>
      </c>
      <c r="AC10" t="n">
        <v>327.8732996060706</v>
      </c>
      <c r="AD10" t="n">
        <v>264913.6941629135</v>
      </c>
      <c r="AE10" t="n">
        <v>362466.6035210469</v>
      </c>
      <c r="AF10" t="n">
        <v>5.172909545086121e-06</v>
      </c>
      <c r="AG10" t="n">
        <v>7.841435185185186</v>
      </c>
      <c r="AH10" t="n">
        <v>327873.2996060706</v>
      </c>
    </row>
    <row r="11">
      <c r="A11" t="n">
        <v>9</v>
      </c>
      <c r="B11" t="n">
        <v>25</v>
      </c>
      <c r="C11" t="inlineStr">
        <is>
          <t xml:space="preserve">CONCLUIDO	</t>
        </is>
      </c>
      <c r="D11" t="n">
        <v>3.7137</v>
      </c>
      <c r="E11" t="n">
        <v>26.93</v>
      </c>
      <c r="F11" t="n">
        <v>24.66</v>
      </c>
      <c r="G11" t="n">
        <v>43.52</v>
      </c>
      <c r="H11" t="n">
        <v>0.88</v>
      </c>
      <c r="I11" t="n">
        <v>34</v>
      </c>
      <c r="J11" t="n">
        <v>64.38</v>
      </c>
      <c r="K11" t="n">
        <v>28.92</v>
      </c>
      <c r="L11" t="n">
        <v>3.25</v>
      </c>
      <c r="M11" t="n">
        <v>32</v>
      </c>
      <c r="N11" t="n">
        <v>7.2</v>
      </c>
      <c r="O11" t="n">
        <v>8173.52</v>
      </c>
      <c r="P11" t="n">
        <v>147.27</v>
      </c>
      <c r="Q11" t="n">
        <v>452.63</v>
      </c>
      <c r="R11" t="n">
        <v>92.56</v>
      </c>
      <c r="S11" t="n">
        <v>57.64</v>
      </c>
      <c r="T11" t="n">
        <v>15248.93</v>
      </c>
      <c r="U11" t="n">
        <v>0.62</v>
      </c>
      <c r="V11" t="n">
        <v>0.86</v>
      </c>
      <c r="W11" t="n">
        <v>6.85</v>
      </c>
      <c r="X11" t="n">
        <v>0.93</v>
      </c>
      <c r="Y11" t="n">
        <v>1</v>
      </c>
      <c r="Z11" t="n">
        <v>10</v>
      </c>
      <c r="AA11" t="n">
        <v>262.1941784121105</v>
      </c>
      <c r="AB11" t="n">
        <v>358.745642094231</v>
      </c>
      <c r="AC11" t="n">
        <v>324.5074615154277</v>
      </c>
      <c r="AD11" t="n">
        <v>262194.1784121105</v>
      </c>
      <c r="AE11" t="n">
        <v>358745.642094231</v>
      </c>
      <c r="AF11" t="n">
        <v>5.206839457266926e-06</v>
      </c>
      <c r="AG11" t="n">
        <v>7.79224537037037</v>
      </c>
      <c r="AH11" t="n">
        <v>324507.4615154277</v>
      </c>
    </row>
    <row r="12">
      <c r="A12" t="n">
        <v>10</v>
      </c>
      <c r="B12" t="n">
        <v>25</v>
      </c>
      <c r="C12" t="inlineStr">
        <is>
          <t xml:space="preserve">CONCLUIDO	</t>
        </is>
      </c>
      <c r="D12" t="n">
        <v>3.73</v>
      </c>
      <c r="E12" t="n">
        <v>26.81</v>
      </c>
      <c r="F12" t="n">
        <v>24.58</v>
      </c>
      <c r="G12" t="n">
        <v>47.58</v>
      </c>
      <c r="H12" t="n">
        <v>0.9399999999999999</v>
      </c>
      <c r="I12" t="n">
        <v>31</v>
      </c>
      <c r="J12" t="n">
        <v>64.67</v>
      </c>
      <c r="K12" t="n">
        <v>28.92</v>
      </c>
      <c r="L12" t="n">
        <v>3.5</v>
      </c>
      <c r="M12" t="n">
        <v>29</v>
      </c>
      <c r="N12" t="n">
        <v>7.24</v>
      </c>
      <c r="O12" t="n">
        <v>8209.41</v>
      </c>
      <c r="P12" t="n">
        <v>145.62</v>
      </c>
      <c r="Q12" t="n">
        <v>452.62</v>
      </c>
      <c r="R12" t="n">
        <v>90.2</v>
      </c>
      <c r="S12" t="n">
        <v>57.64</v>
      </c>
      <c r="T12" t="n">
        <v>14080.75</v>
      </c>
      <c r="U12" t="n">
        <v>0.64</v>
      </c>
      <c r="V12" t="n">
        <v>0.86</v>
      </c>
      <c r="W12" t="n">
        <v>6.85</v>
      </c>
      <c r="X12" t="n">
        <v>0.86</v>
      </c>
      <c r="Y12" t="n">
        <v>1</v>
      </c>
      <c r="Z12" t="n">
        <v>10</v>
      </c>
      <c r="AA12" t="n">
        <v>260.3739287976664</v>
      </c>
      <c r="AB12" t="n">
        <v>356.255096268003</v>
      </c>
      <c r="AC12" t="n">
        <v>322.254609887352</v>
      </c>
      <c r="AD12" t="n">
        <v>260373.9287976664</v>
      </c>
      <c r="AE12" t="n">
        <v>356255.096268003</v>
      </c>
      <c r="AF12" t="n">
        <v>5.229693075801933e-06</v>
      </c>
      <c r="AG12" t="n">
        <v>7.757523148148148</v>
      </c>
      <c r="AH12" t="n">
        <v>322254.609887352</v>
      </c>
    </row>
    <row r="13">
      <c r="A13" t="n">
        <v>11</v>
      </c>
      <c r="B13" t="n">
        <v>25</v>
      </c>
      <c r="C13" t="inlineStr">
        <is>
          <t xml:space="preserve">CONCLUIDO	</t>
        </is>
      </c>
      <c r="D13" t="n">
        <v>3.7423</v>
      </c>
      <c r="E13" t="n">
        <v>26.72</v>
      </c>
      <c r="F13" t="n">
        <v>24.52</v>
      </c>
      <c r="G13" t="n">
        <v>50.74</v>
      </c>
      <c r="H13" t="n">
        <v>1.01</v>
      </c>
      <c r="I13" t="n">
        <v>29</v>
      </c>
      <c r="J13" t="n">
        <v>64.95999999999999</v>
      </c>
      <c r="K13" t="n">
        <v>28.92</v>
      </c>
      <c r="L13" t="n">
        <v>3.75</v>
      </c>
      <c r="M13" t="n">
        <v>27</v>
      </c>
      <c r="N13" t="n">
        <v>7.28</v>
      </c>
      <c r="O13" t="n">
        <v>8245.32</v>
      </c>
      <c r="P13" t="n">
        <v>143.84</v>
      </c>
      <c r="Q13" t="n">
        <v>452.63</v>
      </c>
      <c r="R13" t="n">
        <v>88.41</v>
      </c>
      <c r="S13" t="n">
        <v>57.64</v>
      </c>
      <c r="T13" t="n">
        <v>13199.49</v>
      </c>
      <c r="U13" t="n">
        <v>0.65</v>
      </c>
      <c r="V13" t="n">
        <v>0.86</v>
      </c>
      <c r="W13" t="n">
        <v>6.84</v>
      </c>
      <c r="X13" t="n">
        <v>0.8</v>
      </c>
      <c r="Y13" t="n">
        <v>1</v>
      </c>
      <c r="Z13" t="n">
        <v>10</v>
      </c>
      <c r="AA13" t="n">
        <v>258.6657980055743</v>
      </c>
      <c r="AB13" t="n">
        <v>353.9179563608505</v>
      </c>
      <c r="AC13" t="n">
        <v>320.1405233327416</v>
      </c>
      <c r="AD13" t="n">
        <v>258665.7980055743</v>
      </c>
      <c r="AE13" t="n">
        <v>353917.9563608505</v>
      </c>
      <c r="AF13" t="n">
        <v>5.246938444389698e-06</v>
      </c>
      <c r="AG13" t="n">
        <v>7.731481481481481</v>
      </c>
      <c r="AH13" t="n">
        <v>320140.5233327416</v>
      </c>
    </row>
    <row r="14">
      <c r="A14" t="n">
        <v>12</v>
      </c>
      <c r="B14" t="n">
        <v>25</v>
      </c>
      <c r="C14" t="inlineStr">
        <is>
          <t xml:space="preserve">CONCLUIDO	</t>
        </is>
      </c>
      <c r="D14" t="n">
        <v>3.7535</v>
      </c>
      <c r="E14" t="n">
        <v>26.64</v>
      </c>
      <c r="F14" t="n">
        <v>24.47</v>
      </c>
      <c r="G14" t="n">
        <v>54.38</v>
      </c>
      <c r="H14" t="n">
        <v>1.07</v>
      </c>
      <c r="I14" t="n">
        <v>27</v>
      </c>
      <c r="J14" t="n">
        <v>65.25</v>
      </c>
      <c r="K14" t="n">
        <v>28.92</v>
      </c>
      <c r="L14" t="n">
        <v>4</v>
      </c>
      <c r="M14" t="n">
        <v>25</v>
      </c>
      <c r="N14" t="n">
        <v>7.33</v>
      </c>
      <c r="O14" t="n">
        <v>8281.25</v>
      </c>
      <c r="P14" t="n">
        <v>141.98</v>
      </c>
      <c r="Q14" t="n">
        <v>452.61</v>
      </c>
      <c r="R14" t="n">
        <v>86.70999999999999</v>
      </c>
      <c r="S14" t="n">
        <v>57.64</v>
      </c>
      <c r="T14" t="n">
        <v>12359.66</v>
      </c>
      <c r="U14" t="n">
        <v>0.66</v>
      </c>
      <c r="V14" t="n">
        <v>0.87</v>
      </c>
      <c r="W14" t="n">
        <v>6.83</v>
      </c>
      <c r="X14" t="n">
        <v>0.75</v>
      </c>
      <c r="Y14" t="n">
        <v>1</v>
      </c>
      <c r="Z14" t="n">
        <v>10</v>
      </c>
      <c r="AA14" t="n">
        <v>256.9741421490899</v>
      </c>
      <c r="AB14" t="n">
        <v>351.6033581872531</v>
      </c>
      <c r="AC14" t="n">
        <v>318.0468271603793</v>
      </c>
      <c r="AD14" t="n">
        <v>256974.1421490899</v>
      </c>
      <c r="AE14" t="n">
        <v>351603.3581872531</v>
      </c>
      <c r="AF14" t="n">
        <v>5.262641544241971e-06</v>
      </c>
      <c r="AG14" t="n">
        <v>7.708333333333333</v>
      </c>
      <c r="AH14" t="n">
        <v>318046.8271603793</v>
      </c>
    </row>
    <row r="15">
      <c r="A15" t="n">
        <v>13</v>
      </c>
      <c r="B15" t="n">
        <v>25</v>
      </c>
      <c r="C15" t="inlineStr">
        <is>
          <t xml:space="preserve">CONCLUIDO	</t>
        </is>
      </c>
      <c r="D15" t="n">
        <v>3.7639</v>
      </c>
      <c r="E15" t="n">
        <v>26.57</v>
      </c>
      <c r="F15" t="n">
        <v>24.43</v>
      </c>
      <c r="G15" t="n">
        <v>58.62</v>
      </c>
      <c r="H15" t="n">
        <v>1.13</v>
      </c>
      <c r="I15" t="n">
        <v>25</v>
      </c>
      <c r="J15" t="n">
        <v>65.54000000000001</v>
      </c>
      <c r="K15" t="n">
        <v>28.92</v>
      </c>
      <c r="L15" t="n">
        <v>4.25</v>
      </c>
      <c r="M15" t="n">
        <v>23</v>
      </c>
      <c r="N15" t="n">
        <v>7.37</v>
      </c>
      <c r="O15" t="n">
        <v>8317.200000000001</v>
      </c>
      <c r="P15" t="n">
        <v>139.89</v>
      </c>
      <c r="Q15" t="n">
        <v>452.66</v>
      </c>
      <c r="R15" t="n">
        <v>85.26000000000001</v>
      </c>
      <c r="S15" t="n">
        <v>57.64</v>
      </c>
      <c r="T15" t="n">
        <v>11643.55</v>
      </c>
      <c r="U15" t="n">
        <v>0.68</v>
      </c>
      <c r="V15" t="n">
        <v>0.87</v>
      </c>
      <c r="W15" t="n">
        <v>6.83</v>
      </c>
      <c r="X15" t="n">
        <v>0.7</v>
      </c>
      <c r="Y15" t="n">
        <v>1</v>
      </c>
      <c r="Z15" t="n">
        <v>10</v>
      </c>
      <c r="AA15" t="n">
        <v>255.1903737162268</v>
      </c>
      <c r="AB15" t="n">
        <v>349.1627275231018</v>
      </c>
      <c r="AC15" t="n">
        <v>315.839126861367</v>
      </c>
      <c r="AD15" t="n">
        <v>255190.3737162268</v>
      </c>
      <c r="AE15" t="n">
        <v>349162.7275231017</v>
      </c>
      <c r="AF15" t="n">
        <v>5.277222994104798e-06</v>
      </c>
      <c r="AG15" t="n">
        <v>7.688078703703703</v>
      </c>
      <c r="AH15" t="n">
        <v>315839.126861367</v>
      </c>
    </row>
    <row r="16">
      <c r="A16" t="n">
        <v>14</v>
      </c>
      <c r="B16" t="n">
        <v>25</v>
      </c>
      <c r="C16" t="inlineStr">
        <is>
          <t xml:space="preserve">CONCLUIDO	</t>
        </is>
      </c>
      <c r="D16" t="n">
        <v>3.7797</v>
      </c>
      <c r="E16" t="n">
        <v>26.46</v>
      </c>
      <c r="F16" t="n">
        <v>24.34</v>
      </c>
      <c r="G16" t="n">
        <v>63.5</v>
      </c>
      <c r="H16" t="n">
        <v>1.19</v>
      </c>
      <c r="I16" t="n">
        <v>23</v>
      </c>
      <c r="J16" t="n">
        <v>65.83</v>
      </c>
      <c r="K16" t="n">
        <v>28.92</v>
      </c>
      <c r="L16" t="n">
        <v>4.5</v>
      </c>
      <c r="M16" t="n">
        <v>21</v>
      </c>
      <c r="N16" t="n">
        <v>7.41</v>
      </c>
      <c r="O16" t="n">
        <v>8353.17</v>
      </c>
      <c r="P16" t="n">
        <v>137.94</v>
      </c>
      <c r="Q16" t="n">
        <v>452.6</v>
      </c>
      <c r="R16" t="n">
        <v>82.37</v>
      </c>
      <c r="S16" t="n">
        <v>57.64</v>
      </c>
      <c r="T16" t="n">
        <v>10206.94</v>
      </c>
      <c r="U16" t="n">
        <v>0.7</v>
      </c>
      <c r="V16" t="n">
        <v>0.87</v>
      </c>
      <c r="W16" t="n">
        <v>6.83</v>
      </c>
      <c r="X16" t="n">
        <v>0.62</v>
      </c>
      <c r="Y16" t="n">
        <v>1</v>
      </c>
      <c r="Z16" t="n">
        <v>10</v>
      </c>
      <c r="AA16" t="n">
        <v>253.2324544076505</v>
      </c>
      <c r="AB16" t="n">
        <v>346.4838159478052</v>
      </c>
      <c r="AC16" t="n">
        <v>313.41588684694</v>
      </c>
      <c r="AD16" t="n">
        <v>253232.4544076505</v>
      </c>
      <c r="AE16" t="n">
        <v>346483.8159478052</v>
      </c>
      <c r="AF16" t="n">
        <v>5.299375581396399e-06</v>
      </c>
      <c r="AG16" t="n">
        <v>7.65625</v>
      </c>
      <c r="AH16" t="n">
        <v>313415.88684694</v>
      </c>
    </row>
    <row r="17">
      <c r="A17" t="n">
        <v>15</v>
      </c>
      <c r="B17" t="n">
        <v>25</v>
      </c>
      <c r="C17" t="inlineStr">
        <is>
          <t xml:space="preserve">CONCLUIDO	</t>
        </is>
      </c>
      <c r="D17" t="n">
        <v>3.7852</v>
      </c>
      <c r="E17" t="n">
        <v>26.42</v>
      </c>
      <c r="F17" t="n">
        <v>24.32</v>
      </c>
      <c r="G17" t="n">
        <v>66.31999999999999</v>
      </c>
      <c r="H17" t="n">
        <v>1.25</v>
      </c>
      <c r="I17" t="n">
        <v>22</v>
      </c>
      <c r="J17" t="n">
        <v>66.12</v>
      </c>
      <c r="K17" t="n">
        <v>28.92</v>
      </c>
      <c r="L17" t="n">
        <v>4.75</v>
      </c>
      <c r="M17" t="n">
        <v>19</v>
      </c>
      <c r="N17" t="n">
        <v>7.45</v>
      </c>
      <c r="O17" t="n">
        <v>8389.16</v>
      </c>
      <c r="P17" t="n">
        <v>136.57</v>
      </c>
      <c r="Q17" t="n">
        <v>452.59</v>
      </c>
      <c r="R17" t="n">
        <v>81.55</v>
      </c>
      <c r="S17" t="n">
        <v>57.64</v>
      </c>
      <c r="T17" t="n">
        <v>9802.65</v>
      </c>
      <c r="U17" t="n">
        <v>0.71</v>
      </c>
      <c r="V17" t="n">
        <v>0.87</v>
      </c>
      <c r="W17" t="n">
        <v>6.83</v>
      </c>
      <c r="X17" t="n">
        <v>0.59</v>
      </c>
      <c r="Y17" t="n">
        <v>1</v>
      </c>
      <c r="Z17" t="n">
        <v>10</v>
      </c>
      <c r="AA17" t="n">
        <v>252.1327169480051</v>
      </c>
      <c r="AB17" t="n">
        <v>344.9791066385266</v>
      </c>
      <c r="AC17" t="n">
        <v>312.0547848822656</v>
      </c>
      <c r="AD17" t="n">
        <v>252132.7169480051</v>
      </c>
      <c r="AE17" t="n">
        <v>344979.1066385265</v>
      </c>
      <c r="AF17" t="n">
        <v>5.307086925073854e-06</v>
      </c>
      <c r="AG17" t="n">
        <v>7.644675925925926</v>
      </c>
      <c r="AH17" t="n">
        <v>312054.7848822656</v>
      </c>
    </row>
    <row r="18">
      <c r="A18" t="n">
        <v>16</v>
      </c>
      <c r="B18" t="n">
        <v>25</v>
      </c>
      <c r="C18" t="inlineStr">
        <is>
          <t xml:space="preserve">CONCLUIDO	</t>
        </is>
      </c>
      <c r="D18" t="n">
        <v>3.7882</v>
      </c>
      <c r="E18" t="n">
        <v>26.4</v>
      </c>
      <c r="F18" t="n">
        <v>24.31</v>
      </c>
      <c r="G18" t="n">
        <v>69.45999999999999</v>
      </c>
      <c r="H18" t="n">
        <v>1.31</v>
      </c>
      <c r="I18" t="n">
        <v>21</v>
      </c>
      <c r="J18" t="n">
        <v>66.42</v>
      </c>
      <c r="K18" t="n">
        <v>28.92</v>
      </c>
      <c r="L18" t="n">
        <v>5</v>
      </c>
      <c r="M18" t="n">
        <v>15</v>
      </c>
      <c r="N18" t="n">
        <v>7.49</v>
      </c>
      <c r="O18" t="n">
        <v>8425.16</v>
      </c>
      <c r="P18" t="n">
        <v>135.18</v>
      </c>
      <c r="Q18" t="n">
        <v>452.69</v>
      </c>
      <c r="R18" t="n">
        <v>81.12</v>
      </c>
      <c r="S18" t="n">
        <v>57.64</v>
      </c>
      <c r="T18" t="n">
        <v>9594.719999999999</v>
      </c>
      <c r="U18" t="n">
        <v>0.71</v>
      </c>
      <c r="V18" t="n">
        <v>0.87</v>
      </c>
      <c r="W18" t="n">
        <v>6.84</v>
      </c>
      <c r="X18" t="n">
        <v>0.58</v>
      </c>
      <c r="Y18" t="n">
        <v>1</v>
      </c>
      <c r="Z18" t="n">
        <v>10</v>
      </c>
      <c r="AA18" t="n">
        <v>251.1254196322051</v>
      </c>
      <c r="AB18" t="n">
        <v>343.6008780122285</v>
      </c>
      <c r="AC18" t="n">
        <v>310.808092461705</v>
      </c>
      <c r="AD18" t="n">
        <v>251125.4196322051</v>
      </c>
      <c r="AE18" t="n">
        <v>343600.8780122285</v>
      </c>
      <c r="AF18" t="n">
        <v>5.311293112534285e-06</v>
      </c>
      <c r="AG18" t="n">
        <v>7.638888888888889</v>
      </c>
      <c r="AH18" t="n">
        <v>310808.092461705</v>
      </c>
    </row>
    <row r="19">
      <c r="A19" t="n">
        <v>17</v>
      </c>
      <c r="B19" t="n">
        <v>25</v>
      </c>
      <c r="C19" t="inlineStr">
        <is>
          <t xml:space="preserve">CONCLUIDO	</t>
        </is>
      </c>
      <c r="D19" t="n">
        <v>3.7938</v>
      </c>
      <c r="E19" t="n">
        <v>26.36</v>
      </c>
      <c r="F19" t="n">
        <v>24.29</v>
      </c>
      <c r="G19" t="n">
        <v>72.86</v>
      </c>
      <c r="H19" t="n">
        <v>1.37</v>
      </c>
      <c r="I19" t="n">
        <v>20</v>
      </c>
      <c r="J19" t="n">
        <v>66.70999999999999</v>
      </c>
      <c r="K19" t="n">
        <v>28.92</v>
      </c>
      <c r="L19" t="n">
        <v>5.25</v>
      </c>
      <c r="M19" t="n">
        <v>7</v>
      </c>
      <c r="N19" t="n">
        <v>7.54</v>
      </c>
      <c r="O19" t="n">
        <v>8461.190000000001</v>
      </c>
      <c r="P19" t="n">
        <v>134.43</v>
      </c>
      <c r="Q19" t="n">
        <v>452.61</v>
      </c>
      <c r="R19" t="n">
        <v>80.2</v>
      </c>
      <c r="S19" t="n">
        <v>57.64</v>
      </c>
      <c r="T19" t="n">
        <v>9137.459999999999</v>
      </c>
      <c r="U19" t="n">
        <v>0.72</v>
      </c>
      <c r="V19" t="n">
        <v>0.87</v>
      </c>
      <c r="W19" t="n">
        <v>6.84</v>
      </c>
      <c r="X19" t="n">
        <v>0.5600000000000001</v>
      </c>
      <c r="Y19" t="n">
        <v>1</v>
      </c>
      <c r="Z19" t="n">
        <v>10</v>
      </c>
      <c r="AA19" t="n">
        <v>250.4231111211062</v>
      </c>
      <c r="AB19" t="n">
        <v>342.6399485236787</v>
      </c>
      <c r="AC19" t="n">
        <v>309.9388727348691</v>
      </c>
      <c r="AD19" t="n">
        <v>250423.1111211062</v>
      </c>
      <c r="AE19" t="n">
        <v>342639.9485236787</v>
      </c>
      <c r="AF19" t="n">
        <v>5.319144662460422e-06</v>
      </c>
      <c r="AG19" t="n">
        <v>7.627314814814814</v>
      </c>
      <c r="AH19" t="n">
        <v>309938.8727348691</v>
      </c>
    </row>
    <row r="20">
      <c r="A20" t="n">
        <v>18</v>
      </c>
      <c r="B20" t="n">
        <v>25</v>
      </c>
      <c r="C20" t="inlineStr">
        <is>
          <t xml:space="preserve">CONCLUIDO	</t>
        </is>
      </c>
      <c r="D20" t="n">
        <v>3.7942</v>
      </c>
      <c r="E20" t="n">
        <v>26.36</v>
      </c>
      <c r="F20" t="n">
        <v>24.28</v>
      </c>
      <c r="G20" t="n">
        <v>72.84999999999999</v>
      </c>
      <c r="H20" t="n">
        <v>1.43</v>
      </c>
      <c r="I20" t="n">
        <v>20</v>
      </c>
      <c r="J20" t="n">
        <v>67</v>
      </c>
      <c r="K20" t="n">
        <v>28.92</v>
      </c>
      <c r="L20" t="n">
        <v>5.5</v>
      </c>
      <c r="M20" t="n">
        <v>5</v>
      </c>
      <c r="N20" t="n">
        <v>7.58</v>
      </c>
      <c r="O20" t="n">
        <v>8497.24</v>
      </c>
      <c r="P20" t="n">
        <v>134.74</v>
      </c>
      <c r="Q20" t="n">
        <v>452.78</v>
      </c>
      <c r="R20" t="n">
        <v>79.86</v>
      </c>
      <c r="S20" t="n">
        <v>57.64</v>
      </c>
      <c r="T20" t="n">
        <v>8966.98</v>
      </c>
      <c r="U20" t="n">
        <v>0.72</v>
      </c>
      <c r="V20" t="n">
        <v>0.87</v>
      </c>
      <c r="W20" t="n">
        <v>6.84</v>
      </c>
      <c r="X20" t="n">
        <v>0.5600000000000001</v>
      </c>
      <c r="Y20" t="n">
        <v>1</v>
      </c>
      <c r="Z20" t="n">
        <v>10</v>
      </c>
      <c r="AA20" t="n">
        <v>250.5899614908609</v>
      </c>
      <c r="AB20" t="n">
        <v>342.8682405604958</v>
      </c>
      <c r="AC20" t="n">
        <v>310.1453769001023</v>
      </c>
      <c r="AD20" t="n">
        <v>250589.9614908609</v>
      </c>
      <c r="AE20" t="n">
        <v>342868.2405604958</v>
      </c>
      <c r="AF20" t="n">
        <v>5.319705487455146e-06</v>
      </c>
      <c r="AG20" t="n">
        <v>7.627314814814814</v>
      </c>
      <c r="AH20" t="n">
        <v>310145.3769001023</v>
      </c>
    </row>
    <row r="21">
      <c r="A21" t="n">
        <v>19</v>
      </c>
      <c r="B21" t="n">
        <v>25</v>
      </c>
      <c r="C21" t="inlineStr">
        <is>
          <t xml:space="preserve">CONCLUIDO	</t>
        </is>
      </c>
      <c r="D21" t="n">
        <v>3.7949</v>
      </c>
      <c r="E21" t="n">
        <v>26.35</v>
      </c>
      <c r="F21" t="n">
        <v>24.28</v>
      </c>
      <c r="G21" t="n">
        <v>72.83</v>
      </c>
      <c r="H21" t="n">
        <v>1.49</v>
      </c>
      <c r="I21" t="n">
        <v>20</v>
      </c>
      <c r="J21" t="n">
        <v>67.29000000000001</v>
      </c>
      <c r="K21" t="n">
        <v>28.92</v>
      </c>
      <c r="L21" t="n">
        <v>5.75</v>
      </c>
      <c r="M21" t="n">
        <v>2</v>
      </c>
      <c r="N21" t="n">
        <v>7.62</v>
      </c>
      <c r="O21" t="n">
        <v>8533.309999999999</v>
      </c>
      <c r="P21" t="n">
        <v>134.82</v>
      </c>
      <c r="Q21" t="n">
        <v>452.66</v>
      </c>
      <c r="R21" t="n">
        <v>79.44</v>
      </c>
      <c r="S21" t="n">
        <v>57.64</v>
      </c>
      <c r="T21" t="n">
        <v>8755.98</v>
      </c>
      <c r="U21" t="n">
        <v>0.73</v>
      </c>
      <c r="V21" t="n">
        <v>0.87</v>
      </c>
      <c r="W21" t="n">
        <v>6.85</v>
      </c>
      <c r="X21" t="n">
        <v>0.55</v>
      </c>
      <c r="Y21" t="n">
        <v>1</v>
      </c>
      <c r="Z21" t="n">
        <v>10</v>
      </c>
      <c r="AA21" t="n">
        <v>250.6173587472585</v>
      </c>
      <c r="AB21" t="n">
        <v>342.9057266953806</v>
      </c>
      <c r="AC21" t="n">
        <v>310.1792854108858</v>
      </c>
      <c r="AD21" t="n">
        <v>250617.3587472585</v>
      </c>
      <c r="AE21" t="n">
        <v>342905.7266953806</v>
      </c>
      <c r="AF21" t="n">
        <v>5.320686931195913e-06</v>
      </c>
      <c r="AG21" t="n">
        <v>7.624421296296297</v>
      </c>
      <c r="AH21" t="n">
        <v>310179.2854108858</v>
      </c>
    </row>
    <row r="22">
      <c r="A22" t="n">
        <v>20</v>
      </c>
      <c r="B22" t="n">
        <v>25</v>
      </c>
      <c r="C22" t="inlineStr">
        <is>
          <t xml:space="preserve">CONCLUIDO	</t>
        </is>
      </c>
      <c r="D22" t="n">
        <v>3.7949</v>
      </c>
      <c r="E22" t="n">
        <v>26.35</v>
      </c>
      <c r="F22" t="n">
        <v>24.28</v>
      </c>
      <c r="G22" t="n">
        <v>72.83</v>
      </c>
      <c r="H22" t="n">
        <v>1.55</v>
      </c>
      <c r="I22" t="n">
        <v>20</v>
      </c>
      <c r="J22" t="n">
        <v>67.59</v>
      </c>
      <c r="K22" t="n">
        <v>28.92</v>
      </c>
      <c r="L22" t="n">
        <v>6</v>
      </c>
      <c r="M22" t="n">
        <v>0</v>
      </c>
      <c r="N22" t="n">
        <v>7.66</v>
      </c>
      <c r="O22" t="n">
        <v>8569.4</v>
      </c>
      <c r="P22" t="n">
        <v>135.14</v>
      </c>
      <c r="Q22" t="n">
        <v>452.71</v>
      </c>
      <c r="R22" t="n">
        <v>79.36</v>
      </c>
      <c r="S22" t="n">
        <v>57.64</v>
      </c>
      <c r="T22" t="n">
        <v>8717.870000000001</v>
      </c>
      <c r="U22" t="n">
        <v>0.73</v>
      </c>
      <c r="V22" t="n">
        <v>0.87</v>
      </c>
      <c r="W22" t="n">
        <v>6.85</v>
      </c>
      <c r="X22" t="n">
        <v>0.55</v>
      </c>
      <c r="Y22" t="n">
        <v>1</v>
      </c>
      <c r="Z22" t="n">
        <v>10</v>
      </c>
      <c r="AA22" t="n">
        <v>250.8213081110452</v>
      </c>
      <c r="AB22" t="n">
        <v>343.1847792125243</v>
      </c>
      <c r="AC22" t="n">
        <v>310.431705547446</v>
      </c>
      <c r="AD22" t="n">
        <v>250821.3081110452</v>
      </c>
      <c r="AE22" t="n">
        <v>343184.7792125243</v>
      </c>
      <c r="AF22" t="n">
        <v>5.320686931195913e-06</v>
      </c>
      <c r="AG22" t="n">
        <v>7.624421296296297</v>
      </c>
      <c r="AH22" t="n">
        <v>310431.705547446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AH146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85</v>
      </c>
      <c r="C2" t="inlineStr">
        <is>
          <t xml:space="preserve">CONCLUIDO	</t>
        </is>
      </c>
      <c r="D2" t="n">
        <v>2.1969</v>
      </c>
      <c r="E2" t="n">
        <v>45.52</v>
      </c>
      <c r="F2" t="n">
        <v>32.81</v>
      </c>
      <c r="G2" t="n">
        <v>6.45</v>
      </c>
      <c r="H2" t="n">
        <v>0.11</v>
      </c>
      <c r="I2" t="n">
        <v>305</v>
      </c>
      <c r="J2" t="n">
        <v>167.88</v>
      </c>
      <c r="K2" t="n">
        <v>51.39</v>
      </c>
      <c r="L2" t="n">
        <v>1</v>
      </c>
      <c r="M2" t="n">
        <v>303</v>
      </c>
      <c r="N2" t="n">
        <v>30.49</v>
      </c>
      <c r="O2" t="n">
        <v>20939.59</v>
      </c>
      <c r="P2" t="n">
        <v>420.45</v>
      </c>
      <c r="Q2" t="n">
        <v>453.42</v>
      </c>
      <c r="R2" t="n">
        <v>357.99</v>
      </c>
      <c r="S2" t="n">
        <v>57.64</v>
      </c>
      <c r="T2" t="n">
        <v>146609.37</v>
      </c>
      <c r="U2" t="n">
        <v>0.16</v>
      </c>
      <c r="V2" t="n">
        <v>0.65</v>
      </c>
      <c r="W2" t="n">
        <v>7.31</v>
      </c>
      <c r="X2" t="n">
        <v>9.07</v>
      </c>
      <c r="Y2" t="n">
        <v>1</v>
      </c>
      <c r="Z2" t="n">
        <v>10</v>
      </c>
      <c r="AA2" t="n">
        <v>863.6603885067566</v>
      </c>
      <c r="AB2" t="n">
        <v>1181.698245562181</v>
      </c>
      <c r="AC2" t="n">
        <v>1068.91862352963</v>
      </c>
      <c r="AD2" t="n">
        <v>863660.3885067566</v>
      </c>
      <c r="AE2" t="n">
        <v>1181698.245562181</v>
      </c>
      <c r="AF2" t="n">
        <v>2.236478518397133e-06</v>
      </c>
      <c r="AG2" t="n">
        <v>13.1712962962963</v>
      </c>
      <c r="AH2" t="n">
        <v>1068918.62352963</v>
      </c>
    </row>
    <row r="3">
      <c r="A3" t="n">
        <v>1</v>
      </c>
      <c r="B3" t="n">
        <v>85</v>
      </c>
      <c r="C3" t="inlineStr">
        <is>
          <t xml:space="preserve">CONCLUIDO	</t>
        </is>
      </c>
      <c r="D3" t="n">
        <v>2.4809</v>
      </c>
      <c r="E3" t="n">
        <v>40.31</v>
      </c>
      <c r="F3" t="n">
        <v>30.31</v>
      </c>
      <c r="G3" t="n">
        <v>8.08</v>
      </c>
      <c r="H3" t="n">
        <v>0.13</v>
      </c>
      <c r="I3" t="n">
        <v>225</v>
      </c>
      <c r="J3" t="n">
        <v>168.25</v>
      </c>
      <c r="K3" t="n">
        <v>51.39</v>
      </c>
      <c r="L3" t="n">
        <v>1.25</v>
      </c>
      <c r="M3" t="n">
        <v>223</v>
      </c>
      <c r="N3" t="n">
        <v>30.6</v>
      </c>
      <c r="O3" t="n">
        <v>20984.25</v>
      </c>
      <c r="P3" t="n">
        <v>388.22</v>
      </c>
      <c r="Q3" t="n">
        <v>453.14</v>
      </c>
      <c r="R3" t="n">
        <v>277.43</v>
      </c>
      <c r="S3" t="n">
        <v>57.64</v>
      </c>
      <c r="T3" t="n">
        <v>106729.06</v>
      </c>
      <c r="U3" t="n">
        <v>0.21</v>
      </c>
      <c r="V3" t="n">
        <v>0.7</v>
      </c>
      <c r="W3" t="n">
        <v>7.14</v>
      </c>
      <c r="X3" t="n">
        <v>6.57</v>
      </c>
      <c r="Y3" t="n">
        <v>1</v>
      </c>
      <c r="Z3" t="n">
        <v>10</v>
      </c>
      <c r="AA3" t="n">
        <v>726.109365582014</v>
      </c>
      <c r="AB3" t="n">
        <v>993.4948676736975</v>
      </c>
      <c r="AC3" t="n">
        <v>898.6771118817234</v>
      </c>
      <c r="AD3" t="n">
        <v>726109.365582014</v>
      </c>
      <c r="AE3" t="n">
        <v>993494.8676736975</v>
      </c>
      <c r="AF3" t="n">
        <v>2.525594954841571e-06</v>
      </c>
      <c r="AG3" t="n">
        <v>11.66377314814815</v>
      </c>
      <c r="AH3" t="n">
        <v>898677.1118817234</v>
      </c>
    </row>
    <row r="4">
      <c r="A4" t="n">
        <v>2</v>
      </c>
      <c r="B4" t="n">
        <v>85</v>
      </c>
      <c r="C4" t="inlineStr">
        <is>
          <t xml:space="preserve">CONCLUIDO	</t>
        </is>
      </c>
      <c r="D4" t="n">
        <v>2.6746</v>
      </c>
      <c r="E4" t="n">
        <v>37.39</v>
      </c>
      <c r="F4" t="n">
        <v>28.95</v>
      </c>
      <c r="G4" t="n">
        <v>9.699999999999999</v>
      </c>
      <c r="H4" t="n">
        <v>0.16</v>
      </c>
      <c r="I4" t="n">
        <v>179</v>
      </c>
      <c r="J4" t="n">
        <v>168.61</v>
      </c>
      <c r="K4" t="n">
        <v>51.39</v>
      </c>
      <c r="L4" t="n">
        <v>1.5</v>
      </c>
      <c r="M4" t="n">
        <v>177</v>
      </c>
      <c r="N4" t="n">
        <v>30.71</v>
      </c>
      <c r="O4" t="n">
        <v>21028.94</v>
      </c>
      <c r="P4" t="n">
        <v>370.59</v>
      </c>
      <c r="Q4" t="n">
        <v>452.97</v>
      </c>
      <c r="R4" t="n">
        <v>232.61</v>
      </c>
      <c r="S4" t="n">
        <v>57.64</v>
      </c>
      <c r="T4" t="n">
        <v>84548.17</v>
      </c>
      <c r="U4" t="n">
        <v>0.25</v>
      </c>
      <c r="V4" t="n">
        <v>0.73</v>
      </c>
      <c r="W4" t="n">
        <v>7.08</v>
      </c>
      <c r="X4" t="n">
        <v>5.21</v>
      </c>
      <c r="Y4" t="n">
        <v>1</v>
      </c>
      <c r="Z4" t="n">
        <v>10</v>
      </c>
      <c r="AA4" t="n">
        <v>655.7284057713849</v>
      </c>
      <c r="AB4" t="n">
        <v>897.1965334719876</v>
      </c>
      <c r="AC4" t="n">
        <v>811.5693555406637</v>
      </c>
      <c r="AD4" t="n">
        <v>655728.4057713849</v>
      </c>
      <c r="AE4" t="n">
        <v>897196.5334719876</v>
      </c>
      <c r="AF4" t="n">
        <v>2.722784580684133e-06</v>
      </c>
      <c r="AG4" t="n">
        <v>10.81886574074074</v>
      </c>
      <c r="AH4" t="n">
        <v>811569.3555406637</v>
      </c>
    </row>
    <row r="5">
      <c r="A5" t="n">
        <v>3</v>
      </c>
      <c r="B5" t="n">
        <v>85</v>
      </c>
      <c r="C5" t="inlineStr">
        <is>
          <t xml:space="preserve">CONCLUIDO	</t>
        </is>
      </c>
      <c r="D5" t="n">
        <v>2.8191</v>
      </c>
      <c r="E5" t="n">
        <v>35.47</v>
      </c>
      <c r="F5" t="n">
        <v>28.05</v>
      </c>
      <c r="G5" t="n">
        <v>11.3</v>
      </c>
      <c r="H5" t="n">
        <v>0.18</v>
      </c>
      <c r="I5" t="n">
        <v>149</v>
      </c>
      <c r="J5" t="n">
        <v>168.97</v>
      </c>
      <c r="K5" t="n">
        <v>51.39</v>
      </c>
      <c r="L5" t="n">
        <v>1.75</v>
      </c>
      <c r="M5" t="n">
        <v>147</v>
      </c>
      <c r="N5" t="n">
        <v>30.83</v>
      </c>
      <c r="O5" t="n">
        <v>21073.68</v>
      </c>
      <c r="P5" t="n">
        <v>358.78</v>
      </c>
      <c r="Q5" t="n">
        <v>452.87</v>
      </c>
      <c r="R5" t="n">
        <v>202.86</v>
      </c>
      <c r="S5" t="n">
        <v>57.64</v>
      </c>
      <c r="T5" t="n">
        <v>69824.17</v>
      </c>
      <c r="U5" t="n">
        <v>0.28</v>
      </c>
      <c r="V5" t="n">
        <v>0.76</v>
      </c>
      <c r="W5" t="n">
        <v>7.04</v>
      </c>
      <c r="X5" t="n">
        <v>4.32</v>
      </c>
      <c r="Y5" t="n">
        <v>1</v>
      </c>
      <c r="Z5" t="n">
        <v>10</v>
      </c>
      <c r="AA5" t="n">
        <v>607.1435477645656</v>
      </c>
      <c r="AB5" t="n">
        <v>830.7205873343964</v>
      </c>
      <c r="AC5" t="n">
        <v>751.4377804028679</v>
      </c>
      <c r="AD5" t="n">
        <v>607143.5477645656</v>
      </c>
      <c r="AE5" t="n">
        <v>830720.5873343964</v>
      </c>
      <c r="AF5" t="n">
        <v>2.869887837959561e-06</v>
      </c>
      <c r="AG5" t="n">
        <v>10.26331018518519</v>
      </c>
      <c r="AH5" t="n">
        <v>751437.7804028679</v>
      </c>
    </row>
    <row r="6">
      <c r="A6" t="n">
        <v>4</v>
      </c>
      <c r="B6" t="n">
        <v>85</v>
      </c>
      <c r="C6" t="inlineStr">
        <is>
          <t xml:space="preserve">CONCLUIDO	</t>
        </is>
      </c>
      <c r="D6" t="n">
        <v>2.9343</v>
      </c>
      <c r="E6" t="n">
        <v>34.08</v>
      </c>
      <c r="F6" t="n">
        <v>27.4</v>
      </c>
      <c r="G6" t="n">
        <v>12.95</v>
      </c>
      <c r="H6" t="n">
        <v>0.21</v>
      </c>
      <c r="I6" t="n">
        <v>127</v>
      </c>
      <c r="J6" t="n">
        <v>169.33</v>
      </c>
      <c r="K6" t="n">
        <v>51.39</v>
      </c>
      <c r="L6" t="n">
        <v>2</v>
      </c>
      <c r="M6" t="n">
        <v>125</v>
      </c>
      <c r="N6" t="n">
        <v>30.94</v>
      </c>
      <c r="O6" t="n">
        <v>21118.46</v>
      </c>
      <c r="P6" t="n">
        <v>350.21</v>
      </c>
      <c r="Q6" t="n">
        <v>452.93</v>
      </c>
      <c r="R6" t="n">
        <v>181.88</v>
      </c>
      <c r="S6" t="n">
        <v>57.64</v>
      </c>
      <c r="T6" t="n">
        <v>59442.94</v>
      </c>
      <c r="U6" t="n">
        <v>0.32</v>
      </c>
      <c r="V6" t="n">
        <v>0.77</v>
      </c>
      <c r="W6" t="n">
        <v>7</v>
      </c>
      <c r="X6" t="n">
        <v>3.67</v>
      </c>
      <c r="Y6" t="n">
        <v>1</v>
      </c>
      <c r="Z6" t="n">
        <v>10</v>
      </c>
      <c r="AA6" t="n">
        <v>569.5360239638554</v>
      </c>
      <c r="AB6" t="n">
        <v>779.2643141434099</v>
      </c>
      <c r="AC6" t="n">
        <v>704.8924217058963</v>
      </c>
      <c r="AD6" t="n">
        <v>569536.0239638555</v>
      </c>
      <c r="AE6" t="n">
        <v>779264.31414341</v>
      </c>
      <c r="AF6" t="n">
        <v>2.987163237531388e-06</v>
      </c>
      <c r="AG6" t="n">
        <v>9.861111111111111</v>
      </c>
      <c r="AH6" t="n">
        <v>704892.4217058963</v>
      </c>
    </row>
    <row r="7">
      <c r="A7" t="n">
        <v>5</v>
      </c>
      <c r="B7" t="n">
        <v>85</v>
      </c>
      <c r="C7" t="inlineStr">
        <is>
          <t xml:space="preserve">CONCLUIDO	</t>
        </is>
      </c>
      <c r="D7" t="n">
        <v>3.0232</v>
      </c>
      <c r="E7" t="n">
        <v>33.08</v>
      </c>
      <c r="F7" t="n">
        <v>26.94</v>
      </c>
      <c r="G7" t="n">
        <v>14.56</v>
      </c>
      <c r="H7" t="n">
        <v>0.24</v>
      </c>
      <c r="I7" t="n">
        <v>111</v>
      </c>
      <c r="J7" t="n">
        <v>169.7</v>
      </c>
      <c r="K7" t="n">
        <v>51.39</v>
      </c>
      <c r="L7" t="n">
        <v>2.25</v>
      </c>
      <c r="M7" t="n">
        <v>109</v>
      </c>
      <c r="N7" t="n">
        <v>31.05</v>
      </c>
      <c r="O7" t="n">
        <v>21163.27</v>
      </c>
      <c r="P7" t="n">
        <v>344.05</v>
      </c>
      <c r="Q7" t="n">
        <v>452.71</v>
      </c>
      <c r="R7" t="n">
        <v>167.37</v>
      </c>
      <c r="S7" t="n">
        <v>57.64</v>
      </c>
      <c r="T7" t="n">
        <v>52270.05</v>
      </c>
      <c r="U7" t="n">
        <v>0.34</v>
      </c>
      <c r="V7" t="n">
        <v>0.79</v>
      </c>
      <c r="W7" t="n">
        <v>6.97</v>
      </c>
      <c r="X7" t="n">
        <v>3.21</v>
      </c>
      <c r="Y7" t="n">
        <v>1</v>
      </c>
      <c r="Z7" t="n">
        <v>10</v>
      </c>
      <c r="AA7" t="n">
        <v>551.5311308532341</v>
      </c>
      <c r="AB7" t="n">
        <v>754.6292250696343</v>
      </c>
      <c r="AC7" t="n">
        <v>682.6084709577569</v>
      </c>
      <c r="AD7" t="n">
        <v>551531.1308532341</v>
      </c>
      <c r="AE7" t="n">
        <v>754629.2250696344</v>
      </c>
      <c r="AF7" t="n">
        <v>3.077664826263468e-06</v>
      </c>
      <c r="AG7" t="n">
        <v>9.57175925925926</v>
      </c>
      <c r="AH7" t="n">
        <v>682608.470957757</v>
      </c>
    </row>
    <row r="8">
      <c r="A8" t="n">
        <v>6</v>
      </c>
      <c r="B8" t="n">
        <v>85</v>
      </c>
      <c r="C8" t="inlineStr">
        <is>
          <t xml:space="preserve">CONCLUIDO	</t>
        </is>
      </c>
      <c r="D8" t="n">
        <v>3.0953</v>
      </c>
      <c r="E8" t="n">
        <v>32.31</v>
      </c>
      <c r="F8" t="n">
        <v>26.58</v>
      </c>
      <c r="G8" t="n">
        <v>16.11</v>
      </c>
      <c r="H8" t="n">
        <v>0.26</v>
      </c>
      <c r="I8" t="n">
        <v>99</v>
      </c>
      <c r="J8" t="n">
        <v>170.06</v>
      </c>
      <c r="K8" t="n">
        <v>51.39</v>
      </c>
      <c r="L8" t="n">
        <v>2.5</v>
      </c>
      <c r="M8" t="n">
        <v>97</v>
      </c>
      <c r="N8" t="n">
        <v>31.17</v>
      </c>
      <c r="O8" t="n">
        <v>21208.12</v>
      </c>
      <c r="P8" t="n">
        <v>339.07</v>
      </c>
      <c r="Q8" t="n">
        <v>452.72</v>
      </c>
      <c r="R8" t="n">
        <v>155.41</v>
      </c>
      <c r="S8" t="n">
        <v>57.64</v>
      </c>
      <c r="T8" t="n">
        <v>46346.79</v>
      </c>
      <c r="U8" t="n">
        <v>0.37</v>
      </c>
      <c r="V8" t="n">
        <v>0.8</v>
      </c>
      <c r="W8" t="n">
        <v>6.95</v>
      </c>
      <c r="X8" t="n">
        <v>2.85</v>
      </c>
      <c r="Y8" t="n">
        <v>1</v>
      </c>
      <c r="Z8" t="n">
        <v>10</v>
      </c>
      <c r="AA8" t="n">
        <v>537.5755095620883</v>
      </c>
      <c r="AB8" t="n">
        <v>735.5345283405296</v>
      </c>
      <c r="AC8" t="n">
        <v>665.3361452849028</v>
      </c>
      <c r="AD8" t="n">
        <v>537575.5095620883</v>
      </c>
      <c r="AE8" t="n">
        <v>735534.5283405297</v>
      </c>
      <c r="AF8" t="n">
        <v>3.151063752557988e-06</v>
      </c>
      <c r="AG8" t="n">
        <v>9.348958333333334</v>
      </c>
      <c r="AH8" t="n">
        <v>665336.1452849029</v>
      </c>
    </row>
    <row r="9">
      <c r="A9" t="n">
        <v>7</v>
      </c>
      <c r="B9" t="n">
        <v>85</v>
      </c>
      <c r="C9" t="inlineStr">
        <is>
          <t xml:space="preserve">CONCLUIDO	</t>
        </is>
      </c>
      <c r="D9" t="n">
        <v>3.1588</v>
      </c>
      <c r="E9" t="n">
        <v>31.66</v>
      </c>
      <c r="F9" t="n">
        <v>26.27</v>
      </c>
      <c r="G9" t="n">
        <v>17.71</v>
      </c>
      <c r="H9" t="n">
        <v>0.29</v>
      </c>
      <c r="I9" t="n">
        <v>89</v>
      </c>
      <c r="J9" t="n">
        <v>170.42</v>
      </c>
      <c r="K9" t="n">
        <v>51.39</v>
      </c>
      <c r="L9" t="n">
        <v>2.75</v>
      </c>
      <c r="M9" t="n">
        <v>87</v>
      </c>
      <c r="N9" t="n">
        <v>31.28</v>
      </c>
      <c r="O9" t="n">
        <v>21253.01</v>
      </c>
      <c r="P9" t="n">
        <v>334.75</v>
      </c>
      <c r="Q9" t="n">
        <v>452.77</v>
      </c>
      <c r="R9" t="n">
        <v>145.23</v>
      </c>
      <c r="S9" t="n">
        <v>57.64</v>
      </c>
      <c r="T9" t="n">
        <v>41308.84</v>
      </c>
      <c r="U9" t="n">
        <v>0.4</v>
      </c>
      <c r="V9" t="n">
        <v>0.8100000000000001</v>
      </c>
      <c r="W9" t="n">
        <v>6.94</v>
      </c>
      <c r="X9" t="n">
        <v>2.54</v>
      </c>
      <c r="Y9" t="n">
        <v>1</v>
      </c>
      <c r="Z9" t="n">
        <v>10</v>
      </c>
      <c r="AA9" t="n">
        <v>514.3239263114664</v>
      </c>
      <c r="AB9" t="n">
        <v>703.720686349572</v>
      </c>
      <c r="AC9" t="n">
        <v>636.5585717225546</v>
      </c>
      <c r="AD9" t="n">
        <v>514323.9263114664</v>
      </c>
      <c r="AE9" t="n">
        <v>703720.686349572</v>
      </c>
      <c r="AF9" t="n">
        <v>3.215707744509474e-06</v>
      </c>
      <c r="AG9" t="n">
        <v>9.16087962962963</v>
      </c>
      <c r="AH9" t="n">
        <v>636558.5717225546</v>
      </c>
    </row>
    <row r="10">
      <c r="A10" t="n">
        <v>8</v>
      </c>
      <c r="B10" t="n">
        <v>85</v>
      </c>
      <c r="C10" t="inlineStr">
        <is>
          <t xml:space="preserve">CONCLUIDO	</t>
        </is>
      </c>
      <c r="D10" t="n">
        <v>3.2104</v>
      </c>
      <c r="E10" t="n">
        <v>31.15</v>
      </c>
      <c r="F10" t="n">
        <v>26.03</v>
      </c>
      <c r="G10" t="n">
        <v>19.28</v>
      </c>
      <c r="H10" t="n">
        <v>0.31</v>
      </c>
      <c r="I10" t="n">
        <v>81</v>
      </c>
      <c r="J10" t="n">
        <v>170.79</v>
      </c>
      <c r="K10" t="n">
        <v>51.39</v>
      </c>
      <c r="L10" t="n">
        <v>3</v>
      </c>
      <c r="M10" t="n">
        <v>79</v>
      </c>
      <c r="N10" t="n">
        <v>31.4</v>
      </c>
      <c r="O10" t="n">
        <v>21297.94</v>
      </c>
      <c r="P10" t="n">
        <v>331.41</v>
      </c>
      <c r="Q10" t="n">
        <v>452.91</v>
      </c>
      <c r="R10" t="n">
        <v>137.58</v>
      </c>
      <c r="S10" t="n">
        <v>57.64</v>
      </c>
      <c r="T10" t="n">
        <v>37523.33</v>
      </c>
      <c r="U10" t="n">
        <v>0.42</v>
      </c>
      <c r="V10" t="n">
        <v>0.8100000000000001</v>
      </c>
      <c r="W10" t="n">
        <v>6.92</v>
      </c>
      <c r="X10" t="n">
        <v>2.3</v>
      </c>
      <c r="Y10" t="n">
        <v>1</v>
      </c>
      <c r="Z10" t="n">
        <v>10</v>
      </c>
      <c r="AA10" t="n">
        <v>505.4470625967613</v>
      </c>
      <c r="AB10" t="n">
        <v>691.5749697955246</v>
      </c>
      <c r="AC10" t="n">
        <v>625.5720253098052</v>
      </c>
      <c r="AD10" t="n">
        <v>505447.0625967613</v>
      </c>
      <c r="AE10" t="n">
        <v>691574.9697955246</v>
      </c>
      <c r="AF10" t="n">
        <v>3.268237350567688e-06</v>
      </c>
      <c r="AG10" t="n">
        <v>9.013310185185185</v>
      </c>
      <c r="AH10" t="n">
        <v>625572.0253098052</v>
      </c>
    </row>
    <row r="11">
      <c r="A11" t="n">
        <v>9</v>
      </c>
      <c r="B11" t="n">
        <v>85</v>
      </c>
      <c r="C11" t="inlineStr">
        <is>
          <t xml:space="preserve">CONCLUIDO	</t>
        </is>
      </c>
      <c r="D11" t="n">
        <v>3.2541</v>
      </c>
      <c r="E11" t="n">
        <v>30.73</v>
      </c>
      <c r="F11" t="n">
        <v>25.85</v>
      </c>
      <c r="G11" t="n">
        <v>20.96</v>
      </c>
      <c r="H11" t="n">
        <v>0.34</v>
      </c>
      <c r="I11" t="n">
        <v>74</v>
      </c>
      <c r="J11" t="n">
        <v>171.15</v>
      </c>
      <c r="K11" t="n">
        <v>51.39</v>
      </c>
      <c r="L11" t="n">
        <v>3.25</v>
      </c>
      <c r="M11" t="n">
        <v>72</v>
      </c>
      <c r="N11" t="n">
        <v>31.51</v>
      </c>
      <c r="O11" t="n">
        <v>21342.91</v>
      </c>
      <c r="P11" t="n">
        <v>328.89</v>
      </c>
      <c r="Q11" t="n">
        <v>452.75</v>
      </c>
      <c r="R11" t="n">
        <v>131.62</v>
      </c>
      <c r="S11" t="n">
        <v>57.64</v>
      </c>
      <c r="T11" t="n">
        <v>34577.12</v>
      </c>
      <c r="U11" t="n">
        <v>0.44</v>
      </c>
      <c r="V11" t="n">
        <v>0.82</v>
      </c>
      <c r="W11" t="n">
        <v>6.92</v>
      </c>
      <c r="X11" t="n">
        <v>2.12</v>
      </c>
      <c r="Y11" t="n">
        <v>1</v>
      </c>
      <c r="Z11" t="n">
        <v>10</v>
      </c>
      <c r="AA11" t="n">
        <v>498.2850696688979</v>
      </c>
      <c r="AB11" t="n">
        <v>681.7756151067937</v>
      </c>
      <c r="AC11" t="n">
        <v>616.7079072790862</v>
      </c>
      <c r="AD11" t="n">
        <v>498285.0696688979</v>
      </c>
      <c r="AE11" t="n">
        <v>681775.6151067937</v>
      </c>
      <c r="AF11" t="n">
        <v>3.312724633217766e-06</v>
      </c>
      <c r="AG11" t="n">
        <v>8.891782407407408</v>
      </c>
      <c r="AH11" t="n">
        <v>616707.9072790862</v>
      </c>
    </row>
    <row r="12">
      <c r="A12" t="n">
        <v>10</v>
      </c>
      <c r="B12" t="n">
        <v>85</v>
      </c>
      <c r="C12" t="inlineStr">
        <is>
          <t xml:space="preserve">CONCLUIDO	</t>
        </is>
      </c>
      <c r="D12" t="n">
        <v>3.2941</v>
      </c>
      <c r="E12" t="n">
        <v>30.36</v>
      </c>
      <c r="F12" t="n">
        <v>25.68</v>
      </c>
      <c r="G12" t="n">
        <v>22.66</v>
      </c>
      <c r="H12" t="n">
        <v>0.36</v>
      </c>
      <c r="I12" t="n">
        <v>68</v>
      </c>
      <c r="J12" t="n">
        <v>171.52</v>
      </c>
      <c r="K12" t="n">
        <v>51.39</v>
      </c>
      <c r="L12" t="n">
        <v>3.5</v>
      </c>
      <c r="M12" t="n">
        <v>66</v>
      </c>
      <c r="N12" t="n">
        <v>31.63</v>
      </c>
      <c r="O12" t="n">
        <v>21387.92</v>
      </c>
      <c r="P12" t="n">
        <v>326.39</v>
      </c>
      <c r="Q12" t="n">
        <v>452.78</v>
      </c>
      <c r="R12" t="n">
        <v>125.76</v>
      </c>
      <c r="S12" t="n">
        <v>57.64</v>
      </c>
      <c r="T12" t="n">
        <v>31679.09</v>
      </c>
      <c r="U12" t="n">
        <v>0.46</v>
      </c>
      <c r="V12" t="n">
        <v>0.83</v>
      </c>
      <c r="W12" t="n">
        <v>6.91</v>
      </c>
      <c r="X12" t="n">
        <v>1.95</v>
      </c>
      <c r="Y12" t="n">
        <v>1</v>
      </c>
      <c r="Z12" t="n">
        <v>10</v>
      </c>
      <c r="AA12" t="n">
        <v>491.889143724784</v>
      </c>
      <c r="AB12" t="n">
        <v>673.0244270617189</v>
      </c>
      <c r="AC12" t="n">
        <v>608.7919203386638</v>
      </c>
      <c r="AD12" t="n">
        <v>491889.143724784</v>
      </c>
      <c r="AE12" t="n">
        <v>673024.4270617189</v>
      </c>
      <c r="AF12" t="n">
        <v>3.353445258069095e-06</v>
      </c>
      <c r="AG12" t="n">
        <v>8.784722222222223</v>
      </c>
      <c r="AH12" t="n">
        <v>608791.9203386637</v>
      </c>
    </row>
    <row r="13">
      <c r="A13" t="n">
        <v>11</v>
      </c>
      <c r="B13" t="n">
        <v>85</v>
      </c>
      <c r="C13" t="inlineStr">
        <is>
          <t xml:space="preserve">CONCLUIDO	</t>
        </is>
      </c>
      <c r="D13" t="n">
        <v>3.3313</v>
      </c>
      <c r="E13" t="n">
        <v>30.02</v>
      </c>
      <c r="F13" t="n">
        <v>25.51</v>
      </c>
      <c r="G13" t="n">
        <v>24.3</v>
      </c>
      <c r="H13" t="n">
        <v>0.39</v>
      </c>
      <c r="I13" t="n">
        <v>63</v>
      </c>
      <c r="J13" t="n">
        <v>171.88</v>
      </c>
      <c r="K13" t="n">
        <v>51.39</v>
      </c>
      <c r="L13" t="n">
        <v>3.75</v>
      </c>
      <c r="M13" t="n">
        <v>61</v>
      </c>
      <c r="N13" t="n">
        <v>31.74</v>
      </c>
      <c r="O13" t="n">
        <v>21432.96</v>
      </c>
      <c r="P13" t="n">
        <v>323.9</v>
      </c>
      <c r="Q13" t="n">
        <v>452.75</v>
      </c>
      <c r="R13" t="n">
        <v>120.49</v>
      </c>
      <c r="S13" t="n">
        <v>57.64</v>
      </c>
      <c r="T13" t="n">
        <v>29066.69</v>
      </c>
      <c r="U13" t="n">
        <v>0.48</v>
      </c>
      <c r="V13" t="n">
        <v>0.83</v>
      </c>
      <c r="W13" t="n">
        <v>6.9</v>
      </c>
      <c r="X13" t="n">
        <v>1.78</v>
      </c>
      <c r="Y13" t="n">
        <v>1</v>
      </c>
      <c r="Z13" t="n">
        <v>10</v>
      </c>
      <c r="AA13" t="n">
        <v>485.9205743088328</v>
      </c>
      <c r="AB13" t="n">
        <v>664.8579670721155</v>
      </c>
      <c r="AC13" t="n">
        <v>601.4048558287695</v>
      </c>
      <c r="AD13" t="n">
        <v>485920.5743088328</v>
      </c>
      <c r="AE13" t="n">
        <v>664857.9670721155</v>
      </c>
      <c r="AF13" t="n">
        <v>3.391315439180832e-06</v>
      </c>
      <c r="AG13" t="n">
        <v>8.686342592592593</v>
      </c>
      <c r="AH13" t="n">
        <v>601404.8558287695</v>
      </c>
    </row>
    <row r="14">
      <c r="A14" t="n">
        <v>12</v>
      </c>
      <c r="B14" t="n">
        <v>85</v>
      </c>
      <c r="C14" t="inlineStr">
        <is>
          <t xml:space="preserve">CONCLUIDO	</t>
        </is>
      </c>
      <c r="D14" t="n">
        <v>3.3565</v>
      </c>
      <c r="E14" t="n">
        <v>29.79</v>
      </c>
      <c r="F14" t="n">
        <v>25.42</v>
      </c>
      <c r="G14" t="n">
        <v>25.85</v>
      </c>
      <c r="H14" t="n">
        <v>0.41</v>
      </c>
      <c r="I14" t="n">
        <v>59</v>
      </c>
      <c r="J14" t="n">
        <v>172.25</v>
      </c>
      <c r="K14" t="n">
        <v>51.39</v>
      </c>
      <c r="L14" t="n">
        <v>4</v>
      </c>
      <c r="M14" t="n">
        <v>57</v>
      </c>
      <c r="N14" t="n">
        <v>31.86</v>
      </c>
      <c r="O14" t="n">
        <v>21478.05</v>
      </c>
      <c r="P14" t="n">
        <v>322.39</v>
      </c>
      <c r="Q14" t="n">
        <v>452.68</v>
      </c>
      <c r="R14" t="n">
        <v>117.52</v>
      </c>
      <c r="S14" t="n">
        <v>57.64</v>
      </c>
      <c r="T14" t="n">
        <v>27605.12</v>
      </c>
      <c r="U14" t="n">
        <v>0.49</v>
      </c>
      <c r="V14" t="n">
        <v>0.83</v>
      </c>
      <c r="W14" t="n">
        <v>6.89</v>
      </c>
      <c r="X14" t="n">
        <v>1.69</v>
      </c>
      <c r="Y14" t="n">
        <v>1</v>
      </c>
      <c r="Z14" t="n">
        <v>10</v>
      </c>
      <c r="AA14" t="n">
        <v>482.1604950781942</v>
      </c>
      <c r="AB14" t="n">
        <v>659.7132607857675</v>
      </c>
      <c r="AC14" t="n">
        <v>596.7511530897499</v>
      </c>
      <c r="AD14" t="n">
        <v>482160.4950781942</v>
      </c>
      <c r="AE14" t="n">
        <v>659713.2607857675</v>
      </c>
      <c r="AF14" t="n">
        <v>3.416969432837169e-06</v>
      </c>
      <c r="AG14" t="n">
        <v>8.619791666666666</v>
      </c>
      <c r="AH14" t="n">
        <v>596751.1530897499</v>
      </c>
    </row>
    <row r="15">
      <c r="A15" t="n">
        <v>13</v>
      </c>
      <c r="B15" t="n">
        <v>85</v>
      </c>
      <c r="C15" t="inlineStr">
        <is>
          <t xml:space="preserve">CONCLUIDO	</t>
        </is>
      </c>
      <c r="D15" t="n">
        <v>3.3872</v>
      </c>
      <c r="E15" t="n">
        <v>29.52</v>
      </c>
      <c r="F15" t="n">
        <v>25.29</v>
      </c>
      <c r="G15" t="n">
        <v>27.59</v>
      </c>
      <c r="H15" t="n">
        <v>0.44</v>
      </c>
      <c r="I15" t="n">
        <v>55</v>
      </c>
      <c r="J15" t="n">
        <v>172.61</v>
      </c>
      <c r="K15" t="n">
        <v>51.39</v>
      </c>
      <c r="L15" t="n">
        <v>4.25</v>
      </c>
      <c r="M15" t="n">
        <v>53</v>
      </c>
      <c r="N15" t="n">
        <v>31.97</v>
      </c>
      <c r="O15" t="n">
        <v>21523.17</v>
      </c>
      <c r="P15" t="n">
        <v>320.33</v>
      </c>
      <c r="Q15" t="n">
        <v>452.7</v>
      </c>
      <c r="R15" t="n">
        <v>113.06</v>
      </c>
      <c r="S15" t="n">
        <v>57.64</v>
      </c>
      <c r="T15" t="n">
        <v>25391.2</v>
      </c>
      <c r="U15" t="n">
        <v>0.51</v>
      </c>
      <c r="V15" t="n">
        <v>0.84</v>
      </c>
      <c r="W15" t="n">
        <v>6.88</v>
      </c>
      <c r="X15" t="n">
        <v>1.56</v>
      </c>
      <c r="Y15" t="n">
        <v>1</v>
      </c>
      <c r="Z15" t="n">
        <v>10</v>
      </c>
      <c r="AA15" t="n">
        <v>465.7267907911958</v>
      </c>
      <c r="AB15" t="n">
        <v>637.2279415764315</v>
      </c>
      <c r="AC15" t="n">
        <v>576.4118011874092</v>
      </c>
      <c r="AD15" t="n">
        <v>465726.7907911958</v>
      </c>
      <c r="AE15" t="n">
        <v>637227.9415764315</v>
      </c>
      <c r="AF15" t="n">
        <v>3.448222512410564e-06</v>
      </c>
      <c r="AG15" t="n">
        <v>8.541666666666666</v>
      </c>
      <c r="AH15" t="n">
        <v>576411.8011874092</v>
      </c>
    </row>
    <row r="16">
      <c r="A16" t="n">
        <v>14</v>
      </c>
      <c r="B16" t="n">
        <v>85</v>
      </c>
      <c r="C16" t="inlineStr">
        <is>
          <t xml:space="preserve">CONCLUIDO	</t>
        </is>
      </c>
      <c r="D16" t="n">
        <v>3.411</v>
      </c>
      <c r="E16" t="n">
        <v>29.32</v>
      </c>
      <c r="F16" t="n">
        <v>25.18</v>
      </c>
      <c r="G16" t="n">
        <v>29.06</v>
      </c>
      <c r="H16" t="n">
        <v>0.46</v>
      </c>
      <c r="I16" t="n">
        <v>52</v>
      </c>
      <c r="J16" t="n">
        <v>172.98</v>
      </c>
      <c r="K16" t="n">
        <v>51.39</v>
      </c>
      <c r="L16" t="n">
        <v>4.5</v>
      </c>
      <c r="M16" t="n">
        <v>50</v>
      </c>
      <c r="N16" t="n">
        <v>32.09</v>
      </c>
      <c r="O16" t="n">
        <v>21568.34</v>
      </c>
      <c r="P16" t="n">
        <v>318.75</v>
      </c>
      <c r="Q16" t="n">
        <v>452.67</v>
      </c>
      <c r="R16" t="n">
        <v>109.55</v>
      </c>
      <c r="S16" t="n">
        <v>57.64</v>
      </c>
      <c r="T16" t="n">
        <v>23654.9</v>
      </c>
      <c r="U16" t="n">
        <v>0.53</v>
      </c>
      <c r="V16" t="n">
        <v>0.84</v>
      </c>
      <c r="W16" t="n">
        <v>6.88</v>
      </c>
      <c r="X16" t="n">
        <v>1.45</v>
      </c>
      <c r="Y16" t="n">
        <v>1</v>
      </c>
      <c r="Z16" t="n">
        <v>10</v>
      </c>
      <c r="AA16" t="n">
        <v>461.933051865297</v>
      </c>
      <c r="AB16" t="n">
        <v>632.0371806100676</v>
      </c>
      <c r="AC16" t="n">
        <v>571.7164391623962</v>
      </c>
      <c r="AD16" t="n">
        <v>461933.051865297</v>
      </c>
      <c r="AE16" t="n">
        <v>632037.1806100676</v>
      </c>
      <c r="AF16" t="n">
        <v>3.472451284197105e-06</v>
      </c>
      <c r="AG16" t="n">
        <v>8.483796296296296</v>
      </c>
      <c r="AH16" t="n">
        <v>571716.4391623962</v>
      </c>
    </row>
    <row r="17">
      <c r="A17" t="n">
        <v>15</v>
      </c>
      <c r="B17" t="n">
        <v>85</v>
      </c>
      <c r="C17" t="inlineStr">
        <is>
          <t xml:space="preserve">CONCLUIDO	</t>
        </is>
      </c>
      <c r="D17" t="n">
        <v>3.4319</v>
      </c>
      <c r="E17" t="n">
        <v>29.14</v>
      </c>
      <c r="F17" t="n">
        <v>25.11</v>
      </c>
      <c r="G17" t="n">
        <v>30.74</v>
      </c>
      <c r="H17" t="n">
        <v>0.49</v>
      </c>
      <c r="I17" t="n">
        <v>49</v>
      </c>
      <c r="J17" t="n">
        <v>173.35</v>
      </c>
      <c r="K17" t="n">
        <v>51.39</v>
      </c>
      <c r="L17" t="n">
        <v>4.75</v>
      </c>
      <c r="M17" t="n">
        <v>47</v>
      </c>
      <c r="N17" t="n">
        <v>32.2</v>
      </c>
      <c r="O17" t="n">
        <v>21613.54</v>
      </c>
      <c r="P17" t="n">
        <v>317.38</v>
      </c>
      <c r="Q17" t="n">
        <v>452.67</v>
      </c>
      <c r="R17" t="n">
        <v>107.48</v>
      </c>
      <c r="S17" t="n">
        <v>57.64</v>
      </c>
      <c r="T17" t="n">
        <v>22634.94</v>
      </c>
      <c r="U17" t="n">
        <v>0.54</v>
      </c>
      <c r="V17" t="n">
        <v>0.84</v>
      </c>
      <c r="W17" t="n">
        <v>6.87</v>
      </c>
      <c r="X17" t="n">
        <v>1.38</v>
      </c>
      <c r="Y17" t="n">
        <v>1</v>
      </c>
      <c r="Z17" t="n">
        <v>10</v>
      </c>
      <c r="AA17" t="n">
        <v>458.8884635717709</v>
      </c>
      <c r="AB17" t="n">
        <v>627.8714405891093</v>
      </c>
      <c r="AC17" t="n">
        <v>567.9482715223854</v>
      </c>
      <c r="AD17" t="n">
        <v>458888.4635717709</v>
      </c>
      <c r="AE17" t="n">
        <v>627871.4405891093</v>
      </c>
      <c r="AF17" t="n">
        <v>3.493727810681925e-06</v>
      </c>
      <c r="AG17" t="n">
        <v>8.431712962962964</v>
      </c>
      <c r="AH17" t="n">
        <v>567948.2715223854</v>
      </c>
    </row>
    <row r="18">
      <c r="A18" t="n">
        <v>16</v>
      </c>
      <c r="B18" t="n">
        <v>85</v>
      </c>
      <c r="C18" t="inlineStr">
        <is>
          <t xml:space="preserve">CONCLUIDO	</t>
        </is>
      </c>
      <c r="D18" t="n">
        <v>3.4459</v>
      </c>
      <c r="E18" t="n">
        <v>29.02</v>
      </c>
      <c r="F18" t="n">
        <v>25.05</v>
      </c>
      <c r="G18" t="n">
        <v>31.98</v>
      </c>
      <c r="H18" t="n">
        <v>0.51</v>
      </c>
      <c r="I18" t="n">
        <v>47</v>
      </c>
      <c r="J18" t="n">
        <v>173.71</v>
      </c>
      <c r="K18" t="n">
        <v>51.39</v>
      </c>
      <c r="L18" t="n">
        <v>5</v>
      </c>
      <c r="M18" t="n">
        <v>45</v>
      </c>
      <c r="N18" t="n">
        <v>32.32</v>
      </c>
      <c r="O18" t="n">
        <v>21658.78</v>
      </c>
      <c r="P18" t="n">
        <v>316.49</v>
      </c>
      <c r="Q18" t="n">
        <v>452.63</v>
      </c>
      <c r="R18" t="n">
        <v>105.47</v>
      </c>
      <c r="S18" t="n">
        <v>57.64</v>
      </c>
      <c r="T18" t="n">
        <v>21638.11</v>
      </c>
      <c r="U18" t="n">
        <v>0.55</v>
      </c>
      <c r="V18" t="n">
        <v>0.85</v>
      </c>
      <c r="W18" t="n">
        <v>6.88</v>
      </c>
      <c r="X18" t="n">
        <v>1.33</v>
      </c>
      <c r="Y18" t="n">
        <v>1</v>
      </c>
      <c r="Z18" t="n">
        <v>10</v>
      </c>
      <c r="AA18" t="n">
        <v>456.8482215718063</v>
      </c>
      <c r="AB18" t="n">
        <v>625.0798914756332</v>
      </c>
      <c r="AC18" t="n">
        <v>565.4231439383357</v>
      </c>
      <c r="AD18" t="n">
        <v>456848.2215718063</v>
      </c>
      <c r="AE18" t="n">
        <v>625079.8914756331</v>
      </c>
      <c r="AF18" t="n">
        <v>3.50798002937989e-06</v>
      </c>
      <c r="AG18" t="n">
        <v>8.39699074074074</v>
      </c>
      <c r="AH18" t="n">
        <v>565423.1439383357</v>
      </c>
    </row>
    <row r="19">
      <c r="A19" t="n">
        <v>17</v>
      </c>
      <c r="B19" t="n">
        <v>85</v>
      </c>
      <c r="C19" t="inlineStr">
        <is>
          <t xml:space="preserve">CONCLUIDO	</t>
        </is>
      </c>
      <c r="D19" t="n">
        <v>3.4716</v>
      </c>
      <c r="E19" t="n">
        <v>28.81</v>
      </c>
      <c r="F19" t="n">
        <v>24.94</v>
      </c>
      <c r="G19" t="n">
        <v>34.01</v>
      </c>
      <c r="H19" t="n">
        <v>0.53</v>
      </c>
      <c r="I19" t="n">
        <v>44</v>
      </c>
      <c r="J19" t="n">
        <v>174.08</v>
      </c>
      <c r="K19" t="n">
        <v>51.39</v>
      </c>
      <c r="L19" t="n">
        <v>5.25</v>
      </c>
      <c r="M19" t="n">
        <v>42</v>
      </c>
      <c r="N19" t="n">
        <v>32.44</v>
      </c>
      <c r="O19" t="n">
        <v>21704.07</v>
      </c>
      <c r="P19" t="n">
        <v>314.7</v>
      </c>
      <c r="Q19" t="n">
        <v>452.68</v>
      </c>
      <c r="R19" t="n">
        <v>101.92</v>
      </c>
      <c r="S19" t="n">
        <v>57.64</v>
      </c>
      <c r="T19" t="n">
        <v>19878.17</v>
      </c>
      <c r="U19" t="n">
        <v>0.57</v>
      </c>
      <c r="V19" t="n">
        <v>0.85</v>
      </c>
      <c r="W19" t="n">
        <v>6.86</v>
      </c>
      <c r="X19" t="n">
        <v>1.21</v>
      </c>
      <c r="Y19" t="n">
        <v>1</v>
      </c>
      <c r="Z19" t="n">
        <v>10</v>
      </c>
      <c r="AA19" t="n">
        <v>453.037358774801</v>
      </c>
      <c r="AB19" t="n">
        <v>619.8657008733696</v>
      </c>
      <c r="AC19" t="n">
        <v>560.7065883689896</v>
      </c>
      <c r="AD19" t="n">
        <v>453037.358774801</v>
      </c>
      <c r="AE19" t="n">
        <v>619865.7008733696</v>
      </c>
      <c r="AF19" t="n">
        <v>3.534143030846869e-06</v>
      </c>
      <c r="AG19" t="n">
        <v>8.336226851851851</v>
      </c>
      <c r="AH19" t="n">
        <v>560706.5883689896</v>
      </c>
    </row>
    <row r="20">
      <c r="A20" t="n">
        <v>18</v>
      </c>
      <c r="B20" t="n">
        <v>85</v>
      </c>
      <c r="C20" t="inlineStr">
        <is>
          <t xml:space="preserve">CONCLUIDO	</t>
        </is>
      </c>
      <c r="D20" t="n">
        <v>3.4844</v>
      </c>
      <c r="E20" t="n">
        <v>28.7</v>
      </c>
      <c r="F20" t="n">
        <v>24.9</v>
      </c>
      <c r="G20" t="n">
        <v>35.58</v>
      </c>
      <c r="H20" t="n">
        <v>0.5600000000000001</v>
      </c>
      <c r="I20" t="n">
        <v>42</v>
      </c>
      <c r="J20" t="n">
        <v>174.45</v>
      </c>
      <c r="K20" t="n">
        <v>51.39</v>
      </c>
      <c r="L20" t="n">
        <v>5.5</v>
      </c>
      <c r="M20" t="n">
        <v>40</v>
      </c>
      <c r="N20" t="n">
        <v>32.56</v>
      </c>
      <c r="O20" t="n">
        <v>21749.39</v>
      </c>
      <c r="P20" t="n">
        <v>313.91</v>
      </c>
      <c r="Q20" t="n">
        <v>452.64</v>
      </c>
      <c r="R20" t="n">
        <v>100.63</v>
      </c>
      <c r="S20" t="n">
        <v>57.64</v>
      </c>
      <c r="T20" t="n">
        <v>19244.28</v>
      </c>
      <c r="U20" t="n">
        <v>0.57</v>
      </c>
      <c r="V20" t="n">
        <v>0.85</v>
      </c>
      <c r="W20" t="n">
        <v>6.87</v>
      </c>
      <c r="X20" t="n">
        <v>1.18</v>
      </c>
      <c r="Y20" t="n">
        <v>1</v>
      </c>
      <c r="Z20" t="n">
        <v>10</v>
      </c>
      <c r="AA20" t="n">
        <v>451.2764045473374</v>
      </c>
      <c r="AB20" t="n">
        <v>617.4562856115364</v>
      </c>
      <c r="AC20" t="n">
        <v>558.5271243181102</v>
      </c>
      <c r="AD20" t="n">
        <v>451276.4045473374</v>
      </c>
      <c r="AE20" t="n">
        <v>617456.2856115364</v>
      </c>
      <c r="AF20" t="n">
        <v>3.547173630799294e-06</v>
      </c>
      <c r="AG20" t="n">
        <v>8.304398148148147</v>
      </c>
      <c r="AH20" t="n">
        <v>558527.1243181102</v>
      </c>
    </row>
    <row r="21">
      <c r="A21" t="n">
        <v>19</v>
      </c>
      <c r="B21" t="n">
        <v>85</v>
      </c>
      <c r="C21" t="inlineStr">
        <is>
          <t xml:space="preserve">CONCLUIDO	</t>
        </is>
      </c>
      <c r="D21" t="n">
        <v>3.4984</v>
      </c>
      <c r="E21" t="n">
        <v>28.58</v>
      </c>
      <c r="F21" t="n">
        <v>24.86</v>
      </c>
      <c r="G21" t="n">
        <v>37.28</v>
      </c>
      <c r="H21" t="n">
        <v>0.58</v>
      </c>
      <c r="I21" t="n">
        <v>40</v>
      </c>
      <c r="J21" t="n">
        <v>174.82</v>
      </c>
      <c r="K21" t="n">
        <v>51.39</v>
      </c>
      <c r="L21" t="n">
        <v>5.75</v>
      </c>
      <c r="M21" t="n">
        <v>38</v>
      </c>
      <c r="N21" t="n">
        <v>32.67</v>
      </c>
      <c r="O21" t="n">
        <v>21794.75</v>
      </c>
      <c r="P21" t="n">
        <v>312.79</v>
      </c>
      <c r="Q21" t="n">
        <v>452.7</v>
      </c>
      <c r="R21" t="n">
        <v>99</v>
      </c>
      <c r="S21" t="n">
        <v>57.64</v>
      </c>
      <c r="T21" t="n">
        <v>18438.81</v>
      </c>
      <c r="U21" t="n">
        <v>0.58</v>
      </c>
      <c r="V21" t="n">
        <v>0.85</v>
      </c>
      <c r="W21" t="n">
        <v>6.86</v>
      </c>
      <c r="X21" t="n">
        <v>1.13</v>
      </c>
      <c r="Y21" t="n">
        <v>1</v>
      </c>
      <c r="Z21" t="n">
        <v>10</v>
      </c>
      <c r="AA21" t="n">
        <v>449.1996959369159</v>
      </c>
      <c r="AB21" t="n">
        <v>614.6148412728398</v>
      </c>
      <c r="AC21" t="n">
        <v>555.9568634391067</v>
      </c>
      <c r="AD21" t="n">
        <v>449199.6959369159</v>
      </c>
      <c r="AE21" t="n">
        <v>614614.8412728398</v>
      </c>
      <c r="AF21" t="n">
        <v>3.56142584949726e-06</v>
      </c>
      <c r="AG21" t="n">
        <v>8.269675925925926</v>
      </c>
      <c r="AH21" t="n">
        <v>555956.8634391066</v>
      </c>
    </row>
    <row r="22">
      <c r="A22" t="n">
        <v>20</v>
      </c>
      <c r="B22" t="n">
        <v>85</v>
      </c>
      <c r="C22" t="inlineStr">
        <is>
          <t xml:space="preserve">CONCLUIDO	</t>
        </is>
      </c>
      <c r="D22" t="n">
        <v>3.5096</v>
      </c>
      <c r="E22" t="n">
        <v>28.49</v>
      </c>
      <c r="F22" t="n">
        <v>24.8</v>
      </c>
      <c r="G22" t="n">
        <v>38.15</v>
      </c>
      <c r="H22" t="n">
        <v>0.61</v>
      </c>
      <c r="I22" t="n">
        <v>39</v>
      </c>
      <c r="J22" t="n">
        <v>175.18</v>
      </c>
      <c r="K22" t="n">
        <v>51.39</v>
      </c>
      <c r="L22" t="n">
        <v>6</v>
      </c>
      <c r="M22" t="n">
        <v>37</v>
      </c>
      <c r="N22" t="n">
        <v>32.79</v>
      </c>
      <c r="O22" t="n">
        <v>21840.16</v>
      </c>
      <c r="P22" t="n">
        <v>311.89</v>
      </c>
      <c r="Q22" t="n">
        <v>452.58</v>
      </c>
      <c r="R22" t="n">
        <v>97.40000000000001</v>
      </c>
      <c r="S22" t="n">
        <v>57.64</v>
      </c>
      <c r="T22" t="n">
        <v>17644.3</v>
      </c>
      <c r="U22" t="n">
        <v>0.59</v>
      </c>
      <c r="V22" t="n">
        <v>0.86</v>
      </c>
      <c r="W22" t="n">
        <v>6.85</v>
      </c>
      <c r="X22" t="n">
        <v>1.07</v>
      </c>
      <c r="Y22" t="n">
        <v>1</v>
      </c>
      <c r="Z22" t="n">
        <v>10</v>
      </c>
      <c r="AA22" t="n">
        <v>447.4617237275586</v>
      </c>
      <c r="AB22" t="n">
        <v>612.2368710220745</v>
      </c>
      <c r="AC22" t="n">
        <v>553.8058433315723</v>
      </c>
      <c r="AD22" t="n">
        <v>447461.7237275586</v>
      </c>
      <c r="AE22" t="n">
        <v>612236.8710220745</v>
      </c>
      <c r="AF22" t="n">
        <v>3.572827624455631e-06</v>
      </c>
      <c r="AG22" t="n">
        <v>8.24363425925926</v>
      </c>
      <c r="AH22" t="n">
        <v>553805.8433315723</v>
      </c>
    </row>
    <row r="23">
      <c r="A23" t="n">
        <v>21</v>
      </c>
      <c r="B23" t="n">
        <v>85</v>
      </c>
      <c r="C23" t="inlineStr">
        <is>
          <t xml:space="preserve">CONCLUIDO	</t>
        </is>
      </c>
      <c r="D23" t="n">
        <v>3.5197</v>
      </c>
      <c r="E23" t="n">
        <v>28.41</v>
      </c>
      <c r="F23" t="n">
        <v>24.79</v>
      </c>
      <c r="G23" t="n">
        <v>40.19</v>
      </c>
      <c r="H23" t="n">
        <v>0.63</v>
      </c>
      <c r="I23" t="n">
        <v>37</v>
      </c>
      <c r="J23" t="n">
        <v>175.55</v>
      </c>
      <c r="K23" t="n">
        <v>51.39</v>
      </c>
      <c r="L23" t="n">
        <v>6.25</v>
      </c>
      <c r="M23" t="n">
        <v>35</v>
      </c>
      <c r="N23" t="n">
        <v>32.91</v>
      </c>
      <c r="O23" t="n">
        <v>21885.6</v>
      </c>
      <c r="P23" t="n">
        <v>311.44</v>
      </c>
      <c r="Q23" t="n">
        <v>452.57</v>
      </c>
      <c r="R23" t="n">
        <v>97.06</v>
      </c>
      <c r="S23" t="n">
        <v>57.64</v>
      </c>
      <c r="T23" t="n">
        <v>17484.58</v>
      </c>
      <c r="U23" t="n">
        <v>0.59</v>
      </c>
      <c r="V23" t="n">
        <v>0.86</v>
      </c>
      <c r="W23" t="n">
        <v>6.85</v>
      </c>
      <c r="X23" t="n">
        <v>1.06</v>
      </c>
      <c r="Y23" t="n">
        <v>1</v>
      </c>
      <c r="Z23" t="n">
        <v>10</v>
      </c>
      <c r="AA23" t="n">
        <v>446.2871512962762</v>
      </c>
      <c r="AB23" t="n">
        <v>610.6297692031156</v>
      </c>
      <c r="AC23" t="n">
        <v>552.3521210546332</v>
      </c>
      <c r="AD23" t="n">
        <v>446287.1512962762</v>
      </c>
      <c r="AE23" t="n">
        <v>610629.7692031156</v>
      </c>
      <c r="AF23" t="n">
        <v>3.583109582230592e-06</v>
      </c>
      <c r="AG23" t="n">
        <v>8.220486111111112</v>
      </c>
      <c r="AH23" t="n">
        <v>552352.1210546333</v>
      </c>
    </row>
    <row r="24">
      <c r="A24" t="n">
        <v>22</v>
      </c>
      <c r="B24" t="n">
        <v>85</v>
      </c>
      <c r="C24" t="inlineStr">
        <is>
          <t xml:space="preserve">CONCLUIDO	</t>
        </is>
      </c>
      <c r="D24" t="n">
        <v>3.5301</v>
      </c>
      <c r="E24" t="n">
        <v>28.33</v>
      </c>
      <c r="F24" t="n">
        <v>24.74</v>
      </c>
      <c r="G24" t="n">
        <v>41.23</v>
      </c>
      <c r="H24" t="n">
        <v>0.66</v>
      </c>
      <c r="I24" t="n">
        <v>36</v>
      </c>
      <c r="J24" t="n">
        <v>175.92</v>
      </c>
      <c r="K24" t="n">
        <v>51.39</v>
      </c>
      <c r="L24" t="n">
        <v>6.5</v>
      </c>
      <c r="M24" t="n">
        <v>34</v>
      </c>
      <c r="N24" t="n">
        <v>33.03</v>
      </c>
      <c r="O24" t="n">
        <v>21931.08</v>
      </c>
      <c r="P24" t="n">
        <v>310.54</v>
      </c>
      <c r="Q24" t="n">
        <v>452.64</v>
      </c>
      <c r="R24" t="n">
        <v>95.34</v>
      </c>
      <c r="S24" t="n">
        <v>57.64</v>
      </c>
      <c r="T24" t="n">
        <v>16627.13</v>
      </c>
      <c r="U24" t="n">
        <v>0.6</v>
      </c>
      <c r="V24" t="n">
        <v>0.86</v>
      </c>
      <c r="W24" t="n">
        <v>6.85</v>
      </c>
      <c r="X24" t="n">
        <v>1.01</v>
      </c>
      <c r="Y24" t="n">
        <v>1</v>
      </c>
      <c r="Z24" t="n">
        <v>10</v>
      </c>
      <c r="AA24" t="n">
        <v>444.6646310868484</v>
      </c>
      <c r="AB24" t="n">
        <v>608.4097654720367</v>
      </c>
      <c r="AC24" t="n">
        <v>550.3439913638535</v>
      </c>
      <c r="AD24" t="n">
        <v>444664.6310868484</v>
      </c>
      <c r="AE24" t="n">
        <v>608409.7654720367</v>
      </c>
      <c r="AF24" t="n">
        <v>3.593696944691938e-06</v>
      </c>
      <c r="AG24" t="n">
        <v>8.197337962962964</v>
      </c>
      <c r="AH24" t="n">
        <v>550343.9913638536</v>
      </c>
    </row>
    <row r="25">
      <c r="A25" t="n">
        <v>23</v>
      </c>
      <c r="B25" t="n">
        <v>85</v>
      </c>
      <c r="C25" t="inlineStr">
        <is>
          <t xml:space="preserve">CONCLUIDO	</t>
        </is>
      </c>
      <c r="D25" t="n">
        <v>3.5476</v>
      </c>
      <c r="E25" t="n">
        <v>28.19</v>
      </c>
      <c r="F25" t="n">
        <v>24.66</v>
      </c>
      <c r="G25" t="n">
        <v>43.52</v>
      </c>
      <c r="H25" t="n">
        <v>0.68</v>
      </c>
      <c r="I25" t="n">
        <v>34</v>
      </c>
      <c r="J25" t="n">
        <v>176.29</v>
      </c>
      <c r="K25" t="n">
        <v>51.39</v>
      </c>
      <c r="L25" t="n">
        <v>6.75</v>
      </c>
      <c r="M25" t="n">
        <v>32</v>
      </c>
      <c r="N25" t="n">
        <v>33.15</v>
      </c>
      <c r="O25" t="n">
        <v>21976.61</v>
      </c>
      <c r="P25" t="n">
        <v>309.16</v>
      </c>
      <c r="Q25" t="n">
        <v>452.6</v>
      </c>
      <c r="R25" t="n">
        <v>92.89</v>
      </c>
      <c r="S25" t="n">
        <v>57.64</v>
      </c>
      <c r="T25" t="n">
        <v>15412.63</v>
      </c>
      <c r="U25" t="n">
        <v>0.62</v>
      </c>
      <c r="V25" t="n">
        <v>0.86</v>
      </c>
      <c r="W25" t="n">
        <v>6.85</v>
      </c>
      <c r="X25" t="n">
        <v>0.9399999999999999</v>
      </c>
      <c r="Y25" t="n">
        <v>1</v>
      </c>
      <c r="Z25" t="n">
        <v>10</v>
      </c>
      <c r="AA25" t="n">
        <v>442.0600767634565</v>
      </c>
      <c r="AB25" t="n">
        <v>604.8460993419446</v>
      </c>
      <c r="AC25" t="n">
        <v>547.1204365275809</v>
      </c>
      <c r="AD25" t="n">
        <v>442060.0767634565</v>
      </c>
      <c r="AE25" t="n">
        <v>604846.0993419447</v>
      </c>
      <c r="AF25" t="n">
        <v>3.611512218064395e-06</v>
      </c>
      <c r="AG25" t="n">
        <v>8.156828703703704</v>
      </c>
      <c r="AH25" t="n">
        <v>547120.4365275808</v>
      </c>
    </row>
    <row r="26">
      <c r="A26" t="n">
        <v>24</v>
      </c>
      <c r="B26" t="n">
        <v>85</v>
      </c>
      <c r="C26" t="inlineStr">
        <is>
          <t xml:space="preserve">CONCLUIDO	</t>
        </is>
      </c>
      <c r="D26" t="n">
        <v>3.5536</v>
      </c>
      <c r="E26" t="n">
        <v>28.14</v>
      </c>
      <c r="F26" t="n">
        <v>24.65</v>
      </c>
      <c r="G26" t="n">
        <v>44.82</v>
      </c>
      <c r="H26" t="n">
        <v>0.7</v>
      </c>
      <c r="I26" t="n">
        <v>33</v>
      </c>
      <c r="J26" t="n">
        <v>176.66</v>
      </c>
      <c r="K26" t="n">
        <v>51.39</v>
      </c>
      <c r="L26" t="n">
        <v>7</v>
      </c>
      <c r="M26" t="n">
        <v>31</v>
      </c>
      <c r="N26" t="n">
        <v>33.27</v>
      </c>
      <c r="O26" t="n">
        <v>22022.17</v>
      </c>
      <c r="P26" t="n">
        <v>308.85</v>
      </c>
      <c r="Q26" t="n">
        <v>452.66</v>
      </c>
      <c r="R26" t="n">
        <v>92.45999999999999</v>
      </c>
      <c r="S26" t="n">
        <v>57.64</v>
      </c>
      <c r="T26" t="n">
        <v>15201.34</v>
      </c>
      <c r="U26" t="n">
        <v>0.62</v>
      </c>
      <c r="V26" t="n">
        <v>0.86</v>
      </c>
      <c r="W26" t="n">
        <v>6.85</v>
      </c>
      <c r="X26" t="n">
        <v>0.92</v>
      </c>
      <c r="Y26" t="n">
        <v>1</v>
      </c>
      <c r="Z26" t="n">
        <v>10</v>
      </c>
      <c r="AA26" t="n">
        <v>441.3367614502196</v>
      </c>
      <c r="AB26" t="n">
        <v>603.8564274199543</v>
      </c>
      <c r="AC26" t="n">
        <v>546.2252175048119</v>
      </c>
      <c r="AD26" t="n">
        <v>441336.7614502196</v>
      </c>
      <c r="AE26" t="n">
        <v>603856.4274199543</v>
      </c>
      <c r="AF26" t="n">
        <v>3.617620311792094e-06</v>
      </c>
      <c r="AG26" t="n">
        <v>8.142361111111112</v>
      </c>
      <c r="AH26" t="n">
        <v>546225.2175048119</v>
      </c>
    </row>
    <row r="27">
      <c r="A27" t="n">
        <v>25</v>
      </c>
      <c r="B27" t="n">
        <v>85</v>
      </c>
      <c r="C27" t="inlineStr">
        <is>
          <t xml:space="preserve">CONCLUIDO	</t>
        </is>
      </c>
      <c r="D27" t="n">
        <v>3.5605</v>
      </c>
      <c r="E27" t="n">
        <v>28.09</v>
      </c>
      <c r="F27" t="n">
        <v>24.63</v>
      </c>
      <c r="G27" t="n">
        <v>46.18</v>
      </c>
      <c r="H27" t="n">
        <v>0.73</v>
      </c>
      <c r="I27" t="n">
        <v>32</v>
      </c>
      <c r="J27" t="n">
        <v>177.03</v>
      </c>
      <c r="K27" t="n">
        <v>51.39</v>
      </c>
      <c r="L27" t="n">
        <v>7.25</v>
      </c>
      <c r="M27" t="n">
        <v>30</v>
      </c>
      <c r="N27" t="n">
        <v>33.39</v>
      </c>
      <c r="O27" t="n">
        <v>22067.77</v>
      </c>
      <c r="P27" t="n">
        <v>308.28</v>
      </c>
      <c r="Q27" t="n">
        <v>452.62</v>
      </c>
      <c r="R27" t="n">
        <v>91.64</v>
      </c>
      <c r="S27" t="n">
        <v>57.64</v>
      </c>
      <c r="T27" t="n">
        <v>14795.64</v>
      </c>
      <c r="U27" t="n">
        <v>0.63</v>
      </c>
      <c r="V27" t="n">
        <v>0.86</v>
      </c>
      <c r="W27" t="n">
        <v>6.85</v>
      </c>
      <c r="X27" t="n">
        <v>0.9</v>
      </c>
      <c r="Y27" t="n">
        <v>1</v>
      </c>
      <c r="Z27" t="n">
        <v>10</v>
      </c>
      <c r="AA27" t="n">
        <v>440.3372645402699</v>
      </c>
      <c r="AB27" t="n">
        <v>602.4888716530696</v>
      </c>
      <c r="AC27" t="n">
        <v>544.9881793409422</v>
      </c>
      <c r="AD27" t="n">
        <v>440337.2645402699</v>
      </c>
      <c r="AE27" t="n">
        <v>602488.8716530696</v>
      </c>
      <c r="AF27" t="n">
        <v>3.624644619578949e-06</v>
      </c>
      <c r="AG27" t="n">
        <v>8.127893518518519</v>
      </c>
      <c r="AH27" t="n">
        <v>544988.1793409422</v>
      </c>
    </row>
    <row r="28">
      <c r="A28" t="n">
        <v>26</v>
      </c>
      <c r="B28" t="n">
        <v>85</v>
      </c>
      <c r="C28" t="inlineStr">
        <is>
          <t xml:space="preserve">CONCLUIDO	</t>
        </is>
      </c>
      <c r="D28" t="n">
        <v>3.571</v>
      </c>
      <c r="E28" t="n">
        <v>28</v>
      </c>
      <c r="F28" t="n">
        <v>24.58</v>
      </c>
      <c r="G28" t="n">
        <v>47.57</v>
      </c>
      <c r="H28" t="n">
        <v>0.75</v>
      </c>
      <c r="I28" t="n">
        <v>31</v>
      </c>
      <c r="J28" t="n">
        <v>177.4</v>
      </c>
      <c r="K28" t="n">
        <v>51.39</v>
      </c>
      <c r="L28" t="n">
        <v>7.5</v>
      </c>
      <c r="M28" t="n">
        <v>29</v>
      </c>
      <c r="N28" t="n">
        <v>33.51</v>
      </c>
      <c r="O28" t="n">
        <v>22113.42</v>
      </c>
      <c r="P28" t="n">
        <v>307.36</v>
      </c>
      <c r="Q28" t="n">
        <v>452.63</v>
      </c>
      <c r="R28" t="n">
        <v>90.15000000000001</v>
      </c>
      <c r="S28" t="n">
        <v>57.64</v>
      </c>
      <c r="T28" t="n">
        <v>14058.64</v>
      </c>
      <c r="U28" t="n">
        <v>0.64</v>
      </c>
      <c r="V28" t="n">
        <v>0.86</v>
      </c>
      <c r="W28" t="n">
        <v>6.84</v>
      </c>
      <c r="X28" t="n">
        <v>0.85</v>
      </c>
      <c r="Y28" t="n">
        <v>1</v>
      </c>
      <c r="Z28" t="n">
        <v>10</v>
      </c>
      <c r="AA28" t="n">
        <v>438.7291626868112</v>
      </c>
      <c r="AB28" t="n">
        <v>600.2885957527207</v>
      </c>
      <c r="AC28" t="n">
        <v>542.9978946844158</v>
      </c>
      <c r="AD28" t="n">
        <v>438729.1626868112</v>
      </c>
      <c r="AE28" t="n">
        <v>600288.5957527206</v>
      </c>
      <c r="AF28" t="n">
        <v>3.635333783602423e-06</v>
      </c>
      <c r="AG28" t="n">
        <v>8.101851851851853</v>
      </c>
      <c r="AH28" t="n">
        <v>542997.8946844158</v>
      </c>
    </row>
    <row r="29">
      <c r="A29" t="n">
        <v>27</v>
      </c>
      <c r="B29" t="n">
        <v>85</v>
      </c>
      <c r="C29" t="inlineStr">
        <is>
          <t xml:space="preserve">CONCLUIDO	</t>
        </is>
      </c>
      <c r="D29" t="n">
        <v>3.5763</v>
      </c>
      <c r="E29" t="n">
        <v>27.96</v>
      </c>
      <c r="F29" t="n">
        <v>24.57</v>
      </c>
      <c r="G29" t="n">
        <v>49.15</v>
      </c>
      <c r="H29" t="n">
        <v>0.77</v>
      </c>
      <c r="I29" t="n">
        <v>30</v>
      </c>
      <c r="J29" t="n">
        <v>177.77</v>
      </c>
      <c r="K29" t="n">
        <v>51.39</v>
      </c>
      <c r="L29" t="n">
        <v>7.75</v>
      </c>
      <c r="M29" t="n">
        <v>28</v>
      </c>
      <c r="N29" t="n">
        <v>33.63</v>
      </c>
      <c r="O29" t="n">
        <v>22159.1</v>
      </c>
      <c r="P29" t="n">
        <v>306.99</v>
      </c>
      <c r="Q29" t="n">
        <v>452.62</v>
      </c>
      <c r="R29" t="n">
        <v>90.05</v>
      </c>
      <c r="S29" t="n">
        <v>57.64</v>
      </c>
      <c r="T29" t="n">
        <v>14012.53</v>
      </c>
      <c r="U29" t="n">
        <v>0.64</v>
      </c>
      <c r="V29" t="n">
        <v>0.86</v>
      </c>
      <c r="W29" t="n">
        <v>6.84</v>
      </c>
      <c r="X29" t="n">
        <v>0.85</v>
      </c>
      <c r="Y29" t="n">
        <v>1</v>
      </c>
      <c r="Z29" t="n">
        <v>10</v>
      </c>
      <c r="AA29" t="n">
        <v>438.0306811593342</v>
      </c>
      <c r="AB29" t="n">
        <v>599.3329025119964</v>
      </c>
      <c r="AC29" t="n">
        <v>542.1334114652625</v>
      </c>
      <c r="AD29" t="n">
        <v>438030.6811593342</v>
      </c>
      <c r="AE29" t="n">
        <v>599332.9025119964</v>
      </c>
      <c r="AF29" t="n">
        <v>3.640729266395223e-06</v>
      </c>
      <c r="AG29" t="n">
        <v>8.090277777777779</v>
      </c>
      <c r="AH29" t="n">
        <v>542133.4114652625</v>
      </c>
    </row>
    <row r="30">
      <c r="A30" t="n">
        <v>28</v>
      </c>
      <c r="B30" t="n">
        <v>85</v>
      </c>
      <c r="C30" t="inlineStr">
        <is>
          <t xml:space="preserve">CONCLUIDO	</t>
        </is>
      </c>
      <c r="D30" t="n">
        <v>3.586</v>
      </c>
      <c r="E30" t="n">
        <v>27.89</v>
      </c>
      <c r="F30" t="n">
        <v>24.53</v>
      </c>
      <c r="G30" t="n">
        <v>50.75</v>
      </c>
      <c r="H30" t="n">
        <v>0.8</v>
      </c>
      <c r="I30" t="n">
        <v>29</v>
      </c>
      <c r="J30" t="n">
        <v>178.14</v>
      </c>
      <c r="K30" t="n">
        <v>51.39</v>
      </c>
      <c r="L30" t="n">
        <v>8</v>
      </c>
      <c r="M30" t="n">
        <v>27</v>
      </c>
      <c r="N30" t="n">
        <v>33.75</v>
      </c>
      <c r="O30" t="n">
        <v>22204.83</v>
      </c>
      <c r="P30" t="n">
        <v>306.03</v>
      </c>
      <c r="Q30" t="n">
        <v>452.65</v>
      </c>
      <c r="R30" t="n">
        <v>88.64</v>
      </c>
      <c r="S30" t="n">
        <v>57.64</v>
      </c>
      <c r="T30" t="n">
        <v>13311.43</v>
      </c>
      <c r="U30" t="n">
        <v>0.65</v>
      </c>
      <c r="V30" t="n">
        <v>0.86</v>
      </c>
      <c r="W30" t="n">
        <v>6.84</v>
      </c>
      <c r="X30" t="n">
        <v>0.8100000000000001</v>
      </c>
      <c r="Y30" t="n">
        <v>1</v>
      </c>
      <c r="Z30" t="n">
        <v>10</v>
      </c>
      <c r="AA30" t="n">
        <v>436.501859205986</v>
      </c>
      <c r="AB30" t="n">
        <v>597.241100868561</v>
      </c>
      <c r="AC30" t="n">
        <v>540.2412484348145</v>
      </c>
      <c r="AD30" t="n">
        <v>436501.859205986</v>
      </c>
      <c r="AE30" t="n">
        <v>597241.1008685611</v>
      </c>
      <c r="AF30" t="n">
        <v>3.65060401792167e-06</v>
      </c>
      <c r="AG30" t="n">
        <v>8.070023148148149</v>
      </c>
      <c r="AH30" t="n">
        <v>540241.2484348145</v>
      </c>
    </row>
    <row r="31">
      <c r="A31" t="n">
        <v>29</v>
      </c>
      <c r="B31" t="n">
        <v>85</v>
      </c>
      <c r="C31" t="inlineStr">
        <is>
          <t xml:space="preserve">CONCLUIDO	</t>
        </is>
      </c>
      <c r="D31" t="n">
        <v>3.5964</v>
      </c>
      <c r="E31" t="n">
        <v>27.81</v>
      </c>
      <c r="F31" t="n">
        <v>24.48</v>
      </c>
      <c r="G31" t="n">
        <v>52.47</v>
      </c>
      <c r="H31" t="n">
        <v>0.82</v>
      </c>
      <c r="I31" t="n">
        <v>28</v>
      </c>
      <c r="J31" t="n">
        <v>178.51</v>
      </c>
      <c r="K31" t="n">
        <v>51.39</v>
      </c>
      <c r="L31" t="n">
        <v>8.25</v>
      </c>
      <c r="M31" t="n">
        <v>26</v>
      </c>
      <c r="N31" t="n">
        <v>33.87</v>
      </c>
      <c r="O31" t="n">
        <v>22250.6</v>
      </c>
      <c r="P31" t="n">
        <v>305.02</v>
      </c>
      <c r="Q31" t="n">
        <v>452.68</v>
      </c>
      <c r="R31" t="n">
        <v>87.02</v>
      </c>
      <c r="S31" t="n">
        <v>57.64</v>
      </c>
      <c r="T31" t="n">
        <v>12507.02</v>
      </c>
      <c r="U31" t="n">
        <v>0.66</v>
      </c>
      <c r="V31" t="n">
        <v>0.87</v>
      </c>
      <c r="W31" t="n">
        <v>6.84</v>
      </c>
      <c r="X31" t="n">
        <v>0.76</v>
      </c>
      <c r="Y31" t="n">
        <v>1</v>
      </c>
      <c r="Z31" t="n">
        <v>10</v>
      </c>
      <c r="AA31" t="n">
        <v>434.863570122102</v>
      </c>
      <c r="AB31" t="n">
        <v>594.9995214677775</v>
      </c>
      <c r="AC31" t="n">
        <v>538.2136022259655</v>
      </c>
      <c r="AD31" t="n">
        <v>434863.570122102</v>
      </c>
      <c r="AE31" t="n">
        <v>594999.5214677776</v>
      </c>
      <c r="AF31" t="n">
        <v>3.661191380383017e-06</v>
      </c>
      <c r="AG31" t="n">
        <v>8.046875</v>
      </c>
      <c r="AH31" t="n">
        <v>538213.6022259655</v>
      </c>
    </row>
    <row r="32">
      <c r="A32" t="n">
        <v>30</v>
      </c>
      <c r="B32" t="n">
        <v>85</v>
      </c>
      <c r="C32" t="inlineStr">
        <is>
          <t xml:space="preserve">CONCLUIDO	</t>
        </is>
      </c>
      <c r="D32" t="n">
        <v>3.6009</v>
      </c>
      <c r="E32" t="n">
        <v>27.77</v>
      </c>
      <c r="F32" t="n">
        <v>24.48</v>
      </c>
      <c r="G32" t="n">
        <v>54.41</v>
      </c>
      <c r="H32" t="n">
        <v>0.84</v>
      </c>
      <c r="I32" t="n">
        <v>27</v>
      </c>
      <c r="J32" t="n">
        <v>178.88</v>
      </c>
      <c r="K32" t="n">
        <v>51.39</v>
      </c>
      <c r="L32" t="n">
        <v>8.5</v>
      </c>
      <c r="M32" t="n">
        <v>25</v>
      </c>
      <c r="N32" t="n">
        <v>33.99</v>
      </c>
      <c r="O32" t="n">
        <v>22296.41</v>
      </c>
      <c r="P32" t="n">
        <v>304.88</v>
      </c>
      <c r="Q32" t="n">
        <v>452.61</v>
      </c>
      <c r="R32" t="n">
        <v>86.98</v>
      </c>
      <c r="S32" t="n">
        <v>57.64</v>
      </c>
      <c r="T32" t="n">
        <v>12490.96</v>
      </c>
      <c r="U32" t="n">
        <v>0.66</v>
      </c>
      <c r="V32" t="n">
        <v>0.87</v>
      </c>
      <c r="W32" t="n">
        <v>6.84</v>
      </c>
      <c r="X32" t="n">
        <v>0.76</v>
      </c>
      <c r="Y32" t="n">
        <v>1</v>
      </c>
      <c r="Z32" t="n">
        <v>10</v>
      </c>
      <c r="AA32" t="n">
        <v>434.4217268500249</v>
      </c>
      <c r="AB32" t="n">
        <v>594.3949720101723</v>
      </c>
      <c r="AC32" t="n">
        <v>537.6667501201035</v>
      </c>
      <c r="AD32" t="n">
        <v>434421.7268500249</v>
      </c>
      <c r="AE32" t="n">
        <v>594394.9720101723</v>
      </c>
      <c r="AF32" t="n">
        <v>3.665772450678791e-06</v>
      </c>
      <c r="AG32" t="n">
        <v>8.035300925925926</v>
      </c>
      <c r="AH32" t="n">
        <v>537666.7501201035</v>
      </c>
    </row>
    <row r="33">
      <c r="A33" t="n">
        <v>31</v>
      </c>
      <c r="B33" t="n">
        <v>85</v>
      </c>
      <c r="C33" t="inlineStr">
        <is>
          <t xml:space="preserve">CONCLUIDO	</t>
        </is>
      </c>
      <c r="D33" t="n">
        <v>3.6096</v>
      </c>
      <c r="E33" t="n">
        <v>27.7</v>
      </c>
      <c r="F33" t="n">
        <v>24.45</v>
      </c>
      <c r="G33" t="n">
        <v>56.42</v>
      </c>
      <c r="H33" t="n">
        <v>0.87</v>
      </c>
      <c r="I33" t="n">
        <v>26</v>
      </c>
      <c r="J33" t="n">
        <v>179.26</v>
      </c>
      <c r="K33" t="n">
        <v>51.39</v>
      </c>
      <c r="L33" t="n">
        <v>8.75</v>
      </c>
      <c r="M33" t="n">
        <v>24</v>
      </c>
      <c r="N33" t="n">
        <v>34.11</v>
      </c>
      <c r="O33" t="n">
        <v>22342.26</v>
      </c>
      <c r="P33" t="n">
        <v>303.88</v>
      </c>
      <c r="Q33" t="n">
        <v>452.58</v>
      </c>
      <c r="R33" t="n">
        <v>85.93000000000001</v>
      </c>
      <c r="S33" t="n">
        <v>57.64</v>
      </c>
      <c r="T33" t="n">
        <v>11974.7</v>
      </c>
      <c r="U33" t="n">
        <v>0.67</v>
      </c>
      <c r="V33" t="n">
        <v>0.87</v>
      </c>
      <c r="W33" t="n">
        <v>6.84</v>
      </c>
      <c r="X33" t="n">
        <v>0.73</v>
      </c>
      <c r="Y33" t="n">
        <v>1</v>
      </c>
      <c r="Z33" t="n">
        <v>10</v>
      </c>
      <c r="AA33" t="n">
        <v>432.9925646433673</v>
      </c>
      <c r="AB33" t="n">
        <v>592.4395292288366</v>
      </c>
      <c r="AC33" t="n">
        <v>535.8979320533373</v>
      </c>
      <c r="AD33" t="n">
        <v>432992.5646433673</v>
      </c>
      <c r="AE33" t="n">
        <v>592439.5292288366</v>
      </c>
      <c r="AF33" t="n">
        <v>3.674629186583955e-06</v>
      </c>
      <c r="AG33" t="n">
        <v>8.015046296296296</v>
      </c>
      <c r="AH33" t="n">
        <v>535897.9320533373</v>
      </c>
    </row>
    <row r="34">
      <c r="A34" t="n">
        <v>32</v>
      </c>
      <c r="B34" t="n">
        <v>85</v>
      </c>
      <c r="C34" t="inlineStr">
        <is>
          <t xml:space="preserve">CONCLUIDO	</t>
        </is>
      </c>
      <c r="D34" t="n">
        <v>3.6088</v>
      </c>
      <c r="E34" t="n">
        <v>27.71</v>
      </c>
      <c r="F34" t="n">
        <v>24.46</v>
      </c>
      <c r="G34" t="n">
        <v>56.44</v>
      </c>
      <c r="H34" t="n">
        <v>0.89</v>
      </c>
      <c r="I34" t="n">
        <v>26</v>
      </c>
      <c r="J34" t="n">
        <v>179.63</v>
      </c>
      <c r="K34" t="n">
        <v>51.39</v>
      </c>
      <c r="L34" t="n">
        <v>9</v>
      </c>
      <c r="M34" t="n">
        <v>24</v>
      </c>
      <c r="N34" t="n">
        <v>34.24</v>
      </c>
      <c r="O34" t="n">
        <v>22388.15</v>
      </c>
      <c r="P34" t="n">
        <v>303.54</v>
      </c>
      <c r="Q34" t="n">
        <v>452.63</v>
      </c>
      <c r="R34" t="n">
        <v>86.25</v>
      </c>
      <c r="S34" t="n">
        <v>57.64</v>
      </c>
      <c r="T34" t="n">
        <v>12134.24</v>
      </c>
      <c r="U34" t="n">
        <v>0.67</v>
      </c>
      <c r="V34" t="n">
        <v>0.87</v>
      </c>
      <c r="W34" t="n">
        <v>6.84</v>
      </c>
      <c r="X34" t="n">
        <v>0.73</v>
      </c>
      <c r="Y34" t="n">
        <v>1</v>
      </c>
      <c r="Z34" t="n">
        <v>10</v>
      </c>
      <c r="AA34" t="n">
        <v>432.8557690602616</v>
      </c>
      <c r="AB34" t="n">
        <v>592.2523594770363</v>
      </c>
      <c r="AC34" t="n">
        <v>535.7286255199543</v>
      </c>
      <c r="AD34" t="n">
        <v>432855.7690602616</v>
      </c>
      <c r="AE34" t="n">
        <v>592252.3594770363</v>
      </c>
      <c r="AF34" t="n">
        <v>3.673814774086928e-06</v>
      </c>
      <c r="AG34" t="n">
        <v>8.017939814814815</v>
      </c>
      <c r="AH34" t="n">
        <v>535728.6255199544</v>
      </c>
    </row>
    <row r="35">
      <c r="A35" t="n">
        <v>33</v>
      </c>
      <c r="B35" t="n">
        <v>85</v>
      </c>
      <c r="C35" t="inlineStr">
        <is>
          <t xml:space="preserve">CONCLUIDO	</t>
        </is>
      </c>
      <c r="D35" t="n">
        <v>3.6165</v>
      </c>
      <c r="E35" t="n">
        <v>27.65</v>
      </c>
      <c r="F35" t="n">
        <v>24.43</v>
      </c>
      <c r="G35" t="n">
        <v>58.64</v>
      </c>
      <c r="H35" t="n">
        <v>0.91</v>
      </c>
      <c r="I35" t="n">
        <v>25</v>
      </c>
      <c r="J35" t="n">
        <v>180</v>
      </c>
      <c r="K35" t="n">
        <v>51.39</v>
      </c>
      <c r="L35" t="n">
        <v>9.25</v>
      </c>
      <c r="M35" t="n">
        <v>23</v>
      </c>
      <c r="N35" t="n">
        <v>34.36</v>
      </c>
      <c r="O35" t="n">
        <v>22434.08</v>
      </c>
      <c r="P35" t="n">
        <v>302.96</v>
      </c>
      <c r="Q35" t="n">
        <v>452.67</v>
      </c>
      <c r="R35" t="n">
        <v>85.45</v>
      </c>
      <c r="S35" t="n">
        <v>57.64</v>
      </c>
      <c r="T35" t="n">
        <v>11737</v>
      </c>
      <c r="U35" t="n">
        <v>0.67</v>
      </c>
      <c r="V35" t="n">
        <v>0.87</v>
      </c>
      <c r="W35" t="n">
        <v>6.83</v>
      </c>
      <c r="X35" t="n">
        <v>0.71</v>
      </c>
      <c r="Y35" t="n">
        <v>1</v>
      </c>
      <c r="Z35" t="n">
        <v>10</v>
      </c>
      <c r="AA35" t="n">
        <v>431.7903910838204</v>
      </c>
      <c r="AB35" t="n">
        <v>590.7946623285102</v>
      </c>
      <c r="AC35" t="n">
        <v>534.4100489413927</v>
      </c>
      <c r="AD35" t="n">
        <v>431790.3910838204</v>
      </c>
      <c r="AE35" t="n">
        <v>590794.6623285102</v>
      </c>
      <c r="AF35" t="n">
        <v>3.681653494370809e-06</v>
      </c>
      <c r="AG35" t="n">
        <v>8.000578703703704</v>
      </c>
      <c r="AH35" t="n">
        <v>534410.0489413927</v>
      </c>
    </row>
    <row r="36">
      <c r="A36" t="n">
        <v>34</v>
      </c>
      <c r="B36" t="n">
        <v>85</v>
      </c>
      <c r="C36" t="inlineStr">
        <is>
          <t xml:space="preserve">CONCLUIDO	</t>
        </is>
      </c>
      <c r="D36" t="n">
        <v>3.6278</v>
      </c>
      <c r="E36" t="n">
        <v>27.56</v>
      </c>
      <c r="F36" t="n">
        <v>24.38</v>
      </c>
      <c r="G36" t="n">
        <v>60.95</v>
      </c>
      <c r="H36" t="n">
        <v>0.93</v>
      </c>
      <c r="I36" t="n">
        <v>24</v>
      </c>
      <c r="J36" t="n">
        <v>180.37</v>
      </c>
      <c r="K36" t="n">
        <v>51.39</v>
      </c>
      <c r="L36" t="n">
        <v>9.5</v>
      </c>
      <c r="M36" t="n">
        <v>22</v>
      </c>
      <c r="N36" t="n">
        <v>34.48</v>
      </c>
      <c r="O36" t="n">
        <v>22480.05</v>
      </c>
      <c r="P36" t="n">
        <v>302.32</v>
      </c>
      <c r="Q36" t="n">
        <v>452.59</v>
      </c>
      <c r="R36" t="n">
        <v>83.47</v>
      </c>
      <c r="S36" t="n">
        <v>57.64</v>
      </c>
      <c r="T36" t="n">
        <v>10754.93</v>
      </c>
      <c r="U36" t="n">
        <v>0.6899999999999999</v>
      </c>
      <c r="V36" t="n">
        <v>0.87</v>
      </c>
      <c r="W36" t="n">
        <v>6.84</v>
      </c>
      <c r="X36" t="n">
        <v>0.65</v>
      </c>
      <c r="Y36" t="n">
        <v>1</v>
      </c>
      <c r="Z36" t="n">
        <v>10</v>
      </c>
      <c r="AA36" t="n">
        <v>430.1875913703907</v>
      </c>
      <c r="AB36" t="n">
        <v>588.601641050063</v>
      </c>
      <c r="AC36" t="n">
        <v>532.4263265358359</v>
      </c>
      <c r="AD36" t="n">
        <v>430187.5913703907</v>
      </c>
      <c r="AE36" t="n">
        <v>588601.641050063</v>
      </c>
      <c r="AF36" t="n">
        <v>3.69315707089131e-06</v>
      </c>
      <c r="AG36" t="n">
        <v>7.974537037037037</v>
      </c>
      <c r="AH36" t="n">
        <v>532426.3265358359</v>
      </c>
    </row>
    <row r="37">
      <c r="A37" t="n">
        <v>35</v>
      </c>
      <c r="B37" t="n">
        <v>85</v>
      </c>
      <c r="C37" t="inlineStr">
        <is>
          <t xml:space="preserve">CONCLUIDO	</t>
        </is>
      </c>
      <c r="D37" t="n">
        <v>3.626</v>
      </c>
      <c r="E37" t="n">
        <v>27.58</v>
      </c>
      <c r="F37" t="n">
        <v>24.39</v>
      </c>
      <c r="G37" t="n">
        <v>60.98</v>
      </c>
      <c r="H37" t="n">
        <v>0.96</v>
      </c>
      <c r="I37" t="n">
        <v>24</v>
      </c>
      <c r="J37" t="n">
        <v>180.75</v>
      </c>
      <c r="K37" t="n">
        <v>51.39</v>
      </c>
      <c r="L37" t="n">
        <v>9.75</v>
      </c>
      <c r="M37" t="n">
        <v>22</v>
      </c>
      <c r="N37" t="n">
        <v>34.6</v>
      </c>
      <c r="O37" t="n">
        <v>22526.07</v>
      </c>
      <c r="P37" t="n">
        <v>301.85</v>
      </c>
      <c r="Q37" t="n">
        <v>452.63</v>
      </c>
      <c r="R37" t="n">
        <v>83.95</v>
      </c>
      <c r="S37" t="n">
        <v>57.64</v>
      </c>
      <c r="T37" t="n">
        <v>10993.3</v>
      </c>
      <c r="U37" t="n">
        <v>0.6899999999999999</v>
      </c>
      <c r="V37" t="n">
        <v>0.87</v>
      </c>
      <c r="W37" t="n">
        <v>6.84</v>
      </c>
      <c r="X37" t="n">
        <v>0.67</v>
      </c>
      <c r="Y37" t="n">
        <v>1</v>
      </c>
      <c r="Z37" t="n">
        <v>10</v>
      </c>
      <c r="AA37" t="n">
        <v>430.0396628230469</v>
      </c>
      <c r="AB37" t="n">
        <v>588.3992386854402</v>
      </c>
      <c r="AC37" t="n">
        <v>532.2432411688192</v>
      </c>
      <c r="AD37" t="n">
        <v>430039.6628230469</v>
      </c>
      <c r="AE37" t="n">
        <v>588399.2386854402</v>
      </c>
      <c r="AF37" t="n">
        <v>3.691324642773e-06</v>
      </c>
      <c r="AG37" t="n">
        <v>7.980324074074074</v>
      </c>
      <c r="AH37" t="n">
        <v>532243.2411688191</v>
      </c>
    </row>
    <row r="38">
      <c r="A38" t="n">
        <v>36</v>
      </c>
      <c r="B38" t="n">
        <v>85</v>
      </c>
      <c r="C38" t="inlineStr">
        <is>
          <t xml:space="preserve">CONCLUIDO	</t>
        </is>
      </c>
      <c r="D38" t="n">
        <v>3.6347</v>
      </c>
      <c r="E38" t="n">
        <v>27.51</v>
      </c>
      <c r="F38" t="n">
        <v>24.36</v>
      </c>
      <c r="G38" t="n">
        <v>63.55</v>
      </c>
      <c r="H38" t="n">
        <v>0.98</v>
      </c>
      <c r="I38" t="n">
        <v>23</v>
      </c>
      <c r="J38" t="n">
        <v>181.12</v>
      </c>
      <c r="K38" t="n">
        <v>51.39</v>
      </c>
      <c r="L38" t="n">
        <v>10</v>
      </c>
      <c r="M38" t="n">
        <v>21</v>
      </c>
      <c r="N38" t="n">
        <v>34.73</v>
      </c>
      <c r="O38" t="n">
        <v>22572.13</v>
      </c>
      <c r="P38" t="n">
        <v>301.35</v>
      </c>
      <c r="Q38" t="n">
        <v>452.66</v>
      </c>
      <c r="R38" t="n">
        <v>82.84999999999999</v>
      </c>
      <c r="S38" t="n">
        <v>57.64</v>
      </c>
      <c r="T38" t="n">
        <v>10449.9</v>
      </c>
      <c r="U38" t="n">
        <v>0.7</v>
      </c>
      <c r="V38" t="n">
        <v>0.87</v>
      </c>
      <c r="W38" t="n">
        <v>6.84</v>
      </c>
      <c r="X38" t="n">
        <v>0.64</v>
      </c>
      <c r="Y38" t="n">
        <v>1</v>
      </c>
      <c r="Z38" t="n">
        <v>10</v>
      </c>
      <c r="AA38" t="n">
        <v>428.9631668343076</v>
      </c>
      <c r="AB38" t="n">
        <v>586.9263293819959</v>
      </c>
      <c r="AC38" t="n">
        <v>530.9109042620545</v>
      </c>
      <c r="AD38" t="n">
        <v>428963.1668343076</v>
      </c>
      <c r="AE38" t="n">
        <v>586926.3293819958</v>
      </c>
      <c r="AF38" t="n">
        <v>3.700181378678164e-06</v>
      </c>
      <c r="AG38" t="n">
        <v>7.960069444444446</v>
      </c>
      <c r="AH38" t="n">
        <v>530910.9042620545</v>
      </c>
    </row>
    <row r="39">
      <c r="A39" t="n">
        <v>37</v>
      </c>
      <c r="B39" t="n">
        <v>85</v>
      </c>
      <c r="C39" t="inlineStr">
        <is>
          <t xml:space="preserve">CONCLUIDO	</t>
        </is>
      </c>
      <c r="D39" t="n">
        <v>3.6426</v>
      </c>
      <c r="E39" t="n">
        <v>27.45</v>
      </c>
      <c r="F39" t="n">
        <v>24.34</v>
      </c>
      <c r="G39" t="n">
        <v>66.37</v>
      </c>
      <c r="H39" t="n">
        <v>1</v>
      </c>
      <c r="I39" t="n">
        <v>22</v>
      </c>
      <c r="J39" t="n">
        <v>181.49</v>
      </c>
      <c r="K39" t="n">
        <v>51.39</v>
      </c>
      <c r="L39" t="n">
        <v>10.25</v>
      </c>
      <c r="M39" t="n">
        <v>20</v>
      </c>
      <c r="N39" t="n">
        <v>34.85</v>
      </c>
      <c r="O39" t="n">
        <v>22618.23</v>
      </c>
      <c r="P39" t="n">
        <v>300.51</v>
      </c>
      <c r="Q39" t="n">
        <v>452.59</v>
      </c>
      <c r="R39" t="n">
        <v>82.22</v>
      </c>
      <c r="S39" t="n">
        <v>57.64</v>
      </c>
      <c r="T39" t="n">
        <v>10137.26</v>
      </c>
      <c r="U39" t="n">
        <v>0.7</v>
      </c>
      <c r="V39" t="n">
        <v>0.87</v>
      </c>
      <c r="W39" t="n">
        <v>6.83</v>
      </c>
      <c r="X39" t="n">
        <v>0.61</v>
      </c>
      <c r="Y39" t="n">
        <v>1</v>
      </c>
      <c r="Z39" t="n">
        <v>10</v>
      </c>
      <c r="AA39" t="n">
        <v>427.7552029074511</v>
      </c>
      <c r="AB39" t="n">
        <v>585.2735398456633</v>
      </c>
      <c r="AC39" t="n">
        <v>529.4158546393649</v>
      </c>
      <c r="AD39" t="n">
        <v>427755.2029074511</v>
      </c>
      <c r="AE39" t="n">
        <v>585273.5398456634</v>
      </c>
      <c r="AF39" t="n">
        <v>3.708223702086301e-06</v>
      </c>
      <c r="AG39" t="n">
        <v>7.942708333333333</v>
      </c>
      <c r="AH39" t="n">
        <v>529415.8546393649</v>
      </c>
    </row>
    <row r="40">
      <c r="A40" t="n">
        <v>38</v>
      </c>
      <c r="B40" t="n">
        <v>85</v>
      </c>
      <c r="C40" t="inlineStr">
        <is>
          <t xml:space="preserve">CONCLUIDO	</t>
        </is>
      </c>
      <c r="D40" t="n">
        <v>3.6446</v>
      </c>
      <c r="E40" t="n">
        <v>27.44</v>
      </c>
      <c r="F40" t="n">
        <v>24.32</v>
      </c>
      <c r="G40" t="n">
        <v>66.33</v>
      </c>
      <c r="H40" t="n">
        <v>1.02</v>
      </c>
      <c r="I40" t="n">
        <v>22</v>
      </c>
      <c r="J40" t="n">
        <v>181.87</v>
      </c>
      <c r="K40" t="n">
        <v>51.39</v>
      </c>
      <c r="L40" t="n">
        <v>10.5</v>
      </c>
      <c r="M40" t="n">
        <v>20</v>
      </c>
      <c r="N40" t="n">
        <v>34.98</v>
      </c>
      <c r="O40" t="n">
        <v>22664.49</v>
      </c>
      <c r="P40" t="n">
        <v>300.15</v>
      </c>
      <c r="Q40" t="n">
        <v>452.6</v>
      </c>
      <c r="R40" t="n">
        <v>81.91</v>
      </c>
      <c r="S40" t="n">
        <v>57.64</v>
      </c>
      <c r="T40" t="n">
        <v>9982.530000000001</v>
      </c>
      <c r="U40" t="n">
        <v>0.7</v>
      </c>
      <c r="V40" t="n">
        <v>0.87</v>
      </c>
      <c r="W40" t="n">
        <v>6.82</v>
      </c>
      <c r="X40" t="n">
        <v>0.59</v>
      </c>
      <c r="Y40" t="n">
        <v>1</v>
      </c>
      <c r="Z40" t="n">
        <v>10</v>
      </c>
      <c r="AA40" t="n">
        <v>427.3083766711294</v>
      </c>
      <c r="AB40" t="n">
        <v>584.6621724765457</v>
      </c>
      <c r="AC40" t="n">
        <v>528.8628353138962</v>
      </c>
      <c r="AD40" t="n">
        <v>427308.3766711294</v>
      </c>
      <c r="AE40" t="n">
        <v>584662.1724765457</v>
      </c>
      <c r="AF40" t="n">
        <v>3.710259733328868e-06</v>
      </c>
      <c r="AG40" t="n">
        <v>7.939814814814816</v>
      </c>
      <c r="AH40" t="n">
        <v>528862.8353138962</v>
      </c>
    </row>
    <row r="41">
      <c r="A41" t="n">
        <v>39</v>
      </c>
      <c r="B41" t="n">
        <v>85</v>
      </c>
      <c r="C41" t="inlineStr">
        <is>
          <t xml:space="preserve">CONCLUIDO	</t>
        </is>
      </c>
      <c r="D41" t="n">
        <v>3.653</v>
      </c>
      <c r="E41" t="n">
        <v>27.38</v>
      </c>
      <c r="F41" t="n">
        <v>24.29</v>
      </c>
      <c r="G41" t="n">
        <v>69.40000000000001</v>
      </c>
      <c r="H41" t="n">
        <v>1.05</v>
      </c>
      <c r="I41" t="n">
        <v>21</v>
      </c>
      <c r="J41" t="n">
        <v>182.24</v>
      </c>
      <c r="K41" t="n">
        <v>51.39</v>
      </c>
      <c r="L41" t="n">
        <v>10.75</v>
      </c>
      <c r="M41" t="n">
        <v>19</v>
      </c>
      <c r="N41" t="n">
        <v>35.1</v>
      </c>
      <c r="O41" t="n">
        <v>22710.68</v>
      </c>
      <c r="P41" t="n">
        <v>299.38</v>
      </c>
      <c r="Q41" t="n">
        <v>452.59</v>
      </c>
      <c r="R41" t="n">
        <v>80.68000000000001</v>
      </c>
      <c r="S41" t="n">
        <v>57.64</v>
      </c>
      <c r="T41" t="n">
        <v>9373.75</v>
      </c>
      <c r="U41" t="n">
        <v>0.71</v>
      </c>
      <c r="V41" t="n">
        <v>0.87</v>
      </c>
      <c r="W41" t="n">
        <v>6.83</v>
      </c>
      <c r="X41" t="n">
        <v>0.57</v>
      </c>
      <c r="Y41" t="n">
        <v>1</v>
      </c>
      <c r="Z41" t="n">
        <v>10</v>
      </c>
      <c r="AA41" t="n">
        <v>426.0872616030712</v>
      </c>
      <c r="AB41" t="n">
        <v>582.9913889686338</v>
      </c>
      <c r="AC41" t="n">
        <v>527.35150903902</v>
      </c>
      <c r="AD41" t="n">
        <v>426087.2616030712</v>
      </c>
      <c r="AE41" t="n">
        <v>582991.3889686338</v>
      </c>
      <c r="AF41" t="n">
        <v>3.718811064547647e-06</v>
      </c>
      <c r="AG41" t="n">
        <v>7.922453703703703</v>
      </c>
      <c r="AH41" t="n">
        <v>527351.50903902</v>
      </c>
    </row>
    <row r="42">
      <c r="A42" t="n">
        <v>40</v>
      </c>
      <c r="B42" t="n">
        <v>85</v>
      </c>
      <c r="C42" t="inlineStr">
        <is>
          <t xml:space="preserve">CONCLUIDO	</t>
        </is>
      </c>
      <c r="D42" t="n">
        <v>3.6519</v>
      </c>
      <c r="E42" t="n">
        <v>27.38</v>
      </c>
      <c r="F42" t="n">
        <v>24.3</v>
      </c>
      <c r="G42" t="n">
        <v>69.43000000000001</v>
      </c>
      <c r="H42" t="n">
        <v>1.07</v>
      </c>
      <c r="I42" t="n">
        <v>21</v>
      </c>
      <c r="J42" t="n">
        <v>182.62</v>
      </c>
      <c r="K42" t="n">
        <v>51.39</v>
      </c>
      <c r="L42" t="n">
        <v>11</v>
      </c>
      <c r="M42" t="n">
        <v>19</v>
      </c>
      <c r="N42" t="n">
        <v>35.22</v>
      </c>
      <c r="O42" t="n">
        <v>22756.91</v>
      </c>
      <c r="P42" t="n">
        <v>299.4</v>
      </c>
      <c r="Q42" t="n">
        <v>452.61</v>
      </c>
      <c r="R42" t="n">
        <v>81</v>
      </c>
      <c r="S42" t="n">
        <v>57.64</v>
      </c>
      <c r="T42" t="n">
        <v>9531.780000000001</v>
      </c>
      <c r="U42" t="n">
        <v>0.71</v>
      </c>
      <c r="V42" t="n">
        <v>0.87</v>
      </c>
      <c r="W42" t="n">
        <v>6.83</v>
      </c>
      <c r="X42" t="n">
        <v>0.57</v>
      </c>
      <c r="Y42" t="n">
        <v>1</v>
      </c>
      <c r="Z42" t="n">
        <v>10</v>
      </c>
      <c r="AA42" t="n">
        <v>426.2111891017369</v>
      </c>
      <c r="AB42" t="n">
        <v>583.1609520396033</v>
      </c>
      <c r="AC42" t="n">
        <v>527.5048892484797</v>
      </c>
      <c r="AD42" t="n">
        <v>426211.1891017369</v>
      </c>
      <c r="AE42" t="n">
        <v>583160.9520396034</v>
      </c>
      <c r="AF42" t="n">
        <v>3.717691247364236e-06</v>
      </c>
      <c r="AG42" t="n">
        <v>7.922453703703703</v>
      </c>
      <c r="AH42" t="n">
        <v>527504.8892484797</v>
      </c>
    </row>
    <row r="43">
      <c r="A43" t="n">
        <v>41</v>
      </c>
      <c r="B43" t="n">
        <v>85</v>
      </c>
      <c r="C43" t="inlineStr">
        <is>
          <t xml:space="preserve">CONCLUIDO	</t>
        </is>
      </c>
      <c r="D43" t="n">
        <v>3.6606</v>
      </c>
      <c r="E43" t="n">
        <v>27.32</v>
      </c>
      <c r="F43" t="n">
        <v>24.27</v>
      </c>
      <c r="G43" t="n">
        <v>72.8</v>
      </c>
      <c r="H43" t="n">
        <v>1.09</v>
      </c>
      <c r="I43" t="n">
        <v>20</v>
      </c>
      <c r="J43" t="n">
        <v>182.99</v>
      </c>
      <c r="K43" t="n">
        <v>51.39</v>
      </c>
      <c r="L43" t="n">
        <v>11.25</v>
      </c>
      <c r="M43" t="n">
        <v>18</v>
      </c>
      <c r="N43" t="n">
        <v>35.35</v>
      </c>
      <c r="O43" t="n">
        <v>22803.18</v>
      </c>
      <c r="P43" t="n">
        <v>298</v>
      </c>
      <c r="Q43" t="n">
        <v>452.61</v>
      </c>
      <c r="R43" t="n">
        <v>79.88</v>
      </c>
      <c r="S43" t="n">
        <v>57.64</v>
      </c>
      <c r="T43" t="n">
        <v>8975.92</v>
      </c>
      <c r="U43" t="n">
        <v>0.72</v>
      </c>
      <c r="V43" t="n">
        <v>0.87</v>
      </c>
      <c r="W43" t="n">
        <v>6.83</v>
      </c>
      <c r="X43" t="n">
        <v>0.54</v>
      </c>
      <c r="Y43" t="n">
        <v>1</v>
      </c>
      <c r="Z43" t="n">
        <v>10</v>
      </c>
      <c r="AA43" t="n">
        <v>412.8502079652096</v>
      </c>
      <c r="AB43" t="n">
        <v>564.8798682037201</v>
      </c>
      <c r="AC43" t="n">
        <v>510.9685263962307</v>
      </c>
      <c r="AD43" t="n">
        <v>412850.2079652096</v>
      </c>
      <c r="AE43" t="n">
        <v>564879.8682037201</v>
      </c>
      <c r="AF43" t="n">
        <v>3.7265479832694e-06</v>
      </c>
      <c r="AG43" t="n">
        <v>7.905092592592593</v>
      </c>
      <c r="AH43" t="n">
        <v>510968.5263962307</v>
      </c>
    </row>
    <row r="44">
      <c r="A44" t="n">
        <v>42</v>
      </c>
      <c r="B44" t="n">
        <v>85</v>
      </c>
      <c r="C44" t="inlineStr">
        <is>
          <t xml:space="preserve">CONCLUIDO	</t>
        </is>
      </c>
      <c r="D44" t="n">
        <v>3.6619</v>
      </c>
      <c r="E44" t="n">
        <v>27.31</v>
      </c>
      <c r="F44" t="n">
        <v>24.26</v>
      </c>
      <c r="G44" t="n">
        <v>72.77</v>
      </c>
      <c r="H44" t="n">
        <v>1.11</v>
      </c>
      <c r="I44" t="n">
        <v>20</v>
      </c>
      <c r="J44" t="n">
        <v>183.37</v>
      </c>
      <c r="K44" t="n">
        <v>51.39</v>
      </c>
      <c r="L44" t="n">
        <v>11.5</v>
      </c>
      <c r="M44" t="n">
        <v>18</v>
      </c>
      <c r="N44" t="n">
        <v>35.48</v>
      </c>
      <c r="O44" t="n">
        <v>22849.49</v>
      </c>
      <c r="P44" t="n">
        <v>298.25</v>
      </c>
      <c r="Q44" t="n">
        <v>452.58</v>
      </c>
      <c r="R44" t="n">
        <v>79.67</v>
      </c>
      <c r="S44" t="n">
        <v>57.64</v>
      </c>
      <c r="T44" t="n">
        <v>8874.790000000001</v>
      </c>
      <c r="U44" t="n">
        <v>0.72</v>
      </c>
      <c r="V44" t="n">
        <v>0.87</v>
      </c>
      <c r="W44" t="n">
        <v>6.83</v>
      </c>
      <c r="X44" t="n">
        <v>0.53</v>
      </c>
      <c r="Y44" t="n">
        <v>1</v>
      </c>
      <c r="Z44" t="n">
        <v>10</v>
      </c>
      <c r="AA44" t="n">
        <v>412.8907638965799</v>
      </c>
      <c r="AB44" t="n">
        <v>564.9353586182224</v>
      </c>
      <c r="AC44" t="n">
        <v>511.0187208834541</v>
      </c>
      <c r="AD44" t="n">
        <v>412890.7638965799</v>
      </c>
      <c r="AE44" t="n">
        <v>564935.3586182224</v>
      </c>
      <c r="AF44" t="n">
        <v>3.727871403577068e-06</v>
      </c>
      <c r="AG44" t="n">
        <v>7.902199074074074</v>
      </c>
      <c r="AH44" t="n">
        <v>511018.7208834541</v>
      </c>
    </row>
    <row r="45">
      <c r="A45" t="n">
        <v>43</v>
      </c>
      <c r="B45" t="n">
        <v>85</v>
      </c>
      <c r="C45" t="inlineStr">
        <is>
          <t xml:space="preserve">CONCLUIDO	</t>
        </is>
      </c>
      <c r="D45" t="n">
        <v>3.6601</v>
      </c>
      <c r="E45" t="n">
        <v>27.32</v>
      </c>
      <c r="F45" t="n">
        <v>24.27</v>
      </c>
      <c r="G45" t="n">
        <v>72.81</v>
      </c>
      <c r="H45" t="n">
        <v>1.13</v>
      </c>
      <c r="I45" t="n">
        <v>20</v>
      </c>
      <c r="J45" t="n">
        <v>183.74</v>
      </c>
      <c r="K45" t="n">
        <v>51.39</v>
      </c>
      <c r="L45" t="n">
        <v>11.75</v>
      </c>
      <c r="M45" t="n">
        <v>18</v>
      </c>
      <c r="N45" t="n">
        <v>35.6</v>
      </c>
      <c r="O45" t="n">
        <v>22895.85</v>
      </c>
      <c r="P45" t="n">
        <v>297.54</v>
      </c>
      <c r="Q45" t="n">
        <v>452.6</v>
      </c>
      <c r="R45" t="n">
        <v>80.16</v>
      </c>
      <c r="S45" t="n">
        <v>57.64</v>
      </c>
      <c r="T45" t="n">
        <v>9120.24</v>
      </c>
      <c r="U45" t="n">
        <v>0.72</v>
      </c>
      <c r="V45" t="n">
        <v>0.87</v>
      </c>
      <c r="W45" t="n">
        <v>6.83</v>
      </c>
      <c r="X45" t="n">
        <v>0.55</v>
      </c>
      <c r="Y45" t="n">
        <v>1</v>
      </c>
      <c r="Z45" t="n">
        <v>10</v>
      </c>
      <c r="AA45" t="n">
        <v>412.582868758446</v>
      </c>
      <c r="AB45" t="n">
        <v>564.5140829068528</v>
      </c>
      <c r="AC45" t="n">
        <v>510.6376511347135</v>
      </c>
      <c r="AD45" t="n">
        <v>412582.868758446</v>
      </c>
      <c r="AE45" t="n">
        <v>564514.0829068527</v>
      </c>
      <c r="AF45" t="n">
        <v>3.726038975458759e-06</v>
      </c>
      <c r="AG45" t="n">
        <v>7.905092592592593</v>
      </c>
      <c r="AH45" t="n">
        <v>510637.6511347134</v>
      </c>
    </row>
    <row r="46">
      <c r="A46" t="n">
        <v>44</v>
      </c>
      <c r="B46" t="n">
        <v>85</v>
      </c>
      <c r="C46" t="inlineStr">
        <is>
          <t xml:space="preserve">CONCLUIDO	</t>
        </is>
      </c>
      <c r="D46" t="n">
        <v>3.6679</v>
      </c>
      <c r="E46" t="n">
        <v>27.26</v>
      </c>
      <c r="F46" t="n">
        <v>24.25</v>
      </c>
      <c r="G46" t="n">
        <v>76.56999999999999</v>
      </c>
      <c r="H46" t="n">
        <v>1.16</v>
      </c>
      <c r="I46" t="n">
        <v>19</v>
      </c>
      <c r="J46" t="n">
        <v>184.12</v>
      </c>
      <c r="K46" t="n">
        <v>51.39</v>
      </c>
      <c r="L46" t="n">
        <v>12</v>
      </c>
      <c r="M46" t="n">
        <v>17</v>
      </c>
      <c r="N46" t="n">
        <v>35.73</v>
      </c>
      <c r="O46" t="n">
        <v>22942.24</v>
      </c>
      <c r="P46" t="n">
        <v>296.94</v>
      </c>
      <c r="Q46" t="n">
        <v>452.56</v>
      </c>
      <c r="R46" t="n">
        <v>79.41</v>
      </c>
      <c r="S46" t="n">
        <v>57.64</v>
      </c>
      <c r="T46" t="n">
        <v>8748.08</v>
      </c>
      <c r="U46" t="n">
        <v>0.73</v>
      </c>
      <c r="V46" t="n">
        <v>0.87</v>
      </c>
      <c r="W46" t="n">
        <v>6.83</v>
      </c>
      <c r="X46" t="n">
        <v>0.52</v>
      </c>
      <c r="Y46" t="n">
        <v>1</v>
      </c>
      <c r="Z46" t="n">
        <v>10</v>
      </c>
      <c r="AA46" t="n">
        <v>411.5588659394891</v>
      </c>
      <c r="AB46" t="n">
        <v>563.1129970741399</v>
      </c>
      <c r="AC46" t="n">
        <v>509.3702829674384</v>
      </c>
      <c r="AD46" t="n">
        <v>411558.8659394891</v>
      </c>
      <c r="AE46" t="n">
        <v>563112.9970741399</v>
      </c>
      <c r="AF46" t="n">
        <v>3.733979497304767e-06</v>
      </c>
      <c r="AG46" t="n">
        <v>7.887731481481482</v>
      </c>
      <c r="AH46" t="n">
        <v>509370.2829674384</v>
      </c>
    </row>
    <row r="47">
      <c r="A47" t="n">
        <v>45</v>
      </c>
      <c r="B47" t="n">
        <v>85</v>
      </c>
      <c r="C47" t="inlineStr">
        <is>
          <t xml:space="preserve">CONCLUIDO	</t>
        </is>
      </c>
      <c r="D47" t="n">
        <v>3.6676</v>
      </c>
      <c r="E47" t="n">
        <v>27.27</v>
      </c>
      <c r="F47" t="n">
        <v>24.25</v>
      </c>
      <c r="G47" t="n">
        <v>76.58</v>
      </c>
      <c r="H47" t="n">
        <v>1.18</v>
      </c>
      <c r="I47" t="n">
        <v>19</v>
      </c>
      <c r="J47" t="n">
        <v>184.5</v>
      </c>
      <c r="K47" t="n">
        <v>51.39</v>
      </c>
      <c r="L47" t="n">
        <v>12.25</v>
      </c>
      <c r="M47" t="n">
        <v>17</v>
      </c>
      <c r="N47" t="n">
        <v>35.85</v>
      </c>
      <c r="O47" t="n">
        <v>22988.69</v>
      </c>
      <c r="P47" t="n">
        <v>297.06</v>
      </c>
      <c r="Q47" t="n">
        <v>452.59</v>
      </c>
      <c r="R47" t="n">
        <v>79.31</v>
      </c>
      <c r="S47" t="n">
        <v>57.64</v>
      </c>
      <c r="T47" t="n">
        <v>8699.82</v>
      </c>
      <c r="U47" t="n">
        <v>0.73</v>
      </c>
      <c r="V47" t="n">
        <v>0.87</v>
      </c>
      <c r="W47" t="n">
        <v>6.83</v>
      </c>
      <c r="X47" t="n">
        <v>0.52</v>
      </c>
      <c r="Y47" t="n">
        <v>1</v>
      </c>
      <c r="Z47" t="n">
        <v>10</v>
      </c>
      <c r="AA47" t="n">
        <v>411.6598323389797</v>
      </c>
      <c r="AB47" t="n">
        <v>563.2511437562462</v>
      </c>
      <c r="AC47" t="n">
        <v>509.4952451240945</v>
      </c>
      <c r="AD47" t="n">
        <v>411659.8323389797</v>
      </c>
      <c r="AE47" t="n">
        <v>563251.1437562462</v>
      </c>
      <c r="AF47" t="n">
        <v>3.733674092618382e-06</v>
      </c>
      <c r="AG47" t="n">
        <v>7.890625</v>
      </c>
      <c r="AH47" t="n">
        <v>509495.2451240945</v>
      </c>
    </row>
    <row r="48">
      <c r="A48" t="n">
        <v>46</v>
      </c>
      <c r="B48" t="n">
        <v>85</v>
      </c>
      <c r="C48" t="inlineStr">
        <is>
          <t xml:space="preserve">CONCLUIDO	</t>
        </is>
      </c>
      <c r="D48" t="n">
        <v>3.6785</v>
      </c>
      <c r="E48" t="n">
        <v>27.19</v>
      </c>
      <c r="F48" t="n">
        <v>24.2</v>
      </c>
      <c r="G48" t="n">
        <v>80.68000000000001</v>
      </c>
      <c r="H48" t="n">
        <v>1.2</v>
      </c>
      <c r="I48" t="n">
        <v>18</v>
      </c>
      <c r="J48" t="n">
        <v>184.87</v>
      </c>
      <c r="K48" t="n">
        <v>51.39</v>
      </c>
      <c r="L48" t="n">
        <v>12.5</v>
      </c>
      <c r="M48" t="n">
        <v>16</v>
      </c>
      <c r="N48" t="n">
        <v>35.98</v>
      </c>
      <c r="O48" t="n">
        <v>23035.17</v>
      </c>
      <c r="P48" t="n">
        <v>295.89</v>
      </c>
      <c r="Q48" t="n">
        <v>452.62</v>
      </c>
      <c r="R48" t="n">
        <v>77.92</v>
      </c>
      <c r="S48" t="n">
        <v>57.64</v>
      </c>
      <c r="T48" t="n">
        <v>8010.23</v>
      </c>
      <c r="U48" t="n">
        <v>0.74</v>
      </c>
      <c r="V48" t="n">
        <v>0.88</v>
      </c>
      <c r="W48" t="n">
        <v>6.82</v>
      </c>
      <c r="X48" t="n">
        <v>0.48</v>
      </c>
      <c r="Y48" t="n">
        <v>1</v>
      </c>
      <c r="Z48" t="n">
        <v>10</v>
      </c>
      <c r="AA48" t="n">
        <v>409.9532708209366</v>
      </c>
      <c r="AB48" t="n">
        <v>560.9161509990789</v>
      </c>
      <c r="AC48" t="n">
        <v>507.3831007984884</v>
      </c>
      <c r="AD48" t="n">
        <v>409953.2708209365</v>
      </c>
      <c r="AE48" t="n">
        <v>560916.1509990789</v>
      </c>
      <c r="AF48" t="n">
        <v>3.74477046289037e-06</v>
      </c>
      <c r="AG48" t="n">
        <v>7.867476851851852</v>
      </c>
      <c r="AH48" t="n">
        <v>507383.1007984884</v>
      </c>
    </row>
    <row r="49">
      <c r="A49" t="n">
        <v>47</v>
      </c>
      <c r="B49" t="n">
        <v>85</v>
      </c>
      <c r="C49" t="inlineStr">
        <is>
          <t xml:space="preserve">CONCLUIDO	</t>
        </is>
      </c>
      <c r="D49" t="n">
        <v>3.6759</v>
      </c>
      <c r="E49" t="n">
        <v>27.2</v>
      </c>
      <c r="F49" t="n">
        <v>24.22</v>
      </c>
      <c r="G49" t="n">
        <v>80.73999999999999</v>
      </c>
      <c r="H49" t="n">
        <v>1.22</v>
      </c>
      <c r="I49" t="n">
        <v>18</v>
      </c>
      <c r="J49" t="n">
        <v>185.25</v>
      </c>
      <c r="K49" t="n">
        <v>51.39</v>
      </c>
      <c r="L49" t="n">
        <v>12.75</v>
      </c>
      <c r="M49" t="n">
        <v>16</v>
      </c>
      <c r="N49" t="n">
        <v>36.11</v>
      </c>
      <c r="O49" t="n">
        <v>23081.7</v>
      </c>
      <c r="P49" t="n">
        <v>296.33</v>
      </c>
      <c r="Q49" t="n">
        <v>452.57</v>
      </c>
      <c r="R49" t="n">
        <v>78.54000000000001</v>
      </c>
      <c r="S49" t="n">
        <v>57.64</v>
      </c>
      <c r="T49" t="n">
        <v>8316.66</v>
      </c>
      <c r="U49" t="n">
        <v>0.73</v>
      </c>
      <c r="V49" t="n">
        <v>0.88</v>
      </c>
      <c r="W49" t="n">
        <v>6.82</v>
      </c>
      <c r="X49" t="n">
        <v>0.5</v>
      </c>
      <c r="Y49" t="n">
        <v>1</v>
      </c>
      <c r="Z49" t="n">
        <v>10</v>
      </c>
      <c r="AA49" t="n">
        <v>410.4889148237978</v>
      </c>
      <c r="AB49" t="n">
        <v>561.6490427547392</v>
      </c>
      <c r="AC49" t="n">
        <v>508.0460463936086</v>
      </c>
      <c r="AD49" t="n">
        <v>410488.9148237978</v>
      </c>
      <c r="AE49" t="n">
        <v>561649.0427547392</v>
      </c>
      <c r="AF49" t="n">
        <v>3.742123622275033e-06</v>
      </c>
      <c r="AG49" t="n">
        <v>7.87037037037037</v>
      </c>
      <c r="AH49" t="n">
        <v>508046.0463936086</v>
      </c>
    </row>
    <row r="50">
      <c r="A50" t="n">
        <v>48</v>
      </c>
      <c r="B50" t="n">
        <v>85</v>
      </c>
      <c r="C50" t="inlineStr">
        <is>
          <t xml:space="preserve">CONCLUIDO	</t>
        </is>
      </c>
      <c r="D50" t="n">
        <v>3.6786</v>
      </c>
      <c r="E50" t="n">
        <v>27.18</v>
      </c>
      <c r="F50" t="n">
        <v>24.2</v>
      </c>
      <c r="G50" t="n">
        <v>80.67</v>
      </c>
      <c r="H50" t="n">
        <v>1.24</v>
      </c>
      <c r="I50" t="n">
        <v>18</v>
      </c>
      <c r="J50" t="n">
        <v>185.63</v>
      </c>
      <c r="K50" t="n">
        <v>51.39</v>
      </c>
      <c r="L50" t="n">
        <v>13</v>
      </c>
      <c r="M50" t="n">
        <v>16</v>
      </c>
      <c r="N50" t="n">
        <v>36.24</v>
      </c>
      <c r="O50" t="n">
        <v>23128.27</v>
      </c>
      <c r="P50" t="n">
        <v>295.43</v>
      </c>
      <c r="Q50" t="n">
        <v>452.56</v>
      </c>
      <c r="R50" t="n">
        <v>77.78</v>
      </c>
      <c r="S50" t="n">
        <v>57.64</v>
      </c>
      <c r="T50" t="n">
        <v>7939.76</v>
      </c>
      <c r="U50" t="n">
        <v>0.74</v>
      </c>
      <c r="V50" t="n">
        <v>0.88</v>
      </c>
      <c r="W50" t="n">
        <v>6.83</v>
      </c>
      <c r="X50" t="n">
        <v>0.48</v>
      </c>
      <c r="Y50" t="n">
        <v>1</v>
      </c>
      <c r="Z50" t="n">
        <v>10</v>
      </c>
      <c r="AA50" t="n">
        <v>409.6436132079195</v>
      </c>
      <c r="AB50" t="n">
        <v>560.4924637918193</v>
      </c>
      <c r="AC50" t="n">
        <v>506.999849703641</v>
      </c>
      <c r="AD50" t="n">
        <v>409643.6132079195</v>
      </c>
      <c r="AE50" t="n">
        <v>560492.4637918193</v>
      </c>
      <c r="AF50" t="n">
        <v>3.744872264452498e-06</v>
      </c>
      <c r="AG50" t="n">
        <v>7.864583333333333</v>
      </c>
      <c r="AH50" t="n">
        <v>506999.849703641</v>
      </c>
    </row>
    <row r="51">
      <c r="A51" t="n">
        <v>49</v>
      </c>
      <c r="B51" t="n">
        <v>85</v>
      </c>
      <c r="C51" t="inlineStr">
        <is>
          <t xml:space="preserve">CONCLUIDO	</t>
        </is>
      </c>
      <c r="D51" t="n">
        <v>3.6882</v>
      </c>
      <c r="E51" t="n">
        <v>27.11</v>
      </c>
      <c r="F51" t="n">
        <v>24.16</v>
      </c>
      <c r="G51" t="n">
        <v>85.29000000000001</v>
      </c>
      <c r="H51" t="n">
        <v>1.26</v>
      </c>
      <c r="I51" t="n">
        <v>17</v>
      </c>
      <c r="J51" t="n">
        <v>186.01</v>
      </c>
      <c r="K51" t="n">
        <v>51.39</v>
      </c>
      <c r="L51" t="n">
        <v>13.25</v>
      </c>
      <c r="M51" t="n">
        <v>15</v>
      </c>
      <c r="N51" t="n">
        <v>36.36</v>
      </c>
      <c r="O51" t="n">
        <v>23174.88</v>
      </c>
      <c r="P51" t="n">
        <v>294.17</v>
      </c>
      <c r="Q51" t="n">
        <v>452.63</v>
      </c>
      <c r="R51" t="n">
        <v>76.7</v>
      </c>
      <c r="S51" t="n">
        <v>57.64</v>
      </c>
      <c r="T51" t="n">
        <v>7401.76</v>
      </c>
      <c r="U51" t="n">
        <v>0.75</v>
      </c>
      <c r="V51" t="n">
        <v>0.88</v>
      </c>
      <c r="W51" t="n">
        <v>6.82</v>
      </c>
      <c r="X51" t="n">
        <v>0.44</v>
      </c>
      <c r="Y51" t="n">
        <v>1</v>
      </c>
      <c r="Z51" t="n">
        <v>10</v>
      </c>
      <c r="AA51" t="n">
        <v>408.0110264790151</v>
      </c>
      <c r="AB51" t="n">
        <v>558.2586866046888</v>
      </c>
      <c r="AC51" t="n">
        <v>504.9792610761244</v>
      </c>
      <c r="AD51" t="n">
        <v>408011.0264790151</v>
      </c>
      <c r="AE51" t="n">
        <v>558258.6866046889</v>
      </c>
      <c r="AF51" t="n">
        <v>3.754645214416817e-06</v>
      </c>
      <c r="AG51" t="n">
        <v>7.844328703703703</v>
      </c>
      <c r="AH51" t="n">
        <v>504979.2610761244</v>
      </c>
    </row>
    <row r="52">
      <c r="A52" t="n">
        <v>50</v>
      </c>
      <c r="B52" t="n">
        <v>85</v>
      </c>
      <c r="C52" t="inlineStr">
        <is>
          <t xml:space="preserve">CONCLUIDO	</t>
        </is>
      </c>
      <c r="D52" t="n">
        <v>3.687</v>
      </c>
      <c r="E52" t="n">
        <v>27.12</v>
      </c>
      <c r="F52" t="n">
        <v>24.17</v>
      </c>
      <c r="G52" t="n">
        <v>85.31999999999999</v>
      </c>
      <c r="H52" t="n">
        <v>1.29</v>
      </c>
      <c r="I52" t="n">
        <v>17</v>
      </c>
      <c r="J52" t="n">
        <v>186.38</v>
      </c>
      <c r="K52" t="n">
        <v>51.39</v>
      </c>
      <c r="L52" t="n">
        <v>13.5</v>
      </c>
      <c r="M52" t="n">
        <v>15</v>
      </c>
      <c r="N52" t="n">
        <v>36.49</v>
      </c>
      <c r="O52" t="n">
        <v>23221.54</v>
      </c>
      <c r="P52" t="n">
        <v>294.59</v>
      </c>
      <c r="Q52" t="n">
        <v>452.62</v>
      </c>
      <c r="R52" t="n">
        <v>76.87</v>
      </c>
      <c r="S52" t="n">
        <v>57.64</v>
      </c>
      <c r="T52" t="n">
        <v>7487.4</v>
      </c>
      <c r="U52" t="n">
        <v>0.75</v>
      </c>
      <c r="V52" t="n">
        <v>0.88</v>
      </c>
      <c r="W52" t="n">
        <v>6.82</v>
      </c>
      <c r="X52" t="n">
        <v>0.45</v>
      </c>
      <c r="Y52" t="n">
        <v>1</v>
      </c>
      <c r="Z52" t="n">
        <v>10</v>
      </c>
      <c r="AA52" t="n">
        <v>408.4014136645079</v>
      </c>
      <c r="AB52" t="n">
        <v>558.7928315745473</v>
      </c>
      <c r="AC52" t="n">
        <v>505.4624279997366</v>
      </c>
      <c r="AD52" t="n">
        <v>408401.4136645079</v>
      </c>
      <c r="AE52" t="n">
        <v>558792.8315745473</v>
      </c>
      <c r="AF52" t="n">
        <v>3.753423595671277e-06</v>
      </c>
      <c r="AG52" t="n">
        <v>7.847222222222222</v>
      </c>
      <c r="AH52" t="n">
        <v>505462.4279997366</v>
      </c>
    </row>
    <row r="53">
      <c r="A53" t="n">
        <v>51</v>
      </c>
      <c r="B53" t="n">
        <v>85</v>
      </c>
      <c r="C53" t="inlineStr">
        <is>
          <t xml:space="preserve">CONCLUIDO	</t>
        </is>
      </c>
      <c r="D53" t="n">
        <v>3.6863</v>
      </c>
      <c r="E53" t="n">
        <v>27.13</v>
      </c>
      <c r="F53" t="n">
        <v>24.18</v>
      </c>
      <c r="G53" t="n">
        <v>85.34</v>
      </c>
      <c r="H53" t="n">
        <v>1.31</v>
      </c>
      <c r="I53" t="n">
        <v>17</v>
      </c>
      <c r="J53" t="n">
        <v>186.76</v>
      </c>
      <c r="K53" t="n">
        <v>51.39</v>
      </c>
      <c r="L53" t="n">
        <v>13.75</v>
      </c>
      <c r="M53" t="n">
        <v>15</v>
      </c>
      <c r="N53" t="n">
        <v>36.62</v>
      </c>
      <c r="O53" t="n">
        <v>23268.24</v>
      </c>
      <c r="P53" t="n">
        <v>294.49</v>
      </c>
      <c r="Q53" t="n">
        <v>452.59</v>
      </c>
      <c r="R53" t="n">
        <v>77.23</v>
      </c>
      <c r="S53" t="n">
        <v>57.64</v>
      </c>
      <c r="T53" t="n">
        <v>7669.93</v>
      </c>
      <c r="U53" t="n">
        <v>0.75</v>
      </c>
      <c r="V53" t="n">
        <v>0.88</v>
      </c>
      <c r="W53" t="n">
        <v>6.82</v>
      </c>
      <c r="X53" t="n">
        <v>0.45</v>
      </c>
      <c r="Y53" t="n">
        <v>1</v>
      </c>
      <c r="Z53" t="n">
        <v>10</v>
      </c>
      <c r="AA53" t="n">
        <v>408.4150488429845</v>
      </c>
      <c r="AB53" t="n">
        <v>558.8114878272806</v>
      </c>
      <c r="AC53" t="n">
        <v>505.4793037258933</v>
      </c>
      <c r="AD53" t="n">
        <v>408415.0488429845</v>
      </c>
      <c r="AE53" t="n">
        <v>558811.4878272807</v>
      </c>
      <c r="AF53" t="n">
        <v>3.752710984736379e-06</v>
      </c>
      <c r="AG53" t="n">
        <v>7.85011574074074</v>
      </c>
      <c r="AH53" t="n">
        <v>505479.3037258933</v>
      </c>
    </row>
    <row r="54">
      <c r="A54" t="n">
        <v>52</v>
      </c>
      <c r="B54" t="n">
        <v>85</v>
      </c>
      <c r="C54" t="inlineStr">
        <is>
          <t xml:space="preserve">CONCLUIDO	</t>
        </is>
      </c>
      <c r="D54" t="n">
        <v>3.6841</v>
      </c>
      <c r="E54" t="n">
        <v>27.14</v>
      </c>
      <c r="F54" t="n">
        <v>24.19</v>
      </c>
      <c r="G54" t="n">
        <v>85.39</v>
      </c>
      <c r="H54" t="n">
        <v>1.33</v>
      </c>
      <c r="I54" t="n">
        <v>17</v>
      </c>
      <c r="J54" t="n">
        <v>187.14</v>
      </c>
      <c r="K54" t="n">
        <v>51.39</v>
      </c>
      <c r="L54" t="n">
        <v>14</v>
      </c>
      <c r="M54" t="n">
        <v>15</v>
      </c>
      <c r="N54" t="n">
        <v>36.75</v>
      </c>
      <c r="O54" t="n">
        <v>23314.98</v>
      </c>
      <c r="P54" t="n">
        <v>294.31</v>
      </c>
      <c r="Q54" t="n">
        <v>452.61</v>
      </c>
      <c r="R54" t="n">
        <v>77.65000000000001</v>
      </c>
      <c r="S54" t="n">
        <v>57.64</v>
      </c>
      <c r="T54" t="n">
        <v>7878.46</v>
      </c>
      <c r="U54" t="n">
        <v>0.74</v>
      </c>
      <c r="V54" t="n">
        <v>0.88</v>
      </c>
      <c r="W54" t="n">
        <v>6.82</v>
      </c>
      <c r="X54" t="n">
        <v>0.47</v>
      </c>
      <c r="Y54" t="n">
        <v>1</v>
      </c>
      <c r="Z54" t="n">
        <v>10</v>
      </c>
      <c r="AA54" t="n">
        <v>408.4835589811213</v>
      </c>
      <c r="AB54" t="n">
        <v>558.9052264207334</v>
      </c>
      <c r="AC54" t="n">
        <v>505.5640960395498</v>
      </c>
      <c r="AD54" t="n">
        <v>408483.5589811213</v>
      </c>
      <c r="AE54" t="n">
        <v>558905.2264207334</v>
      </c>
      <c r="AF54" t="n">
        <v>3.750471350369556e-06</v>
      </c>
      <c r="AG54" t="n">
        <v>7.85300925925926</v>
      </c>
      <c r="AH54" t="n">
        <v>505564.0960395498</v>
      </c>
    </row>
    <row r="55">
      <c r="A55" t="n">
        <v>53</v>
      </c>
      <c r="B55" t="n">
        <v>85</v>
      </c>
      <c r="C55" t="inlineStr">
        <is>
          <t xml:space="preserve">CONCLUIDO	</t>
        </is>
      </c>
      <c r="D55" t="n">
        <v>3.6939</v>
      </c>
      <c r="E55" t="n">
        <v>27.07</v>
      </c>
      <c r="F55" t="n">
        <v>24.16</v>
      </c>
      <c r="G55" t="n">
        <v>90.59</v>
      </c>
      <c r="H55" t="n">
        <v>1.35</v>
      </c>
      <c r="I55" t="n">
        <v>16</v>
      </c>
      <c r="J55" t="n">
        <v>187.52</v>
      </c>
      <c r="K55" t="n">
        <v>51.39</v>
      </c>
      <c r="L55" t="n">
        <v>14.25</v>
      </c>
      <c r="M55" t="n">
        <v>14</v>
      </c>
      <c r="N55" t="n">
        <v>36.88</v>
      </c>
      <c r="O55" t="n">
        <v>23361.77</v>
      </c>
      <c r="P55" t="n">
        <v>293.46</v>
      </c>
      <c r="Q55" t="n">
        <v>452.61</v>
      </c>
      <c r="R55" t="n">
        <v>76.31</v>
      </c>
      <c r="S55" t="n">
        <v>57.64</v>
      </c>
      <c r="T55" t="n">
        <v>7213.22</v>
      </c>
      <c r="U55" t="n">
        <v>0.76</v>
      </c>
      <c r="V55" t="n">
        <v>0.88</v>
      </c>
      <c r="W55" t="n">
        <v>6.82</v>
      </c>
      <c r="X55" t="n">
        <v>0.43</v>
      </c>
      <c r="Y55" t="n">
        <v>1</v>
      </c>
      <c r="Z55" t="n">
        <v>10</v>
      </c>
      <c r="AA55" t="n">
        <v>407.1397840176255</v>
      </c>
      <c r="AB55" t="n">
        <v>557.066614232511</v>
      </c>
      <c r="AC55" t="n">
        <v>503.9009584180631</v>
      </c>
      <c r="AD55" t="n">
        <v>407139.7840176255</v>
      </c>
      <c r="AE55" t="n">
        <v>557066.614232511</v>
      </c>
      <c r="AF55" t="n">
        <v>3.760447903458132e-06</v>
      </c>
      <c r="AG55" t="n">
        <v>7.83275462962963</v>
      </c>
      <c r="AH55" t="n">
        <v>503900.9584180631</v>
      </c>
    </row>
    <row r="56">
      <c r="A56" t="n">
        <v>54</v>
      </c>
      <c r="B56" t="n">
        <v>85</v>
      </c>
      <c r="C56" t="inlineStr">
        <is>
          <t xml:space="preserve">CONCLUIDO	</t>
        </is>
      </c>
      <c r="D56" t="n">
        <v>3.6941</v>
      </c>
      <c r="E56" t="n">
        <v>27.07</v>
      </c>
      <c r="F56" t="n">
        <v>24.16</v>
      </c>
      <c r="G56" t="n">
        <v>90.58</v>
      </c>
      <c r="H56" t="n">
        <v>1.37</v>
      </c>
      <c r="I56" t="n">
        <v>16</v>
      </c>
      <c r="J56" t="n">
        <v>187.9</v>
      </c>
      <c r="K56" t="n">
        <v>51.39</v>
      </c>
      <c r="L56" t="n">
        <v>14.5</v>
      </c>
      <c r="M56" t="n">
        <v>14</v>
      </c>
      <c r="N56" t="n">
        <v>37.01</v>
      </c>
      <c r="O56" t="n">
        <v>23408.6</v>
      </c>
      <c r="P56" t="n">
        <v>293.26</v>
      </c>
      <c r="Q56" t="n">
        <v>452.62</v>
      </c>
      <c r="R56" t="n">
        <v>76.38</v>
      </c>
      <c r="S56" t="n">
        <v>57.64</v>
      </c>
      <c r="T56" t="n">
        <v>7246.81</v>
      </c>
      <c r="U56" t="n">
        <v>0.75</v>
      </c>
      <c r="V56" t="n">
        <v>0.88</v>
      </c>
      <c r="W56" t="n">
        <v>6.82</v>
      </c>
      <c r="X56" t="n">
        <v>0.43</v>
      </c>
      <c r="Y56" t="n">
        <v>1</v>
      </c>
      <c r="Z56" t="n">
        <v>10</v>
      </c>
      <c r="AA56" t="n">
        <v>406.9946272672124</v>
      </c>
      <c r="AB56" t="n">
        <v>556.868004362732</v>
      </c>
      <c r="AC56" t="n">
        <v>503.7213035955049</v>
      </c>
      <c r="AD56" t="n">
        <v>406994.6272672124</v>
      </c>
      <c r="AE56" t="n">
        <v>556868.0043627319</v>
      </c>
      <c r="AF56" t="n">
        <v>3.760651506582388e-06</v>
      </c>
      <c r="AG56" t="n">
        <v>7.83275462962963</v>
      </c>
      <c r="AH56" t="n">
        <v>503721.303595505</v>
      </c>
    </row>
    <row r="57">
      <c r="A57" t="n">
        <v>55</v>
      </c>
      <c r="B57" t="n">
        <v>85</v>
      </c>
      <c r="C57" t="inlineStr">
        <is>
          <t xml:space="preserve">CONCLUIDO	</t>
        </is>
      </c>
      <c r="D57" t="n">
        <v>3.6944</v>
      </c>
      <c r="E57" t="n">
        <v>27.07</v>
      </c>
      <c r="F57" t="n">
        <v>24.15</v>
      </c>
      <c r="G57" t="n">
        <v>90.58</v>
      </c>
      <c r="H57" t="n">
        <v>1.39</v>
      </c>
      <c r="I57" t="n">
        <v>16</v>
      </c>
      <c r="J57" t="n">
        <v>188.28</v>
      </c>
      <c r="K57" t="n">
        <v>51.39</v>
      </c>
      <c r="L57" t="n">
        <v>14.75</v>
      </c>
      <c r="M57" t="n">
        <v>14</v>
      </c>
      <c r="N57" t="n">
        <v>37.14</v>
      </c>
      <c r="O57" t="n">
        <v>23455.48</v>
      </c>
      <c r="P57" t="n">
        <v>292.97</v>
      </c>
      <c r="Q57" t="n">
        <v>452.6</v>
      </c>
      <c r="R57" t="n">
        <v>76.51000000000001</v>
      </c>
      <c r="S57" t="n">
        <v>57.64</v>
      </c>
      <c r="T57" t="n">
        <v>7312.44</v>
      </c>
      <c r="U57" t="n">
        <v>0.75</v>
      </c>
      <c r="V57" t="n">
        <v>0.88</v>
      </c>
      <c r="W57" t="n">
        <v>6.82</v>
      </c>
      <c r="X57" t="n">
        <v>0.43</v>
      </c>
      <c r="Y57" t="n">
        <v>1</v>
      </c>
      <c r="Z57" t="n">
        <v>10</v>
      </c>
      <c r="AA57" t="n">
        <v>406.754365875294</v>
      </c>
      <c r="AB57" t="n">
        <v>556.5392681267248</v>
      </c>
      <c r="AC57" t="n">
        <v>503.423941484478</v>
      </c>
      <c r="AD57" t="n">
        <v>406754.365875294</v>
      </c>
      <c r="AE57" t="n">
        <v>556539.2681267248</v>
      </c>
      <c r="AF57" t="n">
        <v>3.760956911268773e-06</v>
      </c>
      <c r="AG57" t="n">
        <v>7.83275462962963</v>
      </c>
      <c r="AH57" t="n">
        <v>503423.941484478</v>
      </c>
    </row>
    <row r="58">
      <c r="A58" t="n">
        <v>56</v>
      </c>
      <c r="B58" t="n">
        <v>85</v>
      </c>
      <c r="C58" t="inlineStr">
        <is>
          <t xml:space="preserve">CONCLUIDO	</t>
        </is>
      </c>
      <c r="D58" t="n">
        <v>3.7022</v>
      </c>
      <c r="E58" t="n">
        <v>27.01</v>
      </c>
      <c r="F58" t="n">
        <v>24.13</v>
      </c>
      <c r="G58" t="n">
        <v>96.52</v>
      </c>
      <c r="H58" t="n">
        <v>1.41</v>
      </c>
      <c r="I58" t="n">
        <v>15</v>
      </c>
      <c r="J58" t="n">
        <v>188.66</v>
      </c>
      <c r="K58" t="n">
        <v>51.39</v>
      </c>
      <c r="L58" t="n">
        <v>15</v>
      </c>
      <c r="M58" t="n">
        <v>13</v>
      </c>
      <c r="N58" t="n">
        <v>37.27</v>
      </c>
      <c r="O58" t="n">
        <v>23502.4</v>
      </c>
      <c r="P58" t="n">
        <v>291.96</v>
      </c>
      <c r="Q58" t="n">
        <v>452.59</v>
      </c>
      <c r="R58" t="n">
        <v>75.45999999999999</v>
      </c>
      <c r="S58" t="n">
        <v>57.64</v>
      </c>
      <c r="T58" t="n">
        <v>6794.35</v>
      </c>
      <c r="U58" t="n">
        <v>0.76</v>
      </c>
      <c r="V58" t="n">
        <v>0.88</v>
      </c>
      <c r="W58" t="n">
        <v>6.82</v>
      </c>
      <c r="X58" t="n">
        <v>0.41</v>
      </c>
      <c r="Y58" t="n">
        <v>1</v>
      </c>
      <c r="Z58" t="n">
        <v>10</v>
      </c>
      <c r="AA58" t="n">
        <v>405.4842769010419</v>
      </c>
      <c r="AB58" t="n">
        <v>554.8014763597819</v>
      </c>
      <c r="AC58" t="n">
        <v>501.8520021247662</v>
      </c>
      <c r="AD58" t="n">
        <v>405484.2769010419</v>
      </c>
      <c r="AE58" t="n">
        <v>554801.4763597819</v>
      </c>
      <c r="AF58" t="n">
        <v>3.768897433114782e-06</v>
      </c>
      <c r="AG58" t="n">
        <v>7.815393518518519</v>
      </c>
      <c r="AH58" t="n">
        <v>501852.0021247662</v>
      </c>
    </row>
    <row r="59">
      <c r="A59" t="n">
        <v>57</v>
      </c>
      <c r="B59" t="n">
        <v>85</v>
      </c>
      <c r="C59" t="inlineStr">
        <is>
          <t xml:space="preserve">CONCLUIDO	</t>
        </is>
      </c>
      <c r="D59" t="n">
        <v>3.7034</v>
      </c>
      <c r="E59" t="n">
        <v>27</v>
      </c>
      <c r="F59" t="n">
        <v>24.12</v>
      </c>
      <c r="G59" t="n">
        <v>96.48999999999999</v>
      </c>
      <c r="H59" t="n">
        <v>1.43</v>
      </c>
      <c r="I59" t="n">
        <v>15</v>
      </c>
      <c r="J59" t="n">
        <v>189.04</v>
      </c>
      <c r="K59" t="n">
        <v>51.39</v>
      </c>
      <c r="L59" t="n">
        <v>15.25</v>
      </c>
      <c r="M59" t="n">
        <v>13</v>
      </c>
      <c r="N59" t="n">
        <v>37.4</v>
      </c>
      <c r="O59" t="n">
        <v>23549.36</v>
      </c>
      <c r="P59" t="n">
        <v>291.77</v>
      </c>
      <c r="Q59" t="n">
        <v>452.58</v>
      </c>
      <c r="R59" t="n">
        <v>75.34999999999999</v>
      </c>
      <c r="S59" t="n">
        <v>57.64</v>
      </c>
      <c r="T59" t="n">
        <v>6739.48</v>
      </c>
      <c r="U59" t="n">
        <v>0.76</v>
      </c>
      <c r="V59" t="n">
        <v>0.88</v>
      </c>
      <c r="W59" t="n">
        <v>6.82</v>
      </c>
      <c r="X59" t="n">
        <v>0.4</v>
      </c>
      <c r="Y59" t="n">
        <v>1</v>
      </c>
      <c r="Z59" t="n">
        <v>10</v>
      </c>
      <c r="AA59" t="n">
        <v>405.2466475994643</v>
      </c>
      <c r="AB59" t="n">
        <v>554.4763414658987</v>
      </c>
      <c r="AC59" t="n">
        <v>501.5578976488254</v>
      </c>
      <c r="AD59" t="n">
        <v>405246.6475994643</v>
      </c>
      <c r="AE59" t="n">
        <v>554476.3414658987</v>
      </c>
      <c r="AF59" t="n">
        <v>3.770119051860322e-06</v>
      </c>
      <c r="AG59" t="n">
        <v>7.8125</v>
      </c>
      <c r="AH59" t="n">
        <v>501557.8976488254</v>
      </c>
    </row>
    <row r="60">
      <c r="A60" t="n">
        <v>58</v>
      </c>
      <c r="B60" t="n">
        <v>85</v>
      </c>
      <c r="C60" t="inlineStr">
        <is>
          <t xml:space="preserve">CONCLUIDO	</t>
        </is>
      </c>
      <c r="D60" t="n">
        <v>3.7035</v>
      </c>
      <c r="E60" t="n">
        <v>27</v>
      </c>
      <c r="F60" t="n">
        <v>24.12</v>
      </c>
      <c r="G60" t="n">
        <v>96.48</v>
      </c>
      <c r="H60" t="n">
        <v>1.45</v>
      </c>
      <c r="I60" t="n">
        <v>15</v>
      </c>
      <c r="J60" t="n">
        <v>189.42</v>
      </c>
      <c r="K60" t="n">
        <v>51.39</v>
      </c>
      <c r="L60" t="n">
        <v>15.5</v>
      </c>
      <c r="M60" t="n">
        <v>13</v>
      </c>
      <c r="N60" t="n">
        <v>37.53</v>
      </c>
      <c r="O60" t="n">
        <v>23596.37</v>
      </c>
      <c r="P60" t="n">
        <v>291.3</v>
      </c>
      <c r="Q60" t="n">
        <v>452.56</v>
      </c>
      <c r="R60" t="n">
        <v>75.25</v>
      </c>
      <c r="S60" t="n">
        <v>57.64</v>
      </c>
      <c r="T60" t="n">
        <v>6689.99</v>
      </c>
      <c r="U60" t="n">
        <v>0.77</v>
      </c>
      <c r="V60" t="n">
        <v>0.88</v>
      </c>
      <c r="W60" t="n">
        <v>6.82</v>
      </c>
      <c r="X60" t="n">
        <v>0.4</v>
      </c>
      <c r="Y60" t="n">
        <v>1</v>
      </c>
      <c r="Z60" t="n">
        <v>10</v>
      </c>
      <c r="AA60" t="n">
        <v>404.9326683054338</v>
      </c>
      <c r="AB60" t="n">
        <v>554.0467411440173</v>
      </c>
      <c r="AC60" t="n">
        <v>501.1692977787166</v>
      </c>
      <c r="AD60" t="n">
        <v>404932.6683054338</v>
      </c>
      <c r="AE60" t="n">
        <v>554046.7411440173</v>
      </c>
      <c r="AF60" t="n">
        <v>3.77022085342245e-06</v>
      </c>
      <c r="AG60" t="n">
        <v>7.8125</v>
      </c>
      <c r="AH60" t="n">
        <v>501169.2977787166</v>
      </c>
    </row>
    <row r="61">
      <c r="A61" t="n">
        <v>59</v>
      </c>
      <c r="B61" t="n">
        <v>85</v>
      </c>
      <c r="C61" t="inlineStr">
        <is>
          <t xml:space="preserve">CONCLUIDO	</t>
        </is>
      </c>
      <c r="D61" t="n">
        <v>3.7039</v>
      </c>
      <c r="E61" t="n">
        <v>27</v>
      </c>
      <c r="F61" t="n">
        <v>24.12</v>
      </c>
      <c r="G61" t="n">
        <v>96.47</v>
      </c>
      <c r="H61" t="n">
        <v>1.47</v>
      </c>
      <c r="I61" t="n">
        <v>15</v>
      </c>
      <c r="J61" t="n">
        <v>189.81</v>
      </c>
      <c r="K61" t="n">
        <v>51.39</v>
      </c>
      <c r="L61" t="n">
        <v>15.75</v>
      </c>
      <c r="M61" t="n">
        <v>13</v>
      </c>
      <c r="N61" t="n">
        <v>37.66</v>
      </c>
      <c r="O61" t="n">
        <v>23643.43</v>
      </c>
      <c r="P61" t="n">
        <v>290.77</v>
      </c>
      <c r="Q61" t="n">
        <v>452.55</v>
      </c>
      <c r="R61" t="n">
        <v>75.09</v>
      </c>
      <c r="S61" t="n">
        <v>57.64</v>
      </c>
      <c r="T61" t="n">
        <v>6608.56</v>
      </c>
      <c r="U61" t="n">
        <v>0.77</v>
      </c>
      <c r="V61" t="n">
        <v>0.88</v>
      </c>
      <c r="W61" t="n">
        <v>6.82</v>
      </c>
      <c r="X61" t="n">
        <v>0.39</v>
      </c>
      <c r="Y61" t="n">
        <v>1</v>
      </c>
      <c r="Z61" t="n">
        <v>10</v>
      </c>
      <c r="AA61" t="n">
        <v>404.5584712348121</v>
      </c>
      <c r="AB61" t="n">
        <v>553.5347482035831</v>
      </c>
      <c r="AC61" t="n">
        <v>500.7061687259309</v>
      </c>
      <c r="AD61" t="n">
        <v>404558.4712348122</v>
      </c>
      <c r="AE61" t="n">
        <v>553534.7482035832</v>
      </c>
      <c r="AF61" t="n">
        <v>3.770628059670964e-06</v>
      </c>
      <c r="AG61" t="n">
        <v>7.8125</v>
      </c>
      <c r="AH61" t="n">
        <v>500706.1687259309</v>
      </c>
    </row>
    <row r="62">
      <c r="A62" t="n">
        <v>60</v>
      </c>
      <c r="B62" t="n">
        <v>85</v>
      </c>
      <c r="C62" t="inlineStr">
        <is>
          <t xml:space="preserve">CONCLUIDO	</t>
        </is>
      </c>
      <c r="D62" t="n">
        <v>3.7126</v>
      </c>
      <c r="E62" t="n">
        <v>26.94</v>
      </c>
      <c r="F62" t="n">
        <v>24.09</v>
      </c>
      <c r="G62" t="n">
        <v>103.24</v>
      </c>
      <c r="H62" t="n">
        <v>1.49</v>
      </c>
      <c r="I62" t="n">
        <v>14</v>
      </c>
      <c r="J62" t="n">
        <v>190.19</v>
      </c>
      <c r="K62" t="n">
        <v>51.39</v>
      </c>
      <c r="L62" t="n">
        <v>16</v>
      </c>
      <c r="M62" t="n">
        <v>12</v>
      </c>
      <c r="N62" t="n">
        <v>37.79</v>
      </c>
      <c r="O62" t="n">
        <v>23690.52</v>
      </c>
      <c r="P62" t="n">
        <v>290.13</v>
      </c>
      <c r="Q62" t="n">
        <v>452.56</v>
      </c>
      <c r="R62" t="n">
        <v>74.3</v>
      </c>
      <c r="S62" t="n">
        <v>57.64</v>
      </c>
      <c r="T62" t="n">
        <v>6220.21</v>
      </c>
      <c r="U62" t="n">
        <v>0.78</v>
      </c>
      <c r="V62" t="n">
        <v>0.88</v>
      </c>
      <c r="W62" t="n">
        <v>6.81</v>
      </c>
      <c r="X62" t="n">
        <v>0.36</v>
      </c>
      <c r="Y62" t="n">
        <v>1</v>
      </c>
      <c r="Z62" t="n">
        <v>10</v>
      </c>
      <c r="AA62" t="n">
        <v>403.4456362049918</v>
      </c>
      <c r="AB62" t="n">
        <v>552.0121182209664</v>
      </c>
      <c r="AC62" t="n">
        <v>499.3288564118304</v>
      </c>
      <c r="AD62" t="n">
        <v>403445.6362049918</v>
      </c>
      <c r="AE62" t="n">
        <v>552012.1182209664</v>
      </c>
      <c r="AF62" t="n">
        <v>3.779484795576128e-06</v>
      </c>
      <c r="AG62" t="n">
        <v>7.795138888888889</v>
      </c>
      <c r="AH62" t="n">
        <v>499328.8564118304</v>
      </c>
    </row>
    <row r="63">
      <c r="A63" t="n">
        <v>61</v>
      </c>
      <c r="B63" t="n">
        <v>85</v>
      </c>
      <c r="C63" t="inlineStr">
        <is>
          <t xml:space="preserve">CONCLUIDO	</t>
        </is>
      </c>
      <c r="D63" t="n">
        <v>3.7118</v>
      </c>
      <c r="E63" t="n">
        <v>26.94</v>
      </c>
      <c r="F63" t="n">
        <v>24.09</v>
      </c>
      <c r="G63" t="n">
        <v>103.26</v>
      </c>
      <c r="H63" t="n">
        <v>1.51</v>
      </c>
      <c r="I63" t="n">
        <v>14</v>
      </c>
      <c r="J63" t="n">
        <v>190.57</v>
      </c>
      <c r="K63" t="n">
        <v>51.39</v>
      </c>
      <c r="L63" t="n">
        <v>16.25</v>
      </c>
      <c r="M63" t="n">
        <v>12</v>
      </c>
      <c r="N63" t="n">
        <v>37.93</v>
      </c>
      <c r="O63" t="n">
        <v>23737.67</v>
      </c>
      <c r="P63" t="n">
        <v>290.63</v>
      </c>
      <c r="Q63" t="n">
        <v>452.55</v>
      </c>
      <c r="R63" t="n">
        <v>74.28</v>
      </c>
      <c r="S63" t="n">
        <v>57.64</v>
      </c>
      <c r="T63" t="n">
        <v>6208.99</v>
      </c>
      <c r="U63" t="n">
        <v>0.78</v>
      </c>
      <c r="V63" t="n">
        <v>0.88</v>
      </c>
      <c r="W63" t="n">
        <v>6.82</v>
      </c>
      <c r="X63" t="n">
        <v>0.37</v>
      </c>
      <c r="Y63" t="n">
        <v>1</v>
      </c>
      <c r="Z63" t="n">
        <v>10</v>
      </c>
      <c r="AA63" t="n">
        <v>403.8272150651029</v>
      </c>
      <c r="AB63" t="n">
        <v>552.5342112514417</v>
      </c>
      <c r="AC63" t="n">
        <v>499.8011216162392</v>
      </c>
      <c r="AD63" t="n">
        <v>403827.2150651029</v>
      </c>
      <c r="AE63" t="n">
        <v>552534.2112514416</v>
      </c>
      <c r="AF63" t="n">
        <v>3.778670383079102e-06</v>
      </c>
      <c r="AG63" t="n">
        <v>7.795138888888889</v>
      </c>
      <c r="AH63" t="n">
        <v>499801.1216162393</v>
      </c>
    </row>
    <row r="64">
      <c r="A64" t="n">
        <v>62</v>
      </c>
      <c r="B64" t="n">
        <v>85</v>
      </c>
      <c r="C64" t="inlineStr">
        <is>
          <t xml:space="preserve">CONCLUIDO	</t>
        </is>
      </c>
      <c r="D64" t="n">
        <v>3.7124</v>
      </c>
      <c r="E64" t="n">
        <v>26.94</v>
      </c>
      <c r="F64" t="n">
        <v>24.09</v>
      </c>
      <c r="G64" t="n">
        <v>103.24</v>
      </c>
      <c r="H64" t="n">
        <v>1.53</v>
      </c>
      <c r="I64" t="n">
        <v>14</v>
      </c>
      <c r="J64" t="n">
        <v>190.95</v>
      </c>
      <c r="K64" t="n">
        <v>51.39</v>
      </c>
      <c r="L64" t="n">
        <v>16.5</v>
      </c>
      <c r="M64" t="n">
        <v>12</v>
      </c>
      <c r="N64" t="n">
        <v>38.06</v>
      </c>
      <c r="O64" t="n">
        <v>23784.85</v>
      </c>
      <c r="P64" t="n">
        <v>290.06</v>
      </c>
      <c r="Q64" t="n">
        <v>452.63</v>
      </c>
      <c r="R64" t="n">
        <v>74.28</v>
      </c>
      <c r="S64" t="n">
        <v>57.64</v>
      </c>
      <c r="T64" t="n">
        <v>6208.64</v>
      </c>
      <c r="U64" t="n">
        <v>0.78</v>
      </c>
      <c r="V64" t="n">
        <v>0.88</v>
      </c>
      <c r="W64" t="n">
        <v>6.81</v>
      </c>
      <c r="X64" t="n">
        <v>0.36</v>
      </c>
      <c r="Y64" t="n">
        <v>1</v>
      </c>
      <c r="Z64" t="n">
        <v>10</v>
      </c>
      <c r="AA64" t="n">
        <v>403.4139719700236</v>
      </c>
      <c r="AB64" t="n">
        <v>551.9687938177553</v>
      </c>
      <c r="AC64" t="n">
        <v>499.2896668288556</v>
      </c>
      <c r="AD64" t="n">
        <v>403413.9719700236</v>
      </c>
      <c r="AE64" t="n">
        <v>551968.7938177553</v>
      </c>
      <c r="AF64" t="n">
        <v>3.779281192451872e-06</v>
      </c>
      <c r="AG64" t="n">
        <v>7.795138888888889</v>
      </c>
      <c r="AH64" t="n">
        <v>499289.6668288556</v>
      </c>
    </row>
    <row r="65">
      <c r="A65" t="n">
        <v>63</v>
      </c>
      <c r="B65" t="n">
        <v>85</v>
      </c>
      <c r="C65" t="inlineStr">
        <is>
          <t xml:space="preserve">CONCLUIDO	</t>
        </is>
      </c>
      <c r="D65" t="n">
        <v>3.7126</v>
      </c>
      <c r="E65" t="n">
        <v>26.94</v>
      </c>
      <c r="F65" t="n">
        <v>24.09</v>
      </c>
      <c r="G65" t="n">
        <v>103.24</v>
      </c>
      <c r="H65" t="n">
        <v>1.55</v>
      </c>
      <c r="I65" t="n">
        <v>14</v>
      </c>
      <c r="J65" t="n">
        <v>191.34</v>
      </c>
      <c r="K65" t="n">
        <v>51.39</v>
      </c>
      <c r="L65" t="n">
        <v>16.75</v>
      </c>
      <c r="M65" t="n">
        <v>12</v>
      </c>
      <c r="N65" t="n">
        <v>38.19</v>
      </c>
      <c r="O65" t="n">
        <v>23832.09</v>
      </c>
      <c r="P65" t="n">
        <v>289.46</v>
      </c>
      <c r="Q65" t="n">
        <v>452.57</v>
      </c>
      <c r="R65" t="n">
        <v>74.13</v>
      </c>
      <c r="S65" t="n">
        <v>57.64</v>
      </c>
      <c r="T65" t="n">
        <v>6130.6</v>
      </c>
      <c r="U65" t="n">
        <v>0.78</v>
      </c>
      <c r="V65" t="n">
        <v>0.88</v>
      </c>
      <c r="W65" t="n">
        <v>6.82</v>
      </c>
      <c r="X65" t="n">
        <v>0.36</v>
      </c>
      <c r="Y65" t="n">
        <v>1</v>
      </c>
      <c r="Z65" t="n">
        <v>10</v>
      </c>
      <c r="AA65" t="n">
        <v>403.0091511732547</v>
      </c>
      <c r="AB65" t="n">
        <v>551.4149001441831</v>
      </c>
      <c r="AC65" t="n">
        <v>498.7886359900945</v>
      </c>
      <c r="AD65" t="n">
        <v>403009.1511732547</v>
      </c>
      <c r="AE65" t="n">
        <v>551414.9001441831</v>
      </c>
      <c r="AF65" t="n">
        <v>3.779484795576128e-06</v>
      </c>
      <c r="AG65" t="n">
        <v>7.795138888888889</v>
      </c>
      <c r="AH65" t="n">
        <v>498788.6359900945</v>
      </c>
    </row>
    <row r="66">
      <c r="A66" t="n">
        <v>64</v>
      </c>
      <c r="B66" t="n">
        <v>85</v>
      </c>
      <c r="C66" t="inlineStr">
        <is>
          <t xml:space="preserve">CONCLUIDO	</t>
        </is>
      </c>
      <c r="D66" t="n">
        <v>3.7121</v>
      </c>
      <c r="E66" t="n">
        <v>26.94</v>
      </c>
      <c r="F66" t="n">
        <v>24.09</v>
      </c>
      <c r="G66" t="n">
        <v>103.25</v>
      </c>
      <c r="H66" t="n">
        <v>1.57</v>
      </c>
      <c r="I66" t="n">
        <v>14</v>
      </c>
      <c r="J66" t="n">
        <v>191.72</v>
      </c>
      <c r="K66" t="n">
        <v>51.39</v>
      </c>
      <c r="L66" t="n">
        <v>17</v>
      </c>
      <c r="M66" t="n">
        <v>12</v>
      </c>
      <c r="N66" t="n">
        <v>38.33</v>
      </c>
      <c r="O66" t="n">
        <v>23879.37</v>
      </c>
      <c r="P66" t="n">
        <v>288.17</v>
      </c>
      <c r="Q66" t="n">
        <v>452.56</v>
      </c>
      <c r="R66" t="n">
        <v>74.34999999999999</v>
      </c>
      <c r="S66" t="n">
        <v>57.64</v>
      </c>
      <c r="T66" t="n">
        <v>6243.53</v>
      </c>
      <c r="U66" t="n">
        <v>0.78</v>
      </c>
      <c r="V66" t="n">
        <v>0.88</v>
      </c>
      <c r="W66" t="n">
        <v>6.82</v>
      </c>
      <c r="X66" t="n">
        <v>0.37</v>
      </c>
      <c r="Y66" t="n">
        <v>1</v>
      </c>
      <c r="Z66" t="n">
        <v>10</v>
      </c>
      <c r="AA66" t="n">
        <v>402.2034382861514</v>
      </c>
      <c r="AB66" t="n">
        <v>550.3124882265045</v>
      </c>
      <c r="AC66" t="n">
        <v>497.7914367185943</v>
      </c>
      <c r="AD66" t="n">
        <v>402203.4382861514</v>
      </c>
      <c r="AE66" t="n">
        <v>550312.4882265044</v>
      </c>
      <c r="AF66" t="n">
        <v>3.778975787765486e-06</v>
      </c>
      <c r="AG66" t="n">
        <v>7.795138888888889</v>
      </c>
      <c r="AH66" t="n">
        <v>497791.4367185943</v>
      </c>
    </row>
    <row r="67">
      <c r="A67" t="n">
        <v>65</v>
      </c>
      <c r="B67" t="n">
        <v>85</v>
      </c>
      <c r="C67" t="inlineStr">
        <is>
          <t xml:space="preserve">CONCLUIDO	</t>
        </is>
      </c>
      <c r="D67" t="n">
        <v>3.7185</v>
      </c>
      <c r="E67" t="n">
        <v>26.89</v>
      </c>
      <c r="F67" t="n">
        <v>24.08</v>
      </c>
      <c r="G67" t="n">
        <v>111.13</v>
      </c>
      <c r="H67" t="n">
        <v>1.59</v>
      </c>
      <c r="I67" t="n">
        <v>13</v>
      </c>
      <c r="J67" t="n">
        <v>192.1</v>
      </c>
      <c r="K67" t="n">
        <v>51.39</v>
      </c>
      <c r="L67" t="n">
        <v>17.25</v>
      </c>
      <c r="M67" t="n">
        <v>11</v>
      </c>
      <c r="N67" t="n">
        <v>38.46</v>
      </c>
      <c r="O67" t="n">
        <v>23926.69</v>
      </c>
      <c r="P67" t="n">
        <v>287.85</v>
      </c>
      <c r="Q67" t="n">
        <v>452.58</v>
      </c>
      <c r="R67" t="n">
        <v>73.97</v>
      </c>
      <c r="S67" t="n">
        <v>57.64</v>
      </c>
      <c r="T67" t="n">
        <v>6056.65</v>
      </c>
      <c r="U67" t="n">
        <v>0.78</v>
      </c>
      <c r="V67" t="n">
        <v>0.88</v>
      </c>
      <c r="W67" t="n">
        <v>6.81</v>
      </c>
      <c r="X67" t="n">
        <v>0.35</v>
      </c>
      <c r="Y67" t="n">
        <v>1</v>
      </c>
      <c r="Z67" t="n">
        <v>10</v>
      </c>
      <c r="AA67" t="n">
        <v>401.5231381495355</v>
      </c>
      <c r="AB67" t="n">
        <v>549.3816715668627</v>
      </c>
      <c r="AC67" t="n">
        <v>496.9494558945393</v>
      </c>
      <c r="AD67" t="n">
        <v>401523.1381495355</v>
      </c>
      <c r="AE67" t="n">
        <v>549381.6715668627</v>
      </c>
      <c r="AF67" t="n">
        <v>3.785491087741699e-06</v>
      </c>
      <c r="AG67" t="n">
        <v>7.780671296296297</v>
      </c>
      <c r="AH67" t="n">
        <v>496949.4558945393</v>
      </c>
    </row>
    <row r="68">
      <c r="A68" t="n">
        <v>66</v>
      </c>
      <c r="B68" t="n">
        <v>85</v>
      </c>
      <c r="C68" t="inlineStr">
        <is>
          <t xml:space="preserve">CONCLUIDO	</t>
        </is>
      </c>
      <c r="D68" t="n">
        <v>3.7184</v>
      </c>
      <c r="E68" t="n">
        <v>26.89</v>
      </c>
      <c r="F68" t="n">
        <v>24.08</v>
      </c>
      <c r="G68" t="n">
        <v>111.14</v>
      </c>
      <c r="H68" t="n">
        <v>1.61</v>
      </c>
      <c r="I68" t="n">
        <v>13</v>
      </c>
      <c r="J68" t="n">
        <v>192.49</v>
      </c>
      <c r="K68" t="n">
        <v>51.39</v>
      </c>
      <c r="L68" t="n">
        <v>17.5</v>
      </c>
      <c r="M68" t="n">
        <v>11</v>
      </c>
      <c r="N68" t="n">
        <v>38.59</v>
      </c>
      <c r="O68" t="n">
        <v>23974.06</v>
      </c>
      <c r="P68" t="n">
        <v>288.47</v>
      </c>
      <c r="Q68" t="n">
        <v>452.55</v>
      </c>
      <c r="R68" t="n">
        <v>73.84</v>
      </c>
      <c r="S68" t="n">
        <v>57.64</v>
      </c>
      <c r="T68" t="n">
        <v>5992.4</v>
      </c>
      <c r="U68" t="n">
        <v>0.78</v>
      </c>
      <c r="V68" t="n">
        <v>0.88</v>
      </c>
      <c r="W68" t="n">
        <v>6.82</v>
      </c>
      <c r="X68" t="n">
        <v>0.36</v>
      </c>
      <c r="Y68" t="n">
        <v>1</v>
      </c>
      <c r="Z68" t="n">
        <v>10</v>
      </c>
      <c r="AA68" t="n">
        <v>401.9333272637497</v>
      </c>
      <c r="AB68" t="n">
        <v>549.9429104091971</v>
      </c>
      <c r="AC68" t="n">
        <v>497.457130889465</v>
      </c>
      <c r="AD68" t="n">
        <v>401933.3272637497</v>
      </c>
      <c r="AE68" t="n">
        <v>549942.9104091971</v>
      </c>
      <c r="AF68" t="n">
        <v>3.78538928617957e-06</v>
      </c>
      <c r="AG68" t="n">
        <v>7.780671296296297</v>
      </c>
      <c r="AH68" t="n">
        <v>497457.130889465</v>
      </c>
    </row>
    <row r="69">
      <c r="A69" t="n">
        <v>67</v>
      </c>
      <c r="B69" t="n">
        <v>85</v>
      </c>
      <c r="C69" t="inlineStr">
        <is>
          <t xml:space="preserve">CONCLUIDO	</t>
        </is>
      </c>
      <c r="D69" t="n">
        <v>3.7213</v>
      </c>
      <c r="E69" t="n">
        <v>26.87</v>
      </c>
      <c r="F69" t="n">
        <v>24.06</v>
      </c>
      <c r="G69" t="n">
        <v>111.04</v>
      </c>
      <c r="H69" t="n">
        <v>1.63</v>
      </c>
      <c r="I69" t="n">
        <v>13</v>
      </c>
      <c r="J69" t="n">
        <v>192.87</v>
      </c>
      <c r="K69" t="n">
        <v>51.39</v>
      </c>
      <c r="L69" t="n">
        <v>17.75</v>
      </c>
      <c r="M69" t="n">
        <v>11</v>
      </c>
      <c r="N69" t="n">
        <v>38.73</v>
      </c>
      <c r="O69" t="n">
        <v>24021.47</v>
      </c>
      <c r="P69" t="n">
        <v>288.69</v>
      </c>
      <c r="Q69" t="n">
        <v>452.61</v>
      </c>
      <c r="R69" t="n">
        <v>73.23</v>
      </c>
      <c r="S69" t="n">
        <v>57.64</v>
      </c>
      <c r="T69" t="n">
        <v>5686.82</v>
      </c>
      <c r="U69" t="n">
        <v>0.79</v>
      </c>
      <c r="V69" t="n">
        <v>0.88</v>
      </c>
      <c r="W69" t="n">
        <v>6.82</v>
      </c>
      <c r="X69" t="n">
        <v>0.33</v>
      </c>
      <c r="Y69" t="n">
        <v>1</v>
      </c>
      <c r="Z69" t="n">
        <v>10</v>
      </c>
      <c r="AA69" t="n">
        <v>401.8180468495148</v>
      </c>
      <c r="AB69" t="n">
        <v>549.7851786606279</v>
      </c>
      <c r="AC69" t="n">
        <v>497.3144528376014</v>
      </c>
      <c r="AD69" t="n">
        <v>401818.0468495148</v>
      </c>
      <c r="AE69" t="n">
        <v>549785.1786606279</v>
      </c>
      <c r="AF69" t="n">
        <v>3.788341531481292e-06</v>
      </c>
      <c r="AG69" t="n">
        <v>7.77488425925926</v>
      </c>
      <c r="AH69" t="n">
        <v>497314.4528376014</v>
      </c>
    </row>
    <row r="70">
      <c r="A70" t="n">
        <v>68</v>
      </c>
      <c r="B70" t="n">
        <v>85</v>
      </c>
      <c r="C70" t="inlineStr">
        <is>
          <t xml:space="preserve">CONCLUIDO	</t>
        </is>
      </c>
      <c r="D70" t="n">
        <v>3.7198</v>
      </c>
      <c r="E70" t="n">
        <v>26.88</v>
      </c>
      <c r="F70" t="n">
        <v>24.07</v>
      </c>
      <c r="G70" t="n">
        <v>111.09</v>
      </c>
      <c r="H70" t="n">
        <v>1.65</v>
      </c>
      <c r="I70" t="n">
        <v>13</v>
      </c>
      <c r="J70" t="n">
        <v>193.26</v>
      </c>
      <c r="K70" t="n">
        <v>51.39</v>
      </c>
      <c r="L70" t="n">
        <v>18</v>
      </c>
      <c r="M70" t="n">
        <v>11</v>
      </c>
      <c r="N70" t="n">
        <v>38.86</v>
      </c>
      <c r="O70" t="n">
        <v>24068.93</v>
      </c>
      <c r="P70" t="n">
        <v>288.59</v>
      </c>
      <c r="Q70" t="n">
        <v>452.56</v>
      </c>
      <c r="R70" t="n">
        <v>73.66</v>
      </c>
      <c r="S70" t="n">
        <v>57.64</v>
      </c>
      <c r="T70" t="n">
        <v>5904.5</v>
      </c>
      <c r="U70" t="n">
        <v>0.78</v>
      </c>
      <c r="V70" t="n">
        <v>0.88</v>
      </c>
      <c r="W70" t="n">
        <v>6.81</v>
      </c>
      <c r="X70" t="n">
        <v>0.35</v>
      </c>
      <c r="Y70" t="n">
        <v>1</v>
      </c>
      <c r="Z70" t="n">
        <v>10</v>
      </c>
      <c r="AA70" t="n">
        <v>401.8856239281569</v>
      </c>
      <c r="AB70" t="n">
        <v>549.8776406009164</v>
      </c>
      <c r="AC70" t="n">
        <v>497.3980903400799</v>
      </c>
      <c r="AD70" t="n">
        <v>401885.6239281569</v>
      </c>
      <c r="AE70" t="n">
        <v>549877.6406009163</v>
      </c>
      <c r="AF70" t="n">
        <v>3.786814508049368e-06</v>
      </c>
      <c r="AG70" t="n">
        <v>7.777777777777778</v>
      </c>
      <c r="AH70" t="n">
        <v>497398.0903400799</v>
      </c>
    </row>
    <row r="71">
      <c r="A71" t="n">
        <v>69</v>
      </c>
      <c r="B71" t="n">
        <v>85</v>
      </c>
      <c r="C71" t="inlineStr">
        <is>
          <t xml:space="preserve">CONCLUIDO	</t>
        </is>
      </c>
      <c r="D71" t="n">
        <v>3.7213</v>
      </c>
      <c r="E71" t="n">
        <v>26.87</v>
      </c>
      <c r="F71" t="n">
        <v>24.06</v>
      </c>
      <c r="G71" t="n">
        <v>111.04</v>
      </c>
      <c r="H71" t="n">
        <v>1.67</v>
      </c>
      <c r="I71" t="n">
        <v>13</v>
      </c>
      <c r="J71" t="n">
        <v>193.64</v>
      </c>
      <c r="K71" t="n">
        <v>51.39</v>
      </c>
      <c r="L71" t="n">
        <v>18.25</v>
      </c>
      <c r="M71" t="n">
        <v>11</v>
      </c>
      <c r="N71" t="n">
        <v>39</v>
      </c>
      <c r="O71" t="n">
        <v>24116.44</v>
      </c>
      <c r="P71" t="n">
        <v>287.52</v>
      </c>
      <c r="Q71" t="n">
        <v>452.55</v>
      </c>
      <c r="R71" t="n">
        <v>73.22</v>
      </c>
      <c r="S71" t="n">
        <v>57.64</v>
      </c>
      <c r="T71" t="n">
        <v>5683.84</v>
      </c>
      <c r="U71" t="n">
        <v>0.79</v>
      </c>
      <c r="V71" t="n">
        <v>0.88</v>
      </c>
      <c r="W71" t="n">
        <v>6.82</v>
      </c>
      <c r="X71" t="n">
        <v>0.34</v>
      </c>
      <c r="Y71" t="n">
        <v>1</v>
      </c>
      <c r="Z71" t="n">
        <v>10</v>
      </c>
      <c r="AA71" t="n">
        <v>401.0576087083225</v>
      </c>
      <c r="AB71" t="n">
        <v>548.7447136476858</v>
      </c>
      <c r="AC71" t="n">
        <v>496.3732883451926</v>
      </c>
      <c r="AD71" t="n">
        <v>401057.6087083225</v>
      </c>
      <c r="AE71" t="n">
        <v>548744.7136476858</v>
      </c>
      <c r="AF71" t="n">
        <v>3.788341531481292e-06</v>
      </c>
      <c r="AG71" t="n">
        <v>7.77488425925926</v>
      </c>
      <c r="AH71" t="n">
        <v>496373.2883451926</v>
      </c>
    </row>
    <row r="72">
      <c r="A72" t="n">
        <v>70</v>
      </c>
      <c r="B72" t="n">
        <v>85</v>
      </c>
      <c r="C72" t="inlineStr">
        <is>
          <t xml:space="preserve">CONCLUIDO	</t>
        </is>
      </c>
      <c r="D72" t="n">
        <v>3.7197</v>
      </c>
      <c r="E72" t="n">
        <v>26.88</v>
      </c>
      <c r="F72" t="n">
        <v>24.07</v>
      </c>
      <c r="G72" t="n">
        <v>111.09</v>
      </c>
      <c r="H72" t="n">
        <v>1.69</v>
      </c>
      <c r="I72" t="n">
        <v>13</v>
      </c>
      <c r="J72" t="n">
        <v>194.03</v>
      </c>
      <c r="K72" t="n">
        <v>51.39</v>
      </c>
      <c r="L72" t="n">
        <v>18.5</v>
      </c>
      <c r="M72" t="n">
        <v>11</v>
      </c>
      <c r="N72" t="n">
        <v>39.13</v>
      </c>
      <c r="O72" t="n">
        <v>24163.99</v>
      </c>
      <c r="P72" t="n">
        <v>286.36</v>
      </c>
      <c r="Q72" t="n">
        <v>452.59</v>
      </c>
      <c r="R72" t="n">
        <v>73.67</v>
      </c>
      <c r="S72" t="n">
        <v>57.64</v>
      </c>
      <c r="T72" t="n">
        <v>5906.87</v>
      </c>
      <c r="U72" t="n">
        <v>0.78</v>
      </c>
      <c r="V72" t="n">
        <v>0.88</v>
      </c>
      <c r="W72" t="n">
        <v>6.81</v>
      </c>
      <c r="X72" t="n">
        <v>0.35</v>
      </c>
      <c r="Y72" t="n">
        <v>1</v>
      </c>
      <c r="Z72" t="n">
        <v>10</v>
      </c>
      <c r="AA72" t="n">
        <v>400.4425333382505</v>
      </c>
      <c r="AB72" t="n">
        <v>547.9031403911428</v>
      </c>
      <c r="AC72" t="n">
        <v>495.6120336590986</v>
      </c>
      <c r="AD72" t="n">
        <v>400442.5333382505</v>
      </c>
      <c r="AE72" t="n">
        <v>547903.1403911428</v>
      </c>
      <c r="AF72" t="n">
        <v>3.786712706487239e-06</v>
      </c>
      <c r="AG72" t="n">
        <v>7.777777777777778</v>
      </c>
      <c r="AH72" t="n">
        <v>495612.0336590987</v>
      </c>
    </row>
    <row r="73">
      <c r="A73" t="n">
        <v>71</v>
      </c>
      <c r="B73" t="n">
        <v>85</v>
      </c>
      <c r="C73" t="inlineStr">
        <is>
          <t xml:space="preserve">CONCLUIDO	</t>
        </is>
      </c>
      <c r="D73" t="n">
        <v>3.731</v>
      </c>
      <c r="E73" t="n">
        <v>26.8</v>
      </c>
      <c r="F73" t="n">
        <v>24.02</v>
      </c>
      <c r="G73" t="n">
        <v>120.12</v>
      </c>
      <c r="H73" t="n">
        <v>1.71</v>
      </c>
      <c r="I73" t="n">
        <v>12</v>
      </c>
      <c r="J73" t="n">
        <v>194.41</v>
      </c>
      <c r="K73" t="n">
        <v>51.39</v>
      </c>
      <c r="L73" t="n">
        <v>18.75</v>
      </c>
      <c r="M73" t="n">
        <v>10</v>
      </c>
      <c r="N73" t="n">
        <v>39.27</v>
      </c>
      <c r="O73" t="n">
        <v>24211.59</v>
      </c>
      <c r="P73" t="n">
        <v>285.46</v>
      </c>
      <c r="Q73" t="n">
        <v>452.61</v>
      </c>
      <c r="R73" t="n">
        <v>72.13</v>
      </c>
      <c r="S73" t="n">
        <v>57.64</v>
      </c>
      <c r="T73" t="n">
        <v>5142.33</v>
      </c>
      <c r="U73" t="n">
        <v>0.8</v>
      </c>
      <c r="V73" t="n">
        <v>0.88</v>
      </c>
      <c r="W73" t="n">
        <v>6.81</v>
      </c>
      <c r="X73" t="n">
        <v>0.3</v>
      </c>
      <c r="Y73" t="n">
        <v>1</v>
      </c>
      <c r="Z73" t="n">
        <v>10</v>
      </c>
      <c r="AA73" t="n">
        <v>398.9403645204223</v>
      </c>
      <c r="AB73" t="n">
        <v>545.8478067435793</v>
      </c>
      <c r="AC73" t="n">
        <v>493.7528581701797</v>
      </c>
      <c r="AD73" t="n">
        <v>398940.3645204223</v>
      </c>
      <c r="AE73" t="n">
        <v>545847.8067435793</v>
      </c>
      <c r="AF73" t="n">
        <v>3.798216283007739e-06</v>
      </c>
      <c r="AG73" t="n">
        <v>7.75462962962963</v>
      </c>
      <c r="AH73" t="n">
        <v>493752.8581701797</v>
      </c>
    </row>
    <row r="74">
      <c r="A74" t="n">
        <v>72</v>
      </c>
      <c r="B74" t="n">
        <v>85</v>
      </c>
      <c r="C74" t="inlineStr">
        <is>
          <t xml:space="preserve">CONCLUIDO	</t>
        </is>
      </c>
      <c r="D74" t="n">
        <v>3.7307</v>
      </c>
      <c r="E74" t="n">
        <v>26.8</v>
      </c>
      <c r="F74" t="n">
        <v>24.03</v>
      </c>
      <c r="G74" t="n">
        <v>120.13</v>
      </c>
      <c r="H74" t="n">
        <v>1.73</v>
      </c>
      <c r="I74" t="n">
        <v>12</v>
      </c>
      <c r="J74" t="n">
        <v>194.8</v>
      </c>
      <c r="K74" t="n">
        <v>51.39</v>
      </c>
      <c r="L74" t="n">
        <v>19</v>
      </c>
      <c r="M74" t="n">
        <v>10</v>
      </c>
      <c r="N74" t="n">
        <v>39.41</v>
      </c>
      <c r="O74" t="n">
        <v>24259.23</v>
      </c>
      <c r="P74" t="n">
        <v>285.72</v>
      </c>
      <c r="Q74" t="n">
        <v>452.61</v>
      </c>
      <c r="R74" t="n">
        <v>72.09</v>
      </c>
      <c r="S74" t="n">
        <v>57.64</v>
      </c>
      <c r="T74" t="n">
        <v>5125.11</v>
      </c>
      <c r="U74" t="n">
        <v>0.8</v>
      </c>
      <c r="V74" t="n">
        <v>0.88</v>
      </c>
      <c r="W74" t="n">
        <v>6.81</v>
      </c>
      <c r="X74" t="n">
        <v>0.3</v>
      </c>
      <c r="Y74" t="n">
        <v>1</v>
      </c>
      <c r="Z74" t="n">
        <v>10</v>
      </c>
      <c r="AA74" t="n">
        <v>399.1581911909989</v>
      </c>
      <c r="AB74" t="n">
        <v>546.1458468040967</v>
      </c>
      <c r="AC74" t="n">
        <v>494.0224537056231</v>
      </c>
      <c r="AD74" t="n">
        <v>399158.1911909989</v>
      </c>
      <c r="AE74" t="n">
        <v>546145.8468040967</v>
      </c>
      <c r="AF74" t="n">
        <v>3.797910878321354e-06</v>
      </c>
      <c r="AG74" t="n">
        <v>7.75462962962963</v>
      </c>
      <c r="AH74" t="n">
        <v>494022.4537056232</v>
      </c>
    </row>
    <row r="75">
      <c r="A75" t="n">
        <v>73</v>
      </c>
      <c r="B75" t="n">
        <v>85</v>
      </c>
      <c r="C75" t="inlineStr">
        <is>
          <t xml:space="preserve">CONCLUIDO	</t>
        </is>
      </c>
      <c r="D75" t="n">
        <v>3.7304</v>
      </c>
      <c r="E75" t="n">
        <v>26.81</v>
      </c>
      <c r="F75" t="n">
        <v>24.03</v>
      </c>
      <c r="G75" t="n">
        <v>120.14</v>
      </c>
      <c r="H75" t="n">
        <v>1.75</v>
      </c>
      <c r="I75" t="n">
        <v>12</v>
      </c>
      <c r="J75" t="n">
        <v>195.19</v>
      </c>
      <c r="K75" t="n">
        <v>51.39</v>
      </c>
      <c r="L75" t="n">
        <v>19.25</v>
      </c>
      <c r="M75" t="n">
        <v>10</v>
      </c>
      <c r="N75" t="n">
        <v>39.54</v>
      </c>
      <c r="O75" t="n">
        <v>24306.92</v>
      </c>
      <c r="P75" t="n">
        <v>285.87</v>
      </c>
      <c r="Q75" t="n">
        <v>452.56</v>
      </c>
      <c r="R75" t="n">
        <v>72.13</v>
      </c>
      <c r="S75" t="n">
        <v>57.64</v>
      </c>
      <c r="T75" t="n">
        <v>5142.12</v>
      </c>
      <c r="U75" t="n">
        <v>0.8</v>
      </c>
      <c r="V75" t="n">
        <v>0.88</v>
      </c>
      <c r="W75" t="n">
        <v>6.81</v>
      </c>
      <c r="X75" t="n">
        <v>0.3</v>
      </c>
      <c r="Y75" t="n">
        <v>1</v>
      </c>
      <c r="Z75" t="n">
        <v>10</v>
      </c>
      <c r="AA75" t="n">
        <v>399.2759114386685</v>
      </c>
      <c r="AB75" t="n">
        <v>546.3069168404089</v>
      </c>
      <c r="AC75" t="n">
        <v>494.1681514437329</v>
      </c>
      <c r="AD75" t="n">
        <v>399275.9114386685</v>
      </c>
      <c r="AE75" t="n">
        <v>546306.9168404089</v>
      </c>
      <c r="AF75" t="n">
        <v>3.797605473634969e-06</v>
      </c>
      <c r="AG75" t="n">
        <v>7.757523148148148</v>
      </c>
      <c r="AH75" t="n">
        <v>494168.151443733</v>
      </c>
    </row>
    <row r="76">
      <c r="A76" t="n">
        <v>74</v>
      </c>
      <c r="B76" t="n">
        <v>85</v>
      </c>
      <c r="C76" t="inlineStr">
        <is>
          <t xml:space="preserve">CONCLUIDO	</t>
        </is>
      </c>
      <c r="D76" t="n">
        <v>3.7291</v>
      </c>
      <c r="E76" t="n">
        <v>26.82</v>
      </c>
      <c r="F76" t="n">
        <v>24.04</v>
      </c>
      <c r="G76" t="n">
        <v>120.18</v>
      </c>
      <c r="H76" t="n">
        <v>1.77</v>
      </c>
      <c r="I76" t="n">
        <v>12</v>
      </c>
      <c r="J76" t="n">
        <v>195.57</v>
      </c>
      <c r="K76" t="n">
        <v>51.39</v>
      </c>
      <c r="L76" t="n">
        <v>19.5</v>
      </c>
      <c r="M76" t="n">
        <v>10</v>
      </c>
      <c r="N76" t="n">
        <v>39.68</v>
      </c>
      <c r="O76" t="n">
        <v>24354.66</v>
      </c>
      <c r="P76" t="n">
        <v>285.91</v>
      </c>
      <c r="Q76" t="n">
        <v>452.58</v>
      </c>
      <c r="R76" t="n">
        <v>72.51000000000001</v>
      </c>
      <c r="S76" t="n">
        <v>57.64</v>
      </c>
      <c r="T76" t="n">
        <v>5333.26</v>
      </c>
      <c r="U76" t="n">
        <v>0.79</v>
      </c>
      <c r="V76" t="n">
        <v>0.88</v>
      </c>
      <c r="W76" t="n">
        <v>6.81</v>
      </c>
      <c r="X76" t="n">
        <v>0.31</v>
      </c>
      <c r="Y76" t="n">
        <v>1</v>
      </c>
      <c r="Z76" t="n">
        <v>10</v>
      </c>
      <c r="AA76" t="n">
        <v>399.4194446350174</v>
      </c>
      <c r="AB76" t="n">
        <v>546.5033052918913</v>
      </c>
      <c r="AC76" t="n">
        <v>494.3457968570387</v>
      </c>
      <c r="AD76" t="n">
        <v>399419.4446350174</v>
      </c>
      <c r="AE76" t="n">
        <v>546503.3052918912</v>
      </c>
      <c r="AF76" t="n">
        <v>3.796282053327301e-06</v>
      </c>
      <c r="AG76" t="n">
        <v>7.760416666666667</v>
      </c>
      <c r="AH76" t="n">
        <v>494345.7968570387</v>
      </c>
    </row>
    <row r="77">
      <c r="A77" t="n">
        <v>75</v>
      </c>
      <c r="B77" t="n">
        <v>85</v>
      </c>
      <c r="C77" t="inlineStr">
        <is>
          <t xml:space="preserve">CONCLUIDO	</t>
        </is>
      </c>
      <c r="D77" t="n">
        <v>3.7292</v>
      </c>
      <c r="E77" t="n">
        <v>26.82</v>
      </c>
      <c r="F77" t="n">
        <v>24.04</v>
      </c>
      <c r="G77" t="n">
        <v>120.18</v>
      </c>
      <c r="H77" t="n">
        <v>1.79</v>
      </c>
      <c r="I77" t="n">
        <v>12</v>
      </c>
      <c r="J77" t="n">
        <v>195.96</v>
      </c>
      <c r="K77" t="n">
        <v>51.39</v>
      </c>
      <c r="L77" t="n">
        <v>19.75</v>
      </c>
      <c r="M77" t="n">
        <v>10</v>
      </c>
      <c r="N77" t="n">
        <v>39.82</v>
      </c>
      <c r="O77" t="n">
        <v>24402.44</v>
      </c>
      <c r="P77" t="n">
        <v>285.54</v>
      </c>
      <c r="Q77" t="n">
        <v>452.58</v>
      </c>
      <c r="R77" t="n">
        <v>72.45</v>
      </c>
      <c r="S77" t="n">
        <v>57.64</v>
      </c>
      <c r="T77" t="n">
        <v>5303.8</v>
      </c>
      <c r="U77" t="n">
        <v>0.8</v>
      </c>
      <c r="V77" t="n">
        <v>0.88</v>
      </c>
      <c r="W77" t="n">
        <v>6.82</v>
      </c>
      <c r="X77" t="n">
        <v>0.31</v>
      </c>
      <c r="Y77" t="n">
        <v>1</v>
      </c>
      <c r="Z77" t="n">
        <v>10</v>
      </c>
      <c r="AA77" t="n">
        <v>399.172642433487</v>
      </c>
      <c r="AB77" t="n">
        <v>546.1656196316127</v>
      </c>
      <c r="AC77" t="n">
        <v>494.0403394422323</v>
      </c>
      <c r="AD77" t="n">
        <v>399172.642433487</v>
      </c>
      <c r="AE77" t="n">
        <v>546165.6196316127</v>
      </c>
      <c r="AF77" t="n">
        <v>3.796383854889429e-06</v>
      </c>
      <c r="AG77" t="n">
        <v>7.760416666666667</v>
      </c>
      <c r="AH77" t="n">
        <v>494040.3394422323</v>
      </c>
    </row>
    <row r="78">
      <c r="A78" t="n">
        <v>76</v>
      </c>
      <c r="B78" t="n">
        <v>85</v>
      </c>
      <c r="C78" t="inlineStr">
        <is>
          <t xml:space="preserve">CONCLUIDO	</t>
        </is>
      </c>
      <c r="D78" t="n">
        <v>3.7291</v>
      </c>
      <c r="E78" t="n">
        <v>26.82</v>
      </c>
      <c r="F78" t="n">
        <v>24.04</v>
      </c>
      <c r="G78" t="n">
        <v>120.18</v>
      </c>
      <c r="H78" t="n">
        <v>1.81</v>
      </c>
      <c r="I78" t="n">
        <v>12</v>
      </c>
      <c r="J78" t="n">
        <v>196.35</v>
      </c>
      <c r="K78" t="n">
        <v>51.39</v>
      </c>
      <c r="L78" t="n">
        <v>20</v>
      </c>
      <c r="M78" t="n">
        <v>10</v>
      </c>
      <c r="N78" t="n">
        <v>39.96</v>
      </c>
      <c r="O78" t="n">
        <v>24450.27</v>
      </c>
      <c r="P78" t="n">
        <v>284.68</v>
      </c>
      <c r="Q78" t="n">
        <v>452.56</v>
      </c>
      <c r="R78" t="n">
        <v>72.59</v>
      </c>
      <c r="S78" t="n">
        <v>57.64</v>
      </c>
      <c r="T78" t="n">
        <v>5375.02</v>
      </c>
      <c r="U78" t="n">
        <v>0.79</v>
      </c>
      <c r="V78" t="n">
        <v>0.88</v>
      </c>
      <c r="W78" t="n">
        <v>6.81</v>
      </c>
      <c r="X78" t="n">
        <v>0.31</v>
      </c>
      <c r="Y78" t="n">
        <v>1</v>
      </c>
      <c r="Z78" t="n">
        <v>10</v>
      </c>
      <c r="AA78" t="n">
        <v>398.6216818102238</v>
      </c>
      <c r="AB78" t="n">
        <v>545.4117710001969</v>
      </c>
      <c r="AC78" t="n">
        <v>493.3584370661657</v>
      </c>
      <c r="AD78" t="n">
        <v>398621.6818102238</v>
      </c>
      <c r="AE78" t="n">
        <v>545411.7710001969</v>
      </c>
      <c r="AF78" t="n">
        <v>3.796282053327301e-06</v>
      </c>
      <c r="AG78" t="n">
        <v>7.760416666666667</v>
      </c>
      <c r="AH78" t="n">
        <v>493358.4370661657</v>
      </c>
    </row>
    <row r="79">
      <c r="A79" t="n">
        <v>77</v>
      </c>
      <c r="B79" t="n">
        <v>85</v>
      </c>
      <c r="C79" t="inlineStr">
        <is>
          <t xml:space="preserve">CONCLUIDO	</t>
        </is>
      </c>
      <c r="D79" t="n">
        <v>3.7278</v>
      </c>
      <c r="E79" t="n">
        <v>26.83</v>
      </c>
      <c r="F79" t="n">
        <v>24.05</v>
      </c>
      <c r="G79" t="n">
        <v>120.23</v>
      </c>
      <c r="H79" t="n">
        <v>1.83</v>
      </c>
      <c r="I79" t="n">
        <v>12</v>
      </c>
      <c r="J79" t="n">
        <v>196.74</v>
      </c>
      <c r="K79" t="n">
        <v>51.39</v>
      </c>
      <c r="L79" t="n">
        <v>20.25</v>
      </c>
      <c r="M79" t="n">
        <v>10</v>
      </c>
      <c r="N79" t="n">
        <v>40.09</v>
      </c>
      <c r="O79" t="n">
        <v>24498.15</v>
      </c>
      <c r="P79" t="n">
        <v>283.78</v>
      </c>
      <c r="Q79" t="n">
        <v>452.58</v>
      </c>
      <c r="R79" t="n">
        <v>72.83</v>
      </c>
      <c r="S79" t="n">
        <v>57.64</v>
      </c>
      <c r="T79" t="n">
        <v>5493.69</v>
      </c>
      <c r="U79" t="n">
        <v>0.79</v>
      </c>
      <c r="V79" t="n">
        <v>0.88</v>
      </c>
      <c r="W79" t="n">
        <v>6.81</v>
      </c>
      <c r="X79" t="n">
        <v>0.32</v>
      </c>
      <c r="Y79" t="n">
        <v>1</v>
      </c>
      <c r="Z79" t="n">
        <v>10</v>
      </c>
      <c r="AA79" t="n">
        <v>398.1551518963674</v>
      </c>
      <c r="AB79" t="n">
        <v>544.7734441902112</v>
      </c>
      <c r="AC79" t="n">
        <v>492.7810312710278</v>
      </c>
      <c r="AD79" t="n">
        <v>398155.1518963674</v>
      </c>
      <c r="AE79" t="n">
        <v>544773.4441902112</v>
      </c>
      <c r="AF79" t="n">
        <v>3.794958633019633e-06</v>
      </c>
      <c r="AG79" t="n">
        <v>7.763310185185184</v>
      </c>
      <c r="AH79" t="n">
        <v>492781.0312710278</v>
      </c>
    </row>
    <row r="80">
      <c r="A80" t="n">
        <v>78</v>
      </c>
      <c r="B80" t="n">
        <v>85</v>
      </c>
      <c r="C80" t="inlineStr">
        <is>
          <t xml:space="preserve">CONCLUIDO	</t>
        </is>
      </c>
      <c r="D80" t="n">
        <v>3.7382</v>
      </c>
      <c r="E80" t="n">
        <v>26.75</v>
      </c>
      <c r="F80" t="n">
        <v>24.01</v>
      </c>
      <c r="G80" t="n">
        <v>130.94</v>
      </c>
      <c r="H80" t="n">
        <v>1.85</v>
      </c>
      <c r="I80" t="n">
        <v>11</v>
      </c>
      <c r="J80" t="n">
        <v>197.12</v>
      </c>
      <c r="K80" t="n">
        <v>51.39</v>
      </c>
      <c r="L80" t="n">
        <v>20.5</v>
      </c>
      <c r="M80" t="n">
        <v>9</v>
      </c>
      <c r="N80" t="n">
        <v>40.23</v>
      </c>
      <c r="O80" t="n">
        <v>24546.08</v>
      </c>
      <c r="P80" t="n">
        <v>283.24</v>
      </c>
      <c r="Q80" t="n">
        <v>452.6</v>
      </c>
      <c r="R80" t="n">
        <v>71.29000000000001</v>
      </c>
      <c r="S80" t="n">
        <v>57.64</v>
      </c>
      <c r="T80" t="n">
        <v>4729.94</v>
      </c>
      <c r="U80" t="n">
        <v>0.8100000000000001</v>
      </c>
      <c r="V80" t="n">
        <v>0.88</v>
      </c>
      <c r="W80" t="n">
        <v>6.82</v>
      </c>
      <c r="X80" t="n">
        <v>0.28</v>
      </c>
      <c r="Y80" t="n">
        <v>1</v>
      </c>
      <c r="Z80" t="n">
        <v>10</v>
      </c>
      <c r="AA80" t="n">
        <v>396.9855038563882</v>
      </c>
      <c r="AB80" t="n">
        <v>543.1730801406818</v>
      </c>
      <c r="AC80" t="n">
        <v>491.3334037202604</v>
      </c>
      <c r="AD80" t="n">
        <v>396985.5038563882</v>
      </c>
      <c r="AE80" t="n">
        <v>543173.0801406818</v>
      </c>
      <c r="AF80" t="n">
        <v>3.805545995480978e-06</v>
      </c>
      <c r="AG80" t="n">
        <v>7.740162037037037</v>
      </c>
      <c r="AH80" t="n">
        <v>491333.4037202604</v>
      </c>
    </row>
    <row r="81">
      <c r="A81" t="n">
        <v>79</v>
      </c>
      <c r="B81" t="n">
        <v>85</v>
      </c>
      <c r="C81" t="inlineStr">
        <is>
          <t xml:space="preserve">CONCLUIDO	</t>
        </is>
      </c>
      <c r="D81" t="n">
        <v>3.7384</v>
      </c>
      <c r="E81" t="n">
        <v>26.75</v>
      </c>
      <c r="F81" t="n">
        <v>24</v>
      </c>
      <c r="G81" t="n">
        <v>130.93</v>
      </c>
      <c r="H81" t="n">
        <v>1.87</v>
      </c>
      <c r="I81" t="n">
        <v>11</v>
      </c>
      <c r="J81" t="n">
        <v>197.51</v>
      </c>
      <c r="K81" t="n">
        <v>51.39</v>
      </c>
      <c r="L81" t="n">
        <v>20.75</v>
      </c>
      <c r="M81" t="n">
        <v>9</v>
      </c>
      <c r="N81" t="n">
        <v>40.37</v>
      </c>
      <c r="O81" t="n">
        <v>24594.05</v>
      </c>
      <c r="P81" t="n">
        <v>283.4</v>
      </c>
      <c r="Q81" t="n">
        <v>452.58</v>
      </c>
      <c r="R81" t="n">
        <v>71.48999999999999</v>
      </c>
      <c r="S81" t="n">
        <v>57.64</v>
      </c>
      <c r="T81" t="n">
        <v>4828.41</v>
      </c>
      <c r="U81" t="n">
        <v>0.8100000000000001</v>
      </c>
      <c r="V81" t="n">
        <v>0.88</v>
      </c>
      <c r="W81" t="n">
        <v>6.81</v>
      </c>
      <c r="X81" t="n">
        <v>0.28</v>
      </c>
      <c r="Y81" t="n">
        <v>1</v>
      </c>
      <c r="Z81" t="n">
        <v>10</v>
      </c>
      <c r="AA81" t="n">
        <v>397.0467611554326</v>
      </c>
      <c r="AB81" t="n">
        <v>543.2568950797158</v>
      </c>
      <c r="AC81" t="n">
        <v>491.409219479148</v>
      </c>
      <c r="AD81" t="n">
        <v>397046.7611554327</v>
      </c>
      <c r="AE81" t="n">
        <v>543256.8950797159</v>
      </c>
      <c r="AF81" t="n">
        <v>3.805749598605235e-06</v>
      </c>
      <c r="AG81" t="n">
        <v>7.740162037037037</v>
      </c>
      <c r="AH81" t="n">
        <v>491409.219479148</v>
      </c>
    </row>
    <row r="82">
      <c r="A82" t="n">
        <v>80</v>
      </c>
      <c r="B82" t="n">
        <v>85</v>
      </c>
      <c r="C82" t="inlineStr">
        <is>
          <t xml:space="preserve">CONCLUIDO	</t>
        </is>
      </c>
      <c r="D82" t="n">
        <v>3.7381</v>
      </c>
      <c r="E82" t="n">
        <v>26.75</v>
      </c>
      <c r="F82" t="n">
        <v>24.01</v>
      </c>
      <c r="G82" t="n">
        <v>130.94</v>
      </c>
      <c r="H82" t="n">
        <v>1.88</v>
      </c>
      <c r="I82" t="n">
        <v>11</v>
      </c>
      <c r="J82" t="n">
        <v>197.9</v>
      </c>
      <c r="K82" t="n">
        <v>51.39</v>
      </c>
      <c r="L82" t="n">
        <v>21</v>
      </c>
      <c r="M82" t="n">
        <v>9</v>
      </c>
      <c r="N82" t="n">
        <v>40.51</v>
      </c>
      <c r="O82" t="n">
        <v>24642.07</v>
      </c>
      <c r="P82" t="n">
        <v>283.51</v>
      </c>
      <c r="Q82" t="n">
        <v>452.57</v>
      </c>
      <c r="R82" t="n">
        <v>71.42</v>
      </c>
      <c r="S82" t="n">
        <v>57.64</v>
      </c>
      <c r="T82" t="n">
        <v>4792.2</v>
      </c>
      <c r="U82" t="n">
        <v>0.8100000000000001</v>
      </c>
      <c r="V82" t="n">
        <v>0.88</v>
      </c>
      <c r="W82" t="n">
        <v>6.81</v>
      </c>
      <c r="X82" t="n">
        <v>0.28</v>
      </c>
      <c r="Y82" t="n">
        <v>1</v>
      </c>
      <c r="Z82" t="n">
        <v>10</v>
      </c>
      <c r="AA82" t="n">
        <v>397.1669507279729</v>
      </c>
      <c r="AB82" t="n">
        <v>543.4213437552552</v>
      </c>
      <c r="AC82" t="n">
        <v>491.557973403899</v>
      </c>
      <c r="AD82" t="n">
        <v>397166.9507279729</v>
      </c>
      <c r="AE82" t="n">
        <v>543421.3437552552</v>
      </c>
      <c r="AF82" t="n">
        <v>3.80544419391885e-06</v>
      </c>
      <c r="AG82" t="n">
        <v>7.740162037037037</v>
      </c>
      <c r="AH82" t="n">
        <v>491557.9734038991</v>
      </c>
    </row>
    <row r="83">
      <c r="A83" t="n">
        <v>81</v>
      </c>
      <c r="B83" t="n">
        <v>85</v>
      </c>
      <c r="C83" t="inlineStr">
        <is>
          <t xml:space="preserve">CONCLUIDO	</t>
        </is>
      </c>
      <c r="D83" t="n">
        <v>3.7388</v>
      </c>
      <c r="E83" t="n">
        <v>26.75</v>
      </c>
      <c r="F83" t="n">
        <v>24</v>
      </c>
      <c r="G83" t="n">
        <v>130.92</v>
      </c>
      <c r="H83" t="n">
        <v>1.9</v>
      </c>
      <c r="I83" t="n">
        <v>11</v>
      </c>
      <c r="J83" t="n">
        <v>198.29</v>
      </c>
      <c r="K83" t="n">
        <v>51.39</v>
      </c>
      <c r="L83" t="n">
        <v>21.25</v>
      </c>
      <c r="M83" t="n">
        <v>9</v>
      </c>
      <c r="N83" t="n">
        <v>40.65</v>
      </c>
      <c r="O83" t="n">
        <v>24690.13</v>
      </c>
      <c r="P83" t="n">
        <v>283.16</v>
      </c>
      <c r="Q83" t="n">
        <v>452.55</v>
      </c>
      <c r="R83" t="n">
        <v>71.41</v>
      </c>
      <c r="S83" t="n">
        <v>57.64</v>
      </c>
      <c r="T83" t="n">
        <v>4787.46</v>
      </c>
      <c r="U83" t="n">
        <v>0.8100000000000001</v>
      </c>
      <c r="V83" t="n">
        <v>0.88</v>
      </c>
      <c r="W83" t="n">
        <v>6.81</v>
      </c>
      <c r="X83" t="n">
        <v>0.28</v>
      </c>
      <c r="Y83" t="n">
        <v>1</v>
      </c>
      <c r="Z83" t="n">
        <v>10</v>
      </c>
      <c r="AA83" t="n">
        <v>396.8645031651843</v>
      </c>
      <c r="AB83" t="n">
        <v>543.0075216568031</v>
      </c>
      <c r="AC83" t="n">
        <v>491.1836459057202</v>
      </c>
      <c r="AD83" t="n">
        <v>396864.5031651843</v>
      </c>
      <c r="AE83" t="n">
        <v>543007.5216568031</v>
      </c>
      <c r="AF83" t="n">
        <v>3.806156804853748e-06</v>
      </c>
      <c r="AG83" t="n">
        <v>7.740162037037037</v>
      </c>
      <c r="AH83" t="n">
        <v>491183.6459057202</v>
      </c>
    </row>
    <row r="84">
      <c r="A84" t="n">
        <v>82</v>
      </c>
      <c r="B84" t="n">
        <v>85</v>
      </c>
      <c r="C84" t="inlineStr">
        <is>
          <t xml:space="preserve">CONCLUIDO	</t>
        </is>
      </c>
      <c r="D84" t="n">
        <v>3.7369</v>
      </c>
      <c r="E84" t="n">
        <v>26.76</v>
      </c>
      <c r="F84" t="n">
        <v>24.01</v>
      </c>
      <c r="G84" t="n">
        <v>130.99</v>
      </c>
      <c r="H84" t="n">
        <v>1.92</v>
      </c>
      <c r="I84" t="n">
        <v>11</v>
      </c>
      <c r="J84" t="n">
        <v>198.68</v>
      </c>
      <c r="K84" t="n">
        <v>51.39</v>
      </c>
      <c r="L84" t="n">
        <v>21.5</v>
      </c>
      <c r="M84" t="n">
        <v>9</v>
      </c>
      <c r="N84" t="n">
        <v>40.79</v>
      </c>
      <c r="O84" t="n">
        <v>24738.25</v>
      </c>
      <c r="P84" t="n">
        <v>282.86</v>
      </c>
      <c r="Q84" t="n">
        <v>452.56</v>
      </c>
      <c r="R84" t="n">
        <v>71.73999999999999</v>
      </c>
      <c r="S84" t="n">
        <v>57.64</v>
      </c>
      <c r="T84" t="n">
        <v>4953.11</v>
      </c>
      <c r="U84" t="n">
        <v>0.8</v>
      </c>
      <c r="V84" t="n">
        <v>0.88</v>
      </c>
      <c r="W84" t="n">
        <v>6.81</v>
      </c>
      <c r="X84" t="n">
        <v>0.29</v>
      </c>
      <c r="Y84" t="n">
        <v>1</v>
      </c>
      <c r="Z84" t="n">
        <v>10</v>
      </c>
      <c r="AA84" t="n">
        <v>396.8273308944461</v>
      </c>
      <c r="AB84" t="n">
        <v>542.9566609160543</v>
      </c>
      <c r="AC84" t="n">
        <v>491.1376392426849</v>
      </c>
      <c r="AD84" t="n">
        <v>396827.3308944461</v>
      </c>
      <c r="AE84" t="n">
        <v>542956.6609160543</v>
      </c>
      <c r="AF84" t="n">
        <v>3.80422257517331e-06</v>
      </c>
      <c r="AG84" t="n">
        <v>7.743055555555556</v>
      </c>
      <c r="AH84" t="n">
        <v>491137.6392426849</v>
      </c>
    </row>
    <row r="85">
      <c r="A85" t="n">
        <v>83</v>
      </c>
      <c r="B85" t="n">
        <v>85</v>
      </c>
      <c r="C85" t="inlineStr">
        <is>
          <t xml:space="preserve">CONCLUIDO	</t>
        </is>
      </c>
      <c r="D85" t="n">
        <v>3.7396</v>
      </c>
      <c r="E85" t="n">
        <v>26.74</v>
      </c>
      <c r="F85" t="n">
        <v>24</v>
      </c>
      <c r="G85" t="n">
        <v>130.89</v>
      </c>
      <c r="H85" t="n">
        <v>1.94</v>
      </c>
      <c r="I85" t="n">
        <v>11</v>
      </c>
      <c r="J85" t="n">
        <v>199.07</v>
      </c>
      <c r="K85" t="n">
        <v>51.39</v>
      </c>
      <c r="L85" t="n">
        <v>21.75</v>
      </c>
      <c r="M85" t="n">
        <v>9</v>
      </c>
      <c r="N85" t="n">
        <v>40.93</v>
      </c>
      <c r="O85" t="n">
        <v>24786.41</v>
      </c>
      <c r="P85" t="n">
        <v>282.46</v>
      </c>
      <c r="Q85" t="n">
        <v>452.63</v>
      </c>
      <c r="R85" t="n">
        <v>71.18000000000001</v>
      </c>
      <c r="S85" t="n">
        <v>57.64</v>
      </c>
      <c r="T85" t="n">
        <v>4672.07</v>
      </c>
      <c r="U85" t="n">
        <v>0.8100000000000001</v>
      </c>
      <c r="V85" t="n">
        <v>0.88</v>
      </c>
      <c r="W85" t="n">
        <v>6.81</v>
      </c>
      <c r="X85" t="n">
        <v>0.27</v>
      </c>
      <c r="Y85" t="n">
        <v>1</v>
      </c>
      <c r="Z85" t="n">
        <v>10</v>
      </c>
      <c r="AA85" t="n">
        <v>396.3578155095727</v>
      </c>
      <c r="AB85" t="n">
        <v>542.3142492529137</v>
      </c>
      <c r="AC85" t="n">
        <v>490.556538447044</v>
      </c>
      <c r="AD85" t="n">
        <v>396357.8155095727</v>
      </c>
      <c r="AE85" t="n">
        <v>542314.2492529136</v>
      </c>
      <c r="AF85" t="n">
        <v>3.806971217350775e-06</v>
      </c>
      <c r="AG85" t="n">
        <v>7.737268518518518</v>
      </c>
      <c r="AH85" t="n">
        <v>490556.538447044</v>
      </c>
    </row>
    <row r="86">
      <c r="A86" t="n">
        <v>84</v>
      </c>
      <c r="B86" t="n">
        <v>85</v>
      </c>
      <c r="C86" t="inlineStr">
        <is>
          <t xml:space="preserve">CONCLUIDO	</t>
        </is>
      </c>
      <c r="D86" t="n">
        <v>3.7391</v>
      </c>
      <c r="E86" t="n">
        <v>26.74</v>
      </c>
      <c r="F86" t="n">
        <v>24</v>
      </c>
      <c r="G86" t="n">
        <v>130.91</v>
      </c>
      <c r="H86" t="n">
        <v>1.96</v>
      </c>
      <c r="I86" t="n">
        <v>11</v>
      </c>
      <c r="J86" t="n">
        <v>199.46</v>
      </c>
      <c r="K86" t="n">
        <v>51.39</v>
      </c>
      <c r="L86" t="n">
        <v>22</v>
      </c>
      <c r="M86" t="n">
        <v>9</v>
      </c>
      <c r="N86" t="n">
        <v>41.07</v>
      </c>
      <c r="O86" t="n">
        <v>24834.62</v>
      </c>
      <c r="P86" t="n">
        <v>281.51</v>
      </c>
      <c r="Q86" t="n">
        <v>452.63</v>
      </c>
      <c r="R86" t="n">
        <v>71.3</v>
      </c>
      <c r="S86" t="n">
        <v>57.64</v>
      </c>
      <c r="T86" t="n">
        <v>4732.52</v>
      </c>
      <c r="U86" t="n">
        <v>0.8100000000000001</v>
      </c>
      <c r="V86" t="n">
        <v>0.88</v>
      </c>
      <c r="W86" t="n">
        <v>6.81</v>
      </c>
      <c r="X86" t="n">
        <v>0.27</v>
      </c>
      <c r="Y86" t="n">
        <v>1</v>
      </c>
      <c r="Z86" t="n">
        <v>10</v>
      </c>
      <c r="AA86" t="n">
        <v>395.7769612744962</v>
      </c>
      <c r="AB86" t="n">
        <v>541.5194988630017</v>
      </c>
      <c r="AC86" t="n">
        <v>489.8376379189061</v>
      </c>
      <c r="AD86" t="n">
        <v>395776.9612744962</v>
      </c>
      <c r="AE86" t="n">
        <v>541519.4988630017</v>
      </c>
      <c r="AF86" t="n">
        <v>3.806462209540134e-06</v>
      </c>
      <c r="AG86" t="n">
        <v>7.737268518518518</v>
      </c>
      <c r="AH86" t="n">
        <v>489837.6379189061</v>
      </c>
    </row>
    <row r="87">
      <c r="A87" t="n">
        <v>85</v>
      </c>
      <c r="B87" t="n">
        <v>85</v>
      </c>
      <c r="C87" t="inlineStr">
        <is>
          <t xml:space="preserve">CONCLUIDO	</t>
        </is>
      </c>
      <c r="D87" t="n">
        <v>3.7378</v>
      </c>
      <c r="E87" t="n">
        <v>26.75</v>
      </c>
      <c r="F87" t="n">
        <v>24.01</v>
      </c>
      <c r="G87" t="n">
        <v>130.95</v>
      </c>
      <c r="H87" t="n">
        <v>1.98</v>
      </c>
      <c r="I87" t="n">
        <v>11</v>
      </c>
      <c r="J87" t="n">
        <v>199.86</v>
      </c>
      <c r="K87" t="n">
        <v>51.39</v>
      </c>
      <c r="L87" t="n">
        <v>22.25</v>
      </c>
      <c r="M87" t="n">
        <v>9</v>
      </c>
      <c r="N87" t="n">
        <v>41.21</v>
      </c>
      <c r="O87" t="n">
        <v>24882.88</v>
      </c>
      <c r="P87" t="n">
        <v>280.61</v>
      </c>
      <c r="Q87" t="n">
        <v>452.58</v>
      </c>
      <c r="R87" t="n">
        <v>71.69</v>
      </c>
      <c r="S87" t="n">
        <v>57.64</v>
      </c>
      <c r="T87" t="n">
        <v>4925.98</v>
      </c>
      <c r="U87" t="n">
        <v>0.8</v>
      </c>
      <c r="V87" t="n">
        <v>0.88</v>
      </c>
      <c r="W87" t="n">
        <v>6.81</v>
      </c>
      <c r="X87" t="n">
        <v>0.28</v>
      </c>
      <c r="Y87" t="n">
        <v>1</v>
      </c>
      <c r="Z87" t="n">
        <v>10</v>
      </c>
      <c r="AA87" t="n">
        <v>395.3106901124301</v>
      </c>
      <c r="AB87" t="n">
        <v>540.8815260886309</v>
      </c>
      <c r="AC87" t="n">
        <v>489.2605523707209</v>
      </c>
      <c r="AD87" t="n">
        <v>395310.6901124301</v>
      </c>
      <c r="AE87" t="n">
        <v>540881.5260886309</v>
      </c>
      <c r="AF87" t="n">
        <v>3.805138789232465e-06</v>
      </c>
      <c r="AG87" t="n">
        <v>7.740162037037037</v>
      </c>
      <c r="AH87" t="n">
        <v>489260.5523707209</v>
      </c>
    </row>
    <row r="88">
      <c r="A88" t="n">
        <v>86</v>
      </c>
      <c r="B88" t="n">
        <v>85</v>
      </c>
      <c r="C88" t="inlineStr">
        <is>
          <t xml:space="preserve">CONCLUIDO	</t>
        </is>
      </c>
      <c r="D88" t="n">
        <v>3.7456</v>
      </c>
      <c r="E88" t="n">
        <v>26.7</v>
      </c>
      <c r="F88" t="n">
        <v>23.99</v>
      </c>
      <c r="G88" t="n">
        <v>143.92</v>
      </c>
      <c r="H88" t="n">
        <v>2</v>
      </c>
      <c r="I88" t="n">
        <v>10</v>
      </c>
      <c r="J88" t="n">
        <v>200.25</v>
      </c>
      <c r="K88" t="n">
        <v>51.39</v>
      </c>
      <c r="L88" t="n">
        <v>22.5</v>
      </c>
      <c r="M88" t="n">
        <v>8</v>
      </c>
      <c r="N88" t="n">
        <v>41.35</v>
      </c>
      <c r="O88" t="n">
        <v>24931.18</v>
      </c>
      <c r="P88" t="n">
        <v>280.45</v>
      </c>
      <c r="Q88" t="n">
        <v>452.56</v>
      </c>
      <c r="R88" t="n">
        <v>70.95</v>
      </c>
      <c r="S88" t="n">
        <v>57.64</v>
      </c>
      <c r="T88" t="n">
        <v>4563.33</v>
      </c>
      <c r="U88" t="n">
        <v>0.8100000000000001</v>
      </c>
      <c r="V88" t="n">
        <v>0.88</v>
      </c>
      <c r="W88" t="n">
        <v>6.81</v>
      </c>
      <c r="X88" t="n">
        <v>0.26</v>
      </c>
      <c r="Y88" t="n">
        <v>1</v>
      </c>
      <c r="Z88" t="n">
        <v>10</v>
      </c>
      <c r="AA88" t="n">
        <v>394.6280193212775</v>
      </c>
      <c r="AB88" t="n">
        <v>539.947465794866</v>
      </c>
      <c r="AC88" t="n">
        <v>488.4156374804311</v>
      </c>
      <c r="AD88" t="n">
        <v>394628.0193212775</v>
      </c>
      <c r="AE88" t="n">
        <v>539947.4657948661</v>
      </c>
      <c r="AF88" t="n">
        <v>3.813079311078475e-06</v>
      </c>
      <c r="AG88" t="n">
        <v>7.725694444444444</v>
      </c>
      <c r="AH88" t="n">
        <v>488415.6374804311</v>
      </c>
    </row>
    <row r="89">
      <c r="A89" t="n">
        <v>87</v>
      </c>
      <c r="B89" t="n">
        <v>85</v>
      </c>
      <c r="C89" t="inlineStr">
        <is>
          <t xml:space="preserve">CONCLUIDO	</t>
        </is>
      </c>
      <c r="D89" t="n">
        <v>3.7479</v>
      </c>
      <c r="E89" t="n">
        <v>26.68</v>
      </c>
      <c r="F89" t="n">
        <v>23.97</v>
      </c>
      <c r="G89" t="n">
        <v>143.82</v>
      </c>
      <c r="H89" t="n">
        <v>2.01</v>
      </c>
      <c r="I89" t="n">
        <v>10</v>
      </c>
      <c r="J89" t="n">
        <v>200.64</v>
      </c>
      <c r="K89" t="n">
        <v>51.39</v>
      </c>
      <c r="L89" t="n">
        <v>22.75</v>
      </c>
      <c r="M89" t="n">
        <v>8</v>
      </c>
      <c r="N89" t="n">
        <v>41.5</v>
      </c>
      <c r="O89" t="n">
        <v>24979.54</v>
      </c>
      <c r="P89" t="n">
        <v>280.36</v>
      </c>
      <c r="Q89" t="n">
        <v>452.61</v>
      </c>
      <c r="R89" t="n">
        <v>70.28</v>
      </c>
      <c r="S89" t="n">
        <v>57.64</v>
      </c>
      <c r="T89" t="n">
        <v>4227.66</v>
      </c>
      <c r="U89" t="n">
        <v>0.82</v>
      </c>
      <c r="V89" t="n">
        <v>0.88</v>
      </c>
      <c r="W89" t="n">
        <v>6.81</v>
      </c>
      <c r="X89" t="n">
        <v>0.25</v>
      </c>
      <c r="Y89" t="n">
        <v>1</v>
      </c>
      <c r="Z89" t="n">
        <v>10</v>
      </c>
      <c r="AA89" t="n">
        <v>394.359171719827</v>
      </c>
      <c r="AB89" t="n">
        <v>539.5796166458424</v>
      </c>
      <c r="AC89" t="n">
        <v>488.0828953379109</v>
      </c>
      <c r="AD89" t="n">
        <v>394359.171719827</v>
      </c>
      <c r="AE89" t="n">
        <v>539579.6166458424</v>
      </c>
      <c r="AF89" t="n">
        <v>3.815420747007426e-06</v>
      </c>
      <c r="AG89" t="n">
        <v>7.719907407407407</v>
      </c>
      <c r="AH89" t="n">
        <v>488082.8953379109</v>
      </c>
    </row>
    <row r="90">
      <c r="A90" t="n">
        <v>88</v>
      </c>
      <c r="B90" t="n">
        <v>85</v>
      </c>
      <c r="C90" t="inlineStr">
        <is>
          <t xml:space="preserve">CONCLUIDO	</t>
        </is>
      </c>
      <c r="D90" t="n">
        <v>3.7454</v>
      </c>
      <c r="E90" t="n">
        <v>26.7</v>
      </c>
      <c r="F90" t="n">
        <v>23.99</v>
      </c>
      <c r="G90" t="n">
        <v>143.93</v>
      </c>
      <c r="H90" t="n">
        <v>2.03</v>
      </c>
      <c r="I90" t="n">
        <v>10</v>
      </c>
      <c r="J90" t="n">
        <v>201.03</v>
      </c>
      <c r="K90" t="n">
        <v>51.39</v>
      </c>
      <c r="L90" t="n">
        <v>23</v>
      </c>
      <c r="M90" t="n">
        <v>8</v>
      </c>
      <c r="N90" t="n">
        <v>41.64</v>
      </c>
      <c r="O90" t="n">
        <v>25027.94</v>
      </c>
      <c r="P90" t="n">
        <v>280.48</v>
      </c>
      <c r="Q90" t="n">
        <v>452.56</v>
      </c>
      <c r="R90" t="n">
        <v>70.89</v>
      </c>
      <c r="S90" t="n">
        <v>57.64</v>
      </c>
      <c r="T90" t="n">
        <v>4530.77</v>
      </c>
      <c r="U90" t="n">
        <v>0.8100000000000001</v>
      </c>
      <c r="V90" t="n">
        <v>0.88</v>
      </c>
      <c r="W90" t="n">
        <v>6.81</v>
      </c>
      <c r="X90" t="n">
        <v>0.26</v>
      </c>
      <c r="Y90" t="n">
        <v>1</v>
      </c>
      <c r="Z90" t="n">
        <v>10</v>
      </c>
      <c r="AA90" t="n">
        <v>394.6607397238847</v>
      </c>
      <c r="AB90" t="n">
        <v>539.9922352932356</v>
      </c>
      <c r="AC90" t="n">
        <v>488.4561342407107</v>
      </c>
      <c r="AD90" t="n">
        <v>394660.7397238847</v>
      </c>
      <c r="AE90" t="n">
        <v>539992.2352932356</v>
      </c>
      <c r="AF90" t="n">
        <v>3.812875707954218e-06</v>
      </c>
      <c r="AG90" t="n">
        <v>7.725694444444444</v>
      </c>
      <c r="AH90" t="n">
        <v>488456.1342407107</v>
      </c>
    </row>
    <row r="91">
      <c r="A91" t="n">
        <v>89</v>
      </c>
      <c r="B91" t="n">
        <v>85</v>
      </c>
      <c r="C91" t="inlineStr">
        <is>
          <t xml:space="preserve">CONCLUIDO	</t>
        </is>
      </c>
      <c r="D91" t="n">
        <v>3.7457</v>
      </c>
      <c r="E91" t="n">
        <v>26.7</v>
      </c>
      <c r="F91" t="n">
        <v>23.99</v>
      </c>
      <c r="G91" t="n">
        <v>143.91</v>
      </c>
      <c r="H91" t="n">
        <v>2.05</v>
      </c>
      <c r="I91" t="n">
        <v>10</v>
      </c>
      <c r="J91" t="n">
        <v>201.42</v>
      </c>
      <c r="K91" t="n">
        <v>51.39</v>
      </c>
      <c r="L91" t="n">
        <v>23.25</v>
      </c>
      <c r="M91" t="n">
        <v>8</v>
      </c>
      <c r="N91" t="n">
        <v>41.78</v>
      </c>
      <c r="O91" t="n">
        <v>25076.39</v>
      </c>
      <c r="P91" t="n">
        <v>280.62</v>
      </c>
      <c r="Q91" t="n">
        <v>452.62</v>
      </c>
      <c r="R91" t="n">
        <v>70.84999999999999</v>
      </c>
      <c r="S91" t="n">
        <v>57.64</v>
      </c>
      <c r="T91" t="n">
        <v>4512.02</v>
      </c>
      <c r="U91" t="n">
        <v>0.8100000000000001</v>
      </c>
      <c r="V91" t="n">
        <v>0.88</v>
      </c>
      <c r="W91" t="n">
        <v>6.81</v>
      </c>
      <c r="X91" t="n">
        <v>0.26</v>
      </c>
      <c r="Y91" t="n">
        <v>1</v>
      </c>
      <c r="Z91" t="n">
        <v>10</v>
      </c>
      <c r="AA91" t="n">
        <v>394.7311173880352</v>
      </c>
      <c r="AB91" t="n">
        <v>540.0885291181696</v>
      </c>
      <c r="AC91" t="n">
        <v>488.5432379181423</v>
      </c>
      <c r="AD91" t="n">
        <v>394731.1173880352</v>
      </c>
      <c r="AE91" t="n">
        <v>540088.5291181696</v>
      </c>
      <c r="AF91" t="n">
        <v>3.813181112640603e-06</v>
      </c>
      <c r="AG91" t="n">
        <v>7.725694444444444</v>
      </c>
      <c r="AH91" t="n">
        <v>488543.2379181423</v>
      </c>
    </row>
    <row r="92">
      <c r="A92" t="n">
        <v>90</v>
      </c>
      <c r="B92" t="n">
        <v>85</v>
      </c>
      <c r="C92" t="inlineStr">
        <is>
          <t xml:space="preserve">CONCLUIDO	</t>
        </is>
      </c>
      <c r="D92" t="n">
        <v>3.7475</v>
      </c>
      <c r="E92" t="n">
        <v>26.68</v>
      </c>
      <c r="F92" t="n">
        <v>23.97</v>
      </c>
      <c r="G92" t="n">
        <v>143.84</v>
      </c>
      <c r="H92" t="n">
        <v>2.07</v>
      </c>
      <c r="I92" t="n">
        <v>10</v>
      </c>
      <c r="J92" t="n">
        <v>201.82</v>
      </c>
      <c r="K92" t="n">
        <v>51.39</v>
      </c>
      <c r="L92" t="n">
        <v>23.5</v>
      </c>
      <c r="M92" t="n">
        <v>8</v>
      </c>
      <c r="N92" t="n">
        <v>41.93</v>
      </c>
      <c r="O92" t="n">
        <v>25124.89</v>
      </c>
      <c r="P92" t="n">
        <v>279.99</v>
      </c>
      <c r="Q92" t="n">
        <v>452.58</v>
      </c>
      <c r="R92" t="n">
        <v>70.38</v>
      </c>
      <c r="S92" t="n">
        <v>57.64</v>
      </c>
      <c r="T92" t="n">
        <v>4276.41</v>
      </c>
      <c r="U92" t="n">
        <v>0.82</v>
      </c>
      <c r="V92" t="n">
        <v>0.88</v>
      </c>
      <c r="W92" t="n">
        <v>6.81</v>
      </c>
      <c r="X92" t="n">
        <v>0.25</v>
      </c>
      <c r="Y92" t="n">
        <v>1</v>
      </c>
      <c r="Z92" t="n">
        <v>10</v>
      </c>
      <c r="AA92" t="n">
        <v>394.1470238090752</v>
      </c>
      <c r="AB92" t="n">
        <v>539.2893465150465</v>
      </c>
      <c r="AC92" t="n">
        <v>487.8203281810014</v>
      </c>
      <c r="AD92" t="n">
        <v>394147.0238090752</v>
      </c>
      <c r="AE92" t="n">
        <v>539289.3465150465</v>
      </c>
      <c r="AF92" t="n">
        <v>3.815013540758913e-06</v>
      </c>
      <c r="AG92" t="n">
        <v>7.719907407407407</v>
      </c>
      <c r="AH92" t="n">
        <v>487820.3281810014</v>
      </c>
    </row>
    <row r="93">
      <c r="A93" t="n">
        <v>91</v>
      </c>
      <c r="B93" t="n">
        <v>85</v>
      </c>
      <c r="C93" t="inlineStr">
        <is>
          <t xml:space="preserve">CONCLUIDO	</t>
        </is>
      </c>
      <c r="D93" t="n">
        <v>3.7457</v>
      </c>
      <c r="E93" t="n">
        <v>26.7</v>
      </c>
      <c r="F93" t="n">
        <v>23.99</v>
      </c>
      <c r="G93" t="n">
        <v>143.92</v>
      </c>
      <c r="H93" t="n">
        <v>2.09</v>
      </c>
      <c r="I93" t="n">
        <v>10</v>
      </c>
      <c r="J93" t="n">
        <v>202.21</v>
      </c>
      <c r="K93" t="n">
        <v>51.39</v>
      </c>
      <c r="L93" t="n">
        <v>23.75</v>
      </c>
      <c r="M93" t="n">
        <v>8</v>
      </c>
      <c r="N93" t="n">
        <v>42.07</v>
      </c>
      <c r="O93" t="n">
        <v>25173.44</v>
      </c>
      <c r="P93" t="n">
        <v>279.91</v>
      </c>
      <c r="Q93" t="n">
        <v>452.61</v>
      </c>
      <c r="R93" t="n">
        <v>70.88</v>
      </c>
      <c r="S93" t="n">
        <v>57.64</v>
      </c>
      <c r="T93" t="n">
        <v>4526.67</v>
      </c>
      <c r="U93" t="n">
        <v>0.8100000000000001</v>
      </c>
      <c r="V93" t="n">
        <v>0.88</v>
      </c>
      <c r="W93" t="n">
        <v>6.81</v>
      </c>
      <c r="X93" t="n">
        <v>0.26</v>
      </c>
      <c r="Y93" t="n">
        <v>1</v>
      </c>
      <c r="Z93" t="n">
        <v>10</v>
      </c>
      <c r="AA93" t="n">
        <v>394.2726609556175</v>
      </c>
      <c r="AB93" t="n">
        <v>539.4612488016655</v>
      </c>
      <c r="AC93" t="n">
        <v>487.9758243546518</v>
      </c>
      <c r="AD93" t="n">
        <v>394272.6609556175</v>
      </c>
      <c r="AE93" t="n">
        <v>539461.2488016655</v>
      </c>
      <c r="AF93" t="n">
        <v>3.813181112640603e-06</v>
      </c>
      <c r="AG93" t="n">
        <v>7.725694444444444</v>
      </c>
      <c r="AH93" t="n">
        <v>487975.8243546518</v>
      </c>
    </row>
    <row r="94">
      <c r="A94" t="n">
        <v>92</v>
      </c>
      <c r="B94" t="n">
        <v>85</v>
      </c>
      <c r="C94" t="inlineStr">
        <is>
          <t xml:space="preserve">CONCLUIDO	</t>
        </is>
      </c>
      <c r="D94" t="n">
        <v>3.7468</v>
      </c>
      <c r="E94" t="n">
        <v>26.69</v>
      </c>
      <c r="F94" t="n">
        <v>23.98</v>
      </c>
      <c r="G94" t="n">
        <v>143.87</v>
      </c>
      <c r="H94" t="n">
        <v>2.1</v>
      </c>
      <c r="I94" t="n">
        <v>10</v>
      </c>
      <c r="J94" t="n">
        <v>202.61</v>
      </c>
      <c r="K94" t="n">
        <v>51.39</v>
      </c>
      <c r="L94" t="n">
        <v>24</v>
      </c>
      <c r="M94" t="n">
        <v>8</v>
      </c>
      <c r="N94" t="n">
        <v>42.21</v>
      </c>
      <c r="O94" t="n">
        <v>25222.04</v>
      </c>
      <c r="P94" t="n">
        <v>279.09</v>
      </c>
      <c r="Q94" t="n">
        <v>452.56</v>
      </c>
      <c r="R94" t="n">
        <v>70.7</v>
      </c>
      <c r="S94" t="n">
        <v>57.64</v>
      </c>
      <c r="T94" t="n">
        <v>4439.56</v>
      </c>
      <c r="U94" t="n">
        <v>0.82</v>
      </c>
      <c r="V94" t="n">
        <v>0.88</v>
      </c>
      <c r="W94" t="n">
        <v>6.81</v>
      </c>
      <c r="X94" t="n">
        <v>0.25</v>
      </c>
      <c r="Y94" t="n">
        <v>1</v>
      </c>
      <c r="Z94" t="n">
        <v>10</v>
      </c>
      <c r="AA94" t="n">
        <v>393.641356755572</v>
      </c>
      <c r="AB94" t="n">
        <v>538.5974705439876</v>
      </c>
      <c r="AC94" t="n">
        <v>487.1944838815663</v>
      </c>
      <c r="AD94" t="n">
        <v>393641.356755572</v>
      </c>
      <c r="AE94" t="n">
        <v>538597.4705439876</v>
      </c>
      <c r="AF94" t="n">
        <v>3.814300929824014e-06</v>
      </c>
      <c r="AG94" t="n">
        <v>7.722800925925926</v>
      </c>
      <c r="AH94" t="n">
        <v>487194.4838815663</v>
      </c>
    </row>
    <row r="95">
      <c r="A95" t="n">
        <v>93</v>
      </c>
      <c r="B95" t="n">
        <v>85</v>
      </c>
      <c r="C95" t="inlineStr">
        <is>
          <t xml:space="preserve">CONCLUIDO	</t>
        </is>
      </c>
      <c r="D95" t="n">
        <v>3.7458</v>
      </c>
      <c r="E95" t="n">
        <v>26.7</v>
      </c>
      <c r="F95" t="n">
        <v>23.98</v>
      </c>
      <c r="G95" t="n">
        <v>143.91</v>
      </c>
      <c r="H95" t="n">
        <v>2.12</v>
      </c>
      <c r="I95" t="n">
        <v>10</v>
      </c>
      <c r="J95" t="n">
        <v>203</v>
      </c>
      <c r="K95" t="n">
        <v>51.39</v>
      </c>
      <c r="L95" t="n">
        <v>24.25</v>
      </c>
      <c r="M95" t="n">
        <v>8</v>
      </c>
      <c r="N95" t="n">
        <v>42.36</v>
      </c>
      <c r="O95" t="n">
        <v>25270.81</v>
      </c>
      <c r="P95" t="n">
        <v>278.17</v>
      </c>
      <c r="Q95" t="n">
        <v>452.56</v>
      </c>
      <c r="R95" t="n">
        <v>71.02</v>
      </c>
      <c r="S95" t="n">
        <v>57.64</v>
      </c>
      <c r="T95" t="n">
        <v>4595.53</v>
      </c>
      <c r="U95" t="n">
        <v>0.8100000000000001</v>
      </c>
      <c r="V95" t="n">
        <v>0.88</v>
      </c>
      <c r="W95" t="n">
        <v>6.81</v>
      </c>
      <c r="X95" t="n">
        <v>0.26</v>
      </c>
      <c r="Y95" t="n">
        <v>1</v>
      </c>
      <c r="Z95" t="n">
        <v>10</v>
      </c>
      <c r="AA95" t="n">
        <v>393.1137831230875</v>
      </c>
      <c r="AB95" t="n">
        <v>537.8756210251162</v>
      </c>
      <c r="AC95" t="n">
        <v>486.5415266676538</v>
      </c>
      <c r="AD95" t="n">
        <v>393113.7831230875</v>
      </c>
      <c r="AE95" t="n">
        <v>537875.6210251162</v>
      </c>
      <c r="AF95" t="n">
        <v>3.813282914202731e-06</v>
      </c>
      <c r="AG95" t="n">
        <v>7.725694444444444</v>
      </c>
      <c r="AH95" t="n">
        <v>486541.5266676538</v>
      </c>
    </row>
    <row r="96">
      <c r="A96" t="n">
        <v>94</v>
      </c>
      <c r="B96" t="n">
        <v>85</v>
      </c>
      <c r="C96" t="inlineStr">
        <is>
          <t xml:space="preserve">CONCLUIDO	</t>
        </is>
      </c>
      <c r="D96" t="n">
        <v>3.7469</v>
      </c>
      <c r="E96" t="n">
        <v>26.69</v>
      </c>
      <c r="F96" t="n">
        <v>23.98</v>
      </c>
      <c r="G96" t="n">
        <v>143.86</v>
      </c>
      <c r="H96" t="n">
        <v>2.14</v>
      </c>
      <c r="I96" t="n">
        <v>10</v>
      </c>
      <c r="J96" t="n">
        <v>203.4</v>
      </c>
      <c r="K96" t="n">
        <v>51.39</v>
      </c>
      <c r="L96" t="n">
        <v>24.5</v>
      </c>
      <c r="M96" t="n">
        <v>8</v>
      </c>
      <c r="N96" t="n">
        <v>42.5</v>
      </c>
      <c r="O96" t="n">
        <v>25319.51</v>
      </c>
      <c r="P96" t="n">
        <v>276.72</v>
      </c>
      <c r="Q96" t="n">
        <v>452.59</v>
      </c>
      <c r="R96" t="n">
        <v>70.64</v>
      </c>
      <c r="S96" t="n">
        <v>57.64</v>
      </c>
      <c r="T96" t="n">
        <v>4408.53</v>
      </c>
      <c r="U96" t="n">
        <v>0.82</v>
      </c>
      <c r="V96" t="n">
        <v>0.88</v>
      </c>
      <c r="W96" t="n">
        <v>6.81</v>
      </c>
      <c r="X96" t="n">
        <v>0.25</v>
      </c>
      <c r="Y96" t="n">
        <v>1</v>
      </c>
      <c r="Z96" t="n">
        <v>10</v>
      </c>
      <c r="AA96" t="n">
        <v>392.1048616622621</v>
      </c>
      <c r="AB96" t="n">
        <v>536.4951701719415</v>
      </c>
      <c r="AC96" t="n">
        <v>485.2928241064312</v>
      </c>
      <c r="AD96" t="n">
        <v>392104.8616622621</v>
      </c>
      <c r="AE96" t="n">
        <v>536495.1701719415</v>
      </c>
      <c r="AF96" t="n">
        <v>3.814402731386143e-06</v>
      </c>
      <c r="AG96" t="n">
        <v>7.722800925925926</v>
      </c>
      <c r="AH96" t="n">
        <v>485292.8241064312</v>
      </c>
    </row>
    <row r="97">
      <c r="A97" t="n">
        <v>95</v>
      </c>
      <c r="B97" t="n">
        <v>85</v>
      </c>
      <c r="C97" t="inlineStr">
        <is>
          <t xml:space="preserve">CONCLUIDO	</t>
        </is>
      </c>
      <c r="D97" t="n">
        <v>3.7545</v>
      </c>
      <c r="E97" t="n">
        <v>26.63</v>
      </c>
      <c r="F97" t="n">
        <v>23.96</v>
      </c>
      <c r="G97" t="n">
        <v>159.71</v>
      </c>
      <c r="H97" t="n">
        <v>2.16</v>
      </c>
      <c r="I97" t="n">
        <v>9</v>
      </c>
      <c r="J97" t="n">
        <v>203.79</v>
      </c>
      <c r="K97" t="n">
        <v>51.39</v>
      </c>
      <c r="L97" t="n">
        <v>24.75</v>
      </c>
      <c r="M97" t="n">
        <v>7</v>
      </c>
      <c r="N97" t="n">
        <v>42.65</v>
      </c>
      <c r="O97" t="n">
        <v>25368.26</v>
      </c>
      <c r="P97" t="n">
        <v>276.06</v>
      </c>
      <c r="Q97" t="n">
        <v>452.57</v>
      </c>
      <c r="R97" t="n">
        <v>69.75</v>
      </c>
      <c r="S97" t="n">
        <v>57.64</v>
      </c>
      <c r="T97" t="n">
        <v>3968.38</v>
      </c>
      <c r="U97" t="n">
        <v>0.83</v>
      </c>
      <c r="V97" t="n">
        <v>0.89</v>
      </c>
      <c r="W97" t="n">
        <v>6.81</v>
      </c>
      <c r="X97" t="n">
        <v>0.23</v>
      </c>
      <c r="Y97" t="n">
        <v>1</v>
      </c>
      <c r="Z97" t="n">
        <v>10</v>
      </c>
      <c r="AA97" t="n">
        <v>391.1215500461783</v>
      </c>
      <c r="AB97" t="n">
        <v>535.1497598381687</v>
      </c>
      <c r="AC97" t="n">
        <v>484.0758178466185</v>
      </c>
      <c r="AD97" t="n">
        <v>391121.5500461783</v>
      </c>
      <c r="AE97" t="n">
        <v>535149.7598381687</v>
      </c>
      <c r="AF97" t="n">
        <v>3.822139650107896e-06</v>
      </c>
      <c r="AG97" t="n">
        <v>7.705439814814814</v>
      </c>
      <c r="AH97" t="n">
        <v>484075.8178466185</v>
      </c>
    </row>
    <row r="98">
      <c r="A98" t="n">
        <v>96</v>
      </c>
      <c r="B98" t="n">
        <v>85</v>
      </c>
      <c r="C98" t="inlineStr">
        <is>
          <t xml:space="preserve">CONCLUIDO	</t>
        </is>
      </c>
      <c r="D98" t="n">
        <v>3.7563</v>
      </c>
      <c r="E98" t="n">
        <v>26.62</v>
      </c>
      <c r="F98" t="n">
        <v>23.94</v>
      </c>
      <c r="G98" t="n">
        <v>159.63</v>
      </c>
      <c r="H98" t="n">
        <v>2.17</v>
      </c>
      <c r="I98" t="n">
        <v>9</v>
      </c>
      <c r="J98" t="n">
        <v>204.19</v>
      </c>
      <c r="K98" t="n">
        <v>51.39</v>
      </c>
      <c r="L98" t="n">
        <v>25</v>
      </c>
      <c r="M98" t="n">
        <v>7</v>
      </c>
      <c r="N98" t="n">
        <v>42.79</v>
      </c>
      <c r="O98" t="n">
        <v>25417.05</v>
      </c>
      <c r="P98" t="n">
        <v>276.12</v>
      </c>
      <c r="Q98" t="n">
        <v>452.55</v>
      </c>
      <c r="R98" t="n">
        <v>69.48999999999999</v>
      </c>
      <c r="S98" t="n">
        <v>57.64</v>
      </c>
      <c r="T98" t="n">
        <v>3837.23</v>
      </c>
      <c r="U98" t="n">
        <v>0.83</v>
      </c>
      <c r="V98" t="n">
        <v>0.89</v>
      </c>
      <c r="W98" t="n">
        <v>6.81</v>
      </c>
      <c r="X98" t="n">
        <v>0.22</v>
      </c>
      <c r="Y98" t="n">
        <v>1</v>
      </c>
      <c r="Z98" t="n">
        <v>10</v>
      </c>
      <c r="AA98" t="n">
        <v>390.9848394074994</v>
      </c>
      <c r="AB98" t="n">
        <v>534.9627063110806</v>
      </c>
      <c r="AC98" t="n">
        <v>483.9066164456243</v>
      </c>
      <c r="AD98" t="n">
        <v>390984.8394074994</v>
      </c>
      <c r="AE98" t="n">
        <v>534962.7063110806</v>
      </c>
      <c r="AF98" t="n">
        <v>3.823972078226205e-06</v>
      </c>
      <c r="AG98" t="n">
        <v>7.702546296296297</v>
      </c>
      <c r="AH98" t="n">
        <v>483906.6164456243</v>
      </c>
    </row>
    <row r="99">
      <c r="A99" t="n">
        <v>97</v>
      </c>
      <c r="B99" t="n">
        <v>85</v>
      </c>
      <c r="C99" t="inlineStr">
        <is>
          <t xml:space="preserve">CONCLUIDO	</t>
        </is>
      </c>
      <c r="D99" t="n">
        <v>3.7554</v>
      </c>
      <c r="E99" t="n">
        <v>26.63</v>
      </c>
      <c r="F99" t="n">
        <v>23.95</v>
      </c>
      <c r="G99" t="n">
        <v>159.67</v>
      </c>
      <c r="H99" t="n">
        <v>2.19</v>
      </c>
      <c r="I99" t="n">
        <v>9</v>
      </c>
      <c r="J99" t="n">
        <v>204.58</v>
      </c>
      <c r="K99" t="n">
        <v>51.39</v>
      </c>
      <c r="L99" t="n">
        <v>25.25</v>
      </c>
      <c r="M99" t="n">
        <v>7</v>
      </c>
      <c r="N99" t="n">
        <v>42.94</v>
      </c>
      <c r="O99" t="n">
        <v>25465.9</v>
      </c>
      <c r="P99" t="n">
        <v>276.52</v>
      </c>
      <c r="Q99" t="n">
        <v>452.58</v>
      </c>
      <c r="R99" t="n">
        <v>69.69</v>
      </c>
      <c r="S99" t="n">
        <v>57.64</v>
      </c>
      <c r="T99" t="n">
        <v>3940.15</v>
      </c>
      <c r="U99" t="n">
        <v>0.83</v>
      </c>
      <c r="V99" t="n">
        <v>0.89</v>
      </c>
      <c r="W99" t="n">
        <v>6.81</v>
      </c>
      <c r="X99" t="n">
        <v>0.23</v>
      </c>
      <c r="Y99" t="n">
        <v>1</v>
      </c>
      <c r="Z99" t="n">
        <v>10</v>
      </c>
      <c r="AA99" t="n">
        <v>391.3301178851082</v>
      </c>
      <c r="AB99" t="n">
        <v>535.4351315567563</v>
      </c>
      <c r="AC99" t="n">
        <v>484.3339540889057</v>
      </c>
      <c r="AD99" t="n">
        <v>391330.1178851082</v>
      </c>
      <c r="AE99" t="n">
        <v>535435.1315567563</v>
      </c>
      <c r="AF99" t="n">
        <v>3.82305586416705e-06</v>
      </c>
      <c r="AG99" t="n">
        <v>7.705439814814814</v>
      </c>
      <c r="AH99" t="n">
        <v>484333.9540889057</v>
      </c>
    </row>
    <row r="100">
      <c r="A100" t="n">
        <v>98</v>
      </c>
      <c r="B100" t="n">
        <v>85</v>
      </c>
      <c r="C100" t="inlineStr">
        <is>
          <t xml:space="preserve">CONCLUIDO	</t>
        </is>
      </c>
      <c r="D100" t="n">
        <v>3.7554</v>
      </c>
      <c r="E100" t="n">
        <v>26.63</v>
      </c>
      <c r="F100" t="n">
        <v>23.95</v>
      </c>
      <c r="G100" t="n">
        <v>159.67</v>
      </c>
      <c r="H100" t="n">
        <v>2.21</v>
      </c>
      <c r="I100" t="n">
        <v>9</v>
      </c>
      <c r="J100" t="n">
        <v>204.98</v>
      </c>
      <c r="K100" t="n">
        <v>51.39</v>
      </c>
      <c r="L100" t="n">
        <v>25.5</v>
      </c>
      <c r="M100" t="n">
        <v>7</v>
      </c>
      <c r="N100" t="n">
        <v>43.09</v>
      </c>
      <c r="O100" t="n">
        <v>25514.8</v>
      </c>
      <c r="P100" t="n">
        <v>276.97</v>
      </c>
      <c r="Q100" t="n">
        <v>452.59</v>
      </c>
      <c r="R100" t="n">
        <v>69.66</v>
      </c>
      <c r="S100" t="n">
        <v>57.64</v>
      </c>
      <c r="T100" t="n">
        <v>3924.07</v>
      </c>
      <c r="U100" t="n">
        <v>0.83</v>
      </c>
      <c r="V100" t="n">
        <v>0.89</v>
      </c>
      <c r="W100" t="n">
        <v>6.81</v>
      </c>
      <c r="X100" t="n">
        <v>0.23</v>
      </c>
      <c r="Y100" t="n">
        <v>1</v>
      </c>
      <c r="Z100" t="n">
        <v>10</v>
      </c>
      <c r="AA100" t="n">
        <v>391.6199383338997</v>
      </c>
      <c r="AB100" t="n">
        <v>535.8316766807687</v>
      </c>
      <c r="AC100" t="n">
        <v>484.6926535028369</v>
      </c>
      <c r="AD100" t="n">
        <v>391619.9383338997</v>
      </c>
      <c r="AE100" t="n">
        <v>535831.6766807687</v>
      </c>
      <c r="AF100" t="n">
        <v>3.82305586416705e-06</v>
      </c>
      <c r="AG100" t="n">
        <v>7.705439814814814</v>
      </c>
      <c r="AH100" t="n">
        <v>484692.6535028369</v>
      </c>
    </row>
    <row r="101">
      <c r="A101" t="n">
        <v>99</v>
      </c>
      <c r="B101" t="n">
        <v>85</v>
      </c>
      <c r="C101" t="inlineStr">
        <is>
          <t xml:space="preserve">CONCLUIDO	</t>
        </is>
      </c>
      <c r="D101" t="n">
        <v>3.7566</v>
      </c>
      <c r="E101" t="n">
        <v>26.62</v>
      </c>
      <c r="F101" t="n">
        <v>23.94</v>
      </c>
      <c r="G101" t="n">
        <v>159.61</v>
      </c>
      <c r="H101" t="n">
        <v>2.23</v>
      </c>
      <c r="I101" t="n">
        <v>9</v>
      </c>
      <c r="J101" t="n">
        <v>205.38</v>
      </c>
      <c r="K101" t="n">
        <v>51.39</v>
      </c>
      <c r="L101" t="n">
        <v>25.75</v>
      </c>
      <c r="M101" t="n">
        <v>7</v>
      </c>
      <c r="N101" t="n">
        <v>43.23</v>
      </c>
      <c r="O101" t="n">
        <v>25563.75</v>
      </c>
      <c r="P101" t="n">
        <v>277.13</v>
      </c>
      <c r="Q101" t="n">
        <v>452.57</v>
      </c>
      <c r="R101" t="n">
        <v>69.48999999999999</v>
      </c>
      <c r="S101" t="n">
        <v>57.64</v>
      </c>
      <c r="T101" t="n">
        <v>3835.53</v>
      </c>
      <c r="U101" t="n">
        <v>0.83</v>
      </c>
      <c r="V101" t="n">
        <v>0.89</v>
      </c>
      <c r="W101" t="n">
        <v>6.81</v>
      </c>
      <c r="X101" t="n">
        <v>0.22</v>
      </c>
      <c r="Y101" t="n">
        <v>1</v>
      </c>
      <c r="Z101" t="n">
        <v>10</v>
      </c>
      <c r="AA101" t="n">
        <v>391.6154469691048</v>
      </c>
      <c r="AB101" t="n">
        <v>535.8255313973112</v>
      </c>
      <c r="AC101" t="n">
        <v>484.6870947166076</v>
      </c>
      <c r="AD101" t="n">
        <v>391615.4469691048</v>
      </c>
      <c r="AE101" t="n">
        <v>535825.5313973112</v>
      </c>
      <c r="AF101" t="n">
        <v>3.82427748291259e-06</v>
      </c>
      <c r="AG101" t="n">
        <v>7.702546296296297</v>
      </c>
      <c r="AH101" t="n">
        <v>484687.0947166077</v>
      </c>
    </row>
    <row r="102">
      <c r="A102" t="n">
        <v>100</v>
      </c>
      <c r="B102" t="n">
        <v>85</v>
      </c>
      <c r="C102" t="inlineStr">
        <is>
          <t xml:space="preserve">CONCLUIDO	</t>
        </is>
      </c>
      <c r="D102" t="n">
        <v>3.7552</v>
      </c>
      <c r="E102" t="n">
        <v>26.63</v>
      </c>
      <c r="F102" t="n">
        <v>23.95</v>
      </c>
      <c r="G102" t="n">
        <v>159.68</v>
      </c>
      <c r="H102" t="n">
        <v>2.24</v>
      </c>
      <c r="I102" t="n">
        <v>9</v>
      </c>
      <c r="J102" t="n">
        <v>205.77</v>
      </c>
      <c r="K102" t="n">
        <v>51.39</v>
      </c>
      <c r="L102" t="n">
        <v>26</v>
      </c>
      <c r="M102" t="n">
        <v>7</v>
      </c>
      <c r="N102" t="n">
        <v>43.38</v>
      </c>
      <c r="O102" t="n">
        <v>25612.75</v>
      </c>
      <c r="P102" t="n">
        <v>277.03</v>
      </c>
      <c r="Q102" t="n">
        <v>452.57</v>
      </c>
      <c r="R102" t="n">
        <v>69.7</v>
      </c>
      <c r="S102" t="n">
        <v>57.64</v>
      </c>
      <c r="T102" t="n">
        <v>3942.99</v>
      </c>
      <c r="U102" t="n">
        <v>0.83</v>
      </c>
      <c r="V102" t="n">
        <v>0.89</v>
      </c>
      <c r="W102" t="n">
        <v>6.81</v>
      </c>
      <c r="X102" t="n">
        <v>0.23</v>
      </c>
      <c r="Y102" t="n">
        <v>1</v>
      </c>
      <c r="Z102" t="n">
        <v>10</v>
      </c>
      <c r="AA102" t="n">
        <v>391.6717355290656</v>
      </c>
      <c r="AB102" t="n">
        <v>535.9025478883257</v>
      </c>
      <c r="AC102" t="n">
        <v>484.7567608618129</v>
      </c>
      <c r="AD102" t="n">
        <v>391671.7355290657</v>
      </c>
      <c r="AE102" t="n">
        <v>535902.5478883256</v>
      </c>
      <c r="AF102" t="n">
        <v>3.822852261042794e-06</v>
      </c>
      <c r="AG102" t="n">
        <v>7.705439814814814</v>
      </c>
      <c r="AH102" t="n">
        <v>484756.760861813</v>
      </c>
    </row>
    <row r="103">
      <c r="A103" t="n">
        <v>101</v>
      </c>
      <c r="B103" t="n">
        <v>85</v>
      </c>
      <c r="C103" t="inlineStr">
        <is>
          <t xml:space="preserve">CONCLUIDO	</t>
        </is>
      </c>
      <c r="D103" t="n">
        <v>3.7538</v>
      </c>
      <c r="E103" t="n">
        <v>26.64</v>
      </c>
      <c r="F103" t="n">
        <v>23.96</v>
      </c>
      <c r="G103" t="n">
        <v>159.75</v>
      </c>
      <c r="H103" t="n">
        <v>2.26</v>
      </c>
      <c r="I103" t="n">
        <v>9</v>
      </c>
      <c r="J103" t="n">
        <v>206.17</v>
      </c>
      <c r="K103" t="n">
        <v>51.39</v>
      </c>
      <c r="L103" t="n">
        <v>26.25</v>
      </c>
      <c r="M103" t="n">
        <v>7</v>
      </c>
      <c r="N103" t="n">
        <v>43.53</v>
      </c>
      <c r="O103" t="n">
        <v>25661.8</v>
      </c>
      <c r="P103" t="n">
        <v>276.89</v>
      </c>
      <c r="Q103" t="n">
        <v>452.6</v>
      </c>
      <c r="R103" t="n">
        <v>70.02</v>
      </c>
      <c r="S103" t="n">
        <v>57.64</v>
      </c>
      <c r="T103" t="n">
        <v>4102.46</v>
      </c>
      <c r="U103" t="n">
        <v>0.82</v>
      </c>
      <c r="V103" t="n">
        <v>0.88</v>
      </c>
      <c r="W103" t="n">
        <v>6.81</v>
      </c>
      <c r="X103" t="n">
        <v>0.24</v>
      </c>
      <c r="Y103" t="n">
        <v>1</v>
      </c>
      <c r="Z103" t="n">
        <v>10</v>
      </c>
      <c r="AA103" t="n">
        <v>391.7022932770196</v>
      </c>
      <c r="AB103" t="n">
        <v>535.9443583471889</v>
      </c>
      <c r="AC103" t="n">
        <v>484.7945809891637</v>
      </c>
      <c r="AD103" t="n">
        <v>391702.2932770196</v>
      </c>
      <c r="AE103" t="n">
        <v>535944.3583471889</v>
      </c>
      <c r="AF103" t="n">
        <v>3.821427039172997e-06</v>
      </c>
      <c r="AG103" t="n">
        <v>7.708333333333333</v>
      </c>
      <c r="AH103" t="n">
        <v>484794.5809891637</v>
      </c>
    </row>
    <row r="104">
      <c r="A104" t="n">
        <v>102</v>
      </c>
      <c r="B104" t="n">
        <v>85</v>
      </c>
      <c r="C104" t="inlineStr">
        <is>
          <t xml:space="preserve">CONCLUIDO	</t>
        </is>
      </c>
      <c r="D104" t="n">
        <v>3.7545</v>
      </c>
      <c r="E104" t="n">
        <v>26.63</v>
      </c>
      <c r="F104" t="n">
        <v>23.96</v>
      </c>
      <c r="G104" t="n">
        <v>159.71</v>
      </c>
      <c r="H104" t="n">
        <v>2.28</v>
      </c>
      <c r="I104" t="n">
        <v>9</v>
      </c>
      <c r="J104" t="n">
        <v>206.57</v>
      </c>
      <c r="K104" t="n">
        <v>51.39</v>
      </c>
      <c r="L104" t="n">
        <v>26.5</v>
      </c>
      <c r="M104" t="n">
        <v>7</v>
      </c>
      <c r="N104" t="n">
        <v>43.68</v>
      </c>
      <c r="O104" t="n">
        <v>25710.89</v>
      </c>
      <c r="P104" t="n">
        <v>276.69</v>
      </c>
      <c r="Q104" t="n">
        <v>452.6</v>
      </c>
      <c r="R104" t="n">
        <v>69.94</v>
      </c>
      <c r="S104" t="n">
        <v>57.64</v>
      </c>
      <c r="T104" t="n">
        <v>4064.66</v>
      </c>
      <c r="U104" t="n">
        <v>0.82</v>
      </c>
      <c r="V104" t="n">
        <v>0.89</v>
      </c>
      <c r="W104" t="n">
        <v>6.81</v>
      </c>
      <c r="X104" t="n">
        <v>0.23</v>
      </c>
      <c r="Y104" t="n">
        <v>1</v>
      </c>
      <c r="Z104" t="n">
        <v>10</v>
      </c>
      <c r="AA104" t="n">
        <v>391.5273959374417</v>
      </c>
      <c r="AB104" t="n">
        <v>535.7050560912525</v>
      </c>
      <c r="AC104" t="n">
        <v>484.578117404671</v>
      </c>
      <c r="AD104" t="n">
        <v>391527.3959374417</v>
      </c>
      <c r="AE104" t="n">
        <v>535705.0560912525</v>
      </c>
      <c r="AF104" t="n">
        <v>3.822139650107896e-06</v>
      </c>
      <c r="AG104" t="n">
        <v>7.705439814814814</v>
      </c>
      <c r="AH104" t="n">
        <v>484578.117404671</v>
      </c>
    </row>
    <row r="105">
      <c r="A105" t="n">
        <v>103</v>
      </c>
      <c r="B105" t="n">
        <v>85</v>
      </c>
      <c r="C105" t="inlineStr">
        <is>
          <t xml:space="preserve">CONCLUIDO	</t>
        </is>
      </c>
      <c r="D105" t="n">
        <v>3.755</v>
      </c>
      <c r="E105" t="n">
        <v>26.63</v>
      </c>
      <c r="F105" t="n">
        <v>23.95</v>
      </c>
      <c r="G105" t="n">
        <v>159.69</v>
      </c>
      <c r="H105" t="n">
        <v>2.3</v>
      </c>
      <c r="I105" t="n">
        <v>9</v>
      </c>
      <c r="J105" t="n">
        <v>206.97</v>
      </c>
      <c r="K105" t="n">
        <v>51.39</v>
      </c>
      <c r="L105" t="n">
        <v>26.75</v>
      </c>
      <c r="M105" t="n">
        <v>7</v>
      </c>
      <c r="N105" t="n">
        <v>43.82</v>
      </c>
      <c r="O105" t="n">
        <v>25760.05</v>
      </c>
      <c r="P105" t="n">
        <v>276.27</v>
      </c>
      <c r="Q105" t="n">
        <v>452.55</v>
      </c>
      <c r="R105" t="n">
        <v>69.78</v>
      </c>
      <c r="S105" t="n">
        <v>57.64</v>
      </c>
      <c r="T105" t="n">
        <v>3983.82</v>
      </c>
      <c r="U105" t="n">
        <v>0.83</v>
      </c>
      <c r="V105" t="n">
        <v>0.89</v>
      </c>
      <c r="W105" t="n">
        <v>6.81</v>
      </c>
      <c r="X105" t="n">
        <v>0.23</v>
      </c>
      <c r="Y105" t="n">
        <v>1</v>
      </c>
      <c r="Z105" t="n">
        <v>10</v>
      </c>
      <c r="AA105" t="n">
        <v>391.1953647221686</v>
      </c>
      <c r="AB105" t="n">
        <v>535.2507563343322</v>
      </c>
      <c r="AC105" t="n">
        <v>484.1671753789375</v>
      </c>
      <c r="AD105" t="n">
        <v>391195.3647221685</v>
      </c>
      <c r="AE105" t="n">
        <v>535250.7563343322</v>
      </c>
      <c r="AF105" t="n">
        <v>3.822648657918536e-06</v>
      </c>
      <c r="AG105" t="n">
        <v>7.705439814814814</v>
      </c>
      <c r="AH105" t="n">
        <v>484167.1753789376</v>
      </c>
    </row>
    <row r="106">
      <c r="A106" t="n">
        <v>104</v>
      </c>
      <c r="B106" t="n">
        <v>85</v>
      </c>
      <c r="C106" t="inlineStr">
        <is>
          <t xml:space="preserve">CONCLUIDO	</t>
        </is>
      </c>
      <c r="D106" t="n">
        <v>3.7545</v>
      </c>
      <c r="E106" t="n">
        <v>26.63</v>
      </c>
      <c r="F106" t="n">
        <v>23.96</v>
      </c>
      <c r="G106" t="n">
        <v>159.71</v>
      </c>
      <c r="H106" t="n">
        <v>2.31</v>
      </c>
      <c r="I106" t="n">
        <v>9</v>
      </c>
      <c r="J106" t="n">
        <v>207.37</v>
      </c>
      <c r="K106" t="n">
        <v>51.39</v>
      </c>
      <c r="L106" t="n">
        <v>27</v>
      </c>
      <c r="M106" t="n">
        <v>7</v>
      </c>
      <c r="N106" t="n">
        <v>43.97</v>
      </c>
      <c r="O106" t="n">
        <v>25809.25</v>
      </c>
      <c r="P106" t="n">
        <v>275.18</v>
      </c>
      <c r="Q106" t="n">
        <v>452.56</v>
      </c>
      <c r="R106" t="n">
        <v>69.78</v>
      </c>
      <c r="S106" t="n">
        <v>57.64</v>
      </c>
      <c r="T106" t="n">
        <v>3981.21</v>
      </c>
      <c r="U106" t="n">
        <v>0.83</v>
      </c>
      <c r="V106" t="n">
        <v>0.89</v>
      </c>
      <c r="W106" t="n">
        <v>6.81</v>
      </c>
      <c r="X106" t="n">
        <v>0.23</v>
      </c>
      <c r="Y106" t="n">
        <v>1</v>
      </c>
      <c r="Z106" t="n">
        <v>10</v>
      </c>
      <c r="AA106" t="n">
        <v>390.5546541980644</v>
      </c>
      <c r="AB106" t="n">
        <v>534.3741079290998</v>
      </c>
      <c r="AC106" t="n">
        <v>483.3741930671166</v>
      </c>
      <c r="AD106" t="n">
        <v>390554.6541980645</v>
      </c>
      <c r="AE106" t="n">
        <v>534374.1079290997</v>
      </c>
      <c r="AF106" t="n">
        <v>3.822139650107896e-06</v>
      </c>
      <c r="AG106" t="n">
        <v>7.705439814814814</v>
      </c>
      <c r="AH106" t="n">
        <v>483374.1930671165</v>
      </c>
    </row>
    <row r="107">
      <c r="A107" t="n">
        <v>105</v>
      </c>
      <c r="B107" t="n">
        <v>85</v>
      </c>
      <c r="C107" t="inlineStr">
        <is>
          <t xml:space="preserve">CONCLUIDO	</t>
        </is>
      </c>
      <c r="D107" t="n">
        <v>3.7535</v>
      </c>
      <c r="E107" t="n">
        <v>26.64</v>
      </c>
      <c r="F107" t="n">
        <v>23.96</v>
      </c>
      <c r="G107" t="n">
        <v>159.76</v>
      </c>
      <c r="H107" t="n">
        <v>2.33</v>
      </c>
      <c r="I107" t="n">
        <v>9</v>
      </c>
      <c r="J107" t="n">
        <v>207.77</v>
      </c>
      <c r="K107" t="n">
        <v>51.39</v>
      </c>
      <c r="L107" t="n">
        <v>27.25</v>
      </c>
      <c r="M107" t="n">
        <v>7</v>
      </c>
      <c r="N107" t="n">
        <v>44.12</v>
      </c>
      <c r="O107" t="n">
        <v>25858.5</v>
      </c>
      <c r="P107" t="n">
        <v>274.87</v>
      </c>
      <c r="Q107" t="n">
        <v>452.57</v>
      </c>
      <c r="R107" t="n">
        <v>70.15000000000001</v>
      </c>
      <c r="S107" t="n">
        <v>57.64</v>
      </c>
      <c r="T107" t="n">
        <v>4170.33</v>
      </c>
      <c r="U107" t="n">
        <v>0.82</v>
      </c>
      <c r="V107" t="n">
        <v>0.88</v>
      </c>
      <c r="W107" t="n">
        <v>6.81</v>
      </c>
      <c r="X107" t="n">
        <v>0.24</v>
      </c>
      <c r="Y107" t="n">
        <v>1</v>
      </c>
      <c r="Z107" t="n">
        <v>10</v>
      </c>
      <c r="AA107" t="n">
        <v>390.4204070736713</v>
      </c>
      <c r="AB107" t="n">
        <v>534.1904250909398</v>
      </c>
      <c r="AC107" t="n">
        <v>483.2080406612303</v>
      </c>
      <c r="AD107" t="n">
        <v>390420.4070736713</v>
      </c>
      <c r="AE107" t="n">
        <v>534190.4250909399</v>
      </c>
      <c r="AF107" t="n">
        <v>3.821121634486612e-06</v>
      </c>
      <c r="AG107" t="n">
        <v>7.708333333333333</v>
      </c>
      <c r="AH107" t="n">
        <v>483208.0406612303</v>
      </c>
    </row>
    <row r="108">
      <c r="A108" t="n">
        <v>106</v>
      </c>
      <c r="B108" t="n">
        <v>85</v>
      </c>
      <c r="C108" t="inlineStr">
        <is>
          <t xml:space="preserve">CONCLUIDO	</t>
        </is>
      </c>
      <c r="D108" t="n">
        <v>3.7532</v>
      </c>
      <c r="E108" t="n">
        <v>26.64</v>
      </c>
      <c r="F108" t="n">
        <v>23.97</v>
      </c>
      <c r="G108" t="n">
        <v>159.77</v>
      </c>
      <c r="H108" t="n">
        <v>2.35</v>
      </c>
      <c r="I108" t="n">
        <v>9</v>
      </c>
      <c r="J108" t="n">
        <v>208.17</v>
      </c>
      <c r="K108" t="n">
        <v>51.39</v>
      </c>
      <c r="L108" t="n">
        <v>27.5</v>
      </c>
      <c r="M108" t="n">
        <v>7</v>
      </c>
      <c r="N108" t="n">
        <v>44.27</v>
      </c>
      <c r="O108" t="n">
        <v>25907.8</v>
      </c>
      <c r="P108" t="n">
        <v>274.6</v>
      </c>
      <c r="Q108" t="n">
        <v>452.57</v>
      </c>
      <c r="R108" t="n">
        <v>70.06999999999999</v>
      </c>
      <c r="S108" t="n">
        <v>57.64</v>
      </c>
      <c r="T108" t="n">
        <v>4128.67</v>
      </c>
      <c r="U108" t="n">
        <v>0.82</v>
      </c>
      <c r="V108" t="n">
        <v>0.88</v>
      </c>
      <c r="W108" t="n">
        <v>6.81</v>
      </c>
      <c r="X108" t="n">
        <v>0.24</v>
      </c>
      <c r="Y108" t="n">
        <v>1</v>
      </c>
      <c r="Z108" t="n">
        <v>10</v>
      </c>
      <c r="AA108" t="n">
        <v>390.2947027144941</v>
      </c>
      <c r="AB108" t="n">
        <v>534.0184308410286</v>
      </c>
      <c r="AC108" t="n">
        <v>483.0524613011351</v>
      </c>
      <c r="AD108" t="n">
        <v>390294.7027144941</v>
      </c>
      <c r="AE108" t="n">
        <v>534018.4308410286</v>
      </c>
      <c r="AF108" t="n">
        <v>3.820816229800227e-06</v>
      </c>
      <c r="AG108" t="n">
        <v>7.708333333333333</v>
      </c>
      <c r="AH108" t="n">
        <v>483052.4613011351</v>
      </c>
    </row>
    <row r="109">
      <c r="A109" t="n">
        <v>107</v>
      </c>
      <c r="B109" t="n">
        <v>85</v>
      </c>
      <c r="C109" t="inlineStr">
        <is>
          <t xml:space="preserve">CONCLUIDO	</t>
        </is>
      </c>
      <c r="D109" t="n">
        <v>3.7549</v>
      </c>
      <c r="E109" t="n">
        <v>26.63</v>
      </c>
      <c r="F109" t="n">
        <v>23.95</v>
      </c>
      <c r="G109" t="n">
        <v>159.7</v>
      </c>
      <c r="H109" t="n">
        <v>2.36</v>
      </c>
      <c r="I109" t="n">
        <v>9</v>
      </c>
      <c r="J109" t="n">
        <v>208.57</v>
      </c>
      <c r="K109" t="n">
        <v>51.39</v>
      </c>
      <c r="L109" t="n">
        <v>27.75</v>
      </c>
      <c r="M109" t="n">
        <v>7</v>
      </c>
      <c r="N109" t="n">
        <v>44.42</v>
      </c>
      <c r="O109" t="n">
        <v>25957.16</v>
      </c>
      <c r="P109" t="n">
        <v>273.33</v>
      </c>
      <c r="Q109" t="n">
        <v>452.58</v>
      </c>
      <c r="R109" t="n">
        <v>69.87</v>
      </c>
      <c r="S109" t="n">
        <v>57.64</v>
      </c>
      <c r="T109" t="n">
        <v>4029.91</v>
      </c>
      <c r="U109" t="n">
        <v>0.82</v>
      </c>
      <c r="V109" t="n">
        <v>0.89</v>
      </c>
      <c r="W109" t="n">
        <v>6.81</v>
      </c>
      <c r="X109" t="n">
        <v>0.23</v>
      </c>
      <c r="Y109" t="n">
        <v>1</v>
      </c>
      <c r="Z109" t="n">
        <v>10</v>
      </c>
      <c r="AA109" t="n">
        <v>389.3081844105482</v>
      </c>
      <c r="AB109" t="n">
        <v>532.668632975454</v>
      </c>
      <c r="AC109" t="n">
        <v>481.8314862493977</v>
      </c>
      <c r="AD109" t="n">
        <v>389308.1844105482</v>
      </c>
      <c r="AE109" t="n">
        <v>532668.632975454</v>
      </c>
      <c r="AF109" t="n">
        <v>3.822546856356409e-06</v>
      </c>
      <c r="AG109" t="n">
        <v>7.705439814814814</v>
      </c>
      <c r="AH109" t="n">
        <v>481831.4862493977</v>
      </c>
    </row>
    <row r="110">
      <c r="A110" t="n">
        <v>108</v>
      </c>
      <c r="B110" t="n">
        <v>85</v>
      </c>
      <c r="C110" t="inlineStr">
        <is>
          <t xml:space="preserve">CONCLUIDO	</t>
        </is>
      </c>
      <c r="D110" t="n">
        <v>3.7648</v>
      </c>
      <c r="E110" t="n">
        <v>26.56</v>
      </c>
      <c r="F110" t="n">
        <v>23.92</v>
      </c>
      <c r="G110" t="n">
        <v>179.39</v>
      </c>
      <c r="H110" t="n">
        <v>2.38</v>
      </c>
      <c r="I110" t="n">
        <v>8</v>
      </c>
      <c r="J110" t="n">
        <v>208.97</v>
      </c>
      <c r="K110" t="n">
        <v>51.39</v>
      </c>
      <c r="L110" t="n">
        <v>28</v>
      </c>
      <c r="M110" t="n">
        <v>6</v>
      </c>
      <c r="N110" t="n">
        <v>44.57</v>
      </c>
      <c r="O110" t="n">
        <v>26006.56</v>
      </c>
      <c r="P110" t="n">
        <v>272.39</v>
      </c>
      <c r="Q110" t="n">
        <v>452.59</v>
      </c>
      <c r="R110" t="n">
        <v>68.64</v>
      </c>
      <c r="S110" t="n">
        <v>57.64</v>
      </c>
      <c r="T110" t="n">
        <v>3418.07</v>
      </c>
      <c r="U110" t="n">
        <v>0.84</v>
      </c>
      <c r="V110" t="n">
        <v>0.89</v>
      </c>
      <c r="W110" t="n">
        <v>6.81</v>
      </c>
      <c r="X110" t="n">
        <v>0.19</v>
      </c>
      <c r="Y110" t="n">
        <v>1</v>
      </c>
      <c r="Z110" t="n">
        <v>10</v>
      </c>
      <c r="AA110" t="n">
        <v>387.9753131291426</v>
      </c>
      <c r="AB110" t="n">
        <v>530.844939686104</v>
      </c>
      <c r="AC110" t="n">
        <v>480.1818436880137</v>
      </c>
      <c r="AD110" t="n">
        <v>387975.3131291426</v>
      </c>
      <c r="AE110" t="n">
        <v>530844.939686104</v>
      </c>
      <c r="AF110" t="n">
        <v>3.832625211007113e-06</v>
      </c>
      <c r="AG110" t="n">
        <v>7.685185185185184</v>
      </c>
      <c r="AH110" t="n">
        <v>480181.8436880137</v>
      </c>
    </row>
    <row r="111">
      <c r="A111" t="n">
        <v>109</v>
      </c>
      <c r="B111" t="n">
        <v>85</v>
      </c>
      <c r="C111" t="inlineStr">
        <is>
          <t xml:space="preserve">CONCLUIDO	</t>
        </is>
      </c>
      <c r="D111" t="n">
        <v>3.7638</v>
      </c>
      <c r="E111" t="n">
        <v>26.57</v>
      </c>
      <c r="F111" t="n">
        <v>23.93</v>
      </c>
      <c r="G111" t="n">
        <v>179.44</v>
      </c>
      <c r="H111" t="n">
        <v>2.4</v>
      </c>
      <c r="I111" t="n">
        <v>8</v>
      </c>
      <c r="J111" t="n">
        <v>209.37</v>
      </c>
      <c r="K111" t="n">
        <v>51.39</v>
      </c>
      <c r="L111" t="n">
        <v>28.25</v>
      </c>
      <c r="M111" t="n">
        <v>6</v>
      </c>
      <c r="N111" t="n">
        <v>44.72</v>
      </c>
      <c r="O111" t="n">
        <v>26056.02</v>
      </c>
      <c r="P111" t="n">
        <v>272.38</v>
      </c>
      <c r="Q111" t="n">
        <v>452.57</v>
      </c>
      <c r="R111" t="n">
        <v>68.89</v>
      </c>
      <c r="S111" t="n">
        <v>57.64</v>
      </c>
      <c r="T111" t="n">
        <v>3543.7</v>
      </c>
      <c r="U111" t="n">
        <v>0.84</v>
      </c>
      <c r="V111" t="n">
        <v>0.89</v>
      </c>
      <c r="W111" t="n">
        <v>6.81</v>
      </c>
      <c r="X111" t="n">
        <v>0.2</v>
      </c>
      <c r="Y111" t="n">
        <v>1</v>
      </c>
      <c r="Z111" t="n">
        <v>10</v>
      </c>
      <c r="AA111" t="n">
        <v>388.0620964176842</v>
      </c>
      <c r="AB111" t="n">
        <v>530.9636804100951</v>
      </c>
      <c r="AC111" t="n">
        <v>480.2892519639607</v>
      </c>
      <c r="AD111" t="n">
        <v>388062.0964176842</v>
      </c>
      <c r="AE111" t="n">
        <v>530963.6804100951</v>
      </c>
      <c r="AF111" t="n">
        <v>3.831607195385829e-06</v>
      </c>
      <c r="AG111" t="n">
        <v>7.688078703703703</v>
      </c>
      <c r="AH111" t="n">
        <v>480289.2519639608</v>
      </c>
    </row>
    <row r="112">
      <c r="A112" t="n">
        <v>110</v>
      </c>
      <c r="B112" t="n">
        <v>85</v>
      </c>
      <c r="C112" t="inlineStr">
        <is>
          <t xml:space="preserve">CONCLUIDO	</t>
        </is>
      </c>
      <c r="D112" t="n">
        <v>3.764</v>
      </c>
      <c r="E112" t="n">
        <v>26.57</v>
      </c>
      <c r="F112" t="n">
        <v>23.92</v>
      </c>
      <c r="G112" t="n">
        <v>179.43</v>
      </c>
      <c r="H112" t="n">
        <v>2.41</v>
      </c>
      <c r="I112" t="n">
        <v>8</v>
      </c>
      <c r="J112" t="n">
        <v>209.77</v>
      </c>
      <c r="K112" t="n">
        <v>51.39</v>
      </c>
      <c r="L112" t="n">
        <v>28.5</v>
      </c>
      <c r="M112" t="n">
        <v>6</v>
      </c>
      <c r="N112" t="n">
        <v>44.88</v>
      </c>
      <c r="O112" t="n">
        <v>26105.53</v>
      </c>
      <c r="P112" t="n">
        <v>272.57</v>
      </c>
      <c r="Q112" t="n">
        <v>452.55</v>
      </c>
      <c r="R112" t="n">
        <v>68.87</v>
      </c>
      <c r="S112" t="n">
        <v>57.64</v>
      </c>
      <c r="T112" t="n">
        <v>3534.51</v>
      </c>
      <c r="U112" t="n">
        <v>0.84</v>
      </c>
      <c r="V112" t="n">
        <v>0.89</v>
      </c>
      <c r="W112" t="n">
        <v>6.81</v>
      </c>
      <c r="X112" t="n">
        <v>0.2</v>
      </c>
      <c r="Y112" t="n">
        <v>1</v>
      </c>
      <c r="Z112" t="n">
        <v>10</v>
      </c>
      <c r="AA112" t="n">
        <v>388.1426884516363</v>
      </c>
      <c r="AB112" t="n">
        <v>531.0739499864179</v>
      </c>
      <c r="AC112" t="n">
        <v>480.3889975666836</v>
      </c>
      <c r="AD112" t="n">
        <v>388142.6884516363</v>
      </c>
      <c r="AE112" t="n">
        <v>531073.9499864179</v>
      </c>
      <c r="AF112" t="n">
        <v>3.831810798510086e-06</v>
      </c>
      <c r="AG112" t="n">
        <v>7.688078703703703</v>
      </c>
      <c r="AH112" t="n">
        <v>480388.9975666836</v>
      </c>
    </row>
    <row r="113">
      <c r="A113" t="n">
        <v>111</v>
      </c>
      <c r="B113" t="n">
        <v>85</v>
      </c>
      <c r="C113" t="inlineStr">
        <is>
          <t xml:space="preserve">CONCLUIDO	</t>
        </is>
      </c>
      <c r="D113" t="n">
        <v>3.7652</v>
      </c>
      <c r="E113" t="n">
        <v>26.56</v>
      </c>
      <c r="F113" t="n">
        <v>23.92</v>
      </c>
      <c r="G113" t="n">
        <v>179.36</v>
      </c>
      <c r="H113" t="n">
        <v>2.43</v>
      </c>
      <c r="I113" t="n">
        <v>8</v>
      </c>
      <c r="J113" t="n">
        <v>210.17</v>
      </c>
      <c r="K113" t="n">
        <v>51.39</v>
      </c>
      <c r="L113" t="n">
        <v>28.75</v>
      </c>
      <c r="M113" t="n">
        <v>6</v>
      </c>
      <c r="N113" t="n">
        <v>45.03</v>
      </c>
      <c r="O113" t="n">
        <v>26155.09</v>
      </c>
      <c r="P113" t="n">
        <v>272.79</v>
      </c>
      <c r="Q113" t="n">
        <v>452.55</v>
      </c>
      <c r="R113" t="n">
        <v>68.59999999999999</v>
      </c>
      <c r="S113" t="n">
        <v>57.64</v>
      </c>
      <c r="T113" t="n">
        <v>3396.17</v>
      </c>
      <c r="U113" t="n">
        <v>0.84</v>
      </c>
      <c r="V113" t="n">
        <v>0.89</v>
      </c>
      <c r="W113" t="n">
        <v>6.81</v>
      </c>
      <c r="X113" t="n">
        <v>0.19</v>
      </c>
      <c r="Y113" t="n">
        <v>1</v>
      </c>
      <c r="Z113" t="n">
        <v>10</v>
      </c>
      <c r="AA113" t="n">
        <v>388.2064130140195</v>
      </c>
      <c r="AB113" t="n">
        <v>531.1611407439999</v>
      </c>
      <c r="AC113" t="n">
        <v>480.467866960735</v>
      </c>
      <c r="AD113" t="n">
        <v>388206.4130140195</v>
      </c>
      <c r="AE113" t="n">
        <v>531161.1407439999</v>
      </c>
      <c r="AF113" t="n">
        <v>3.833032417255626e-06</v>
      </c>
      <c r="AG113" t="n">
        <v>7.685185185185184</v>
      </c>
      <c r="AH113" t="n">
        <v>480467.8669607349</v>
      </c>
    </row>
    <row r="114">
      <c r="A114" t="n">
        <v>112</v>
      </c>
      <c r="B114" t="n">
        <v>85</v>
      </c>
      <c r="C114" t="inlineStr">
        <is>
          <t xml:space="preserve">CONCLUIDO	</t>
        </is>
      </c>
      <c r="D114" t="n">
        <v>3.7648</v>
      </c>
      <c r="E114" t="n">
        <v>26.56</v>
      </c>
      <c r="F114" t="n">
        <v>23.92</v>
      </c>
      <c r="G114" t="n">
        <v>179.39</v>
      </c>
      <c r="H114" t="n">
        <v>2.45</v>
      </c>
      <c r="I114" t="n">
        <v>8</v>
      </c>
      <c r="J114" t="n">
        <v>210.57</v>
      </c>
      <c r="K114" t="n">
        <v>51.39</v>
      </c>
      <c r="L114" t="n">
        <v>29</v>
      </c>
      <c r="M114" t="n">
        <v>6</v>
      </c>
      <c r="N114" t="n">
        <v>45.18</v>
      </c>
      <c r="O114" t="n">
        <v>26204.71</v>
      </c>
      <c r="P114" t="n">
        <v>272.62</v>
      </c>
      <c r="Q114" t="n">
        <v>452.57</v>
      </c>
      <c r="R114" t="n">
        <v>68.61</v>
      </c>
      <c r="S114" t="n">
        <v>57.64</v>
      </c>
      <c r="T114" t="n">
        <v>3401.61</v>
      </c>
      <c r="U114" t="n">
        <v>0.84</v>
      </c>
      <c r="V114" t="n">
        <v>0.89</v>
      </c>
      <c r="W114" t="n">
        <v>6.81</v>
      </c>
      <c r="X114" t="n">
        <v>0.19</v>
      </c>
      <c r="Y114" t="n">
        <v>1</v>
      </c>
      <c r="Z114" t="n">
        <v>10</v>
      </c>
      <c r="AA114" t="n">
        <v>388.1230737267722</v>
      </c>
      <c r="AB114" t="n">
        <v>531.0471122545183</v>
      </c>
      <c r="AC114" t="n">
        <v>480.3647211902495</v>
      </c>
      <c r="AD114" t="n">
        <v>388123.0737267723</v>
      </c>
      <c r="AE114" t="n">
        <v>531047.1122545183</v>
      </c>
      <c r="AF114" t="n">
        <v>3.832625211007113e-06</v>
      </c>
      <c r="AG114" t="n">
        <v>7.685185185185184</v>
      </c>
      <c r="AH114" t="n">
        <v>480364.7211902495</v>
      </c>
    </row>
    <row r="115">
      <c r="A115" t="n">
        <v>113</v>
      </c>
      <c r="B115" t="n">
        <v>85</v>
      </c>
      <c r="C115" t="inlineStr">
        <is>
          <t xml:space="preserve">CONCLUIDO	</t>
        </is>
      </c>
      <c r="D115" t="n">
        <v>3.7663</v>
      </c>
      <c r="E115" t="n">
        <v>26.55</v>
      </c>
      <c r="F115" t="n">
        <v>23.91</v>
      </c>
      <c r="G115" t="n">
        <v>179.31</v>
      </c>
      <c r="H115" t="n">
        <v>2.46</v>
      </c>
      <c r="I115" t="n">
        <v>8</v>
      </c>
      <c r="J115" t="n">
        <v>210.98</v>
      </c>
      <c r="K115" t="n">
        <v>51.39</v>
      </c>
      <c r="L115" t="n">
        <v>29.25</v>
      </c>
      <c r="M115" t="n">
        <v>6</v>
      </c>
      <c r="N115" t="n">
        <v>45.33</v>
      </c>
      <c r="O115" t="n">
        <v>26254.37</v>
      </c>
      <c r="P115" t="n">
        <v>272.45</v>
      </c>
      <c r="Q115" t="n">
        <v>452.57</v>
      </c>
      <c r="R115" t="n">
        <v>68.37</v>
      </c>
      <c r="S115" t="n">
        <v>57.64</v>
      </c>
      <c r="T115" t="n">
        <v>3281.49</v>
      </c>
      <c r="U115" t="n">
        <v>0.84</v>
      </c>
      <c r="V115" t="n">
        <v>0.89</v>
      </c>
      <c r="W115" t="n">
        <v>6.8</v>
      </c>
      <c r="X115" t="n">
        <v>0.18</v>
      </c>
      <c r="Y115" t="n">
        <v>1</v>
      </c>
      <c r="Z115" t="n">
        <v>10</v>
      </c>
      <c r="AA115" t="n">
        <v>387.8883962487477</v>
      </c>
      <c r="AB115" t="n">
        <v>530.7260161758455</v>
      </c>
      <c r="AC115" t="n">
        <v>480.0742700706641</v>
      </c>
      <c r="AD115" t="n">
        <v>387888.3962487477</v>
      </c>
      <c r="AE115" t="n">
        <v>530726.0161758455</v>
      </c>
      <c r="AF115" t="n">
        <v>3.834152234439038e-06</v>
      </c>
      <c r="AG115" t="n">
        <v>7.682291666666667</v>
      </c>
      <c r="AH115" t="n">
        <v>480074.2700706641</v>
      </c>
    </row>
    <row r="116">
      <c r="A116" t="n">
        <v>114</v>
      </c>
      <c r="B116" t="n">
        <v>85</v>
      </c>
      <c r="C116" t="inlineStr">
        <is>
          <t xml:space="preserve">CONCLUIDO	</t>
        </is>
      </c>
      <c r="D116" t="n">
        <v>3.765</v>
      </c>
      <c r="E116" t="n">
        <v>26.56</v>
      </c>
      <c r="F116" t="n">
        <v>23.92</v>
      </c>
      <c r="G116" t="n">
        <v>179.38</v>
      </c>
      <c r="H116" t="n">
        <v>2.48</v>
      </c>
      <c r="I116" t="n">
        <v>8</v>
      </c>
      <c r="J116" t="n">
        <v>211.38</v>
      </c>
      <c r="K116" t="n">
        <v>51.39</v>
      </c>
      <c r="L116" t="n">
        <v>29.5</v>
      </c>
      <c r="M116" t="n">
        <v>6</v>
      </c>
      <c r="N116" t="n">
        <v>45.49</v>
      </c>
      <c r="O116" t="n">
        <v>26304.09</v>
      </c>
      <c r="P116" t="n">
        <v>272.29</v>
      </c>
      <c r="Q116" t="n">
        <v>452.6</v>
      </c>
      <c r="R116" t="n">
        <v>68.59</v>
      </c>
      <c r="S116" t="n">
        <v>57.64</v>
      </c>
      <c r="T116" t="n">
        <v>3391.56</v>
      </c>
      <c r="U116" t="n">
        <v>0.84</v>
      </c>
      <c r="V116" t="n">
        <v>0.89</v>
      </c>
      <c r="W116" t="n">
        <v>6.81</v>
      </c>
      <c r="X116" t="n">
        <v>0.19</v>
      </c>
      <c r="Y116" t="n">
        <v>1</v>
      </c>
      <c r="Z116" t="n">
        <v>10</v>
      </c>
      <c r="AA116" t="n">
        <v>387.8981482334389</v>
      </c>
      <c r="AB116" t="n">
        <v>530.7393592715271</v>
      </c>
      <c r="AC116" t="n">
        <v>480.0863397200209</v>
      </c>
      <c r="AD116" t="n">
        <v>387898.1482334388</v>
      </c>
      <c r="AE116" t="n">
        <v>530739.359271527</v>
      </c>
      <c r="AF116" t="n">
        <v>3.832828814131369e-06</v>
      </c>
      <c r="AG116" t="n">
        <v>7.685185185185184</v>
      </c>
      <c r="AH116" t="n">
        <v>480086.3397200209</v>
      </c>
    </row>
    <row r="117">
      <c r="A117" t="n">
        <v>115</v>
      </c>
      <c r="B117" t="n">
        <v>85</v>
      </c>
      <c r="C117" t="inlineStr">
        <is>
          <t xml:space="preserve">CONCLUIDO	</t>
        </is>
      </c>
      <c r="D117" t="n">
        <v>3.7645</v>
      </c>
      <c r="E117" t="n">
        <v>26.56</v>
      </c>
      <c r="F117" t="n">
        <v>23.92</v>
      </c>
      <c r="G117" t="n">
        <v>179.4</v>
      </c>
      <c r="H117" t="n">
        <v>2.5</v>
      </c>
      <c r="I117" t="n">
        <v>8</v>
      </c>
      <c r="J117" t="n">
        <v>211.78</v>
      </c>
      <c r="K117" t="n">
        <v>51.39</v>
      </c>
      <c r="L117" t="n">
        <v>29.75</v>
      </c>
      <c r="M117" t="n">
        <v>6</v>
      </c>
      <c r="N117" t="n">
        <v>45.64</v>
      </c>
      <c r="O117" t="n">
        <v>26353.87</v>
      </c>
      <c r="P117" t="n">
        <v>272.23</v>
      </c>
      <c r="Q117" t="n">
        <v>452.55</v>
      </c>
      <c r="R117" t="n">
        <v>68.73999999999999</v>
      </c>
      <c r="S117" t="n">
        <v>57.64</v>
      </c>
      <c r="T117" t="n">
        <v>3466.88</v>
      </c>
      <c r="U117" t="n">
        <v>0.84</v>
      </c>
      <c r="V117" t="n">
        <v>0.89</v>
      </c>
      <c r="W117" t="n">
        <v>6.81</v>
      </c>
      <c r="X117" t="n">
        <v>0.2</v>
      </c>
      <c r="Y117" t="n">
        <v>1</v>
      </c>
      <c r="Z117" t="n">
        <v>10</v>
      </c>
      <c r="AA117" t="n">
        <v>387.8919043870452</v>
      </c>
      <c r="AB117" t="n">
        <v>530.7308161654322</v>
      </c>
      <c r="AC117" t="n">
        <v>480.0786119559814</v>
      </c>
      <c r="AD117" t="n">
        <v>387891.9043870452</v>
      </c>
      <c r="AE117" t="n">
        <v>530730.8161654322</v>
      </c>
      <c r="AF117" t="n">
        <v>3.832319806320727e-06</v>
      </c>
      <c r="AG117" t="n">
        <v>7.685185185185184</v>
      </c>
      <c r="AH117" t="n">
        <v>480078.6119559815</v>
      </c>
    </row>
    <row r="118">
      <c r="A118" t="n">
        <v>116</v>
      </c>
      <c r="B118" t="n">
        <v>85</v>
      </c>
      <c r="C118" t="inlineStr">
        <is>
          <t xml:space="preserve">CONCLUIDO	</t>
        </is>
      </c>
      <c r="D118" t="n">
        <v>3.7645</v>
      </c>
      <c r="E118" t="n">
        <v>26.56</v>
      </c>
      <c r="F118" t="n">
        <v>23.92</v>
      </c>
      <c r="G118" t="n">
        <v>179.4</v>
      </c>
      <c r="H118" t="n">
        <v>2.51</v>
      </c>
      <c r="I118" t="n">
        <v>8</v>
      </c>
      <c r="J118" t="n">
        <v>212.19</v>
      </c>
      <c r="K118" t="n">
        <v>51.39</v>
      </c>
      <c r="L118" t="n">
        <v>30</v>
      </c>
      <c r="M118" t="n">
        <v>6</v>
      </c>
      <c r="N118" t="n">
        <v>45.79</v>
      </c>
      <c r="O118" t="n">
        <v>26403.69</v>
      </c>
      <c r="P118" t="n">
        <v>271.82</v>
      </c>
      <c r="Q118" t="n">
        <v>452.56</v>
      </c>
      <c r="R118" t="n">
        <v>68.72</v>
      </c>
      <c r="S118" t="n">
        <v>57.64</v>
      </c>
      <c r="T118" t="n">
        <v>3455.52</v>
      </c>
      <c r="U118" t="n">
        <v>0.84</v>
      </c>
      <c r="V118" t="n">
        <v>0.89</v>
      </c>
      <c r="W118" t="n">
        <v>6.81</v>
      </c>
      <c r="X118" t="n">
        <v>0.2</v>
      </c>
      <c r="Y118" t="n">
        <v>1</v>
      </c>
      <c r="Z118" t="n">
        <v>10</v>
      </c>
      <c r="AA118" t="n">
        <v>387.6284840700542</v>
      </c>
      <c r="AB118" t="n">
        <v>530.3703928664411</v>
      </c>
      <c r="AC118" t="n">
        <v>479.7525869507887</v>
      </c>
      <c r="AD118" t="n">
        <v>387628.4840700543</v>
      </c>
      <c r="AE118" t="n">
        <v>530370.392866441</v>
      </c>
      <c r="AF118" t="n">
        <v>3.832319806320727e-06</v>
      </c>
      <c r="AG118" t="n">
        <v>7.685185185185184</v>
      </c>
      <c r="AH118" t="n">
        <v>479752.5869507887</v>
      </c>
    </row>
    <row r="119">
      <c r="A119" t="n">
        <v>117</v>
      </c>
      <c r="B119" t="n">
        <v>85</v>
      </c>
      <c r="C119" t="inlineStr">
        <is>
          <t xml:space="preserve">CONCLUIDO	</t>
        </is>
      </c>
      <c r="D119" t="n">
        <v>3.7643</v>
      </c>
      <c r="E119" t="n">
        <v>26.57</v>
      </c>
      <c r="F119" t="n">
        <v>23.92</v>
      </c>
      <c r="G119" t="n">
        <v>179.41</v>
      </c>
      <c r="H119" t="n">
        <v>2.53</v>
      </c>
      <c r="I119" t="n">
        <v>8</v>
      </c>
      <c r="J119" t="n">
        <v>212.59</v>
      </c>
      <c r="K119" t="n">
        <v>51.39</v>
      </c>
      <c r="L119" t="n">
        <v>30.25</v>
      </c>
      <c r="M119" t="n">
        <v>6</v>
      </c>
      <c r="N119" t="n">
        <v>45.95</v>
      </c>
      <c r="O119" t="n">
        <v>26453.57</v>
      </c>
      <c r="P119" t="n">
        <v>270.79</v>
      </c>
      <c r="Q119" t="n">
        <v>452.6</v>
      </c>
      <c r="R119" t="n">
        <v>68.75</v>
      </c>
      <c r="S119" t="n">
        <v>57.64</v>
      </c>
      <c r="T119" t="n">
        <v>3471.09</v>
      </c>
      <c r="U119" t="n">
        <v>0.84</v>
      </c>
      <c r="V119" t="n">
        <v>0.89</v>
      </c>
      <c r="W119" t="n">
        <v>6.81</v>
      </c>
      <c r="X119" t="n">
        <v>0.2</v>
      </c>
      <c r="Y119" t="n">
        <v>1</v>
      </c>
      <c r="Z119" t="n">
        <v>10</v>
      </c>
      <c r="AA119" t="n">
        <v>386.9795942211512</v>
      </c>
      <c r="AB119" t="n">
        <v>529.4825531481721</v>
      </c>
      <c r="AC119" t="n">
        <v>478.9494814091406</v>
      </c>
      <c r="AD119" t="n">
        <v>386979.5942211512</v>
      </c>
      <c r="AE119" t="n">
        <v>529482.5531481721</v>
      </c>
      <c r="AF119" t="n">
        <v>3.832116203196472e-06</v>
      </c>
      <c r="AG119" t="n">
        <v>7.688078703703703</v>
      </c>
      <c r="AH119" t="n">
        <v>478949.4814091406</v>
      </c>
    </row>
    <row r="120">
      <c r="A120" t="n">
        <v>118</v>
      </c>
      <c r="B120" t="n">
        <v>85</v>
      </c>
      <c r="C120" t="inlineStr">
        <is>
          <t xml:space="preserve">CONCLUIDO	</t>
        </is>
      </c>
      <c r="D120" t="n">
        <v>3.765</v>
      </c>
      <c r="E120" t="n">
        <v>26.56</v>
      </c>
      <c r="F120" t="n">
        <v>23.92</v>
      </c>
      <c r="G120" t="n">
        <v>179.38</v>
      </c>
      <c r="H120" t="n">
        <v>2.54</v>
      </c>
      <c r="I120" t="n">
        <v>8</v>
      </c>
      <c r="J120" t="n">
        <v>213</v>
      </c>
      <c r="K120" t="n">
        <v>51.39</v>
      </c>
      <c r="L120" t="n">
        <v>30.5</v>
      </c>
      <c r="M120" t="n">
        <v>6</v>
      </c>
      <c r="N120" t="n">
        <v>46.1</v>
      </c>
      <c r="O120" t="n">
        <v>26503.5</v>
      </c>
      <c r="P120" t="n">
        <v>269.98</v>
      </c>
      <c r="Q120" t="n">
        <v>452.57</v>
      </c>
      <c r="R120" t="n">
        <v>68.67</v>
      </c>
      <c r="S120" t="n">
        <v>57.64</v>
      </c>
      <c r="T120" t="n">
        <v>3433.16</v>
      </c>
      <c r="U120" t="n">
        <v>0.84</v>
      </c>
      <c r="V120" t="n">
        <v>0.89</v>
      </c>
      <c r="W120" t="n">
        <v>6.8</v>
      </c>
      <c r="X120" t="n">
        <v>0.19</v>
      </c>
      <c r="Y120" t="n">
        <v>1</v>
      </c>
      <c r="Z120" t="n">
        <v>10</v>
      </c>
      <c r="AA120" t="n">
        <v>386.4141967162867</v>
      </c>
      <c r="AB120" t="n">
        <v>528.7089513384391</v>
      </c>
      <c r="AC120" t="n">
        <v>478.2497110703715</v>
      </c>
      <c r="AD120" t="n">
        <v>386414.1967162867</v>
      </c>
      <c r="AE120" t="n">
        <v>528708.9513384391</v>
      </c>
      <c r="AF120" t="n">
        <v>3.832828814131369e-06</v>
      </c>
      <c r="AG120" t="n">
        <v>7.685185185185184</v>
      </c>
      <c r="AH120" t="n">
        <v>478249.7110703714</v>
      </c>
    </row>
    <row r="121">
      <c r="A121" t="n">
        <v>119</v>
      </c>
      <c r="B121" t="n">
        <v>85</v>
      </c>
      <c r="C121" t="inlineStr">
        <is>
          <t xml:space="preserve">CONCLUIDO	</t>
        </is>
      </c>
      <c r="D121" t="n">
        <v>3.7638</v>
      </c>
      <c r="E121" t="n">
        <v>26.57</v>
      </c>
      <c r="F121" t="n">
        <v>23.93</v>
      </c>
      <c r="G121" t="n">
        <v>179.44</v>
      </c>
      <c r="H121" t="n">
        <v>2.56</v>
      </c>
      <c r="I121" t="n">
        <v>8</v>
      </c>
      <c r="J121" t="n">
        <v>213.4</v>
      </c>
      <c r="K121" t="n">
        <v>51.39</v>
      </c>
      <c r="L121" t="n">
        <v>30.75</v>
      </c>
      <c r="M121" t="n">
        <v>6</v>
      </c>
      <c r="N121" t="n">
        <v>46.26</v>
      </c>
      <c r="O121" t="n">
        <v>26553.48</v>
      </c>
      <c r="P121" t="n">
        <v>269.13</v>
      </c>
      <c r="Q121" t="n">
        <v>452.57</v>
      </c>
      <c r="R121" t="n">
        <v>68.8</v>
      </c>
      <c r="S121" t="n">
        <v>57.64</v>
      </c>
      <c r="T121" t="n">
        <v>3499.42</v>
      </c>
      <c r="U121" t="n">
        <v>0.84</v>
      </c>
      <c r="V121" t="n">
        <v>0.89</v>
      </c>
      <c r="W121" t="n">
        <v>6.81</v>
      </c>
      <c r="X121" t="n">
        <v>0.2</v>
      </c>
      <c r="Y121" t="n">
        <v>1</v>
      </c>
      <c r="Z121" t="n">
        <v>10</v>
      </c>
      <c r="AA121" t="n">
        <v>385.9736201918114</v>
      </c>
      <c r="AB121" t="n">
        <v>528.1061351007876</v>
      </c>
      <c r="AC121" t="n">
        <v>477.7044267683835</v>
      </c>
      <c r="AD121" t="n">
        <v>385973.6201918115</v>
      </c>
      <c r="AE121" t="n">
        <v>528106.1351007876</v>
      </c>
      <c r="AF121" t="n">
        <v>3.831607195385829e-06</v>
      </c>
      <c r="AG121" t="n">
        <v>7.688078703703703</v>
      </c>
      <c r="AH121" t="n">
        <v>477704.4267683835</v>
      </c>
    </row>
    <row r="122">
      <c r="A122" t="n">
        <v>120</v>
      </c>
      <c r="B122" t="n">
        <v>85</v>
      </c>
      <c r="C122" t="inlineStr">
        <is>
          <t xml:space="preserve">CONCLUIDO	</t>
        </is>
      </c>
      <c r="D122" t="n">
        <v>3.7645</v>
      </c>
      <c r="E122" t="n">
        <v>26.56</v>
      </c>
      <c r="F122" t="n">
        <v>23.92</v>
      </c>
      <c r="G122" t="n">
        <v>179.4</v>
      </c>
      <c r="H122" t="n">
        <v>2.58</v>
      </c>
      <c r="I122" t="n">
        <v>8</v>
      </c>
      <c r="J122" t="n">
        <v>213.81</v>
      </c>
      <c r="K122" t="n">
        <v>51.39</v>
      </c>
      <c r="L122" t="n">
        <v>31</v>
      </c>
      <c r="M122" t="n">
        <v>6</v>
      </c>
      <c r="N122" t="n">
        <v>46.41</v>
      </c>
      <c r="O122" t="n">
        <v>26603.52</v>
      </c>
      <c r="P122" t="n">
        <v>268.23</v>
      </c>
      <c r="Q122" t="n">
        <v>452.56</v>
      </c>
      <c r="R122" t="n">
        <v>68.81999999999999</v>
      </c>
      <c r="S122" t="n">
        <v>57.64</v>
      </c>
      <c r="T122" t="n">
        <v>3509.42</v>
      </c>
      <c r="U122" t="n">
        <v>0.84</v>
      </c>
      <c r="V122" t="n">
        <v>0.89</v>
      </c>
      <c r="W122" t="n">
        <v>6.8</v>
      </c>
      <c r="X122" t="n">
        <v>0.2</v>
      </c>
      <c r="Y122" t="n">
        <v>1</v>
      </c>
      <c r="Z122" t="n">
        <v>10</v>
      </c>
      <c r="AA122" t="n">
        <v>385.3219500749383</v>
      </c>
      <c r="AB122" t="n">
        <v>527.2144912972253</v>
      </c>
      <c r="AC122" t="n">
        <v>476.8978801980032</v>
      </c>
      <c r="AD122" t="n">
        <v>385321.9500749384</v>
      </c>
      <c r="AE122" t="n">
        <v>527214.4912972254</v>
      </c>
      <c r="AF122" t="n">
        <v>3.832319806320727e-06</v>
      </c>
      <c r="AG122" t="n">
        <v>7.685185185185184</v>
      </c>
      <c r="AH122" t="n">
        <v>476897.8801980033</v>
      </c>
    </row>
    <row r="123">
      <c r="A123" t="n">
        <v>121</v>
      </c>
      <c r="B123" t="n">
        <v>85</v>
      </c>
      <c r="C123" t="inlineStr">
        <is>
          <t xml:space="preserve">CONCLUIDO	</t>
        </is>
      </c>
      <c r="D123" t="n">
        <v>3.7634</v>
      </c>
      <c r="E123" t="n">
        <v>26.57</v>
      </c>
      <c r="F123" t="n">
        <v>23.93</v>
      </c>
      <c r="G123" t="n">
        <v>179.46</v>
      </c>
      <c r="H123" t="n">
        <v>2.59</v>
      </c>
      <c r="I123" t="n">
        <v>8</v>
      </c>
      <c r="J123" t="n">
        <v>214.21</v>
      </c>
      <c r="K123" t="n">
        <v>51.39</v>
      </c>
      <c r="L123" t="n">
        <v>31.25</v>
      </c>
      <c r="M123" t="n">
        <v>6</v>
      </c>
      <c r="N123" t="n">
        <v>46.57</v>
      </c>
      <c r="O123" t="n">
        <v>26653.61</v>
      </c>
      <c r="P123" t="n">
        <v>266.14</v>
      </c>
      <c r="Q123" t="n">
        <v>452.55</v>
      </c>
      <c r="R123" t="n">
        <v>69.04000000000001</v>
      </c>
      <c r="S123" t="n">
        <v>57.64</v>
      </c>
      <c r="T123" t="n">
        <v>3620.13</v>
      </c>
      <c r="U123" t="n">
        <v>0.83</v>
      </c>
      <c r="V123" t="n">
        <v>0.89</v>
      </c>
      <c r="W123" t="n">
        <v>6.81</v>
      </c>
      <c r="X123" t="n">
        <v>0.2</v>
      </c>
      <c r="Y123" t="n">
        <v>1</v>
      </c>
      <c r="Z123" t="n">
        <v>10</v>
      </c>
      <c r="AA123" t="n">
        <v>384.0776652212143</v>
      </c>
      <c r="AB123" t="n">
        <v>525.5120058663865</v>
      </c>
      <c r="AC123" t="n">
        <v>475.3578775872304</v>
      </c>
      <c r="AD123" t="n">
        <v>384077.6652212143</v>
      </c>
      <c r="AE123" t="n">
        <v>525512.0058663865</v>
      </c>
      <c r="AF123" t="n">
        <v>3.831199989137316e-06</v>
      </c>
      <c r="AG123" t="n">
        <v>7.688078703703703</v>
      </c>
      <c r="AH123" t="n">
        <v>475357.8775872304</v>
      </c>
    </row>
    <row r="124">
      <c r="A124" t="n">
        <v>122</v>
      </c>
      <c r="B124" t="n">
        <v>85</v>
      </c>
      <c r="C124" t="inlineStr">
        <is>
          <t xml:space="preserve">CONCLUIDO	</t>
        </is>
      </c>
      <c r="D124" t="n">
        <v>3.7618</v>
      </c>
      <c r="E124" t="n">
        <v>26.58</v>
      </c>
      <c r="F124" t="n">
        <v>23.94</v>
      </c>
      <c r="G124" t="n">
        <v>179.55</v>
      </c>
      <c r="H124" t="n">
        <v>2.61</v>
      </c>
      <c r="I124" t="n">
        <v>8</v>
      </c>
      <c r="J124" t="n">
        <v>214.62</v>
      </c>
      <c r="K124" t="n">
        <v>51.39</v>
      </c>
      <c r="L124" t="n">
        <v>31.5</v>
      </c>
      <c r="M124" t="n">
        <v>6</v>
      </c>
      <c r="N124" t="n">
        <v>46.73</v>
      </c>
      <c r="O124" t="n">
        <v>26703.76</v>
      </c>
      <c r="P124" t="n">
        <v>265.11</v>
      </c>
      <c r="Q124" t="n">
        <v>452.57</v>
      </c>
      <c r="R124" t="n">
        <v>69.33</v>
      </c>
      <c r="S124" t="n">
        <v>57.64</v>
      </c>
      <c r="T124" t="n">
        <v>3760.95</v>
      </c>
      <c r="U124" t="n">
        <v>0.83</v>
      </c>
      <c r="V124" t="n">
        <v>0.89</v>
      </c>
      <c r="W124" t="n">
        <v>6.81</v>
      </c>
      <c r="X124" t="n">
        <v>0.22</v>
      </c>
      <c r="Y124" t="n">
        <v>1</v>
      </c>
      <c r="Z124" t="n">
        <v>10</v>
      </c>
      <c r="AA124" t="n">
        <v>383.5458348498816</v>
      </c>
      <c r="AB124" t="n">
        <v>524.7843320896292</v>
      </c>
      <c r="AC124" t="n">
        <v>474.6996519744301</v>
      </c>
      <c r="AD124" t="n">
        <v>383545.8348498816</v>
      </c>
      <c r="AE124" t="n">
        <v>524784.3320896291</v>
      </c>
      <c r="AF124" t="n">
        <v>3.829571164143263e-06</v>
      </c>
      <c r="AG124" t="n">
        <v>7.690972222222221</v>
      </c>
      <c r="AH124" t="n">
        <v>474699.6519744301</v>
      </c>
    </row>
    <row r="125">
      <c r="A125" t="n">
        <v>123</v>
      </c>
      <c r="B125" t="n">
        <v>85</v>
      </c>
      <c r="C125" t="inlineStr">
        <is>
          <t xml:space="preserve">CONCLUIDO	</t>
        </is>
      </c>
      <c r="D125" t="n">
        <v>3.7712</v>
      </c>
      <c r="E125" t="n">
        <v>26.52</v>
      </c>
      <c r="F125" t="n">
        <v>23.91</v>
      </c>
      <c r="G125" t="n">
        <v>204.92</v>
      </c>
      <c r="H125" t="n">
        <v>2.62</v>
      </c>
      <c r="I125" t="n">
        <v>7</v>
      </c>
      <c r="J125" t="n">
        <v>215.03</v>
      </c>
      <c r="K125" t="n">
        <v>51.39</v>
      </c>
      <c r="L125" t="n">
        <v>31.75</v>
      </c>
      <c r="M125" t="n">
        <v>5</v>
      </c>
      <c r="N125" t="n">
        <v>46.88</v>
      </c>
      <c r="O125" t="n">
        <v>26753.96</v>
      </c>
      <c r="P125" t="n">
        <v>265.09</v>
      </c>
      <c r="Q125" t="n">
        <v>452.55</v>
      </c>
      <c r="R125" t="n">
        <v>68.37</v>
      </c>
      <c r="S125" t="n">
        <v>57.64</v>
      </c>
      <c r="T125" t="n">
        <v>3290.34</v>
      </c>
      <c r="U125" t="n">
        <v>0.84</v>
      </c>
      <c r="V125" t="n">
        <v>0.89</v>
      </c>
      <c r="W125" t="n">
        <v>6.8</v>
      </c>
      <c r="X125" t="n">
        <v>0.18</v>
      </c>
      <c r="Y125" t="n">
        <v>1</v>
      </c>
      <c r="Z125" t="n">
        <v>10</v>
      </c>
      <c r="AA125" t="n">
        <v>382.8520630082706</v>
      </c>
      <c r="AB125" t="n">
        <v>523.8350828488833</v>
      </c>
      <c r="AC125" t="n">
        <v>473.8409977489415</v>
      </c>
      <c r="AD125" t="n">
        <v>382852.0630082706</v>
      </c>
      <c r="AE125" t="n">
        <v>523835.0828488834</v>
      </c>
      <c r="AF125" t="n">
        <v>3.839140510983326e-06</v>
      </c>
      <c r="AG125" t="n">
        <v>7.673611111111111</v>
      </c>
      <c r="AH125" t="n">
        <v>473840.9977489415</v>
      </c>
    </row>
    <row r="126">
      <c r="A126" t="n">
        <v>124</v>
      </c>
      <c r="B126" t="n">
        <v>85</v>
      </c>
      <c r="C126" t="inlineStr">
        <is>
          <t xml:space="preserve">CONCLUIDO	</t>
        </is>
      </c>
      <c r="D126" t="n">
        <v>3.771</v>
      </c>
      <c r="E126" t="n">
        <v>26.52</v>
      </c>
      <c r="F126" t="n">
        <v>23.91</v>
      </c>
      <c r="G126" t="n">
        <v>204.93</v>
      </c>
      <c r="H126" t="n">
        <v>2.64</v>
      </c>
      <c r="I126" t="n">
        <v>7</v>
      </c>
      <c r="J126" t="n">
        <v>215.43</v>
      </c>
      <c r="K126" t="n">
        <v>51.39</v>
      </c>
      <c r="L126" t="n">
        <v>32</v>
      </c>
      <c r="M126" t="n">
        <v>5</v>
      </c>
      <c r="N126" t="n">
        <v>47.04</v>
      </c>
      <c r="O126" t="n">
        <v>26804.21</v>
      </c>
      <c r="P126" t="n">
        <v>265.69</v>
      </c>
      <c r="Q126" t="n">
        <v>452.57</v>
      </c>
      <c r="R126" t="n">
        <v>68.37</v>
      </c>
      <c r="S126" t="n">
        <v>57.64</v>
      </c>
      <c r="T126" t="n">
        <v>3290.08</v>
      </c>
      <c r="U126" t="n">
        <v>0.84</v>
      </c>
      <c r="V126" t="n">
        <v>0.89</v>
      </c>
      <c r="W126" t="n">
        <v>6.81</v>
      </c>
      <c r="X126" t="n">
        <v>0.18</v>
      </c>
      <c r="Y126" t="n">
        <v>1</v>
      </c>
      <c r="Z126" t="n">
        <v>10</v>
      </c>
      <c r="AA126" t="n">
        <v>383.2495239757307</v>
      </c>
      <c r="AB126" t="n">
        <v>524.3789064793026</v>
      </c>
      <c r="AC126" t="n">
        <v>474.3329196153348</v>
      </c>
      <c r="AD126" t="n">
        <v>383249.5239757306</v>
      </c>
      <c r="AE126" t="n">
        <v>524378.9064793026</v>
      </c>
      <c r="AF126" t="n">
        <v>3.838936907859068e-06</v>
      </c>
      <c r="AG126" t="n">
        <v>7.673611111111111</v>
      </c>
      <c r="AH126" t="n">
        <v>474332.9196153348</v>
      </c>
    </row>
    <row r="127">
      <c r="A127" t="n">
        <v>125</v>
      </c>
      <c r="B127" t="n">
        <v>85</v>
      </c>
      <c r="C127" t="inlineStr">
        <is>
          <t xml:space="preserve">CONCLUIDO	</t>
        </is>
      </c>
      <c r="D127" t="n">
        <v>3.7718</v>
      </c>
      <c r="E127" t="n">
        <v>26.51</v>
      </c>
      <c r="F127" t="n">
        <v>23.9</v>
      </c>
      <c r="G127" t="n">
        <v>204.88</v>
      </c>
      <c r="H127" t="n">
        <v>2.65</v>
      </c>
      <c r="I127" t="n">
        <v>7</v>
      </c>
      <c r="J127" t="n">
        <v>215.84</v>
      </c>
      <c r="K127" t="n">
        <v>51.39</v>
      </c>
      <c r="L127" t="n">
        <v>32.25</v>
      </c>
      <c r="M127" t="n">
        <v>5</v>
      </c>
      <c r="N127" t="n">
        <v>47.2</v>
      </c>
      <c r="O127" t="n">
        <v>26854.52</v>
      </c>
      <c r="P127" t="n">
        <v>266.13</v>
      </c>
      <c r="Q127" t="n">
        <v>452.57</v>
      </c>
      <c r="R127" t="n">
        <v>68.18000000000001</v>
      </c>
      <c r="S127" t="n">
        <v>57.64</v>
      </c>
      <c r="T127" t="n">
        <v>3190.53</v>
      </c>
      <c r="U127" t="n">
        <v>0.85</v>
      </c>
      <c r="V127" t="n">
        <v>0.89</v>
      </c>
      <c r="W127" t="n">
        <v>6.81</v>
      </c>
      <c r="X127" t="n">
        <v>0.18</v>
      </c>
      <c r="Y127" t="n">
        <v>1</v>
      </c>
      <c r="Z127" t="n">
        <v>10</v>
      </c>
      <c r="AA127" t="n">
        <v>383.4525637565751</v>
      </c>
      <c r="AB127" t="n">
        <v>524.6567144649368</v>
      </c>
      <c r="AC127" t="n">
        <v>474.5842139967261</v>
      </c>
      <c r="AD127" t="n">
        <v>383452.5637565751</v>
      </c>
      <c r="AE127" t="n">
        <v>524656.7144649369</v>
      </c>
      <c r="AF127" t="n">
        <v>3.839751320356095e-06</v>
      </c>
      <c r="AG127" t="n">
        <v>7.670717592592593</v>
      </c>
      <c r="AH127" t="n">
        <v>474584.2139967261</v>
      </c>
    </row>
    <row r="128">
      <c r="A128" t="n">
        <v>126</v>
      </c>
      <c r="B128" t="n">
        <v>85</v>
      </c>
      <c r="C128" t="inlineStr">
        <is>
          <t xml:space="preserve">CONCLUIDO	</t>
        </is>
      </c>
      <c r="D128" t="n">
        <v>3.772</v>
      </c>
      <c r="E128" t="n">
        <v>26.51</v>
      </c>
      <c r="F128" t="n">
        <v>23.9</v>
      </c>
      <c r="G128" t="n">
        <v>204.87</v>
      </c>
      <c r="H128" t="n">
        <v>2.67</v>
      </c>
      <c r="I128" t="n">
        <v>7</v>
      </c>
      <c r="J128" t="n">
        <v>216.25</v>
      </c>
      <c r="K128" t="n">
        <v>51.39</v>
      </c>
      <c r="L128" t="n">
        <v>32.5</v>
      </c>
      <c r="M128" t="n">
        <v>5</v>
      </c>
      <c r="N128" t="n">
        <v>47.36</v>
      </c>
      <c r="O128" t="n">
        <v>26904.88</v>
      </c>
      <c r="P128" t="n">
        <v>266.82</v>
      </c>
      <c r="Q128" t="n">
        <v>452.59</v>
      </c>
      <c r="R128" t="n">
        <v>68.12</v>
      </c>
      <c r="S128" t="n">
        <v>57.64</v>
      </c>
      <c r="T128" t="n">
        <v>3163.12</v>
      </c>
      <c r="U128" t="n">
        <v>0.85</v>
      </c>
      <c r="V128" t="n">
        <v>0.89</v>
      </c>
      <c r="W128" t="n">
        <v>6.81</v>
      </c>
      <c r="X128" t="n">
        <v>0.18</v>
      </c>
      <c r="Y128" t="n">
        <v>1</v>
      </c>
      <c r="Z128" t="n">
        <v>10</v>
      </c>
      <c r="AA128" t="n">
        <v>383.8823386337264</v>
      </c>
      <c r="AB128" t="n">
        <v>525.2447514121847</v>
      </c>
      <c r="AC128" t="n">
        <v>475.1161295230437</v>
      </c>
      <c r="AD128" t="n">
        <v>383882.3386337264</v>
      </c>
      <c r="AE128" t="n">
        <v>525244.7514121847</v>
      </c>
      <c r="AF128" t="n">
        <v>3.839954923480351e-06</v>
      </c>
      <c r="AG128" t="n">
        <v>7.670717592592593</v>
      </c>
      <c r="AH128" t="n">
        <v>475116.1295230437</v>
      </c>
    </row>
    <row r="129">
      <c r="A129" t="n">
        <v>127</v>
      </c>
      <c r="B129" t="n">
        <v>85</v>
      </c>
      <c r="C129" t="inlineStr">
        <is>
          <t xml:space="preserve">CONCLUIDO	</t>
        </is>
      </c>
      <c r="D129" t="n">
        <v>3.7736</v>
      </c>
      <c r="E129" t="n">
        <v>26.5</v>
      </c>
      <c r="F129" t="n">
        <v>23.89</v>
      </c>
      <c r="G129" t="n">
        <v>204.77</v>
      </c>
      <c r="H129" t="n">
        <v>2.69</v>
      </c>
      <c r="I129" t="n">
        <v>7</v>
      </c>
      <c r="J129" t="n">
        <v>216.66</v>
      </c>
      <c r="K129" t="n">
        <v>51.39</v>
      </c>
      <c r="L129" t="n">
        <v>32.75</v>
      </c>
      <c r="M129" t="n">
        <v>4</v>
      </c>
      <c r="N129" t="n">
        <v>47.52</v>
      </c>
      <c r="O129" t="n">
        <v>26955.3</v>
      </c>
      <c r="P129" t="n">
        <v>267.02</v>
      </c>
      <c r="Q129" t="n">
        <v>452.56</v>
      </c>
      <c r="R129" t="n">
        <v>67.76000000000001</v>
      </c>
      <c r="S129" t="n">
        <v>57.64</v>
      </c>
      <c r="T129" t="n">
        <v>2981.5</v>
      </c>
      <c r="U129" t="n">
        <v>0.85</v>
      </c>
      <c r="V129" t="n">
        <v>0.89</v>
      </c>
      <c r="W129" t="n">
        <v>6.81</v>
      </c>
      <c r="X129" t="n">
        <v>0.17</v>
      </c>
      <c r="Y129" t="n">
        <v>1</v>
      </c>
      <c r="Z129" t="n">
        <v>10</v>
      </c>
      <c r="AA129" t="n">
        <v>383.8806092411767</v>
      </c>
      <c r="AB129" t="n">
        <v>525.2423851810029</v>
      </c>
      <c r="AC129" t="n">
        <v>475.1139891216448</v>
      </c>
      <c r="AD129" t="n">
        <v>383880.6092411767</v>
      </c>
      <c r="AE129" t="n">
        <v>525242.3851810029</v>
      </c>
      <c r="AF129" t="n">
        <v>3.841583748474405e-06</v>
      </c>
      <c r="AG129" t="n">
        <v>7.667824074074074</v>
      </c>
      <c r="AH129" t="n">
        <v>475113.9891216448</v>
      </c>
    </row>
    <row r="130">
      <c r="A130" t="n">
        <v>128</v>
      </c>
      <c r="B130" t="n">
        <v>85</v>
      </c>
      <c r="C130" t="inlineStr">
        <is>
          <t xml:space="preserve">CONCLUIDO	</t>
        </is>
      </c>
      <c r="D130" t="n">
        <v>3.773</v>
      </c>
      <c r="E130" t="n">
        <v>26.5</v>
      </c>
      <c r="F130" t="n">
        <v>23.89</v>
      </c>
      <c r="G130" t="n">
        <v>204.81</v>
      </c>
      <c r="H130" t="n">
        <v>2.7</v>
      </c>
      <c r="I130" t="n">
        <v>7</v>
      </c>
      <c r="J130" t="n">
        <v>217.07</v>
      </c>
      <c r="K130" t="n">
        <v>51.39</v>
      </c>
      <c r="L130" t="n">
        <v>33</v>
      </c>
      <c r="M130" t="n">
        <v>4</v>
      </c>
      <c r="N130" t="n">
        <v>47.68</v>
      </c>
      <c r="O130" t="n">
        <v>27005.77</v>
      </c>
      <c r="P130" t="n">
        <v>267.67</v>
      </c>
      <c r="Q130" t="n">
        <v>452.6</v>
      </c>
      <c r="R130" t="n">
        <v>67.93000000000001</v>
      </c>
      <c r="S130" t="n">
        <v>57.64</v>
      </c>
      <c r="T130" t="n">
        <v>3066.47</v>
      </c>
      <c r="U130" t="n">
        <v>0.85</v>
      </c>
      <c r="V130" t="n">
        <v>0.89</v>
      </c>
      <c r="W130" t="n">
        <v>6.8</v>
      </c>
      <c r="X130" t="n">
        <v>0.17</v>
      </c>
      <c r="Y130" t="n">
        <v>1</v>
      </c>
      <c r="Z130" t="n">
        <v>10</v>
      </c>
      <c r="AA130" t="n">
        <v>384.3353263264768</v>
      </c>
      <c r="AB130" t="n">
        <v>525.8645491578123</v>
      </c>
      <c r="AC130" t="n">
        <v>475.6767746417202</v>
      </c>
      <c r="AD130" t="n">
        <v>384335.3263264768</v>
      </c>
      <c r="AE130" t="n">
        <v>525864.5491578124</v>
      </c>
      <c r="AF130" t="n">
        <v>3.840972939101635e-06</v>
      </c>
      <c r="AG130" t="n">
        <v>7.667824074074074</v>
      </c>
      <c r="AH130" t="n">
        <v>475676.7746417202</v>
      </c>
    </row>
    <row r="131">
      <c r="A131" t="n">
        <v>129</v>
      </c>
      <c r="B131" t="n">
        <v>85</v>
      </c>
      <c r="C131" t="inlineStr">
        <is>
          <t xml:space="preserve">CONCLUIDO	</t>
        </is>
      </c>
      <c r="D131" t="n">
        <v>3.7728</v>
      </c>
      <c r="E131" t="n">
        <v>26.51</v>
      </c>
      <c r="F131" t="n">
        <v>23.9</v>
      </c>
      <c r="G131" t="n">
        <v>204.82</v>
      </c>
      <c r="H131" t="n">
        <v>2.72</v>
      </c>
      <c r="I131" t="n">
        <v>7</v>
      </c>
      <c r="J131" t="n">
        <v>217.48</v>
      </c>
      <c r="K131" t="n">
        <v>51.39</v>
      </c>
      <c r="L131" t="n">
        <v>33.25</v>
      </c>
      <c r="M131" t="n">
        <v>4</v>
      </c>
      <c r="N131" t="n">
        <v>47.83</v>
      </c>
      <c r="O131" t="n">
        <v>27056.3</v>
      </c>
      <c r="P131" t="n">
        <v>267.85</v>
      </c>
      <c r="Q131" t="n">
        <v>452.58</v>
      </c>
      <c r="R131" t="n">
        <v>67.93000000000001</v>
      </c>
      <c r="S131" t="n">
        <v>57.64</v>
      </c>
      <c r="T131" t="n">
        <v>3066.91</v>
      </c>
      <c r="U131" t="n">
        <v>0.85</v>
      </c>
      <c r="V131" t="n">
        <v>0.89</v>
      </c>
      <c r="W131" t="n">
        <v>6.81</v>
      </c>
      <c r="X131" t="n">
        <v>0.17</v>
      </c>
      <c r="Y131" t="n">
        <v>1</v>
      </c>
      <c r="Z131" t="n">
        <v>10</v>
      </c>
      <c r="AA131" t="n">
        <v>384.4919225105894</v>
      </c>
      <c r="AB131" t="n">
        <v>526.0788109654513</v>
      </c>
      <c r="AC131" t="n">
        <v>475.8705876031564</v>
      </c>
      <c r="AD131" t="n">
        <v>384491.9225105894</v>
      </c>
      <c r="AE131" t="n">
        <v>526078.8109654513</v>
      </c>
      <c r="AF131" t="n">
        <v>3.840769335977379e-06</v>
      </c>
      <c r="AG131" t="n">
        <v>7.670717592592593</v>
      </c>
      <c r="AH131" t="n">
        <v>475870.5876031564</v>
      </c>
    </row>
    <row r="132">
      <c r="A132" t="n">
        <v>130</v>
      </c>
      <c r="B132" t="n">
        <v>85</v>
      </c>
      <c r="C132" t="inlineStr">
        <is>
          <t xml:space="preserve">CONCLUIDO	</t>
        </is>
      </c>
      <c r="D132" t="n">
        <v>3.7728</v>
      </c>
      <c r="E132" t="n">
        <v>26.51</v>
      </c>
      <c r="F132" t="n">
        <v>23.9</v>
      </c>
      <c r="G132" t="n">
        <v>204.82</v>
      </c>
      <c r="H132" t="n">
        <v>2.73</v>
      </c>
      <c r="I132" t="n">
        <v>7</v>
      </c>
      <c r="J132" t="n">
        <v>217.89</v>
      </c>
      <c r="K132" t="n">
        <v>51.39</v>
      </c>
      <c r="L132" t="n">
        <v>33.5</v>
      </c>
      <c r="M132" t="n">
        <v>4</v>
      </c>
      <c r="N132" t="n">
        <v>47.99</v>
      </c>
      <c r="O132" t="n">
        <v>27106.88</v>
      </c>
      <c r="P132" t="n">
        <v>267.94</v>
      </c>
      <c r="Q132" t="n">
        <v>452.56</v>
      </c>
      <c r="R132" t="n">
        <v>67.89</v>
      </c>
      <c r="S132" t="n">
        <v>57.64</v>
      </c>
      <c r="T132" t="n">
        <v>3048.41</v>
      </c>
      <c r="U132" t="n">
        <v>0.85</v>
      </c>
      <c r="V132" t="n">
        <v>0.89</v>
      </c>
      <c r="W132" t="n">
        <v>6.81</v>
      </c>
      <c r="X132" t="n">
        <v>0.17</v>
      </c>
      <c r="Y132" t="n">
        <v>1</v>
      </c>
      <c r="Z132" t="n">
        <v>10</v>
      </c>
      <c r="AA132" t="n">
        <v>384.5496192723255</v>
      </c>
      <c r="AB132" t="n">
        <v>526.1577542202602</v>
      </c>
      <c r="AC132" t="n">
        <v>475.9419966245239</v>
      </c>
      <c r="AD132" t="n">
        <v>384549.6192723255</v>
      </c>
      <c r="AE132" t="n">
        <v>526157.7542202602</v>
      </c>
      <c r="AF132" t="n">
        <v>3.840769335977379e-06</v>
      </c>
      <c r="AG132" t="n">
        <v>7.670717592592593</v>
      </c>
      <c r="AH132" t="n">
        <v>475941.9966245239</v>
      </c>
    </row>
    <row r="133">
      <c r="A133" t="n">
        <v>131</v>
      </c>
      <c r="B133" t="n">
        <v>85</v>
      </c>
      <c r="C133" t="inlineStr">
        <is>
          <t xml:space="preserve">CONCLUIDO	</t>
        </is>
      </c>
      <c r="D133" t="n">
        <v>3.7726</v>
      </c>
      <c r="E133" t="n">
        <v>26.51</v>
      </c>
      <c r="F133" t="n">
        <v>23.9</v>
      </c>
      <c r="G133" t="n">
        <v>204.83</v>
      </c>
      <c r="H133" t="n">
        <v>2.75</v>
      </c>
      <c r="I133" t="n">
        <v>7</v>
      </c>
      <c r="J133" t="n">
        <v>218.3</v>
      </c>
      <c r="K133" t="n">
        <v>51.39</v>
      </c>
      <c r="L133" t="n">
        <v>33.75</v>
      </c>
      <c r="M133" t="n">
        <v>4</v>
      </c>
      <c r="N133" t="n">
        <v>48.16</v>
      </c>
      <c r="O133" t="n">
        <v>27157.52</v>
      </c>
      <c r="P133" t="n">
        <v>268.31</v>
      </c>
      <c r="Q133" t="n">
        <v>452.57</v>
      </c>
      <c r="R133" t="n">
        <v>67.95</v>
      </c>
      <c r="S133" t="n">
        <v>57.64</v>
      </c>
      <c r="T133" t="n">
        <v>3076.16</v>
      </c>
      <c r="U133" t="n">
        <v>0.85</v>
      </c>
      <c r="V133" t="n">
        <v>0.89</v>
      </c>
      <c r="W133" t="n">
        <v>6.81</v>
      </c>
      <c r="X133" t="n">
        <v>0.17</v>
      </c>
      <c r="Y133" t="n">
        <v>1</v>
      </c>
      <c r="Z133" t="n">
        <v>10</v>
      </c>
      <c r="AA133" t="n">
        <v>384.7995465695712</v>
      </c>
      <c r="AB133" t="n">
        <v>526.4997157743659</v>
      </c>
      <c r="AC133" t="n">
        <v>476.2513218478518</v>
      </c>
      <c r="AD133" t="n">
        <v>384799.5465695712</v>
      </c>
      <c r="AE133" t="n">
        <v>526499.7157743659</v>
      </c>
      <c r="AF133" t="n">
        <v>3.840565732853122e-06</v>
      </c>
      <c r="AG133" t="n">
        <v>7.670717592592593</v>
      </c>
      <c r="AH133" t="n">
        <v>476251.3218478519</v>
      </c>
    </row>
    <row r="134">
      <c r="A134" t="n">
        <v>132</v>
      </c>
      <c r="B134" t="n">
        <v>85</v>
      </c>
      <c r="C134" t="inlineStr">
        <is>
          <t xml:space="preserve">CONCLUIDO	</t>
        </is>
      </c>
      <c r="D134" t="n">
        <v>3.7727</v>
      </c>
      <c r="E134" t="n">
        <v>26.51</v>
      </c>
      <c r="F134" t="n">
        <v>23.9</v>
      </c>
      <c r="G134" t="n">
        <v>204.83</v>
      </c>
      <c r="H134" t="n">
        <v>2.76</v>
      </c>
      <c r="I134" t="n">
        <v>7</v>
      </c>
      <c r="J134" t="n">
        <v>218.71</v>
      </c>
      <c r="K134" t="n">
        <v>51.39</v>
      </c>
      <c r="L134" t="n">
        <v>34</v>
      </c>
      <c r="M134" t="n">
        <v>4</v>
      </c>
      <c r="N134" t="n">
        <v>48.32</v>
      </c>
      <c r="O134" t="n">
        <v>27208.22</v>
      </c>
      <c r="P134" t="n">
        <v>268.05</v>
      </c>
      <c r="Q134" t="n">
        <v>452.56</v>
      </c>
      <c r="R134" t="n">
        <v>67.94</v>
      </c>
      <c r="S134" t="n">
        <v>57.64</v>
      </c>
      <c r="T134" t="n">
        <v>3074.53</v>
      </c>
      <c r="U134" t="n">
        <v>0.85</v>
      </c>
      <c r="V134" t="n">
        <v>0.89</v>
      </c>
      <c r="W134" t="n">
        <v>6.81</v>
      </c>
      <c r="X134" t="n">
        <v>0.17</v>
      </c>
      <c r="Y134" t="n">
        <v>1</v>
      </c>
      <c r="Z134" t="n">
        <v>10</v>
      </c>
      <c r="AA134" t="n">
        <v>384.6264976994191</v>
      </c>
      <c r="AB134" t="n">
        <v>526.2629426758465</v>
      </c>
      <c r="AC134" t="n">
        <v>476.0371460415419</v>
      </c>
      <c r="AD134" t="n">
        <v>384626.4976994192</v>
      </c>
      <c r="AE134" t="n">
        <v>526262.9426758465</v>
      </c>
      <c r="AF134" t="n">
        <v>3.84066753441525e-06</v>
      </c>
      <c r="AG134" t="n">
        <v>7.670717592592593</v>
      </c>
      <c r="AH134" t="n">
        <v>476037.1460415419</v>
      </c>
    </row>
    <row r="135">
      <c r="A135" t="n">
        <v>133</v>
      </c>
      <c r="B135" t="n">
        <v>85</v>
      </c>
      <c r="C135" t="inlineStr">
        <is>
          <t xml:space="preserve">CONCLUIDO	</t>
        </is>
      </c>
      <c r="D135" t="n">
        <v>3.7732</v>
      </c>
      <c r="E135" t="n">
        <v>26.5</v>
      </c>
      <c r="F135" t="n">
        <v>23.89</v>
      </c>
      <c r="G135" t="n">
        <v>204.8</v>
      </c>
      <c r="H135" t="n">
        <v>2.78</v>
      </c>
      <c r="I135" t="n">
        <v>7</v>
      </c>
      <c r="J135" t="n">
        <v>219.12</v>
      </c>
      <c r="K135" t="n">
        <v>51.39</v>
      </c>
      <c r="L135" t="n">
        <v>34.25</v>
      </c>
      <c r="M135" t="n">
        <v>4</v>
      </c>
      <c r="N135" t="n">
        <v>48.48</v>
      </c>
      <c r="O135" t="n">
        <v>27258.97</v>
      </c>
      <c r="P135" t="n">
        <v>268.02</v>
      </c>
      <c r="Q135" t="n">
        <v>452.56</v>
      </c>
      <c r="R135" t="n">
        <v>67.66</v>
      </c>
      <c r="S135" t="n">
        <v>57.64</v>
      </c>
      <c r="T135" t="n">
        <v>2933.02</v>
      </c>
      <c r="U135" t="n">
        <v>0.85</v>
      </c>
      <c r="V135" t="n">
        <v>0.89</v>
      </c>
      <c r="W135" t="n">
        <v>6.81</v>
      </c>
      <c r="X135" t="n">
        <v>0.17</v>
      </c>
      <c r="Y135" t="n">
        <v>1</v>
      </c>
      <c r="Z135" t="n">
        <v>10</v>
      </c>
      <c r="AA135" t="n">
        <v>384.5469752924545</v>
      </c>
      <c r="AB135" t="n">
        <v>526.1541366103564</v>
      </c>
      <c r="AC135" t="n">
        <v>475.938724274232</v>
      </c>
      <c r="AD135" t="n">
        <v>384546.9752924545</v>
      </c>
      <c r="AE135" t="n">
        <v>526154.1366103564</v>
      </c>
      <c r="AF135" t="n">
        <v>3.841176542225892e-06</v>
      </c>
      <c r="AG135" t="n">
        <v>7.667824074074074</v>
      </c>
      <c r="AH135" t="n">
        <v>475938.7242742319</v>
      </c>
    </row>
    <row r="136">
      <c r="A136" t="n">
        <v>134</v>
      </c>
      <c r="B136" t="n">
        <v>85</v>
      </c>
      <c r="C136" t="inlineStr">
        <is>
          <t xml:space="preserve">CONCLUIDO	</t>
        </is>
      </c>
      <c r="D136" t="n">
        <v>3.7726</v>
      </c>
      <c r="E136" t="n">
        <v>26.51</v>
      </c>
      <c r="F136" t="n">
        <v>23.9</v>
      </c>
      <c r="G136" t="n">
        <v>204.83</v>
      </c>
      <c r="H136" t="n">
        <v>2.79</v>
      </c>
      <c r="I136" t="n">
        <v>7</v>
      </c>
      <c r="J136" t="n">
        <v>219.53</v>
      </c>
      <c r="K136" t="n">
        <v>51.39</v>
      </c>
      <c r="L136" t="n">
        <v>34.5</v>
      </c>
      <c r="M136" t="n">
        <v>4</v>
      </c>
      <c r="N136" t="n">
        <v>48.64</v>
      </c>
      <c r="O136" t="n">
        <v>27309.77</v>
      </c>
      <c r="P136" t="n">
        <v>268.28</v>
      </c>
      <c r="Q136" t="n">
        <v>452.56</v>
      </c>
      <c r="R136" t="n">
        <v>67.91</v>
      </c>
      <c r="S136" t="n">
        <v>57.64</v>
      </c>
      <c r="T136" t="n">
        <v>3056.33</v>
      </c>
      <c r="U136" t="n">
        <v>0.85</v>
      </c>
      <c r="V136" t="n">
        <v>0.89</v>
      </c>
      <c r="W136" t="n">
        <v>6.81</v>
      </c>
      <c r="X136" t="n">
        <v>0.17</v>
      </c>
      <c r="Y136" t="n">
        <v>1</v>
      </c>
      <c r="Z136" t="n">
        <v>10</v>
      </c>
      <c r="AA136" t="n">
        <v>384.7803132960836</v>
      </c>
      <c r="AB136" t="n">
        <v>526.4733999610679</v>
      </c>
      <c r="AC136" t="n">
        <v>476.2275175788405</v>
      </c>
      <c r="AD136" t="n">
        <v>384780.3132960836</v>
      </c>
      <c r="AE136" t="n">
        <v>526473.3999610679</v>
      </c>
      <c r="AF136" t="n">
        <v>3.840565732853122e-06</v>
      </c>
      <c r="AG136" t="n">
        <v>7.670717592592593</v>
      </c>
      <c r="AH136" t="n">
        <v>476227.5175788405</v>
      </c>
    </row>
    <row r="137">
      <c r="A137" t="n">
        <v>135</v>
      </c>
      <c r="B137" t="n">
        <v>85</v>
      </c>
      <c r="C137" t="inlineStr">
        <is>
          <t xml:space="preserve">CONCLUIDO	</t>
        </is>
      </c>
      <c r="D137" t="n">
        <v>3.7721</v>
      </c>
      <c r="E137" t="n">
        <v>26.51</v>
      </c>
      <c r="F137" t="n">
        <v>23.9</v>
      </c>
      <c r="G137" t="n">
        <v>204.86</v>
      </c>
      <c r="H137" t="n">
        <v>2.81</v>
      </c>
      <c r="I137" t="n">
        <v>7</v>
      </c>
      <c r="J137" t="n">
        <v>219.94</v>
      </c>
      <c r="K137" t="n">
        <v>51.39</v>
      </c>
      <c r="L137" t="n">
        <v>34.75</v>
      </c>
      <c r="M137" t="n">
        <v>4</v>
      </c>
      <c r="N137" t="n">
        <v>48.8</v>
      </c>
      <c r="O137" t="n">
        <v>27360.64</v>
      </c>
      <c r="P137" t="n">
        <v>268.25</v>
      </c>
      <c r="Q137" t="n">
        <v>452.56</v>
      </c>
      <c r="R137" t="n">
        <v>68.08</v>
      </c>
      <c r="S137" t="n">
        <v>57.64</v>
      </c>
      <c r="T137" t="n">
        <v>3141.6</v>
      </c>
      <c r="U137" t="n">
        <v>0.85</v>
      </c>
      <c r="V137" t="n">
        <v>0.89</v>
      </c>
      <c r="W137" t="n">
        <v>6.81</v>
      </c>
      <c r="X137" t="n">
        <v>0.18</v>
      </c>
      <c r="Y137" t="n">
        <v>1</v>
      </c>
      <c r="Z137" t="n">
        <v>10</v>
      </c>
      <c r="AA137" t="n">
        <v>384.7929045768933</v>
      </c>
      <c r="AB137" t="n">
        <v>526.4906279069598</v>
      </c>
      <c r="AC137" t="n">
        <v>476.2431013137561</v>
      </c>
      <c r="AD137" t="n">
        <v>384792.9045768933</v>
      </c>
      <c r="AE137" t="n">
        <v>526490.6279069599</v>
      </c>
      <c r="AF137" t="n">
        <v>3.84005672504248e-06</v>
      </c>
      <c r="AG137" t="n">
        <v>7.670717592592593</v>
      </c>
      <c r="AH137" t="n">
        <v>476243.1013137561</v>
      </c>
    </row>
    <row r="138">
      <c r="A138" t="n">
        <v>136</v>
      </c>
      <c r="B138" t="n">
        <v>85</v>
      </c>
      <c r="C138" t="inlineStr">
        <is>
          <t xml:space="preserve">CONCLUIDO	</t>
        </is>
      </c>
      <c r="D138" t="n">
        <v>3.7717</v>
      </c>
      <c r="E138" t="n">
        <v>26.51</v>
      </c>
      <c r="F138" t="n">
        <v>23.9</v>
      </c>
      <c r="G138" t="n">
        <v>204.89</v>
      </c>
      <c r="H138" t="n">
        <v>2.82</v>
      </c>
      <c r="I138" t="n">
        <v>7</v>
      </c>
      <c r="J138" t="n">
        <v>220.36</v>
      </c>
      <c r="K138" t="n">
        <v>51.39</v>
      </c>
      <c r="L138" t="n">
        <v>35</v>
      </c>
      <c r="M138" t="n">
        <v>2</v>
      </c>
      <c r="N138" t="n">
        <v>48.97</v>
      </c>
      <c r="O138" t="n">
        <v>27411.55</v>
      </c>
      <c r="P138" t="n">
        <v>268.37</v>
      </c>
      <c r="Q138" t="n">
        <v>452.56</v>
      </c>
      <c r="R138" t="n">
        <v>68.09999999999999</v>
      </c>
      <c r="S138" t="n">
        <v>57.64</v>
      </c>
      <c r="T138" t="n">
        <v>3150.96</v>
      </c>
      <c r="U138" t="n">
        <v>0.85</v>
      </c>
      <c r="V138" t="n">
        <v>0.89</v>
      </c>
      <c r="W138" t="n">
        <v>6.81</v>
      </c>
      <c r="X138" t="n">
        <v>0.18</v>
      </c>
      <c r="Y138" t="n">
        <v>1</v>
      </c>
      <c r="Z138" t="n">
        <v>10</v>
      </c>
      <c r="AA138" t="n">
        <v>384.8953217471538</v>
      </c>
      <c r="AB138" t="n">
        <v>526.6307595976368</v>
      </c>
      <c r="AC138" t="n">
        <v>476.3698590325509</v>
      </c>
      <c r="AD138" t="n">
        <v>384895.3217471538</v>
      </c>
      <c r="AE138" t="n">
        <v>526630.7595976369</v>
      </c>
      <c r="AF138" t="n">
        <v>3.839649518793967e-06</v>
      </c>
      <c r="AG138" t="n">
        <v>7.670717592592593</v>
      </c>
      <c r="AH138" t="n">
        <v>476369.8590325509</v>
      </c>
    </row>
    <row r="139">
      <c r="A139" t="n">
        <v>137</v>
      </c>
      <c r="B139" t="n">
        <v>85</v>
      </c>
      <c r="C139" t="inlineStr">
        <is>
          <t xml:space="preserve">CONCLUIDO	</t>
        </is>
      </c>
      <c r="D139" t="n">
        <v>3.7718</v>
      </c>
      <c r="E139" t="n">
        <v>26.51</v>
      </c>
      <c r="F139" t="n">
        <v>23.9</v>
      </c>
      <c r="G139" t="n">
        <v>204.88</v>
      </c>
      <c r="H139" t="n">
        <v>2.84</v>
      </c>
      <c r="I139" t="n">
        <v>7</v>
      </c>
      <c r="J139" t="n">
        <v>220.77</v>
      </c>
      <c r="K139" t="n">
        <v>51.39</v>
      </c>
      <c r="L139" t="n">
        <v>35.25</v>
      </c>
      <c r="M139" t="n">
        <v>2</v>
      </c>
      <c r="N139" t="n">
        <v>49.13</v>
      </c>
      <c r="O139" t="n">
        <v>27462.53</v>
      </c>
      <c r="P139" t="n">
        <v>268.7</v>
      </c>
      <c r="Q139" t="n">
        <v>452.59</v>
      </c>
      <c r="R139" t="n">
        <v>67.98999999999999</v>
      </c>
      <c r="S139" t="n">
        <v>57.64</v>
      </c>
      <c r="T139" t="n">
        <v>3096.08</v>
      </c>
      <c r="U139" t="n">
        <v>0.85</v>
      </c>
      <c r="V139" t="n">
        <v>0.89</v>
      </c>
      <c r="W139" t="n">
        <v>6.81</v>
      </c>
      <c r="X139" t="n">
        <v>0.18</v>
      </c>
      <c r="Y139" t="n">
        <v>1</v>
      </c>
      <c r="Z139" t="n">
        <v>10</v>
      </c>
      <c r="AA139" t="n">
        <v>385.100563652538</v>
      </c>
      <c r="AB139" t="n">
        <v>526.9115806272174</v>
      </c>
      <c r="AC139" t="n">
        <v>476.6238788972032</v>
      </c>
      <c r="AD139" t="n">
        <v>385100.563652538</v>
      </c>
      <c r="AE139" t="n">
        <v>526911.5806272174</v>
      </c>
      <c r="AF139" t="n">
        <v>3.839751320356095e-06</v>
      </c>
      <c r="AG139" t="n">
        <v>7.670717592592593</v>
      </c>
      <c r="AH139" t="n">
        <v>476623.8788972031</v>
      </c>
    </row>
    <row r="140">
      <c r="A140" t="n">
        <v>138</v>
      </c>
      <c r="B140" t="n">
        <v>85</v>
      </c>
      <c r="C140" t="inlineStr">
        <is>
          <t xml:space="preserve">CONCLUIDO	</t>
        </is>
      </c>
      <c r="D140" t="n">
        <v>3.7725</v>
      </c>
      <c r="E140" t="n">
        <v>26.51</v>
      </c>
      <c r="F140" t="n">
        <v>23.9</v>
      </c>
      <c r="G140" t="n">
        <v>204.84</v>
      </c>
      <c r="H140" t="n">
        <v>2.85</v>
      </c>
      <c r="I140" t="n">
        <v>7</v>
      </c>
      <c r="J140" t="n">
        <v>221.18</v>
      </c>
      <c r="K140" t="n">
        <v>51.39</v>
      </c>
      <c r="L140" t="n">
        <v>35.5</v>
      </c>
      <c r="M140" t="n">
        <v>2</v>
      </c>
      <c r="N140" t="n">
        <v>49.29</v>
      </c>
      <c r="O140" t="n">
        <v>27513.56</v>
      </c>
      <c r="P140" t="n">
        <v>269.15</v>
      </c>
      <c r="Q140" t="n">
        <v>452.6</v>
      </c>
      <c r="R140" t="n">
        <v>67.94</v>
      </c>
      <c r="S140" t="n">
        <v>57.64</v>
      </c>
      <c r="T140" t="n">
        <v>3074.17</v>
      </c>
      <c r="U140" t="n">
        <v>0.85</v>
      </c>
      <c r="V140" t="n">
        <v>0.89</v>
      </c>
      <c r="W140" t="n">
        <v>6.81</v>
      </c>
      <c r="X140" t="n">
        <v>0.17</v>
      </c>
      <c r="Y140" t="n">
        <v>1</v>
      </c>
      <c r="Z140" t="n">
        <v>10</v>
      </c>
      <c r="AA140" t="n">
        <v>385.3444577580596</v>
      </c>
      <c r="AB140" t="n">
        <v>527.2452873022407</v>
      </c>
      <c r="AC140" t="n">
        <v>476.9257370755224</v>
      </c>
      <c r="AD140" t="n">
        <v>385344.4577580596</v>
      </c>
      <c r="AE140" t="n">
        <v>527245.2873022407</v>
      </c>
      <c r="AF140" t="n">
        <v>3.840463931290994e-06</v>
      </c>
      <c r="AG140" t="n">
        <v>7.670717592592593</v>
      </c>
      <c r="AH140" t="n">
        <v>476925.7370755224</v>
      </c>
    </row>
    <row r="141">
      <c r="A141" t="n">
        <v>139</v>
      </c>
      <c r="B141" t="n">
        <v>85</v>
      </c>
      <c r="C141" t="inlineStr">
        <is>
          <t xml:space="preserve">CONCLUIDO	</t>
        </is>
      </c>
      <c r="D141" t="n">
        <v>3.7725</v>
      </c>
      <c r="E141" t="n">
        <v>26.51</v>
      </c>
      <c r="F141" t="n">
        <v>23.9</v>
      </c>
      <c r="G141" t="n">
        <v>204.84</v>
      </c>
      <c r="H141" t="n">
        <v>2.87</v>
      </c>
      <c r="I141" t="n">
        <v>7</v>
      </c>
      <c r="J141" t="n">
        <v>221.6</v>
      </c>
      <c r="K141" t="n">
        <v>51.39</v>
      </c>
      <c r="L141" t="n">
        <v>35.75</v>
      </c>
      <c r="M141" t="n">
        <v>2</v>
      </c>
      <c r="N141" t="n">
        <v>49.46</v>
      </c>
      <c r="O141" t="n">
        <v>27564.65</v>
      </c>
      <c r="P141" t="n">
        <v>269.39</v>
      </c>
      <c r="Q141" t="n">
        <v>452.59</v>
      </c>
      <c r="R141" t="n">
        <v>67.95</v>
      </c>
      <c r="S141" t="n">
        <v>57.64</v>
      </c>
      <c r="T141" t="n">
        <v>3080.22</v>
      </c>
      <c r="U141" t="n">
        <v>0.85</v>
      </c>
      <c r="V141" t="n">
        <v>0.89</v>
      </c>
      <c r="W141" t="n">
        <v>6.81</v>
      </c>
      <c r="X141" t="n">
        <v>0.17</v>
      </c>
      <c r="Y141" t="n">
        <v>1</v>
      </c>
      <c r="Z141" t="n">
        <v>10</v>
      </c>
      <c r="AA141" t="n">
        <v>385.4983280245872</v>
      </c>
      <c r="AB141" t="n">
        <v>527.4558193891809</v>
      </c>
      <c r="AC141" t="n">
        <v>477.1161762755686</v>
      </c>
      <c r="AD141" t="n">
        <v>385498.3280245872</v>
      </c>
      <c r="AE141" t="n">
        <v>527455.8193891809</v>
      </c>
      <c r="AF141" t="n">
        <v>3.840463931290994e-06</v>
      </c>
      <c r="AG141" t="n">
        <v>7.670717592592593</v>
      </c>
      <c r="AH141" t="n">
        <v>477116.1762755687</v>
      </c>
    </row>
    <row r="142">
      <c r="A142" t="n">
        <v>140</v>
      </c>
      <c r="B142" t="n">
        <v>85</v>
      </c>
      <c r="C142" t="inlineStr">
        <is>
          <t xml:space="preserve">CONCLUIDO	</t>
        </is>
      </c>
      <c r="D142" t="n">
        <v>3.7734</v>
      </c>
      <c r="E142" t="n">
        <v>26.5</v>
      </c>
      <c r="F142" t="n">
        <v>23.89</v>
      </c>
      <c r="G142" t="n">
        <v>204.78</v>
      </c>
      <c r="H142" t="n">
        <v>2.88</v>
      </c>
      <c r="I142" t="n">
        <v>7</v>
      </c>
      <c r="J142" t="n">
        <v>222.01</v>
      </c>
      <c r="K142" t="n">
        <v>51.39</v>
      </c>
      <c r="L142" t="n">
        <v>36</v>
      </c>
      <c r="M142" t="n">
        <v>2</v>
      </c>
      <c r="N142" t="n">
        <v>49.62</v>
      </c>
      <c r="O142" t="n">
        <v>27615.8</v>
      </c>
      <c r="P142" t="n">
        <v>268.96</v>
      </c>
      <c r="Q142" t="n">
        <v>452.62</v>
      </c>
      <c r="R142" t="n">
        <v>67.65000000000001</v>
      </c>
      <c r="S142" t="n">
        <v>57.64</v>
      </c>
      <c r="T142" t="n">
        <v>2927.02</v>
      </c>
      <c r="U142" t="n">
        <v>0.85</v>
      </c>
      <c r="V142" t="n">
        <v>0.89</v>
      </c>
      <c r="W142" t="n">
        <v>6.81</v>
      </c>
      <c r="X142" t="n">
        <v>0.17</v>
      </c>
      <c r="Y142" t="n">
        <v>1</v>
      </c>
      <c r="Z142" t="n">
        <v>10</v>
      </c>
      <c r="AA142" t="n">
        <v>385.1367760072748</v>
      </c>
      <c r="AB142" t="n">
        <v>526.9611279685446</v>
      </c>
      <c r="AC142" t="n">
        <v>476.6686975098142</v>
      </c>
      <c r="AD142" t="n">
        <v>385136.7760072747</v>
      </c>
      <c r="AE142" t="n">
        <v>526961.1279685446</v>
      </c>
      <c r="AF142" t="n">
        <v>3.841380145350149e-06</v>
      </c>
      <c r="AG142" t="n">
        <v>7.667824074074074</v>
      </c>
      <c r="AH142" t="n">
        <v>476668.6975098142</v>
      </c>
    </row>
    <row r="143">
      <c r="A143" t="n">
        <v>141</v>
      </c>
      <c r="B143" t="n">
        <v>85</v>
      </c>
      <c r="C143" t="inlineStr">
        <is>
          <t xml:space="preserve">CONCLUIDO	</t>
        </is>
      </c>
      <c r="D143" t="n">
        <v>3.7727</v>
      </c>
      <c r="E143" t="n">
        <v>26.51</v>
      </c>
      <c r="F143" t="n">
        <v>23.9</v>
      </c>
      <c r="G143" t="n">
        <v>204.83</v>
      </c>
      <c r="H143" t="n">
        <v>2.9</v>
      </c>
      <c r="I143" t="n">
        <v>7</v>
      </c>
      <c r="J143" t="n">
        <v>222.43</v>
      </c>
      <c r="K143" t="n">
        <v>51.39</v>
      </c>
      <c r="L143" t="n">
        <v>36.25</v>
      </c>
      <c r="M143" t="n">
        <v>2</v>
      </c>
      <c r="N143" t="n">
        <v>49.79</v>
      </c>
      <c r="O143" t="n">
        <v>27667.13</v>
      </c>
      <c r="P143" t="n">
        <v>268.97</v>
      </c>
      <c r="Q143" t="n">
        <v>452.57</v>
      </c>
      <c r="R143" t="n">
        <v>67.67</v>
      </c>
      <c r="S143" t="n">
        <v>57.64</v>
      </c>
      <c r="T143" t="n">
        <v>2937.79</v>
      </c>
      <c r="U143" t="n">
        <v>0.85</v>
      </c>
      <c r="V143" t="n">
        <v>0.89</v>
      </c>
      <c r="W143" t="n">
        <v>6.81</v>
      </c>
      <c r="X143" t="n">
        <v>0.17</v>
      </c>
      <c r="Y143" t="n">
        <v>1</v>
      </c>
      <c r="Z143" t="n">
        <v>10</v>
      </c>
      <c r="AA143" t="n">
        <v>385.2163024524668</v>
      </c>
      <c r="AB143" t="n">
        <v>527.0699395593157</v>
      </c>
      <c r="AC143" t="n">
        <v>476.76712427508</v>
      </c>
      <c r="AD143" t="n">
        <v>385216.3024524668</v>
      </c>
      <c r="AE143" t="n">
        <v>527069.9395593157</v>
      </c>
      <c r="AF143" t="n">
        <v>3.84066753441525e-06</v>
      </c>
      <c r="AG143" t="n">
        <v>7.670717592592593</v>
      </c>
      <c r="AH143" t="n">
        <v>476767.12427508</v>
      </c>
    </row>
    <row r="144">
      <c r="A144" t="n">
        <v>142</v>
      </c>
      <c r="B144" t="n">
        <v>85</v>
      </c>
      <c r="C144" t="inlineStr">
        <is>
          <t xml:space="preserve">CONCLUIDO	</t>
        </is>
      </c>
      <c r="D144" t="n">
        <v>3.773</v>
      </c>
      <c r="E144" t="n">
        <v>26.5</v>
      </c>
      <c r="F144" t="n">
        <v>23.89</v>
      </c>
      <c r="G144" t="n">
        <v>204.81</v>
      </c>
      <c r="H144" t="n">
        <v>2.91</v>
      </c>
      <c r="I144" t="n">
        <v>7</v>
      </c>
      <c r="J144" t="n">
        <v>222.85</v>
      </c>
      <c r="K144" t="n">
        <v>51.39</v>
      </c>
      <c r="L144" t="n">
        <v>36.5</v>
      </c>
      <c r="M144" t="n">
        <v>1</v>
      </c>
      <c r="N144" t="n">
        <v>49.95</v>
      </c>
      <c r="O144" t="n">
        <v>27718.39</v>
      </c>
      <c r="P144" t="n">
        <v>269.13</v>
      </c>
      <c r="Q144" t="n">
        <v>452.58</v>
      </c>
      <c r="R144" t="n">
        <v>67.8</v>
      </c>
      <c r="S144" t="n">
        <v>57.64</v>
      </c>
      <c r="T144" t="n">
        <v>3004.82</v>
      </c>
      <c r="U144" t="n">
        <v>0.85</v>
      </c>
      <c r="V144" t="n">
        <v>0.89</v>
      </c>
      <c r="W144" t="n">
        <v>6.81</v>
      </c>
      <c r="X144" t="n">
        <v>0.17</v>
      </c>
      <c r="Y144" t="n">
        <v>1</v>
      </c>
      <c r="Z144" t="n">
        <v>10</v>
      </c>
      <c r="AA144" t="n">
        <v>385.2712464027803</v>
      </c>
      <c r="AB144" t="n">
        <v>527.1451162960905</v>
      </c>
      <c r="AC144" t="n">
        <v>476.8351262496084</v>
      </c>
      <c r="AD144" t="n">
        <v>385271.2464027803</v>
      </c>
      <c r="AE144" t="n">
        <v>527145.1162960904</v>
      </c>
      <c r="AF144" t="n">
        <v>3.840972939101635e-06</v>
      </c>
      <c r="AG144" t="n">
        <v>7.667824074074074</v>
      </c>
      <c r="AH144" t="n">
        <v>476835.1262496084</v>
      </c>
    </row>
    <row r="145">
      <c r="A145" t="n">
        <v>143</v>
      </c>
      <c r="B145" t="n">
        <v>85</v>
      </c>
      <c r="C145" t="inlineStr">
        <is>
          <t xml:space="preserve">CONCLUIDO	</t>
        </is>
      </c>
      <c r="D145" t="n">
        <v>3.7729</v>
      </c>
      <c r="E145" t="n">
        <v>26.5</v>
      </c>
      <c r="F145" t="n">
        <v>23.89</v>
      </c>
      <c r="G145" t="n">
        <v>204.81</v>
      </c>
      <c r="H145" t="n">
        <v>2.93</v>
      </c>
      <c r="I145" t="n">
        <v>7</v>
      </c>
      <c r="J145" t="n">
        <v>223.26</v>
      </c>
      <c r="K145" t="n">
        <v>51.39</v>
      </c>
      <c r="L145" t="n">
        <v>36.75</v>
      </c>
      <c r="M145" t="n">
        <v>1</v>
      </c>
      <c r="N145" t="n">
        <v>50.12</v>
      </c>
      <c r="O145" t="n">
        <v>27769.71</v>
      </c>
      <c r="P145" t="n">
        <v>269.46</v>
      </c>
      <c r="Q145" t="n">
        <v>452.61</v>
      </c>
      <c r="R145" t="n">
        <v>67.81</v>
      </c>
      <c r="S145" t="n">
        <v>57.64</v>
      </c>
      <c r="T145" t="n">
        <v>3006.52</v>
      </c>
      <c r="U145" t="n">
        <v>0.85</v>
      </c>
      <c r="V145" t="n">
        <v>0.89</v>
      </c>
      <c r="W145" t="n">
        <v>6.81</v>
      </c>
      <c r="X145" t="n">
        <v>0.17</v>
      </c>
      <c r="Y145" t="n">
        <v>1</v>
      </c>
      <c r="Z145" t="n">
        <v>10</v>
      </c>
      <c r="AA145" t="n">
        <v>385.48917267171</v>
      </c>
      <c r="AB145" t="n">
        <v>527.4432926314686</v>
      </c>
      <c r="AC145" t="n">
        <v>477.104845054031</v>
      </c>
      <c r="AD145" t="n">
        <v>385489.17267171</v>
      </c>
      <c r="AE145" t="n">
        <v>527443.2926314686</v>
      </c>
      <c r="AF145" t="n">
        <v>3.840871137539507e-06</v>
      </c>
      <c r="AG145" t="n">
        <v>7.667824074074074</v>
      </c>
      <c r="AH145" t="n">
        <v>477104.845054031</v>
      </c>
    </row>
    <row r="146">
      <c r="A146" t="n">
        <v>144</v>
      </c>
      <c r="B146" t="n">
        <v>85</v>
      </c>
      <c r="C146" t="inlineStr">
        <is>
          <t xml:space="preserve">CONCLUIDO	</t>
        </is>
      </c>
      <c r="D146" t="n">
        <v>3.7731</v>
      </c>
      <c r="E146" t="n">
        <v>26.5</v>
      </c>
      <c r="F146" t="n">
        <v>23.89</v>
      </c>
      <c r="G146" t="n">
        <v>204.8</v>
      </c>
      <c r="H146" t="n">
        <v>2.94</v>
      </c>
      <c r="I146" t="n">
        <v>7</v>
      </c>
      <c r="J146" t="n">
        <v>223.68</v>
      </c>
      <c r="K146" t="n">
        <v>51.39</v>
      </c>
      <c r="L146" t="n">
        <v>37</v>
      </c>
      <c r="M146" t="n">
        <v>0</v>
      </c>
      <c r="N146" t="n">
        <v>50.29</v>
      </c>
      <c r="O146" t="n">
        <v>27821.09</v>
      </c>
      <c r="P146" t="n">
        <v>269.61</v>
      </c>
      <c r="Q146" t="n">
        <v>452.64</v>
      </c>
      <c r="R146" t="n">
        <v>67.75</v>
      </c>
      <c r="S146" t="n">
        <v>57.64</v>
      </c>
      <c r="T146" t="n">
        <v>2977.15</v>
      </c>
      <c r="U146" t="n">
        <v>0.85</v>
      </c>
      <c r="V146" t="n">
        <v>0.89</v>
      </c>
      <c r="W146" t="n">
        <v>6.81</v>
      </c>
      <c r="X146" t="n">
        <v>0.17</v>
      </c>
      <c r="Y146" t="n">
        <v>1</v>
      </c>
      <c r="Z146" t="n">
        <v>10</v>
      </c>
      <c r="AA146" t="n">
        <v>385.5725612537146</v>
      </c>
      <c r="AB146" t="n">
        <v>527.5573885682119</v>
      </c>
      <c r="AC146" t="n">
        <v>477.2080518347062</v>
      </c>
      <c r="AD146" t="n">
        <v>385572.5612537146</v>
      </c>
      <c r="AE146" t="n">
        <v>527557.3885682119</v>
      </c>
      <c r="AF146" t="n">
        <v>3.841074740663763e-06</v>
      </c>
      <c r="AG146" t="n">
        <v>7.667824074074074</v>
      </c>
      <c r="AH146" t="n">
        <v>477208.0518347062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AH15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20</v>
      </c>
      <c r="C2" t="inlineStr">
        <is>
          <t xml:space="preserve">CONCLUIDO	</t>
        </is>
      </c>
      <c r="D2" t="n">
        <v>3.3414</v>
      </c>
      <c r="E2" t="n">
        <v>29.93</v>
      </c>
      <c r="F2" t="n">
        <v>26.85</v>
      </c>
      <c r="G2" t="n">
        <v>14.78</v>
      </c>
      <c r="H2" t="n">
        <v>0.34</v>
      </c>
      <c r="I2" t="n">
        <v>109</v>
      </c>
      <c r="J2" t="n">
        <v>51.33</v>
      </c>
      <c r="K2" t="n">
        <v>24.83</v>
      </c>
      <c r="L2" t="n">
        <v>1</v>
      </c>
      <c r="M2" t="n">
        <v>107</v>
      </c>
      <c r="N2" t="n">
        <v>5.51</v>
      </c>
      <c r="O2" t="n">
        <v>6564.78</v>
      </c>
      <c r="P2" t="n">
        <v>150.26</v>
      </c>
      <c r="Q2" t="n">
        <v>452.94</v>
      </c>
      <c r="R2" t="n">
        <v>163.6</v>
      </c>
      <c r="S2" t="n">
        <v>57.64</v>
      </c>
      <c r="T2" t="n">
        <v>50394.75</v>
      </c>
      <c r="U2" t="n">
        <v>0.35</v>
      </c>
      <c r="V2" t="n">
        <v>0.79</v>
      </c>
      <c r="W2" t="n">
        <v>6.98</v>
      </c>
      <c r="X2" t="n">
        <v>3.12</v>
      </c>
      <c r="Y2" t="n">
        <v>1</v>
      </c>
      <c r="Z2" t="n">
        <v>10</v>
      </c>
      <c r="AA2" t="n">
        <v>296.299028254774</v>
      </c>
      <c r="AB2" t="n">
        <v>405.4094022487488</v>
      </c>
      <c r="AC2" t="n">
        <v>366.7176978937972</v>
      </c>
      <c r="AD2" t="n">
        <v>296299.028254774</v>
      </c>
      <c r="AE2" t="n">
        <v>405409.4022487488</v>
      </c>
      <c r="AF2" t="n">
        <v>4.935980037009264e-06</v>
      </c>
      <c r="AG2" t="n">
        <v>8.660300925925926</v>
      </c>
      <c r="AH2" t="n">
        <v>366717.6978937971</v>
      </c>
    </row>
    <row r="3">
      <c r="A3" t="n">
        <v>1</v>
      </c>
      <c r="B3" t="n">
        <v>20</v>
      </c>
      <c r="C3" t="inlineStr">
        <is>
          <t xml:space="preserve">CONCLUIDO	</t>
        </is>
      </c>
      <c r="D3" t="n">
        <v>3.4603</v>
      </c>
      <c r="E3" t="n">
        <v>28.9</v>
      </c>
      <c r="F3" t="n">
        <v>26.12</v>
      </c>
      <c r="G3" t="n">
        <v>18.66</v>
      </c>
      <c r="H3" t="n">
        <v>0.42</v>
      </c>
      <c r="I3" t="n">
        <v>84</v>
      </c>
      <c r="J3" t="n">
        <v>51.62</v>
      </c>
      <c r="K3" t="n">
        <v>24.83</v>
      </c>
      <c r="L3" t="n">
        <v>1.25</v>
      </c>
      <c r="M3" t="n">
        <v>82</v>
      </c>
      <c r="N3" t="n">
        <v>5.54</v>
      </c>
      <c r="O3" t="n">
        <v>6599.8</v>
      </c>
      <c r="P3" t="n">
        <v>144.62</v>
      </c>
      <c r="Q3" t="n">
        <v>452.82</v>
      </c>
      <c r="R3" t="n">
        <v>140.21</v>
      </c>
      <c r="S3" t="n">
        <v>57.64</v>
      </c>
      <c r="T3" t="n">
        <v>38824.78</v>
      </c>
      <c r="U3" t="n">
        <v>0.41</v>
      </c>
      <c r="V3" t="n">
        <v>0.8100000000000001</v>
      </c>
      <c r="W3" t="n">
        <v>6.94</v>
      </c>
      <c r="X3" t="n">
        <v>2.39</v>
      </c>
      <c r="Y3" t="n">
        <v>1</v>
      </c>
      <c r="Z3" t="n">
        <v>10</v>
      </c>
      <c r="AA3" t="n">
        <v>275.898599922583</v>
      </c>
      <c r="AB3" t="n">
        <v>377.4966362012661</v>
      </c>
      <c r="AC3" t="n">
        <v>341.4688870620731</v>
      </c>
      <c r="AD3" t="n">
        <v>275898.599922583</v>
      </c>
      <c r="AE3" t="n">
        <v>377496.6362012661</v>
      </c>
      <c r="AF3" t="n">
        <v>5.111621392848254e-06</v>
      </c>
      <c r="AG3" t="n">
        <v>8.362268518518517</v>
      </c>
      <c r="AH3" t="n">
        <v>341468.887062073</v>
      </c>
    </row>
    <row r="4">
      <c r="A4" t="n">
        <v>2</v>
      </c>
      <c r="B4" t="n">
        <v>20</v>
      </c>
      <c r="C4" t="inlineStr">
        <is>
          <t xml:space="preserve">CONCLUIDO	</t>
        </is>
      </c>
      <c r="D4" t="n">
        <v>3.5349</v>
      </c>
      <c r="E4" t="n">
        <v>28.29</v>
      </c>
      <c r="F4" t="n">
        <v>25.7</v>
      </c>
      <c r="G4" t="n">
        <v>22.35</v>
      </c>
      <c r="H4" t="n">
        <v>0.5</v>
      </c>
      <c r="I4" t="n">
        <v>69</v>
      </c>
      <c r="J4" t="n">
        <v>51.9</v>
      </c>
      <c r="K4" t="n">
        <v>24.83</v>
      </c>
      <c r="L4" t="n">
        <v>1.5</v>
      </c>
      <c r="M4" t="n">
        <v>67</v>
      </c>
      <c r="N4" t="n">
        <v>5.57</v>
      </c>
      <c r="O4" t="n">
        <v>6634.84</v>
      </c>
      <c r="P4" t="n">
        <v>140.62</v>
      </c>
      <c r="Q4" t="n">
        <v>452.81</v>
      </c>
      <c r="R4" t="n">
        <v>126.39</v>
      </c>
      <c r="S4" t="n">
        <v>57.64</v>
      </c>
      <c r="T4" t="n">
        <v>31987.06</v>
      </c>
      <c r="U4" t="n">
        <v>0.46</v>
      </c>
      <c r="V4" t="n">
        <v>0.83</v>
      </c>
      <c r="W4" t="n">
        <v>6.91</v>
      </c>
      <c r="X4" t="n">
        <v>1.97</v>
      </c>
      <c r="Y4" t="n">
        <v>1</v>
      </c>
      <c r="Z4" t="n">
        <v>10</v>
      </c>
      <c r="AA4" t="n">
        <v>269.3603030077264</v>
      </c>
      <c r="AB4" t="n">
        <v>368.5506499130571</v>
      </c>
      <c r="AC4" t="n">
        <v>333.37669314944</v>
      </c>
      <c r="AD4" t="n">
        <v>269360.3030077264</v>
      </c>
      <c r="AE4" t="n">
        <v>368550.6499130571</v>
      </c>
      <c r="AF4" t="n">
        <v>5.221821940750598e-06</v>
      </c>
      <c r="AG4" t="n">
        <v>8.185763888888889</v>
      </c>
      <c r="AH4" t="n">
        <v>333376.69314944</v>
      </c>
    </row>
    <row r="5">
      <c r="A5" t="n">
        <v>3</v>
      </c>
      <c r="B5" t="n">
        <v>20</v>
      </c>
      <c r="C5" t="inlineStr">
        <is>
          <t xml:space="preserve">CONCLUIDO	</t>
        </is>
      </c>
      <c r="D5" t="n">
        <v>3.5937</v>
      </c>
      <c r="E5" t="n">
        <v>27.83</v>
      </c>
      <c r="F5" t="n">
        <v>25.37</v>
      </c>
      <c r="G5" t="n">
        <v>26.24</v>
      </c>
      <c r="H5" t="n">
        <v>0.58</v>
      </c>
      <c r="I5" t="n">
        <v>58</v>
      </c>
      <c r="J5" t="n">
        <v>52.19</v>
      </c>
      <c r="K5" t="n">
        <v>24.83</v>
      </c>
      <c r="L5" t="n">
        <v>1.75</v>
      </c>
      <c r="M5" t="n">
        <v>56</v>
      </c>
      <c r="N5" t="n">
        <v>5.61</v>
      </c>
      <c r="O5" t="n">
        <v>6670.02</v>
      </c>
      <c r="P5" t="n">
        <v>137.15</v>
      </c>
      <c r="Q5" t="n">
        <v>452.65</v>
      </c>
      <c r="R5" t="n">
        <v>115.71</v>
      </c>
      <c r="S5" t="n">
        <v>57.64</v>
      </c>
      <c r="T5" t="n">
        <v>26704.4</v>
      </c>
      <c r="U5" t="n">
        <v>0.5</v>
      </c>
      <c r="V5" t="n">
        <v>0.84</v>
      </c>
      <c r="W5" t="n">
        <v>6.89</v>
      </c>
      <c r="X5" t="n">
        <v>1.64</v>
      </c>
      <c r="Y5" t="n">
        <v>1</v>
      </c>
      <c r="Z5" t="n">
        <v>10</v>
      </c>
      <c r="AA5" t="n">
        <v>264.1863656067403</v>
      </c>
      <c r="AB5" t="n">
        <v>361.4714405030194</v>
      </c>
      <c r="AC5" t="n">
        <v>326.9731135497636</v>
      </c>
      <c r="AD5" t="n">
        <v>264186.3656067402</v>
      </c>
      <c r="AE5" t="n">
        <v>361471.4405030194</v>
      </c>
      <c r="AF5" t="n">
        <v>5.308682426228585e-06</v>
      </c>
      <c r="AG5" t="n">
        <v>8.052662037037036</v>
      </c>
      <c r="AH5" t="n">
        <v>326973.1135497636</v>
      </c>
    </row>
    <row r="6">
      <c r="A6" t="n">
        <v>4</v>
      </c>
      <c r="B6" t="n">
        <v>20</v>
      </c>
      <c r="C6" t="inlineStr">
        <is>
          <t xml:space="preserve">CONCLUIDO	</t>
        </is>
      </c>
      <c r="D6" t="n">
        <v>3.6423</v>
      </c>
      <c r="E6" t="n">
        <v>27.46</v>
      </c>
      <c r="F6" t="n">
        <v>25.11</v>
      </c>
      <c r="G6" t="n">
        <v>30.74</v>
      </c>
      <c r="H6" t="n">
        <v>0.66</v>
      </c>
      <c r="I6" t="n">
        <v>49</v>
      </c>
      <c r="J6" t="n">
        <v>52.47</v>
      </c>
      <c r="K6" t="n">
        <v>24.83</v>
      </c>
      <c r="L6" t="n">
        <v>2</v>
      </c>
      <c r="M6" t="n">
        <v>47</v>
      </c>
      <c r="N6" t="n">
        <v>5.64</v>
      </c>
      <c r="O6" t="n">
        <v>6705.1</v>
      </c>
      <c r="P6" t="n">
        <v>133.98</v>
      </c>
      <c r="Q6" t="n">
        <v>452.67</v>
      </c>
      <c r="R6" t="n">
        <v>107.53</v>
      </c>
      <c r="S6" t="n">
        <v>57.64</v>
      </c>
      <c r="T6" t="n">
        <v>22658.4</v>
      </c>
      <c r="U6" t="n">
        <v>0.54</v>
      </c>
      <c r="V6" t="n">
        <v>0.84</v>
      </c>
      <c r="W6" t="n">
        <v>6.87</v>
      </c>
      <c r="X6" t="n">
        <v>1.38</v>
      </c>
      <c r="Y6" t="n">
        <v>1</v>
      </c>
      <c r="Z6" t="n">
        <v>10</v>
      </c>
      <c r="AA6" t="n">
        <v>259.6859576304874</v>
      </c>
      <c r="AB6" t="n">
        <v>355.3137837659229</v>
      </c>
      <c r="AC6" t="n">
        <v>321.40313492933</v>
      </c>
      <c r="AD6" t="n">
        <v>259685.9576304874</v>
      </c>
      <c r="AE6" t="n">
        <v>355313.7837659229</v>
      </c>
      <c r="AF6" t="n">
        <v>5.380475276470594e-06</v>
      </c>
      <c r="AG6" t="n">
        <v>7.945601851851852</v>
      </c>
      <c r="AH6" t="n">
        <v>321403.13492933</v>
      </c>
    </row>
    <row r="7">
      <c r="A7" t="n">
        <v>5</v>
      </c>
      <c r="B7" t="n">
        <v>20</v>
      </c>
      <c r="C7" t="inlineStr">
        <is>
          <t xml:space="preserve">CONCLUIDO	</t>
        </is>
      </c>
      <c r="D7" t="n">
        <v>3.6777</v>
      </c>
      <c r="E7" t="n">
        <v>27.19</v>
      </c>
      <c r="F7" t="n">
        <v>24.92</v>
      </c>
      <c r="G7" t="n">
        <v>34.77</v>
      </c>
      <c r="H7" t="n">
        <v>0.74</v>
      </c>
      <c r="I7" t="n">
        <v>43</v>
      </c>
      <c r="J7" t="n">
        <v>52.75</v>
      </c>
      <c r="K7" t="n">
        <v>24.83</v>
      </c>
      <c r="L7" t="n">
        <v>2.25</v>
      </c>
      <c r="M7" t="n">
        <v>41</v>
      </c>
      <c r="N7" t="n">
        <v>5.68</v>
      </c>
      <c r="O7" t="n">
        <v>6740.19</v>
      </c>
      <c r="P7" t="n">
        <v>131.38</v>
      </c>
      <c r="Q7" t="n">
        <v>452.65</v>
      </c>
      <c r="R7" t="n">
        <v>101.16</v>
      </c>
      <c r="S7" t="n">
        <v>57.64</v>
      </c>
      <c r="T7" t="n">
        <v>19500.94</v>
      </c>
      <c r="U7" t="n">
        <v>0.57</v>
      </c>
      <c r="V7" t="n">
        <v>0.85</v>
      </c>
      <c r="W7" t="n">
        <v>6.86</v>
      </c>
      <c r="X7" t="n">
        <v>1.19</v>
      </c>
      <c r="Y7" t="n">
        <v>1</v>
      </c>
      <c r="Z7" t="n">
        <v>10</v>
      </c>
      <c r="AA7" t="n">
        <v>246.7828927781137</v>
      </c>
      <c r="AB7" t="n">
        <v>337.6592411916998</v>
      </c>
      <c r="AC7" t="n">
        <v>305.433517120186</v>
      </c>
      <c r="AD7" t="n">
        <v>246782.8927781137</v>
      </c>
      <c r="AE7" t="n">
        <v>337659.2411916998</v>
      </c>
      <c r="AF7" t="n">
        <v>5.43276883405428e-06</v>
      </c>
      <c r="AG7" t="n">
        <v>7.867476851851852</v>
      </c>
      <c r="AH7" t="n">
        <v>305433.517120186</v>
      </c>
    </row>
    <row r="8">
      <c r="A8" t="n">
        <v>6</v>
      </c>
      <c r="B8" t="n">
        <v>20</v>
      </c>
      <c r="C8" t="inlineStr">
        <is>
          <t xml:space="preserve">CONCLUIDO	</t>
        </is>
      </c>
      <c r="D8" t="n">
        <v>3.7046</v>
      </c>
      <c r="E8" t="n">
        <v>26.99</v>
      </c>
      <c r="F8" t="n">
        <v>24.78</v>
      </c>
      <c r="G8" t="n">
        <v>39.13</v>
      </c>
      <c r="H8" t="n">
        <v>0.82</v>
      </c>
      <c r="I8" t="n">
        <v>38</v>
      </c>
      <c r="J8" t="n">
        <v>53.04</v>
      </c>
      <c r="K8" t="n">
        <v>24.83</v>
      </c>
      <c r="L8" t="n">
        <v>2.5</v>
      </c>
      <c r="M8" t="n">
        <v>36</v>
      </c>
      <c r="N8" t="n">
        <v>5.71</v>
      </c>
      <c r="O8" t="n">
        <v>6775.31</v>
      </c>
      <c r="P8" t="n">
        <v>128.65</v>
      </c>
      <c r="Q8" t="n">
        <v>452.69</v>
      </c>
      <c r="R8" t="n">
        <v>96.58</v>
      </c>
      <c r="S8" t="n">
        <v>57.64</v>
      </c>
      <c r="T8" t="n">
        <v>17238.97</v>
      </c>
      <c r="U8" t="n">
        <v>0.6</v>
      </c>
      <c r="V8" t="n">
        <v>0.86</v>
      </c>
      <c r="W8" t="n">
        <v>6.86</v>
      </c>
      <c r="X8" t="n">
        <v>1.05</v>
      </c>
      <c r="Y8" t="n">
        <v>1</v>
      </c>
      <c r="Z8" t="n">
        <v>10</v>
      </c>
      <c r="AA8" t="n">
        <v>243.8513713230208</v>
      </c>
      <c r="AB8" t="n">
        <v>333.6482042072447</v>
      </c>
      <c r="AC8" t="n">
        <v>301.8052878760003</v>
      </c>
      <c r="AD8" t="n">
        <v>243851.3713230208</v>
      </c>
      <c r="AE8" t="n">
        <v>333648.2042072447</v>
      </c>
      <c r="AF8" t="n">
        <v>5.472506028941318e-06</v>
      </c>
      <c r="AG8" t="n">
        <v>7.809606481481481</v>
      </c>
      <c r="AH8" t="n">
        <v>301805.2878760003</v>
      </c>
    </row>
    <row r="9">
      <c r="A9" t="n">
        <v>7</v>
      </c>
      <c r="B9" t="n">
        <v>20</v>
      </c>
      <c r="C9" t="inlineStr">
        <is>
          <t xml:space="preserve">CONCLUIDO	</t>
        </is>
      </c>
      <c r="D9" t="n">
        <v>3.7301</v>
      </c>
      <c r="E9" t="n">
        <v>26.81</v>
      </c>
      <c r="F9" t="n">
        <v>24.65</v>
      </c>
      <c r="G9" t="n">
        <v>43.49</v>
      </c>
      <c r="H9" t="n">
        <v>0.89</v>
      </c>
      <c r="I9" t="n">
        <v>34</v>
      </c>
      <c r="J9" t="n">
        <v>53.32</v>
      </c>
      <c r="K9" t="n">
        <v>24.83</v>
      </c>
      <c r="L9" t="n">
        <v>2.75</v>
      </c>
      <c r="M9" t="n">
        <v>32</v>
      </c>
      <c r="N9" t="n">
        <v>5.75</v>
      </c>
      <c r="O9" t="n">
        <v>6810.44</v>
      </c>
      <c r="P9" t="n">
        <v>126.03</v>
      </c>
      <c r="Q9" t="n">
        <v>452.6</v>
      </c>
      <c r="R9" t="n">
        <v>92.45</v>
      </c>
      <c r="S9" t="n">
        <v>57.64</v>
      </c>
      <c r="T9" t="n">
        <v>15191.36</v>
      </c>
      <c r="U9" t="n">
        <v>0.62</v>
      </c>
      <c r="V9" t="n">
        <v>0.86</v>
      </c>
      <c r="W9" t="n">
        <v>6.84</v>
      </c>
      <c r="X9" t="n">
        <v>0.92</v>
      </c>
      <c r="Y9" t="n">
        <v>1</v>
      </c>
      <c r="Z9" t="n">
        <v>10</v>
      </c>
      <c r="AA9" t="n">
        <v>241.095019545654</v>
      </c>
      <c r="AB9" t="n">
        <v>329.8768421037951</v>
      </c>
      <c r="AC9" t="n">
        <v>298.3938592785628</v>
      </c>
      <c r="AD9" t="n">
        <v>241095.019545654</v>
      </c>
      <c r="AE9" t="n">
        <v>329876.8421037951</v>
      </c>
      <c r="AF9" t="n">
        <v>5.510175117031261e-06</v>
      </c>
      <c r="AG9" t="n">
        <v>7.757523148148148</v>
      </c>
      <c r="AH9" t="n">
        <v>298393.8592785628</v>
      </c>
    </row>
    <row r="10">
      <c r="A10" t="n">
        <v>8</v>
      </c>
      <c r="B10" t="n">
        <v>20</v>
      </c>
      <c r="C10" t="inlineStr">
        <is>
          <t xml:space="preserve">CONCLUIDO	</t>
        </is>
      </c>
      <c r="D10" t="n">
        <v>3.742</v>
      </c>
      <c r="E10" t="n">
        <v>26.72</v>
      </c>
      <c r="F10" t="n">
        <v>24.6</v>
      </c>
      <c r="G10" t="n">
        <v>47.61</v>
      </c>
      <c r="H10" t="n">
        <v>0.97</v>
      </c>
      <c r="I10" t="n">
        <v>31</v>
      </c>
      <c r="J10" t="n">
        <v>53.61</v>
      </c>
      <c r="K10" t="n">
        <v>24.83</v>
      </c>
      <c r="L10" t="n">
        <v>3</v>
      </c>
      <c r="M10" t="n">
        <v>29</v>
      </c>
      <c r="N10" t="n">
        <v>5.78</v>
      </c>
      <c r="O10" t="n">
        <v>6845.59</v>
      </c>
      <c r="P10" t="n">
        <v>124.18</v>
      </c>
      <c r="Q10" t="n">
        <v>452.68</v>
      </c>
      <c r="R10" t="n">
        <v>90.53</v>
      </c>
      <c r="S10" t="n">
        <v>57.64</v>
      </c>
      <c r="T10" t="n">
        <v>14249.06</v>
      </c>
      <c r="U10" t="n">
        <v>0.64</v>
      </c>
      <c r="V10" t="n">
        <v>0.86</v>
      </c>
      <c r="W10" t="n">
        <v>6.85</v>
      </c>
      <c r="X10" t="n">
        <v>0.87</v>
      </c>
      <c r="Y10" t="n">
        <v>1</v>
      </c>
      <c r="Z10" t="n">
        <v>10</v>
      </c>
      <c r="AA10" t="n">
        <v>239.4331974544342</v>
      </c>
      <c r="AB10" t="n">
        <v>327.6030638041729</v>
      </c>
      <c r="AC10" t="n">
        <v>296.337087188588</v>
      </c>
      <c r="AD10" t="n">
        <v>239433.1974544342</v>
      </c>
      <c r="AE10" t="n">
        <v>327603.0638041729</v>
      </c>
      <c r="AF10" t="n">
        <v>5.527754024806568e-06</v>
      </c>
      <c r="AG10" t="n">
        <v>7.731481481481481</v>
      </c>
      <c r="AH10" t="n">
        <v>296337.087188588</v>
      </c>
    </row>
    <row r="11">
      <c r="A11" t="n">
        <v>9</v>
      </c>
      <c r="B11" t="n">
        <v>20</v>
      </c>
      <c r="C11" t="inlineStr">
        <is>
          <t xml:space="preserve">CONCLUIDO	</t>
        </is>
      </c>
      <c r="D11" t="n">
        <v>3.7589</v>
      </c>
      <c r="E11" t="n">
        <v>26.6</v>
      </c>
      <c r="F11" t="n">
        <v>24.51</v>
      </c>
      <c r="G11" t="n">
        <v>52.53</v>
      </c>
      <c r="H11" t="n">
        <v>1.04</v>
      </c>
      <c r="I11" t="n">
        <v>28</v>
      </c>
      <c r="J11" t="n">
        <v>53.89</v>
      </c>
      <c r="K11" t="n">
        <v>24.83</v>
      </c>
      <c r="L11" t="n">
        <v>3.25</v>
      </c>
      <c r="M11" t="n">
        <v>26</v>
      </c>
      <c r="N11" t="n">
        <v>5.82</v>
      </c>
      <c r="O11" t="n">
        <v>6880.77</v>
      </c>
      <c r="P11" t="n">
        <v>122.04</v>
      </c>
      <c r="Q11" t="n">
        <v>452.61</v>
      </c>
      <c r="R11" t="n">
        <v>87.93000000000001</v>
      </c>
      <c r="S11" t="n">
        <v>57.64</v>
      </c>
      <c r="T11" t="n">
        <v>12961.36</v>
      </c>
      <c r="U11" t="n">
        <v>0.66</v>
      </c>
      <c r="V11" t="n">
        <v>0.87</v>
      </c>
      <c r="W11" t="n">
        <v>6.84</v>
      </c>
      <c r="X11" t="n">
        <v>0.79</v>
      </c>
      <c r="Y11" t="n">
        <v>1</v>
      </c>
      <c r="Z11" t="n">
        <v>10</v>
      </c>
      <c r="AA11" t="n">
        <v>237.3744670907879</v>
      </c>
      <c r="AB11" t="n">
        <v>324.78621809586</v>
      </c>
      <c r="AC11" t="n">
        <v>293.7890772812077</v>
      </c>
      <c r="AD11" t="n">
        <v>237374.4670907879</v>
      </c>
      <c r="AE11" t="n">
        <v>324786.21809586</v>
      </c>
      <c r="AF11" t="n">
        <v>5.552719028285786e-06</v>
      </c>
      <c r="AG11" t="n">
        <v>7.69675925925926</v>
      </c>
      <c r="AH11" t="n">
        <v>293789.0772812077</v>
      </c>
    </row>
    <row r="12">
      <c r="A12" t="n">
        <v>10</v>
      </c>
      <c r="B12" t="n">
        <v>20</v>
      </c>
      <c r="C12" t="inlineStr">
        <is>
          <t xml:space="preserve">CONCLUIDO	</t>
        </is>
      </c>
      <c r="D12" t="n">
        <v>3.7686</v>
      </c>
      <c r="E12" t="n">
        <v>26.53</v>
      </c>
      <c r="F12" t="n">
        <v>24.47</v>
      </c>
      <c r="G12" t="n">
        <v>56.47</v>
      </c>
      <c r="H12" t="n">
        <v>1.12</v>
      </c>
      <c r="I12" t="n">
        <v>26</v>
      </c>
      <c r="J12" t="n">
        <v>54.18</v>
      </c>
      <c r="K12" t="n">
        <v>24.83</v>
      </c>
      <c r="L12" t="n">
        <v>3.5</v>
      </c>
      <c r="M12" t="n">
        <v>19</v>
      </c>
      <c r="N12" t="n">
        <v>5.85</v>
      </c>
      <c r="O12" t="n">
        <v>6915.96</v>
      </c>
      <c r="P12" t="n">
        <v>119.79</v>
      </c>
      <c r="Q12" t="n">
        <v>452.62</v>
      </c>
      <c r="R12" t="n">
        <v>86.34</v>
      </c>
      <c r="S12" t="n">
        <v>57.64</v>
      </c>
      <c r="T12" t="n">
        <v>12178.44</v>
      </c>
      <c r="U12" t="n">
        <v>0.67</v>
      </c>
      <c r="V12" t="n">
        <v>0.87</v>
      </c>
      <c r="W12" t="n">
        <v>6.85</v>
      </c>
      <c r="X12" t="n">
        <v>0.74</v>
      </c>
      <c r="Y12" t="n">
        <v>1</v>
      </c>
      <c r="Z12" t="n">
        <v>10</v>
      </c>
      <c r="AA12" t="n">
        <v>235.5639951472653</v>
      </c>
      <c r="AB12" t="n">
        <v>322.3090505103485</v>
      </c>
      <c r="AC12" t="n">
        <v>291.5483270933301</v>
      </c>
      <c r="AD12" t="n">
        <v>235563.9951472653</v>
      </c>
      <c r="AE12" t="n">
        <v>322309.0505103485</v>
      </c>
      <c r="AF12" t="n">
        <v>5.567048053951371e-06</v>
      </c>
      <c r="AG12" t="n">
        <v>7.67650462962963</v>
      </c>
      <c r="AH12" t="n">
        <v>291548.3270933301</v>
      </c>
    </row>
    <row r="13">
      <c r="A13" t="n">
        <v>11</v>
      </c>
      <c r="B13" t="n">
        <v>20</v>
      </c>
      <c r="C13" t="inlineStr">
        <is>
          <t xml:space="preserve">CONCLUIDO	</t>
        </is>
      </c>
      <c r="D13" t="n">
        <v>3.7731</v>
      </c>
      <c r="E13" t="n">
        <v>26.5</v>
      </c>
      <c r="F13" t="n">
        <v>24.45</v>
      </c>
      <c r="G13" t="n">
        <v>58.68</v>
      </c>
      <c r="H13" t="n">
        <v>1.19</v>
      </c>
      <c r="I13" t="n">
        <v>25</v>
      </c>
      <c r="J13" t="n">
        <v>54.46</v>
      </c>
      <c r="K13" t="n">
        <v>24.83</v>
      </c>
      <c r="L13" t="n">
        <v>3.75</v>
      </c>
      <c r="M13" t="n">
        <v>8</v>
      </c>
      <c r="N13" t="n">
        <v>5.89</v>
      </c>
      <c r="O13" t="n">
        <v>6951.16</v>
      </c>
      <c r="P13" t="n">
        <v>118.79</v>
      </c>
      <c r="Q13" t="n">
        <v>452.8</v>
      </c>
      <c r="R13" t="n">
        <v>85.31999999999999</v>
      </c>
      <c r="S13" t="n">
        <v>57.64</v>
      </c>
      <c r="T13" t="n">
        <v>11673.29</v>
      </c>
      <c r="U13" t="n">
        <v>0.68</v>
      </c>
      <c r="V13" t="n">
        <v>0.87</v>
      </c>
      <c r="W13" t="n">
        <v>6.86</v>
      </c>
      <c r="X13" t="n">
        <v>0.72</v>
      </c>
      <c r="Y13" t="n">
        <v>1</v>
      </c>
      <c r="Z13" t="n">
        <v>10</v>
      </c>
      <c r="AA13" t="n">
        <v>234.7530382237973</v>
      </c>
      <c r="AB13" t="n">
        <v>321.1994634707658</v>
      </c>
      <c r="AC13" t="n">
        <v>290.5446374834896</v>
      </c>
      <c r="AD13" t="n">
        <v>234753.0382237973</v>
      </c>
      <c r="AE13" t="n">
        <v>321199.4634707658</v>
      </c>
      <c r="AF13" t="n">
        <v>5.573695540084891e-06</v>
      </c>
      <c r="AG13" t="n">
        <v>7.667824074074074</v>
      </c>
      <c r="AH13" t="n">
        <v>290544.6374834896</v>
      </c>
    </row>
    <row r="14">
      <c r="A14" t="n">
        <v>12</v>
      </c>
      <c r="B14" t="n">
        <v>20</v>
      </c>
      <c r="C14" t="inlineStr">
        <is>
          <t xml:space="preserve">CONCLUIDO	</t>
        </is>
      </c>
      <c r="D14" t="n">
        <v>3.7805</v>
      </c>
      <c r="E14" t="n">
        <v>26.45</v>
      </c>
      <c r="F14" t="n">
        <v>24.41</v>
      </c>
      <c r="G14" t="n">
        <v>61.03</v>
      </c>
      <c r="H14" t="n">
        <v>1.27</v>
      </c>
      <c r="I14" t="n">
        <v>24</v>
      </c>
      <c r="J14" t="n">
        <v>54.75</v>
      </c>
      <c r="K14" t="n">
        <v>24.83</v>
      </c>
      <c r="L14" t="n">
        <v>4</v>
      </c>
      <c r="M14" t="n">
        <v>3</v>
      </c>
      <c r="N14" t="n">
        <v>5.92</v>
      </c>
      <c r="O14" t="n">
        <v>6986.39</v>
      </c>
      <c r="P14" t="n">
        <v>118.51</v>
      </c>
      <c r="Q14" t="n">
        <v>452.85</v>
      </c>
      <c r="R14" t="n">
        <v>83.92</v>
      </c>
      <c r="S14" t="n">
        <v>57.64</v>
      </c>
      <c r="T14" t="n">
        <v>10975.86</v>
      </c>
      <c r="U14" t="n">
        <v>0.6899999999999999</v>
      </c>
      <c r="V14" t="n">
        <v>0.87</v>
      </c>
      <c r="W14" t="n">
        <v>6.85</v>
      </c>
      <c r="X14" t="n">
        <v>0.68</v>
      </c>
      <c r="Y14" t="n">
        <v>1</v>
      </c>
      <c r="Z14" t="n">
        <v>10</v>
      </c>
      <c r="AA14" t="n">
        <v>234.2853100399052</v>
      </c>
      <c r="AB14" t="n">
        <v>320.5594971348538</v>
      </c>
      <c r="AC14" t="n">
        <v>289.9657486364785</v>
      </c>
      <c r="AD14" t="n">
        <v>234285.3100399052</v>
      </c>
      <c r="AE14" t="n">
        <v>320559.4971348537</v>
      </c>
      <c r="AF14" t="n">
        <v>5.584626961726678e-06</v>
      </c>
      <c r="AG14" t="n">
        <v>7.653356481481481</v>
      </c>
      <c r="AH14" t="n">
        <v>289965.7486364784</v>
      </c>
    </row>
    <row r="15">
      <c r="A15" t="n">
        <v>13</v>
      </c>
      <c r="B15" t="n">
        <v>20</v>
      </c>
      <c r="C15" t="inlineStr">
        <is>
          <t xml:space="preserve">CONCLUIDO	</t>
        </is>
      </c>
      <c r="D15" t="n">
        <v>3.7806</v>
      </c>
      <c r="E15" t="n">
        <v>26.45</v>
      </c>
      <c r="F15" t="n">
        <v>24.41</v>
      </c>
      <c r="G15" t="n">
        <v>61.02</v>
      </c>
      <c r="H15" t="n">
        <v>1.34</v>
      </c>
      <c r="I15" t="n">
        <v>24</v>
      </c>
      <c r="J15" t="n">
        <v>55.04</v>
      </c>
      <c r="K15" t="n">
        <v>24.83</v>
      </c>
      <c r="L15" t="n">
        <v>4.25</v>
      </c>
      <c r="M15" t="n">
        <v>0</v>
      </c>
      <c r="N15" t="n">
        <v>5.96</v>
      </c>
      <c r="O15" t="n">
        <v>7021.64</v>
      </c>
      <c r="P15" t="n">
        <v>119.09</v>
      </c>
      <c r="Q15" t="n">
        <v>452.76</v>
      </c>
      <c r="R15" t="n">
        <v>83.73</v>
      </c>
      <c r="S15" t="n">
        <v>57.64</v>
      </c>
      <c r="T15" t="n">
        <v>10884.09</v>
      </c>
      <c r="U15" t="n">
        <v>0.6899999999999999</v>
      </c>
      <c r="V15" t="n">
        <v>0.87</v>
      </c>
      <c r="W15" t="n">
        <v>6.86</v>
      </c>
      <c r="X15" t="n">
        <v>0.68</v>
      </c>
      <c r="Y15" t="n">
        <v>1</v>
      </c>
      <c r="Z15" t="n">
        <v>10</v>
      </c>
      <c r="AA15" t="n">
        <v>234.6533366265008</v>
      </c>
      <c r="AB15" t="n">
        <v>321.0630473468207</v>
      </c>
      <c r="AC15" t="n">
        <v>290.4212407229525</v>
      </c>
      <c r="AD15" t="n">
        <v>234653.3366265008</v>
      </c>
      <c r="AE15" t="n">
        <v>321063.0473468207</v>
      </c>
      <c r="AF15" t="n">
        <v>5.584774683640757e-06</v>
      </c>
      <c r="AG15" t="n">
        <v>7.653356481481481</v>
      </c>
      <c r="AH15" t="n">
        <v>290421.2407229525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120</v>
      </c>
      <c r="C2" t="inlineStr">
        <is>
          <t xml:space="preserve">CONCLUIDO	</t>
        </is>
      </c>
      <c r="D2" t="n">
        <v>1.7299</v>
      </c>
      <c r="E2" t="n">
        <v>57.81</v>
      </c>
      <c r="F2" t="n">
        <v>36.24</v>
      </c>
      <c r="G2" t="n">
        <v>5.25</v>
      </c>
      <c r="H2" t="n">
        <v>0.08</v>
      </c>
      <c r="I2" t="n">
        <v>414</v>
      </c>
      <c r="J2" t="n">
        <v>232.68</v>
      </c>
      <c r="K2" t="n">
        <v>57.72</v>
      </c>
      <c r="L2" t="n">
        <v>1</v>
      </c>
      <c r="M2" t="n">
        <v>412</v>
      </c>
      <c r="N2" t="n">
        <v>53.95</v>
      </c>
      <c r="O2" t="n">
        <v>28931.02</v>
      </c>
      <c r="P2" t="n">
        <v>570.9400000000001</v>
      </c>
      <c r="Q2" t="n">
        <v>453.7</v>
      </c>
      <c r="R2" t="n">
        <v>471.11</v>
      </c>
      <c r="S2" t="n">
        <v>57.64</v>
      </c>
      <c r="T2" t="n">
        <v>202624.53</v>
      </c>
      <c r="U2" t="n">
        <v>0.12</v>
      </c>
      <c r="V2" t="n">
        <v>0.59</v>
      </c>
      <c r="W2" t="n">
        <v>7.47</v>
      </c>
      <c r="X2" t="n">
        <v>12.48</v>
      </c>
      <c r="Y2" t="n">
        <v>1</v>
      </c>
      <c r="Z2" t="n">
        <v>10</v>
      </c>
      <c r="AA2" t="n">
        <v>1386.973568689093</v>
      </c>
      <c r="AB2" t="n">
        <v>1897.718425635768</v>
      </c>
      <c r="AC2" t="n">
        <v>1716.602842557628</v>
      </c>
      <c r="AD2" t="n">
        <v>1386973.568689093</v>
      </c>
      <c r="AE2" t="n">
        <v>1897718.425635768</v>
      </c>
      <c r="AF2" t="n">
        <v>1.593832558702468e-06</v>
      </c>
      <c r="AG2" t="n">
        <v>16.72743055555556</v>
      </c>
      <c r="AH2" t="n">
        <v>1716602.842557628</v>
      </c>
    </row>
    <row r="3">
      <c r="A3" t="n">
        <v>1</v>
      </c>
      <c r="B3" t="n">
        <v>120</v>
      </c>
      <c r="C3" t="inlineStr">
        <is>
          <t xml:space="preserve">CONCLUIDO	</t>
        </is>
      </c>
      <c r="D3" t="n">
        <v>2.0455</v>
      </c>
      <c r="E3" t="n">
        <v>48.89</v>
      </c>
      <c r="F3" t="n">
        <v>32.6</v>
      </c>
      <c r="G3" t="n">
        <v>6.56</v>
      </c>
      <c r="H3" t="n">
        <v>0.1</v>
      </c>
      <c r="I3" t="n">
        <v>298</v>
      </c>
      <c r="J3" t="n">
        <v>233.1</v>
      </c>
      <c r="K3" t="n">
        <v>57.72</v>
      </c>
      <c r="L3" t="n">
        <v>1.25</v>
      </c>
      <c r="M3" t="n">
        <v>296</v>
      </c>
      <c r="N3" t="n">
        <v>54.13</v>
      </c>
      <c r="O3" t="n">
        <v>28983.75</v>
      </c>
      <c r="P3" t="n">
        <v>513.8</v>
      </c>
      <c r="Q3" t="n">
        <v>453.52</v>
      </c>
      <c r="R3" t="n">
        <v>351.65</v>
      </c>
      <c r="S3" t="n">
        <v>57.64</v>
      </c>
      <c r="T3" t="n">
        <v>143471.5</v>
      </c>
      <c r="U3" t="n">
        <v>0.16</v>
      </c>
      <c r="V3" t="n">
        <v>0.65</v>
      </c>
      <c r="W3" t="n">
        <v>7.29</v>
      </c>
      <c r="X3" t="n">
        <v>8.859999999999999</v>
      </c>
      <c r="Y3" t="n">
        <v>1</v>
      </c>
      <c r="Z3" t="n">
        <v>10</v>
      </c>
      <c r="AA3" t="n">
        <v>1083.83653665139</v>
      </c>
      <c r="AB3" t="n">
        <v>1482.952964939781</v>
      </c>
      <c r="AC3" t="n">
        <v>1341.422015303486</v>
      </c>
      <c r="AD3" t="n">
        <v>1083836.53665139</v>
      </c>
      <c r="AE3" t="n">
        <v>1482952.964939781</v>
      </c>
      <c r="AF3" t="n">
        <v>1.884608647220012e-06</v>
      </c>
      <c r="AG3" t="n">
        <v>14.14641203703704</v>
      </c>
      <c r="AH3" t="n">
        <v>1341422.015303486</v>
      </c>
    </row>
    <row r="4">
      <c r="A4" t="n">
        <v>2</v>
      </c>
      <c r="B4" t="n">
        <v>120</v>
      </c>
      <c r="C4" t="inlineStr">
        <is>
          <t xml:space="preserve">CONCLUIDO	</t>
        </is>
      </c>
      <c r="D4" t="n">
        <v>2.2753</v>
      </c>
      <c r="E4" t="n">
        <v>43.95</v>
      </c>
      <c r="F4" t="n">
        <v>30.63</v>
      </c>
      <c r="G4" t="n">
        <v>7.89</v>
      </c>
      <c r="H4" t="n">
        <v>0.11</v>
      </c>
      <c r="I4" t="n">
        <v>233</v>
      </c>
      <c r="J4" t="n">
        <v>233.53</v>
      </c>
      <c r="K4" t="n">
        <v>57.72</v>
      </c>
      <c r="L4" t="n">
        <v>1.5</v>
      </c>
      <c r="M4" t="n">
        <v>231</v>
      </c>
      <c r="N4" t="n">
        <v>54.31</v>
      </c>
      <c r="O4" t="n">
        <v>29036.54</v>
      </c>
      <c r="P4" t="n">
        <v>482.68</v>
      </c>
      <c r="Q4" t="n">
        <v>453.16</v>
      </c>
      <c r="R4" t="n">
        <v>286.1</v>
      </c>
      <c r="S4" t="n">
        <v>57.64</v>
      </c>
      <c r="T4" t="n">
        <v>111024.13</v>
      </c>
      <c r="U4" t="n">
        <v>0.2</v>
      </c>
      <c r="V4" t="n">
        <v>0.6899999999999999</v>
      </c>
      <c r="W4" t="n">
        <v>7.21</v>
      </c>
      <c r="X4" t="n">
        <v>6.88</v>
      </c>
      <c r="Y4" t="n">
        <v>1</v>
      </c>
      <c r="Z4" t="n">
        <v>10</v>
      </c>
      <c r="AA4" t="n">
        <v>933.4821890582093</v>
      </c>
      <c r="AB4" t="n">
        <v>1277.231513397121</v>
      </c>
      <c r="AC4" t="n">
        <v>1155.334330364187</v>
      </c>
      <c r="AD4" t="n">
        <v>933482.1890582093</v>
      </c>
      <c r="AE4" t="n">
        <v>1277231.513397121</v>
      </c>
      <c r="AF4" t="n">
        <v>2.096333441710923e-06</v>
      </c>
      <c r="AG4" t="n">
        <v>12.71701388888889</v>
      </c>
      <c r="AH4" t="n">
        <v>1155334.330364187</v>
      </c>
    </row>
    <row r="5">
      <c r="A5" t="n">
        <v>3</v>
      </c>
      <c r="B5" t="n">
        <v>120</v>
      </c>
      <c r="C5" t="inlineStr">
        <is>
          <t xml:space="preserve">CONCLUIDO	</t>
        </is>
      </c>
      <c r="D5" t="n">
        <v>2.4548</v>
      </c>
      <c r="E5" t="n">
        <v>40.74</v>
      </c>
      <c r="F5" t="n">
        <v>29.33</v>
      </c>
      <c r="G5" t="n">
        <v>9.210000000000001</v>
      </c>
      <c r="H5" t="n">
        <v>0.13</v>
      </c>
      <c r="I5" t="n">
        <v>191</v>
      </c>
      <c r="J5" t="n">
        <v>233.96</v>
      </c>
      <c r="K5" t="n">
        <v>57.72</v>
      </c>
      <c r="L5" t="n">
        <v>1.75</v>
      </c>
      <c r="M5" t="n">
        <v>189</v>
      </c>
      <c r="N5" t="n">
        <v>54.49</v>
      </c>
      <c r="O5" t="n">
        <v>29089.39</v>
      </c>
      <c r="P5" t="n">
        <v>462.12</v>
      </c>
      <c r="Q5" t="n">
        <v>452.99</v>
      </c>
      <c r="R5" t="n">
        <v>244.74</v>
      </c>
      <c r="S5" t="n">
        <v>57.64</v>
      </c>
      <c r="T5" t="n">
        <v>90550.59</v>
      </c>
      <c r="U5" t="n">
        <v>0.24</v>
      </c>
      <c r="V5" t="n">
        <v>0.72</v>
      </c>
      <c r="W5" t="n">
        <v>7.11</v>
      </c>
      <c r="X5" t="n">
        <v>5.59</v>
      </c>
      <c r="Y5" t="n">
        <v>1</v>
      </c>
      <c r="Z5" t="n">
        <v>10</v>
      </c>
      <c r="AA5" t="n">
        <v>831.8434532446629</v>
      </c>
      <c r="AB5" t="n">
        <v>1138.164911072466</v>
      </c>
      <c r="AC5" t="n">
        <v>1029.540049384195</v>
      </c>
      <c r="AD5" t="n">
        <v>831843.4532446628</v>
      </c>
      <c r="AE5" t="n">
        <v>1138164.911072466</v>
      </c>
      <c r="AF5" t="n">
        <v>2.261714645414659e-06</v>
      </c>
      <c r="AG5" t="n">
        <v>11.78819444444444</v>
      </c>
      <c r="AH5" t="n">
        <v>1029540.049384195</v>
      </c>
    </row>
    <row r="6">
      <c r="A6" t="n">
        <v>4</v>
      </c>
      <c r="B6" t="n">
        <v>120</v>
      </c>
      <c r="C6" t="inlineStr">
        <is>
          <t xml:space="preserve">CONCLUIDO	</t>
        </is>
      </c>
      <c r="D6" t="n">
        <v>2.5955</v>
      </c>
      <c r="E6" t="n">
        <v>38.53</v>
      </c>
      <c r="F6" t="n">
        <v>28.44</v>
      </c>
      <c r="G6" t="n">
        <v>10.53</v>
      </c>
      <c r="H6" t="n">
        <v>0.15</v>
      </c>
      <c r="I6" t="n">
        <v>162</v>
      </c>
      <c r="J6" t="n">
        <v>234.39</v>
      </c>
      <c r="K6" t="n">
        <v>57.72</v>
      </c>
      <c r="L6" t="n">
        <v>2</v>
      </c>
      <c r="M6" t="n">
        <v>160</v>
      </c>
      <c r="N6" t="n">
        <v>54.67</v>
      </c>
      <c r="O6" t="n">
        <v>29142.31</v>
      </c>
      <c r="P6" t="n">
        <v>448.04</v>
      </c>
      <c r="Q6" t="n">
        <v>452.99</v>
      </c>
      <c r="R6" t="n">
        <v>215.27</v>
      </c>
      <c r="S6" t="n">
        <v>57.64</v>
      </c>
      <c r="T6" t="n">
        <v>75963.82000000001</v>
      </c>
      <c r="U6" t="n">
        <v>0.27</v>
      </c>
      <c r="V6" t="n">
        <v>0.75</v>
      </c>
      <c r="W6" t="n">
        <v>7.07</v>
      </c>
      <c r="X6" t="n">
        <v>4.7</v>
      </c>
      <c r="Y6" t="n">
        <v>1</v>
      </c>
      <c r="Z6" t="n">
        <v>10</v>
      </c>
      <c r="AA6" t="n">
        <v>769.2222357928008</v>
      </c>
      <c r="AB6" t="n">
        <v>1052.483798701693</v>
      </c>
      <c r="AC6" t="n">
        <v>952.0362221238919</v>
      </c>
      <c r="AD6" t="n">
        <v>769222.2357928008</v>
      </c>
      <c r="AE6" t="n">
        <v>1052483.798701693</v>
      </c>
      <c r="AF6" t="n">
        <v>2.391347711493298e-06</v>
      </c>
      <c r="AG6" t="n">
        <v>11.14872685185185</v>
      </c>
      <c r="AH6" t="n">
        <v>952036.2221238919</v>
      </c>
    </row>
    <row r="7">
      <c r="A7" t="n">
        <v>5</v>
      </c>
      <c r="B7" t="n">
        <v>120</v>
      </c>
      <c r="C7" t="inlineStr">
        <is>
          <t xml:space="preserve">CONCLUIDO	</t>
        </is>
      </c>
      <c r="D7" t="n">
        <v>2.7069</v>
      </c>
      <c r="E7" t="n">
        <v>36.94</v>
      </c>
      <c r="F7" t="n">
        <v>27.81</v>
      </c>
      <c r="G7" t="n">
        <v>11.83</v>
      </c>
      <c r="H7" t="n">
        <v>0.17</v>
      </c>
      <c r="I7" t="n">
        <v>141</v>
      </c>
      <c r="J7" t="n">
        <v>234.82</v>
      </c>
      <c r="K7" t="n">
        <v>57.72</v>
      </c>
      <c r="L7" t="n">
        <v>2.25</v>
      </c>
      <c r="M7" t="n">
        <v>139</v>
      </c>
      <c r="N7" t="n">
        <v>54.85</v>
      </c>
      <c r="O7" t="n">
        <v>29195.29</v>
      </c>
      <c r="P7" t="n">
        <v>438.03</v>
      </c>
      <c r="Q7" t="n">
        <v>452.94</v>
      </c>
      <c r="R7" t="n">
        <v>195.84</v>
      </c>
      <c r="S7" t="n">
        <v>57.64</v>
      </c>
      <c r="T7" t="n">
        <v>66354.77</v>
      </c>
      <c r="U7" t="n">
        <v>0.29</v>
      </c>
      <c r="V7" t="n">
        <v>0.76</v>
      </c>
      <c r="W7" t="n">
        <v>7.01</v>
      </c>
      <c r="X7" t="n">
        <v>4.08</v>
      </c>
      <c r="Y7" t="n">
        <v>1</v>
      </c>
      <c r="Z7" t="n">
        <v>10</v>
      </c>
      <c r="AA7" t="n">
        <v>734.4775938032545</v>
      </c>
      <c r="AB7" t="n">
        <v>1004.944646706173</v>
      </c>
      <c r="AC7" t="n">
        <v>909.0341400732049</v>
      </c>
      <c r="AD7" t="n">
        <v>734477.5938032545</v>
      </c>
      <c r="AE7" t="n">
        <v>1004944.646706173</v>
      </c>
      <c r="AF7" t="n">
        <v>2.493985405602469e-06</v>
      </c>
      <c r="AG7" t="n">
        <v>10.68865740740741</v>
      </c>
      <c r="AH7" t="n">
        <v>909034.1400732049</v>
      </c>
    </row>
    <row r="8">
      <c r="A8" t="n">
        <v>6</v>
      </c>
      <c r="B8" t="n">
        <v>120</v>
      </c>
      <c r="C8" t="inlineStr">
        <is>
          <t xml:space="preserve">CONCLUIDO	</t>
        </is>
      </c>
      <c r="D8" t="n">
        <v>2.7977</v>
      </c>
      <c r="E8" t="n">
        <v>35.74</v>
      </c>
      <c r="F8" t="n">
        <v>27.34</v>
      </c>
      <c r="G8" t="n">
        <v>13.12</v>
      </c>
      <c r="H8" t="n">
        <v>0.19</v>
      </c>
      <c r="I8" t="n">
        <v>125</v>
      </c>
      <c r="J8" t="n">
        <v>235.25</v>
      </c>
      <c r="K8" t="n">
        <v>57.72</v>
      </c>
      <c r="L8" t="n">
        <v>2.5</v>
      </c>
      <c r="M8" t="n">
        <v>123</v>
      </c>
      <c r="N8" t="n">
        <v>55.03</v>
      </c>
      <c r="O8" t="n">
        <v>29248.33</v>
      </c>
      <c r="P8" t="n">
        <v>430.56</v>
      </c>
      <c r="Q8" t="n">
        <v>452.8</v>
      </c>
      <c r="R8" t="n">
        <v>180.06</v>
      </c>
      <c r="S8" t="n">
        <v>57.64</v>
      </c>
      <c r="T8" t="n">
        <v>58543.64</v>
      </c>
      <c r="U8" t="n">
        <v>0.32</v>
      </c>
      <c r="V8" t="n">
        <v>0.78</v>
      </c>
      <c r="W8" t="n">
        <v>7</v>
      </c>
      <c r="X8" t="n">
        <v>3.61</v>
      </c>
      <c r="Y8" t="n">
        <v>1</v>
      </c>
      <c r="Z8" t="n">
        <v>10</v>
      </c>
      <c r="AA8" t="n">
        <v>696.5429892529939</v>
      </c>
      <c r="AB8" t="n">
        <v>953.0408472038673</v>
      </c>
      <c r="AC8" t="n">
        <v>862.0839663479595</v>
      </c>
      <c r="AD8" t="n">
        <v>696542.989252994</v>
      </c>
      <c r="AE8" t="n">
        <v>953040.8472038673</v>
      </c>
      <c r="AF8" t="n">
        <v>2.577643418395222e-06</v>
      </c>
      <c r="AG8" t="n">
        <v>10.34143518518519</v>
      </c>
      <c r="AH8" t="n">
        <v>862083.9663479595</v>
      </c>
    </row>
    <row r="9">
      <c r="A9" t="n">
        <v>7</v>
      </c>
      <c r="B9" t="n">
        <v>120</v>
      </c>
      <c r="C9" t="inlineStr">
        <is>
          <t xml:space="preserve">CONCLUIDO	</t>
        </is>
      </c>
      <c r="D9" t="n">
        <v>2.8777</v>
      </c>
      <c r="E9" t="n">
        <v>34.75</v>
      </c>
      <c r="F9" t="n">
        <v>26.94</v>
      </c>
      <c r="G9" t="n">
        <v>14.43</v>
      </c>
      <c r="H9" t="n">
        <v>0.21</v>
      </c>
      <c r="I9" t="n">
        <v>112</v>
      </c>
      <c r="J9" t="n">
        <v>235.68</v>
      </c>
      <c r="K9" t="n">
        <v>57.72</v>
      </c>
      <c r="L9" t="n">
        <v>2.75</v>
      </c>
      <c r="M9" t="n">
        <v>110</v>
      </c>
      <c r="N9" t="n">
        <v>55.21</v>
      </c>
      <c r="O9" t="n">
        <v>29301.44</v>
      </c>
      <c r="P9" t="n">
        <v>424.08</v>
      </c>
      <c r="Q9" t="n">
        <v>452.89</v>
      </c>
      <c r="R9" t="n">
        <v>167.08</v>
      </c>
      <c r="S9" t="n">
        <v>57.64</v>
      </c>
      <c r="T9" t="n">
        <v>52119.75</v>
      </c>
      <c r="U9" t="n">
        <v>0.34</v>
      </c>
      <c r="V9" t="n">
        <v>0.79</v>
      </c>
      <c r="W9" t="n">
        <v>6.97</v>
      </c>
      <c r="X9" t="n">
        <v>3.21</v>
      </c>
      <c r="Y9" t="n">
        <v>1</v>
      </c>
      <c r="Z9" t="n">
        <v>10</v>
      </c>
      <c r="AA9" t="n">
        <v>675.6745311707682</v>
      </c>
      <c r="AB9" t="n">
        <v>924.4877022043715</v>
      </c>
      <c r="AC9" t="n">
        <v>836.2558934326248</v>
      </c>
      <c r="AD9" t="n">
        <v>675674.5311707682</v>
      </c>
      <c r="AE9" t="n">
        <v>924487.7022043716</v>
      </c>
      <c r="AF9" t="n">
        <v>2.651350918653155e-06</v>
      </c>
      <c r="AG9" t="n">
        <v>10.05497685185185</v>
      </c>
      <c r="AH9" t="n">
        <v>836255.8934326249</v>
      </c>
    </row>
    <row r="10">
      <c r="A10" t="n">
        <v>8</v>
      </c>
      <c r="B10" t="n">
        <v>120</v>
      </c>
      <c r="C10" t="inlineStr">
        <is>
          <t xml:space="preserve">CONCLUIDO	</t>
        </is>
      </c>
      <c r="D10" t="n">
        <v>2.939</v>
      </c>
      <c r="E10" t="n">
        <v>34.02</v>
      </c>
      <c r="F10" t="n">
        <v>26.67</v>
      </c>
      <c r="G10" t="n">
        <v>15.69</v>
      </c>
      <c r="H10" t="n">
        <v>0.23</v>
      </c>
      <c r="I10" t="n">
        <v>102</v>
      </c>
      <c r="J10" t="n">
        <v>236.11</v>
      </c>
      <c r="K10" t="n">
        <v>57.72</v>
      </c>
      <c r="L10" t="n">
        <v>3</v>
      </c>
      <c r="M10" t="n">
        <v>100</v>
      </c>
      <c r="N10" t="n">
        <v>55.39</v>
      </c>
      <c r="O10" t="n">
        <v>29354.61</v>
      </c>
      <c r="P10" t="n">
        <v>419.76</v>
      </c>
      <c r="Q10" t="n">
        <v>452.92</v>
      </c>
      <c r="R10" t="n">
        <v>157.9</v>
      </c>
      <c r="S10" t="n">
        <v>57.64</v>
      </c>
      <c r="T10" t="n">
        <v>47576.48</v>
      </c>
      <c r="U10" t="n">
        <v>0.37</v>
      </c>
      <c r="V10" t="n">
        <v>0.8</v>
      </c>
      <c r="W10" t="n">
        <v>6.97</v>
      </c>
      <c r="X10" t="n">
        <v>2.94</v>
      </c>
      <c r="Y10" t="n">
        <v>1</v>
      </c>
      <c r="Z10" t="n">
        <v>10</v>
      </c>
      <c r="AA10" t="n">
        <v>648.5589440673036</v>
      </c>
      <c r="AB10" t="n">
        <v>887.3869596741361</v>
      </c>
      <c r="AC10" t="n">
        <v>802.6959936982558</v>
      </c>
      <c r="AD10" t="n">
        <v>648558.9440673037</v>
      </c>
      <c r="AE10" t="n">
        <v>887386.959674136</v>
      </c>
      <c r="AF10" t="n">
        <v>2.707829290725796e-06</v>
      </c>
      <c r="AG10" t="n">
        <v>9.843750000000002</v>
      </c>
      <c r="AH10" t="n">
        <v>802695.9936982559</v>
      </c>
    </row>
    <row r="11">
      <c r="A11" t="n">
        <v>9</v>
      </c>
      <c r="B11" t="n">
        <v>120</v>
      </c>
      <c r="C11" t="inlineStr">
        <is>
          <t xml:space="preserve">CONCLUIDO	</t>
        </is>
      </c>
      <c r="D11" t="n">
        <v>2.9969</v>
      </c>
      <c r="E11" t="n">
        <v>33.37</v>
      </c>
      <c r="F11" t="n">
        <v>26.42</v>
      </c>
      <c r="G11" t="n">
        <v>17.05</v>
      </c>
      <c r="H11" t="n">
        <v>0.24</v>
      </c>
      <c r="I11" t="n">
        <v>93</v>
      </c>
      <c r="J11" t="n">
        <v>236.54</v>
      </c>
      <c r="K11" t="n">
        <v>57.72</v>
      </c>
      <c r="L11" t="n">
        <v>3.25</v>
      </c>
      <c r="M11" t="n">
        <v>91</v>
      </c>
      <c r="N11" t="n">
        <v>55.57</v>
      </c>
      <c r="O11" t="n">
        <v>29407.85</v>
      </c>
      <c r="P11" t="n">
        <v>415.73</v>
      </c>
      <c r="Q11" t="n">
        <v>452.92</v>
      </c>
      <c r="R11" t="n">
        <v>149.73</v>
      </c>
      <c r="S11" t="n">
        <v>57.64</v>
      </c>
      <c r="T11" t="n">
        <v>43538.45</v>
      </c>
      <c r="U11" t="n">
        <v>0.38</v>
      </c>
      <c r="V11" t="n">
        <v>0.8</v>
      </c>
      <c r="W11" t="n">
        <v>6.96</v>
      </c>
      <c r="X11" t="n">
        <v>2.69</v>
      </c>
      <c r="Y11" t="n">
        <v>1</v>
      </c>
      <c r="Z11" t="n">
        <v>10</v>
      </c>
      <c r="AA11" t="n">
        <v>635.4355982334503</v>
      </c>
      <c r="AB11" t="n">
        <v>869.4310189431008</v>
      </c>
      <c r="AC11" t="n">
        <v>786.4537427492694</v>
      </c>
      <c r="AD11" t="n">
        <v>635435.5982334503</v>
      </c>
      <c r="AE11" t="n">
        <v>869431.0189431007</v>
      </c>
      <c r="AF11" t="n">
        <v>2.761175094037474e-06</v>
      </c>
      <c r="AG11" t="n">
        <v>9.655671296296296</v>
      </c>
      <c r="AH11" t="n">
        <v>786453.7427492694</v>
      </c>
    </row>
    <row r="12">
      <c r="A12" t="n">
        <v>10</v>
      </c>
      <c r="B12" t="n">
        <v>120</v>
      </c>
      <c r="C12" t="inlineStr">
        <is>
          <t xml:space="preserve">CONCLUIDO	</t>
        </is>
      </c>
      <c r="D12" t="n">
        <v>3.0487</v>
      </c>
      <c r="E12" t="n">
        <v>32.8</v>
      </c>
      <c r="F12" t="n">
        <v>26.17</v>
      </c>
      <c r="G12" t="n">
        <v>18.26</v>
      </c>
      <c r="H12" t="n">
        <v>0.26</v>
      </c>
      <c r="I12" t="n">
        <v>86</v>
      </c>
      <c r="J12" t="n">
        <v>236.98</v>
      </c>
      <c r="K12" t="n">
        <v>57.72</v>
      </c>
      <c r="L12" t="n">
        <v>3.5</v>
      </c>
      <c r="M12" t="n">
        <v>84</v>
      </c>
      <c r="N12" t="n">
        <v>55.75</v>
      </c>
      <c r="O12" t="n">
        <v>29461.15</v>
      </c>
      <c r="P12" t="n">
        <v>411.63</v>
      </c>
      <c r="Q12" t="n">
        <v>452.71</v>
      </c>
      <c r="R12" t="n">
        <v>142.07</v>
      </c>
      <c r="S12" t="n">
        <v>57.64</v>
      </c>
      <c r="T12" t="n">
        <v>39745.34</v>
      </c>
      <c r="U12" t="n">
        <v>0.41</v>
      </c>
      <c r="V12" t="n">
        <v>0.8100000000000001</v>
      </c>
      <c r="W12" t="n">
        <v>6.93</v>
      </c>
      <c r="X12" t="n">
        <v>2.44</v>
      </c>
      <c r="Y12" t="n">
        <v>1</v>
      </c>
      <c r="Z12" t="n">
        <v>10</v>
      </c>
      <c r="AA12" t="n">
        <v>623.4476053928364</v>
      </c>
      <c r="AB12" t="n">
        <v>853.0285182656545</v>
      </c>
      <c r="AC12" t="n">
        <v>771.6166737154243</v>
      </c>
      <c r="AD12" t="n">
        <v>623447.6053928364</v>
      </c>
      <c r="AE12" t="n">
        <v>853028.5182656544</v>
      </c>
      <c r="AF12" t="n">
        <v>2.808900700454486e-06</v>
      </c>
      <c r="AG12" t="n">
        <v>9.49074074074074</v>
      </c>
      <c r="AH12" t="n">
        <v>771616.6737154244</v>
      </c>
    </row>
    <row r="13">
      <c r="A13" t="n">
        <v>11</v>
      </c>
      <c r="B13" t="n">
        <v>120</v>
      </c>
      <c r="C13" t="inlineStr">
        <is>
          <t xml:space="preserve">CONCLUIDO	</t>
        </is>
      </c>
      <c r="D13" t="n">
        <v>3.0898</v>
      </c>
      <c r="E13" t="n">
        <v>32.36</v>
      </c>
      <c r="F13" t="n">
        <v>26.01</v>
      </c>
      <c r="G13" t="n">
        <v>19.51</v>
      </c>
      <c r="H13" t="n">
        <v>0.28</v>
      </c>
      <c r="I13" t="n">
        <v>80</v>
      </c>
      <c r="J13" t="n">
        <v>237.41</v>
      </c>
      <c r="K13" t="n">
        <v>57.72</v>
      </c>
      <c r="L13" t="n">
        <v>3.75</v>
      </c>
      <c r="M13" t="n">
        <v>78</v>
      </c>
      <c r="N13" t="n">
        <v>55.93</v>
      </c>
      <c r="O13" t="n">
        <v>29514.51</v>
      </c>
      <c r="P13" t="n">
        <v>409.04</v>
      </c>
      <c r="Q13" t="n">
        <v>452.74</v>
      </c>
      <c r="R13" t="n">
        <v>136.65</v>
      </c>
      <c r="S13" t="n">
        <v>57.64</v>
      </c>
      <c r="T13" t="n">
        <v>37064.04</v>
      </c>
      <c r="U13" t="n">
        <v>0.42</v>
      </c>
      <c r="V13" t="n">
        <v>0.82</v>
      </c>
      <c r="W13" t="n">
        <v>6.93</v>
      </c>
      <c r="X13" t="n">
        <v>2.28</v>
      </c>
      <c r="Y13" t="n">
        <v>1</v>
      </c>
      <c r="Z13" t="n">
        <v>10</v>
      </c>
      <c r="AA13" t="n">
        <v>615.0256211064902</v>
      </c>
      <c r="AB13" t="n">
        <v>841.5051878133519</v>
      </c>
      <c r="AC13" t="n">
        <v>761.1931137483936</v>
      </c>
      <c r="AD13" t="n">
        <v>615025.6211064903</v>
      </c>
      <c r="AE13" t="n">
        <v>841505.1878133519</v>
      </c>
      <c r="AF13" t="n">
        <v>2.846767928711999e-06</v>
      </c>
      <c r="AG13" t="n">
        <v>9.363425925925926</v>
      </c>
      <c r="AH13" t="n">
        <v>761193.1137483936</v>
      </c>
    </row>
    <row r="14">
      <c r="A14" t="n">
        <v>12</v>
      </c>
      <c r="B14" t="n">
        <v>120</v>
      </c>
      <c r="C14" t="inlineStr">
        <is>
          <t xml:space="preserve">CONCLUIDO	</t>
        </is>
      </c>
      <c r="D14" t="n">
        <v>3.133</v>
      </c>
      <c r="E14" t="n">
        <v>31.92</v>
      </c>
      <c r="F14" t="n">
        <v>25.84</v>
      </c>
      <c r="G14" t="n">
        <v>20.95</v>
      </c>
      <c r="H14" t="n">
        <v>0.3</v>
      </c>
      <c r="I14" t="n">
        <v>74</v>
      </c>
      <c r="J14" t="n">
        <v>237.84</v>
      </c>
      <c r="K14" t="n">
        <v>57.72</v>
      </c>
      <c r="L14" t="n">
        <v>4</v>
      </c>
      <c r="M14" t="n">
        <v>72</v>
      </c>
      <c r="N14" t="n">
        <v>56.12</v>
      </c>
      <c r="O14" t="n">
        <v>29567.95</v>
      </c>
      <c r="P14" t="n">
        <v>406.17</v>
      </c>
      <c r="Q14" t="n">
        <v>452.73</v>
      </c>
      <c r="R14" t="n">
        <v>131.07</v>
      </c>
      <c r="S14" t="n">
        <v>57.64</v>
      </c>
      <c r="T14" t="n">
        <v>34302.4</v>
      </c>
      <c r="U14" t="n">
        <v>0.44</v>
      </c>
      <c r="V14" t="n">
        <v>0.82</v>
      </c>
      <c r="W14" t="n">
        <v>6.92</v>
      </c>
      <c r="X14" t="n">
        <v>2.11</v>
      </c>
      <c r="Y14" t="n">
        <v>1</v>
      </c>
      <c r="Z14" t="n">
        <v>10</v>
      </c>
      <c r="AA14" t="n">
        <v>593.8824899264346</v>
      </c>
      <c r="AB14" t="n">
        <v>812.5762229636834</v>
      </c>
      <c r="AC14" t="n">
        <v>735.0250887019204</v>
      </c>
      <c r="AD14" t="n">
        <v>593882.4899264346</v>
      </c>
      <c r="AE14" t="n">
        <v>812576.2229636834</v>
      </c>
      <c r="AF14" t="n">
        <v>2.886569978851282e-06</v>
      </c>
      <c r="AG14" t="n">
        <v>9.236111111111112</v>
      </c>
      <c r="AH14" t="n">
        <v>735025.0887019204</v>
      </c>
    </row>
    <row r="15">
      <c r="A15" t="n">
        <v>13</v>
      </c>
      <c r="B15" t="n">
        <v>120</v>
      </c>
      <c r="C15" t="inlineStr">
        <is>
          <t xml:space="preserve">CONCLUIDO	</t>
        </is>
      </c>
      <c r="D15" t="n">
        <v>3.1618</v>
      </c>
      <c r="E15" t="n">
        <v>31.63</v>
      </c>
      <c r="F15" t="n">
        <v>25.73</v>
      </c>
      <c r="G15" t="n">
        <v>22.05</v>
      </c>
      <c r="H15" t="n">
        <v>0.32</v>
      </c>
      <c r="I15" t="n">
        <v>70</v>
      </c>
      <c r="J15" t="n">
        <v>238.28</v>
      </c>
      <c r="K15" t="n">
        <v>57.72</v>
      </c>
      <c r="L15" t="n">
        <v>4.25</v>
      </c>
      <c r="M15" t="n">
        <v>68</v>
      </c>
      <c r="N15" t="n">
        <v>56.3</v>
      </c>
      <c r="O15" t="n">
        <v>29621.44</v>
      </c>
      <c r="P15" t="n">
        <v>404.38</v>
      </c>
      <c r="Q15" t="n">
        <v>452.75</v>
      </c>
      <c r="R15" t="n">
        <v>127.54</v>
      </c>
      <c r="S15" t="n">
        <v>57.64</v>
      </c>
      <c r="T15" t="n">
        <v>32559.29</v>
      </c>
      <c r="U15" t="n">
        <v>0.45</v>
      </c>
      <c r="V15" t="n">
        <v>0.82</v>
      </c>
      <c r="W15" t="n">
        <v>6.91</v>
      </c>
      <c r="X15" t="n">
        <v>2</v>
      </c>
      <c r="Y15" t="n">
        <v>1</v>
      </c>
      <c r="Z15" t="n">
        <v>10</v>
      </c>
      <c r="AA15" t="n">
        <v>588.2989360990831</v>
      </c>
      <c r="AB15" t="n">
        <v>804.9365582880914</v>
      </c>
      <c r="AC15" t="n">
        <v>728.1145429006302</v>
      </c>
      <c r="AD15" t="n">
        <v>588298.9360990832</v>
      </c>
      <c r="AE15" t="n">
        <v>804936.5582880914</v>
      </c>
      <c r="AF15" t="n">
        <v>2.913104678944138e-06</v>
      </c>
      <c r="AG15" t="n">
        <v>9.152199074074074</v>
      </c>
      <c r="AH15" t="n">
        <v>728114.5429006303</v>
      </c>
    </row>
    <row r="16">
      <c r="A16" t="n">
        <v>14</v>
      </c>
      <c r="B16" t="n">
        <v>120</v>
      </c>
      <c r="C16" t="inlineStr">
        <is>
          <t xml:space="preserve">CONCLUIDO	</t>
        </is>
      </c>
      <c r="D16" t="n">
        <v>3.2013</v>
      </c>
      <c r="E16" t="n">
        <v>31.24</v>
      </c>
      <c r="F16" t="n">
        <v>25.57</v>
      </c>
      <c r="G16" t="n">
        <v>23.6</v>
      </c>
      <c r="H16" t="n">
        <v>0.34</v>
      </c>
      <c r="I16" t="n">
        <v>65</v>
      </c>
      <c r="J16" t="n">
        <v>238.71</v>
      </c>
      <c r="K16" t="n">
        <v>57.72</v>
      </c>
      <c r="L16" t="n">
        <v>4.5</v>
      </c>
      <c r="M16" t="n">
        <v>63</v>
      </c>
      <c r="N16" t="n">
        <v>56.49</v>
      </c>
      <c r="O16" t="n">
        <v>29675.01</v>
      </c>
      <c r="P16" t="n">
        <v>401.62</v>
      </c>
      <c r="Q16" t="n">
        <v>452.78</v>
      </c>
      <c r="R16" t="n">
        <v>122.23</v>
      </c>
      <c r="S16" t="n">
        <v>57.64</v>
      </c>
      <c r="T16" t="n">
        <v>29927.29</v>
      </c>
      <c r="U16" t="n">
        <v>0.47</v>
      </c>
      <c r="V16" t="n">
        <v>0.83</v>
      </c>
      <c r="W16" t="n">
        <v>6.9</v>
      </c>
      <c r="X16" t="n">
        <v>1.84</v>
      </c>
      <c r="Y16" t="n">
        <v>1</v>
      </c>
      <c r="Z16" t="n">
        <v>10</v>
      </c>
      <c r="AA16" t="n">
        <v>580.5386665103713</v>
      </c>
      <c r="AB16" t="n">
        <v>794.3186150778841</v>
      </c>
      <c r="AC16" t="n">
        <v>718.5099612880283</v>
      </c>
      <c r="AD16" t="n">
        <v>580538.6665103713</v>
      </c>
      <c r="AE16" t="n">
        <v>794318.6150778842</v>
      </c>
      <c r="AF16" t="n">
        <v>2.949497757196492e-06</v>
      </c>
      <c r="AG16" t="n">
        <v>9.039351851851851</v>
      </c>
      <c r="AH16" t="n">
        <v>718509.9612880283</v>
      </c>
    </row>
    <row r="17">
      <c r="A17" t="n">
        <v>15</v>
      </c>
      <c r="B17" t="n">
        <v>120</v>
      </c>
      <c r="C17" t="inlineStr">
        <is>
          <t xml:space="preserve">CONCLUIDO	</t>
        </is>
      </c>
      <c r="D17" t="n">
        <v>3.2253</v>
      </c>
      <c r="E17" t="n">
        <v>31</v>
      </c>
      <c r="F17" t="n">
        <v>25.47</v>
      </c>
      <c r="G17" t="n">
        <v>24.65</v>
      </c>
      <c r="H17" t="n">
        <v>0.35</v>
      </c>
      <c r="I17" t="n">
        <v>62</v>
      </c>
      <c r="J17" t="n">
        <v>239.14</v>
      </c>
      <c r="K17" t="n">
        <v>57.72</v>
      </c>
      <c r="L17" t="n">
        <v>4.75</v>
      </c>
      <c r="M17" t="n">
        <v>60</v>
      </c>
      <c r="N17" t="n">
        <v>56.67</v>
      </c>
      <c r="O17" t="n">
        <v>29728.63</v>
      </c>
      <c r="P17" t="n">
        <v>399.93</v>
      </c>
      <c r="Q17" t="n">
        <v>452.71</v>
      </c>
      <c r="R17" t="n">
        <v>118.91</v>
      </c>
      <c r="S17" t="n">
        <v>57.64</v>
      </c>
      <c r="T17" t="n">
        <v>28282.57</v>
      </c>
      <c r="U17" t="n">
        <v>0.48</v>
      </c>
      <c r="V17" t="n">
        <v>0.83</v>
      </c>
      <c r="W17" t="n">
        <v>6.9</v>
      </c>
      <c r="X17" t="n">
        <v>1.74</v>
      </c>
      <c r="Y17" t="n">
        <v>1</v>
      </c>
      <c r="Z17" t="n">
        <v>10</v>
      </c>
      <c r="AA17" t="n">
        <v>575.7253593180304</v>
      </c>
      <c r="AB17" t="n">
        <v>787.7328358291968</v>
      </c>
      <c r="AC17" t="n">
        <v>712.5527195676365</v>
      </c>
      <c r="AD17" t="n">
        <v>575725.3593180304</v>
      </c>
      <c r="AE17" t="n">
        <v>787732.8358291968</v>
      </c>
      <c r="AF17" t="n">
        <v>2.971610007273872e-06</v>
      </c>
      <c r="AG17" t="n">
        <v>8.969907407407407</v>
      </c>
      <c r="AH17" t="n">
        <v>712552.7195676365</v>
      </c>
    </row>
    <row r="18">
      <c r="A18" t="n">
        <v>16</v>
      </c>
      <c r="B18" t="n">
        <v>120</v>
      </c>
      <c r="C18" t="inlineStr">
        <is>
          <t xml:space="preserve">CONCLUIDO	</t>
        </is>
      </c>
      <c r="D18" t="n">
        <v>3.2455</v>
      </c>
      <c r="E18" t="n">
        <v>30.81</v>
      </c>
      <c r="F18" t="n">
        <v>25.42</v>
      </c>
      <c r="G18" t="n">
        <v>25.85</v>
      </c>
      <c r="H18" t="n">
        <v>0.37</v>
      </c>
      <c r="I18" t="n">
        <v>59</v>
      </c>
      <c r="J18" t="n">
        <v>239.58</v>
      </c>
      <c r="K18" t="n">
        <v>57.72</v>
      </c>
      <c r="L18" t="n">
        <v>5</v>
      </c>
      <c r="M18" t="n">
        <v>57</v>
      </c>
      <c r="N18" t="n">
        <v>56.86</v>
      </c>
      <c r="O18" t="n">
        <v>29782.33</v>
      </c>
      <c r="P18" t="n">
        <v>398.98</v>
      </c>
      <c r="Q18" t="n">
        <v>452.66</v>
      </c>
      <c r="R18" t="n">
        <v>117.62</v>
      </c>
      <c r="S18" t="n">
        <v>57.64</v>
      </c>
      <c r="T18" t="n">
        <v>27654.17</v>
      </c>
      <c r="U18" t="n">
        <v>0.49</v>
      </c>
      <c r="V18" t="n">
        <v>0.83</v>
      </c>
      <c r="W18" t="n">
        <v>6.88</v>
      </c>
      <c r="X18" t="n">
        <v>1.69</v>
      </c>
      <c r="Y18" t="n">
        <v>1</v>
      </c>
      <c r="Z18" t="n">
        <v>10</v>
      </c>
      <c r="AA18" t="n">
        <v>572.3530962018207</v>
      </c>
      <c r="AB18" t="n">
        <v>783.1187566598497</v>
      </c>
      <c r="AC18" t="n">
        <v>708.3790016383111</v>
      </c>
      <c r="AD18" t="n">
        <v>572353.0962018206</v>
      </c>
      <c r="AE18" t="n">
        <v>783118.7566598498</v>
      </c>
      <c r="AF18" t="n">
        <v>2.990221151089e-06</v>
      </c>
      <c r="AG18" t="n">
        <v>8.914930555555555</v>
      </c>
      <c r="AH18" t="n">
        <v>708379.0016383112</v>
      </c>
    </row>
    <row r="19">
      <c r="A19" t="n">
        <v>17</v>
      </c>
      <c r="B19" t="n">
        <v>120</v>
      </c>
      <c r="C19" t="inlineStr">
        <is>
          <t xml:space="preserve">CONCLUIDO	</t>
        </is>
      </c>
      <c r="D19" t="n">
        <v>3.2713</v>
      </c>
      <c r="E19" t="n">
        <v>30.57</v>
      </c>
      <c r="F19" t="n">
        <v>25.31</v>
      </c>
      <c r="G19" t="n">
        <v>27.12</v>
      </c>
      <c r="H19" t="n">
        <v>0.39</v>
      </c>
      <c r="I19" t="n">
        <v>56</v>
      </c>
      <c r="J19" t="n">
        <v>240.02</v>
      </c>
      <c r="K19" t="n">
        <v>57.72</v>
      </c>
      <c r="L19" t="n">
        <v>5.25</v>
      </c>
      <c r="M19" t="n">
        <v>54</v>
      </c>
      <c r="N19" t="n">
        <v>57.04</v>
      </c>
      <c r="O19" t="n">
        <v>29836.09</v>
      </c>
      <c r="P19" t="n">
        <v>397.21</v>
      </c>
      <c r="Q19" t="n">
        <v>452.72</v>
      </c>
      <c r="R19" t="n">
        <v>114.31</v>
      </c>
      <c r="S19" t="n">
        <v>57.64</v>
      </c>
      <c r="T19" t="n">
        <v>26013.14</v>
      </c>
      <c r="U19" t="n">
        <v>0.5</v>
      </c>
      <c r="V19" t="n">
        <v>0.84</v>
      </c>
      <c r="W19" t="n">
        <v>6.87</v>
      </c>
      <c r="X19" t="n">
        <v>1.58</v>
      </c>
      <c r="Y19" t="n">
        <v>1</v>
      </c>
      <c r="Z19" t="n">
        <v>10</v>
      </c>
      <c r="AA19" t="n">
        <v>567.5206925686239</v>
      </c>
      <c r="AB19" t="n">
        <v>776.5068488183078</v>
      </c>
      <c r="AC19" t="n">
        <v>702.3981250012951</v>
      </c>
      <c r="AD19" t="n">
        <v>567520.6925686239</v>
      </c>
      <c r="AE19" t="n">
        <v>776506.8488183079</v>
      </c>
      <c r="AF19" t="n">
        <v>3.013991819922183e-06</v>
      </c>
      <c r="AG19" t="n">
        <v>8.845486111111112</v>
      </c>
      <c r="AH19" t="n">
        <v>702398.125001295</v>
      </c>
    </row>
    <row r="20">
      <c r="A20" t="n">
        <v>18</v>
      </c>
      <c r="B20" t="n">
        <v>120</v>
      </c>
      <c r="C20" t="inlineStr">
        <is>
          <t xml:space="preserve">CONCLUIDO	</t>
        </is>
      </c>
      <c r="D20" t="n">
        <v>3.2919</v>
      </c>
      <c r="E20" t="n">
        <v>30.38</v>
      </c>
      <c r="F20" t="n">
        <v>25.25</v>
      </c>
      <c r="G20" t="n">
        <v>28.59</v>
      </c>
      <c r="H20" t="n">
        <v>0.41</v>
      </c>
      <c r="I20" t="n">
        <v>53</v>
      </c>
      <c r="J20" t="n">
        <v>240.45</v>
      </c>
      <c r="K20" t="n">
        <v>57.72</v>
      </c>
      <c r="L20" t="n">
        <v>5.5</v>
      </c>
      <c r="M20" t="n">
        <v>51</v>
      </c>
      <c r="N20" t="n">
        <v>57.23</v>
      </c>
      <c r="O20" t="n">
        <v>29890.04</v>
      </c>
      <c r="P20" t="n">
        <v>396.28</v>
      </c>
      <c r="Q20" t="n">
        <v>452.75</v>
      </c>
      <c r="R20" t="n">
        <v>112.22</v>
      </c>
      <c r="S20" t="n">
        <v>57.64</v>
      </c>
      <c r="T20" t="n">
        <v>24984.5</v>
      </c>
      <c r="U20" t="n">
        <v>0.51</v>
      </c>
      <c r="V20" t="n">
        <v>0.84</v>
      </c>
      <c r="W20" t="n">
        <v>6.88</v>
      </c>
      <c r="X20" t="n">
        <v>1.53</v>
      </c>
      <c r="Y20" t="n">
        <v>1</v>
      </c>
      <c r="Z20" t="n">
        <v>10</v>
      </c>
      <c r="AA20" t="n">
        <v>564.17616638162</v>
      </c>
      <c r="AB20" t="n">
        <v>771.9307205391674</v>
      </c>
      <c r="AC20" t="n">
        <v>698.2587359824794</v>
      </c>
      <c r="AD20" t="n">
        <v>564176.16638162</v>
      </c>
      <c r="AE20" t="n">
        <v>771930.7205391674</v>
      </c>
      <c r="AF20" t="n">
        <v>3.032971501238601e-06</v>
      </c>
      <c r="AG20" t="n">
        <v>8.79050925925926</v>
      </c>
      <c r="AH20" t="n">
        <v>698258.7359824794</v>
      </c>
    </row>
    <row r="21">
      <c r="A21" t="n">
        <v>19</v>
      </c>
      <c r="B21" t="n">
        <v>120</v>
      </c>
      <c r="C21" t="inlineStr">
        <is>
          <t xml:space="preserve">CONCLUIDO	</t>
        </is>
      </c>
      <c r="D21" t="n">
        <v>3.3106</v>
      </c>
      <c r="E21" t="n">
        <v>30.21</v>
      </c>
      <c r="F21" t="n">
        <v>25.17</v>
      </c>
      <c r="G21" t="n">
        <v>29.62</v>
      </c>
      <c r="H21" t="n">
        <v>0.42</v>
      </c>
      <c r="I21" t="n">
        <v>51</v>
      </c>
      <c r="J21" t="n">
        <v>240.89</v>
      </c>
      <c r="K21" t="n">
        <v>57.72</v>
      </c>
      <c r="L21" t="n">
        <v>5.75</v>
      </c>
      <c r="M21" t="n">
        <v>49</v>
      </c>
      <c r="N21" t="n">
        <v>57.42</v>
      </c>
      <c r="O21" t="n">
        <v>29943.94</v>
      </c>
      <c r="P21" t="n">
        <v>394.92</v>
      </c>
      <c r="Q21" t="n">
        <v>452.65</v>
      </c>
      <c r="R21" t="n">
        <v>109.36</v>
      </c>
      <c r="S21" t="n">
        <v>57.64</v>
      </c>
      <c r="T21" t="n">
        <v>23561.8</v>
      </c>
      <c r="U21" t="n">
        <v>0.53</v>
      </c>
      <c r="V21" t="n">
        <v>0.84</v>
      </c>
      <c r="W21" t="n">
        <v>6.88</v>
      </c>
      <c r="X21" t="n">
        <v>1.45</v>
      </c>
      <c r="Y21" t="n">
        <v>1</v>
      </c>
      <c r="Z21" t="n">
        <v>10</v>
      </c>
      <c r="AA21" t="n">
        <v>560.7040415071273</v>
      </c>
      <c r="AB21" t="n">
        <v>767.1800061065478</v>
      </c>
      <c r="AC21" t="n">
        <v>693.9614230676393</v>
      </c>
      <c r="AD21" t="n">
        <v>560704.0415071272</v>
      </c>
      <c r="AE21" t="n">
        <v>767180.0061065478</v>
      </c>
      <c r="AF21" t="n">
        <v>3.050200629423893e-06</v>
      </c>
      <c r="AG21" t="n">
        <v>8.741319444444445</v>
      </c>
      <c r="AH21" t="n">
        <v>693961.4230676393</v>
      </c>
    </row>
    <row r="22">
      <c r="A22" t="n">
        <v>20</v>
      </c>
      <c r="B22" t="n">
        <v>120</v>
      </c>
      <c r="C22" t="inlineStr">
        <is>
          <t xml:space="preserve">CONCLUIDO	</t>
        </is>
      </c>
      <c r="D22" t="n">
        <v>3.3349</v>
      </c>
      <c r="E22" t="n">
        <v>29.99</v>
      </c>
      <c r="F22" t="n">
        <v>25.09</v>
      </c>
      <c r="G22" t="n">
        <v>31.36</v>
      </c>
      <c r="H22" t="n">
        <v>0.44</v>
      </c>
      <c r="I22" t="n">
        <v>48</v>
      </c>
      <c r="J22" t="n">
        <v>241.33</v>
      </c>
      <c r="K22" t="n">
        <v>57.72</v>
      </c>
      <c r="L22" t="n">
        <v>6</v>
      </c>
      <c r="M22" t="n">
        <v>46</v>
      </c>
      <c r="N22" t="n">
        <v>57.6</v>
      </c>
      <c r="O22" t="n">
        <v>29997.9</v>
      </c>
      <c r="P22" t="n">
        <v>393.24</v>
      </c>
      <c r="Q22" t="n">
        <v>452.61</v>
      </c>
      <c r="R22" t="n">
        <v>106.81</v>
      </c>
      <c r="S22" t="n">
        <v>57.64</v>
      </c>
      <c r="T22" t="n">
        <v>22305.04</v>
      </c>
      <c r="U22" t="n">
        <v>0.54</v>
      </c>
      <c r="V22" t="n">
        <v>0.85</v>
      </c>
      <c r="W22" t="n">
        <v>6.87</v>
      </c>
      <c r="X22" t="n">
        <v>1.36</v>
      </c>
      <c r="Y22" t="n">
        <v>1</v>
      </c>
      <c r="Z22" t="n">
        <v>10</v>
      </c>
      <c r="AA22" t="n">
        <v>556.4023711687976</v>
      </c>
      <c r="AB22" t="n">
        <v>761.2942709733436</v>
      </c>
      <c r="AC22" t="n">
        <v>688.6374142348669</v>
      </c>
      <c r="AD22" t="n">
        <v>556402.3711687976</v>
      </c>
      <c r="AE22" t="n">
        <v>761294.2709733436</v>
      </c>
      <c r="AF22" t="n">
        <v>3.07258928262724e-06</v>
      </c>
      <c r="AG22" t="n">
        <v>8.677662037037036</v>
      </c>
      <c r="AH22" t="n">
        <v>688637.414234867</v>
      </c>
    </row>
    <row r="23">
      <c r="A23" t="n">
        <v>21</v>
      </c>
      <c r="B23" t="n">
        <v>120</v>
      </c>
      <c r="C23" t="inlineStr">
        <is>
          <t xml:space="preserve">CONCLUIDO	</t>
        </is>
      </c>
      <c r="D23" t="n">
        <v>3.3532</v>
      </c>
      <c r="E23" t="n">
        <v>29.82</v>
      </c>
      <c r="F23" t="n">
        <v>25.02</v>
      </c>
      <c r="G23" t="n">
        <v>32.63</v>
      </c>
      <c r="H23" t="n">
        <v>0.46</v>
      </c>
      <c r="I23" t="n">
        <v>46</v>
      </c>
      <c r="J23" t="n">
        <v>241.77</v>
      </c>
      <c r="K23" t="n">
        <v>57.72</v>
      </c>
      <c r="L23" t="n">
        <v>6.25</v>
      </c>
      <c r="M23" t="n">
        <v>44</v>
      </c>
      <c r="N23" t="n">
        <v>57.79</v>
      </c>
      <c r="O23" t="n">
        <v>30051.93</v>
      </c>
      <c r="P23" t="n">
        <v>392.02</v>
      </c>
      <c r="Q23" t="n">
        <v>452.65</v>
      </c>
      <c r="R23" t="n">
        <v>104.43</v>
      </c>
      <c r="S23" t="n">
        <v>57.64</v>
      </c>
      <c r="T23" t="n">
        <v>21121</v>
      </c>
      <c r="U23" t="n">
        <v>0.55</v>
      </c>
      <c r="V23" t="n">
        <v>0.85</v>
      </c>
      <c r="W23" t="n">
        <v>6.87</v>
      </c>
      <c r="X23" t="n">
        <v>1.29</v>
      </c>
      <c r="Y23" t="n">
        <v>1</v>
      </c>
      <c r="Z23" t="n">
        <v>10</v>
      </c>
      <c r="AA23" t="n">
        <v>553.2006503744574</v>
      </c>
      <c r="AB23" t="n">
        <v>756.9135353325747</v>
      </c>
      <c r="AC23" t="n">
        <v>684.674769855252</v>
      </c>
      <c r="AD23" t="n">
        <v>553200.6503744574</v>
      </c>
      <c r="AE23" t="n">
        <v>756913.5353325747</v>
      </c>
      <c r="AF23" t="n">
        <v>3.089449873311242e-06</v>
      </c>
      <c r="AG23" t="n">
        <v>8.628472222222223</v>
      </c>
      <c r="AH23" t="n">
        <v>684674.769855252</v>
      </c>
    </row>
    <row r="24">
      <c r="A24" t="n">
        <v>22</v>
      </c>
      <c r="B24" t="n">
        <v>120</v>
      </c>
      <c r="C24" t="inlineStr">
        <is>
          <t xml:space="preserve">CONCLUIDO	</t>
        </is>
      </c>
      <c r="D24" t="n">
        <v>3.3621</v>
      </c>
      <c r="E24" t="n">
        <v>29.74</v>
      </c>
      <c r="F24" t="n">
        <v>24.98</v>
      </c>
      <c r="G24" t="n">
        <v>33.31</v>
      </c>
      <c r="H24" t="n">
        <v>0.48</v>
      </c>
      <c r="I24" t="n">
        <v>45</v>
      </c>
      <c r="J24" t="n">
        <v>242.2</v>
      </c>
      <c r="K24" t="n">
        <v>57.72</v>
      </c>
      <c r="L24" t="n">
        <v>6.5</v>
      </c>
      <c r="M24" t="n">
        <v>43</v>
      </c>
      <c r="N24" t="n">
        <v>57.98</v>
      </c>
      <c r="O24" t="n">
        <v>30106.03</v>
      </c>
      <c r="P24" t="n">
        <v>391.38</v>
      </c>
      <c r="Q24" t="n">
        <v>452.63</v>
      </c>
      <c r="R24" t="n">
        <v>103.32</v>
      </c>
      <c r="S24" t="n">
        <v>57.64</v>
      </c>
      <c r="T24" t="n">
        <v>20575.2</v>
      </c>
      <c r="U24" t="n">
        <v>0.5600000000000001</v>
      </c>
      <c r="V24" t="n">
        <v>0.85</v>
      </c>
      <c r="W24" t="n">
        <v>6.87</v>
      </c>
      <c r="X24" t="n">
        <v>1.26</v>
      </c>
      <c r="Y24" t="n">
        <v>1</v>
      </c>
      <c r="Z24" t="n">
        <v>10</v>
      </c>
      <c r="AA24" t="n">
        <v>551.6006652178417</v>
      </c>
      <c r="AB24" t="n">
        <v>754.7243650549298</v>
      </c>
      <c r="AC24" t="n">
        <v>682.6945309163858</v>
      </c>
      <c r="AD24" t="n">
        <v>551600.6652178416</v>
      </c>
      <c r="AE24" t="n">
        <v>754724.3650549297</v>
      </c>
      <c r="AF24" t="n">
        <v>3.097649832714937e-06</v>
      </c>
      <c r="AG24" t="n">
        <v>8.605324074074074</v>
      </c>
      <c r="AH24" t="n">
        <v>682694.5309163858</v>
      </c>
    </row>
    <row r="25">
      <c r="A25" t="n">
        <v>23</v>
      </c>
      <c r="B25" t="n">
        <v>120</v>
      </c>
      <c r="C25" t="inlineStr">
        <is>
          <t xml:space="preserve">CONCLUIDO	</t>
        </is>
      </c>
      <c r="D25" t="n">
        <v>3.3808</v>
      </c>
      <c r="E25" t="n">
        <v>29.58</v>
      </c>
      <c r="F25" t="n">
        <v>24.91</v>
      </c>
      <c r="G25" t="n">
        <v>34.76</v>
      </c>
      <c r="H25" t="n">
        <v>0.49</v>
      </c>
      <c r="I25" t="n">
        <v>43</v>
      </c>
      <c r="J25" t="n">
        <v>242.64</v>
      </c>
      <c r="K25" t="n">
        <v>57.72</v>
      </c>
      <c r="L25" t="n">
        <v>6.75</v>
      </c>
      <c r="M25" t="n">
        <v>41</v>
      </c>
      <c r="N25" t="n">
        <v>58.17</v>
      </c>
      <c r="O25" t="n">
        <v>30160.2</v>
      </c>
      <c r="P25" t="n">
        <v>390.23</v>
      </c>
      <c r="Q25" t="n">
        <v>452.67</v>
      </c>
      <c r="R25" t="n">
        <v>100.97</v>
      </c>
      <c r="S25" t="n">
        <v>57.64</v>
      </c>
      <c r="T25" t="n">
        <v>19408.99</v>
      </c>
      <c r="U25" t="n">
        <v>0.57</v>
      </c>
      <c r="V25" t="n">
        <v>0.85</v>
      </c>
      <c r="W25" t="n">
        <v>6.86</v>
      </c>
      <c r="X25" t="n">
        <v>1.18</v>
      </c>
      <c r="Y25" t="n">
        <v>1</v>
      </c>
      <c r="Z25" t="n">
        <v>10</v>
      </c>
      <c r="AA25" t="n">
        <v>536.0491540667906</v>
      </c>
      <c r="AB25" t="n">
        <v>733.4461014138113</v>
      </c>
      <c r="AC25" t="n">
        <v>663.4470348929451</v>
      </c>
      <c r="AD25" t="n">
        <v>536049.1540667906</v>
      </c>
      <c r="AE25" t="n">
        <v>733446.1014138113</v>
      </c>
      <c r="AF25" t="n">
        <v>3.114878960900228e-06</v>
      </c>
      <c r="AG25" t="n">
        <v>8.559027777777777</v>
      </c>
      <c r="AH25" t="n">
        <v>663447.0348929451</v>
      </c>
    </row>
    <row r="26">
      <c r="A26" t="n">
        <v>24</v>
      </c>
      <c r="B26" t="n">
        <v>120</v>
      </c>
      <c r="C26" t="inlineStr">
        <is>
          <t xml:space="preserve">CONCLUIDO	</t>
        </is>
      </c>
      <c r="D26" t="n">
        <v>3.3958</v>
      </c>
      <c r="E26" t="n">
        <v>29.45</v>
      </c>
      <c r="F26" t="n">
        <v>24.87</v>
      </c>
      <c r="G26" t="n">
        <v>36.4</v>
      </c>
      <c r="H26" t="n">
        <v>0.51</v>
      </c>
      <c r="I26" t="n">
        <v>41</v>
      </c>
      <c r="J26" t="n">
        <v>243.08</v>
      </c>
      <c r="K26" t="n">
        <v>57.72</v>
      </c>
      <c r="L26" t="n">
        <v>7</v>
      </c>
      <c r="M26" t="n">
        <v>39</v>
      </c>
      <c r="N26" t="n">
        <v>58.36</v>
      </c>
      <c r="O26" t="n">
        <v>30214.44</v>
      </c>
      <c r="P26" t="n">
        <v>389.49</v>
      </c>
      <c r="Q26" t="n">
        <v>452.69</v>
      </c>
      <c r="R26" t="n">
        <v>99.45999999999999</v>
      </c>
      <c r="S26" t="n">
        <v>57.64</v>
      </c>
      <c r="T26" t="n">
        <v>18661.37</v>
      </c>
      <c r="U26" t="n">
        <v>0.58</v>
      </c>
      <c r="V26" t="n">
        <v>0.85</v>
      </c>
      <c r="W26" t="n">
        <v>6.87</v>
      </c>
      <c r="X26" t="n">
        <v>1.14</v>
      </c>
      <c r="Y26" t="n">
        <v>1</v>
      </c>
      <c r="Z26" t="n">
        <v>10</v>
      </c>
      <c r="AA26" t="n">
        <v>533.7412251366108</v>
      </c>
      <c r="AB26" t="n">
        <v>730.288291232901</v>
      </c>
      <c r="AC26" t="n">
        <v>660.5906016836863</v>
      </c>
      <c r="AD26" t="n">
        <v>533741.2251366108</v>
      </c>
      <c r="AE26" t="n">
        <v>730288.2912329009</v>
      </c>
      <c r="AF26" t="n">
        <v>3.128699117198591e-06</v>
      </c>
      <c r="AG26" t="n">
        <v>8.521412037037036</v>
      </c>
      <c r="AH26" t="n">
        <v>660590.6016836863</v>
      </c>
    </row>
    <row r="27">
      <c r="A27" t="n">
        <v>25</v>
      </c>
      <c r="B27" t="n">
        <v>120</v>
      </c>
      <c r="C27" t="inlineStr">
        <is>
          <t xml:space="preserve">CONCLUIDO	</t>
        </is>
      </c>
      <c r="D27" t="n">
        <v>3.4012</v>
      </c>
      <c r="E27" t="n">
        <v>29.4</v>
      </c>
      <c r="F27" t="n">
        <v>24.87</v>
      </c>
      <c r="G27" t="n">
        <v>37.31</v>
      </c>
      <c r="H27" t="n">
        <v>0.53</v>
      </c>
      <c r="I27" t="n">
        <v>40</v>
      </c>
      <c r="J27" t="n">
        <v>243.52</v>
      </c>
      <c r="K27" t="n">
        <v>57.72</v>
      </c>
      <c r="L27" t="n">
        <v>7.25</v>
      </c>
      <c r="M27" t="n">
        <v>38</v>
      </c>
      <c r="N27" t="n">
        <v>58.55</v>
      </c>
      <c r="O27" t="n">
        <v>30268.74</v>
      </c>
      <c r="P27" t="n">
        <v>389.48</v>
      </c>
      <c r="Q27" t="n">
        <v>452.63</v>
      </c>
      <c r="R27" t="n">
        <v>99.53</v>
      </c>
      <c r="S27" t="n">
        <v>57.64</v>
      </c>
      <c r="T27" t="n">
        <v>18704.52</v>
      </c>
      <c r="U27" t="n">
        <v>0.58</v>
      </c>
      <c r="V27" t="n">
        <v>0.85</v>
      </c>
      <c r="W27" t="n">
        <v>6.86</v>
      </c>
      <c r="X27" t="n">
        <v>1.14</v>
      </c>
      <c r="Y27" t="n">
        <v>1</v>
      </c>
      <c r="Z27" t="n">
        <v>10</v>
      </c>
      <c r="AA27" t="n">
        <v>533.1499978355974</v>
      </c>
      <c r="AB27" t="n">
        <v>729.4793479565467</v>
      </c>
      <c r="AC27" t="n">
        <v>659.8588628182683</v>
      </c>
      <c r="AD27" t="n">
        <v>533149.9978355975</v>
      </c>
      <c r="AE27" t="n">
        <v>729479.3479565467</v>
      </c>
      <c r="AF27" t="n">
        <v>3.133674373466001e-06</v>
      </c>
      <c r="AG27" t="n">
        <v>8.506944444444445</v>
      </c>
      <c r="AH27" t="n">
        <v>659858.8628182684</v>
      </c>
    </row>
    <row r="28">
      <c r="A28" t="n">
        <v>26</v>
      </c>
      <c r="B28" t="n">
        <v>120</v>
      </c>
      <c r="C28" t="inlineStr">
        <is>
          <t xml:space="preserve">CONCLUIDO	</t>
        </is>
      </c>
      <c r="D28" t="n">
        <v>3.4227</v>
      </c>
      <c r="E28" t="n">
        <v>29.22</v>
      </c>
      <c r="F28" t="n">
        <v>24.78</v>
      </c>
      <c r="G28" t="n">
        <v>39.12</v>
      </c>
      <c r="H28" t="n">
        <v>0.55</v>
      </c>
      <c r="I28" t="n">
        <v>38</v>
      </c>
      <c r="J28" t="n">
        <v>243.96</v>
      </c>
      <c r="K28" t="n">
        <v>57.72</v>
      </c>
      <c r="L28" t="n">
        <v>7.5</v>
      </c>
      <c r="M28" t="n">
        <v>36</v>
      </c>
      <c r="N28" t="n">
        <v>58.74</v>
      </c>
      <c r="O28" t="n">
        <v>30323.11</v>
      </c>
      <c r="P28" t="n">
        <v>387.62</v>
      </c>
      <c r="Q28" t="n">
        <v>452.62</v>
      </c>
      <c r="R28" t="n">
        <v>96.38</v>
      </c>
      <c r="S28" t="n">
        <v>57.64</v>
      </c>
      <c r="T28" t="n">
        <v>17136.42</v>
      </c>
      <c r="U28" t="n">
        <v>0.6</v>
      </c>
      <c r="V28" t="n">
        <v>0.86</v>
      </c>
      <c r="W28" t="n">
        <v>6.86</v>
      </c>
      <c r="X28" t="n">
        <v>1.05</v>
      </c>
      <c r="Y28" t="n">
        <v>1</v>
      </c>
      <c r="Z28" t="n">
        <v>10</v>
      </c>
      <c r="AA28" t="n">
        <v>529.0328071705637</v>
      </c>
      <c r="AB28" t="n">
        <v>723.8460260510146</v>
      </c>
      <c r="AC28" t="n">
        <v>654.7631772489833</v>
      </c>
      <c r="AD28" t="n">
        <v>529032.8071705637</v>
      </c>
      <c r="AE28" t="n">
        <v>723846.0260510147</v>
      </c>
      <c r="AF28" t="n">
        <v>3.15348326416032e-06</v>
      </c>
      <c r="AG28" t="n">
        <v>8.454861111111111</v>
      </c>
      <c r="AH28" t="n">
        <v>654763.1772489833</v>
      </c>
    </row>
    <row r="29">
      <c r="A29" t="n">
        <v>27</v>
      </c>
      <c r="B29" t="n">
        <v>120</v>
      </c>
      <c r="C29" t="inlineStr">
        <is>
          <t xml:space="preserve">CONCLUIDO	</t>
        </is>
      </c>
      <c r="D29" t="n">
        <v>3.4277</v>
      </c>
      <c r="E29" t="n">
        <v>29.17</v>
      </c>
      <c r="F29" t="n">
        <v>24.78</v>
      </c>
      <c r="G29" t="n">
        <v>40.18</v>
      </c>
      <c r="H29" t="n">
        <v>0.5600000000000001</v>
      </c>
      <c r="I29" t="n">
        <v>37</v>
      </c>
      <c r="J29" t="n">
        <v>244.41</v>
      </c>
      <c r="K29" t="n">
        <v>57.72</v>
      </c>
      <c r="L29" t="n">
        <v>7.75</v>
      </c>
      <c r="M29" t="n">
        <v>35</v>
      </c>
      <c r="N29" t="n">
        <v>58.93</v>
      </c>
      <c r="O29" t="n">
        <v>30377.55</v>
      </c>
      <c r="P29" t="n">
        <v>387.47</v>
      </c>
      <c r="Q29" t="n">
        <v>452.68</v>
      </c>
      <c r="R29" t="n">
        <v>96.87</v>
      </c>
      <c r="S29" t="n">
        <v>57.64</v>
      </c>
      <c r="T29" t="n">
        <v>17386.85</v>
      </c>
      <c r="U29" t="n">
        <v>0.6</v>
      </c>
      <c r="V29" t="n">
        <v>0.86</v>
      </c>
      <c r="W29" t="n">
        <v>6.85</v>
      </c>
      <c r="X29" t="n">
        <v>1.05</v>
      </c>
      <c r="Y29" t="n">
        <v>1</v>
      </c>
      <c r="Z29" t="n">
        <v>10</v>
      </c>
      <c r="AA29" t="n">
        <v>528.39691684475</v>
      </c>
      <c r="AB29" t="n">
        <v>722.9759728537351</v>
      </c>
      <c r="AC29" t="n">
        <v>653.9761607077247</v>
      </c>
      <c r="AD29" t="n">
        <v>528396.9168447499</v>
      </c>
      <c r="AE29" t="n">
        <v>722975.9728537351</v>
      </c>
      <c r="AF29" t="n">
        <v>3.158089982926442e-06</v>
      </c>
      <c r="AG29" t="n">
        <v>8.440393518518519</v>
      </c>
      <c r="AH29" t="n">
        <v>653976.1607077247</v>
      </c>
    </row>
    <row r="30">
      <c r="A30" t="n">
        <v>28</v>
      </c>
      <c r="B30" t="n">
        <v>120</v>
      </c>
      <c r="C30" t="inlineStr">
        <is>
          <t xml:space="preserve">CONCLUIDO	</t>
        </is>
      </c>
      <c r="D30" t="n">
        <v>3.4386</v>
      </c>
      <c r="E30" t="n">
        <v>29.08</v>
      </c>
      <c r="F30" t="n">
        <v>24.73</v>
      </c>
      <c r="G30" t="n">
        <v>41.22</v>
      </c>
      <c r="H30" t="n">
        <v>0.58</v>
      </c>
      <c r="I30" t="n">
        <v>36</v>
      </c>
      <c r="J30" t="n">
        <v>244.85</v>
      </c>
      <c r="K30" t="n">
        <v>57.72</v>
      </c>
      <c r="L30" t="n">
        <v>8</v>
      </c>
      <c r="M30" t="n">
        <v>34</v>
      </c>
      <c r="N30" t="n">
        <v>59.12</v>
      </c>
      <c r="O30" t="n">
        <v>30432.06</v>
      </c>
      <c r="P30" t="n">
        <v>386.76</v>
      </c>
      <c r="Q30" t="n">
        <v>452.64</v>
      </c>
      <c r="R30" t="n">
        <v>95.16</v>
      </c>
      <c r="S30" t="n">
        <v>57.64</v>
      </c>
      <c r="T30" t="n">
        <v>16538.4</v>
      </c>
      <c r="U30" t="n">
        <v>0.61</v>
      </c>
      <c r="V30" t="n">
        <v>0.86</v>
      </c>
      <c r="W30" t="n">
        <v>6.85</v>
      </c>
      <c r="X30" t="n">
        <v>1.01</v>
      </c>
      <c r="Y30" t="n">
        <v>1</v>
      </c>
      <c r="Z30" t="n">
        <v>10</v>
      </c>
      <c r="AA30" t="n">
        <v>526.5680220279992</v>
      </c>
      <c r="AB30" t="n">
        <v>720.4735982803118</v>
      </c>
      <c r="AC30" t="n">
        <v>651.7126092514843</v>
      </c>
      <c r="AD30" t="n">
        <v>526568.0220279992</v>
      </c>
      <c r="AE30" t="n">
        <v>720473.5982803118</v>
      </c>
      <c r="AF30" t="n">
        <v>3.168132629836584e-06</v>
      </c>
      <c r="AG30" t="n">
        <v>8.414351851851851</v>
      </c>
      <c r="AH30" t="n">
        <v>651712.6092514843</v>
      </c>
    </row>
    <row r="31">
      <c r="A31" t="n">
        <v>29</v>
      </c>
      <c r="B31" t="n">
        <v>120</v>
      </c>
      <c r="C31" t="inlineStr">
        <is>
          <t xml:space="preserve">CONCLUIDO	</t>
        </is>
      </c>
      <c r="D31" t="n">
        <v>3.4456</v>
      </c>
      <c r="E31" t="n">
        <v>29.02</v>
      </c>
      <c r="F31" t="n">
        <v>24.72</v>
      </c>
      <c r="G31" t="n">
        <v>42.38</v>
      </c>
      <c r="H31" t="n">
        <v>0.6</v>
      </c>
      <c r="I31" t="n">
        <v>35</v>
      </c>
      <c r="J31" t="n">
        <v>245.29</v>
      </c>
      <c r="K31" t="n">
        <v>57.72</v>
      </c>
      <c r="L31" t="n">
        <v>8.25</v>
      </c>
      <c r="M31" t="n">
        <v>33</v>
      </c>
      <c r="N31" t="n">
        <v>59.32</v>
      </c>
      <c r="O31" t="n">
        <v>30486.64</v>
      </c>
      <c r="P31" t="n">
        <v>386.62</v>
      </c>
      <c r="Q31" t="n">
        <v>452.59</v>
      </c>
      <c r="R31" t="n">
        <v>94.84</v>
      </c>
      <c r="S31" t="n">
        <v>57.64</v>
      </c>
      <c r="T31" t="n">
        <v>16380.71</v>
      </c>
      <c r="U31" t="n">
        <v>0.61</v>
      </c>
      <c r="V31" t="n">
        <v>0.86</v>
      </c>
      <c r="W31" t="n">
        <v>6.85</v>
      </c>
      <c r="X31" t="n">
        <v>0.99</v>
      </c>
      <c r="Y31" t="n">
        <v>1</v>
      </c>
      <c r="Z31" t="n">
        <v>10</v>
      </c>
      <c r="AA31" t="n">
        <v>525.7006837883235</v>
      </c>
      <c r="AB31" t="n">
        <v>719.2868678365248</v>
      </c>
      <c r="AC31" t="n">
        <v>650.6391386956657</v>
      </c>
      <c r="AD31" t="n">
        <v>525700.6837883235</v>
      </c>
      <c r="AE31" t="n">
        <v>719286.8678365248</v>
      </c>
      <c r="AF31" t="n">
        <v>3.174582036109153e-06</v>
      </c>
      <c r="AG31" t="n">
        <v>8.39699074074074</v>
      </c>
      <c r="AH31" t="n">
        <v>650639.1386956656</v>
      </c>
    </row>
    <row r="32">
      <c r="A32" t="n">
        <v>30</v>
      </c>
      <c r="B32" t="n">
        <v>120</v>
      </c>
      <c r="C32" t="inlineStr">
        <is>
          <t xml:space="preserve">CONCLUIDO	</t>
        </is>
      </c>
      <c r="D32" t="n">
        <v>3.4586</v>
      </c>
      <c r="E32" t="n">
        <v>28.91</v>
      </c>
      <c r="F32" t="n">
        <v>24.66</v>
      </c>
      <c r="G32" t="n">
        <v>43.51</v>
      </c>
      <c r="H32" t="n">
        <v>0.62</v>
      </c>
      <c r="I32" t="n">
        <v>34</v>
      </c>
      <c r="J32" t="n">
        <v>245.73</v>
      </c>
      <c r="K32" t="n">
        <v>57.72</v>
      </c>
      <c r="L32" t="n">
        <v>8.5</v>
      </c>
      <c r="M32" t="n">
        <v>32</v>
      </c>
      <c r="N32" t="n">
        <v>59.51</v>
      </c>
      <c r="O32" t="n">
        <v>30541.29</v>
      </c>
      <c r="P32" t="n">
        <v>385.13</v>
      </c>
      <c r="Q32" t="n">
        <v>452.66</v>
      </c>
      <c r="R32" t="n">
        <v>92.36</v>
      </c>
      <c r="S32" t="n">
        <v>57.64</v>
      </c>
      <c r="T32" t="n">
        <v>15148.11</v>
      </c>
      <c r="U32" t="n">
        <v>0.62</v>
      </c>
      <c r="V32" t="n">
        <v>0.86</v>
      </c>
      <c r="W32" t="n">
        <v>6.86</v>
      </c>
      <c r="X32" t="n">
        <v>0.93</v>
      </c>
      <c r="Y32" t="n">
        <v>1</v>
      </c>
      <c r="Z32" t="n">
        <v>10</v>
      </c>
      <c r="AA32" t="n">
        <v>523.0910633690786</v>
      </c>
      <c r="AB32" t="n">
        <v>715.7162700505866</v>
      </c>
      <c r="AC32" t="n">
        <v>647.4093137510519</v>
      </c>
      <c r="AD32" t="n">
        <v>523091.0633690786</v>
      </c>
      <c r="AE32" t="n">
        <v>715716.2700505866</v>
      </c>
      <c r="AF32" t="n">
        <v>3.186559504901068e-06</v>
      </c>
      <c r="AG32" t="n">
        <v>8.365162037037036</v>
      </c>
      <c r="AH32" t="n">
        <v>647409.3137510519</v>
      </c>
    </row>
    <row r="33">
      <c r="A33" t="n">
        <v>31</v>
      </c>
      <c r="B33" t="n">
        <v>120</v>
      </c>
      <c r="C33" t="inlineStr">
        <is>
          <t xml:space="preserve">CONCLUIDO	</t>
        </is>
      </c>
      <c r="D33" t="n">
        <v>3.4649</v>
      </c>
      <c r="E33" t="n">
        <v>28.86</v>
      </c>
      <c r="F33" t="n">
        <v>24.65</v>
      </c>
      <c r="G33" t="n">
        <v>44.82</v>
      </c>
      <c r="H33" t="n">
        <v>0.63</v>
      </c>
      <c r="I33" t="n">
        <v>33</v>
      </c>
      <c r="J33" t="n">
        <v>246.18</v>
      </c>
      <c r="K33" t="n">
        <v>57.72</v>
      </c>
      <c r="L33" t="n">
        <v>8.75</v>
      </c>
      <c r="M33" t="n">
        <v>31</v>
      </c>
      <c r="N33" t="n">
        <v>59.7</v>
      </c>
      <c r="O33" t="n">
        <v>30596.01</v>
      </c>
      <c r="P33" t="n">
        <v>385.24</v>
      </c>
      <c r="Q33" t="n">
        <v>452.62</v>
      </c>
      <c r="R33" t="n">
        <v>92.29000000000001</v>
      </c>
      <c r="S33" t="n">
        <v>57.64</v>
      </c>
      <c r="T33" t="n">
        <v>15118.11</v>
      </c>
      <c r="U33" t="n">
        <v>0.62</v>
      </c>
      <c r="V33" t="n">
        <v>0.86</v>
      </c>
      <c r="W33" t="n">
        <v>6.85</v>
      </c>
      <c r="X33" t="n">
        <v>0.92</v>
      </c>
      <c r="Y33" t="n">
        <v>1</v>
      </c>
      <c r="Z33" t="n">
        <v>10</v>
      </c>
      <c r="AA33" t="n">
        <v>522.4823009455741</v>
      </c>
      <c r="AB33" t="n">
        <v>714.8833344460451</v>
      </c>
      <c r="AC33" t="n">
        <v>646.6558723515753</v>
      </c>
      <c r="AD33" t="n">
        <v>522482.3009455742</v>
      </c>
      <c r="AE33" t="n">
        <v>714883.3344460451</v>
      </c>
      <c r="AF33" t="n">
        <v>3.19236397054638e-06</v>
      </c>
      <c r="AG33" t="n">
        <v>8.350694444444445</v>
      </c>
      <c r="AH33" t="n">
        <v>646655.8723515753</v>
      </c>
    </row>
    <row r="34">
      <c r="A34" t="n">
        <v>32</v>
      </c>
      <c r="B34" t="n">
        <v>120</v>
      </c>
      <c r="C34" t="inlineStr">
        <is>
          <t xml:space="preserve">CONCLUIDO	</t>
        </is>
      </c>
      <c r="D34" t="n">
        <v>3.4721</v>
      </c>
      <c r="E34" t="n">
        <v>28.8</v>
      </c>
      <c r="F34" t="n">
        <v>24.63</v>
      </c>
      <c r="G34" t="n">
        <v>46.19</v>
      </c>
      <c r="H34" t="n">
        <v>0.65</v>
      </c>
      <c r="I34" t="n">
        <v>32</v>
      </c>
      <c r="J34" t="n">
        <v>246.62</v>
      </c>
      <c r="K34" t="n">
        <v>57.72</v>
      </c>
      <c r="L34" t="n">
        <v>9</v>
      </c>
      <c r="M34" t="n">
        <v>30</v>
      </c>
      <c r="N34" t="n">
        <v>59.9</v>
      </c>
      <c r="O34" t="n">
        <v>30650.8</v>
      </c>
      <c r="P34" t="n">
        <v>384.82</v>
      </c>
      <c r="Q34" t="n">
        <v>452.61</v>
      </c>
      <c r="R34" t="n">
        <v>91.84</v>
      </c>
      <c r="S34" t="n">
        <v>57.64</v>
      </c>
      <c r="T34" t="n">
        <v>14898.37</v>
      </c>
      <c r="U34" t="n">
        <v>0.63</v>
      </c>
      <c r="V34" t="n">
        <v>0.86</v>
      </c>
      <c r="W34" t="n">
        <v>6.85</v>
      </c>
      <c r="X34" t="n">
        <v>0.91</v>
      </c>
      <c r="Y34" t="n">
        <v>1</v>
      </c>
      <c r="Z34" t="n">
        <v>10</v>
      </c>
      <c r="AA34" t="n">
        <v>521.3786324175378</v>
      </c>
      <c r="AB34" t="n">
        <v>713.3732464755668</v>
      </c>
      <c r="AC34" t="n">
        <v>645.2899050575777</v>
      </c>
      <c r="AD34" t="n">
        <v>521378.6324175379</v>
      </c>
      <c r="AE34" t="n">
        <v>713373.2464755668</v>
      </c>
      <c r="AF34" t="n">
        <v>3.198997645569594e-06</v>
      </c>
      <c r="AG34" t="n">
        <v>8.333333333333334</v>
      </c>
      <c r="AH34" t="n">
        <v>645289.9050575776</v>
      </c>
    </row>
    <row r="35">
      <c r="A35" t="n">
        <v>33</v>
      </c>
      <c r="B35" t="n">
        <v>120</v>
      </c>
      <c r="C35" t="inlineStr">
        <is>
          <t xml:space="preserve">CONCLUIDO	</t>
        </is>
      </c>
      <c r="D35" t="n">
        <v>3.4837</v>
      </c>
      <c r="E35" t="n">
        <v>28.71</v>
      </c>
      <c r="F35" t="n">
        <v>24.58</v>
      </c>
      <c r="G35" t="n">
        <v>47.58</v>
      </c>
      <c r="H35" t="n">
        <v>0.67</v>
      </c>
      <c r="I35" t="n">
        <v>31</v>
      </c>
      <c r="J35" t="n">
        <v>247.07</v>
      </c>
      <c r="K35" t="n">
        <v>57.72</v>
      </c>
      <c r="L35" t="n">
        <v>9.25</v>
      </c>
      <c r="M35" t="n">
        <v>29</v>
      </c>
      <c r="N35" t="n">
        <v>60.09</v>
      </c>
      <c r="O35" t="n">
        <v>30705.66</v>
      </c>
      <c r="P35" t="n">
        <v>383.88</v>
      </c>
      <c r="Q35" t="n">
        <v>452.62</v>
      </c>
      <c r="R35" t="n">
        <v>90.27</v>
      </c>
      <c r="S35" t="n">
        <v>57.64</v>
      </c>
      <c r="T35" t="n">
        <v>14119.09</v>
      </c>
      <c r="U35" t="n">
        <v>0.64</v>
      </c>
      <c r="V35" t="n">
        <v>0.86</v>
      </c>
      <c r="W35" t="n">
        <v>6.85</v>
      </c>
      <c r="X35" t="n">
        <v>0.86</v>
      </c>
      <c r="Y35" t="n">
        <v>1</v>
      </c>
      <c r="Z35" t="n">
        <v>10</v>
      </c>
      <c r="AA35" t="n">
        <v>519.3642144835222</v>
      </c>
      <c r="AB35" t="n">
        <v>710.6170309883994</v>
      </c>
      <c r="AC35" t="n">
        <v>642.7967389081329</v>
      </c>
      <c r="AD35" t="n">
        <v>519364.2144835222</v>
      </c>
      <c r="AE35" t="n">
        <v>710617.0309883994</v>
      </c>
      <c r="AF35" t="n">
        <v>3.209685233106993e-06</v>
      </c>
      <c r="AG35" t="n">
        <v>8.307291666666666</v>
      </c>
      <c r="AH35" t="n">
        <v>642796.7389081329</v>
      </c>
    </row>
    <row r="36">
      <c r="A36" t="n">
        <v>34</v>
      </c>
      <c r="B36" t="n">
        <v>120</v>
      </c>
      <c r="C36" t="inlineStr">
        <is>
          <t xml:space="preserve">CONCLUIDO	</t>
        </is>
      </c>
      <c r="D36" t="n">
        <v>3.4945</v>
      </c>
      <c r="E36" t="n">
        <v>28.62</v>
      </c>
      <c r="F36" t="n">
        <v>24.54</v>
      </c>
      <c r="G36" t="n">
        <v>49.08</v>
      </c>
      <c r="H36" t="n">
        <v>0.68</v>
      </c>
      <c r="I36" t="n">
        <v>30</v>
      </c>
      <c r="J36" t="n">
        <v>247.51</v>
      </c>
      <c r="K36" t="n">
        <v>57.72</v>
      </c>
      <c r="L36" t="n">
        <v>9.5</v>
      </c>
      <c r="M36" t="n">
        <v>28</v>
      </c>
      <c r="N36" t="n">
        <v>60.29</v>
      </c>
      <c r="O36" t="n">
        <v>30760.6</v>
      </c>
      <c r="P36" t="n">
        <v>383.19</v>
      </c>
      <c r="Q36" t="n">
        <v>452.58</v>
      </c>
      <c r="R36" t="n">
        <v>88.87</v>
      </c>
      <c r="S36" t="n">
        <v>57.64</v>
      </c>
      <c r="T36" t="n">
        <v>13423.06</v>
      </c>
      <c r="U36" t="n">
        <v>0.65</v>
      </c>
      <c r="V36" t="n">
        <v>0.86</v>
      </c>
      <c r="W36" t="n">
        <v>6.84</v>
      </c>
      <c r="X36" t="n">
        <v>0.82</v>
      </c>
      <c r="Y36" t="n">
        <v>1</v>
      </c>
      <c r="Z36" t="n">
        <v>10</v>
      </c>
      <c r="AA36" t="n">
        <v>517.6520735362691</v>
      </c>
      <c r="AB36" t="n">
        <v>708.27440421004</v>
      </c>
      <c r="AC36" t="n">
        <v>640.6776891416027</v>
      </c>
      <c r="AD36" t="n">
        <v>517652.0735362691</v>
      </c>
      <c r="AE36" t="n">
        <v>708274.40421004</v>
      </c>
      <c r="AF36" t="n">
        <v>3.219635745641815e-06</v>
      </c>
      <c r="AG36" t="n">
        <v>8.28125</v>
      </c>
      <c r="AH36" t="n">
        <v>640677.6891416027</v>
      </c>
    </row>
    <row r="37">
      <c r="A37" t="n">
        <v>35</v>
      </c>
      <c r="B37" t="n">
        <v>120</v>
      </c>
      <c r="C37" t="inlineStr">
        <is>
          <t xml:space="preserve">CONCLUIDO	</t>
        </is>
      </c>
      <c r="D37" t="n">
        <v>3.491</v>
      </c>
      <c r="E37" t="n">
        <v>28.64</v>
      </c>
      <c r="F37" t="n">
        <v>24.57</v>
      </c>
      <c r="G37" t="n">
        <v>49.14</v>
      </c>
      <c r="H37" t="n">
        <v>0.7</v>
      </c>
      <c r="I37" t="n">
        <v>30</v>
      </c>
      <c r="J37" t="n">
        <v>247.96</v>
      </c>
      <c r="K37" t="n">
        <v>57.72</v>
      </c>
      <c r="L37" t="n">
        <v>9.75</v>
      </c>
      <c r="M37" t="n">
        <v>28</v>
      </c>
      <c r="N37" t="n">
        <v>60.48</v>
      </c>
      <c r="O37" t="n">
        <v>30815.6</v>
      </c>
      <c r="P37" t="n">
        <v>383.27</v>
      </c>
      <c r="Q37" t="n">
        <v>452.6</v>
      </c>
      <c r="R37" t="n">
        <v>89.81999999999999</v>
      </c>
      <c r="S37" t="n">
        <v>57.64</v>
      </c>
      <c r="T37" t="n">
        <v>13898.52</v>
      </c>
      <c r="U37" t="n">
        <v>0.64</v>
      </c>
      <c r="V37" t="n">
        <v>0.86</v>
      </c>
      <c r="W37" t="n">
        <v>6.84</v>
      </c>
      <c r="X37" t="n">
        <v>0.84</v>
      </c>
      <c r="Y37" t="n">
        <v>1</v>
      </c>
      <c r="Z37" t="n">
        <v>10</v>
      </c>
      <c r="AA37" t="n">
        <v>518.1665780674922</v>
      </c>
      <c r="AB37" t="n">
        <v>708.9783720079975</v>
      </c>
      <c r="AC37" t="n">
        <v>641.3144712409481</v>
      </c>
      <c r="AD37" t="n">
        <v>518166.5780674922</v>
      </c>
      <c r="AE37" t="n">
        <v>708978.3720079975</v>
      </c>
      <c r="AF37" t="n">
        <v>3.216411042505531e-06</v>
      </c>
      <c r="AG37" t="n">
        <v>8.287037037037036</v>
      </c>
      <c r="AH37" t="n">
        <v>641314.4712409482</v>
      </c>
    </row>
    <row r="38">
      <c r="A38" t="n">
        <v>36</v>
      </c>
      <c r="B38" t="n">
        <v>120</v>
      </c>
      <c r="C38" t="inlineStr">
        <is>
          <t xml:space="preserve">CONCLUIDO	</t>
        </is>
      </c>
      <c r="D38" t="n">
        <v>3.5005</v>
      </c>
      <c r="E38" t="n">
        <v>28.57</v>
      </c>
      <c r="F38" t="n">
        <v>24.54</v>
      </c>
      <c r="G38" t="n">
        <v>50.77</v>
      </c>
      <c r="H38" t="n">
        <v>0.72</v>
      </c>
      <c r="I38" t="n">
        <v>29</v>
      </c>
      <c r="J38" t="n">
        <v>248.4</v>
      </c>
      <c r="K38" t="n">
        <v>57.72</v>
      </c>
      <c r="L38" t="n">
        <v>10</v>
      </c>
      <c r="M38" t="n">
        <v>27</v>
      </c>
      <c r="N38" t="n">
        <v>60.68</v>
      </c>
      <c r="O38" t="n">
        <v>30870.67</v>
      </c>
      <c r="P38" t="n">
        <v>382.74</v>
      </c>
      <c r="Q38" t="n">
        <v>452.64</v>
      </c>
      <c r="R38" t="n">
        <v>88.56</v>
      </c>
      <c r="S38" t="n">
        <v>57.64</v>
      </c>
      <c r="T38" t="n">
        <v>13271.22</v>
      </c>
      <c r="U38" t="n">
        <v>0.65</v>
      </c>
      <c r="V38" t="n">
        <v>0.86</v>
      </c>
      <c r="W38" t="n">
        <v>6.85</v>
      </c>
      <c r="X38" t="n">
        <v>0.8100000000000001</v>
      </c>
      <c r="Y38" t="n">
        <v>1</v>
      </c>
      <c r="Z38" t="n">
        <v>10</v>
      </c>
      <c r="AA38" t="n">
        <v>516.7378269572149</v>
      </c>
      <c r="AB38" t="n">
        <v>707.0234917068656</v>
      </c>
      <c r="AC38" t="n">
        <v>639.5461619720646</v>
      </c>
      <c r="AD38" t="n">
        <v>516737.8269572149</v>
      </c>
      <c r="AE38" t="n">
        <v>707023.4917068656</v>
      </c>
      <c r="AF38" t="n">
        <v>3.22516380816116e-06</v>
      </c>
      <c r="AG38" t="n">
        <v>8.266782407407407</v>
      </c>
      <c r="AH38" t="n">
        <v>639546.1619720646</v>
      </c>
    </row>
    <row r="39">
      <c r="A39" t="n">
        <v>37</v>
      </c>
      <c r="B39" t="n">
        <v>120</v>
      </c>
      <c r="C39" t="inlineStr">
        <is>
          <t xml:space="preserve">CONCLUIDO	</t>
        </is>
      </c>
      <c r="D39" t="n">
        <v>3.5132</v>
      </c>
      <c r="E39" t="n">
        <v>28.46</v>
      </c>
      <c r="F39" t="n">
        <v>24.48</v>
      </c>
      <c r="G39" t="n">
        <v>52.46</v>
      </c>
      <c r="H39" t="n">
        <v>0.73</v>
      </c>
      <c r="I39" t="n">
        <v>28</v>
      </c>
      <c r="J39" t="n">
        <v>248.85</v>
      </c>
      <c r="K39" t="n">
        <v>57.72</v>
      </c>
      <c r="L39" t="n">
        <v>10.25</v>
      </c>
      <c r="M39" t="n">
        <v>26</v>
      </c>
      <c r="N39" t="n">
        <v>60.88</v>
      </c>
      <c r="O39" t="n">
        <v>30925.82</v>
      </c>
      <c r="P39" t="n">
        <v>381.79</v>
      </c>
      <c r="Q39" t="n">
        <v>452.6</v>
      </c>
      <c r="R39" t="n">
        <v>87.01000000000001</v>
      </c>
      <c r="S39" t="n">
        <v>57.64</v>
      </c>
      <c r="T39" t="n">
        <v>12503.27</v>
      </c>
      <c r="U39" t="n">
        <v>0.66</v>
      </c>
      <c r="V39" t="n">
        <v>0.87</v>
      </c>
      <c r="W39" t="n">
        <v>6.83</v>
      </c>
      <c r="X39" t="n">
        <v>0.75</v>
      </c>
      <c r="Y39" t="n">
        <v>1</v>
      </c>
      <c r="Z39" t="n">
        <v>10</v>
      </c>
      <c r="AA39" t="n">
        <v>514.6036689704024</v>
      </c>
      <c r="AB39" t="n">
        <v>704.1034425969033</v>
      </c>
      <c r="AC39" t="n">
        <v>636.9047982508424</v>
      </c>
      <c r="AD39" t="n">
        <v>514603.6689704024</v>
      </c>
      <c r="AE39" t="n">
        <v>704103.4425969033</v>
      </c>
      <c r="AF39" t="n">
        <v>3.236864873827106e-06</v>
      </c>
      <c r="AG39" t="n">
        <v>8.234953703703704</v>
      </c>
      <c r="AH39" t="n">
        <v>636904.7982508424</v>
      </c>
    </row>
    <row r="40">
      <c r="A40" t="n">
        <v>38</v>
      </c>
      <c r="B40" t="n">
        <v>120</v>
      </c>
      <c r="C40" t="inlineStr">
        <is>
          <t xml:space="preserve">CONCLUIDO	</t>
        </is>
      </c>
      <c r="D40" t="n">
        <v>3.5205</v>
      </c>
      <c r="E40" t="n">
        <v>28.4</v>
      </c>
      <c r="F40" t="n">
        <v>24.47</v>
      </c>
      <c r="G40" t="n">
        <v>54.37</v>
      </c>
      <c r="H40" t="n">
        <v>0.75</v>
      </c>
      <c r="I40" t="n">
        <v>27</v>
      </c>
      <c r="J40" t="n">
        <v>249.3</v>
      </c>
      <c r="K40" t="n">
        <v>57.72</v>
      </c>
      <c r="L40" t="n">
        <v>10.5</v>
      </c>
      <c r="M40" t="n">
        <v>25</v>
      </c>
      <c r="N40" t="n">
        <v>61.07</v>
      </c>
      <c r="O40" t="n">
        <v>30981.04</v>
      </c>
      <c r="P40" t="n">
        <v>381.3</v>
      </c>
      <c r="Q40" t="n">
        <v>452.63</v>
      </c>
      <c r="R40" t="n">
        <v>86.75</v>
      </c>
      <c r="S40" t="n">
        <v>57.64</v>
      </c>
      <c r="T40" t="n">
        <v>12376.75</v>
      </c>
      <c r="U40" t="n">
        <v>0.66</v>
      </c>
      <c r="V40" t="n">
        <v>0.87</v>
      </c>
      <c r="W40" t="n">
        <v>6.83</v>
      </c>
      <c r="X40" t="n">
        <v>0.74</v>
      </c>
      <c r="Y40" t="n">
        <v>1</v>
      </c>
      <c r="Z40" t="n">
        <v>10</v>
      </c>
      <c r="AA40" t="n">
        <v>513.5083816657932</v>
      </c>
      <c r="AB40" t="n">
        <v>702.6048221860714</v>
      </c>
      <c r="AC40" t="n">
        <v>635.5492040686935</v>
      </c>
      <c r="AD40" t="n">
        <v>513508.3816657932</v>
      </c>
      <c r="AE40" t="n">
        <v>702604.8221860714</v>
      </c>
      <c r="AF40" t="n">
        <v>3.243590683225643e-06</v>
      </c>
      <c r="AG40" t="n">
        <v>8.217592592592593</v>
      </c>
      <c r="AH40" t="n">
        <v>635549.2040686934</v>
      </c>
    </row>
    <row r="41">
      <c r="A41" t="n">
        <v>39</v>
      </c>
      <c r="B41" t="n">
        <v>120</v>
      </c>
      <c r="C41" t="inlineStr">
        <is>
          <t xml:space="preserve">CONCLUIDO	</t>
        </is>
      </c>
      <c r="D41" t="n">
        <v>3.5206</v>
      </c>
      <c r="E41" t="n">
        <v>28.4</v>
      </c>
      <c r="F41" t="n">
        <v>24.47</v>
      </c>
      <c r="G41" t="n">
        <v>54.37</v>
      </c>
      <c r="H41" t="n">
        <v>0.77</v>
      </c>
      <c r="I41" t="n">
        <v>27</v>
      </c>
      <c r="J41" t="n">
        <v>249.75</v>
      </c>
      <c r="K41" t="n">
        <v>57.72</v>
      </c>
      <c r="L41" t="n">
        <v>10.75</v>
      </c>
      <c r="M41" t="n">
        <v>25</v>
      </c>
      <c r="N41" t="n">
        <v>61.27</v>
      </c>
      <c r="O41" t="n">
        <v>31036.33</v>
      </c>
      <c r="P41" t="n">
        <v>381.23</v>
      </c>
      <c r="Q41" t="n">
        <v>452.64</v>
      </c>
      <c r="R41" t="n">
        <v>86.33</v>
      </c>
      <c r="S41" t="n">
        <v>57.64</v>
      </c>
      <c r="T41" t="n">
        <v>12166.58</v>
      </c>
      <c r="U41" t="n">
        <v>0.67</v>
      </c>
      <c r="V41" t="n">
        <v>0.87</v>
      </c>
      <c r="W41" t="n">
        <v>6.84</v>
      </c>
      <c r="X41" t="n">
        <v>0.74</v>
      </c>
      <c r="Y41" t="n">
        <v>1</v>
      </c>
      <c r="Z41" t="n">
        <v>10</v>
      </c>
      <c r="AA41" t="n">
        <v>513.4504114857875</v>
      </c>
      <c r="AB41" t="n">
        <v>702.5255048283238</v>
      </c>
      <c r="AC41" t="n">
        <v>635.4774566482466</v>
      </c>
      <c r="AD41" t="n">
        <v>513450.4114857875</v>
      </c>
      <c r="AE41" t="n">
        <v>702525.5048283238</v>
      </c>
      <c r="AF41" t="n">
        <v>3.243682817600965e-06</v>
      </c>
      <c r="AG41" t="n">
        <v>8.217592592592593</v>
      </c>
      <c r="AH41" t="n">
        <v>635477.4566482466</v>
      </c>
    </row>
    <row r="42">
      <c r="A42" t="n">
        <v>40</v>
      </c>
      <c r="B42" t="n">
        <v>120</v>
      </c>
      <c r="C42" t="inlineStr">
        <is>
          <t xml:space="preserve">CONCLUIDO	</t>
        </is>
      </c>
      <c r="D42" t="n">
        <v>3.5312</v>
      </c>
      <c r="E42" t="n">
        <v>28.32</v>
      </c>
      <c r="F42" t="n">
        <v>24.43</v>
      </c>
      <c r="G42" t="n">
        <v>56.37</v>
      </c>
      <c r="H42" t="n">
        <v>0.78</v>
      </c>
      <c r="I42" t="n">
        <v>26</v>
      </c>
      <c r="J42" t="n">
        <v>250.2</v>
      </c>
      <c r="K42" t="n">
        <v>57.72</v>
      </c>
      <c r="L42" t="n">
        <v>11</v>
      </c>
      <c r="M42" t="n">
        <v>24</v>
      </c>
      <c r="N42" t="n">
        <v>61.47</v>
      </c>
      <c r="O42" t="n">
        <v>31091.69</v>
      </c>
      <c r="P42" t="n">
        <v>380.37</v>
      </c>
      <c r="Q42" t="n">
        <v>452.62</v>
      </c>
      <c r="R42" t="n">
        <v>85.19</v>
      </c>
      <c r="S42" t="n">
        <v>57.64</v>
      </c>
      <c r="T42" t="n">
        <v>11601.9</v>
      </c>
      <c r="U42" t="n">
        <v>0.68</v>
      </c>
      <c r="V42" t="n">
        <v>0.87</v>
      </c>
      <c r="W42" t="n">
        <v>6.83</v>
      </c>
      <c r="X42" t="n">
        <v>0.7</v>
      </c>
      <c r="Y42" t="n">
        <v>1</v>
      </c>
      <c r="Z42" t="n">
        <v>10</v>
      </c>
      <c r="AA42" t="n">
        <v>511.6774106961142</v>
      </c>
      <c r="AB42" t="n">
        <v>700.0996069286184</v>
      </c>
      <c r="AC42" t="n">
        <v>633.28308303932</v>
      </c>
      <c r="AD42" t="n">
        <v>511677.4106961142</v>
      </c>
      <c r="AE42" t="n">
        <v>700099.6069286184</v>
      </c>
      <c r="AF42" t="n">
        <v>3.253449061385141e-06</v>
      </c>
      <c r="AG42" t="n">
        <v>8.194444444444445</v>
      </c>
      <c r="AH42" t="n">
        <v>633283.08303932</v>
      </c>
    </row>
    <row r="43">
      <c r="A43" t="n">
        <v>41</v>
      </c>
      <c r="B43" t="n">
        <v>120</v>
      </c>
      <c r="C43" t="inlineStr">
        <is>
          <t xml:space="preserve">CONCLUIDO	</t>
        </is>
      </c>
      <c r="D43" t="n">
        <v>3.5281</v>
      </c>
      <c r="E43" t="n">
        <v>28.34</v>
      </c>
      <c r="F43" t="n">
        <v>24.45</v>
      </c>
      <c r="G43" t="n">
        <v>56.42</v>
      </c>
      <c r="H43" t="n">
        <v>0.8</v>
      </c>
      <c r="I43" t="n">
        <v>26</v>
      </c>
      <c r="J43" t="n">
        <v>250.65</v>
      </c>
      <c r="K43" t="n">
        <v>57.72</v>
      </c>
      <c r="L43" t="n">
        <v>11.25</v>
      </c>
      <c r="M43" t="n">
        <v>24</v>
      </c>
      <c r="N43" t="n">
        <v>61.67</v>
      </c>
      <c r="O43" t="n">
        <v>31147.12</v>
      </c>
      <c r="P43" t="n">
        <v>380.47</v>
      </c>
      <c r="Q43" t="n">
        <v>452.59</v>
      </c>
      <c r="R43" t="n">
        <v>85.98999999999999</v>
      </c>
      <c r="S43" t="n">
        <v>57.64</v>
      </c>
      <c r="T43" t="n">
        <v>12004.31</v>
      </c>
      <c r="U43" t="n">
        <v>0.67</v>
      </c>
      <c r="V43" t="n">
        <v>0.87</v>
      </c>
      <c r="W43" t="n">
        <v>6.84</v>
      </c>
      <c r="X43" t="n">
        <v>0.73</v>
      </c>
      <c r="Y43" t="n">
        <v>1</v>
      </c>
      <c r="Z43" t="n">
        <v>10</v>
      </c>
      <c r="AA43" t="n">
        <v>512.1200370006617</v>
      </c>
      <c r="AB43" t="n">
        <v>700.7052277657947</v>
      </c>
      <c r="AC43" t="n">
        <v>633.8309042737905</v>
      </c>
      <c r="AD43" t="n">
        <v>512120.0370006617</v>
      </c>
      <c r="AE43" t="n">
        <v>700705.2277657947</v>
      </c>
      <c r="AF43" t="n">
        <v>3.250592895750146e-06</v>
      </c>
      <c r="AG43" t="n">
        <v>8.200231481481483</v>
      </c>
      <c r="AH43" t="n">
        <v>633830.9042737904</v>
      </c>
    </row>
    <row r="44">
      <c r="A44" t="n">
        <v>42</v>
      </c>
      <c r="B44" t="n">
        <v>120</v>
      </c>
      <c r="C44" t="inlineStr">
        <is>
          <t xml:space="preserve">CONCLUIDO	</t>
        </is>
      </c>
      <c r="D44" t="n">
        <v>3.5389</v>
      </c>
      <c r="E44" t="n">
        <v>28.26</v>
      </c>
      <c r="F44" t="n">
        <v>24.41</v>
      </c>
      <c r="G44" t="n">
        <v>58.58</v>
      </c>
      <c r="H44" t="n">
        <v>0.8100000000000001</v>
      </c>
      <c r="I44" t="n">
        <v>25</v>
      </c>
      <c r="J44" t="n">
        <v>251.1</v>
      </c>
      <c r="K44" t="n">
        <v>57.72</v>
      </c>
      <c r="L44" t="n">
        <v>11.5</v>
      </c>
      <c r="M44" t="n">
        <v>23</v>
      </c>
      <c r="N44" t="n">
        <v>61.87</v>
      </c>
      <c r="O44" t="n">
        <v>31202.63</v>
      </c>
      <c r="P44" t="n">
        <v>379.91</v>
      </c>
      <c r="Q44" t="n">
        <v>452.62</v>
      </c>
      <c r="R44" t="n">
        <v>84.8</v>
      </c>
      <c r="S44" t="n">
        <v>57.64</v>
      </c>
      <c r="T44" t="n">
        <v>11413.4</v>
      </c>
      <c r="U44" t="n">
        <v>0.68</v>
      </c>
      <c r="V44" t="n">
        <v>0.87</v>
      </c>
      <c r="W44" t="n">
        <v>6.83</v>
      </c>
      <c r="X44" t="n">
        <v>0.68</v>
      </c>
      <c r="Y44" t="n">
        <v>1</v>
      </c>
      <c r="Z44" t="n">
        <v>10</v>
      </c>
      <c r="AA44" t="n">
        <v>510.5403328127492</v>
      </c>
      <c r="AB44" t="n">
        <v>698.5438068042627</v>
      </c>
      <c r="AC44" t="n">
        <v>631.8757662952536</v>
      </c>
      <c r="AD44" t="n">
        <v>510540.3328127492</v>
      </c>
      <c r="AE44" t="n">
        <v>698543.8068042627</v>
      </c>
      <c r="AF44" t="n">
        <v>3.260543408284967e-06</v>
      </c>
      <c r="AG44" t="n">
        <v>8.177083333333334</v>
      </c>
      <c r="AH44" t="n">
        <v>631875.7662952535</v>
      </c>
    </row>
    <row r="45">
      <c r="A45" t="n">
        <v>43</v>
      </c>
      <c r="B45" t="n">
        <v>120</v>
      </c>
      <c r="C45" t="inlineStr">
        <is>
          <t xml:space="preserve">CONCLUIDO	</t>
        </is>
      </c>
      <c r="D45" t="n">
        <v>3.5408</v>
      </c>
      <c r="E45" t="n">
        <v>28.24</v>
      </c>
      <c r="F45" t="n">
        <v>24.39</v>
      </c>
      <c r="G45" t="n">
        <v>58.55</v>
      </c>
      <c r="H45" t="n">
        <v>0.83</v>
      </c>
      <c r="I45" t="n">
        <v>25</v>
      </c>
      <c r="J45" t="n">
        <v>251.55</v>
      </c>
      <c r="K45" t="n">
        <v>57.72</v>
      </c>
      <c r="L45" t="n">
        <v>11.75</v>
      </c>
      <c r="M45" t="n">
        <v>23</v>
      </c>
      <c r="N45" t="n">
        <v>62.07</v>
      </c>
      <c r="O45" t="n">
        <v>31258.21</v>
      </c>
      <c r="P45" t="n">
        <v>379.56</v>
      </c>
      <c r="Q45" t="n">
        <v>452.63</v>
      </c>
      <c r="R45" t="n">
        <v>83.97</v>
      </c>
      <c r="S45" t="n">
        <v>57.64</v>
      </c>
      <c r="T45" t="n">
        <v>10995.84</v>
      </c>
      <c r="U45" t="n">
        <v>0.6899999999999999</v>
      </c>
      <c r="V45" t="n">
        <v>0.87</v>
      </c>
      <c r="W45" t="n">
        <v>6.84</v>
      </c>
      <c r="X45" t="n">
        <v>0.67</v>
      </c>
      <c r="Y45" t="n">
        <v>1</v>
      </c>
      <c r="Z45" t="n">
        <v>10</v>
      </c>
      <c r="AA45" t="n">
        <v>510.0464005408947</v>
      </c>
      <c r="AB45" t="n">
        <v>697.8679868791573</v>
      </c>
      <c r="AC45" t="n">
        <v>631.2644456752811</v>
      </c>
      <c r="AD45" t="n">
        <v>510046.4005408947</v>
      </c>
      <c r="AE45" t="n">
        <v>697867.9868791574</v>
      </c>
      <c r="AF45" t="n">
        <v>3.262293961416094e-06</v>
      </c>
      <c r="AG45" t="n">
        <v>8.171296296296296</v>
      </c>
      <c r="AH45" t="n">
        <v>631264.4456752811</v>
      </c>
    </row>
    <row r="46">
      <c r="A46" t="n">
        <v>44</v>
      </c>
      <c r="B46" t="n">
        <v>120</v>
      </c>
      <c r="C46" t="inlineStr">
        <is>
          <t xml:space="preserve">CONCLUIDO	</t>
        </is>
      </c>
      <c r="D46" t="n">
        <v>3.5474</v>
      </c>
      <c r="E46" t="n">
        <v>28.19</v>
      </c>
      <c r="F46" t="n">
        <v>24.39</v>
      </c>
      <c r="G46" t="n">
        <v>60.97</v>
      </c>
      <c r="H46" t="n">
        <v>0.85</v>
      </c>
      <c r="I46" t="n">
        <v>24</v>
      </c>
      <c r="J46" t="n">
        <v>252</v>
      </c>
      <c r="K46" t="n">
        <v>57.72</v>
      </c>
      <c r="L46" t="n">
        <v>12</v>
      </c>
      <c r="M46" t="n">
        <v>22</v>
      </c>
      <c r="N46" t="n">
        <v>62.27</v>
      </c>
      <c r="O46" t="n">
        <v>31313.87</v>
      </c>
      <c r="P46" t="n">
        <v>379.7</v>
      </c>
      <c r="Q46" t="n">
        <v>452.58</v>
      </c>
      <c r="R46" t="n">
        <v>83.90000000000001</v>
      </c>
      <c r="S46" t="n">
        <v>57.64</v>
      </c>
      <c r="T46" t="n">
        <v>10968.77</v>
      </c>
      <c r="U46" t="n">
        <v>0.6899999999999999</v>
      </c>
      <c r="V46" t="n">
        <v>0.87</v>
      </c>
      <c r="W46" t="n">
        <v>6.83</v>
      </c>
      <c r="X46" t="n">
        <v>0.66</v>
      </c>
      <c r="Y46" t="n">
        <v>1</v>
      </c>
      <c r="Z46" t="n">
        <v>10</v>
      </c>
      <c r="AA46" t="n">
        <v>509.501124258773</v>
      </c>
      <c r="AB46" t="n">
        <v>697.1219158140667</v>
      </c>
      <c r="AC46" t="n">
        <v>630.5895785855253</v>
      </c>
      <c r="AD46" t="n">
        <v>509501.1242587729</v>
      </c>
      <c r="AE46" t="n">
        <v>697121.9158140667</v>
      </c>
      <c r="AF46" t="n">
        <v>3.268374830187373e-06</v>
      </c>
      <c r="AG46" t="n">
        <v>8.156828703703704</v>
      </c>
      <c r="AH46" t="n">
        <v>630589.5785855253</v>
      </c>
    </row>
    <row r="47">
      <c r="A47" t="n">
        <v>45</v>
      </c>
      <c r="B47" t="n">
        <v>120</v>
      </c>
      <c r="C47" t="inlineStr">
        <is>
          <t xml:space="preserve">CONCLUIDO	</t>
        </is>
      </c>
      <c r="D47" t="n">
        <v>3.5469</v>
      </c>
      <c r="E47" t="n">
        <v>28.19</v>
      </c>
      <c r="F47" t="n">
        <v>24.39</v>
      </c>
      <c r="G47" t="n">
        <v>60.98</v>
      </c>
      <c r="H47" t="n">
        <v>0.86</v>
      </c>
      <c r="I47" t="n">
        <v>24</v>
      </c>
      <c r="J47" t="n">
        <v>252.45</v>
      </c>
      <c r="K47" t="n">
        <v>57.72</v>
      </c>
      <c r="L47" t="n">
        <v>12.25</v>
      </c>
      <c r="M47" t="n">
        <v>22</v>
      </c>
      <c r="N47" t="n">
        <v>62.48</v>
      </c>
      <c r="O47" t="n">
        <v>31369.6</v>
      </c>
      <c r="P47" t="n">
        <v>379.28</v>
      </c>
      <c r="Q47" t="n">
        <v>452.6</v>
      </c>
      <c r="R47" t="n">
        <v>84.01000000000001</v>
      </c>
      <c r="S47" t="n">
        <v>57.64</v>
      </c>
      <c r="T47" t="n">
        <v>11025.08</v>
      </c>
      <c r="U47" t="n">
        <v>0.6899999999999999</v>
      </c>
      <c r="V47" t="n">
        <v>0.87</v>
      </c>
      <c r="W47" t="n">
        <v>6.83</v>
      </c>
      <c r="X47" t="n">
        <v>0.67</v>
      </c>
      <c r="Y47" t="n">
        <v>1</v>
      </c>
      <c r="Z47" t="n">
        <v>10</v>
      </c>
      <c r="AA47" t="n">
        <v>509.2631943188003</v>
      </c>
      <c r="AB47" t="n">
        <v>696.796369573468</v>
      </c>
      <c r="AC47" t="n">
        <v>630.2951020212223</v>
      </c>
      <c r="AD47" t="n">
        <v>509263.1943188003</v>
      </c>
      <c r="AE47" t="n">
        <v>696796.369573468</v>
      </c>
      <c r="AF47" t="n">
        <v>3.267914158310761e-06</v>
      </c>
      <c r="AG47" t="n">
        <v>8.156828703703704</v>
      </c>
      <c r="AH47" t="n">
        <v>630295.1020212224</v>
      </c>
    </row>
    <row r="48">
      <c r="A48" t="n">
        <v>46</v>
      </c>
      <c r="B48" t="n">
        <v>120</v>
      </c>
      <c r="C48" t="inlineStr">
        <is>
          <t xml:space="preserve">CONCLUIDO	</t>
        </is>
      </c>
      <c r="D48" t="n">
        <v>3.5575</v>
      </c>
      <c r="E48" t="n">
        <v>28.11</v>
      </c>
      <c r="F48" t="n">
        <v>24.35</v>
      </c>
      <c r="G48" t="n">
        <v>63.53</v>
      </c>
      <c r="H48" t="n">
        <v>0.88</v>
      </c>
      <c r="I48" t="n">
        <v>23</v>
      </c>
      <c r="J48" t="n">
        <v>252.9</v>
      </c>
      <c r="K48" t="n">
        <v>57.72</v>
      </c>
      <c r="L48" t="n">
        <v>12.5</v>
      </c>
      <c r="M48" t="n">
        <v>21</v>
      </c>
      <c r="N48" t="n">
        <v>62.68</v>
      </c>
      <c r="O48" t="n">
        <v>31425.4</v>
      </c>
      <c r="P48" t="n">
        <v>378.64</v>
      </c>
      <c r="Q48" t="n">
        <v>452.6</v>
      </c>
      <c r="R48" t="n">
        <v>82.76000000000001</v>
      </c>
      <c r="S48" t="n">
        <v>57.64</v>
      </c>
      <c r="T48" t="n">
        <v>10402.71</v>
      </c>
      <c r="U48" t="n">
        <v>0.7</v>
      </c>
      <c r="V48" t="n">
        <v>0.87</v>
      </c>
      <c r="W48" t="n">
        <v>6.83</v>
      </c>
      <c r="X48" t="n">
        <v>0.63</v>
      </c>
      <c r="Y48" t="n">
        <v>1</v>
      </c>
      <c r="Z48" t="n">
        <v>10</v>
      </c>
      <c r="AA48" t="n">
        <v>507.6653494077425</v>
      </c>
      <c r="AB48" t="n">
        <v>694.6101276742163</v>
      </c>
      <c r="AC48" t="n">
        <v>628.3175119804255</v>
      </c>
      <c r="AD48" t="n">
        <v>507665.3494077425</v>
      </c>
      <c r="AE48" t="n">
        <v>694610.1276742163</v>
      </c>
      <c r="AF48" t="n">
        <v>3.277680402094937e-06</v>
      </c>
      <c r="AG48" t="n">
        <v>8.133680555555555</v>
      </c>
      <c r="AH48" t="n">
        <v>628317.5119804255</v>
      </c>
    </row>
    <row r="49">
      <c r="A49" t="n">
        <v>47</v>
      </c>
      <c r="B49" t="n">
        <v>120</v>
      </c>
      <c r="C49" t="inlineStr">
        <is>
          <t xml:space="preserve">CONCLUIDO	</t>
        </is>
      </c>
      <c r="D49" t="n">
        <v>3.5587</v>
      </c>
      <c r="E49" t="n">
        <v>28.1</v>
      </c>
      <c r="F49" t="n">
        <v>24.34</v>
      </c>
      <c r="G49" t="n">
        <v>63.5</v>
      </c>
      <c r="H49" t="n">
        <v>0.9</v>
      </c>
      <c r="I49" t="n">
        <v>23</v>
      </c>
      <c r="J49" t="n">
        <v>253.35</v>
      </c>
      <c r="K49" t="n">
        <v>57.72</v>
      </c>
      <c r="L49" t="n">
        <v>12.75</v>
      </c>
      <c r="M49" t="n">
        <v>21</v>
      </c>
      <c r="N49" t="n">
        <v>62.88</v>
      </c>
      <c r="O49" t="n">
        <v>31481.28</v>
      </c>
      <c r="P49" t="n">
        <v>378.25</v>
      </c>
      <c r="Q49" t="n">
        <v>452.55</v>
      </c>
      <c r="R49" t="n">
        <v>82.39</v>
      </c>
      <c r="S49" t="n">
        <v>57.64</v>
      </c>
      <c r="T49" t="n">
        <v>10219.16</v>
      </c>
      <c r="U49" t="n">
        <v>0.7</v>
      </c>
      <c r="V49" t="n">
        <v>0.87</v>
      </c>
      <c r="W49" t="n">
        <v>6.84</v>
      </c>
      <c r="X49" t="n">
        <v>0.62</v>
      </c>
      <c r="Y49" t="n">
        <v>1</v>
      </c>
      <c r="Z49" t="n">
        <v>10</v>
      </c>
      <c r="AA49" t="n">
        <v>507.2502438435782</v>
      </c>
      <c r="AB49" t="n">
        <v>694.0421619281616</v>
      </c>
      <c r="AC49" t="n">
        <v>627.8037520880293</v>
      </c>
      <c r="AD49" t="n">
        <v>507250.2438435782</v>
      </c>
      <c r="AE49" t="n">
        <v>694042.1619281616</v>
      </c>
      <c r="AF49" t="n">
        <v>3.278786014598806e-06</v>
      </c>
      <c r="AG49" t="n">
        <v>8.130787037037038</v>
      </c>
      <c r="AH49" t="n">
        <v>627803.7520880293</v>
      </c>
    </row>
    <row r="50">
      <c r="A50" t="n">
        <v>48</v>
      </c>
      <c r="B50" t="n">
        <v>120</v>
      </c>
      <c r="C50" t="inlineStr">
        <is>
          <t xml:space="preserve">CONCLUIDO	</t>
        </is>
      </c>
      <c r="D50" t="n">
        <v>3.5674</v>
      </c>
      <c r="E50" t="n">
        <v>28.03</v>
      </c>
      <c r="F50" t="n">
        <v>24.32</v>
      </c>
      <c r="G50" t="n">
        <v>66.33</v>
      </c>
      <c r="H50" t="n">
        <v>0.91</v>
      </c>
      <c r="I50" t="n">
        <v>22</v>
      </c>
      <c r="J50" t="n">
        <v>253.81</v>
      </c>
      <c r="K50" t="n">
        <v>57.72</v>
      </c>
      <c r="L50" t="n">
        <v>13</v>
      </c>
      <c r="M50" t="n">
        <v>20</v>
      </c>
      <c r="N50" t="n">
        <v>63.08</v>
      </c>
      <c r="O50" t="n">
        <v>31537.23</v>
      </c>
      <c r="P50" t="n">
        <v>378.02</v>
      </c>
      <c r="Q50" t="n">
        <v>452.57</v>
      </c>
      <c r="R50" t="n">
        <v>81.79000000000001</v>
      </c>
      <c r="S50" t="n">
        <v>57.64</v>
      </c>
      <c r="T50" t="n">
        <v>9920.67</v>
      </c>
      <c r="U50" t="n">
        <v>0.7</v>
      </c>
      <c r="V50" t="n">
        <v>0.87</v>
      </c>
      <c r="W50" t="n">
        <v>6.83</v>
      </c>
      <c r="X50" t="n">
        <v>0.6</v>
      </c>
      <c r="Y50" t="n">
        <v>1</v>
      </c>
      <c r="Z50" t="n">
        <v>10</v>
      </c>
      <c r="AA50" t="n">
        <v>506.1919905269353</v>
      </c>
      <c r="AB50" t="n">
        <v>692.5942130534896</v>
      </c>
      <c r="AC50" t="n">
        <v>626.4939934217469</v>
      </c>
      <c r="AD50" t="n">
        <v>506191.9905269353</v>
      </c>
      <c r="AE50" t="n">
        <v>692594.2130534896</v>
      </c>
      <c r="AF50" t="n">
        <v>3.286801705251856e-06</v>
      </c>
      <c r="AG50" t="n">
        <v>8.110532407407408</v>
      </c>
      <c r="AH50" t="n">
        <v>626493.993421747</v>
      </c>
    </row>
    <row r="51">
      <c r="A51" t="n">
        <v>49</v>
      </c>
      <c r="B51" t="n">
        <v>120</v>
      </c>
      <c r="C51" t="inlineStr">
        <is>
          <t xml:space="preserve">CONCLUIDO	</t>
        </is>
      </c>
      <c r="D51" t="n">
        <v>3.5669</v>
      </c>
      <c r="E51" t="n">
        <v>28.04</v>
      </c>
      <c r="F51" t="n">
        <v>24.32</v>
      </c>
      <c r="G51" t="n">
        <v>66.34</v>
      </c>
      <c r="H51" t="n">
        <v>0.93</v>
      </c>
      <c r="I51" t="n">
        <v>22</v>
      </c>
      <c r="J51" t="n">
        <v>254.26</v>
      </c>
      <c r="K51" t="n">
        <v>57.72</v>
      </c>
      <c r="L51" t="n">
        <v>13.25</v>
      </c>
      <c r="M51" t="n">
        <v>20</v>
      </c>
      <c r="N51" t="n">
        <v>63.29</v>
      </c>
      <c r="O51" t="n">
        <v>31593.26</v>
      </c>
      <c r="P51" t="n">
        <v>377.96</v>
      </c>
      <c r="Q51" t="n">
        <v>452.57</v>
      </c>
      <c r="R51" t="n">
        <v>81.89</v>
      </c>
      <c r="S51" t="n">
        <v>57.64</v>
      </c>
      <c r="T51" t="n">
        <v>9970.49</v>
      </c>
      <c r="U51" t="n">
        <v>0.7</v>
      </c>
      <c r="V51" t="n">
        <v>0.87</v>
      </c>
      <c r="W51" t="n">
        <v>6.83</v>
      </c>
      <c r="X51" t="n">
        <v>0.6</v>
      </c>
      <c r="Y51" t="n">
        <v>1</v>
      </c>
      <c r="Z51" t="n">
        <v>10</v>
      </c>
      <c r="AA51" t="n">
        <v>506.1990400937185</v>
      </c>
      <c r="AB51" t="n">
        <v>692.6038585817672</v>
      </c>
      <c r="AC51" t="n">
        <v>626.5027183943434</v>
      </c>
      <c r="AD51" t="n">
        <v>506199.0400937185</v>
      </c>
      <c r="AE51" t="n">
        <v>692603.8585817672</v>
      </c>
      <c r="AF51" t="n">
        <v>3.286341033375244e-06</v>
      </c>
      <c r="AG51" t="n">
        <v>8.113425925925926</v>
      </c>
      <c r="AH51" t="n">
        <v>626502.7183943434</v>
      </c>
    </row>
    <row r="52">
      <c r="A52" t="n">
        <v>50</v>
      </c>
      <c r="B52" t="n">
        <v>120</v>
      </c>
      <c r="C52" t="inlineStr">
        <is>
          <t xml:space="preserve">CONCLUIDO	</t>
        </is>
      </c>
      <c r="D52" t="n">
        <v>3.576</v>
      </c>
      <c r="E52" t="n">
        <v>27.96</v>
      </c>
      <c r="F52" t="n">
        <v>24.3</v>
      </c>
      <c r="G52" t="n">
        <v>69.42</v>
      </c>
      <c r="H52" t="n">
        <v>0.9399999999999999</v>
      </c>
      <c r="I52" t="n">
        <v>21</v>
      </c>
      <c r="J52" t="n">
        <v>254.72</v>
      </c>
      <c r="K52" t="n">
        <v>57.72</v>
      </c>
      <c r="L52" t="n">
        <v>13.5</v>
      </c>
      <c r="M52" t="n">
        <v>19</v>
      </c>
      <c r="N52" t="n">
        <v>63.49</v>
      </c>
      <c r="O52" t="n">
        <v>31649.36</v>
      </c>
      <c r="P52" t="n">
        <v>377.24</v>
      </c>
      <c r="Q52" t="n">
        <v>452.64</v>
      </c>
      <c r="R52" t="n">
        <v>80.81</v>
      </c>
      <c r="S52" t="n">
        <v>57.64</v>
      </c>
      <c r="T52" t="n">
        <v>9440.35</v>
      </c>
      <c r="U52" t="n">
        <v>0.71</v>
      </c>
      <c r="V52" t="n">
        <v>0.87</v>
      </c>
      <c r="W52" t="n">
        <v>6.83</v>
      </c>
      <c r="X52" t="n">
        <v>0.57</v>
      </c>
      <c r="Y52" t="n">
        <v>1</v>
      </c>
      <c r="Z52" t="n">
        <v>10</v>
      </c>
      <c r="AA52" t="n">
        <v>504.7763837546897</v>
      </c>
      <c r="AB52" t="n">
        <v>690.6573174155398</v>
      </c>
      <c r="AC52" t="n">
        <v>624.741952385033</v>
      </c>
      <c r="AD52" t="n">
        <v>504776.3837546897</v>
      </c>
      <c r="AE52" t="n">
        <v>690657.3174155398</v>
      </c>
      <c r="AF52" t="n">
        <v>3.294725261529584e-06</v>
      </c>
      <c r="AG52" t="n">
        <v>8.090277777777779</v>
      </c>
      <c r="AH52" t="n">
        <v>624741.952385033</v>
      </c>
    </row>
    <row r="53">
      <c r="A53" t="n">
        <v>51</v>
      </c>
      <c r="B53" t="n">
        <v>120</v>
      </c>
      <c r="C53" t="inlineStr">
        <is>
          <t xml:space="preserve">CONCLUIDO	</t>
        </is>
      </c>
      <c r="D53" t="n">
        <v>3.5757</v>
      </c>
      <c r="E53" t="n">
        <v>27.97</v>
      </c>
      <c r="F53" t="n">
        <v>24.3</v>
      </c>
      <c r="G53" t="n">
        <v>69.43000000000001</v>
      </c>
      <c r="H53" t="n">
        <v>0.96</v>
      </c>
      <c r="I53" t="n">
        <v>21</v>
      </c>
      <c r="J53" t="n">
        <v>255.17</v>
      </c>
      <c r="K53" t="n">
        <v>57.72</v>
      </c>
      <c r="L53" t="n">
        <v>13.75</v>
      </c>
      <c r="M53" t="n">
        <v>19</v>
      </c>
      <c r="N53" t="n">
        <v>63.7</v>
      </c>
      <c r="O53" t="n">
        <v>31705.54</v>
      </c>
      <c r="P53" t="n">
        <v>377.43</v>
      </c>
      <c r="Q53" t="n">
        <v>452.63</v>
      </c>
      <c r="R53" t="n">
        <v>80.95999999999999</v>
      </c>
      <c r="S53" t="n">
        <v>57.64</v>
      </c>
      <c r="T53" t="n">
        <v>9515.26</v>
      </c>
      <c r="U53" t="n">
        <v>0.71</v>
      </c>
      <c r="V53" t="n">
        <v>0.87</v>
      </c>
      <c r="W53" t="n">
        <v>6.83</v>
      </c>
      <c r="X53" t="n">
        <v>0.58</v>
      </c>
      <c r="Y53" t="n">
        <v>1</v>
      </c>
      <c r="Z53" t="n">
        <v>10</v>
      </c>
      <c r="AA53" t="n">
        <v>504.9333535459953</v>
      </c>
      <c r="AB53" t="n">
        <v>690.8720904090227</v>
      </c>
      <c r="AC53" t="n">
        <v>624.9362277454537</v>
      </c>
      <c r="AD53" t="n">
        <v>504933.3535459953</v>
      </c>
      <c r="AE53" t="n">
        <v>690872.0904090226</v>
      </c>
      <c r="AF53" t="n">
        <v>3.294448858403616e-06</v>
      </c>
      <c r="AG53" t="n">
        <v>8.093171296296296</v>
      </c>
      <c r="AH53" t="n">
        <v>624936.2277454537</v>
      </c>
    </row>
    <row r="54">
      <c r="A54" t="n">
        <v>52</v>
      </c>
      <c r="B54" t="n">
        <v>120</v>
      </c>
      <c r="C54" t="inlineStr">
        <is>
          <t xml:space="preserve">CONCLUIDO	</t>
        </is>
      </c>
      <c r="D54" t="n">
        <v>3.5763</v>
      </c>
      <c r="E54" t="n">
        <v>27.96</v>
      </c>
      <c r="F54" t="n">
        <v>24.3</v>
      </c>
      <c r="G54" t="n">
        <v>69.42</v>
      </c>
      <c r="H54" t="n">
        <v>0.97</v>
      </c>
      <c r="I54" t="n">
        <v>21</v>
      </c>
      <c r="J54" t="n">
        <v>255.63</v>
      </c>
      <c r="K54" t="n">
        <v>57.72</v>
      </c>
      <c r="L54" t="n">
        <v>14</v>
      </c>
      <c r="M54" t="n">
        <v>19</v>
      </c>
      <c r="N54" t="n">
        <v>63.91</v>
      </c>
      <c r="O54" t="n">
        <v>31761.8</v>
      </c>
      <c r="P54" t="n">
        <v>377.3</v>
      </c>
      <c r="Q54" t="n">
        <v>452.58</v>
      </c>
      <c r="R54" t="n">
        <v>80.97</v>
      </c>
      <c r="S54" t="n">
        <v>57.64</v>
      </c>
      <c r="T54" t="n">
        <v>9516.120000000001</v>
      </c>
      <c r="U54" t="n">
        <v>0.71</v>
      </c>
      <c r="V54" t="n">
        <v>0.87</v>
      </c>
      <c r="W54" t="n">
        <v>6.83</v>
      </c>
      <c r="X54" t="n">
        <v>0.57</v>
      </c>
      <c r="Y54" t="n">
        <v>1</v>
      </c>
      <c r="Z54" t="n">
        <v>10</v>
      </c>
      <c r="AA54" t="n">
        <v>504.7885150580546</v>
      </c>
      <c r="AB54" t="n">
        <v>690.6739159999991</v>
      </c>
      <c r="AC54" t="n">
        <v>624.7569668238878</v>
      </c>
      <c r="AD54" t="n">
        <v>504788.5150580546</v>
      </c>
      <c r="AE54" t="n">
        <v>690673.915999999</v>
      </c>
      <c r="AF54" t="n">
        <v>3.29500166465555e-06</v>
      </c>
      <c r="AG54" t="n">
        <v>8.090277777777779</v>
      </c>
      <c r="AH54" t="n">
        <v>624756.9668238878</v>
      </c>
    </row>
    <row r="55">
      <c r="A55" t="n">
        <v>53</v>
      </c>
      <c r="B55" t="n">
        <v>120</v>
      </c>
      <c r="C55" t="inlineStr">
        <is>
          <t xml:space="preserve">CONCLUIDO	</t>
        </is>
      </c>
      <c r="D55" t="n">
        <v>3.5868</v>
      </c>
      <c r="E55" t="n">
        <v>27.88</v>
      </c>
      <c r="F55" t="n">
        <v>24.26</v>
      </c>
      <c r="G55" t="n">
        <v>72.78</v>
      </c>
      <c r="H55" t="n">
        <v>0.99</v>
      </c>
      <c r="I55" t="n">
        <v>20</v>
      </c>
      <c r="J55" t="n">
        <v>256.09</v>
      </c>
      <c r="K55" t="n">
        <v>57.72</v>
      </c>
      <c r="L55" t="n">
        <v>14.25</v>
      </c>
      <c r="M55" t="n">
        <v>18</v>
      </c>
      <c r="N55" t="n">
        <v>64.11</v>
      </c>
      <c r="O55" t="n">
        <v>31818.13</v>
      </c>
      <c r="P55" t="n">
        <v>376.31</v>
      </c>
      <c r="Q55" t="n">
        <v>452.63</v>
      </c>
      <c r="R55" t="n">
        <v>79.84999999999999</v>
      </c>
      <c r="S55" t="n">
        <v>57.64</v>
      </c>
      <c r="T55" t="n">
        <v>8961.969999999999</v>
      </c>
      <c r="U55" t="n">
        <v>0.72</v>
      </c>
      <c r="V55" t="n">
        <v>0.87</v>
      </c>
      <c r="W55" t="n">
        <v>6.82</v>
      </c>
      <c r="X55" t="n">
        <v>0.53</v>
      </c>
      <c r="Y55" t="n">
        <v>1</v>
      </c>
      <c r="Z55" t="n">
        <v>10</v>
      </c>
      <c r="AA55" t="n">
        <v>502.9903896795307</v>
      </c>
      <c r="AB55" t="n">
        <v>688.2136415294096</v>
      </c>
      <c r="AC55" t="n">
        <v>622.5314974957545</v>
      </c>
      <c r="AD55" t="n">
        <v>502990.3896795307</v>
      </c>
      <c r="AE55" t="n">
        <v>688213.6415294097</v>
      </c>
      <c r="AF55" t="n">
        <v>3.304675774064404e-06</v>
      </c>
      <c r="AG55" t="n">
        <v>8.06712962962963</v>
      </c>
      <c r="AH55" t="n">
        <v>622531.4974957545</v>
      </c>
    </row>
    <row r="56">
      <c r="A56" t="n">
        <v>54</v>
      </c>
      <c r="B56" t="n">
        <v>120</v>
      </c>
      <c r="C56" t="inlineStr">
        <is>
          <t xml:space="preserve">CONCLUIDO	</t>
        </is>
      </c>
      <c r="D56" t="n">
        <v>3.5852</v>
      </c>
      <c r="E56" t="n">
        <v>27.89</v>
      </c>
      <c r="F56" t="n">
        <v>24.27</v>
      </c>
      <c r="G56" t="n">
        <v>72.81999999999999</v>
      </c>
      <c r="H56" t="n">
        <v>1.01</v>
      </c>
      <c r="I56" t="n">
        <v>20</v>
      </c>
      <c r="J56" t="n">
        <v>256.54</v>
      </c>
      <c r="K56" t="n">
        <v>57.72</v>
      </c>
      <c r="L56" t="n">
        <v>14.5</v>
      </c>
      <c r="M56" t="n">
        <v>18</v>
      </c>
      <c r="N56" t="n">
        <v>64.31999999999999</v>
      </c>
      <c r="O56" t="n">
        <v>31874.54</v>
      </c>
      <c r="P56" t="n">
        <v>376.85</v>
      </c>
      <c r="Q56" t="n">
        <v>452.62</v>
      </c>
      <c r="R56" t="n">
        <v>80.11</v>
      </c>
      <c r="S56" t="n">
        <v>57.64</v>
      </c>
      <c r="T56" t="n">
        <v>9091.459999999999</v>
      </c>
      <c r="U56" t="n">
        <v>0.72</v>
      </c>
      <c r="V56" t="n">
        <v>0.87</v>
      </c>
      <c r="W56" t="n">
        <v>6.83</v>
      </c>
      <c r="X56" t="n">
        <v>0.55</v>
      </c>
      <c r="Y56" t="n">
        <v>1</v>
      </c>
      <c r="Z56" t="n">
        <v>10</v>
      </c>
      <c r="AA56" t="n">
        <v>503.5396906984076</v>
      </c>
      <c r="AB56" t="n">
        <v>688.9652194168877</v>
      </c>
      <c r="AC56" t="n">
        <v>623.2113458444978</v>
      </c>
      <c r="AD56" t="n">
        <v>503539.6906984076</v>
      </c>
      <c r="AE56" t="n">
        <v>688965.2194168877</v>
      </c>
      <c r="AF56" t="n">
        <v>3.303201624059246e-06</v>
      </c>
      <c r="AG56" t="n">
        <v>8.070023148148149</v>
      </c>
      <c r="AH56" t="n">
        <v>623211.3458444978</v>
      </c>
    </row>
    <row r="57">
      <c r="A57" t="n">
        <v>55</v>
      </c>
      <c r="B57" t="n">
        <v>120</v>
      </c>
      <c r="C57" t="inlineStr">
        <is>
          <t xml:space="preserve">CONCLUIDO	</t>
        </is>
      </c>
      <c r="D57" t="n">
        <v>3.5877</v>
      </c>
      <c r="E57" t="n">
        <v>27.87</v>
      </c>
      <c r="F57" t="n">
        <v>24.25</v>
      </c>
      <c r="G57" t="n">
        <v>72.76000000000001</v>
      </c>
      <c r="H57" t="n">
        <v>1.02</v>
      </c>
      <c r="I57" t="n">
        <v>20</v>
      </c>
      <c r="J57" t="n">
        <v>257</v>
      </c>
      <c r="K57" t="n">
        <v>57.72</v>
      </c>
      <c r="L57" t="n">
        <v>14.75</v>
      </c>
      <c r="M57" t="n">
        <v>18</v>
      </c>
      <c r="N57" t="n">
        <v>64.53</v>
      </c>
      <c r="O57" t="n">
        <v>31931.15</v>
      </c>
      <c r="P57" t="n">
        <v>376.04</v>
      </c>
      <c r="Q57" t="n">
        <v>452.6</v>
      </c>
      <c r="R57" t="n">
        <v>79.59</v>
      </c>
      <c r="S57" t="n">
        <v>57.64</v>
      </c>
      <c r="T57" t="n">
        <v>8833.23</v>
      </c>
      <c r="U57" t="n">
        <v>0.72</v>
      </c>
      <c r="V57" t="n">
        <v>0.87</v>
      </c>
      <c r="W57" t="n">
        <v>6.82</v>
      </c>
      <c r="X57" t="n">
        <v>0.53</v>
      </c>
      <c r="Y57" t="n">
        <v>1</v>
      </c>
      <c r="Z57" t="n">
        <v>10</v>
      </c>
      <c r="AA57" t="n">
        <v>502.6893080638417</v>
      </c>
      <c r="AB57" t="n">
        <v>687.8016883800406</v>
      </c>
      <c r="AC57" t="n">
        <v>622.1588605767813</v>
      </c>
      <c r="AD57" t="n">
        <v>502689.3080638417</v>
      </c>
      <c r="AE57" t="n">
        <v>687801.6883800406</v>
      </c>
      <c r="AF57" t="n">
        <v>3.305504983442306e-06</v>
      </c>
      <c r="AG57" t="n">
        <v>8.064236111111112</v>
      </c>
      <c r="AH57" t="n">
        <v>622158.8605767813</v>
      </c>
    </row>
    <row r="58">
      <c r="A58" t="n">
        <v>56</v>
      </c>
      <c r="B58" t="n">
        <v>120</v>
      </c>
      <c r="C58" t="inlineStr">
        <is>
          <t xml:space="preserve">CONCLUIDO	</t>
        </is>
      </c>
      <c r="D58" t="n">
        <v>3.5933</v>
      </c>
      <c r="E58" t="n">
        <v>27.83</v>
      </c>
      <c r="F58" t="n">
        <v>24.25</v>
      </c>
      <c r="G58" t="n">
        <v>76.59</v>
      </c>
      <c r="H58" t="n">
        <v>1.04</v>
      </c>
      <c r="I58" t="n">
        <v>19</v>
      </c>
      <c r="J58" t="n">
        <v>257.46</v>
      </c>
      <c r="K58" t="n">
        <v>57.72</v>
      </c>
      <c r="L58" t="n">
        <v>15</v>
      </c>
      <c r="M58" t="n">
        <v>17</v>
      </c>
      <c r="N58" t="n">
        <v>64.73999999999999</v>
      </c>
      <c r="O58" t="n">
        <v>31987.71</v>
      </c>
      <c r="P58" t="n">
        <v>375.54</v>
      </c>
      <c r="Q58" t="n">
        <v>452.59</v>
      </c>
      <c r="R58" t="n">
        <v>79.58</v>
      </c>
      <c r="S58" t="n">
        <v>57.64</v>
      </c>
      <c r="T58" t="n">
        <v>8832.6</v>
      </c>
      <c r="U58" t="n">
        <v>0.72</v>
      </c>
      <c r="V58" t="n">
        <v>0.87</v>
      </c>
      <c r="W58" t="n">
        <v>6.83</v>
      </c>
      <c r="X58" t="n">
        <v>0.53</v>
      </c>
      <c r="Y58" t="n">
        <v>1</v>
      </c>
      <c r="Z58" t="n">
        <v>10</v>
      </c>
      <c r="AA58" t="n">
        <v>501.8275192216001</v>
      </c>
      <c r="AB58" t="n">
        <v>686.6225508666453</v>
      </c>
      <c r="AC58" t="n">
        <v>621.0922582927345</v>
      </c>
      <c r="AD58" t="n">
        <v>501827.5192216001</v>
      </c>
      <c r="AE58" t="n">
        <v>686622.5508666453</v>
      </c>
      <c r="AF58" t="n">
        <v>3.310664508460361e-06</v>
      </c>
      <c r="AG58" t="n">
        <v>8.052662037037036</v>
      </c>
      <c r="AH58" t="n">
        <v>621092.2582927345</v>
      </c>
    </row>
    <row r="59">
      <c r="A59" t="n">
        <v>57</v>
      </c>
      <c r="B59" t="n">
        <v>120</v>
      </c>
      <c r="C59" t="inlineStr">
        <is>
          <t xml:space="preserve">CONCLUIDO	</t>
        </is>
      </c>
      <c r="D59" t="n">
        <v>3.5959</v>
      </c>
      <c r="E59" t="n">
        <v>27.81</v>
      </c>
      <c r="F59" t="n">
        <v>24.23</v>
      </c>
      <c r="G59" t="n">
        <v>76.53</v>
      </c>
      <c r="H59" t="n">
        <v>1.05</v>
      </c>
      <c r="I59" t="n">
        <v>19</v>
      </c>
      <c r="J59" t="n">
        <v>257.92</v>
      </c>
      <c r="K59" t="n">
        <v>57.72</v>
      </c>
      <c r="L59" t="n">
        <v>15.25</v>
      </c>
      <c r="M59" t="n">
        <v>17</v>
      </c>
      <c r="N59" t="n">
        <v>64.95</v>
      </c>
      <c r="O59" t="n">
        <v>32044.35</v>
      </c>
      <c r="P59" t="n">
        <v>375.55</v>
      </c>
      <c r="Q59" t="n">
        <v>452.59</v>
      </c>
      <c r="R59" t="n">
        <v>78.91</v>
      </c>
      <c r="S59" t="n">
        <v>57.64</v>
      </c>
      <c r="T59" t="n">
        <v>8498.950000000001</v>
      </c>
      <c r="U59" t="n">
        <v>0.73</v>
      </c>
      <c r="V59" t="n">
        <v>0.87</v>
      </c>
      <c r="W59" t="n">
        <v>6.83</v>
      </c>
      <c r="X59" t="n">
        <v>0.51</v>
      </c>
      <c r="Y59" t="n">
        <v>1</v>
      </c>
      <c r="Z59" t="n">
        <v>10</v>
      </c>
      <c r="AA59" t="n">
        <v>501.522460089099</v>
      </c>
      <c r="AB59" t="n">
        <v>686.2051555032981</v>
      </c>
      <c r="AC59" t="n">
        <v>620.7146985570472</v>
      </c>
      <c r="AD59" t="n">
        <v>501522.460089099</v>
      </c>
      <c r="AE59" t="n">
        <v>686205.1555032982</v>
      </c>
      <c r="AF59" t="n">
        <v>3.313060002218745e-06</v>
      </c>
      <c r="AG59" t="n">
        <v>8.046875</v>
      </c>
      <c r="AH59" t="n">
        <v>620714.6985570472</v>
      </c>
    </row>
    <row r="60">
      <c r="A60" t="n">
        <v>58</v>
      </c>
      <c r="B60" t="n">
        <v>120</v>
      </c>
      <c r="C60" t="inlineStr">
        <is>
          <t xml:space="preserve">CONCLUIDO	</t>
        </is>
      </c>
      <c r="D60" t="n">
        <v>3.5953</v>
      </c>
      <c r="E60" t="n">
        <v>27.81</v>
      </c>
      <c r="F60" t="n">
        <v>24.24</v>
      </c>
      <c r="G60" t="n">
        <v>76.55</v>
      </c>
      <c r="H60" t="n">
        <v>1.07</v>
      </c>
      <c r="I60" t="n">
        <v>19</v>
      </c>
      <c r="J60" t="n">
        <v>258.38</v>
      </c>
      <c r="K60" t="n">
        <v>57.72</v>
      </c>
      <c r="L60" t="n">
        <v>15.5</v>
      </c>
      <c r="M60" t="n">
        <v>17</v>
      </c>
      <c r="N60" t="n">
        <v>65.16</v>
      </c>
      <c r="O60" t="n">
        <v>32101.07</v>
      </c>
      <c r="P60" t="n">
        <v>375.7</v>
      </c>
      <c r="Q60" t="n">
        <v>452.64</v>
      </c>
      <c r="R60" t="n">
        <v>79.22</v>
      </c>
      <c r="S60" t="n">
        <v>57.64</v>
      </c>
      <c r="T60" t="n">
        <v>8653.33</v>
      </c>
      <c r="U60" t="n">
        <v>0.73</v>
      </c>
      <c r="V60" t="n">
        <v>0.87</v>
      </c>
      <c r="W60" t="n">
        <v>6.82</v>
      </c>
      <c r="X60" t="n">
        <v>0.51</v>
      </c>
      <c r="Y60" t="n">
        <v>1</v>
      </c>
      <c r="Z60" t="n">
        <v>10</v>
      </c>
      <c r="AA60" t="n">
        <v>501.7137860001337</v>
      </c>
      <c r="AB60" t="n">
        <v>686.4669360554792</v>
      </c>
      <c r="AC60" t="n">
        <v>620.9514951407394</v>
      </c>
      <c r="AD60" t="n">
        <v>501713.7860001337</v>
      </c>
      <c r="AE60" t="n">
        <v>686466.9360554792</v>
      </c>
      <c r="AF60" t="n">
        <v>3.31250719596681e-06</v>
      </c>
      <c r="AG60" t="n">
        <v>8.046875</v>
      </c>
      <c r="AH60" t="n">
        <v>620951.4951407395</v>
      </c>
    </row>
    <row r="61">
      <c r="A61" t="n">
        <v>59</v>
      </c>
      <c r="B61" t="n">
        <v>120</v>
      </c>
      <c r="C61" t="inlineStr">
        <is>
          <t xml:space="preserve">CONCLUIDO	</t>
        </is>
      </c>
      <c r="D61" t="n">
        <v>3.5951</v>
      </c>
      <c r="E61" t="n">
        <v>27.82</v>
      </c>
      <c r="F61" t="n">
        <v>24.24</v>
      </c>
      <c r="G61" t="n">
        <v>76.55</v>
      </c>
      <c r="H61" t="n">
        <v>1.08</v>
      </c>
      <c r="I61" t="n">
        <v>19</v>
      </c>
      <c r="J61" t="n">
        <v>258.84</v>
      </c>
      <c r="K61" t="n">
        <v>57.72</v>
      </c>
      <c r="L61" t="n">
        <v>15.75</v>
      </c>
      <c r="M61" t="n">
        <v>17</v>
      </c>
      <c r="N61" t="n">
        <v>65.37</v>
      </c>
      <c r="O61" t="n">
        <v>32157.87</v>
      </c>
      <c r="P61" t="n">
        <v>375.37</v>
      </c>
      <c r="Q61" t="n">
        <v>452.59</v>
      </c>
      <c r="R61" t="n">
        <v>79.08</v>
      </c>
      <c r="S61" t="n">
        <v>57.64</v>
      </c>
      <c r="T61" t="n">
        <v>8583.58</v>
      </c>
      <c r="U61" t="n">
        <v>0.73</v>
      </c>
      <c r="V61" t="n">
        <v>0.87</v>
      </c>
      <c r="W61" t="n">
        <v>6.83</v>
      </c>
      <c r="X61" t="n">
        <v>0.52</v>
      </c>
      <c r="Y61" t="n">
        <v>1</v>
      </c>
      <c r="Z61" t="n">
        <v>10</v>
      </c>
      <c r="AA61" t="n">
        <v>501.5104692728916</v>
      </c>
      <c r="AB61" t="n">
        <v>686.1887491395656</v>
      </c>
      <c r="AC61" t="n">
        <v>620.6998579936429</v>
      </c>
      <c r="AD61" t="n">
        <v>501510.4692728916</v>
      </c>
      <c r="AE61" t="n">
        <v>686188.7491395656</v>
      </c>
      <c r="AF61" t="n">
        <v>3.312322927216165e-06</v>
      </c>
      <c r="AG61" t="n">
        <v>8.049768518518519</v>
      </c>
      <c r="AH61" t="n">
        <v>620699.8579936429</v>
      </c>
    </row>
    <row r="62">
      <c r="A62" t="n">
        <v>60</v>
      </c>
      <c r="B62" t="n">
        <v>120</v>
      </c>
      <c r="C62" t="inlineStr">
        <is>
          <t xml:space="preserve">CONCLUIDO	</t>
        </is>
      </c>
      <c r="D62" t="n">
        <v>3.6043</v>
      </c>
      <c r="E62" t="n">
        <v>27.74</v>
      </c>
      <c r="F62" t="n">
        <v>24.22</v>
      </c>
      <c r="G62" t="n">
        <v>80.72</v>
      </c>
      <c r="H62" t="n">
        <v>1.1</v>
      </c>
      <c r="I62" t="n">
        <v>18</v>
      </c>
      <c r="J62" t="n">
        <v>259.3</v>
      </c>
      <c r="K62" t="n">
        <v>57.72</v>
      </c>
      <c r="L62" t="n">
        <v>16</v>
      </c>
      <c r="M62" t="n">
        <v>16</v>
      </c>
      <c r="N62" t="n">
        <v>65.58</v>
      </c>
      <c r="O62" t="n">
        <v>32214.75</v>
      </c>
      <c r="P62" t="n">
        <v>375.26</v>
      </c>
      <c r="Q62" t="n">
        <v>452.62</v>
      </c>
      <c r="R62" t="n">
        <v>78.20999999999999</v>
      </c>
      <c r="S62" t="n">
        <v>57.64</v>
      </c>
      <c r="T62" t="n">
        <v>8152.74</v>
      </c>
      <c r="U62" t="n">
        <v>0.74</v>
      </c>
      <c r="V62" t="n">
        <v>0.88</v>
      </c>
      <c r="W62" t="n">
        <v>6.83</v>
      </c>
      <c r="X62" t="n">
        <v>0.49</v>
      </c>
      <c r="Y62" t="n">
        <v>1</v>
      </c>
      <c r="Z62" t="n">
        <v>10</v>
      </c>
      <c r="AA62" t="n">
        <v>500.5108404165147</v>
      </c>
      <c r="AB62" t="n">
        <v>684.8210128377581</v>
      </c>
      <c r="AC62" t="n">
        <v>619.4626565248499</v>
      </c>
      <c r="AD62" t="n">
        <v>500510.8404165147</v>
      </c>
      <c r="AE62" t="n">
        <v>684821.0128377581</v>
      </c>
      <c r="AF62" t="n">
        <v>3.320799289745827e-06</v>
      </c>
      <c r="AG62" t="n">
        <v>8.02662037037037</v>
      </c>
      <c r="AH62" t="n">
        <v>619462.6565248498</v>
      </c>
    </row>
    <row r="63">
      <c r="A63" t="n">
        <v>61</v>
      </c>
      <c r="B63" t="n">
        <v>120</v>
      </c>
      <c r="C63" t="inlineStr">
        <is>
          <t xml:space="preserve">CONCLUIDO	</t>
        </is>
      </c>
      <c r="D63" t="n">
        <v>3.6042</v>
      </c>
      <c r="E63" t="n">
        <v>27.75</v>
      </c>
      <c r="F63" t="n">
        <v>24.22</v>
      </c>
      <c r="G63" t="n">
        <v>80.72</v>
      </c>
      <c r="H63" t="n">
        <v>1.11</v>
      </c>
      <c r="I63" t="n">
        <v>18</v>
      </c>
      <c r="J63" t="n">
        <v>259.76</v>
      </c>
      <c r="K63" t="n">
        <v>57.72</v>
      </c>
      <c r="L63" t="n">
        <v>16.25</v>
      </c>
      <c r="M63" t="n">
        <v>16</v>
      </c>
      <c r="N63" t="n">
        <v>65.79000000000001</v>
      </c>
      <c r="O63" t="n">
        <v>32271.71</v>
      </c>
      <c r="P63" t="n">
        <v>375.29</v>
      </c>
      <c r="Q63" t="n">
        <v>452.6</v>
      </c>
      <c r="R63" t="n">
        <v>78.41</v>
      </c>
      <c r="S63" t="n">
        <v>57.64</v>
      </c>
      <c r="T63" t="n">
        <v>8254.15</v>
      </c>
      <c r="U63" t="n">
        <v>0.74</v>
      </c>
      <c r="V63" t="n">
        <v>0.88</v>
      </c>
      <c r="W63" t="n">
        <v>6.82</v>
      </c>
      <c r="X63" t="n">
        <v>0.49</v>
      </c>
      <c r="Y63" t="n">
        <v>1</v>
      </c>
      <c r="Z63" t="n">
        <v>10</v>
      </c>
      <c r="AA63" t="n">
        <v>500.5402627936092</v>
      </c>
      <c r="AB63" t="n">
        <v>684.8612698321224</v>
      </c>
      <c r="AC63" t="n">
        <v>619.499071448173</v>
      </c>
      <c r="AD63" t="n">
        <v>500540.2627936092</v>
      </c>
      <c r="AE63" t="n">
        <v>684861.2698321224</v>
      </c>
      <c r="AF63" t="n">
        <v>3.320707155370505e-06</v>
      </c>
      <c r="AG63" t="n">
        <v>8.029513888888889</v>
      </c>
      <c r="AH63" t="n">
        <v>619499.071448173</v>
      </c>
    </row>
    <row r="64">
      <c r="A64" t="n">
        <v>62</v>
      </c>
      <c r="B64" t="n">
        <v>120</v>
      </c>
      <c r="C64" t="inlineStr">
        <is>
          <t xml:space="preserve">CONCLUIDO	</t>
        </is>
      </c>
      <c r="D64" t="n">
        <v>3.606</v>
      </c>
      <c r="E64" t="n">
        <v>27.73</v>
      </c>
      <c r="F64" t="n">
        <v>24.2</v>
      </c>
      <c r="G64" t="n">
        <v>80.68000000000001</v>
      </c>
      <c r="H64" t="n">
        <v>1.13</v>
      </c>
      <c r="I64" t="n">
        <v>18</v>
      </c>
      <c r="J64" t="n">
        <v>260.23</v>
      </c>
      <c r="K64" t="n">
        <v>57.72</v>
      </c>
      <c r="L64" t="n">
        <v>16.5</v>
      </c>
      <c r="M64" t="n">
        <v>16</v>
      </c>
      <c r="N64" t="n">
        <v>66</v>
      </c>
      <c r="O64" t="n">
        <v>32328.74</v>
      </c>
      <c r="P64" t="n">
        <v>374.65</v>
      </c>
      <c r="Q64" t="n">
        <v>452.56</v>
      </c>
      <c r="R64" t="n">
        <v>77.79000000000001</v>
      </c>
      <c r="S64" t="n">
        <v>57.64</v>
      </c>
      <c r="T64" t="n">
        <v>7941.3</v>
      </c>
      <c r="U64" t="n">
        <v>0.74</v>
      </c>
      <c r="V64" t="n">
        <v>0.88</v>
      </c>
      <c r="W64" t="n">
        <v>6.83</v>
      </c>
      <c r="X64" t="n">
        <v>0.48</v>
      </c>
      <c r="Y64" t="n">
        <v>1</v>
      </c>
      <c r="Z64" t="n">
        <v>10</v>
      </c>
      <c r="AA64" t="n">
        <v>499.8753056050295</v>
      </c>
      <c r="AB64" t="n">
        <v>683.9514460708671</v>
      </c>
      <c r="AC64" t="n">
        <v>618.6760799897462</v>
      </c>
      <c r="AD64" t="n">
        <v>499875.3056050295</v>
      </c>
      <c r="AE64" t="n">
        <v>683951.446070867</v>
      </c>
      <c r="AF64" t="n">
        <v>3.322365574126308e-06</v>
      </c>
      <c r="AG64" t="n">
        <v>8.023726851851853</v>
      </c>
      <c r="AH64" t="n">
        <v>618676.0799897462</v>
      </c>
    </row>
    <row r="65">
      <c r="A65" t="n">
        <v>63</v>
      </c>
      <c r="B65" t="n">
        <v>120</v>
      </c>
      <c r="C65" t="inlineStr">
        <is>
          <t xml:space="preserve">CONCLUIDO	</t>
        </is>
      </c>
      <c r="D65" t="n">
        <v>3.6151</v>
      </c>
      <c r="E65" t="n">
        <v>27.66</v>
      </c>
      <c r="F65" t="n">
        <v>24.18</v>
      </c>
      <c r="G65" t="n">
        <v>85.34</v>
      </c>
      <c r="H65" t="n">
        <v>1.14</v>
      </c>
      <c r="I65" t="n">
        <v>17</v>
      </c>
      <c r="J65" t="n">
        <v>260.69</v>
      </c>
      <c r="K65" t="n">
        <v>57.72</v>
      </c>
      <c r="L65" t="n">
        <v>16.75</v>
      </c>
      <c r="M65" t="n">
        <v>15</v>
      </c>
      <c r="N65" t="n">
        <v>66.20999999999999</v>
      </c>
      <c r="O65" t="n">
        <v>32385.86</v>
      </c>
      <c r="P65" t="n">
        <v>373.78</v>
      </c>
      <c r="Q65" t="n">
        <v>452.58</v>
      </c>
      <c r="R65" t="n">
        <v>76.89</v>
      </c>
      <c r="S65" t="n">
        <v>57.64</v>
      </c>
      <c r="T65" t="n">
        <v>7500.47</v>
      </c>
      <c r="U65" t="n">
        <v>0.75</v>
      </c>
      <c r="V65" t="n">
        <v>0.88</v>
      </c>
      <c r="W65" t="n">
        <v>6.83</v>
      </c>
      <c r="X65" t="n">
        <v>0.45</v>
      </c>
      <c r="Y65" t="n">
        <v>1</v>
      </c>
      <c r="Z65" t="n">
        <v>10</v>
      </c>
      <c r="AA65" t="n">
        <v>498.383598509149</v>
      </c>
      <c r="AB65" t="n">
        <v>681.9104266128107</v>
      </c>
      <c r="AC65" t="n">
        <v>616.8298525641779</v>
      </c>
      <c r="AD65" t="n">
        <v>498383.5985091489</v>
      </c>
      <c r="AE65" t="n">
        <v>681910.4266128107</v>
      </c>
      <c r="AF65" t="n">
        <v>3.330749802280648e-06</v>
      </c>
      <c r="AG65" t="n">
        <v>8.003472222222223</v>
      </c>
      <c r="AH65" t="n">
        <v>616829.8525641779</v>
      </c>
    </row>
    <row r="66">
      <c r="A66" t="n">
        <v>64</v>
      </c>
      <c r="B66" t="n">
        <v>120</v>
      </c>
      <c r="C66" t="inlineStr">
        <is>
          <t xml:space="preserve">CONCLUIDO	</t>
        </is>
      </c>
      <c r="D66" t="n">
        <v>3.6162</v>
      </c>
      <c r="E66" t="n">
        <v>27.65</v>
      </c>
      <c r="F66" t="n">
        <v>24.17</v>
      </c>
      <c r="G66" t="n">
        <v>85.31</v>
      </c>
      <c r="H66" t="n">
        <v>1.16</v>
      </c>
      <c r="I66" t="n">
        <v>17</v>
      </c>
      <c r="J66" t="n">
        <v>261.15</v>
      </c>
      <c r="K66" t="n">
        <v>57.72</v>
      </c>
      <c r="L66" t="n">
        <v>17</v>
      </c>
      <c r="M66" t="n">
        <v>15</v>
      </c>
      <c r="N66" t="n">
        <v>66.43000000000001</v>
      </c>
      <c r="O66" t="n">
        <v>32443.05</v>
      </c>
      <c r="P66" t="n">
        <v>374.04</v>
      </c>
      <c r="Q66" t="n">
        <v>452.62</v>
      </c>
      <c r="R66" t="n">
        <v>76.69</v>
      </c>
      <c r="S66" t="n">
        <v>57.64</v>
      </c>
      <c r="T66" t="n">
        <v>7400.26</v>
      </c>
      <c r="U66" t="n">
        <v>0.75</v>
      </c>
      <c r="V66" t="n">
        <v>0.88</v>
      </c>
      <c r="W66" t="n">
        <v>6.82</v>
      </c>
      <c r="X66" t="n">
        <v>0.45</v>
      </c>
      <c r="Y66" t="n">
        <v>1</v>
      </c>
      <c r="Z66" t="n">
        <v>10</v>
      </c>
      <c r="AA66" t="n">
        <v>498.4221182960659</v>
      </c>
      <c r="AB66" t="n">
        <v>681.9631310846435</v>
      </c>
      <c r="AC66" t="n">
        <v>616.8775269951904</v>
      </c>
      <c r="AD66" t="n">
        <v>498422.1182960659</v>
      </c>
      <c r="AE66" t="n">
        <v>681963.1310846434</v>
      </c>
      <c r="AF66" t="n">
        <v>3.331763280409195e-06</v>
      </c>
      <c r="AG66" t="n">
        <v>8.000578703703704</v>
      </c>
      <c r="AH66" t="n">
        <v>616877.5269951903</v>
      </c>
    </row>
    <row r="67">
      <c r="A67" t="n">
        <v>65</v>
      </c>
      <c r="B67" t="n">
        <v>120</v>
      </c>
      <c r="C67" t="inlineStr">
        <is>
          <t xml:space="preserve">CONCLUIDO	</t>
        </is>
      </c>
      <c r="D67" t="n">
        <v>3.6156</v>
      </c>
      <c r="E67" t="n">
        <v>27.66</v>
      </c>
      <c r="F67" t="n">
        <v>24.17</v>
      </c>
      <c r="G67" t="n">
        <v>85.31999999999999</v>
      </c>
      <c r="H67" t="n">
        <v>1.17</v>
      </c>
      <c r="I67" t="n">
        <v>17</v>
      </c>
      <c r="J67" t="n">
        <v>261.62</v>
      </c>
      <c r="K67" t="n">
        <v>57.72</v>
      </c>
      <c r="L67" t="n">
        <v>17.25</v>
      </c>
      <c r="M67" t="n">
        <v>15</v>
      </c>
      <c r="N67" t="n">
        <v>66.64</v>
      </c>
      <c r="O67" t="n">
        <v>32500.33</v>
      </c>
      <c r="P67" t="n">
        <v>374.26</v>
      </c>
      <c r="Q67" t="n">
        <v>452.58</v>
      </c>
      <c r="R67" t="n">
        <v>76.78</v>
      </c>
      <c r="S67" t="n">
        <v>57.64</v>
      </c>
      <c r="T67" t="n">
        <v>7441.43</v>
      </c>
      <c r="U67" t="n">
        <v>0.75</v>
      </c>
      <c r="V67" t="n">
        <v>0.88</v>
      </c>
      <c r="W67" t="n">
        <v>6.83</v>
      </c>
      <c r="X67" t="n">
        <v>0.45</v>
      </c>
      <c r="Y67" t="n">
        <v>1</v>
      </c>
      <c r="Z67" t="n">
        <v>10</v>
      </c>
      <c r="AA67" t="n">
        <v>498.6245072456041</v>
      </c>
      <c r="AB67" t="n">
        <v>682.240048574172</v>
      </c>
      <c r="AC67" t="n">
        <v>617.1280158681743</v>
      </c>
      <c r="AD67" t="n">
        <v>498624.5072456041</v>
      </c>
      <c r="AE67" t="n">
        <v>682240.048574172</v>
      </c>
      <c r="AF67" t="n">
        <v>3.331210474157261e-06</v>
      </c>
      <c r="AG67" t="n">
        <v>8.003472222222223</v>
      </c>
      <c r="AH67" t="n">
        <v>617128.0158681743</v>
      </c>
    </row>
    <row r="68">
      <c r="A68" t="n">
        <v>66</v>
      </c>
      <c r="B68" t="n">
        <v>120</v>
      </c>
      <c r="C68" t="inlineStr">
        <is>
          <t xml:space="preserve">CONCLUIDO	</t>
        </is>
      </c>
      <c r="D68" t="n">
        <v>3.6143</v>
      </c>
      <c r="E68" t="n">
        <v>27.67</v>
      </c>
      <c r="F68" t="n">
        <v>24.18</v>
      </c>
      <c r="G68" t="n">
        <v>85.36</v>
      </c>
      <c r="H68" t="n">
        <v>1.19</v>
      </c>
      <c r="I68" t="n">
        <v>17</v>
      </c>
      <c r="J68" t="n">
        <v>262.08</v>
      </c>
      <c r="K68" t="n">
        <v>57.72</v>
      </c>
      <c r="L68" t="n">
        <v>17.5</v>
      </c>
      <c r="M68" t="n">
        <v>15</v>
      </c>
      <c r="N68" t="n">
        <v>66.86</v>
      </c>
      <c r="O68" t="n">
        <v>32557.69</v>
      </c>
      <c r="P68" t="n">
        <v>374.17</v>
      </c>
      <c r="Q68" t="n">
        <v>452.58</v>
      </c>
      <c r="R68" t="n">
        <v>77.36</v>
      </c>
      <c r="S68" t="n">
        <v>57.64</v>
      </c>
      <c r="T68" t="n">
        <v>7734.43</v>
      </c>
      <c r="U68" t="n">
        <v>0.75</v>
      </c>
      <c r="V68" t="n">
        <v>0.88</v>
      </c>
      <c r="W68" t="n">
        <v>6.82</v>
      </c>
      <c r="X68" t="n">
        <v>0.46</v>
      </c>
      <c r="Y68" t="n">
        <v>1</v>
      </c>
      <c r="Z68" t="n">
        <v>10</v>
      </c>
      <c r="AA68" t="n">
        <v>498.7182272052901</v>
      </c>
      <c r="AB68" t="n">
        <v>682.3682803576472</v>
      </c>
      <c r="AC68" t="n">
        <v>617.2440093902092</v>
      </c>
      <c r="AD68" t="n">
        <v>498718.2272052901</v>
      </c>
      <c r="AE68" t="n">
        <v>682368.2803576472</v>
      </c>
      <c r="AF68" t="n">
        <v>3.330012727278069e-06</v>
      </c>
      <c r="AG68" t="n">
        <v>8.006365740740742</v>
      </c>
      <c r="AH68" t="n">
        <v>617244.0093902091</v>
      </c>
    </row>
    <row r="69">
      <c r="A69" t="n">
        <v>67</v>
      </c>
      <c r="B69" t="n">
        <v>120</v>
      </c>
      <c r="C69" t="inlineStr">
        <is>
          <t xml:space="preserve">CONCLUIDO	</t>
        </is>
      </c>
      <c r="D69" t="n">
        <v>3.6136</v>
      </c>
      <c r="E69" t="n">
        <v>27.67</v>
      </c>
      <c r="F69" t="n">
        <v>24.19</v>
      </c>
      <c r="G69" t="n">
        <v>85.38</v>
      </c>
      <c r="H69" t="n">
        <v>1.2</v>
      </c>
      <c r="I69" t="n">
        <v>17</v>
      </c>
      <c r="J69" t="n">
        <v>262.55</v>
      </c>
      <c r="K69" t="n">
        <v>57.72</v>
      </c>
      <c r="L69" t="n">
        <v>17.75</v>
      </c>
      <c r="M69" t="n">
        <v>15</v>
      </c>
      <c r="N69" t="n">
        <v>67.06999999999999</v>
      </c>
      <c r="O69" t="n">
        <v>32615.12</v>
      </c>
      <c r="P69" t="n">
        <v>374.07</v>
      </c>
      <c r="Q69" t="n">
        <v>452.58</v>
      </c>
      <c r="R69" t="n">
        <v>77.45</v>
      </c>
      <c r="S69" t="n">
        <v>57.64</v>
      </c>
      <c r="T69" t="n">
        <v>7780</v>
      </c>
      <c r="U69" t="n">
        <v>0.74</v>
      </c>
      <c r="V69" t="n">
        <v>0.88</v>
      </c>
      <c r="W69" t="n">
        <v>6.83</v>
      </c>
      <c r="X69" t="n">
        <v>0.47</v>
      </c>
      <c r="Y69" t="n">
        <v>1</v>
      </c>
      <c r="Z69" t="n">
        <v>10</v>
      </c>
      <c r="AA69" t="n">
        <v>498.7500057275008</v>
      </c>
      <c r="AB69" t="n">
        <v>682.4117611337053</v>
      </c>
      <c r="AC69" t="n">
        <v>617.283340422026</v>
      </c>
      <c r="AD69" t="n">
        <v>498750.0057275008</v>
      </c>
      <c r="AE69" t="n">
        <v>682411.7611337054</v>
      </c>
      <c r="AF69" t="n">
        <v>3.329367786650811e-06</v>
      </c>
      <c r="AG69" t="n">
        <v>8.006365740740742</v>
      </c>
      <c r="AH69" t="n">
        <v>617283.340422026</v>
      </c>
    </row>
    <row r="70">
      <c r="A70" t="n">
        <v>68</v>
      </c>
      <c r="B70" t="n">
        <v>120</v>
      </c>
      <c r="C70" t="inlineStr">
        <is>
          <t xml:space="preserve">CONCLUIDO	</t>
        </is>
      </c>
      <c r="D70" t="n">
        <v>3.6245</v>
      </c>
      <c r="E70" t="n">
        <v>27.59</v>
      </c>
      <c r="F70" t="n">
        <v>24.15</v>
      </c>
      <c r="G70" t="n">
        <v>90.56999999999999</v>
      </c>
      <c r="H70" t="n">
        <v>1.22</v>
      </c>
      <c r="I70" t="n">
        <v>16</v>
      </c>
      <c r="J70" t="n">
        <v>263.01</v>
      </c>
      <c r="K70" t="n">
        <v>57.72</v>
      </c>
      <c r="L70" t="n">
        <v>18</v>
      </c>
      <c r="M70" t="n">
        <v>14</v>
      </c>
      <c r="N70" t="n">
        <v>67.29000000000001</v>
      </c>
      <c r="O70" t="n">
        <v>32672.64</v>
      </c>
      <c r="P70" t="n">
        <v>373.37</v>
      </c>
      <c r="Q70" t="n">
        <v>452.59</v>
      </c>
      <c r="R70" t="n">
        <v>76.27</v>
      </c>
      <c r="S70" t="n">
        <v>57.64</v>
      </c>
      <c r="T70" t="n">
        <v>7192.67</v>
      </c>
      <c r="U70" t="n">
        <v>0.76</v>
      </c>
      <c r="V70" t="n">
        <v>0.88</v>
      </c>
      <c r="W70" t="n">
        <v>6.82</v>
      </c>
      <c r="X70" t="n">
        <v>0.43</v>
      </c>
      <c r="Y70" t="n">
        <v>1</v>
      </c>
      <c r="Z70" t="n">
        <v>10</v>
      </c>
      <c r="AA70" t="n">
        <v>496.9742436638583</v>
      </c>
      <c r="AB70" t="n">
        <v>679.9820851371364</v>
      </c>
      <c r="AC70" t="n">
        <v>615.0855492924978</v>
      </c>
      <c r="AD70" t="n">
        <v>496974.2436638583</v>
      </c>
      <c r="AE70" t="n">
        <v>679982.0851371364</v>
      </c>
      <c r="AF70" t="n">
        <v>3.339410433560955e-06</v>
      </c>
      <c r="AG70" t="n">
        <v>7.983217592592593</v>
      </c>
      <c r="AH70" t="n">
        <v>615085.5492924978</v>
      </c>
    </row>
    <row r="71">
      <c r="A71" t="n">
        <v>69</v>
      </c>
      <c r="B71" t="n">
        <v>120</v>
      </c>
      <c r="C71" t="inlineStr">
        <is>
          <t xml:space="preserve">CONCLUIDO	</t>
        </is>
      </c>
      <c r="D71" t="n">
        <v>3.6252</v>
      </c>
      <c r="E71" t="n">
        <v>27.58</v>
      </c>
      <c r="F71" t="n">
        <v>24.15</v>
      </c>
      <c r="G71" t="n">
        <v>90.55</v>
      </c>
      <c r="H71" t="n">
        <v>1.23</v>
      </c>
      <c r="I71" t="n">
        <v>16</v>
      </c>
      <c r="J71" t="n">
        <v>263.48</v>
      </c>
      <c r="K71" t="n">
        <v>57.72</v>
      </c>
      <c r="L71" t="n">
        <v>18.25</v>
      </c>
      <c r="M71" t="n">
        <v>14</v>
      </c>
      <c r="N71" t="n">
        <v>67.51000000000001</v>
      </c>
      <c r="O71" t="n">
        <v>32730.24</v>
      </c>
      <c r="P71" t="n">
        <v>373.45</v>
      </c>
      <c r="Q71" t="n">
        <v>452.61</v>
      </c>
      <c r="R71" t="n">
        <v>76.18000000000001</v>
      </c>
      <c r="S71" t="n">
        <v>57.64</v>
      </c>
      <c r="T71" t="n">
        <v>7149.43</v>
      </c>
      <c r="U71" t="n">
        <v>0.76</v>
      </c>
      <c r="V71" t="n">
        <v>0.88</v>
      </c>
      <c r="W71" t="n">
        <v>6.82</v>
      </c>
      <c r="X71" t="n">
        <v>0.42</v>
      </c>
      <c r="Y71" t="n">
        <v>1</v>
      </c>
      <c r="Z71" t="n">
        <v>10</v>
      </c>
      <c r="AA71" t="n">
        <v>496.9636112230531</v>
      </c>
      <c r="AB71" t="n">
        <v>679.9675373625565</v>
      </c>
      <c r="AC71" t="n">
        <v>615.0723899371061</v>
      </c>
      <c r="AD71" t="n">
        <v>496963.6112230531</v>
      </c>
      <c r="AE71" t="n">
        <v>679967.5373625566</v>
      </c>
      <c r="AF71" t="n">
        <v>3.340055374188212e-06</v>
      </c>
      <c r="AG71" t="n">
        <v>7.980324074074074</v>
      </c>
      <c r="AH71" t="n">
        <v>615072.3899371061</v>
      </c>
    </row>
    <row r="72">
      <c r="A72" t="n">
        <v>70</v>
      </c>
      <c r="B72" t="n">
        <v>120</v>
      </c>
      <c r="C72" t="inlineStr">
        <is>
          <t xml:space="preserve">CONCLUIDO	</t>
        </is>
      </c>
      <c r="D72" t="n">
        <v>3.6239</v>
      </c>
      <c r="E72" t="n">
        <v>27.59</v>
      </c>
      <c r="F72" t="n">
        <v>24.16</v>
      </c>
      <c r="G72" t="n">
        <v>90.59</v>
      </c>
      <c r="H72" t="n">
        <v>1.25</v>
      </c>
      <c r="I72" t="n">
        <v>16</v>
      </c>
      <c r="J72" t="n">
        <v>263.95</v>
      </c>
      <c r="K72" t="n">
        <v>57.72</v>
      </c>
      <c r="L72" t="n">
        <v>18.5</v>
      </c>
      <c r="M72" t="n">
        <v>14</v>
      </c>
      <c r="N72" t="n">
        <v>67.72</v>
      </c>
      <c r="O72" t="n">
        <v>32787.92</v>
      </c>
      <c r="P72" t="n">
        <v>373.46</v>
      </c>
      <c r="Q72" t="n">
        <v>452.6</v>
      </c>
      <c r="R72" t="n">
        <v>76.29000000000001</v>
      </c>
      <c r="S72" t="n">
        <v>57.64</v>
      </c>
      <c r="T72" t="n">
        <v>7203.35</v>
      </c>
      <c r="U72" t="n">
        <v>0.76</v>
      </c>
      <c r="V72" t="n">
        <v>0.88</v>
      </c>
      <c r="W72" t="n">
        <v>6.82</v>
      </c>
      <c r="X72" t="n">
        <v>0.43</v>
      </c>
      <c r="Y72" t="n">
        <v>1</v>
      </c>
      <c r="Z72" t="n">
        <v>10</v>
      </c>
      <c r="AA72" t="n">
        <v>497.1232898787893</v>
      </c>
      <c r="AB72" t="n">
        <v>680.1860167438601</v>
      </c>
      <c r="AC72" t="n">
        <v>615.2700179528956</v>
      </c>
      <c r="AD72" t="n">
        <v>497123.2898787893</v>
      </c>
      <c r="AE72" t="n">
        <v>680186.0167438601</v>
      </c>
      <c r="AF72" t="n">
        <v>3.338857627309021e-06</v>
      </c>
      <c r="AG72" t="n">
        <v>7.983217592592593</v>
      </c>
      <c r="AH72" t="n">
        <v>615270.0179528956</v>
      </c>
    </row>
    <row r="73">
      <c r="A73" t="n">
        <v>71</v>
      </c>
      <c r="B73" t="n">
        <v>120</v>
      </c>
      <c r="C73" t="inlineStr">
        <is>
          <t xml:space="preserve">CONCLUIDO	</t>
        </is>
      </c>
      <c r="D73" t="n">
        <v>3.6228</v>
      </c>
      <c r="E73" t="n">
        <v>27.6</v>
      </c>
      <c r="F73" t="n">
        <v>24.17</v>
      </c>
      <c r="G73" t="n">
        <v>90.62</v>
      </c>
      <c r="H73" t="n">
        <v>1.26</v>
      </c>
      <c r="I73" t="n">
        <v>16</v>
      </c>
      <c r="J73" t="n">
        <v>264.42</v>
      </c>
      <c r="K73" t="n">
        <v>57.72</v>
      </c>
      <c r="L73" t="n">
        <v>18.75</v>
      </c>
      <c r="M73" t="n">
        <v>14</v>
      </c>
      <c r="N73" t="n">
        <v>67.94</v>
      </c>
      <c r="O73" t="n">
        <v>32845.69</v>
      </c>
      <c r="P73" t="n">
        <v>373.74</v>
      </c>
      <c r="Q73" t="n">
        <v>452.59</v>
      </c>
      <c r="R73" t="n">
        <v>76.66</v>
      </c>
      <c r="S73" t="n">
        <v>57.64</v>
      </c>
      <c r="T73" t="n">
        <v>7388.62</v>
      </c>
      <c r="U73" t="n">
        <v>0.75</v>
      </c>
      <c r="V73" t="n">
        <v>0.88</v>
      </c>
      <c r="W73" t="n">
        <v>6.82</v>
      </c>
      <c r="X73" t="n">
        <v>0.44</v>
      </c>
      <c r="Y73" t="n">
        <v>1</v>
      </c>
      <c r="Z73" t="n">
        <v>10</v>
      </c>
      <c r="AA73" t="n">
        <v>497.4450233762358</v>
      </c>
      <c r="AB73" t="n">
        <v>680.6262267089465</v>
      </c>
      <c r="AC73" t="n">
        <v>615.6682148967527</v>
      </c>
      <c r="AD73" t="n">
        <v>497445.0233762359</v>
      </c>
      <c r="AE73" t="n">
        <v>680626.2267089465</v>
      </c>
      <c r="AF73" t="n">
        <v>3.337844149180474e-06</v>
      </c>
      <c r="AG73" t="n">
        <v>7.986111111111112</v>
      </c>
      <c r="AH73" t="n">
        <v>615668.2148967527</v>
      </c>
    </row>
    <row r="74">
      <c r="A74" t="n">
        <v>72</v>
      </c>
      <c r="B74" t="n">
        <v>120</v>
      </c>
      <c r="C74" t="inlineStr">
        <is>
          <t xml:space="preserve">CONCLUIDO	</t>
        </is>
      </c>
      <c r="D74" t="n">
        <v>3.6211</v>
      </c>
      <c r="E74" t="n">
        <v>27.62</v>
      </c>
      <c r="F74" t="n">
        <v>24.18</v>
      </c>
      <c r="G74" t="n">
        <v>90.67</v>
      </c>
      <c r="H74" t="n">
        <v>1.28</v>
      </c>
      <c r="I74" t="n">
        <v>16</v>
      </c>
      <c r="J74" t="n">
        <v>264.89</v>
      </c>
      <c r="K74" t="n">
        <v>57.72</v>
      </c>
      <c r="L74" t="n">
        <v>19</v>
      </c>
      <c r="M74" t="n">
        <v>14</v>
      </c>
      <c r="N74" t="n">
        <v>68.16</v>
      </c>
      <c r="O74" t="n">
        <v>32903.54</v>
      </c>
      <c r="P74" t="n">
        <v>373.36</v>
      </c>
      <c r="Q74" t="n">
        <v>452.56</v>
      </c>
      <c r="R74" t="n">
        <v>76.97</v>
      </c>
      <c r="S74" t="n">
        <v>57.64</v>
      </c>
      <c r="T74" t="n">
        <v>7544.97</v>
      </c>
      <c r="U74" t="n">
        <v>0.75</v>
      </c>
      <c r="V74" t="n">
        <v>0.88</v>
      </c>
      <c r="W74" t="n">
        <v>6.83</v>
      </c>
      <c r="X74" t="n">
        <v>0.45</v>
      </c>
      <c r="Y74" t="n">
        <v>1</v>
      </c>
      <c r="Z74" t="n">
        <v>10</v>
      </c>
      <c r="AA74" t="n">
        <v>497.3811734808921</v>
      </c>
      <c r="AB74" t="n">
        <v>680.5388644652786</v>
      </c>
      <c r="AC74" t="n">
        <v>615.5891903830068</v>
      </c>
      <c r="AD74" t="n">
        <v>497381.1734808921</v>
      </c>
      <c r="AE74" t="n">
        <v>680538.8644652786</v>
      </c>
      <c r="AF74" t="n">
        <v>3.336277864799993e-06</v>
      </c>
      <c r="AG74" t="n">
        <v>7.991898148148149</v>
      </c>
      <c r="AH74" t="n">
        <v>615589.1903830068</v>
      </c>
    </row>
    <row r="75">
      <c r="A75" t="n">
        <v>73</v>
      </c>
      <c r="B75" t="n">
        <v>120</v>
      </c>
      <c r="C75" t="inlineStr">
        <is>
          <t xml:space="preserve">CONCLUIDO	</t>
        </is>
      </c>
      <c r="D75" t="n">
        <v>3.6361</v>
      </c>
      <c r="E75" t="n">
        <v>27.5</v>
      </c>
      <c r="F75" t="n">
        <v>24.11</v>
      </c>
      <c r="G75" t="n">
        <v>96.44</v>
      </c>
      <c r="H75" t="n">
        <v>1.29</v>
      </c>
      <c r="I75" t="n">
        <v>15</v>
      </c>
      <c r="J75" t="n">
        <v>265.36</v>
      </c>
      <c r="K75" t="n">
        <v>57.72</v>
      </c>
      <c r="L75" t="n">
        <v>19.25</v>
      </c>
      <c r="M75" t="n">
        <v>13</v>
      </c>
      <c r="N75" t="n">
        <v>68.38</v>
      </c>
      <c r="O75" t="n">
        <v>32961.47</v>
      </c>
      <c r="P75" t="n">
        <v>372.16</v>
      </c>
      <c r="Q75" t="n">
        <v>452.59</v>
      </c>
      <c r="R75" t="n">
        <v>74.93000000000001</v>
      </c>
      <c r="S75" t="n">
        <v>57.64</v>
      </c>
      <c r="T75" t="n">
        <v>6526.02</v>
      </c>
      <c r="U75" t="n">
        <v>0.77</v>
      </c>
      <c r="V75" t="n">
        <v>0.88</v>
      </c>
      <c r="W75" t="n">
        <v>6.82</v>
      </c>
      <c r="X75" t="n">
        <v>0.39</v>
      </c>
      <c r="Y75" t="n">
        <v>1</v>
      </c>
      <c r="Z75" t="n">
        <v>10</v>
      </c>
      <c r="AA75" t="n">
        <v>494.9759518098952</v>
      </c>
      <c r="AB75" t="n">
        <v>677.2479340641296</v>
      </c>
      <c r="AC75" t="n">
        <v>612.6123417604936</v>
      </c>
      <c r="AD75" t="n">
        <v>494975.9518098952</v>
      </c>
      <c r="AE75" t="n">
        <v>677247.9340641296</v>
      </c>
      <c r="AF75" t="n">
        <v>3.350098021098355e-06</v>
      </c>
      <c r="AG75" t="n">
        <v>7.957175925925926</v>
      </c>
      <c r="AH75" t="n">
        <v>612612.3417604936</v>
      </c>
    </row>
    <row r="76">
      <c r="A76" t="n">
        <v>74</v>
      </c>
      <c r="B76" t="n">
        <v>120</v>
      </c>
      <c r="C76" t="inlineStr">
        <is>
          <t xml:space="preserve">CONCLUIDO	</t>
        </is>
      </c>
      <c r="D76" t="n">
        <v>3.634</v>
      </c>
      <c r="E76" t="n">
        <v>27.52</v>
      </c>
      <c r="F76" t="n">
        <v>24.13</v>
      </c>
      <c r="G76" t="n">
        <v>96.5</v>
      </c>
      <c r="H76" t="n">
        <v>1.31</v>
      </c>
      <c r="I76" t="n">
        <v>15</v>
      </c>
      <c r="J76" t="n">
        <v>265.83</v>
      </c>
      <c r="K76" t="n">
        <v>57.72</v>
      </c>
      <c r="L76" t="n">
        <v>19.5</v>
      </c>
      <c r="M76" t="n">
        <v>13</v>
      </c>
      <c r="N76" t="n">
        <v>68.59999999999999</v>
      </c>
      <c r="O76" t="n">
        <v>33019.48</v>
      </c>
      <c r="P76" t="n">
        <v>372.56</v>
      </c>
      <c r="Q76" t="n">
        <v>452.57</v>
      </c>
      <c r="R76" t="n">
        <v>75.39</v>
      </c>
      <c r="S76" t="n">
        <v>57.64</v>
      </c>
      <c r="T76" t="n">
        <v>6755.97</v>
      </c>
      <c r="U76" t="n">
        <v>0.76</v>
      </c>
      <c r="V76" t="n">
        <v>0.88</v>
      </c>
      <c r="W76" t="n">
        <v>6.82</v>
      </c>
      <c r="X76" t="n">
        <v>0.4</v>
      </c>
      <c r="Y76" t="n">
        <v>1</v>
      </c>
      <c r="Z76" t="n">
        <v>10</v>
      </c>
      <c r="AA76" t="n">
        <v>495.5005792481739</v>
      </c>
      <c r="AB76" t="n">
        <v>677.9657524701115</v>
      </c>
      <c r="AC76" t="n">
        <v>613.2616525852733</v>
      </c>
      <c r="AD76" t="n">
        <v>495500.579248174</v>
      </c>
      <c r="AE76" t="n">
        <v>677965.7524701115</v>
      </c>
      <c r="AF76" t="n">
        <v>3.348163199216585e-06</v>
      </c>
      <c r="AG76" t="n">
        <v>7.962962962962963</v>
      </c>
      <c r="AH76" t="n">
        <v>613261.6525852733</v>
      </c>
    </row>
    <row r="77">
      <c r="A77" t="n">
        <v>75</v>
      </c>
      <c r="B77" t="n">
        <v>120</v>
      </c>
      <c r="C77" t="inlineStr">
        <is>
          <t xml:space="preserve">CONCLUIDO	</t>
        </is>
      </c>
      <c r="D77" t="n">
        <v>3.6346</v>
      </c>
      <c r="E77" t="n">
        <v>27.51</v>
      </c>
      <c r="F77" t="n">
        <v>24.12</v>
      </c>
      <c r="G77" t="n">
        <v>96.48999999999999</v>
      </c>
      <c r="H77" t="n">
        <v>1.32</v>
      </c>
      <c r="I77" t="n">
        <v>15</v>
      </c>
      <c r="J77" t="n">
        <v>266.3</v>
      </c>
      <c r="K77" t="n">
        <v>57.72</v>
      </c>
      <c r="L77" t="n">
        <v>19.75</v>
      </c>
      <c r="M77" t="n">
        <v>13</v>
      </c>
      <c r="N77" t="n">
        <v>68.81999999999999</v>
      </c>
      <c r="O77" t="n">
        <v>33077.58</v>
      </c>
      <c r="P77" t="n">
        <v>372.49</v>
      </c>
      <c r="Q77" t="n">
        <v>452.66</v>
      </c>
      <c r="R77" t="n">
        <v>75.17</v>
      </c>
      <c r="S77" t="n">
        <v>57.64</v>
      </c>
      <c r="T77" t="n">
        <v>6649.86</v>
      </c>
      <c r="U77" t="n">
        <v>0.77</v>
      </c>
      <c r="V77" t="n">
        <v>0.88</v>
      </c>
      <c r="W77" t="n">
        <v>6.82</v>
      </c>
      <c r="X77" t="n">
        <v>0.4</v>
      </c>
      <c r="Y77" t="n">
        <v>1</v>
      </c>
      <c r="Z77" t="n">
        <v>10</v>
      </c>
      <c r="AA77" t="n">
        <v>495.3655241074156</v>
      </c>
      <c r="AB77" t="n">
        <v>677.7809640683137</v>
      </c>
      <c r="AC77" t="n">
        <v>613.0945001291907</v>
      </c>
      <c r="AD77" t="n">
        <v>495365.5241074156</v>
      </c>
      <c r="AE77" t="n">
        <v>677780.9640683137</v>
      </c>
      <c r="AF77" t="n">
        <v>3.348716005468519e-06</v>
      </c>
      <c r="AG77" t="n">
        <v>7.960069444444446</v>
      </c>
      <c r="AH77" t="n">
        <v>613094.5001291907</v>
      </c>
    </row>
    <row r="78">
      <c r="A78" t="n">
        <v>76</v>
      </c>
      <c r="B78" t="n">
        <v>120</v>
      </c>
      <c r="C78" t="inlineStr">
        <is>
          <t xml:space="preserve">CONCLUIDO	</t>
        </is>
      </c>
      <c r="D78" t="n">
        <v>3.6334</v>
      </c>
      <c r="E78" t="n">
        <v>27.52</v>
      </c>
      <c r="F78" t="n">
        <v>24.13</v>
      </c>
      <c r="G78" t="n">
        <v>96.52</v>
      </c>
      <c r="H78" t="n">
        <v>1.33</v>
      </c>
      <c r="I78" t="n">
        <v>15</v>
      </c>
      <c r="J78" t="n">
        <v>266.77</v>
      </c>
      <c r="K78" t="n">
        <v>57.72</v>
      </c>
      <c r="L78" t="n">
        <v>20</v>
      </c>
      <c r="M78" t="n">
        <v>13</v>
      </c>
      <c r="N78" t="n">
        <v>69.05</v>
      </c>
      <c r="O78" t="n">
        <v>33135.76</v>
      </c>
      <c r="P78" t="n">
        <v>372.45</v>
      </c>
      <c r="Q78" t="n">
        <v>452.57</v>
      </c>
      <c r="R78" t="n">
        <v>75.54000000000001</v>
      </c>
      <c r="S78" t="n">
        <v>57.64</v>
      </c>
      <c r="T78" t="n">
        <v>6831.54</v>
      </c>
      <c r="U78" t="n">
        <v>0.76</v>
      </c>
      <c r="V78" t="n">
        <v>0.88</v>
      </c>
      <c r="W78" t="n">
        <v>6.82</v>
      </c>
      <c r="X78" t="n">
        <v>0.41</v>
      </c>
      <c r="Y78" t="n">
        <v>1</v>
      </c>
      <c r="Z78" t="n">
        <v>10</v>
      </c>
      <c r="AA78" t="n">
        <v>495.4818510582384</v>
      </c>
      <c r="AB78" t="n">
        <v>677.9401277344122</v>
      </c>
      <c r="AC78" t="n">
        <v>613.2384734383845</v>
      </c>
      <c r="AD78" t="n">
        <v>495481.8510582384</v>
      </c>
      <c r="AE78" t="n">
        <v>677940.1277344122</v>
      </c>
      <c r="AF78" t="n">
        <v>3.34761039296465e-06</v>
      </c>
      <c r="AG78" t="n">
        <v>7.962962962962963</v>
      </c>
      <c r="AH78" t="n">
        <v>613238.4734383845</v>
      </c>
    </row>
    <row r="79">
      <c r="A79" t="n">
        <v>77</v>
      </c>
      <c r="B79" t="n">
        <v>120</v>
      </c>
      <c r="C79" t="inlineStr">
        <is>
          <t xml:space="preserve">CONCLUIDO	</t>
        </is>
      </c>
      <c r="D79" t="n">
        <v>3.636</v>
      </c>
      <c r="E79" t="n">
        <v>27.5</v>
      </c>
      <c r="F79" t="n">
        <v>24.11</v>
      </c>
      <c r="G79" t="n">
        <v>96.44</v>
      </c>
      <c r="H79" t="n">
        <v>1.35</v>
      </c>
      <c r="I79" t="n">
        <v>15</v>
      </c>
      <c r="J79" t="n">
        <v>267.24</v>
      </c>
      <c r="K79" t="n">
        <v>57.72</v>
      </c>
      <c r="L79" t="n">
        <v>20.25</v>
      </c>
      <c r="M79" t="n">
        <v>13</v>
      </c>
      <c r="N79" t="n">
        <v>69.27</v>
      </c>
      <c r="O79" t="n">
        <v>33194.02</v>
      </c>
      <c r="P79" t="n">
        <v>371.79</v>
      </c>
      <c r="Q79" t="n">
        <v>452.57</v>
      </c>
      <c r="R79" t="n">
        <v>74.98</v>
      </c>
      <c r="S79" t="n">
        <v>57.64</v>
      </c>
      <c r="T79" t="n">
        <v>6553.02</v>
      </c>
      <c r="U79" t="n">
        <v>0.77</v>
      </c>
      <c r="V79" t="n">
        <v>0.88</v>
      </c>
      <c r="W79" t="n">
        <v>6.82</v>
      </c>
      <c r="X79" t="n">
        <v>0.39</v>
      </c>
      <c r="Y79" t="n">
        <v>1</v>
      </c>
      <c r="Z79" t="n">
        <v>10</v>
      </c>
      <c r="AA79" t="n">
        <v>494.7388914141556</v>
      </c>
      <c r="AB79" t="n">
        <v>676.9235775723121</v>
      </c>
      <c r="AC79" t="n">
        <v>612.318941397018</v>
      </c>
      <c r="AD79" t="n">
        <v>494738.8914141556</v>
      </c>
      <c r="AE79" t="n">
        <v>676923.5775723121</v>
      </c>
      <c r="AF79" t="n">
        <v>3.350005886723033e-06</v>
      </c>
      <c r="AG79" t="n">
        <v>7.957175925925926</v>
      </c>
      <c r="AH79" t="n">
        <v>612318.9413970179</v>
      </c>
    </row>
    <row r="80">
      <c r="A80" t="n">
        <v>78</v>
      </c>
      <c r="B80" t="n">
        <v>120</v>
      </c>
      <c r="C80" t="inlineStr">
        <is>
          <t xml:space="preserve">CONCLUIDO	</t>
        </is>
      </c>
      <c r="D80" t="n">
        <v>3.6442</v>
      </c>
      <c r="E80" t="n">
        <v>27.44</v>
      </c>
      <c r="F80" t="n">
        <v>24.09</v>
      </c>
      <c r="G80" t="n">
        <v>103.26</v>
      </c>
      <c r="H80" t="n">
        <v>1.36</v>
      </c>
      <c r="I80" t="n">
        <v>14</v>
      </c>
      <c r="J80" t="n">
        <v>267.71</v>
      </c>
      <c r="K80" t="n">
        <v>57.72</v>
      </c>
      <c r="L80" t="n">
        <v>20.5</v>
      </c>
      <c r="M80" t="n">
        <v>12</v>
      </c>
      <c r="N80" t="n">
        <v>69.48999999999999</v>
      </c>
      <c r="O80" t="n">
        <v>33252.37</v>
      </c>
      <c r="P80" t="n">
        <v>371.48</v>
      </c>
      <c r="Q80" t="n">
        <v>452.57</v>
      </c>
      <c r="R80" t="n">
        <v>74.36</v>
      </c>
      <c r="S80" t="n">
        <v>57.64</v>
      </c>
      <c r="T80" t="n">
        <v>6248.81</v>
      </c>
      <c r="U80" t="n">
        <v>0.78</v>
      </c>
      <c r="V80" t="n">
        <v>0.88</v>
      </c>
      <c r="W80" t="n">
        <v>6.82</v>
      </c>
      <c r="X80" t="n">
        <v>0.37</v>
      </c>
      <c r="Y80" t="n">
        <v>1</v>
      </c>
      <c r="Z80" t="n">
        <v>10</v>
      </c>
      <c r="AA80" t="n">
        <v>493.7244801890479</v>
      </c>
      <c r="AB80" t="n">
        <v>675.5356153814548</v>
      </c>
      <c r="AC80" t="n">
        <v>611.0634443696389</v>
      </c>
      <c r="AD80" t="n">
        <v>493724.4801890479</v>
      </c>
      <c r="AE80" t="n">
        <v>675535.6153814548</v>
      </c>
      <c r="AF80" t="n">
        <v>3.357560905499471e-06</v>
      </c>
      <c r="AG80" t="n">
        <v>7.939814814814816</v>
      </c>
      <c r="AH80" t="n">
        <v>611063.4443696389</v>
      </c>
    </row>
    <row r="81">
      <c r="A81" t="n">
        <v>79</v>
      </c>
      <c r="B81" t="n">
        <v>120</v>
      </c>
      <c r="C81" t="inlineStr">
        <is>
          <t xml:space="preserve">CONCLUIDO	</t>
        </is>
      </c>
      <c r="D81" t="n">
        <v>3.6434</v>
      </c>
      <c r="E81" t="n">
        <v>27.45</v>
      </c>
      <c r="F81" t="n">
        <v>24.1</v>
      </c>
      <c r="G81" t="n">
        <v>103.29</v>
      </c>
      <c r="H81" t="n">
        <v>1.38</v>
      </c>
      <c r="I81" t="n">
        <v>14</v>
      </c>
      <c r="J81" t="n">
        <v>268.19</v>
      </c>
      <c r="K81" t="n">
        <v>57.72</v>
      </c>
      <c r="L81" t="n">
        <v>20.75</v>
      </c>
      <c r="M81" t="n">
        <v>12</v>
      </c>
      <c r="N81" t="n">
        <v>69.70999999999999</v>
      </c>
      <c r="O81" t="n">
        <v>33310.81</v>
      </c>
      <c r="P81" t="n">
        <v>372.16</v>
      </c>
      <c r="Q81" t="n">
        <v>452.57</v>
      </c>
      <c r="R81" t="n">
        <v>74.64</v>
      </c>
      <c r="S81" t="n">
        <v>57.64</v>
      </c>
      <c r="T81" t="n">
        <v>6388.69</v>
      </c>
      <c r="U81" t="n">
        <v>0.77</v>
      </c>
      <c r="V81" t="n">
        <v>0.88</v>
      </c>
      <c r="W81" t="n">
        <v>6.82</v>
      </c>
      <c r="X81" t="n">
        <v>0.38</v>
      </c>
      <c r="Y81" t="n">
        <v>1</v>
      </c>
      <c r="Z81" t="n">
        <v>10</v>
      </c>
      <c r="AA81" t="n">
        <v>494.2818791579223</v>
      </c>
      <c r="AB81" t="n">
        <v>676.2982732413758</v>
      </c>
      <c r="AC81" t="n">
        <v>611.7533152338061</v>
      </c>
      <c r="AD81" t="n">
        <v>494281.8791579223</v>
      </c>
      <c r="AE81" t="n">
        <v>676298.2732413758</v>
      </c>
      <c r="AF81" t="n">
        <v>3.356823830496892e-06</v>
      </c>
      <c r="AG81" t="n">
        <v>7.942708333333333</v>
      </c>
      <c r="AH81" t="n">
        <v>611753.3152338061</v>
      </c>
    </row>
    <row r="82">
      <c r="A82" t="n">
        <v>80</v>
      </c>
      <c r="B82" t="n">
        <v>120</v>
      </c>
      <c r="C82" t="inlineStr">
        <is>
          <t xml:space="preserve">CONCLUIDO	</t>
        </is>
      </c>
      <c r="D82" t="n">
        <v>3.6449</v>
      </c>
      <c r="E82" t="n">
        <v>27.44</v>
      </c>
      <c r="F82" t="n">
        <v>24.09</v>
      </c>
      <c r="G82" t="n">
        <v>103.24</v>
      </c>
      <c r="H82" t="n">
        <v>1.39</v>
      </c>
      <c r="I82" t="n">
        <v>14</v>
      </c>
      <c r="J82" t="n">
        <v>268.66</v>
      </c>
      <c r="K82" t="n">
        <v>57.72</v>
      </c>
      <c r="L82" t="n">
        <v>21</v>
      </c>
      <c r="M82" t="n">
        <v>12</v>
      </c>
      <c r="N82" t="n">
        <v>69.94</v>
      </c>
      <c r="O82" t="n">
        <v>33369.33</v>
      </c>
      <c r="P82" t="n">
        <v>371.85</v>
      </c>
      <c r="Q82" t="n">
        <v>452.6</v>
      </c>
      <c r="R82" t="n">
        <v>74.23</v>
      </c>
      <c r="S82" t="n">
        <v>57.64</v>
      </c>
      <c r="T82" t="n">
        <v>6183.02</v>
      </c>
      <c r="U82" t="n">
        <v>0.78</v>
      </c>
      <c r="V82" t="n">
        <v>0.88</v>
      </c>
      <c r="W82" t="n">
        <v>6.82</v>
      </c>
      <c r="X82" t="n">
        <v>0.36</v>
      </c>
      <c r="Y82" t="n">
        <v>1</v>
      </c>
      <c r="Z82" t="n">
        <v>10</v>
      </c>
      <c r="AA82" t="n">
        <v>493.9069647848121</v>
      </c>
      <c r="AB82" t="n">
        <v>675.7852988560317</v>
      </c>
      <c r="AC82" t="n">
        <v>611.2892984038351</v>
      </c>
      <c r="AD82" t="n">
        <v>493906.9647848121</v>
      </c>
      <c r="AE82" t="n">
        <v>675785.2988560316</v>
      </c>
      <c r="AF82" t="n">
        <v>3.358205846126728e-06</v>
      </c>
      <c r="AG82" t="n">
        <v>7.939814814814816</v>
      </c>
      <c r="AH82" t="n">
        <v>611289.2984038352</v>
      </c>
    </row>
    <row r="83">
      <c r="A83" t="n">
        <v>81</v>
      </c>
      <c r="B83" t="n">
        <v>120</v>
      </c>
      <c r="C83" t="inlineStr">
        <is>
          <t xml:space="preserve">CONCLUIDO	</t>
        </is>
      </c>
      <c r="D83" t="n">
        <v>3.6429</v>
      </c>
      <c r="E83" t="n">
        <v>27.45</v>
      </c>
      <c r="F83" t="n">
        <v>24.1</v>
      </c>
      <c r="G83" t="n">
        <v>103.3</v>
      </c>
      <c r="H83" t="n">
        <v>1.41</v>
      </c>
      <c r="I83" t="n">
        <v>14</v>
      </c>
      <c r="J83" t="n">
        <v>269.14</v>
      </c>
      <c r="K83" t="n">
        <v>57.72</v>
      </c>
      <c r="L83" t="n">
        <v>21.25</v>
      </c>
      <c r="M83" t="n">
        <v>12</v>
      </c>
      <c r="N83" t="n">
        <v>70.16</v>
      </c>
      <c r="O83" t="n">
        <v>33427.94</v>
      </c>
      <c r="P83" t="n">
        <v>371.79</v>
      </c>
      <c r="Q83" t="n">
        <v>452.6</v>
      </c>
      <c r="R83" t="n">
        <v>74.79000000000001</v>
      </c>
      <c r="S83" t="n">
        <v>57.64</v>
      </c>
      <c r="T83" t="n">
        <v>6461.1</v>
      </c>
      <c r="U83" t="n">
        <v>0.77</v>
      </c>
      <c r="V83" t="n">
        <v>0.88</v>
      </c>
      <c r="W83" t="n">
        <v>6.82</v>
      </c>
      <c r="X83" t="n">
        <v>0.38</v>
      </c>
      <c r="Y83" t="n">
        <v>1</v>
      </c>
      <c r="Z83" t="n">
        <v>10</v>
      </c>
      <c r="AA83" t="n">
        <v>494.081350563138</v>
      </c>
      <c r="AB83" t="n">
        <v>676.0239011712946</v>
      </c>
      <c r="AC83" t="n">
        <v>611.50512884901</v>
      </c>
      <c r="AD83" t="n">
        <v>494081.350563138</v>
      </c>
      <c r="AE83" t="n">
        <v>676023.9011712946</v>
      </c>
      <c r="AF83" t="n">
        <v>3.35636315862028e-06</v>
      </c>
      <c r="AG83" t="n">
        <v>7.942708333333333</v>
      </c>
      <c r="AH83" t="n">
        <v>611505.12884901</v>
      </c>
    </row>
    <row r="84">
      <c r="A84" t="n">
        <v>82</v>
      </c>
      <c r="B84" t="n">
        <v>120</v>
      </c>
      <c r="C84" t="inlineStr">
        <is>
          <t xml:space="preserve">CONCLUIDO	</t>
        </is>
      </c>
      <c r="D84" t="n">
        <v>3.6448</v>
      </c>
      <c r="E84" t="n">
        <v>27.44</v>
      </c>
      <c r="F84" t="n">
        <v>24.09</v>
      </c>
      <c r="G84" t="n">
        <v>103.24</v>
      </c>
      <c r="H84" t="n">
        <v>1.42</v>
      </c>
      <c r="I84" t="n">
        <v>14</v>
      </c>
      <c r="J84" t="n">
        <v>269.61</v>
      </c>
      <c r="K84" t="n">
        <v>57.72</v>
      </c>
      <c r="L84" t="n">
        <v>21.5</v>
      </c>
      <c r="M84" t="n">
        <v>12</v>
      </c>
      <c r="N84" t="n">
        <v>70.39</v>
      </c>
      <c r="O84" t="n">
        <v>33486.63</v>
      </c>
      <c r="P84" t="n">
        <v>371.32</v>
      </c>
      <c r="Q84" t="n">
        <v>452.6</v>
      </c>
      <c r="R84" t="n">
        <v>74.19</v>
      </c>
      <c r="S84" t="n">
        <v>57.64</v>
      </c>
      <c r="T84" t="n">
        <v>6164.2</v>
      </c>
      <c r="U84" t="n">
        <v>0.78</v>
      </c>
      <c r="V84" t="n">
        <v>0.88</v>
      </c>
      <c r="W84" t="n">
        <v>6.82</v>
      </c>
      <c r="X84" t="n">
        <v>0.37</v>
      </c>
      <c r="Y84" t="n">
        <v>1</v>
      </c>
      <c r="Z84" t="n">
        <v>10</v>
      </c>
      <c r="AA84" t="n">
        <v>493.5642732193135</v>
      </c>
      <c r="AB84" t="n">
        <v>675.3164131376315</v>
      </c>
      <c r="AC84" t="n">
        <v>610.865162480314</v>
      </c>
      <c r="AD84" t="n">
        <v>493564.2732193135</v>
      </c>
      <c r="AE84" t="n">
        <v>675316.4131376315</v>
      </c>
      <c r="AF84" t="n">
        <v>3.358113711751405e-06</v>
      </c>
      <c r="AG84" t="n">
        <v>7.939814814814816</v>
      </c>
      <c r="AH84" t="n">
        <v>610865.162480314</v>
      </c>
    </row>
    <row r="85">
      <c r="A85" t="n">
        <v>83</v>
      </c>
      <c r="B85" t="n">
        <v>120</v>
      </c>
      <c r="C85" t="inlineStr">
        <is>
          <t xml:space="preserve">CONCLUIDO	</t>
        </is>
      </c>
      <c r="D85" t="n">
        <v>3.6438</v>
      </c>
      <c r="E85" t="n">
        <v>27.44</v>
      </c>
      <c r="F85" t="n">
        <v>24.1</v>
      </c>
      <c r="G85" t="n">
        <v>103.27</v>
      </c>
      <c r="H85" t="n">
        <v>1.43</v>
      </c>
      <c r="I85" t="n">
        <v>14</v>
      </c>
      <c r="J85" t="n">
        <v>270.09</v>
      </c>
      <c r="K85" t="n">
        <v>57.72</v>
      </c>
      <c r="L85" t="n">
        <v>21.75</v>
      </c>
      <c r="M85" t="n">
        <v>12</v>
      </c>
      <c r="N85" t="n">
        <v>70.62</v>
      </c>
      <c r="O85" t="n">
        <v>33545.41</v>
      </c>
      <c r="P85" t="n">
        <v>370.73</v>
      </c>
      <c r="Q85" t="n">
        <v>452.56</v>
      </c>
      <c r="R85" t="n">
        <v>74.45</v>
      </c>
      <c r="S85" t="n">
        <v>57.64</v>
      </c>
      <c r="T85" t="n">
        <v>6291.89</v>
      </c>
      <c r="U85" t="n">
        <v>0.77</v>
      </c>
      <c r="V85" t="n">
        <v>0.88</v>
      </c>
      <c r="W85" t="n">
        <v>6.82</v>
      </c>
      <c r="X85" t="n">
        <v>0.37</v>
      </c>
      <c r="Y85" t="n">
        <v>1</v>
      </c>
      <c r="Z85" t="n">
        <v>10</v>
      </c>
      <c r="AA85" t="n">
        <v>493.2965939093992</v>
      </c>
      <c r="AB85" t="n">
        <v>674.9501624966292</v>
      </c>
      <c r="AC85" t="n">
        <v>610.5338662864528</v>
      </c>
      <c r="AD85" t="n">
        <v>493296.5939093992</v>
      </c>
      <c r="AE85" t="n">
        <v>674950.1624966292</v>
      </c>
      <c r="AF85" t="n">
        <v>3.357192367998181e-06</v>
      </c>
      <c r="AG85" t="n">
        <v>7.939814814814816</v>
      </c>
      <c r="AH85" t="n">
        <v>610533.8662864529</v>
      </c>
    </row>
    <row r="86">
      <c r="A86" t="n">
        <v>84</v>
      </c>
      <c r="B86" t="n">
        <v>120</v>
      </c>
      <c r="C86" t="inlineStr">
        <is>
          <t xml:space="preserve">CONCLUIDO	</t>
        </is>
      </c>
      <c r="D86" t="n">
        <v>3.6423</v>
      </c>
      <c r="E86" t="n">
        <v>27.46</v>
      </c>
      <c r="F86" t="n">
        <v>24.11</v>
      </c>
      <c r="G86" t="n">
        <v>103.32</v>
      </c>
      <c r="H86" t="n">
        <v>1.45</v>
      </c>
      <c r="I86" t="n">
        <v>14</v>
      </c>
      <c r="J86" t="n">
        <v>270.57</v>
      </c>
      <c r="K86" t="n">
        <v>57.72</v>
      </c>
      <c r="L86" t="n">
        <v>22</v>
      </c>
      <c r="M86" t="n">
        <v>12</v>
      </c>
      <c r="N86" t="n">
        <v>70.84</v>
      </c>
      <c r="O86" t="n">
        <v>33604.28</v>
      </c>
      <c r="P86" t="n">
        <v>370.16</v>
      </c>
      <c r="Q86" t="n">
        <v>452.61</v>
      </c>
      <c r="R86" t="n">
        <v>74.7</v>
      </c>
      <c r="S86" t="n">
        <v>57.64</v>
      </c>
      <c r="T86" t="n">
        <v>6419.73</v>
      </c>
      <c r="U86" t="n">
        <v>0.77</v>
      </c>
      <c r="V86" t="n">
        <v>0.88</v>
      </c>
      <c r="W86" t="n">
        <v>6.82</v>
      </c>
      <c r="X86" t="n">
        <v>0.38</v>
      </c>
      <c r="Y86" t="n">
        <v>1</v>
      </c>
      <c r="Z86" t="n">
        <v>10</v>
      </c>
      <c r="AA86" t="n">
        <v>493.0870112305791</v>
      </c>
      <c r="AB86" t="n">
        <v>674.6634022293323</v>
      </c>
      <c r="AC86" t="n">
        <v>610.2744740165962</v>
      </c>
      <c r="AD86" t="n">
        <v>493087.0112305791</v>
      </c>
      <c r="AE86" t="n">
        <v>674663.4022293322</v>
      </c>
      <c r="AF86" t="n">
        <v>3.355810352368345e-06</v>
      </c>
      <c r="AG86" t="n">
        <v>7.945601851851852</v>
      </c>
      <c r="AH86" t="n">
        <v>610274.4740165962</v>
      </c>
    </row>
    <row r="87">
      <c r="A87" t="n">
        <v>85</v>
      </c>
      <c r="B87" t="n">
        <v>120</v>
      </c>
      <c r="C87" t="inlineStr">
        <is>
          <t xml:space="preserve">CONCLUIDO	</t>
        </is>
      </c>
      <c r="D87" t="n">
        <v>3.6514</v>
      </c>
      <c r="E87" t="n">
        <v>27.39</v>
      </c>
      <c r="F87" t="n">
        <v>24.09</v>
      </c>
      <c r="G87" t="n">
        <v>111.17</v>
      </c>
      <c r="H87" t="n">
        <v>1.46</v>
      </c>
      <c r="I87" t="n">
        <v>13</v>
      </c>
      <c r="J87" t="n">
        <v>271.05</v>
      </c>
      <c r="K87" t="n">
        <v>57.72</v>
      </c>
      <c r="L87" t="n">
        <v>22.25</v>
      </c>
      <c r="M87" t="n">
        <v>11</v>
      </c>
      <c r="N87" t="n">
        <v>71.06999999999999</v>
      </c>
      <c r="O87" t="n">
        <v>33663.24</v>
      </c>
      <c r="P87" t="n">
        <v>370.45</v>
      </c>
      <c r="Q87" t="n">
        <v>452.58</v>
      </c>
      <c r="R87" t="n">
        <v>74.09999999999999</v>
      </c>
      <c r="S87" t="n">
        <v>57.64</v>
      </c>
      <c r="T87" t="n">
        <v>6121.27</v>
      </c>
      <c r="U87" t="n">
        <v>0.78</v>
      </c>
      <c r="V87" t="n">
        <v>0.88</v>
      </c>
      <c r="W87" t="n">
        <v>6.82</v>
      </c>
      <c r="X87" t="n">
        <v>0.36</v>
      </c>
      <c r="Y87" t="n">
        <v>1</v>
      </c>
      <c r="Z87" t="n">
        <v>10</v>
      </c>
      <c r="AA87" t="n">
        <v>492.3949979588924</v>
      </c>
      <c r="AB87" t="n">
        <v>673.7165591415395</v>
      </c>
      <c r="AC87" t="n">
        <v>609.4179963041998</v>
      </c>
      <c r="AD87" t="n">
        <v>492394.9979588924</v>
      </c>
      <c r="AE87" t="n">
        <v>673716.5591415395</v>
      </c>
      <c r="AF87" t="n">
        <v>3.364194580522686e-06</v>
      </c>
      <c r="AG87" t="n">
        <v>7.925347222222222</v>
      </c>
      <c r="AH87" t="n">
        <v>609417.9963041998</v>
      </c>
    </row>
    <row r="88">
      <c r="A88" t="n">
        <v>86</v>
      </c>
      <c r="B88" t="n">
        <v>120</v>
      </c>
      <c r="C88" t="inlineStr">
        <is>
          <t xml:space="preserve">CONCLUIDO	</t>
        </is>
      </c>
      <c r="D88" t="n">
        <v>3.6529</v>
      </c>
      <c r="E88" t="n">
        <v>27.38</v>
      </c>
      <c r="F88" t="n">
        <v>24.07</v>
      </c>
      <c r="G88" t="n">
        <v>111.11</v>
      </c>
      <c r="H88" t="n">
        <v>1.47</v>
      </c>
      <c r="I88" t="n">
        <v>13</v>
      </c>
      <c r="J88" t="n">
        <v>271.52</v>
      </c>
      <c r="K88" t="n">
        <v>57.72</v>
      </c>
      <c r="L88" t="n">
        <v>22.5</v>
      </c>
      <c r="M88" t="n">
        <v>11</v>
      </c>
      <c r="N88" t="n">
        <v>71.3</v>
      </c>
      <c r="O88" t="n">
        <v>33722.28</v>
      </c>
      <c r="P88" t="n">
        <v>370.8</v>
      </c>
      <c r="Q88" t="n">
        <v>452.59</v>
      </c>
      <c r="R88" t="n">
        <v>73.72</v>
      </c>
      <c r="S88" t="n">
        <v>57.64</v>
      </c>
      <c r="T88" t="n">
        <v>5931.24</v>
      </c>
      <c r="U88" t="n">
        <v>0.78</v>
      </c>
      <c r="V88" t="n">
        <v>0.88</v>
      </c>
      <c r="W88" t="n">
        <v>6.82</v>
      </c>
      <c r="X88" t="n">
        <v>0.35</v>
      </c>
      <c r="Y88" t="n">
        <v>1</v>
      </c>
      <c r="Z88" t="n">
        <v>10</v>
      </c>
      <c r="AA88" t="n">
        <v>492.4248512357412</v>
      </c>
      <c r="AB88" t="n">
        <v>673.7574057119579</v>
      </c>
      <c r="AC88" t="n">
        <v>609.4549445352658</v>
      </c>
      <c r="AD88" t="n">
        <v>492424.8512357412</v>
      </c>
      <c r="AE88" t="n">
        <v>673757.4057119578</v>
      </c>
      <c r="AF88" t="n">
        <v>3.365576596152521e-06</v>
      </c>
      <c r="AG88" t="n">
        <v>7.922453703703703</v>
      </c>
      <c r="AH88" t="n">
        <v>609454.9445352658</v>
      </c>
    </row>
    <row r="89">
      <c r="A89" t="n">
        <v>87</v>
      </c>
      <c r="B89" t="n">
        <v>120</v>
      </c>
      <c r="C89" t="inlineStr">
        <is>
          <t xml:space="preserve">CONCLUIDO	</t>
        </is>
      </c>
      <c r="D89" t="n">
        <v>3.653</v>
      </c>
      <c r="E89" t="n">
        <v>27.37</v>
      </c>
      <c r="F89" t="n">
        <v>24.07</v>
      </c>
      <c r="G89" t="n">
        <v>111.11</v>
      </c>
      <c r="H89" t="n">
        <v>1.49</v>
      </c>
      <c r="I89" t="n">
        <v>13</v>
      </c>
      <c r="J89" t="n">
        <v>272</v>
      </c>
      <c r="K89" t="n">
        <v>57.72</v>
      </c>
      <c r="L89" t="n">
        <v>22.75</v>
      </c>
      <c r="M89" t="n">
        <v>11</v>
      </c>
      <c r="N89" t="n">
        <v>71.53</v>
      </c>
      <c r="O89" t="n">
        <v>33781.41</v>
      </c>
      <c r="P89" t="n">
        <v>371.3</v>
      </c>
      <c r="Q89" t="n">
        <v>452.6</v>
      </c>
      <c r="R89" t="n">
        <v>73.72</v>
      </c>
      <c r="S89" t="n">
        <v>57.64</v>
      </c>
      <c r="T89" t="n">
        <v>5933.69</v>
      </c>
      <c r="U89" t="n">
        <v>0.78</v>
      </c>
      <c r="V89" t="n">
        <v>0.88</v>
      </c>
      <c r="W89" t="n">
        <v>6.82</v>
      </c>
      <c r="X89" t="n">
        <v>0.35</v>
      </c>
      <c r="Y89" t="n">
        <v>1</v>
      </c>
      <c r="Z89" t="n">
        <v>10</v>
      </c>
      <c r="AA89" t="n">
        <v>480.3391269563484</v>
      </c>
      <c r="AB89" t="n">
        <v>657.2211845683677</v>
      </c>
      <c r="AC89" t="n">
        <v>594.4969171288878</v>
      </c>
      <c r="AD89" t="n">
        <v>480339.1269563484</v>
      </c>
      <c r="AE89" t="n">
        <v>657221.1845683677</v>
      </c>
      <c r="AF89" t="n">
        <v>3.365668730527844e-06</v>
      </c>
      <c r="AG89" t="n">
        <v>7.919560185185186</v>
      </c>
      <c r="AH89" t="n">
        <v>594496.9171288878</v>
      </c>
    </row>
    <row r="90">
      <c r="A90" t="n">
        <v>88</v>
      </c>
      <c r="B90" t="n">
        <v>120</v>
      </c>
      <c r="C90" t="inlineStr">
        <is>
          <t xml:space="preserve">CONCLUIDO	</t>
        </is>
      </c>
      <c r="D90" t="n">
        <v>3.6547</v>
      </c>
      <c r="E90" t="n">
        <v>27.36</v>
      </c>
      <c r="F90" t="n">
        <v>24.06</v>
      </c>
      <c r="G90" t="n">
        <v>111.05</v>
      </c>
      <c r="H90" t="n">
        <v>1.5</v>
      </c>
      <c r="I90" t="n">
        <v>13</v>
      </c>
      <c r="J90" t="n">
        <v>272.49</v>
      </c>
      <c r="K90" t="n">
        <v>57.72</v>
      </c>
      <c r="L90" t="n">
        <v>23</v>
      </c>
      <c r="M90" t="n">
        <v>11</v>
      </c>
      <c r="N90" t="n">
        <v>71.76000000000001</v>
      </c>
      <c r="O90" t="n">
        <v>33840.76</v>
      </c>
      <c r="P90" t="n">
        <v>371.39</v>
      </c>
      <c r="Q90" t="n">
        <v>452.6</v>
      </c>
      <c r="R90" t="n">
        <v>73.19</v>
      </c>
      <c r="S90" t="n">
        <v>57.64</v>
      </c>
      <c r="T90" t="n">
        <v>5667.36</v>
      </c>
      <c r="U90" t="n">
        <v>0.79</v>
      </c>
      <c r="V90" t="n">
        <v>0.88</v>
      </c>
      <c r="W90" t="n">
        <v>6.82</v>
      </c>
      <c r="X90" t="n">
        <v>0.34</v>
      </c>
      <c r="Y90" t="n">
        <v>1</v>
      </c>
      <c r="Z90" t="n">
        <v>10</v>
      </c>
      <c r="AA90" t="n">
        <v>480.2126557236182</v>
      </c>
      <c r="AB90" t="n">
        <v>657.0481410482294</v>
      </c>
      <c r="AC90" t="n">
        <v>594.3403886394433</v>
      </c>
      <c r="AD90" t="n">
        <v>480212.6557236182</v>
      </c>
      <c r="AE90" t="n">
        <v>657048.1410482293</v>
      </c>
      <c r="AF90" t="n">
        <v>3.367235014908325e-06</v>
      </c>
      <c r="AG90" t="n">
        <v>7.916666666666667</v>
      </c>
      <c r="AH90" t="n">
        <v>594340.3886394433</v>
      </c>
    </row>
    <row r="91">
      <c r="A91" t="n">
        <v>89</v>
      </c>
      <c r="B91" t="n">
        <v>120</v>
      </c>
      <c r="C91" t="inlineStr">
        <is>
          <t xml:space="preserve">CONCLUIDO	</t>
        </is>
      </c>
      <c r="D91" t="n">
        <v>3.6536</v>
      </c>
      <c r="E91" t="n">
        <v>27.37</v>
      </c>
      <c r="F91" t="n">
        <v>24.07</v>
      </c>
      <c r="G91" t="n">
        <v>111.09</v>
      </c>
      <c r="H91" t="n">
        <v>1.52</v>
      </c>
      <c r="I91" t="n">
        <v>13</v>
      </c>
      <c r="J91" t="n">
        <v>272.97</v>
      </c>
      <c r="K91" t="n">
        <v>57.72</v>
      </c>
      <c r="L91" t="n">
        <v>23.25</v>
      </c>
      <c r="M91" t="n">
        <v>11</v>
      </c>
      <c r="N91" t="n">
        <v>71.98999999999999</v>
      </c>
      <c r="O91" t="n">
        <v>33900.07</v>
      </c>
      <c r="P91" t="n">
        <v>371.28</v>
      </c>
      <c r="Q91" t="n">
        <v>452.6</v>
      </c>
      <c r="R91" t="n">
        <v>73.59999999999999</v>
      </c>
      <c r="S91" t="n">
        <v>57.64</v>
      </c>
      <c r="T91" t="n">
        <v>5872.76</v>
      </c>
      <c r="U91" t="n">
        <v>0.78</v>
      </c>
      <c r="V91" t="n">
        <v>0.88</v>
      </c>
      <c r="W91" t="n">
        <v>6.81</v>
      </c>
      <c r="X91" t="n">
        <v>0.34</v>
      </c>
      <c r="Y91" t="n">
        <v>1</v>
      </c>
      <c r="Z91" t="n">
        <v>10</v>
      </c>
      <c r="AA91" t="n">
        <v>480.2721450506701</v>
      </c>
      <c r="AB91" t="n">
        <v>657.1295369699855</v>
      </c>
      <c r="AC91" t="n">
        <v>594.4140162486671</v>
      </c>
      <c r="AD91" t="n">
        <v>480272.1450506701</v>
      </c>
      <c r="AE91" t="n">
        <v>657129.5369699855</v>
      </c>
      <c r="AF91" t="n">
        <v>3.366221536779778e-06</v>
      </c>
      <c r="AG91" t="n">
        <v>7.919560185185186</v>
      </c>
      <c r="AH91" t="n">
        <v>594414.016248667</v>
      </c>
    </row>
    <row r="92">
      <c r="A92" t="n">
        <v>90</v>
      </c>
      <c r="B92" t="n">
        <v>120</v>
      </c>
      <c r="C92" t="inlineStr">
        <is>
          <t xml:space="preserve">CONCLUIDO	</t>
        </is>
      </c>
      <c r="D92" t="n">
        <v>3.6559</v>
      </c>
      <c r="E92" t="n">
        <v>27.35</v>
      </c>
      <c r="F92" t="n">
        <v>24.05</v>
      </c>
      <c r="G92" t="n">
        <v>111.01</v>
      </c>
      <c r="H92" t="n">
        <v>1.53</v>
      </c>
      <c r="I92" t="n">
        <v>13</v>
      </c>
      <c r="J92" t="n">
        <v>273.45</v>
      </c>
      <c r="K92" t="n">
        <v>57.72</v>
      </c>
      <c r="L92" t="n">
        <v>23.5</v>
      </c>
      <c r="M92" t="n">
        <v>11</v>
      </c>
      <c r="N92" t="n">
        <v>72.22</v>
      </c>
      <c r="O92" t="n">
        <v>33959.47</v>
      </c>
      <c r="P92" t="n">
        <v>370.62</v>
      </c>
      <c r="Q92" t="n">
        <v>452.59</v>
      </c>
      <c r="R92" t="n">
        <v>73.08</v>
      </c>
      <c r="S92" t="n">
        <v>57.64</v>
      </c>
      <c r="T92" t="n">
        <v>5615.34</v>
      </c>
      <c r="U92" t="n">
        <v>0.79</v>
      </c>
      <c r="V92" t="n">
        <v>0.88</v>
      </c>
      <c r="W92" t="n">
        <v>6.81</v>
      </c>
      <c r="X92" t="n">
        <v>0.33</v>
      </c>
      <c r="Y92" t="n">
        <v>1</v>
      </c>
      <c r="Z92" t="n">
        <v>10</v>
      </c>
      <c r="AA92" t="n">
        <v>479.5620708131463</v>
      </c>
      <c r="AB92" t="n">
        <v>656.157982071941</v>
      </c>
      <c r="AC92" t="n">
        <v>593.5351851865061</v>
      </c>
      <c r="AD92" t="n">
        <v>479562.0708131463</v>
      </c>
      <c r="AE92" t="n">
        <v>656157.982071941</v>
      </c>
      <c r="AF92" t="n">
        <v>3.368340627412193e-06</v>
      </c>
      <c r="AG92" t="n">
        <v>7.913773148148149</v>
      </c>
      <c r="AH92" t="n">
        <v>593535.185186506</v>
      </c>
    </row>
    <row r="93">
      <c r="A93" t="n">
        <v>91</v>
      </c>
      <c r="B93" t="n">
        <v>120</v>
      </c>
      <c r="C93" t="inlineStr">
        <is>
          <t xml:space="preserve">CONCLUIDO	</t>
        </is>
      </c>
      <c r="D93" t="n">
        <v>3.6529</v>
      </c>
      <c r="E93" t="n">
        <v>27.38</v>
      </c>
      <c r="F93" t="n">
        <v>24.07</v>
      </c>
      <c r="G93" t="n">
        <v>111.11</v>
      </c>
      <c r="H93" t="n">
        <v>1.54</v>
      </c>
      <c r="I93" t="n">
        <v>13</v>
      </c>
      <c r="J93" t="n">
        <v>273.93</v>
      </c>
      <c r="K93" t="n">
        <v>57.72</v>
      </c>
      <c r="L93" t="n">
        <v>23.75</v>
      </c>
      <c r="M93" t="n">
        <v>11</v>
      </c>
      <c r="N93" t="n">
        <v>72.45999999999999</v>
      </c>
      <c r="O93" t="n">
        <v>34018.96</v>
      </c>
      <c r="P93" t="n">
        <v>370.45</v>
      </c>
      <c r="Q93" t="n">
        <v>452.55</v>
      </c>
      <c r="R93" t="n">
        <v>73.76000000000001</v>
      </c>
      <c r="S93" t="n">
        <v>57.64</v>
      </c>
      <c r="T93" t="n">
        <v>5953.84</v>
      </c>
      <c r="U93" t="n">
        <v>0.78</v>
      </c>
      <c r="V93" t="n">
        <v>0.88</v>
      </c>
      <c r="W93" t="n">
        <v>6.82</v>
      </c>
      <c r="X93" t="n">
        <v>0.35</v>
      </c>
      <c r="Y93" t="n">
        <v>1</v>
      </c>
      <c r="Z93" t="n">
        <v>10</v>
      </c>
      <c r="AA93" t="n">
        <v>492.1931101839211</v>
      </c>
      <c r="AB93" t="n">
        <v>673.4403273811638</v>
      </c>
      <c r="AC93" t="n">
        <v>609.1681277153406</v>
      </c>
      <c r="AD93" t="n">
        <v>492193.1101839211</v>
      </c>
      <c r="AE93" t="n">
        <v>673440.3273811638</v>
      </c>
      <c r="AF93" t="n">
        <v>3.365576596152521e-06</v>
      </c>
      <c r="AG93" t="n">
        <v>7.922453703703703</v>
      </c>
      <c r="AH93" t="n">
        <v>609168.1277153406</v>
      </c>
    </row>
    <row r="94">
      <c r="A94" t="n">
        <v>92</v>
      </c>
      <c r="B94" t="n">
        <v>120</v>
      </c>
      <c r="C94" t="inlineStr">
        <is>
          <t xml:space="preserve">CONCLUIDO	</t>
        </is>
      </c>
      <c r="D94" t="n">
        <v>3.6638</v>
      </c>
      <c r="E94" t="n">
        <v>27.29</v>
      </c>
      <c r="F94" t="n">
        <v>24.04</v>
      </c>
      <c r="G94" t="n">
        <v>120.19</v>
      </c>
      <c r="H94" t="n">
        <v>1.56</v>
      </c>
      <c r="I94" t="n">
        <v>12</v>
      </c>
      <c r="J94" t="n">
        <v>274.41</v>
      </c>
      <c r="K94" t="n">
        <v>57.72</v>
      </c>
      <c r="L94" t="n">
        <v>24</v>
      </c>
      <c r="M94" t="n">
        <v>10</v>
      </c>
      <c r="N94" t="n">
        <v>72.69</v>
      </c>
      <c r="O94" t="n">
        <v>34078.55</v>
      </c>
      <c r="P94" t="n">
        <v>368.98</v>
      </c>
      <c r="Q94" t="n">
        <v>452.56</v>
      </c>
      <c r="R94" t="n">
        <v>72.47</v>
      </c>
      <c r="S94" t="n">
        <v>57.64</v>
      </c>
      <c r="T94" t="n">
        <v>5312.45</v>
      </c>
      <c r="U94" t="n">
        <v>0.8</v>
      </c>
      <c r="V94" t="n">
        <v>0.88</v>
      </c>
      <c r="W94" t="n">
        <v>6.82</v>
      </c>
      <c r="X94" t="n">
        <v>0.31</v>
      </c>
      <c r="Y94" t="n">
        <v>1</v>
      </c>
      <c r="Z94" t="n">
        <v>10</v>
      </c>
      <c r="AA94" t="n">
        <v>477.7417451647386</v>
      </c>
      <c r="AB94" t="n">
        <v>653.6673322126899</v>
      </c>
      <c r="AC94" t="n">
        <v>591.2822394541728</v>
      </c>
      <c r="AD94" t="n">
        <v>477741.7451647386</v>
      </c>
      <c r="AE94" t="n">
        <v>653667.3322126899</v>
      </c>
      <c r="AF94" t="n">
        <v>3.375619243062664e-06</v>
      </c>
      <c r="AG94" t="n">
        <v>7.896412037037037</v>
      </c>
      <c r="AH94" t="n">
        <v>591282.2394541728</v>
      </c>
    </row>
    <row r="95">
      <c r="A95" t="n">
        <v>93</v>
      </c>
      <c r="B95" t="n">
        <v>120</v>
      </c>
      <c r="C95" t="inlineStr">
        <is>
          <t xml:space="preserve">CONCLUIDO	</t>
        </is>
      </c>
      <c r="D95" t="n">
        <v>3.6656</v>
      </c>
      <c r="E95" t="n">
        <v>27.28</v>
      </c>
      <c r="F95" t="n">
        <v>24.02</v>
      </c>
      <c r="G95" t="n">
        <v>120.12</v>
      </c>
      <c r="H95" t="n">
        <v>1.57</v>
      </c>
      <c r="I95" t="n">
        <v>12</v>
      </c>
      <c r="J95" t="n">
        <v>274.9</v>
      </c>
      <c r="K95" t="n">
        <v>57.72</v>
      </c>
      <c r="L95" t="n">
        <v>24.25</v>
      </c>
      <c r="M95" t="n">
        <v>10</v>
      </c>
      <c r="N95" t="n">
        <v>72.92</v>
      </c>
      <c r="O95" t="n">
        <v>34138.22</v>
      </c>
      <c r="P95" t="n">
        <v>368.94</v>
      </c>
      <c r="Q95" t="n">
        <v>452.56</v>
      </c>
      <c r="R95" t="n">
        <v>72.16</v>
      </c>
      <c r="S95" t="n">
        <v>57.64</v>
      </c>
      <c r="T95" t="n">
        <v>5156.75</v>
      </c>
      <c r="U95" t="n">
        <v>0.8</v>
      </c>
      <c r="V95" t="n">
        <v>0.88</v>
      </c>
      <c r="W95" t="n">
        <v>6.81</v>
      </c>
      <c r="X95" t="n">
        <v>0.3</v>
      </c>
      <c r="Y95" t="n">
        <v>1</v>
      </c>
      <c r="Z95" t="n">
        <v>10</v>
      </c>
      <c r="AA95" t="n">
        <v>477.4885122728235</v>
      </c>
      <c r="AB95" t="n">
        <v>653.3208477981246</v>
      </c>
      <c r="AC95" t="n">
        <v>590.9688230258397</v>
      </c>
      <c r="AD95" t="n">
        <v>477488.5122728235</v>
      </c>
      <c r="AE95" t="n">
        <v>653320.8477981247</v>
      </c>
      <c r="AF95" t="n">
        <v>3.377277661818468e-06</v>
      </c>
      <c r="AG95" t="n">
        <v>7.893518518518519</v>
      </c>
      <c r="AH95" t="n">
        <v>590968.8230258398</v>
      </c>
    </row>
    <row r="96">
      <c r="A96" t="n">
        <v>94</v>
      </c>
      <c r="B96" t="n">
        <v>120</v>
      </c>
      <c r="C96" t="inlineStr">
        <is>
          <t xml:space="preserve">CONCLUIDO	</t>
        </is>
      </c>
      <c r="D96" t="n">
        <v>3.6654</v>
      </c>
      <c r="E96" t="n">
        <v>27.28</v>
      </c>
      <c r="F96" t="n">
        <v>24.03</v>
      </c>
      <c r="G96" t="n">
        <v>120.13</v>
      </c>
      <c r="H96" t="n">
        <v>1.58</v>
      </c>
      <c r="I96" t="n">
        <v>12</v>
      </c>
      <c r="J96" t="n">
        <v>275.38</v>
      </c>
      <c r="K96" t="n">
        <v>57.72</v>
      </c>
      <c r="L96" t="n">
        <v>24.5</v>
      </c>
      <c r="M96" t="n">
        <v>10</v>
      </c>
      <c r="N96" t="n">
        <v>73.16</v>
      </c>
      <c r="O96" t="n">
        <v>34197.98</v>
      </c>
      <c r="P96" t="n">
        <v>369.35</v>
      </c>
      <c r="Q96" t="n">
        <v>452.57</v>
      </c>
      <c r="R96" t="n">
        <v>72.15000000000001</v>
      </c>
      <c r="S96" t="n">
        <v>57.64</v>
      </c>
      <c r="T96" t="n">
        <v>5151.34</v>
      </c>
      <c r="U96" t="n">
        <v>0.8</v>
      </c>
      <c r="V96" t="n">
        <v>0.88</v>
      </c>
      <c r="W96" t="n">
        <v>6.81</v>
      </c>
      <c r="X96" t="n">
        <v>0.3</v>
      </c>
      <c r="Y96" t="n">
        <v>1</v>
      </c>
      <c r="Z96" t="n">
        <v>10</v>
      </c>
      <c r="AA96" t="n">
        <v>477.8104657031304</v>
      </c>
      <c r="AB96" t="n">
        <v>653.7613586850533</v>
      </c>
      <c r="AC96" t="n">
        <v>591.3672921719809</v>
      </c>
      <c r="AD96" t="n">
        <v>477810.4657031304</v>
      </c>
      <c r="AE96" t="n">
        <v>653761.3586850533</v>
      </c>
      <c r="AF96" t="n">
        <v>3.377093393067824e-06</v>
      </c>
      <c r="AG96" t="n">
        <v>7.893518518518519</v>
      </c>
      <c r="AH96" t="n">
        <v>591367.292171981</v>
      </c>
    </row>
    <row r="97">
      <c r="A97" t="n">
        <v>95</v>
      </c>
      <c r="B97" t="n">
        <v>120</v>
      </c>
      <c r="C97" t="inlineStr">
        <is>
          <t xml:space="preserve">CONCLUIDO	</t>
        </is>
      </c>
      <c r="D97" t="n">
        <v>3.6662</v>
      </c>
      <c r="E97" t="n">
        <v>27.28</v>
      </c>
      <c r="F97" t="n">
        <v>24.02</v>
      </c>
      <c r="G97" t="n">
        <v>120.1</v>
      </c>
      <c r="H97" t="n">
        <v>1.6</v>
      </c>
      <c r="I97" t="n">
        <v>12</v>
      </c>
      <c r="J97" t="n">
        <v>275.87</v>
      </c>
      <c r="K97" t="n">
        <v>57.72</v>
      </c>
      <c r="L97" t="n">
        <v>24.75</v>
      </c>
      <c r="M97" t="n">
        <v>10</v>
      </c>
      <c r="N97" t="n">
        <v>73.39</v>
      </c>
      <c r="O97" t="n">
        <v>34257.84</v>
      </c>
      <c r="P97" t="n">
        <v>369.75</v>
      </c>
      <c r="Q97" t="n">
        <v>452.6</v>
      </c>
      <c r="R97" t="n">
        <v>71.92</v>
      </c>
      <c r="S97" t="n">
        <v>57.64</v>
      </c>
      <c r="T97" t="n">
        <v>5040.38</v>
      </c>
      <c r="U97" t="n">
        <v>0.8</v>
      </c>
      <c r="V97" t="n">
        <v>0.88</v>
      </c>
      <c r="W97" t="n">
        <v>6.81</v>
      </c>
      <c r="X97" t="n">
        <v>0.3</v>
      </c>
      <c r="Y97" t="n">
        <v>1</v>
      </c>
      <c r="Z97" t="n">
        <v>10</v>
      </c>
      <c r="AA97" t="n">
        <v>477.9697907975544</v>
      </c>
      <c r="AB97" t="n">
        <v>653.9793543081715</v>
      </c>
      <c r="AC97" t="n">
        <v>591.5644825987874</v>
      </c>
      <c r="AD97" t="n">
        <v>477969.7907975544</v>
      </c>
      <c r="AE97" t="n">
        <v>653979.3543081715</v>
      </c>
      <c r="AF97" t="n">
        <v>3.377830468070402e-06</v>
      </c>
      <c r="AG97" t="n">
        <v>7.893518518518519</v>
      </c>
      <c r="AH97" t="n">
        <v>591564.4825987874</v>
      </c>
    </row>
    <row r="98">
      <c r="A98" t="n">
        <v>96</v>
      </c>
      <c r="B98" t="n">
        <v>120</v>
      </c>
      <c r="C98" t="inlineStr">
        <is>
          <t xml:space="preserve">CONCLUIDO	</t>
        </is>
      </c>
      <c r="D98" t="n">
        <v>3.6639</v>
      </c>
      <c r="E98" t="n">
        <v>27.29</v>
      </c>
      <c r="F98" t="n">
        <v>24.04</v>
      </c>
      <c r="G98" t="n">
        <v>120.19</v>
      </c>
      <c r="H98" t="n">
        <v>1.61</v>
      </c>
      <c r="I98" t="n">
        <v>12</v>
      </c>
      <c r="J98" t="n">
        <v>276.35</v>
      </c>
      <c r="K98" t="n">
        <v>57.72</v>
      </c>
      <c r="L98" t="n">
        <v>25</v>
      </c>
      <c r="M98" t="n">
        <v>10</v>
      </c>
      <c r="N98" t="n">
        <v>73.63</v>
      </c>
      <c r="O98" t="n">
        <v>34317.79</v>
      </c>
      <c r="P98" t="n">
        <v>369.98</v>
      </c>
      <c r="Q98" t="n">
        <v>452.57</v>
      </c>
      <c r="R98" t="n">
        <v>72.47</v>
      </c>
      <c r="S98" t="n">
        <v>57.64</v>
      </c>
      <c r="T98" t="n">
        <v>5314.18</v>
      </c>
      <c r="U98" t="n">
        <v>0.8</v>
      </c>
      <c r="V98" t="n">
        <v>0.88</v>
      </c>
      <c r="W98" t="n">
        <v>6.82</v>
      </c>
      <c r="X98" t="n">
        <v>0.31</v>
      </c>
      <c r="Y98" t="n">
        <v>1</v>
      </c>
      <c r="Z98" t="n">
        <v>10</v>
      </c>
      <c r="AA98" t="n">
        <v>478.3930136589397</v>
      </c>
      <c r="AB98" t="n">
        <v>654.5584264983937</v>
      </c>
      <c r="AC98" t="n">
        <v>592.0882889519078</v>
      </c>
      <c r="AD98" t="n">
        <v>478393.0136589396</v>
      </c>
      <c r="AE98" t="n">
        <v>654558.4264983938</v>
      </c>
      <c r="AF98" t="n">
        <v>3.375711377437987e-06</v>
      </c>
      <c r="AG98" t="n">
        <v>7.896412037037037</v>
      </c>
      <c r="AH98" t="n">
        <v>592088.2889519078</v>
      </c>
    </row>
    <row r="99">
      <c r="A99" t="n">
        <v>97</v>
      </c>
      <c r="B99" t="n">
        <v>120</v>
      </c>
      <c r="C99" t="inlineStr">
        <is>
          <t xml:space="preserve">CONCLUIDO	</t>
        </is>
      </c>
      <c r="D99" t="n">
        <v>3.664</v>
      </c>
      <c r="E99" t="n">
        <v>27.29</v>
      </c>
      <c r="F99" t="n">
        <v>24.04</v>
      </c>
      <c r="G99" t="n">
        <v>120.18</v>
      </c>
      <c r="H99" t="n">
        <v>1.62</v>
      </c>
      <c r="I99" t="n">
        <v>12</v>
      </c>
      <c r="J99" t="n">
        <v>276.84</v>
      </c>
      <c r="K99" t="n">
        <v>57.72</v>
      </c>
      <c r="L99" t="n">
        <v>25.25</v>
      </c>
      <c r="M99" t="n">
        <v>10</v>
      </c>
      <c r="N99" t="n">
        <v>73.87</v>
      </c>
      <c r="O99" t="n">
        <v>34377.83</v>
      </c>
      <c r="P99" t="n">
        <v>369.9</v>
      </c>
      <c r="Q99" t="n">
        <v>452.66</v>
      </c>
      <c r="R99" t="n">
        <v>72.45</v>
      </c>
      <c r="S99" t="n">
        <v>57.64</v>
      </c>
      <c r="T99" t="n">
        <v>5301.83</v>
      </c>
      <c r="U99" t="n">
        <v>0.8</v>
      </c>
      <c r="V99" t="n">
        <v>0.88</v>
      </c>
      <c r="W99" t="n">
        <v>6.81</v>
      </c>
      <c r="X99" t="n">
        <v>0.31</v>
      </c>
      <c r="Y99" t="n">
        <v>1</v>
      </c>
      <c r="Z99" t="n">
        <v>10</v>
      </c>
      <c r="AA99" t="n">
        <v>478.3313262672676</v>
      </c>
      <c r="AB99" t="n">
        <v>654.4740230876523</v>
      </c>
      <c r="AC99" t="n">
        <v>592.0119408842265</v>
      </c>
      <c r="AD99" t="n">
        <v>478331.3262672676</v>
      </c>
      <c r="AE99" t="n">
        <v>654474.0230876523</v>
      </c>
      <c r="AF99" t="n">
        <v>3.37580351181331e-06</v>
      </c>
      <c r="AG99" t="n">
        <v>7.896412037037037</v>
      </c>
      <c r="AH99" t="n">
        <v>592011.9408842266</v>
      </c>
    </row>
    <row r="100">
      <c r="A100" t="n">
        <v>98</v>
      </c>
      <c r="B100" t="n">
        <v>120</v>
      </c>
      <c r="C100" t="inlineStr">
        <is>
          <t xml:space="preserve">CONCLUIDO	</t>
        </is>
      </c>
      <c r="D100" t="n">
        <v>3.6649</v>
      </c>
      <c r="E100" t="n">
        <v>27.29</v>
      </c>
      <c r="F100" t="n">
        <v>24.03</v>
      </c>
      <c r="G100" t="n">
        <v>120.15</v>
      </c>
      <c r="H100" t="n">
        <v>1.64</v>
      </c>
      <c r="I100" t="n">
        <v>12</v>
      </c>
      <c r="J100" t="n">
        <v>277.33</v>
      </c>
      <c r="K100" t="n">
        <v>57.72</v>
      </c>
      <c r="L100" t="n">
        <v>25.5</v>
      </c>
      <c r="M100" t="n">
        <v>10</v>
      </c>
      <c r="N100" t="n">
        <v>74.09999999999999</v>
      </c>
      <c r="O100" t="n">
        <v>34437.96</v>
      </c>
      <c r="P100" t="n">
        <v>369.93</v>
      </c>
      <c r="Q100" t="n">
        <v>452.58</v>
      </c>
      <c r="R100" t="n">
        <v>72.33</v>
      </c>
      <c r="S100" t="n">
        <v>57.64</v>
      </c>
      <c r="T100" t="n">
        <v>5241.46</v>
      </c>
      <c r="U100" t="n">
        <v>0.8</v>
      </c>
      <c r="V100" t="n">
        <v>0.88</v>
      </c>
      <c r="W100" t="n">
        <v>6.81</v>
      </c>
      <c r="X100" t="n">
        <v>0.31</v>
      </c>
      <c r="Y100" t="n">
        <v>1</v>
      </c>
      <c r="Z100" t="n">
        <v>10</v>
      </c>
      <c r="AA100" t="n">
        <v>478.237538318157</v>
      </c>
      <c r="AB100" t="n">
        <v>654.3456982780469</v>
      </c>
      <c r="AC100" t="n">
        <v>591.8958632143449</v>
      </c>
      <c r="AD100" t="n">
        <v>478237.538318157</v>
      </c>
      <c r="AE100" t="n">
        <v>654345.6982780469</v>
      </c>
      <c r="AF100" t="n">
        <v>3.376632721191211e-06</v>
      </c>
      <c r="AG100" t="n">
        <v>7.896412037037037</v>
      </c>
      <c r="AH100" t="n">
        <v>591895.863214345</v>
      </c>
    </row>
    <row r="101">
      <c r="A101" t="n">
        <v>99</v>
      </c>
      <c r="B101" t="n">
        <v>120</v>
      </c>
      <c r="C101" t="inlineStr">
        <is>
          <t xml:space="preserve">CONCLUIDO	</t>
        </is>
      </c>
      <c r="D101" t="n">
        <v>3.6641</v>
      </c>
      <c r="E101" t="n">
        <v>27.29</v>
      </c>
      <c r="F101" t="n">
        <v>24.04</v>
      </c>
      <c r="G101" t="n">
        <v>120.18</v>
      </c>
      <c r="H101" t="n">
        <v>1.65</v>
      </c>
      <c r="I101" t="n">
        <v>12</v>
      </c>
      <c r="J101" t="n">
        <v>277.82</v>
      </c>
      <c r="K101" t="n">
        <v>57.72</v>
      </c>
      <c r="L101" t="n">
        <v>25.75</v>
      </c>
      <c r="M101" t="n">
        <v>10</v>
      </c>
      <c r="N101" t="n">
        <v>74.34</v>
      </c>
      <c r="O101" t="n">
        <v>34498.19</v>
      </c>
      <c r="P101" t="n">
        <v>369.54</v>
      </c>
      <c r="Q101" t="n">
        <v>452.59</v>
      </c>
      <c r="R101" t="n">
        <v>72.68000000000001</v>
      </c>
      <c r="S101" t="n">
        <v>57.64</v>
      </c>
      <c r="T101" t="n">
        <v>5416.87</v>
      </c>
      <c r="U101" t="n">
        <v>0.79</v>
      </c>
      <c r="V101" t="n">
        <v>0.88</v>
      </c>
      <c r="W101" t="n">
        <v>6.81</v>
      </c>
      <c r="X101" t="n">
        <v>0.31</v>
      </c>
      <c r="Y101" t="n">
        <v>1</v>
      </c>
      <c r="Z101" t="n">
        <v>10</v>
      </c>
      <c r="AA101" t="n">
        <v>478.0848160888057</v>
      </c>
      <c r="AB101" t="n">
        <v>654.1367369862193</v>
      </c>
      <c r="AC101" t="n">
        <v>591.7068448949302</v>
      </c>
      <c r="AD101" t="n">
        <v>478084.8160888057</v>
      </c>
      <c r="AE101" t="n">
        <v>654136.7369862193</v>
      </c>
      <c r="AF101" t="n">
        <v>3.375895646188632e-06</v>
      </c>
      <c r="AG101" t="n">
        <v>7.896412037037037</v>
      </c>
      <c r="AH101" t="n">
        <v>591706.8448949303</v>
      </c>
    </row>
    <row r="102">
      <c r="A102" t="n">
        <v>100</v>
      </c>
      <c r="B102" t="n">
        <v>120</v>
      </c>
      <c r="C102" t="inlineStr">
        <is>
          <t xml:space="preserve">CONCLUIDO	</t>
        </is>
      </c>
      <c r="D102" t="n">
        <v>3.6644</v>
      </c>
      <c r="E102" t="n">
        <v>27.29</v>
      </c>
      <c r="F102" t="n">
        <v>24.03</v>
      </c>
      <c r="G102" t="n">
        <v>120.17</v>
      </c>
      <c r="H102" t="n">
        <v>1.66</v>
      </c>
      <c r="I102" t="n">
        <v>12</v>
      </c>
      <c r="J102" t="n">
        <v>278.31</v>
      </c>
      <c r="K102" t="n">
        <v>57.72</v>
      </c>
      <c r="L102" t="n">
        <v>26</v>
      </c>
      <c r="M102" t="n">
        <v>10</v>
      </c>
      <c r="N102" t="n">
        <v>74.58</v>
      </c>
      <c r="O102" t="n">
        <v>34558.51</v>
      </c>
      <c r="P102" t="n">
        <v>368.89</v>
      </c>
      <c r="Q102" t="n">
        <v>452.59</v>
      </c>
      <c r="R102" t="n">
        <v>72.44</v>
      </c>
      <c r="S102" t="n">
        <v>57.64</v>
      </c>
      <c r="T102" t="n">
        <v>5296.14</v>
      </c>
      <c r="U102" t="n">
        <v>0.8</v>
      </c>
      <c r="V102" t="n">
        <v>0.88</v>
      </c>
      <c r="W102" t="n">
        <v>6.81</v>
      </c>
      <c r="X102" t="n">
        <v>0.31</v>
      </c>
      <c r="Y102" t="n">
        <v>1</v>
      </c>
      <c r="Z102" t="n">
        <v>10</v>
      </c>
      <c r="AA102" t="n">
        <v>477.5954637070089</v>
      </c>
      <c r="AB102" t="n">
        <v>653.4671834687414</v>
      </c>
      <c r="AC102" t="n">
        <v>591.1011926254363</v>
      </c>
      <c r="AD102" t="n">
        <v>477595.4637070089</v>
      </c>
      <c r="AE102" t="n">
        <v>653467.1834687414</v>
      </c>
      <c r="AF102" t="n">
        <v>3.376172049314599e-06</v>
      </c>
      <c r="AG102" t="n">
        <v>7.896412037037037</v>
      </c>
      <c r="AH102" t="n">
        <v>591101.1926254362</v>
      </c>
    </row>
    <row r="103">
      <c r="A103" t="n">
        <v>101</v>
      </c>
      <c r="B103" t="n">
        <v>120</v>
      </c>
      <c r="C103" t="inlineStr">
        <is>
          <t xml:space="preserve">CONCLUIDO	</t>
        </is>
      </c>
      <c r="D103" t="n">
        <v>3.6622</v>
      </c>
      <c r="E103" t="n">
        <v>27.31</v>
      </c>
      <c r="F103" t="n">
        <v>24.05</v>
      </c>
      <c r="G103" t="n">
        <v>120.25</v>
      </c>
      <c r="H103" t="n">
        <v>1.68</v>
      </c>
      <c r="I103" t="n">
        <v>12</v>
      </c>
      <c r="J103" t="n">
        <v>278.79</v>
      </c>
      <c r="K103" t="n">
        <v>57.72</v>
      </c>
      <c r="L103" t="n">
        <v>26.25</v>
      </c>
      <c r="M103" t="n">
        <v>10</v>
      </c>
      <c r="N103" t="n">
        <v>74.81999999999999</v>
      </c>
      <c r="O103" t="n">
        <v>34618.92</v>
      </c>
      <c r="P103" t="n">
        <v>368.71</v>
      </c>
      <c r="Q103" t="n">
        <v>452.57</v>
      </c>
      <c r="R103" t="n">
        <v>72.7</v>
      </c>
      <c r="S103" t="n">
        <v>57.64</v>
      </c>
      <c r="T103" t="n">
        <v>5428.23</v>
      </c>
      <c r="U103" t="n">
        <v>0.79</v>
      </c>
      <c r="V103" t="n">
        <v>0.88</v>
      </c>
      <c r="W103" t="n">
        <v>6.82</v>
      </c>
      <c r="X103" t="n">
        <v>0.33</v>
      </c>
      <c r="Y103" t="n">
        <v>1</v>
      </c>
      <c r="Z103" t="n">
        <v>10</v>
      </c>
      <c r="AA103" t="n">
        <v>477.7390081661524</v>
      </c>
      <c r="AB103" t="n">
        <v>653.6635873304763</v>
      </c>
      <c r="AC103" t="n">
        <v>591.2788519782617</v>
      </c>
      <c r="AD103" t="n">
        <v>477739.0081661524</v>
      </c>
      <c r="AE103" t="n">
        <v>653663.5873304763</v>
      </c>
      <c r="AF103" t="n">
        <v>3.374145093057506e-06</v>
      </c>
      <c r="AG103" t="n">
        <v>7.902199074074074</v>
      </c>
      <c r="AH103" t="n">
        <v>591278.8519782617</v>
      </c>
    </row>
    <row r="104">
      <c r="A104" t="n">
        <v>102</v>
      </c>
      <c r="B104" t="n">
        <v>120</v>
      </c>
      <c r="C104" t="inlineStr">
        <is>
          <t xml:space="preserve">CONCLUIDO	</t>
        </is>
      </c>
      <c r="D104" t="n">
        <v>3.6742</v>
      </c>
      <c r="E104" t="n">
        <v>27.22</v>
      </c>
      <c r="F104" t="n">
        <v>24.01</v>
      </c>
      <c r="G104" t="n">
        <v>130.95</v>
      </c>
      <c r="H104" t="n">
        <v>1.69</v>
      </c>
      <c r="I104" t="n">
        <v>11</v>
      </c>
      <c r="J104" t="n">
        <v>279.29</v>
      </c>
      <c r="K104" t="n">
        <v>57.72</v>
      </c>
      <c r="L104" t="n">
        <v>26.5</v>
      </c>
      <c r="M104" t="n">
        <v>9</v>
      </c>
      <c r="N104" t="n">
        <v>75.06</v>
      </c>
      <c r="O104" t="n">
        <v>34679.43</v>
      </c>
      <c r="P104" t="n">
        <v>368.06</v>
      </c>
      <c r="Q104" t="n">
        <v>452.58</v>
      </c>
      <c r="R104" t="n">
        <v>71.64</v>
      </c>
      <c r="S104" t="n">
        <v>57.64</v>
      </c>
      <c r="T104" t="n">
        <v>4901.91</v>
      </c>
      <c r="U104" t="n">
        <v>0.8</v>
      </c>
      <c r="V104" t="n">
        <v>0.88</v>
      </c>
      <c r="W104" t="n">
        <v>6.81</v>
      </c>
      <c r="X104" t="n">
        <v>0.28</v>
      </c>
      <c r="Y104" t="n">
        <v>1</v>
      </c>
      <c r="Z104" t="n">
        <v>10</v>
      </c>
      <c r="AA104" t="n">
        <v>476.1162850189486</v>
      </c>
      <c r="AB104" t="n">
        <v>651.4433059309792</v>
      </c>
      <c r="AC104" t="n">
        <v>589.2704711193481</v>
      </c>
      <c r="AD104" t="n">
        <v>476116.2850189486</v>
      </c>
      <c r="AE104" t="n">
        <v>651443.3059309792</v>
      </c>
      <c r="AF104" t="n">
        <v>3.385201218096196e-06</v>
      </c>
      <c r="AG104" t="n">
        <v>7.876157407407407</v>
      </c>
      <c r="AH104" t="n">
        <v>589270.4711193482</v>
      </c>
    </row>
    <row r="105">
      <c r="A105" t="n">
        <v>103</v>
      </c>
      <c r="B105" t="n">
        <v>120</v>
      </c>
      <c r="C105" t="inlineStr">
        <is>
          <t xml:space="preserve">CONCLUIDO	</t>
        </is>
      </c>
      <c r="D105" t="n">
        <v>3.6756</v>
      </c>
      <c r="E105" t="n">
        <v>27.21</v>
      </c>
      <c r="F105" t="n">
        <v>24</v>
      </c>
      <c r="G105" t="n">
        <v>130.89</v>
      </c>
      <c r="H105" t="n">
        <v>1.7</v>
      </c>
      <c r="I105" t="n">
        <v>11</v>
      </c>
      <c r="J105" t="n">
        <v>279.78</v>
      </c>
      <c r="K105" t="n">
        <v>57.72</v>
      </c>
      <c r="L105" t="n">
        <v>26.75</v>
      </c>
      <c r="M105" t="n">
        <v>9</v>
      </c>
      <c r="N105" t="n">
        <v>75.3</v>
      </c>
      <c r="O105" t="n">
        <v>34740.03</v>
      </c>
      <c r="P105" t="n">
        <v>368.28</v>
      </c>
      <c r="Q105" t="n">
        <v>452.6</v>
      </c>
      <c r="R105" t="n">
        <v>71.15000000000001</v>
      </c>
      <c r="S105" t="n">
        <v>57.64</v>
      </c>
      <c r="T105" t="n">
        <v>4658.92</v>
      </c>
      <c r="U105" t="n">
        <v>0.8100000000000001</v>
      </c>
      <c r="V105" t="n">
        <v>0.88</v>
      </c>
      <c r="W105" t="n">
        <v>6.81</v>
      </c>
      <c r="X105" t="n">
        <v>0.27</v>
      </c>
      <c r="Y105" t="n">
        <v>1</v>
      </c>
      <c r="Z105" t="n">
        <v>10</v>
      </c>
      <c r="AA105" t="n">
        <v>476.1043952322428</v>
      </c>
      <c r="AB105" t="n">
        <v>651.4270378002681</v>
      </c>
      <c r="AC105" t="n">
        <v>589.2557555961995</v>
      </c>
      <c r="AD105" t="n">
        <v>476104.3952322428</v>
      </c>
      <c r="AE105" t="n">
        <v>651427.037800268</v>
      </c>
      <c r="AF105" t="n">
        <v>3.386491099350709e-06</v>
      </c>
      <c r="AG105" t="n">
        <v>7.873263888888889</v>
      </c>
      <c r="AH105" t="n">
        <v>589255.7555961995</v>
      </c>
    </row>
    <row r="106">
      <c r="A106" t="n">
        <v>104</v>
      </c>
      <c r="B106" t="n">
        <v>120</v>
      </c>
      <c r="C106" t="inlineStr">
        <is>
          <t xml:space="preserve">CONCLUIDO	</t>
        </is>
      </c>
      <c r="D106" t="n">
        <v>3.674</v>
      </c>
      <c r="E106" t="n">
        <v>27.22</v>
      </c>
      <c r="F106" t="n">
        <v>24.01</v>
      </c>
      <c r="G106" t="n">
        <v>130.96</v>
      </c>
      <c r="H106" t="n">
        <v>1.72</v>
      </c>
      <c r="I106" t="n">
        <v>11</v>
      </c>
      <c r="J106" t="n">
        <v>280.27</v>
      </c>
      <c r="K106" t="n">
        <v>57.72</v>
      </c>
      <c r="L106" t="n">
        <v>27</v>
      </c>
      <c r="M106" t="n">
        <v>9</v>
      </c>
      <c r="N106" t="n">
        <v>75.54000000000001</v>
      </c>
      <c r="O106" t="n">
        <v>34800.73</v>
      </c>
      <c r="P106" t="n">
        <v>368.67</v>
      </c>
      <c r="Q106" t="n">
        <v>452.6</v>
      </c>
      <c r="R106" t="n">
        <v>71.45999999999999</v>
      </c>
      <c r="S106" t="n">
        <v>57.64</v>
      </c>
      <c r="T106" t="n">
        <v>4813.61</v>
      </c>
      <c r="U106" t="n">
        <v>0.8100000000000001</v>
      </c>
      <c r="V106" t="n">
        <v>0.88</v>
      </c>
      <c r="W106" t="n">
        <v>6.82</v>
      </c>
      <c r="X106" t="n">
        <v>0.28</v>
      </c>
      <c r="Y106" t="n">
        <v>1</v>
      </c>
      <c r="Z106" t="n">
        <v>10</v>
      </c>
      <c r="AA106" t="n">
        <v>476.5354416803086</v>
      </c>
      <c r="AB106" t="n">
        <v>652.0168145669389</v>
      </c>
      <c r="AC106" t="n">
        <v>589.7892448960162</v>
      </c>
      <c r="AD106" t="n">
        <v>476535.4416803085</v>
      </c>
      <c r="AE106" t="n">
        <v>652016.8145669389</v>
      </c>
      <c r="AF106" t="n">
        <v>3.385016949345551e-06</v>
      </c>
      <c r="AG106" t="n">
        <v>7.876157407407407</v>
      </c>
      <c r="AH106" t="n">
        <v>589789.2448960162</v>
      </c>
    </row>
    <row r="107">
      <c r="A107" t="n">
        <v>105</v>
      </c>
      <c r="B107" t="n">
        <v>120</v>
      </c>
      <c r="C107" t="inlineStr">
        <is>
          <t xml:space="preserve">CONCLUIDO	</t>
        </is>
      </c>
      <c r="D107" t="n">
        <v>3.6743</v>
      </c>
      <c r="E107" t="n">
        <v>27.22</v>
      </c>
      <c r="F107" t="n">
        <v>24.01</v>
      </c>
      <c r="G107" t="n">
        <v>130.94</v>
      </c>
      <c r="H107" t="n">
        <v>1.73</v>
      </c>
      <c r="I107" t="n">
        <v>11</v>
      </c>
      <c r="J107" t="n">
        <v>280.76</v>
      </c>
      <c r="K107" t="n">
        <v>57.72</v>
      </c>
      <c r="L107" t="n">
        <v>27.25</v>
      </c>
      <c r="M107" t="n">
        <v>9</v>
      </c>
      <c r="N107" t="n">
        <v>75.79000000000001</v>
      </c>
      <c r="O107" t="n">
        <v>34861.53</v>
      </c>
      <c r="P107" t="n">
        <v>368.9</v>
      </c>
      <c r="Q107" t="n">
        <v>452.6</v>
      </c>
      <c r="R107" t="n">
        <v>71.56999999999999</v>
      </c>
      <c r="S107" t="n">
        <v>57.64</v>
      </c>
      <c r="T107" t="n">
        <v>4869.71</v>
      </c>
      <c r="U107" t="n">
        <v>0.8100000000000001</v>
      </c>
      <c r="V107" t="n">
        <v>0.88</v>
      </c>
      <c r="W107" t="n">
        <v>6.81</v>
      </c>
      <c r="X107" t="n">
        <v>0.28</v>
      </c>
      <c r="Y107" t="n">
        <v>1</v>
      </c>
      <c r="Z107" t="n">
        <v>10</v>
      </c>
      <c r="AA107" t="n">
        <v>476.6604326012365</v>
      </c>
      <c r="AB107" t="n">
        <v>652.1878326591626</v>
      </c>
      <c r="AC107" t="n">
        <v>589.9439412615434</v>
      </c>
      <c r="AD107" t="n">
        <v>476660.4326012365</v>
      </c>
      <c r="AE107" t="n">
        <v>652187.8326591626</v>
      </c>
      <c r="AF107" t="n">
        <v>3.385293352471518e-06</v>
      </c>
      <c r="AG107" t="n">
        <v>7.876157407407407</v>
      </c>
      <c r="AH107" t="n">
        <v>589943.9412615434</v>
      </c>
    </row>
    <row r="108">
      <c r="A108" t="n">
        <v>106</v>
      </c>
      <c r="B108" t="n">
        <v>120</v>
      </c>
      <c r="C108" t="inlineStr">
        <is>
          <t xml:space="preserve">CONCLUIDO	</t>
        </is>
      </c>
      <c r="D108" t="n">
        <v>3.674</v>
      </c>
      <c r="E108" t="n">
        <v>27.22</v>
      </c>
      <c r="F108" t="n">
        <v>24.01</v>
      </c>
      <c r="G108" t="n">
        <v>130.96</v>
      </c>
      <c r="H108" t="n">
        <v>1.74</v>
      </c>
      <c r="I108" t="n">
        <v>11</v>
      </c>
      <c r="J108" t="n">
        <v>281.26</v>
      </c>
      <c r="K108" t="n">
        <v>57.72</v>
      </c>
      <c r="L108" t="n">
        <v>27.5</v>
      </c>
      <c r="M108" t="n">
        <v>9</v>
      </c>
      <c r="N108" t="n">
        <v>76.03</v>
      </c>
      <c r="O108" t="n">
        <v>34922.42</v>
      </c>
      <c r="P108" t="n">
        <v>369.19</v>
      </c>
      <c r="Q108" t="n">
        <v>452.57</v>
      </c>
      <c r="R108" t="n">
        <v>71.63</v>
      </c>
      <c r="S108" t="n">
        <v>57.64</v>
      </c>
      <c r="T108" t="n">
        <v>4898.86</v>
      </c>
      <c r="U108" t="n">
        <v>0.8</v>
      </c>
      <c r="V108" t="n">
        <v>0.88</v>
      </c>
      <c r="W108" t="n">
        <v>6.81</v>
      </c>
      <c r="X108" t="n">
        <v>0.28</v>
      </c>
      <c r="Y108" t="n">
        <v>1</v>
      </c>
      <c r="Z108" t="n">
        <v>10</v>
      </c>
      <c r="AA108" t="n">
        <v>476.8777653305619</v>
      </c>
      <c r="AB108" t="n">
        <v>652.4851968874689</v>
      </c>
      <c r="AC108" t="n">
        <v>590.2129254652535</v>
      </c>
      <c r="AD108" t="n">
        <v>476877.7653305619</v>
      </c>
      <c r="AE108" t="n">
        <v>652485.1968874689</v>
      </c>
      <c r="AF108" t="n">
        <v>3.385016949345551e-06</v>
      </c>
      <c r="AG108" t="n">
        <v>7.876157407407407</v>
      </c>
      <c r="AH108" t="n">
        <v>590212.9254652535</v>
      </c>
    </row>
    <row r="109">
      <c r="A109" t="n">
        <v>107</v>
      </c>
      <c r="B109" t="n">
        <v>120</v>
      </c>
      <c r="C109" t="inlineStr">
        <is>
          <t xml:space="preserve">CONCLUIDO	</t>
        </is>
      </c>
      <c r="D109" t="n">
        <v>3.6745</v>
      </c>
      <c r="E109" t="n">
        <v>27.21</v>
      </c>
      <c r="F109" t="n">
        <v>24</v>
      </c>
      <c r="G109" t="n">
        <v>130.93</v>
      </c>
      <c r="H109" t="n">
        <v>1.75</v>
      </c>
      <c r="I109" t="n">
        <v>11</v>
      </c>
      <c r="J109" t="n">
        <v>281.75</v>
      </c>
      <c r="K109" t="n">
        <v>57.72</v>
      </c>
      <c r="L109" t="n">
        <v>27.75</v>
      </c>
      <c r="M109" t="n">
        <v>9</v>
      </c>
      <c r="N109" t="n">
        <v>76.28</v>
      </c>
      <c r="O109" t="n">
        <v>34983.41</v>
      </c>
      <c r="P109" t="n">
        <v>368.89</v>
      </c>
      <c r="Q109" t="n">
        <v>452.59</v>
      </c>
      <c r="R109" t="n">
        <v>71.47</v>
      </c>
      <c r="S109" t="n">
        <v>57.64</v>
      </c>
      <c r="T109" t="n">
        <v>4817.01</v>
      </c>
      <c r="U109" t="n">
        <v>0.8100000000000001</v>
      </c>
      <c r="V109" t="n">
        <v>0.88</v>
      </c>
      <c r="W109" t="n">
        <v>6.81</v>
      </c>
      <c r="X109" t="n">
        <v>0.28</v>
      </c>
      <c r="Y109" t="n">
        <v>1</v>
      </c>
      <c r="Z109" t="n">
        <v>10</v>
      </c>
      <c r="AA109" t="n">
        <v>476.6026116224041</v>
      </c>
      <c r="AB109" t="n">
        <v>652.1087194450425</v>
      </c>
      <c r="AC109" t="n">
        <v>589.8723785015428</v>
      </c>
      <c r="AD109" t="n">
        <v>476602.6116224041</v>
      </c>
      <c r="AE109" t="n">
        <v>652108.7194450425</v>
      </c>
      <c r="AF109" t="n">
        <v>3.385477621222163e-06</v>
      </c>
      <c r="AG109" t="n">
        <v>7.873263888888889</v>
      </c>
      <c r="AH109" t="n">
        <v>589872.3785015428</v>
      </c>
    </row>
    <row r="110">
      <c r="A110" t="n">
        <v>108</v>
      </c>
      <c r="B110" t="n">
        <v>120</v>
      </c>
      <c r="C110" t="inlineStr">
        <is>
          <t xml:space="preserve">CONCLUIDO	</t>
        </is>
      </c>
      <c r="D110" t="n">
        <v>3.6728</v>
      </c>
      <c r="E110" t="n">
        <v>27.23</v>
      </c>
      <c r="F110" t="n">
        <v>24.02</v>
      </c>
      <c r="G110" t="n">
        <v>131</v>
      </c>
      <c r="H110" t="n">
        <v>1.77</v>
      </c>
      <c r="I110" t="n">
        <v>11</v>
      </c>
      <c r="J110" t="n">
        <v>282.25</v>
      </c>
      <c r="K110" t="n">
        <v>57.72</v>
      </c>
      <c r="L110" t="n">
        <v>28</v>
      </c>
      <c r="M110" t="n">
        <v>9</v>
      </c>
      <c r="N110" t="n">
        <v>76.52</v>
      </c>
      <c r="O110" t="n">
        <v>35044.49</v>
      </c>
      <c r="P110" t="n">
        <v>368.92</v>
      </c>
      <c r="Q110" t="n">
        <v>452.59</v>
      </c>
      <c r="R110" t="n">
        <v>71.86</v>
      </c>
      <c r="S110" t="n">
        <v>57.64</v>
      </c>
      <c r="T110" t="n">
        <v>5014.57</v>
      </c>
      <c r="U110" t="n">
        <v>0.8</v>
      </c>
      <c r="V110" t="n">
        <v>0.88</v>
      </c>
      <c r="W110" t="n">
        <v>6.81</v>
      </c>
      <c r="X110" t="n">
        <v>0.29</v>
      </c>
      <c r="Y110" t="n">
        <v>1</v>
      </c>
      <c r="Z110" t="n">
        <v>10</v>
      </c>
      <c r="AA110" t="n">
        <v>476.8393960547129</v>
      </c>
      <c r="AB110" t="n">
        <v>652.4326983515194</v>
      </c>
      <c r="AC110" t="n">
        <v>590.1654373158929</v>
      </c>
      <c r="AD110" t="n">
        <v>476839.3960547129</v>
      </c>
      <c r="AE110" t="n">
        <v>652432.6983515194</v>
      </c>
      <c r="AF110" t="n">
        <v>3.383911336841682e-06</v>
      </c>
      <c r="AG110" t="n">
        <v>7.879050925925926</v>
      </c>
      <c r="AH110" t="n">
        <v>590165.4373158929</v>
      </c>
    </row>
    <row r="111">
      <c r="A111" t="n">
        <v>109</v>
      </c>
      <c r="B111" t="n">
        <v>120</v>
      </c>
      <c r="C111" t="inlineStr">
        <is>
          <t xml:space="preserve">CONCLUIDO	</t>
        </is>
      </c>
      <c r="D111" t="n">
        <v>3.6741</v>
      </c>
      <c r="E111" t="n">
        <v>27.22</v>
      </c>
      <c r="F111" t="n">
        <v>24.01</v>
      </c>
      <c r="G111" t="n">
        <v>130.95</v>
      </c>
      <c r="H111" t="n">
        <v>1.78</v>
      </c>
      <c r="I111" t="n">
        <v>11</v>
      </c>
      <c r="J111" t="n">
        <v>282.74</v>
      </c>
      <c r="K111" t="n">
        <v>57.72</v>
      </c>
      <c r="L111" t="n">
        <v>28.25</v>
      </c>
      <c r="M111" t="n">
        <v>9</v>
      </c>
      <c r="N111" t="n">
        <v>76.77</v>
      </c>
      <c r="O111" t="n">
        <v>35105.68</v>
      </c>
      <c r="P111" t="n">
        <v>368.97</v>
      </c>
      <c r="Q111" t="n">
        <v>452.57</v>
      </c>
      <c r="R111" t="n">
        <v>71.41</v>
      </c>
      <c r="S111" t="n">
        <v>57.64</v>
      </c>
      <c r="T111" t="n">
        <v>4788.39</v>
      </c>
      <c r="U111" t="n">
        <v>0.8100000000000001</v>
      </c>
      <c r="V111" t="n">
        <v>0.88</v>
      </c>
      <c r="W111" t="n">
        <v>6.82</v>
      </c>
      <c r="X111" t="n">
        <v>0.28</v>
      </c>
      <c r="Y111" t="n">
        <v>1</v>
      </c>
      <c r="Z111" t="n">
        <v>10</v>
      </c>
      <c r="AA111" t="n">
        <v>476.7241272059786</v>
      </c>
      <c r="AB111" t="n">
        <v>652.2749824273784</v>
      </c>
      <c r="AC111" t="n">
        <v>590.0227735781963</v>
      </c>
      <c r="AD111" t="n">
        <v>476724.1272059786</v>
      </c>
      <c r="AE111" t="n">
        <v>652274.9824273784</v>
      </c>
      <c r="AF111" t="n">
        <v>3.385109083720873e-06</v>
      </c>
      <c r="AG111" t="n">
        <v>7.876157407407407</v>
      </c>
      <c r="AH111" t="n">
        <v>590022.7735781963</v>
      </c>
    </row>
    <row r="112">
      <c r="A112" t="n">
        <v>110</v>
      </c>
      <c r="B112" t="n">
        <v>120</v>
      </c>
      <c r="C112" t="inlineStr">
        <is>
          <t xml:space="preserve">CONCLUIDO	</t>
        </is>
      </c>
      <c r="D112" t="n">
        <v>3.6749</v>
      </c>
      <c r="E112" t="n">
        <v>27.21</v>
      </c>
      <c r="F112" t="n">
        <v>24</v>
      </c>
      <c r="G112" t="n">
        <v>130.92</v>
      </c>
      <c r="H112" t="n">
        <v>1.79</v>
      </c>
      <c r="I112" t="n">
        <v>11</v>
      </c>
      <c r="J112" t="n">
        <v>283.24</v>
      </c>
      <c r="K112" t="n">
        <v>57.72</v>
      </c>
      <c r="L112" t="n">
        <v>28.5</v>
      </c>
      <c r="M112" t="n">
        <v>9</v>
      </c>
      <c r="N112" t="n">
        <v>77.01000000000001</v>
      </c>
      <c r="O112" t="n">
        <v>35166.96</v>
      </c>
      <c r="P112" t="n">
        <v>368.69</v>
      </c>
      <c r="Q112" t="n">
        <v>452.63</v>
      </c>
      <c r="R112" t="n">
        <v>71.42</v>
      </c>
      <c r="S112" t="n">
        <v>57.64</v>
      </c>
      <c r="T112" t="n">
        <v>4794.34</v>
      </c>
      <c r="U112" t="n">
        <v>0.8100000000000001</v>
      </c>
      <c r="V112" t="n">
        <v>0.88</v>
      </c>
      <c r="W112" t="n">
        <v>6.81</v>
      </c>
      <c r="X112" t="n">
        <v>0.28</v>
      </c>
      <c r="Y112" t="n">
        <v>1</v>
      </c>
      <c r="Z112" t="n">
        <v>10</v>
      </c>
      <c r="AA112" t="n">
        <v>476.4357672290073</v>
      </c>
      <c r="AB112" t="n">
        <v>651.880435585342</v>
      </c>
      <c r="AC112" t="n">
        <v>589.6658817330137</v>
      </c>
      <c r="AD112" t="n">
        <v>476435.7672290073</v>
      </c>
      <c r="AE112" t="n">
        <v>651880.435585342</v>
      </c>
      <c r="AF112" t="n">
        <v>3.385846158723453e-06</v>
      </c>
      <c r="AG112" t="n">
        <v>7.873263888888889</v>
      </c>
      <c r="AH112" t="n">
        <v>589665.8817330138</v>
      </c>
    </row>
    <row r="113">
      <c r="A113" t="n">
        <v>111</v>
      </c>
      <c r="B113" t="n">
        <v>120</v>
      </c>
      <c r="C113" t="inlineStr">
        <is>
          <t xml:space="preserve">CONCLUIDO	</t>
        </is>
      </c>
      <c r="D113" t="n">
        <v>3.6734</v>
      </c>
      <c r="E113" t="n">
        <v>27.22</v>
      </c>
      <c r="F113" t="n">
        <v>24.01</v>
      </c>
      <c r="G113" t="n">
        <v>130.98</v>
      </c>
      <c r="H113" t="n">
        <v>1.8</v>
      </c>
      <c r="I113" t="n">
        <v>11</v>
      </c>
      <c r="J113" t="n">
        <v>283.74</v>
      </c>
      <c r="K113" t="n">
        <v>57.72</v>
      </c>
      <c r="L113" t="n">
        <v>28.75</v>
      </c>
      <c r="M113" t="n">
        <v>9</v>
      </c>
      <c r="N113" t="n">
        <v>77.26000000000001</v>
      </c>
      <c r="O113" t="n">
        <v>35228.34</v>
      </c>
      <c r="P113" t="n">
        <v>368.49</v>
      </c>
      <c r="Q113" t="n">
        <v>452.59</v>
      </c>
      <c r="R113" t="n">
        <v>71.59999999999999</v>
      </c>
      <c r="S113" t="n">
        <v>57.64</v>
      </c>
      <c r="T113" t="n">
        <v>4884.88</v>
      </c>
      <c r="U113" t="n">
        <v>0.8100000000000001</v>
      </c>
      <c r="V113" t="n">
        <v>0.88</v>
      </c>
      <c r="W113" t="n">
        <v>6.82</v>
      </c>
      <c r="X113" t="n">
        <v>0.29</v>
      </c>
      <c r="Y113" t="n">
        <v>1</v>
      </c>
      <c r="Z113" t="n">
        <v>10</v>
      </c>
      <c r="AA113" t="n">
        <v>476.4697568186065</v>
      </c>
      <c r="AB113" t="n">
        <v>651.9269416413465</v>
      </c>
      <c r="AC113" t="n">
        <v>589.7079493163048</v>
      </c>
      <c r="AD113" t="n">
        <v>476469.7568186065</v>
      </c>
      <c r="AE113" t="n">
        <v>651926.9416413466</v>
      </c>
      <c r="AF113" t="n">
        <v>3.384464143093617e-06</v>
      </c>
      <c r="AG113" t="n">
        <v>7.876157407407407</v>
      </c>
      <c r="AH113" t="n">
        <v>589707.9493163049</v>
      </c>
    </row>
    <row r="114">
      <c r="A114" t="n">
        <v>112</v>
      </c>
      <c r="B114" t="n">
        <v>120</v>
      </c>
      <c r="C114" t="inlineStr">
        <is>
          <t xml:space="preserve">CONCLUIDO	</t>
        </is>
      </c>
      <c r="D114" t="n">
        <v>3.674</v>
      </c>
      <c r="E114" t="n">
        <v>27.22</v>
      </c>
      <c r="F114" t="n">
        <v>24.01</v>
      </c>
      <c r="G114" t="n">
        <v>130.95</v>
      </c>
      <c r="H114" t="n">
        <v>1.82</v>
      </c>
      <c r="I114" t="n">
        <v>11</v>
      </c>
      <c r="J114" t="n">
        <v>284.23</v>
      </c>
      <c r="K114" t="n">
        <v>57.72</v>
      </c>
      <c r="L114" t="n">
        <v>29</v>
      </c>
      <c r="M114" t="n">
        <v>9</v>
      </c>
      <c r="N114" t="n">
        <v>77.51000000000001</v>
      </c>
      <c r="O114" t="n">
        <v>35289.82</v>
      </c>
      <c r="P114" t="n">
        <v>367.5</v>
      </c>
      <c r="Q114" t="n">
        <v>452.58</v>
      </c>
      <c r="R114" t="n">
        <v>71.64</v>
      </c>
      <c r="S114" t="n">
        <v>57.64</v>
      </c>
      <c r="T114" t="n">
        <v>4901.7</v>
      </c>
      <c r="U114" t="n">
        <v>0.8</v>
      </c>
      <c r="V114" t="n">
        <v>0.88</v>
      </c>
      <c r="W114" t="n">
        <v>6.81</v>
      </c>
      <c r="X114" t="n">
        <v>0.28</v>
      </c>
      <c r="Y114" t="n">
        <v>1</v>
      </c>
      <c r="Z114" t="n">
        <v>10</v>
      </c>
      <c r="AA114" t="n">
        <v>475.7652134672388</v>
      </c>
      <c r="AB114" t="n">
        <v>650.9629543457462</v>
      </c>
      <c r="AC114" t="n">
        <v>588.8359636152319</v>
      </c>
      <c r="AD114" t="n">
        <v>475765.2134672388</v>
      </c>
      <c r="AE114" t="n">
        <v>650962.9543457462</v>
      </c>
      <c r="AF114" t="n">
        <v>3.385016949345551e-06</v>
      </c>
      <c r="AG114" t="n">
        <v>7.876157407407407</v>
      </c>
      <c r="AH114" t="n">
        <v>588835.9636152319</v>
      </c>
    </row>
    <row r="115">
      <c r="A115" t="n">
        <v>113</v>
      </c>
      <c r="B115" t="n">
        <v>120</v>
      </c>
      <c r="C115" t="inlineStr">
        <is>
          <t xml:space="preserve">CONCLUIDO	</t>
        </is>
      </c>
      <c r="D115" t="n">
        <v>3.6842</v>
      </c>
      <c r="E115" t="n">
        <v>27.14</v>
      </c>
      <c r="F115" t="n">
        <v>23.98</v>
      </c>
      <c r="G115" t="n">
        <v>143.87</v>
      </c>
      <c r="H115" t="n">
        <v>1.83</v>
      </c>
      <c r="I115" t="n">
        <v>10</v>
      </c>
      <c r="J115" t="n">
        <v>284.73</v>
      </c>
      <c r="K115" t="n">
        <v>57.72</v>
      </c>
      <c r="L115" t="n">
        <v>29.25</v>
      </c>
      <c r="M115" t="n">
        <v>8</v>
      </c>
      <c r="N115" t="n">
        <v>77.76000000000001</v>
      </c>
      <c r="O115" t="n">
        <v>35351.4</v>
      </c>
      <c r="P115" t="n">
        <v>366.93</v>
      </c>
      <c r="Q115" t="n">
        <v>452.55</v>
      </c>
      <c r="R115" t="n">
        <v>70.61</v>
      </c>
      <c r="S115" t="n">
        <v>57.64</v>
      </c>
      <c r="T115" t="n">
        <v>4393.69</v>
      </c>
      <c r="U115" t="n">
        <v>0.82</v>
      </c>
      <c r="V115" t="n">
        <v>0.88</v>
      </c>
      <c r="W115" t="n">
        <v>6.81</v>
      </c>
      <c r="X115" t="n">
        <v>0.25</v>
      </c>
      <c r="Y115" t="n">
        <v>1</v>
      </c>
      <c r="Z115" t="n">
        <v>10</v>
      </c>
      <c r="AA115" t="n">
        <v>474.3970339644982</v>
      </c>
      <c r="AB115" t="n">
        <v>649.0909507902767</v>
      </c>
      <c r="AC115" t="n">
        <v>587.142621451723</v>
      </c>
      <c r="AD115" t="n">
        <v>474397.0339644982</v>
      </c>
      <c r="AE115" t="n">
        <v>649090.9507902766</v>
      </c>
      <c r="AF115" t="n">
        <v>3.394414655628437e-06</v>
      </c>
      <c r="AG115" t="n">
        <v>7.85300925925926</v>
      </c>
      <c r="AH115" t="n">
        <v>587142.621451723</v>
      </c>
    </row>
    <row r="116">
      <c r="A116" t="n">
        <v>114</v>
      </c>
      <c r="B116" t="n">
        <v>120</v>
      </c>
      <c r="C116" t="inlineStr">
        <is>
          <t xml:space="preserve">CONCLUIDO	</t>
        </is>
      </c>
      <c r="D116" t="n">
        <v>3.6828</v>
      </c>
      <c r="E116" t="n">
        <v>27.15</v>
      </c>
      <c r="F116" t="n">
        <v>23.99</v>
      </c>
      <c r="G116" t="n">
        <v>143.93</v>
      </c>
      <c r="H116" t="n">
        <v>1.84</v>
      </c>
      <c r="I116" t="n">
        <v>10</v>
      </c>
      <c r="J116" t="n">
        <v>285.23</v>
      </c>
      <c r="K116" t="n">
        <v>57.72</v>
      </c>
      <c r="L116" t="n">
        <v>29.5</v>
      </c>
      <c r="M116" t="n">
        <v>8</v>
      </c>
      <c r="N116" t="n">
        <v>78.01000000000001</v>
      </c>
      <c r="O116" t="n">
        <v>35413.08</v>
      </c>
      <c r="P116" t="n">
        <v>367.43</v>
      </c>
      <c r="Q116" t="n">
        <v>452.56</v>
      </c>
      <c r="R116" t="n">
        <v>70.95999999999999</v>
      </c>
      <c r="S116" t="n">
        <v>57.64</v>
      </c>
      <c r="T116" t="n">
        <v>4566.58</v>
      </c>
      <c r="U116" t="n">
        <v>0.8100000000000001</v>
      </c>
      <c r="V116" t="n">
        <v>0.88</v>
      </c>
      <c r="W116" t="n">
        <v>6.81</v>
      </c>
      <c r="X116" t="n">
        <v>0.27</v>
      </c>
      <c r="Y116" t="n">
        <v>1</v>
      </c>
      <c r="Z116" t="n">
        <v>10</v>
      </c>
      <c r="AA116" t="n">
        <v>474.8811009488488</v>
      </c>
      <c r="AB116" t="n">
        <v>649.7532725937933</v>
      </c>
      <c r="AC116" t="n">
        <v>587.7417321918865</v>
      </c>
      <c r="AD116" t="n">
        <v>474881.1009488488</v>
      </c>
      <c r="AE116" t="n">
        <v>649753.2725937933</v>
      </c>
      <c r="AF116" t="n">
        <v>3.393124774373923e-06</v>
      </c>
      <c r="AG116" t="n">
        <v>7.855902777777778</v>
      </c>
      <c r="AH116" t="n">
        <v>587741.7321918865</v>
      </c>
    </row>
    <row r="117">
      <c r="A117" t="n">
        <v>115</v>
      </c>
      <c r="B117" t="n">
        <v>120</v>
      </c>
      <c r="C117" t="inlineStr">
        <is>
          <t xml:space="preserve">CONCLUIDO	</t>
        </is>
      </c>
      <c r="D117" t="n">
        <v>3.6855</v>
      </c>
      <c r="E117" t="n">
        <v>27.13</v>
      </c>
      <c r="F117" t="n">
        <v>23.97</v>
      </c>
      <c r="G117" t="n">
        <v>143.81</v>
      </c>
      <c r="H117" t="n">
        <v>1.85</v>
      </c>
      <c r="I117" t="n">
        <v>10</v>
      </c>
      <c r="J117" t="n">
        <v>285.73</v>
      </c>
      <c r="K117" t="n">
        <v>57.72</v>
      </c>
      <c r="L117" t="n">
        <v>29.75</v>
      </c>
      <c r="M117" t="n">
        <v>8</v>
      </c>
      <c r="N117" t="n">
        <v>78.26000000000001</v>
      </c>
      <c r="O117" t="n">
        <v>35474.86</v>
      </c>
      <c r="P117" t="n">
        <v>367.32</v>
      </c>
      <c r="Q117" t="n">
        <v>452.56</v>
      </c>
      <c r="R117" t="n">
        <v>70.29000000000001</v>
      </c>
      <c r="S117" t="n">
        <v>57.64</v>
      </c>
      <c r="T117" t="n">
        <v>4234.58</v>
      </c>
      <c r="U117" t="n">
        <v>0.82</v>
      </c>
      <c r="V117" t="n">
        <v>0.88</v>
      </c>
      <c r="W117" t="n">
        <v>6.81</v>
      </c>
      <c r="X117" t="n">
        <v>0.24</v>
      </c>
      <c r="Y117" t="n">
        <v>1</v>
      </c>
      <c r="Z117" t="n">
        <v>10</v>
      </c>
      <c r="AA117" t="n">
        <v>474.5061117556408</v>
      </c>
      <c r="AB117" t="n">
        <v>649.2401958362906</v>
      </c>
      <c r="AC117" t="n">
        <v>587.277622760012</v>
      </c>
      <c r="AD117" t="n">
        <v>474506.1117556408</v>
      </c>
      <c r="AE117" t="n">
        <v>649240.1958362906</v>
      </c>
      <c r="AF117" t="n">
        <v>3.395612402507629e-06</v>
      </c>
      <c r="AG117" t="n">
        <v>7.85011574074074</v>
      </c>
      <c r="AH117" t="n">
        <v>587277.622760012</v>
      </c>
    </row>
    <row r="118">
      <c r="A118" t="n">
        <v>116</v>
      </c>
      <c r="B118" t="n">
        <v>120</v>
      </c>
      <c r="C118" t="inlineStr">
        <is>
          <t xml:space="preserve">CONCLUIDO	</t>
        </is>
      </c>
      <c r="D118" t="n">
        <v>3.6847</v>
      </c>
      <c r="E118" t="n">
        <v>27.14</v>
      </c>
      <c r="F118" t="n">
        <v>23.97</v>
      </c>
      <c r="G118" t="n">
        <v>143.85</v>
      </c>
      <c r="H118" t="n">
        <v>1.87</v>
      </c>
      <c r="I118" t="n">
        <v>10</v>
      </c>
      <c r="J118" t="n">
        <v>286.24</v>
      </c>
      <c r="K118" t="n">
        <v>57.72</v>
      </c>
      <c r="L118" t="n">
        <v>30</v>
      </c>
      <c r="M118" t="n">
        <v>8</v>
      </c>
      <c r="N118" t="n">
        <v>78.51000000000001</v>
      </c>
      <c r="O118" t="n">
        <v>35536.74</v>
      </c>
      <c r="P118" t="n">
        <v>367.66</v>
      </c>
      <c r="Q118" t="n">
        <v>452.6</v>
      </c>
      <c r="R118" t="n">
        <v>70.47</v>
      </c>
      <c r="S118" t="n">
        <v>57.64</v>
      </c>
      <c r="T118" t="n">
        <v>4320.71</v>
      </c>
      <c r="U118" t="n">
        <v>0.82</v>
      </c>
      <c r="V118" t="n">
        <v>0.88</v>
      </c>
      <c r="W118" t="n">
        <v>6.81</v>
      </c>
      <c r="X118" t="n">
        <v>0.25</v>
      </c>
      <c r="Y118" t="n">
        <v>1</v>
      </c>
      <c r="Z118" t="n">
        <v>10</v>
      </c>
      <c r="AA118" t="n">
        <v>474.7990736867547</v>
      </c>
      <c r="AB118" t="n">
        <v>649.6410392750088</v>
      </c>
      <c r="AC118" t="n">
        <v>587.6402102635265</v>
      </c>
      <c r="AD118" t="n">
        <v>474799.0736867547</v>
      </c>
      <c r="AE118" t="n">
        <v>649641.0392750088</v>
      </c>
      <c r="AF118" t="n">
        <v>3.39487532750505e-06</v>
      </c>
      <c r="AG118" t="n">
        <v>7.85300925925926</v>
      </c>
      <c r="AH118" t="n">
        <v>587640.2102635264</v>
      </c>
    </row>
    <row r="119">
      <c r="A119" t="n">
        <v>117</v>
      </c>
      <c r="B119" t="n">
        <v>120</v>
      </c>
      <c r="C119" t="inlineStr">
        <is>
          <t xml:space="preserve">CONCLUIDO	</t>
        </is>
      </c>
      <c r="D119" t="n">
        <v>3.6836</v>
      </c>
      <c r="E119" t="n">
        <v>27.15</v>
      </c>
      <c r="F119" t="n">
        <v>23.98</v>
      </c>
      <c r="G119" t="n">
        <v>143.9</v>
      </c>
      <c r="H119" t="n">
        <v>1.88</v>
      </c>
      <c r="I119" t="n">
        <v>10</v>
      </c>
      <c r="J119" t="n">
        <v>286.74</v>
      </c>
      <c r="K119" t="n">
        <v>57.72</v>
      </c>
      <c r="L119" t="n">
        <v>30.25</v>
      </c>
      <c r="M119" t="n">
        <v>8</v>
      </c>
      <c r="N119" t="n">
        <v>78.77</v>
      </c>
      <c r="O119" t="n">
        <v>35598.85</v>
      </c>
      <c r="P119" t="n">
        <v>367.84</v>
      </c>
      <c r="Q119" t="n">
        <v>452.61</v>
      </c>
      <c r="R119" t="n">
        <v>70.89</v>
      </c>
      <c r="S119" t="n">
        <v>57.64</v>
      </c>
      <c r="T119" t="n">
        <v>4533.69</v>
      </c>
      <c r="U119" t="n">
        <v>0.8100000000000001</v>
      </c>
      <c r="V119" t="n">
        <v>0.88</v>
      </c>
      <c r="W119" t="n">
        <v>6.81</v>
      </c>
      <c r="X119" t="n">
        <v>0.26</v>
      </c>
      <c r="Y119" t="n">
        <v>1</v>
      </c>
      <c r="Z119" t="n">
        <v>10</v>
      </c>
      <c r="AA119" t="n">
        <v>475.0468756354329</v>
      </c>
      <c r="AB119" t="n">
        <v>649.9800928334406</v>
      </c>
      <c r="AC119" t="n">
        <v>587.9469050262062</v>
      </c>
      <c r="AD119" t="n">
        <v>475046.8756354329</v>
      </c>
      <c r="AE119" t="n">
        <v>649980.0928334406</v>
      </c>
      <c r="AF119" t="n">
        <v>3.393861849376503e-06</v>
      </c>
      <c r="AG119" t="n">
        <v>7.855902777777778</v>
      </c>
      <c r="AH119" t="n">
        <v>587946.9050262062</v>
      </c>
    </row>
    <row r="120">
      <c r="A120" t="n">
        <v>118</v>
      </c>
      <c r="B120" t="n">
        <v>120</v>
      </c>
      <c r="C120" t="inlineStr">
        <is>
          <t xml:space="preserve">CONCLUIDO	</t>
        </is>
      </c>
      <c r="D120" t="n">
        <v>3.6833</v>
      </c>
      <c r="E120" t="n">
        <v>27.15</v>
      </c>
      <c r="F120" t="n">
        <v>23.99</v>
      </c>
      <c r="G120" t="n">
        <v>143.91</v>
      </c>
      <c r="H120" t="n">
        <v>1.89</v>
      </c>
      <c r="I120" t="n">
        <v>10</v>
      </c>
      <c r="J120" t="n">
        <v>287.24</v>
      </c>
      <c r="K120" t="n">
        <v>57.72</v>
      </c>
      <c r="L120" t="n">
        <v>30.5</v>
      </c>
      <c r="M120" t="n">
        <v>8</v>
      </c>
      <c r="N120" t="n">
        <v>79.02</v>
      </c>
      <c r="O120" t="n">
        <v>35660.94</v>
      </c>
      <c r="P120" t="n">
        <v>368.18</v>
      </c>
      <c r="Q120" t="n">
        <v>452.56</v>
      </c>
      <c r="R120" t="n">
        <v>70.75</v>
      </c>
      <c r="S120" t="n">
        <v>57.64</v>
      </c>
      <c r="T120" t="n">
        <v>4464.57</v>
      </c>
      <c r="U120" t="n">
        <v>0.8100000000000001</v>
      </c>
      <c r="V120" t="n">
        <v>0.88</v>
      </c>
      <c r="W120" t="n">
        <v>6.81</v>
      </c>
      <c r="X120" t="n">
        <v>0.26</v>
      </c>
      <c r="Y120" t="n">
        <v>1</v>
      </c>
      <c r="Z120" t="n">
        <v>10</v>
      </c>
      <c r="AA120" t="n">
        <v>475.3299072993228</v>
      </c>
      <c r="AB120" t="n">
        <v>650.3673492424507</v>
      </c>
      <c r="AC120" t="n">
        <v>588.2972022270582</v>
      </c>
      <c r="AD120" t="n">
        <v>475329.9072993228</v>
      </c>
      <c r="AE120" t="n">
        <v>650367.3492424507</v>
      </c>
      <c r="AF120" t="n">
        <v>3.393585446250536e-06</v>
      </c>
      <c r="AG120" t="n">
        <v>7.855902777777778</v>
      </c>
      <c r="AH120" t="n">
        <v>588297.2022270581</v>
      </c>
    </row>
    <row r="121">
      <c r="A121" t="n">
        <v>119</v>
      </c>
      <c r="B121" t="n">
        <v>120</v>
      </c>
      <c r="C121" t="inlineStr">
        <is>
          <t xml:space="preserve">CONCLUIDO	</t>
        </is>
      </c>
      <c r="D121" t="n">
        <v>3.6838</v>
      </c>
      <c r="E121" t="n">
        <v>27.15</v>
      </c>
      <c r="F121" t="n">
        <v>23.98</v>
      </c>
      <c r="G121" t="n">
        <v>143.89</v>
      </c>
      <c r="H121" t="n">
        <v>1.9</v>
      </c>
      <c r="I121" t="n">
        <v>10</v>
      </c>
      <c r="J121" t="n">
        <v>287.75</v>
      </c>
      <c r="K121" t="n">
        <v>57.72</v>
      </c>
      <c r="L121" t="n">
        <v>30.75</v>
      </c>
      <c r="M121" t="n">
        <v>8</v>
      </c>
      <c r="N121" t="n">
        <v>79.27</v>
      </c>
      <c r="O121" t="n">
        <v>35723.13</v>
      </c>
      <c r="P121" t="n">
        <v>368.2</v>
      </c>
      <c r="Q121" t="n">
        <v>452.63</v>
      </c>
      <c r="R121" t="n">
        <v>70.64</v>
      </c>
      <c r="S121" t="n">
        <v>57.64</v>
      </c>
      <c r="T121" t="n">
        <v>4409.09</v>
      </c>
      <c r="U121" t="n">
        <v>0.82</v>
      </c>
      <c r="V121" t="n">
        <v>0.88</v>
      </c>
      <c r="W121" t="n">
        <v>6.81</v>
      </c>
      <c r="X121" t="n">
        <v>0.26</v>
      </c>
      <c r="Y121" t="n">
        <v>1</v>
      </c>
      <c r="Z121" t="n">
        <v>10</v>
      </c>
      <c r="AA121" t="n">
        <v>475.2657586129185</v>
      </c>
      <c r="AB121" t="n">
        <v>650.2795781796722</v>
      </c>
      <c r="AC121" t="n">
        <v>588.2178079113236</v>
      </c>
      <c r="AD121" t="n">
        <v>475265.7586129186</v>
      </c>
      <c r="AE121" t="n">
        <v>650279.5781796721</v>
      </c>
      <c r="AF121" t="n">
        <v>3.394046118127148e-06</v>
      </c>
      <c r="AG121" t="n">
        <v>7.855902777777778</v>
      </c>
      <c r="AH121" t="n">
        <v>588217.8079113236</v>
      </c>
    </row>
    <row r="122">
      <c r="A122" t="n">
        <v>120</v>
      </c>
      <c r="B122" t="n">
        <v>120</v>
      </c>
      <c r="C122" t="inlineStr">
        <is>
          <t xml:space="preserve">CONCLUIDO	</t>
        </is>
      </c>
      <c r="D122" t="n">
        <v>3.6846</v>
      </c>
      <c r="E122" t="n">
        <v>27.14</v>
      </c>
      <c r="F122" t="n">
        <v>23.98</v>
      </c>
      <c r="G122" t="n">
        <v>143.85</v>
      </c>
      <c r="H122" t="n">
        <v>1.92</v>
      </c>
      <c r="I122" t="n">
        <v>10</v>
      </c>
      <c r="J122" t="n">
        <v>288.25</v>
      </c>
      <c r="K122" t="n">
        <v>57.72</v>
      </c>
      <c r="L122" t="n">
        <v>31</v>
      </c>
      <c r="M122" t="n">
        <v>8</v>
      </c>
      <c r="N122" t="n">
        <v>79.53</v>
      </c>
      <c r="O122" t="n">
        <v>35785.42</v>
      </c>
      <c r="P122" t="n">
        <v>368.02</v>
      </c>
      <c r="Q122" t="n">
        <v>452.55</v>
      </c>
      <c r="R122" t="n">
        <v>70.44</v>
      </c>
      <c r="S122" t="n">
        <v>57.64</v>
      </c>
      <c r="T122" t="n">
        <v>4308.8</v>
      </c>
      <c r="U122" t="n">
        <v>0.82</v>
      </c>
      <c r="V122" t="n">
        <v>0.88</v>
      </c>
      <c r="W122" t="n">
        <v>6.81</v>
      </c>
      <c r="X122" t="n">
        <v>0.25</v>
      </c>
      <c r="Y122" t="n">
        <v>1</v>
      </c>
      <c r="Z122" t="n">
        <v>10</v>
      </c>
      <c r="AA122" t="n">
        <v>475.0776511318503</v>
      </c>
      <c r="AB122" t="n">
        <v>650.0222012253582</v>
      </c>
      <c r="AC122" t="n">
        <v>587.9849946522985</v>
      </c>
      <c r="AD122" t="n">
        <v>475077.6511318503</v>
      </c>
      <c r="AE122" t="n">
        <v>650022.2012253582</v>
      </c>
      <c r="AF122" t="n">
        <v>3.394783193129727e-06</v>
      </c>
      <c r="AG122" t="n">
        <v>7.85300925925926</v>
      </c>
      <c r="AH122" t="n">
        <v>587984.9946522985</v>
      </c>
    </row>
    <row r="123">
      <c r="A123" t="n">
        <v>121</v>
      </c>
      <c r="B123" t="n">
        <v>120</v>
      </c>
      <c r="C123" t="inlineStr">
        <is>
          <t xml:space="preserve">CONCLUIDO	</t>
        </is>
      </c>
      <c r="D123" t="n">
        <v>3.6833</v>
      </c>
      <c r="E123" t="n">
        <v>27.15</v>
      </c>
      <c r="F123" t="n">
        <v>23.99</v>
      </c>
      <c r="G123" t="n">
        <v>143.91</v>
      </c>
      <c r="H123" t="n">
        <v>1.93</v>
      </c>
      <c r="I123" t="n">
        <v>10</v>
      </c>
      <c r="J123" t="n">
        <v>288.76</v>
      </c>
      <c r="K123" t="n">
        <v>57.72</v>
      </c>
      <c r="L123" t="n">
        <v>31.25</v>
      </c>
      <c r="M123" t="n">
        <v>8</v>
      </c>
      <c r="N123" t="n">
        <v>79.78</v>
      </c>
      <c r="O123" t="n">
        <v>35847.82</v>
      </c>
      <c r="P123" t="n">
        <v>368.07</v>
      </c>
      <c r="Q123" t="n">
        <v>452.57</v>
      </c>
      <c r="R123" t="n">
        <v>70.87</v>
      </c>
      <c r="S123" t="n">
        <v>57.64</v>
      </c>
      <c r="T123" t="n">
        <v>4521.43</v>
      </c>
      <c r="U123" t="n">
        <v>0.8100000000000001</v>
      </c>
      <c r="V123" t="n">
        <v>0.88</v>
      </c>
      <c r="W123" t="n">
        <v>6.81</v>
      </c>
      <c r="X123" t="n">
        <v>0.26</v>
      </c>
      <c r="Y123" t="n">
        <v>1</v>
      </c>
      <c r="Z123" t="n">
        <v>10</v>
      </c>
      <c r="AA123" t="n">
        <v>475.2576755213742</v>
      </c>
      <c r="AB123" t="n">
        <v>650.2685185372202</v>
      </c>
      <c r="AC123" t="n">
        <v>588.2078037856251</v>
      </c>
      <c r="AD123" t="n">
        <v>475257.6755213742</v>
      </c>
      <c r="AE123" t="n">
        <v>650268.5185372202</v>
      </c>
      <c r="AF123" t="n">
        <v>3.393585446250536e-06</v>
      </c>
      <c r="AG123" t="n">
        <v>7.855902777777778</v>
      </c>
      <c r="AH123" t="n">
        <v>588207.803785625</v>
      </c>
    </row>
    <row r="124">
      <c r="A124" t="n">
        <v>122</v>
      </c>
      <c r="B124" t="n">
        <v>120</v>
      </c>
      <c r="C124" t="inlineStr">
        <is>
          <t xml:space="preserve">CONCLUIDO	</t>
        </is>
      </c>
      <c r="D124" t="n">
        <v>3.6834</v>
      </c>
      <c r="E124" t="n">
        <v>27.15</v>
      </c>
      <c r="F124" t="n">
        <v>23.98</v>
      </c>
      <c r="G124" t="n">
        <v>143.91</v>
      </c>
      <c r="H124" t="n">
        <v>1.94</v>
      </c>
      <c r="I124" t="n">
        <v>10</v>
      </c>
      <c r="J124" t="n">
        <v>289.27</v>
      </c>
      <c r="K124" t="n">
        <v>57.72</v>
      </c>
      <c r="L124" t="n">
        <v>31.5</v>
      </c>
      <c r="M124" t="n">
        <v>8</v>
      </c>
      <c r="N124" t="n">
        <v>80.04000000000001</v>
      </c>
      <c r="O124" t="n">
        <v>35910.33</v>
      </c>
      <c r="P124" t="n">
        <v>367.96</v>
      </c>
      <c r="Q124" t="n">
        <v>452.56</v>
      </c>
      <c r="R124" t="n">
        <v>70.98</v>
      </c>
      <c r="S124" t="n">
        <v>57.64</v>
      </c>
      <c r="T124" t="n">
        <v>4579.72</v>
      </c>
      <c r="U124" t="n">
        <v>0.8100000000000001</v>
      </c>
      <c r="V124" t="n">
        <v>0.88</v>
      </c>
      <c r="W124" t="n">
        <v>6.81</v>
      </c>
      <c r="X124" t="n">
        <v>0.26</v>
      </c>
      <c r="Y124" t="n">
        <v>1</v>
      </c>
      <c r="Z124" t="n">
        <v>10</v>
      </c>
      <c r="AA124" t="n">
        <v>475.1431535440198</v>
      </c>
      <c r="AB124" t="n">
        <v>650.1118245154507</v>
      </c>
      <c r="AC124" t="n">
        <v>588.0660644213719</v>
      </c>
      <c r="AD124" t="n">
        <v>475143.1535440198</v>
      </c>
      <c r="AE124" t="n">
        <v>650111.8245154507</v>
      </c>
      <c r="AF124" t="n">
        <v>3.393677580625858e-06</v>
      </c>
      <c r="AG124" t="n">
        <v>7.855902777777778</v>
      </c>
      <c r="AH124" t="n">
        <v>588066.0644213719</v>
      </c>
    </row>
    <row r="125">
      <c r="A125" t="n">
        <v>123</v>
      </c>
      <c r="B125" t="n">
        <v>120</v>
      </c>
      <c r="C125" t="inlineStr">
        <is>
          <t xml:space="preserve">CONCLUIDO	</t>
        </is>
      </c>
      <c r="D125" t="n">
        <v>3.6841</v>
      </c>
      <c r="E125" t="n">
        <v>27.14</v>
      </c>
      <c r="F125" t="n">
        <v>23.98</v>
      </c>
      <c r="G125" t="n">
        <v>143.88</v>
      </c>
      <c r="H125" t="n">
        <v>1.95</v>
      </c>
      <c r="I125" t="n">
        <v>10</v>
      </c>
      <c r="J125" t="n">
        <v>289.77</v>
      </c>
      <c r="K125" t="n">
        <v>57.72</v>
      </c>
      <c r="L125" t="n">
        <v>31.75</v>
      </c>
      <c r="M125" t="n">
        <v>8</v>
      </c>
      <c r="N125" t="n">
        <v>80.3</v>
      </c>
      <c r="O125" t="n">
        <v>35972.93</v>
      </c>
      <c r="P125" t="n">
        <v>367.28</v>
      </c>
      <c r="Q125" t="n">
        <v>452.55</v>
      </c>
      <c r="R125" t="n">
        <v>70.64</v>
      </c>
      <c r="S125" t="n">
        <v>57.64</v>
      </c>
      <c r="T125" t="n">
        <v>4408.05</v>
      </c>
      <c r="U125" t="n">
        <v>0.82</v>
      </c>
      <c r="V125" t="n">
        <v>0.88</v>
      </c>
      <c r="W125" t="n">
        <v>6.81</v>
      </c>
      <c r="X125" t="n">
        <v>0.26</v>
      </c>
      <c r="Y125" t="n">
        <v>1</v>
      </c>
      <c r="Z125" t="n">
        <v>10</v>
      </c>
      <c r="AA125" t="n">
        <v>474.6355340142123</v>
      </c>
      <c r="AB125" t="n">
        <v>649.4172770801753</v>
      </c>
      <c r="AC125" t="n">
        <v>587.4378036185157</v>
      </c>
      <c r="AD125" t="n">
        <v>474635.5340142123</v>
      </c>
      <c r="AE125" t="n">
        <v>649417.2770801752</v>
      </c>
      <c r="AF125" t="n">
        <v>3.394322521253115e-06</v>
      </c>
      <c r="AG125" t="n">
        <v>7.85300925925926</v>
      </c>
      <c r="AH125" t="n">
        <v>587437.8036185156</v>
      </c>
    </row>
    <row r="126">
      <c r="A126" t="n">
        <v>124</v>
      </c>
      <c r="B126" t="n">
        <v>120</v>
      </c>
      <c r="C126" t="inlineStr">
        <is>
          <t xml:space="preserve">CONCLUIDO	</t>
        </is>
      </c>
      <c r="D126" t="n">
        <v>3.6827</v>
      </c>
      <c r="E126" t="n">
        <v>27.15</v>
      </c>
      <c r="F126" t="n">
        <v>23.99</v>
      </c>
      <c r="G126" t="n">
        <v>143.94</v>
      </c>
      <c r="H126" t="n">
        <v>1.96</v>
      </c>
      <c r="I126" t="n">
        <v>10</v>
      </c>
      <c r="J126" t="n">
        <v>290.28</v>
      </c>
      <c r="K126" t="n">
        <v>57.72</v>
      </c>
      <c r="L126" t="n">
        <v>32</v>
      </c>
      <c r="M126" t="n">
        <v>8</v>
      </c>
      <c r="N126" t="n">
        <v>80.56</v>
      </c>
      <c r="O126" t="n">
        <v>36035.65</v>
      </c>
      <c r="P126" t="n">
        <v>367.38</v>
      </c>
      <c r="Q126" t="n">
        <v>452.57</v>
      </c>
      <c r="R126" t="n">
        <v>70.97</v>
      </c>
      <c r="S126" t="n">
        <v>57.64</v>
      </c>
      <c r="T126" t="n">
        <v>4572.51</v>
      </c>
      <c r="U126" t="n">
        <v>0.8100000000000001</v>
      </c>
      <c r="V126" t="n">
        <v>0.88</v>
      </c>
      <c r="W126" t="n">
        <v>6.81</v>
      </c>
      <c r="X126" t="n">
        <v>0.26</v>
      </c>
      <c r="Y126" t="n">
        <v>1</v>
      </c>
      <c r="Z126" t="n">
        <v>10</v>
      </c>
      <c r="AA126" t="n">
        <v>474.8570010056163</v>
      </c>
      <c r="AB126" t="n">
        <v>649.7202979882481</v>
      </c>
      <c r="AC126" t="n">
        <v>587.7119046364145</v>
      </c>
      <c r="AD126" t="n">
        <v>474857.0010056163</v>
      </c>
      <c r="AE126" t="n">
        <v>649720.2979882482</v>
      </c>
      <c r="AF126" t="n">
        <v>3.393032639998601e-06</v>
      </c>
      <c r="AG126" t="n">
        <v>7.855902777777778</v>
      </c>
      <c r="AH126" t="n">
        <v>587711.9046364145</v>
      </c>
    </row>
    <row r="127">
      <c r="A127" t="n">
        <v>125</v>
      </c>
      <c r="B127" t="n">
        <v>120</v>
      </c>
      <c r="C127" t="inlineStr">
        <is>
          <t xml:space="preserve">CONCLUIDO	</t>
        </is>
      </c>
      <c r="D127" t="n">
        <v>3.6837</v>
      </c>
      <c r="E127" t="n">
        <v>27.15</v>
      </c>
      <c r="F127" t="n">
        <v>23.98</v>
      </c>
      <c r="G127" t="n">
        <v>143.89</v>
      </c>
      <c r="H127" t="n">
        <v>1.97</v>
      </c>
      <c r="I127" t="n">
        <v>10</v>
      </c>
      <c r="J127" t="n">
        <v>290.79</v>
      </c>
      <c r="K127" t="n">
        <v>57.72</v>
      </c>
      <c r="L127" t="n">
        <v>32.25</v>
      </c>
      <c r="M127" t="n">
        <v>8</v>
      </c>
      <c r="N127" t="n">
        <v>80.81999999999999</v>
      </c>
      <c r="O127" t="n">
        <v>36098.46</v>
      </c>
      <c r="P127" t="n">
        <v>366.37</v>
      </c>
      <c r="Q127" t="n">
        <v>452.61</v>
      </c>
      <c r="R127" t="n">
        <v>70.69</v>
      </c>
      <c r="S127" t="n">
        <v>57.64</v>
      </c>
      <c r="T127" t="n">
        <v>4433.88</v>
      </c>
      <c r="U127" t="n">
        <v>0.82</v>
      </c>
      <c r="V127" t="n">
        <v>0.88</v>
      </c>
      <c r="W127" t="n">
        <v>6.81</v>
      </c>
      <c r="X127" t="n">
        <v>0.26</v>
      </c>
      <c r="Y127" t="n">
        <v>1</v>
      </c>
      <c r="Z127" t="n">
        <v>10</v>
      </c>
      <c r="AA127" t="n">
        <v>474.0729610768265</v>
      </c>
      <c r="AB127" t="n">
        <v>648.6475399682774</v>
      </c>
      <c r="AC127" t="n">
        <v>586.7415291362445</v>
      </c>
      <c r="AD127" t="n">
        <v>474072.9610768264</v>
      </c>
      <c r="AE127" t="n">
        <v>648647.5399682774</v>
      </c>
      <c r="AF127" t="n">
        <v>3.393953983751825e-06</v>
      </c>
      <c r="AG127" t="n">
        <v>7.855902777777778</v>
      </c>
      <c r="AH127" t="n">
        <v>586741.5291362444</v>
      </c>
    </row>
    <row r="128">
      <c r="A128" t="n">
        <v>126</v>
      </c>
      <c r="B128" t="n">
        <v>120</v>
      </c>
      <c r="C128" t="inlineStr">
        <is>
          <t xml:space="preserve">CONCLUIDO	</t>
        </is>
      </c>
      <c r="D128" t="n">
        <v>3.6845</v>
      </c>
      <c r="E128" t="n">
        <v>27.14</v>
      </c>
      <c r="F128" t="n">
        <v>23.98</v>
      </c>
      <c r="G128" t="n">
        <v>143.86</v>
      </c>
      <c r="H128" t="n">
        <v>1.99</v>
      </c>
      <c r="I128" t="n">
        <v>10</v>
      </c>
      <c r="J128" t="n">
        <v>291.3</v>
      </c>
      <c r="K128" t="n">
        <v>57.72</v>
      </c>
      <c r="L128" t="n">
        <v>32.5</v>
      </c>
      <c r="M128" t="n">
        <v>8</v>
      </c>
      <c r="N128" t="n">
        <v>81.08</v>
      </c>
      <c r="O128" t="n">
        <v>36161.39</v>
      </c>
      <c r="P128" t="n">
        <v>365.54</v>
      </c>
      <c r="Q128" t="n">
        <v>452.55</v>
      </c>
      <c r="R128" t="n">
        <v>70.7</v>
      </c>
      <c r="S128" t="n">
        <v>57.64</v>
      </c>
      <c r="T128" t="n">
        <v>4439.7</v>
      </c>
      <c r="U128" t="n">
        <v>0.82</v>
      </c>
      <c r="V128" t="n">
        <v>0.88</v>
      </c>
      <c r="W128" t="n">
        <v>6.81</v>
      </c>
      <c r="X128" t="n">
        <v>0.25</v>
      </c>
      <c r="Y128" t="n">
        <v>1</v>
      </c>
      <c r="Z128" t="n">
        <v>10</v>
      </c>
      <c r="AA128" t="n">
        <v>473.4584223468758</v>
      </c>
      <c r="AB128" t="n">
        <v>647.8067009664236</v>
      </c>
      <c r="AC128" t="n">
        <v>585.9809386286025</v>
      </c>
      <c r="AD128" t="n">
        <v>473458.4223468758</v>
      </c>
      <c r="AE128" t="n">
        <v>647806.7009664236</v>
      </c>
      <c r="AF128" t="n">
        <v>3.394691058754405e-06</v>
      </c>
      <c r="AG128" t="n">
        <v>7.85300925925926</v>
      </c>
      <c r="AH128" t="n">
        <v>585980.9386286025</v>
      </c>
    </row>
    <row r="129">
      <c r="A129" t="n">
        <v>127</v>
      </c>
      <c r="B129" t="n">
        <v>120</v>
      </c>
      <c r="C129" t="inlineStr">
        <is>
          <t xml:space="preserve">CONCLUIDO	</t>
        </is>
      </c>
      <c r="D129" t="n">
        <v>3.694</v>
      </c>
      <c r="E129" t="n">
        <v>27.07</v>
      </c>
      <c r="F129" t="n">
        <v>23.95</v>
      </c>
      <c r="G129" t="n">
        <v>159.68</v>
      </c>
      <c r="H129" t="n">
        <v>2</v>
      </c>
      <c r="I129" t="n">
        <v>9</v>
      </c>
      <c r="J129" t="n">
        <v>291.81</v>
      </c>
      <c r="K129" t="n">
        <v>57.72</v>
      </c>
      <c r="L129" t="n">
        <v>32.75</v>
      </c>
      <c r="M129" t="n">
        <v>7</v>
      </c>
      <c r="N129" t="n">
        <v>81.34</v>
      </c>
      <c r="O129" t="n">
        <v>36224.42</v>
      </c>
      <c r="P129" t="n">
        <v>365.24</v>
      </c>
      <c r="Q129" t="n">
        <v>452.57</v>
      </c>
      <c r="R129" t="n">
        <v>69.70999999999999</v>
      </c>
      <c r="S129" t="n">
        <v>57.64</v>
      </c>
      <c r="T129" t="n">
        <v>3947.46</v>
      </c>
      <c r="U129" t="n">
        <v>0.83</v>
      </c>
      <c r="V129" t="n">
        <v>0.89</v>
      </c>
      <c r="W129" t="n">
        <v>6.81</v>
      </c>
      <c r="X129" t="n">
        <v>0.23</v>
      </c>
      <c r="Y129" t="n">
        <v>1</v>
      </c>
      <c r="Z129" t="n">
        <v>10</v>
      </c>
      <c r="AA129" t="n">
        <v>472.3377343014084</v>
      </c>
      <c r="AB129" t="n">
        <v>646.2733261413479</v>
      </c>
      <c r="AC129" t="n">
        <v>584.5939069447271</v>
      </c>
      <c r="AD129" t="n">
        <v>472337.7343014084</v>
      </c>
      <c r="AE129" t="n">
        <v>646273.3261413479</v>
      </c>
      <c r="AF129" t="n">
        <v>3.403443824410034e-06</v>
      </c>
      <c r="AG129" t="n">
        <v>7.83275462962963</v>
      </c>
      <c r="AH129" t="n">
        <v>584593.9069447271</v>
      </c>
    </row>
    <row r="130">
      <c r="A130" t="n">
        <v>128</v>
      </c>
      <c r="B130" t="n">
        <v>120</v>
      </c>
      <c r="C130" t="inlineStr">
        <is>
          <t xml:space="preserve">CONCLUIDO	</t>
        </is>
      </c>
      <c r="D130" t="n">
        <v>3.6939</v>
      </c>
      <c r="E130" t="n">
        <v>27.07</v>
      </c>
      <c r="F130" t="n">
        <v>23.95</v>
      </c>
      <c r="G130" t="n">
        <v>159.69</v>
      </c>
      <c r="H130" t="n">
        <v>2.01</v>
      </c>
      <c r="I130" t="n">
        <v>9</v>
      </c>
      <c r="J130" t="n">
        <v>292.32</v>
      </c>
      <c r="K130" t="n">
        <v>57.72</v>
      </c>
      <c r="L130" t="n">
        <v>33</v>
      </c>
      <c r="M130" t="n">
        <v>7</v>
      </c>
      <c r="N130" t="n">
        <v>81.59999999999999</v>
      </c>
      <c r="O130" t="n">
        <v>36287.56</v>
      </c>
      <c r="P130" t="n">
        <v>365.63</v>
      </c>
      <c r="Q130" t="n">
        <v>452.58</v>
      </c>
      <c r="R130" t="n">
        <v>69.81</v>
      </c>
      <c r="S130" t="n">
        <v>57.64</v>
      </c>
      <c r="T130" t="n">
        <v>3998.69</v>
      </c>
      <c r="U130" t="n">
        <v>0.83</v>
      </c>
      <c r="V130" t="n">
        <v>0.89</v>
      </c>
      <c r="W130" t="n">
        <v>6.81</v>
      </c>
      <c r="X130" t="n">
        <v>0.23</v>
      </c>
      <c r="Y130" t="n">
        <v>1</v>
      </c>
      <c r="Z130" t="n">
        <v>10</v>
      </c>
      <c r="AA130" t="n">
        <v>472.6017365844331</v>
      </c>
      <c r="AB130" t="n">
        <v>646.6345457119412</v>
      </c>
      <c r="AC130" t="n">
        <v>584.9206522264776</v>
      </c>
      <c r="AD130" t="n">
        <v>472601.7365844331</v>
      </c>
      <c r="AE130" t="n">
        <v>646634.5457119412</v>
      </c>
      <c r="AF130" t="n">
        <v>3.403351690034712e-06</v>
      </c>
      <c r="AG130" t="n">
        <v>7.83275462962963</v>
      </c>
      <c r="AH130" t="n">
        <v>584920.6522264776</v>
      </c>
    </row>
    <row r="131">
      <c r="A131" t="n">
        <v>129</v>
      </c>
      <c r="B131" t="n">
        <v>120</v>
      </c>
      <c r="C131" t="inlineStr">
        <is>
          <t xml:space="preserve">CONCLUIDO	</t>
        </is>
      </c>
      <c r="D131" t="n">
        <v>3.6945</v>
      </c>
      <c r="E131" t="n">
        <v>27.07</v>
      </c>
      <c r="F131" t="n">
        <v>23.95</v>
      </c>
      <c r="G131" t="n">
        <v>159.65</v>
      </c>
      <c r="H131" t="n">
        <v>2.02</v>
      </c>
      <c r="I131" t="n">
        <v>9</v>
      </c>
      <c r="J131" t="n">
        <v>292.84</v>
      </c>
      <c r="K131" t="n">
        <v>57.72</v>
      </c>
      <c r="L131" t="n">
        <v>33.25</v>
      </c>
      <c r="M131" t="n">
        <v>7</v>
      </c>
      <c r="N131" t="n">
        <v>81.86</v>
      </c>
      <c r="O131" t="n">
        <v>36350.81</v>
      </c>
      <c r="P131" t="n">
        <v>365.84</v>
      </c>
      <c r="Q131" t="n">
        <v>452.57</v>
      </c>
      <c r="R131" t="n">
        <v>69.48</v>
      </c>
      <c r="S131" t="n">
        <v>57.64</v>
      </c>
      <c r="T131" t="n">
        <v>3834.41</v>
      </c>
      <c r="U131" t="n">
        <v>0.83</v>
      </c>
      <c r="V131" t="n">
        <v>0.89</v>
      </c>
      <c r="W131" t="n">
        <v>6.81</v>
      </c>
      <c r="X131" t="n">
        <v>0.22</v>
      </c>
      <c r="Y131" t="n">
        <v>1</v>
      </c>
      <c r="Z131" t="n">
        <v>10</v>
      </c>
      <c r="AA131" t="n">
        <v>472.6873250109028</v>
      </c>
      <c r="AB131" t="n">
        <v>646.751651572932</v>
      </c>
      <c r="AC131" t="n">
        <v>585.0265816684547</v>
      </c>
      <c r="AD131" t="n">
        <v>472687.3250109028</v>
      </c>
      <c r="AE131" t="n">
        <v>646751.651572932</v>
      </c>
      <c r="AF131" t="n">
        <v>3.403904496286646e-06</v>
      </c>
      <c r="AG131" t="n">
        <v>7.83275462962963</v>
      </c>
      <c r="AH131" t="n">
        <v>585026.5816684547</v>
      </c>
    </row>
    <row r="132">
      <c r="A132" t="n">
        <v>130</v>
      </c>
      <c r="B132" t="n">
        <v>120</v>
      </c>
      <c r="C132" t="inlineStr">
        <is>
          <t xml:space="preserve">CONCLUIDO	</t>
        </is>
      </c>
      <c r="D132" t="n">
        <v>3.6948</v>
      </c>
      <c r="E132" t="n">
        <v>27.06</v>
      </c>
      <c r="F132" t="n">
        <v>23.95</v>
      </c>
      <c r="G132" t="n">
        <v>159.64</v>
      </c>
      <c r="H132" t="n">
        <v>2.03</v>
      </c>
      <c r="I132" t="n">
        <v>9</v>
      </c>
      <c r="J132" t="n">
        <v>293.35</v>
      </c>
      <c r="K132" t="n">
        <v>57.72</v>
      </c>
      <c r="L132" t="n">
        <v>33.5</v>
      </c>
      <c r="M132" t="n">
        <v>7</v>
      </c>
      <c r="N132" t="n">
        <v>82.13</v>
      </c>
      <c r="O132" t="n">
        <v>36414.16</v>
      </c>
      <c r="P132" t="n">
        <v>366.22</v>
      </c>
      <c r="Q132" t="n">
        <v>452.58</v>
      </c>
      <c r="R132" t="n">
        <v>69.68000000000001</v>
      </c>
      <c r="S132" t="n">
        <v>57.64</v>
      </c>
      <c r="T132" t="n">
        <v>3930.77</v>
      </c>
      <c r="U132" t="n">
        <v>0.83</v>
      </c>
      <c r="V132" t="n">
        <v>0.89</v>
      </c>
      <c r="W132" t="n">
        <v>6.81</v>
      </c>
      <c r="X132" t="n">
        <v>0.22</v>
      </c>
      <c r="Y132" t="n">
        <v>1</v>
      </c>
      <c r="Z132" t="n">
        <v>10</v>
      </c>
      <c r="AA132" t="n">
        <v>472.9101261946107</v>
      </c>
      <c r="AB132" t="n">
        <v>647.0564979817756</v>
      </c>
      <c r="AC132" t="n">
        <v>585.3023339638928</v>
      </c>
      <c r="AD132" t="n">
        <v>472910.1261946107</v>
      </c>
      <c r="AE132" t="n">
        <v>647056.4979817756</v>
      </c>
      <c r="AF132" t="n">
        <v>3.404180899412614e-06</v>
      </c>
      <c r="AG132" t="n">
        <v>7.829861111111111</v>
      </c>
      <c r="AH132" t="n">
        <v>585302.3339638928</v>
      </c>
    </row>
    <row r="133">
      <c r="A133" t="n">
        <v>131</v>
      </c>
      <c r="B133" t="n">
        <v>120</v>
      </c>
      <c r="C133" t="inlineStr">
        <is>
          <t xml:space="preserve">CONCLUIDO	</t>
        </is>
      </c>
      <c r="D133" t="n">
        <v>3.6942</v>
      </c>
      <c r="E133" t="n">
        <v>27.07</v>
      </c>
      <c r="F133" t="n">
        <v>23.95</v>
      </c>
      <c r="G133" t="n">
        <v>159.67</v>
      </c>
      <c r="H133" t="n">
        <v>2.05</v>
      </c>
      <c r="I133" t="n">
        <v>9</v>
      </c>
      <c r="J133" t="n">
        <v>293.87</v>
      </c>
      <c r="K133" t="n">
        <v>57.72</v>
      </c>
      <c r="L133" t="n">
        <v>33.75</v>
      </c>
      <c r="M133" t="n">
        <v>7</v>
      </c>
      <c r="N133" t="n">
        <v>82.39</v>
      </c>
      <c r="O133" t="n">
        <v>36477.63</v>
      </c>
      <c r="P133" t="n">
        <v>366.83</v>
      </c>
      <c r="Q133" t="n">
        <v>452.56</v>
      </c>
      <c r="R133" t="n">
        <v>69.72</v>
      </c>
      <c r="S133" t="n">
        <v>57.64</v>
      </c>
      <c r="T133" t="n">
        <v>3953.31</v>
      </c>
      <c r="U133" t="n">
        <v>0.83</v>
      </c>
      <c r="V133" t="n">
        <v>0.89</v>
      </c>
      <c r="W133" t="n">
        <v>6.81</v>
      </c>
      <c r="X133" t="n">
        <v>0.23</v>
      </c>
      <c r="Y133" t="n">
        <v>1</v>
      </c>
      <c r="Z133" t="n">
        <v>10</v>
      </c>
      <c r="AA133" t="n">
        <v>473.361447227256</v>
      </c>
      <c r="AB133" t="n">
        <v>647.6740153295195</v>
      </c>
      <c r="AC133" t="n">
        <v>585.8609163226592</v>
      </c>
      <c r="AD133" t="n">
        <v>473361.447227256</v>
      </c>
      <c r="AE133" t="n">
        <v>647674.0153295195</v>
      </c>
      <c r="AF133" t="n">
        <v>3.403628093160679e-06</v>
      </c>
      <c r="AG133" t="n">
        <v>7.83275462962963</v>
      </c>
      <c r="AH133" t="n">
        <v>585860.9163226592</v>
      </c>
    </row>
    <row r="134">
      <c r="A134" t="n">
        <v>132</v>
      </c>
      <c r="B134" t="n">
        <v>120</v>
      </c>
      <c r="C134" t="inlineStr">
        <is>
          <t xml:space="preserve">CONCLUIDO	</t>
        </is>
      </c>
      <c r="D134" t="n">
        <v>3.6949</v>
      </c>
      <c r="E134" t="n">
        <v>27.06</v>
      </c>
      <c r="F134" t="n">
        <v>23.95</v>
      </c>
      <c r="G134" t="n">
        <v>159.64</v>
      </c>
      <c r="H134" t="n">
        <v>2.06</v>
      </c>
      <c r="I134" t="n">
        <v>9</v>
      </c>
      <c r="J134" t="n">
        <v>294.38</v>
      </c>
      <c r="K134" t="n">
        <v>57.72</v>
      </c>
      <c r="L134" t="n">
        <v>34</v>
      </c>
      <c r="M134" t="n">
        <v>7</v>
      </c>
      <c r="N134" t="n">
        <v>82.66</v>
      </c>
      <c r="O134" t="n">
        <v>36541.2</v>
      </c>
      <c r="P134" t="n">
        <v>367.28</v>
      </c>
      <c r="Q134" t="n">
        <v>452.58</v>
      </c>
      <c r="R134" t="n">
        <v>69.5</v>
      </c>
      <c r="S134" t="n">
        <v>57.64</v>
      </c>
      <c r="T134" t="n">
        <v>3842.12</v>
      </c>
      <c r="U134" t="n">
        <v>0.83</v>
      </c>
      <c r="V134" t="n">
        <v>0.89</v>
      </c>
      <c r="W134" t="n">
        <v>6.81</v>
      </c>
      <c r="X134" t="n">
        <v>0.22</v>
      </c>
      <c r="Y134" t="n">
        <v>1</v>
      </c>
      <c r="Z134" t="n">
        <v>10</v>
      </c>
      <c r="AA134" t="n">
        <v>473.5953368073252</v>
      </c>
      <c r="AB134" t="n">
        <v>647.9940333714503</v>
      </c>
      <c r="AC134" t="n">
        <v>586.1503922918162</v>
      </c>
      <c r="AD134" t="n">
        <v>473595.3368073252</v>
      </c>
      <c r="AE134" t="n">
        <v>647994.0333714503</v>
      </c>
      <c r="AF134" t="n">
        <v>3.404273033787936e-06</v>
      </c>
      <c r="AG134" t="n">
        <v>7.829861111111111</v>
      </c>
      <c r="AH134" t="n">
        <v>586150.3922918162</v>
      </c>
    </row>
    <row r="135">
      <c r="A135" t="n">
        <v>133</v>
      </c>
      <c r="B135" t="n">
        <v>120</v>
      </c>
      <c r="C135" t="inlineStr">
        <is>
          <t xml:space="preserve">CONCLUIDO	</t>
        </is>
      </c>
      <c r="D135" t="n">
        <v>3.6943</v>
      </c>
      <c r="E135" t="n">
        <v>27.07</v>
      </c>
      <c r="F135" t="n">
        <v>23.95</v>
      </c>
      <c r="G135" t="n">
        <v>159.66</v>
      </c>
      <c r="H135" t="n">
        <v>2.07</v>
      </c>
      <c r="I135" t="n">
        <v>9</v>
      </c>
      <c r="J135" t="n">
        <v>294.9</v>
      </c>
      <c r="K135" t="n">
        <v>57.72</v>
      </c>
      <c r="L135" t="n">
        <v>34.25</v>
      </c>
      <c r="M135" t="n">
        <v>7</v>
      </c>
      <c r="N135" t="n">
        <v>82.92</v>
      </c>
      <c r="O135" t="n">
        <v>36604.89</v>
      </c>
      <c r="P135" t="n">
        <v>367.44</v>
      </c>
      <c r="Q135" t="n">
        <v>452.59</v>
      </c>
      <c r="R135" t="n">
        <v>69.59</v>
      </c>
      <c r="S135" t="n">
        <v>57.64</v>
      </c>
      <c r="T135" t="n">
        <v>3890.26</v>
      </c>
      <c r="U135" t="n">
        <v>0.83</v>
      </c>
      <c r="V135" t="n">
        <v>0.89</v>
      </c>
      <c r="W135" t="n">
        <v>6.81</v>
      </c>
      <c r="X135" t="n">
        <v>0.23</v>
      </c>
      <c r="Y135" t="n">
        <v>1</v>
      </c>
      <c r="Z135" t="n">
        <v>10</v>
      </c>
      <c r="AA135" t="n">
        <v>473.7521431229395</v>
      </c>
      <c r="AB135" t="n">
        <v>648.2085826902803</v>
      </c>
      <c r="AC135" t="n">
        <v>586.3444653247788</v>
      </c>
      <c r="AD135" t="n">
        <v>473752.1431229395</v>
      </c>
      <c r="AE135" t="n">
        <v>648208.5826902803</v>
      </c>
      <c r="AF135" t="n">
        <v>3.403720227536001e-06</v>
      </c>
      <c r="AG135" t="n">
        <v>7.83275462962963</v>
      </c>
      <c r="AH135" t="n">
        <v>586344.4653247788</v>
      </c>
    </row>
    <row r="136">
      <c r="A136" t="n">
        <v>134</v>
      </c>
      <c r="B136" t="n">
        <v>120</v>
      </c>
      <c r="C136" t="inlineStr">
        <is>
          <t xml:space="preserve">CONCLUIDO	</t>
        </is>
      </c>
      <c r="D136" t="n">
        <v>3.6944</v>
      </c>
      <c r="E136" t="n">
        <v>27.07</v>
      </c>
      <c r="F136" t="n">
        <v>23.95</v>
      </c>
      <c r="G136" t="n">
        <v>159.66</v>
      </c>
      <c r="H136" t="n">
        <v>2.08</v>
      </c>
      <c r="I136" t="n">
        <v>9</v>
      </c>
      <c r="J136" t="n">
        <v>295.41</v>
      </c>
      <c r="K136" t="n">
        <v>57.72</v>
      </c>
      <c r="L136" t="n">
        <v>34.5</v>
      </c>
      <c r="M136" t="n">
        <v>7</v>
      </c>
      <c r="N136" t="n">
        <v>83.19</v>
      </c>
      <c r="O136" t="n">
        <v>36668.68</v>
      </c>
      <c r="P136" t="n">
        <v>367.58</v>
      </c>
      <c r="Q136" t="n">
        <v>452.59</v>
      </c>
      <c r="R136" t="n">
        <v>69.56</v>
      </c>
      <c r="S136" t="n">
        <v>57.64</v>
      </c>
      <c r="T136" t="n">
        <v>3871.92</v>
      </c>
      <c r="U136" t="n">
        <v>0.83</v>
      </c>
      <c r="V136" t="n">
        <v>0.89</v>
      </c>
      <c r="W136" t="n">
        <v>6.81</v>
      </c>
      <c r="X136" t="n">
        <v>0.22</v>
      </c>
      <c r="Y136" t="n">
        <v>1</v>
      </c>
      <c r="Z136" t="n">
        <v>10</v>
      </c>
      <c r="AA136" t="n">
        <v>473.8351184638346</v>
      </c>
      <c r="AB136" t="n">
        <v>648.3221132123066</v>
      </c>
      <c r="AC136" t="n">
        <v>586.4471606531241</v>
      </c>
      <c r="AD136" t="n">
        <v>473835.1184638346</v>
      </c>
      <c r="AE136" t="n">
        <v>648322.1132123066</v>
      </c>
      <c r="AF136" t="n">
        <v>3.403812361911323e-06</v>
      </c>
      <c r="AG136" t="n">
        <v>7.83275462962963</v>
      </c>
      <c r="AH136" t="n">
        <v>586447.1606531241</v>
      </c>
    </row>
    <row r="137">
      <c r="A137" t="n">
        <v>135</v>
      </c>
      <c r="B137" t="n">
        <v>120</v>
      </c>
      <c r="C137" t="inlineStr">
        <is>
          <t xml:space="preserve">CONCLUIDO	</t>
        </is>
      </c>
      <c r="D137" t="n">
        <v>3.6937</v>
      </c>
      <c r="E137" t="n">
        <v>27.07</v>
      </c>
      <c r="F137" t="n">
        <v>23.95</v>
      </c>
      <c r="G137" t="n">
        <v>159.69</v>
      </c>
      <c r="H137" t="n">
        <v>2.09</v>
      </c>
      <c r="I137" t="n">
        <v>9</v>
      </c>
      <c r="J137" t="n">
        <v>295.93</v>
      </c>
      <c r="K137" t="n">
        <v>57.72</v>
      </c>
      <c r="L137" t="n">
        <v>34.75</v>
      </c>
      <c r="M137" t="n">
        <v>7</v>
      </c>
      <c r="N137" t="n">
        <v>83.45999999999999</v>
      </c>
      <c r="O137" t="n">
        <v>36732.59</v>
      </c>
      <c r="P137" t="n">
        <v>367.77</v>
      </c>
      <c r="Q137" t="n">
        <v>452.59</v>
      </c>
      <c r="R137" t="n">
        <v>69.77</v>
      </c>
      <c r="S137" t="n">
        <v>57.64</v>
      </c>
      <c r="T137" t="n">
        <v>3978.86</v>
      </c>
      <c r="U137" t="n">
        <v>0.83</v>
      </c>
      <c r="V137" t="n">
        <v>0.89</v>
      </c>
      <c r="W137" t="n">
        <v>6.81</v>
      </c>
      <c r="X137" t="n">
        <v>0.23</v>
      </c>
      <c r="Y137" t="n">
        <v>1</v>
      </c>
      <c r="Z137" t="n">
        <v>10</v>
      </c>
      <c r="AA137" t="n">
        <v>474.0203170023559</v>
      </c>
      <c r="AB137" t="n">
        <v>648.5755100230942</v>
      </c>
      <c r="AC137" t="n">
        <v>586.6763736279348</v>
      </c>
      <c r="AD137" t="n">
        <v>474020.3170023559</v>
      </c>
      <c r="AE137" t="n">
        <v>648575.5100230942</v>
      </c>
      <c r="AF137" t="n">
        <v>3.403167421284067e-06</v>
      </c>
      <c r="AG137" t="n">
        <v>7.83275462962963</v>
      </c>
      <c r="AH137" t="n">
        <v>586676.3736279348</v>
      </c>
    </row>
    <row r="138">
      <c r="A138" t="n">
        <v>136</v>
      </c>
      <c r="B138" t="n">
        <v>120</v>
      </c>
      <c r="C138" t="inlineStr">
        <is>
          <t xml:space="preserve">CONCLUIDO	</t>
        </is>
      </c>
      <c r="D138" t="n">
        <v>3.6932</v>
      </c>
      <c r="E138" t="n">
        <v>27.08</v>
      </c>
      <c r="F138" t="n">
        <v>23.96</v>
      </c>
      <c r="G138" t="n">
        <v>159.72</v>
      </c>
      <c r="H138" t="n">
        <v>2.1</v>
      </c>
      <c r="I138" t="n">
        <v>9</v>
      </c>
      <c r="J138" t="n">
        <v>296.45</v>
      </c>
      <c r="K138" t="n">
        <v>57.72</v>
      </c>
      <c r="L138" t="n">
        <v>35</v>
      </c>
      <c r="M138" t="n">
        <v>7</v>
      </c>
      <c r="N138" t="n">
        <v>83.73</v>
      </c>
      <c r="O138" t="n">
        <v>36796.61</v>
      </c>
      <c r="P138" t="n">
        <v>367.8</v>
      </c>
      <c r="Q138" t="n">
        <v>452.56</v>
      </c>
      <c r="R138" t="n">
        <v>69.95</v>
      </c>
      <c r="S138" t="n">
        <v>57.64</v>
      </c>
      <c r="T138" t="n">
        <v>4067.25</v>
      </c>
      <c r="U138" t="n">
        <v>0.82</v>
      </c>
      <c r="V138" t="n">
        <v>0.89</v>
      </c>
      <c r="W138" t="n">
        <v>6.81</v>
      </c>
      <c r="X138" t="n">
        <v>0.23</v>
      </c>
      <c r="Y138" t="n">
        <v>1</v>
      </c>
      <c r="Z138" t="n">
        <v>10</v>
      </c>
      <c r="AA138" t="n">
        <v>474.1168697339779</v>
      </c>
      <c r="AB138" t="n">
        <v>648.7076177301054</v>
      </c>
      <c r="AC138" t="n">
        <v>586.7958731608032</v>
      </c>
      <c r="AD138" t="n">
        <v>474116.8697339779</v>
      </c>
      <c r="AE138" t="n">
        <v>648707.6177301054</v>
      </c>
      <c r="AF138" t="n">
        <v>3.402706749407455e-06</v>
      </c>
      <c r="AG138" t="n">
        <v>7.835648148148148</v>
      </c>
      <c r="AH138" t="n">
        <v>586795.8731608032</v>
      </c>
    </row>
    <row r="139">
      <c r="A139" t="n">
        <v>137</v>
      </c>
      <c r="B139" t="n">
        <v>120</v>
      </c>
      <c r="C139" t="inlineStr">
        <is>
          <t xml:space="preserve">CONCLUIDO	</t>
        </is>
      </c>
      <c r="D139" t="n">
        <v>3.6936</v>
      </c>
      <c r="E139" t="n">
        <v>27.07</v>
      </c>
      <c r="F139" t="n">
        <v>23.96</v>
      </c>
      <c r="G139" t="n">
        <v>159.7</v>
      </c>
      <c r="H139" t="n">
        <v>2.11</v>
      </c>
      <c r="I139" t="n">
        <v>9</v>
      </c>
      <c r="J139" t="n">
        <v>296.97</v>
      </c>
      <c r="K139" t="n">
        <v>57.72</v>
      </c>
      <c r="L139" t="n">
        <v>35.25</v>
      </c>
      <c r="M139" t="n">
        <v>7</v>
      </c>
      <c r="N139" t="n">
        <v>84</v>
      </c>
      <c r="O139" t="n">
        <v>36860.74</v>
      </c>
      <c r="P139" t="n">
        <v>367.77</v>
      </c>
      <c r="Q139" t="n">
        <v>452.55</v>
      </c>
      <c r="R139" t="n">
        <v>69.93000000000001</v>
      </c>
      <c r="S139" t="n">
        <v>57.64</v>
      </c>
      <c r="T139" t="n">
        <v>4058.88</v>
      </c>
      <c r="U139" t="n">
        <v>0.82</v>
      </c>
      <c r="V139" t="n">
        <v>0.89</v>
      </c>
      <c r="W139" t="n">
        <v>6.81</v>
      </c>
      <c r="X139" t="n">
        <v>0.23</v>
      </c>
      <c r="Y139" t="n">
        <v>1</v>
      </c>
      <c r="Z139" t="n">
        <v>10</v>
      </c>
      <c r="AA139" t="n">
        <v>474.0624588714858</v>
      </c>
      <c r="AB139" t="n">
        <v>648.6331703876057</v>
      </c>
      <c r="AC139" t="n">
        <v>586.7285309681841</v>
      </c>
      <c r="AD139" t="n">
        <v>474062.4588714858</v>
      </c>
      <c r="AE139" t="n">
        <v>648633.1703876057</v>
      </c>
      <c r="AF139" t="n">
        <v>3.403075286908744e-06</v>
      </c>
      <c r="AG139" t="n">
        <v>7.83275462962963</v>
      </c>
      <c r="AH139" t="n">
        <v>586728.5309681841</v>
      </c>
    </row>
    <row r="140">
      <c r="A140" t="n">
        <v>138</v>
      </c>
      <c r="B140" t="n">
        <v>120</v>
      </c>
      <c r="C140" t="inlineStr">
        <is>
          <t xml:space="preserve">CONCLUIDO	</t>
        </is>
      </c>
      <c r="D140" t="n">
        <v>3.6939</v>
      </c>
      <c r="E140" t="n">
        <v>27.07</v>
      </c>
      <c r="F140" t="n">
        <v>23.95</v>
      </c>
      <c r="G140" t="n">
        <v>159.68</v>
      </c>
      <c r="H140" t="n">
        <v>2.13</v>
      </c>
      <c r="I140" t="n">
        <v>9</v>
      </c>
      <c r="J140" t="n">
        <v>297.49</v>
      </c>
      <c r="K140" t="n">
        <v>57.72</v>
      </c>
      <c r="L140" t="n">
        <v>35.5</v>
      </c>
      <c r="M140" t="n">
        <v>7</v>
      </c>
      <c r="N140" t="n">
        <v>84.27</v>
      </c>
      <c r="O140" t="n">
        <v>36924.99</v>
      </c>
      <c r="P140" t="n">
        <v>367.68</v>
      </c>
      <c r="Q140" t="n">
        <v>452.55</v>
      </c>
      <c r="R140" t="n">
        <v>69.75</v>
      </c>
      <c r="S140" t="n">
        <v>57.64</v>
      </c>
      <c r="T140" t="n">
        <v>3966.57</v>
      </c>
      <c r="U140" t="n">
        <v>0.83</v>
      </c>
      <c r="V140" t="n">
        <v>0.89</v>
      </c>
      <c r="W140" t="n">
        <v>6.81</v>
      </c>
      <c r="X140" t="n">
        <v>0.23</v>
      </c>
      <c r="Y140" t="n">
        <v>1</v>
      </c>
      <c r="Z140" t="n">
        <v>10</v>
      </c>
      <c r="AA140" t="n">
        <v>473.944011393324</v>
      </c>
      <c r="AB140" t="n">
        <v>648.4711053224509</v>
      </c>
      <c r="AC140" t="n">
        <v>586.581933165388</v>
      </c>
      <c r="AD140" t="n">
        <v>473944.011393324</v>
      </c>
      <c r="AE140" t="n">
        <v>648471.1053224509</v>
      </c>
      <c r="AF140" t="n">
        <v>3.403351690034712e-06</v>
      </c>
      <c r="AG140" t="n">
        <v>7.83275462962963</v>
      </c>
      <c r="AH140" t="n">
        <v>586581.9331653881</v>
      </c>
    </row>
    <row r="141">
      <c r="A141" t="n">
        <v>139</v>
      </c>
      <c r="B141" t="n">
        <v>120</v>
      </c>
      <c r="C141" t="inlineStr">
        <is>
          <t xml:space="preserve">CONCLUIDO	</t>
        </is>
      </c>
      <c r="D141" t="n">
        <v>3.6941</v>
      </c>
      <c r="E141" t="n">
        <v>27.07</v>
      </c>
      <c r="F141" t="n">
        <v>23.95</v>
      </c>
      <c r="G141" t="n">
        <v>159.67</v>
      </c>
      <c r="H141" t="n">
        <v>2.14</v>
      </c>
      <c r="I141" t="n">
        <v>9</v>
      </c>
      <c r="J141" t="n">
        <v>298.01</v>
      </c>
      <c r="K141" t="n">
        <v>57.72</v>
      </c>
      <c r="L141" t="n">
        <v>35.75</v>
      </c>
      <c r="M141" t="n">
        <v>7</v>
      </c>
      <c r="N141" t="n">
        <v>84.54000000000001</v>
      </c>
      <c r="O141" t="n">
        <v>36989.35</v>
      </c>
      <c r="P141" t="n">
        <v>367.4</v>
      </c>
      <c r="Q141" t="n">
        <v>452.56</v>
      </c>
      <c r="R141" t="n">
        <v>69.75</v>
      </c>
      <c r="S141" t="n">
        <v>57.64</v>
      </c>
      <c r="T141" t="n">
        <v>3966.92</v>
      </c>
      <c r="U141" t="n">
        <v>0.83</v>
      </c>
      <c r="V141" t="n">
        <v>0.89</v>
      </c>
      <c r="W141" t="n">
        <v>6.81</v>
      </c>
      <c r="X141" t="n">
        <v>0.23</v>
      </c>
      <c r="Y141" t="n">
        <v>1</v>
      </c>
      <c r="Z141" t="n">
        <v>10</v>
      </c>
      <c r="AA141" t="n">
        <v>473.7433148242117</v>
      </c>
      <c r="AB141" t="n">
        <v>648.1965034224837</v>
      </c>
      <c r="AC141" t="n">
        <v>586.3335388853475</v>
      </c>
      <c r="AD141" t="n">
        <v>473743.3148242116</v>
      </c>
      <c r="AE141" t="n">
        <v>648196.5034224837</v>
      </c>
      <c r="AF141" t="n">
        <v>3.403535958785357e-06</v>
      </c>
      <c r="AG141" t="n">
        <v>7.83275462962963</v>
      </c>
      <c r="AH141" t="n">
        <v>586333.5388853474</v>
      </c>
    </row>
    <row r="142">
      <c r="A142" t="n">
        <v>140</v>
      </c>
      <c r="B142" t="n">
        <v>120</v>
      </c>
      <c r="C142" t="inlineStr">
        <is>
          <t xml:space="preserve">CONCLUIDO	</t>
        </is>
      </c>
      <c r="D142" t="n">
        <v>3.6953</v>
      </c>
      <c r="E142" t="n">
        <v>27.06</v>
      </c>
      <c r="F142" t="n">
        <v>23.94</v>
      </c>
      <c r="G142" t="n">
        <v>159.62</v>
      </c>
      <c r="H142" t="n">
        <v>2.15</v>
      </c>
      <c r="I142" t="n">
        <v>9</v>
      </c>
      <c r="J142" t="n">
        <v>298.54</v>
      </c>
      <c r="K142" t="n">
        <v>57.72</v>
      </c>
      <c r="L142" t="n">
        <v>36</v>
      </c>
      <c r="M142" t="n">
        <v>7</v>
      </c>
      <c r="N142" t="n">
        <v>84.81</v>
      </c>
      <c r="O142" t="n">
        <v>37053.82</v>
      </c>
      <c r="P142" t="n">
        <v>366.73</v>
      </c>
      <c r="Q142" t="n">
        <v>452.58</v>
      </c>
      <c r="R142" t="n">
        <v>69.44</v>
      </c>
      <c r="S142" t="n">
        <v>57.64</v>
      </c>
      <c r="T142" t="n">
        <v>3811.36</v>
      </c>
      <c r="U142" t="n">
        <v>0.83</v>
      </c>
      <c r="V142" t="n">
        <v>0.89</v>
      </c>
      <c r="W142" t="n">
        <v>6.81</v>
      </c>
      <c r="X142" t="n">
        <v>0.22</v>
      </c>
      <c r="Y142" t="n">
        <v>1</v>
      </c>
      <c r="Z142" t="n">
        <v>10</v>
      </c>
      <c r="AA142" t="n">
        <v>473.1672194219664</v>
      </c>
      <c r="AB142" t="n">
        <v>647.4082642775961</v>
      </c>
      <c r="AC142" t="n">
        <v>585.6205281781474</v>
      </c>
      <c r="AD142" t="n">
        <v>473167.2194219664</v>
      </c>
      <c r="AE142" t="n">
        <v>647408.2642775961</v>
      </c>
      <c r="AF142" t="n">
        <v>3.404641571289226e-06</v>
      </c>
      <c r="AG142" t="n">
        <v>7.829861111111111</v>
      </c>
      <c r="AH142" t="n">
        <v>585620.5281781474</v>
      </c>
    </row>
    <row r="143">
      <c r="A143" t="n">
        <v>141</v>
      </c>
      <c r="B143" t="n">
        <v>120</v>
      </c>
      <c r="C143" t="inlineStr">
        <is>
          <t xml:space="preserve">CONCLUIDO	</t>
        </is>
      </c>
      <c r="D143" t="n">
        <v>3.6943</v>
      </c>
      <c r="E143" t="n">
        <v>27.07</v>
      </c>
      <c r="F143" t="n">
        <v>23.95</v>
      </c>
      <c r="G143" t="n">
        <v>159.67</v>
      </c>
      <c r="H143" t="n">
        <v>2.16</v>
      </c>
      <c r="I143" t="n">
        <v>9</v>
      </c>
      <c r="J143" t="n">
        <v>299.06</v>
      </c>
      <c r="K143" t="n">
        <v>57.72</v>
      </c>
      <c r="L143" t="n">
        <v>36.25</v>
      </c>
      <c r="M143" t="n">
        <v>7</v>
      </c>
      <c r="N143" t="n">
        <v>85.09</v>
      </c>
      <c r="O143" t="n">
        <v>37118.41</v>
      </c>
      <c r="P143" t="n">
        <v>366.47</v>
      </c>
      <c r="Q143" t="n">
        <v>452.56</v>
      </c>
      <c r="R143" t="n">
        <v>69.70999999999999</v>
      </c>
      <c r="S143" t="n">
        <v>57.64</v>
      </c>
      <c r="T143" t="n">
        <v>3946.21</v>
      </c>
      <c r="U143" t="n">
        <v>0.83</v>
      </c>
      <c r="V143" t="n">
        <v>0.89</v>
      </c>
      <c r="W143" t="n">
        <v>6.81</v>
      </c>
      <c r="X143" t="n">
        <v>0.23</v>
      </c>
      <c r="Y143" t="n">
        <v>1</v>
      </c>
      <c r="Z143" t="n">
        <v>10</v>
      </c>
      <c r="AA143" t="n">
        <v>473.1170867375832</v>
      </c>
      <c r="AB143" t="n">
        <v>647.3396705271252</v>
      </c>
      <c r="AC143" t="n">
        <v>585.5584809189495</v>
      </c>
      <c r="AD143" t="n">
        <v>473117.0867375832</v>
      </c>
      <c r="AE143" t="n">
        <v>647339.6705271252</v>
      </c>
      <c r="AF143" t="n">
        <v>3.403720227536001e-06</v>
      </c>
      <c r="AG143" t="n">
        <v>7.83275462962963</v>
      </c>
      <c r="AH143" t="n">
        <v>585558.4809189495</v>
      </c>
    </row>
    <row r="144">
      <c r="A144" t="n">
        <v>142</v>
      </c>
      <c r="B144" t="n">
        <v>120</v>
      </c>
      <c r="C144" t="inlineStr">
        <is>
          <t xml:space="preserve">CONCLUIDO	</t>
        </is>
      </c>
      <c r="D144" t="n">
        <v>3.6923</v>
      </c>
      <c r="E144" t="n">
        <v>27.08</v>
      </c>
      <c r="F144" t="n">
        <v>23.96</v>
      </c>
      <c r="G144" t="n">
        <v>159.76</v>
      </c>
      <c r="H144" t="n">
        <v>2.17</v>
      </c>
      <c r="I144" t="n">
        <v>9</v>
      </c>
      <c r="J144" t="n">
        <v>299.59</v>
      </c>
      <c r="K144" t="n">
        <v>57.72</v>
      </c>
      <c r="L144" t="n">
        <v>36.5</v>
      </c>
      <c r="M144" t="n">
        <v>7</v>
      </c>
      <c r="N144" t="n">
        <v>85.36</v>
      </c>
      <c r="O144" t="n">
        <v>37183.24</v>
      </c>
      <c r="P144" t="n">
        <v>366.68</v>
      </c>
      <c r="Q144" t="n">
        <v>452.61</v>
      </c>
      <c r="R144" t="n">
        <v>70.15000000000001</v>
      </c>
      <c r="S144" t="n">
        <v>57.64</v>
      </c>
      <c r="T144" t="n">
        <v>4166.11</v>
      </c>
      <c r="U144" t="n">
        <v>0.82</v>
      </c>
      <c r="V144" t="n">
        <v>0.88</v>
      </c>
      <c r="W144" t="n">
        <v>6.81</v>
      </c>
      <c r="X144" t="n">
        <v>0.24</v>
      </c>
      <c r="Y144" t="n">
        <v>1</v>
      </c>
      <c r="Z144" t="n">
        <v>10</v>
      </c>
      <c r="AA144" t="n">
        <v>473.4614631079184</v>
      </c>
      <c r="AB144" t="n">
        <v>647.8108614698311</v>
      </c>
      <c r="AC144" t="n">
        <v>585.9847020594042</v>
      </c>
      <c r="AD144" t="n">
        <v>473461.4631079184</v>
      </c>
      <c r="AE144" t="n">
        <v>647810.8614698311</v>
      </c>
      <c r="AF144" t="n">
        <v>3.401877540029553e-06</v>
      </c>
      <c r="AG144" t="n">
        <v>7.835648148148148</v>
      </c>
      <c r="AH144" t="n">
        <v>585984.7020594042</v>
      </c>
    </row>
    <row r="145">
      <c r="A145" t="n">
        <v>143</v>
      </c>
      <c r="B145" t="n">
        <v>120</v>
      </c>
      <c r="C145" t="inlineStr">
        <is>
          <t xml:space="preserve">CONCLUIDO	</t>
        </is>
      </c>
      <c r="D145" t="n">
        <v>3.6937</v>
      </c>
      <c r="E145" t="n">
        <v>27.07</v>
      </c>
      <c r="F145" t="n">
        <v>23.95</v>
      </c>
      <c r="G145" t="n">
        <v>159.69</v>
      </c>
      <c r="H145" t="n">
        <v>2.18</v>
      </c>
      <c r="I145" t="n">
        <v>9</v>
      </c>
      <c r="J145" t="n">
        <v>300.11</v>
      </c>
      <c r="K145" t="n">
        <v>57.72</v>
      </c>
      <c r="L145" t="n">
        <v>36.75</v>
      </c>
      <c r="M145" t="n">
        <v>7</v>
      </c>
      <c r="N145" t="n">
        <v>85.64</v>
      </c>
      <c r="O145" t="n">
        <v>37248.06</v>
      </c>
      <c r="P145" t="n">
        <v>366.59</v>
      </c>
      <c r="Q145" t="n">
        <v>452.64</v>
      </c>
      <c r="R145" t="n">
        <v>69.92</v>
      </c>
      <c r="S145" t="n">
        <v>57.64</v>
      </c>
      <c r="T145" t="n">
        <v>4051.47</v>
      </c>
      <c r="U145" t="n">
        <v>0.82</v>
      </c>
      <c r="V145" t="n">
        <v>0.89</v>
      </c>
      <c r="W145" t="n">
        <v>6.81</v>
      </c>
      <c r="X145" t="n">
        <v>0.23</v>
      </c>
      <c r="Y145" t="n">
        <v>1</v>
      </c>
      <c r="Z145" t="n">
        <v>10</v>
      </c>
      <c r="AA145" t="n">
        <v>473.2476486921688</v>
      </c>
      <c r="AB145" t="n">
        <v>647.5183111533762</v>
      </c>
      <c r="AC145" t="n">
        <v>585.7200723345547</v>
      </c>
      <c r="AD145" t="n">
        <v>473247.6486921688</v>
      </c>
      <c r="AE145" t="n">
        <v>647518.3111533762</v>
      </c>
      <c r="AF145" t="n">
        <v>3.403167421284067e-06</v>
      </c>
      <c r="AG145" t="n">
        <v>7.83275462962963</v>
      </c>
      <c r="AH145" t="n">
        <v>585720.0723345547</v>
      </c>
    </row>
    <row r="146">
      <c r="A146" t="n">
        <v>144</v>
      </c>
      <c r="B146" t="n">
        <v>120</v>
      </c>
      <c r="C146" t="inlineStr">
        <is>
          <t xml:space="preserve">CONCLUIDO	</t>
        </is>
      </c>
      <c r="D146" t="n">
        <v>3.6936</v>
      </c>
      <c r="E146" t="n">
        <v>27.07</v>
      </c>
      <c r="F146" t="n">
        <v>23.95</v>
      </c>
      <c r="G146" t="n">
        <v>159.7</v>
      </c>
      <c r="H146" t="n">
        <v>2.19</v>
      </c>
      <c r="I146" t="n">
        <v>9</v>
      </c>
      <c r="J146" t="n">
        <v>300.64</v>
      </c>
      <c r="K146" t="n">
        <v>57.72</v>
      </c>
      <c r="L146" t="n">
        <v>37</v>
      </c>
      <c r="M146" t="n">
        <v>7</v>
      </c>
      <c r="N146" t="n">
        <v>85.91</v>
      </c>
      <c r="O146" t="n">
        <v>37313</v>
      </c>
      <c r="P146" t="n">
        <v>366.02</v>
      </c>
      <c r="Q146" t="n">
        <v>452.55</v>
      </c>
      <c r="R146" t="n">
        <v>69.93000000000001</v>
      </c>
      <c r="S146" t="n">
        <v>57.64</v>
      </c>
      <c r="T146" t="n">
        <v>4059.72</v>
      </c>
      <c r="U146" t="n">
        <v>0.82</v>
      </c>
      <c r="V146" t="n">
        <v>0.89</v>
      </c>
      <c r="W146" t="n">
        <v>6.81</v>
      </c>
      <c r="X146" t="n">
        <v>0.23</v>
      </c>
      <c r="Y146" t="n">
        <v>1</v>
      </c>
      <c r="Z146" t="n">
        <v>10</v>
      </c>
      <c r="AA146" t="n">
        <v>472.8830685272353</v>
      </c>
      <c r="AB146" t="n">
        <v>647.0194764875725</v>
      </c>
      <c r="AC146" t="n">
        <v>585.2688457491365</v>
      </c>
      <c r="AD146" t="n">
        <v>472883.0685272353</v>
      </c>
      <c r="AE146" t="n">
        <v>647019.4764875725</v>
      </c>
      <c r="AF146" t="n">
        <v>3.403075286908744e-06</v>
      </c>
      <c r="AG146" t="n">
        <v>7.83275462962963</v>
      </c>
      <c r="AH146" t="n">
        <v>585268.8457491365</v>
      </c>
    </row>
    <row r="147">
      <c r="A147" t="n">
        <v>145</v>
      </c>
      <c r="B147" t="n">
        <v>120</v>
      </c>
      <c r="C147" t="inlineStr">
        <is>
          <t xml:space="preserve">CONCLUIDO	</t>
        </is>
      </c>
      <c r="D147" t="n">
        <v>3.6937</v>
      </c>
      <c r="E147" t="n">
        <v>27.07</v>
      </c>
      <c r="F147" t="n">
        <v>23.95</v>
      </c>
      <c r="G147" t="n">
        <v>159.69</v>
      </c>
      <c r="H147" t="n">
        <v>2.2</v>
      </c>
      <c r="I147" t="n">
        <v>9</v>
      </c>
      <c r="J147" t="n">
        <v>301.17</v>
      </c>
      <c r="K147" t="n">
        <v>57.72</v>
      </c>
      <c r="L147" t="n">
        <v>37.25</v>
      </c>
      <c r="M147" t="n">
        <v>7</v>
      </c>
      <c r="N147" t="n">
        <v>86.19</v>
      </c>
      <c r="O147" t="n">
        <v>37378.06</v>
      </c>
      <c r="P147" t="n">
        <v>365.77</v>
      </c>
      <c r="Q147" t="n">
        <v>452.6</v>
      </c>
      <c r="R147" t="n">
        <v>69.93000000000001</v>
      </c>
      <c r="S147" t="n">
        <v>57.64</v>
      </c>
      <c r="T147" t="n">
        <v>4057.55</v>
      </c>
      <c r="U147" t="n">
        <v>0.82</v>
      </c>
      <c r="V147" t="n">
        <v>0.89</v>
      </c>
      <c r="W147" t="n">
        <v>6.81</v>
      </c>
      <c r="X147" t="n">
        <v>0.23</v>
      </c>
      <c r="Y147" t="n">
        <v>1</v>
      </c>
      <c r="Z147" t="n">
        <v>10</v>
      </c>
      <c r="AA147" t="n">
        <v>472.710709696954</v>
      </c>
      <c r="AB147" t="n">
        <v>646.7836475320465</v>
      </c>
      <c r="AC147" t="n">
        <v>585.0555239781381</v>
      </c>
      <c r="AD147" t="n">
        <v>472710.709696954</v>
      </c>
      <c r="AE147" t="n">
        <v>646783.6475320465</v>
      </c>
      <c r="AF147" t="n">
        <v>3.403167421284067e-06</v>
      </c>
      <c r="AG147" t="n">
        <v>7.83275462962963</v>
      </c>
      <c r="AH147" t="n">
        <v>585055.5239781381</v>
      </c>
    </row>
    <row r="148">
      <c r="A148" t="n">
        <v>146</v>
      </c>
      <c r="B148" t="n">
        <v>120</v>
      </c>
      <c r="C148" t="inlineStr">
        <is>
          <t xml:space="preserve">CONCLUIDO	</t>
        </is>
      </c>
      <c r="D148" t="n">
        <v>3.7044</v>
      </c>
      <c r="E148" t="n">
        <v>26.99</v>
      </c>
      <c r="F148" t="n">
        <v>23.92</v>
      </c>
      <c r="G148" t="n">
        <v>179.41</v>
      </c>
      <c r="H148" t="n">
        <v>2.21</v>
      </c>
      <c r="I148" t="n">
        <v>8</v>
      </c>
      <c r="J148" t="n">
        <v>301.69</v>
      </c>
      <c r="K148" t="n">
        <v>57.72</v>
      </c>
      <c r="L148" t="n">
        <v>37.5</v>
      </c>
      <c r="M148" t="n">
        <v>6</v>
      </c>
      <c r="N148" t="n">
        <v>86.47</v>
      </c>
      <c r="O148" t="n">
        <v>37443.23</v>
      </c>
      <c r="P148" t="n">
        <v>365.43</v>
      </c>
      <c r="Q148" t="n">
        <v>452.58</v>
      </c>
      <c r="R148" t="n">
        <v>68.69</v>
      </c>
      <c r="S148" t="n">
        <v>57.64</v>
      </c>
      <c r="T148" t="n">
        <v>3444.75</v>
      </c>
      <c r="U148" t="n">
        <v>0.84</v>
      </c>
      <c r="V148" t="n">
        <v>0.89</v>
      </c>
      <c r="W148" t="n">
        <v>6.81</v>
      </c>
      <c r="X148" t="n">
        <v>0.2</v>
      </c>
      <c r="Y148" t="n">
        <v>1</v>
      </c>
      <c r="Z148" t="n">
        <v>10</v>
      </c>
      <c r="AA148" t="n">
        <v>471.4654299079887</v>
      </c>
      <c r="AB148" t="n">
        <v>645.0798007869172</v>
      </c>
      <c r="AC148" t="n">
        <v>583.5142899749999</v>
      </c>
      <c r="AD148" t="n">
        <v>471465.4299079886</v>
      </c>
      <c r="AE148" t="n">
        <v>645079.8007869172</v>
      </c>
      <c r="AF148" t="n">
        <v>3.413025799443566e-06</v>
      </c>
      <c r="AG148" t="n">
        <v>7.809606481481481</v>
      </c>
      <c r="AH148" t="n">
        <v>583514.2899749998</v>
      </c>
    </row>
    <row r="149">
      <c r="A149" t="n">
        <v>147</v>
      </c>
      <c r="B149" t="n">
        <v>120</v>
      </c>
      <c r="C149" t="inlineStr">
        <is>
          <t xml:space="preserve">CONCLUIDO	</t>
        </is>
      </c>
      <c r="D149" t="n">
        <v>3.7044</v>
      </c>
      <c r="E149" t="n">
        <v>27</v>
      </c>
      <c r="F149" t="n">
        <v>23.92</v>
      </c>
      <c r="G149" t="n">
        <v>179.41</v>
      </c>
      <c r="H149" t="n">
        <v>2.22</v>
      </c>
      <c r="I149" t="n">
        <v>8</v>
      </c>
      <c r="J149" t="n">
        <v>302.22</v>
      </c>
      <c r="K149" t="n">
        <v>57.72</v>
      </c>
      <c r="L149" t="n">
        <v>37.75</v>
      </c>
      <c r="M149" t="n">
        <v>6</v>
      </c>
      <c r="N149" t="n">
        <v>86.75</v>
      </c>
      <c r="O149" t="n">
        <v>37508.53</v>
      </c>
      <c r="P149" t="n">
        <v>365.5</v>
      </c>
      <c r="Q149" t="n">
        <v>452.56</v>
      </c>
      <c r="R149" t="n">
        <v>68.70999999999999</v>
      </c>
      <c r="S149" t="n">
        <v>57.64</v>
      </c>
      <c r="T149" t="n">
        <v>3453.36</v>
      </c>
      <c r="U149" t="n">
        <v>0.84</v>
      </c>
      <c r="V149" t="n">
        <v>0.89</v>
      </c>
      <c r="W149" t="n">
        <v>6.81</v>
      </c>
      <c r="X149" t="n">
        <v>0.2</v>
      </c>
      <c r="Y149" t="n">
        <v>1</v>
      </c>
      <c r="Z149" t="n">
        <v>10</v>
      </c>
      <c r="AA149" t="n">
        <v>471.5111337676254</v>
      </c>
      <c r="AB149" t="n">
        <v>645.1423348239844</v>
      </c>
      <c r="AC149" t="n">
        <v>583.5708558513364</v>
      </c>
      <c r="AD149" t="n">
        <v>471511.1337676254</v>
      </c>
      <c r="AE149" t="n">
        <v>645142.3348239843</v>
      </c>
      <c r="AF149" t="n">
        <v>3.413025799443566e-06</v>
      </c>
      <c r="AG149" t="n">
        <v>7.8125</v>
      </c>
      <c r="AH149" t="n">
        <v>583570.8558513364</v>
      </c>
    </row>
    <row r="150">
      <c r="A150" t="n">
        <v>148</v>
      </c>
      <c r="B150" t="n">
        <v>120</v>
      </c>
      <c r="C150" t="inlineStr">
        <is>
          <t xml:space="preserve">CONCLUIDO	</t>
        </is>
      </c>
      <c r="D150" t="n">
        <v>3.7042</v>
      </c>
      <c r="E150" t="n">
        <v>27</v>
      </c>
      <c r="F150" t="n">
        <v>23.92</v>
      </c>
      <c r="G150" t="n">
        <v>179.42</v>
      </c>
      <c r="H150" t="n">
        <v>2.24</v>
      </c>
      <c r="I150" t="n">
        <v>8</v>
      </c>
      <c r="J150" t="n">
        <v>302.75</v>
      </c>
      <c r="K150" t="n">
        <v>57.72</v>
      </c>
      <c r="L150" t="n">
        <v>38</v>
      </c>
      <c r="M150" t="n">
        <v>6</v>
      </c>
      <c r="N150" t="n">
        <v>87.03</v>
      </c>
      <c r="O150" t="n">
        <v>37573.94</v>
      </c>
      <c r="P150" t="n">
        <v>365.69</v>
      </c>
      <c r="Q150" t="n">
        <v>452.56</v>
      </c>
      <c r="R150" t="n">
        <v>68.76000000000001</v>
      </c>
      <c r="S150" t="n">
        <v>57.64</v>
      </c>
      <c r="T150" t="n">
        <v>3478.7</v>
      </c>
      <c r="U150" t="n">
        <v>0.84</v>
      </c>
      <c r="V150" t="n">
        <v>0.89</v>
      </c>
      <c r="W150" t="n">
        <v>6.81</v>
      </c>
      <c r="X150" t="n">
        <v>0.2</v>
      </c>
      <c r="Y150" t="n">
        <v>1</v>
      </c>
      <c r="Z150" t="n">
        <v>10</v>
      </c>
      <c r="AA150" t="n">
        <v>471.6523864747564</v>
      </c>
      <c r="AB150" t="n">
        <v>645.3356030095105</v>
      </c>
      <c r="AC150" t="n">
        <v>583.7456787924896</v>
      </c>
      <c r="AD150" t="n">
        <v>471652.3864747564</v>
      </c>
      <c r="AE150" t="n">
        <v>645335.6030095104</v>
      </c>
      <c r="AF150" t="n">
        <v>3.412841530692921e-06</v>
      </c>
      <c r="AG150" t="n">
        <v>7.8125</v>
      </c>
      <c r="AH150" t="n">
        <v>583745.6787924896</v>
      </c>
    </row>
    <row r="151">
      <c r="A151" t="n">
        <v>149</v>
      </c>
      <c r="B151" t="n">
        <v>120</v>
      </c>
      <c r="C151" t="inlineStr">
        <is>
          <t xml:space="preserve">CONCLUIDO	</t>
        </is>
      </c>
      <c r="D151" t="n">
        <v>3.7043</v>
      </c>
      <c r="E151" t="n">
        <v>27</v>
      </c>
      <c r="F151" t="n">
        <v>23.92</v>
      </c>
      <c r="G151" t="n">
        <v>179.42</v>
      </c>
      <c r="H151" t="n">
        <v>2.25</v>
      </c>
      <c r="I151" t="n">
        <v>8</v>
      </c>
      <c r="J151" t="n">
        <v>303.29</v>
      </c>
      <c r="K151" t="n">
        <v>57.72</v>
      </c>
      <c r="L151" t="n">
        <v>38.25</v>
      </c>
      <c r="M151" t="n">
        <v>6</v>
      </c>
      <c r="N151" t="n">
        <v>87.31</v>
      </c>
      <c r="O151" t="n">
        <v>37639.48</v>
      </c>
      <c r="P151" t="n">
        <v>366.08</v>
      </c>
      <c r="Q151" t="n">
        <v>452.59</v>
      </c>
      <c r="R151" t="n">
        <v>68.87</v>
      </c>
      <c r="S151" t="n">
        <v>57.64</v>
      </c>
      <c r="T151" t="n">
        <v>3531.12</v>
      </c>
      <c r="U151" t="n">
        <v>0.84</v>
      </c>
      <c r="V151" t="n">
        <v>0.89</v>
      </c>
      <c r="W151" t="n">
        <v>6.8</v>
      </c>
      <c r="X151" t="n">
        <v>0.2</v>
      </c>
      <c r="Y151" t="n">
        <v>1</v>
      </c>
      <c r="Z151" t="n">
        <v>10</v>
      </c>
      <c r="AA151" t="n">
        <v>471.8984292191518</v>
      </c>
      <c r="AB151" t="n">
        <v>645.6722495470319</v>
      </c>
      <c r="AC151" t="n">
        <v>584.0501962569563</v>
      </c>
      <c r="AD151" t="n">
        <v>471898.4292191517</v>
      </c>
      <c r="AE151" t="n">
        <v>645672.2495470319</v>
      </c>
      <c r="AF151" t="n">
        <v>3.412933665068243e-06</v>
      </c>
      <c r="AG151" t="n">
        <v>7.8125</v>
      </c>
      <c r="AH151" t="n">
        <v>584050.1962569563</v>
      </c>
    </row>
    <row r="152">
      <c r="A152" t="n">
        <v>150</v>
      </c>
      <c r="B152" t="n">
        <v>120</v>
      </c>
      <c r="C152" t="inlineStr">
        <is>
          <t xml:space="preserve">CONCLUIDO	</t>
        </is>
      </c>
      <c r="D152" t="n">
        <v>3.7044</v>
      </c>
      <c r="E152" t="n">
        <v>27</v>
      </c>
      <c r="F152" t="n">
        <v>23.92</v>
      </c>
      <c r="G152" t="n">
        <v>179.41</v>
      </c>
      <c r="H152" t="n">
        <v>2.26</v>
      </c>
      <c r="I152" t="n">
        <v>8</v>
      </c>
      <c r="J152" t="n">
        <v>303.82</v>
      </c>
      <c r="K152" t="n">
        <v>57.72</v>
      </c>
      <c r="L152" t="n">
        <v>38.5</v>
      </c>
      <c r="M152" t="n">
        <v>6</v>
      </c>
      <c r="N152" t="n">
        <v>87.59</v>
      </c>
      <c r="O152" t="n">
        <v>37705.13</v>
      </c>
      <c r="P152" t="n">
        <v>366.36</v>
      </c>
      <c r="Q152" t="n">
        <v>452.57</v>
      </c>
      <c r="R152" t="n">
        <v>68.81</v>
      </c>
      <c r="S152" t="n">
        <v>57.64</v>
      </c>
      <c r="T152" t="n">
        <v>3502.61</v>
      </c>
      <c r="U152" t="n">
        <v>0.84</v>
      </c>
      <c r="V152" t="n">
        <v>0.89</v>
      </c>
      <c r="W152" t="n">
        <v>6.81</v>
      </c>
      <c r="X152" t="n">
        <v>0.2</v>
      </c>
      <c r="Y152" t="n">
        <v>1</v>
      </c>
      <c r="Z152" t="n">
        <v>10</v>
      </c>
      <c r="AA152" t="n">
        <v>472.072638328878</v>
      </c>
      <c r="AB152" t="n">
        <v>645.910610136523</v>
      </c>
      <c r="AC152" t="n">
        <v>584.2658080463277</v>
      </c>
      <c r="AD152" t="n">
        <v>472072.638328878</v>
      </c>
      <c r="AE152" t="n">
        <v>645910.610136523</v>
      </c>
      <c r="AF152" t="n">
        <v>3.413025799443566e-06</v>
      </c>
      <c r="AG152" t="n">
        <v>7.8125</v>
      </c>
      <c r="AH152" t="n">
        <v>584265.8080463277</v>
      </c>
    </row>
    <row r="153">
      <c r="A153" t="n">
        <v>151</v>
      </c>
      <c r="B153" t="n">
        <v>120</v>
      </c>
      <c r="C153" t="inlineStr">
        <is>
          <t xml:space="preserve">CONCLUIDO	</t>
        </is>
      </c>
      <c r="D153" t="n">
        <v>3.7048</v>
      </c>
      <c r="E153" t="n">
        <v>26.99</v>
      </c>
      <c r="F153" t="n">
        <v>23.92</v>
      </c>
      <c r="G153" t="n">
        <v>179.39</v>
      </c>
      <c r="H153" t="n">
        <v>2.27</v>
      </c>
      <c r="I153" t="n">
        <v>8</v>
      </c>
      <c r="J153" t="n">
        <v>304.35</v>
      </c>
      <c r="K153" t="n">
        <v>57.72</v>
      </c>
      <c r="L153" t="n">
        <v>38.75</v>
      </c>
      <c r="M153" t="n">
        <v>6</v>
      </c>
      <c r="N153" t="n">
        <v>87.88</v>
      </c>
      <c r="O153" t="n">
        <v>37770.91</v>
      </c>
      <c r="P153" t="n">
        <v>366.67</v>
      </c>
      <c r="Q153" t="n">
        <v>452.56</v>
      </c>
      <c r="R153" t="n">
        <v>68.62</v>
      </c>
      <c r="S153" t="n">
        <v>57.64</v>
      </c>
      <c r="T153" t="n">
        <v>3409.07</v>
      </c>
      <c r="U153" t="n">
        <v>0.84</v>
      </c>
      <c r="V153" t="n">
        <v>0.89</v>
      </c>
      <c r="W153" t="n">
        <v>6.81</v>
      </c>
      <c r="X153" t="n">
        <v>0.2</v>
      </c>
      <c r="Y153" t="n">
        <v>1</v>
      </c>
      <c r="Z153" t="n">
        <v>10</v>
      </c>
      <c r="AA153" t="n">
        <v>472.2405788753406</v>
      </c>
      <c r="AB153" t="n">
        <v>646.1403938012072</v>
      </c>
      <c r="AC153" t="n">
        <v>584.4736614805577</v>
      </c>
      <c r="AD153" t="n">
        <v>472240.5788753406</v>
      </c>
      <c r="AE153" t="n">
        <v>646140.3938012072</v>
      </c>
      <c r="AF153" t="n">
        <v>3.413394336944855e-06</v>
      </c>
      <c r="AG153" t="n">
        <v>7.809606481481481</v>
      </c>
      <c r="AH153" t="n">
        <v>584473.6614805576</v>
      </c>
    </row>
    <row r="154">
      <c r="A154" t="n">
        <v>152</v>
      </c>
      <c r="B154" t="n">
        <v>120</v>
      </c>
      <c r="C154" t="inlineStr">
        <is>
          <t xml:space="preserve">CONCLUIDO	</t>
        </is>
      </c>
      <c r="D154" t="n">
        <v>3.7035</v>
      </c>
      <c r="E154" t="n">
        <v>27</v>
      </c>
      <c r="F154" t="n">
        <v>23.93</v>
      </c>
      <c r="G154" t="n">
        <v>179.46</v>
      </c>
      <c r="H154" t="n">
        <v>2.28</v>
      </c>
      <c r="I154" t="n">
        <v>8</v>
      </c>
      <c r="J154" t="n">
        <v>304.89</v>
      </c>
      <c r="K154" t="n">
        <v>57.72</v>
      </c>
      <c r="L154" t="n">
        <v>39</v>
      </c>
      <c r="M154" t="n">
        <v>6</v>
      </c>
      <c r="N154" t="n">
        <v>88.16</v>
      </c>
      <c r="O154" t="n">
        <v>37836.81</v>
      </c>
      <c r="P154" t="n">
        <v>366.83</v>
      </c>
      <c r="Q154" t="n">
        <v>452.55</v>
      </c>
      <c r="R154" t="n">
        <v>68.98999999999999</v>
      </c>
      <c r="S154" t="n">
        <v>57.64</v>
      </c>
      <c r="T154" t="n">
        <v>3591.51</v>
      </c>
      <c r="U154" t="n">
        <v>0.84</v>
      </c>
      <c r="V154" t="n">
        <v>0.89</v>
      </c>
      <c r="W154" t="n">
        <v>6.81</v>
      </c>
      <c r="X154" t="n">
        <v>0.2</v>
      </c>
      <c r="Y154" t="n">
        <v>1</v>
      </c>
      <c r="Z154" t="n">
        <v>10</v>
      </c>
      <c r="AA154" t="n">
        <v>472.4904632948675</v>
      </c>
      <c r="AB154" t="n">
        <v>646.4822966881264</v>
      </c>
      <c r="AC154" t="n">
        <v>584.7829336358129</v>
      </c>
      <c r="AD154" t="n">
        <v>472490.4632948675</v>
      </c>
      <c r="AE154" t="n">
        <v>646482.2966881264</v>
      </c>
      <c r="AF154" t="n">
        <v>3.412196590065664e-06</v>
      </c>
      <c r="AG154" t="n">
        <v>7.8125</v>
      </c>
      <c r="AH154" t="n">
        <v>584782.933635813</v>
      </c>
    </row>
    <row r="155">
      <c r="A155" t="n">
        <v>153</v>
      </c>
      <c r="B155" t="n">
        <v>120</v>
      </c>
      <c r="C155" t="inlineStr">
        <is>
          <t xml:space="preserve">CONCLUIDO	</t>
        </is>
      </c>
      <c r="D155" t="n">
        <v>3.705</v>
      </c>
      <c r="E155" t="n">
        <v>26.99</v>
      </c>
      <c r="F155" t="n">
        <v>23.92</v>
      </c>
      <c r="G155" t="n">
        <v>179.38</v>
      </c>
      <c r="H155" t="n">
        <v>2.29</v>
      </c>
      <c r="I155" t="n">
        <v>8</v>
      </c>
      <c r="J155" t="n">
        <v>305.42</v>
      </c>
      <c r="K155" t="n">
        <v>57.72</v>
      </c>
      <c r="L155" t="n">
        <v>39.25</v>
      </c>
      <c r="M155" t="n">
        <v>6</v>
      </c>
      <c r="N155" t="n">
        <v>88.45</v>
      </c>
      <c r="O155" t="n">
        <v>37902.83</v>
      </c>
      <c r="P155" t="n">
        <v>367.07</v>
      </c>
      <c r="Q155" t="n">
        <v>452.56</v>
      </c>
      <c r="R155" t="n">
        <v>68.56</v>
      </c>
      <c r="S155" t="n">
        <v>57.64</v>
      </c>
      <c r="T155" t="n">
        <v>3376.07</v>
      </c>
      <c r="U155" t="n">
        <v>0.84</v>
      </c>
      <c r="V155" t="n">
        <v>0.89</v>
      </c>
      <c r="W155" t="n">
        <v>6.81</v>
      </c>
      <c r="X155" t="n">
        <v>0.19</v>
      </c>
      <c r="Y155" t="n">
        <v>1</v>
      </c>
      <c r="Z155" t="n">
        <v>10</v>
      </c>
      <c r="AA155" t="n">
        <v>472.4844731538544</v>
      </c>
      <c r="AB155" t="n">
        <v>646.4741007129259</v>
      </c>
      <c r="AC155" t="n">
        <v>584.7755198729824</v>
      </c>
      <c r="AD155" t="n">
        <v>472484.4731538544</v>
      </c>
      <c r="AE155" t="n">
        <v>646474.1007129259</v>
      </c>
      <c r="AF155" t="n">
        <v>3.4135786056955e-06</v>
      </c>
      <c r="AG155" t="n">
        <v>7.809606481481481</v>
      </c>
      <c r="AH155" t="n">
        <v>584775.5198729824</v>
      </c>
    </row>
    <row r="156">
      <c r="A156" t="n">
        <v>154</v>
      </c>
      <c r="B156" t="n">
        <v>120</v>
      </c>
      <c r="C156" t="inlineStr">
        <is>
          <t xml:space="preserve">CONCLUIDO	</t>
        </is>
      </c>
      <c r="D156" t="n">
        <v>3.7063</v>
      </c>
      <c r="E156" t="n">
        <v>26.98</v>
      </c>
      <c r="F156" t="n">
        <v>23.91</v>
      </c>
      <c r="G156" t="n">
        <v>179.31</v>
      </c>
      <c r="H156" t="n">
        <v>2.3</v>
      </c>
      <c r="I156" t="n">
        <v>8</v>
      </c>
      <c r="J156" t="n">
        <v>305.96</v>
      </c>
      <c r="K156" t="n">
        <v>57.72</v>
      </c>
      <c r="L156" t="n">
        <v>39.5</v>
      </c>
      <c r="M156" t="n">
        <v>6</v>
      </c>
      <c r="N156" t="n">
        <v>88.73</v>
      </c>
      <c r="O156" t="n">
        <v>37968.98</v>
      </c>
      <c r="P156" t="n">
        <v>366.78</v>
      </c>
      <c r="Q156" t="n">
        <v>452.56</v>
      </c>
      <c r="R156" t="n">
        <v>68.37</v>
      </c>
      <c r="S156" t="n">
        <v>57.64</v>
      </c>
      <c r="T156" t="n">
        <v>3284.25</v>
      </c>
      <c r="U156" t="n">
        <v>0.84</v>
      </c>
      <c r="V156" t="n">
        <v>0.89</v>
      </c>
      <c r="W156" t="n">
        <v>6.8</v>
      </c>
      <c r="X156" t="n">
        <v>0.18</v>
      </c>
      <c r="Y156" t="n">
        <v>1</v>
      </c>
      <c r="Z156" t="n">
        <v>10</v>
      </c>
      <c r="AA156" t="n">
        <v>472.1498568834397</v>
      </c>
      <c r="AB156" t="n">
        <v>646.0162639695166</v>
      </c>
      <c r="AC156" t="n">
        <v>584.3613784257863</v>
      </c>
      <c r="AD156" t="n">
        <v>472149.8568834397</v>
      </c>
      <c r="AE156" t="n">
        <v>646016.2639695166</v>
      </c>
      <c r="AF156" t="n">
        <v>3.414776352574691e-06</v>
      </c>
      <c r="AG156" t="n">
        <v>7.806712962962963</v>
      </c>
      <c r="AH156" t="n">
        <v>584361.3784257863</v>
      </c>
    </row>
    <row r="157">
      <c r="A157" t="n">
        <v>155</v>
      </c>
      <c r="B157" t="n">
        <v>120</v>
      </c>
      <c r="C157" t="inlineStr">
        <is>
          <t xml:space="preserve">CONCLUIDO	</t>
        </is>
      </c>
      <c r="D157" t="n">
        <v>3.706</v>
      </c>
      <c r="E157" t="n">
        <v>26.98</v>
      </c>
      <c r="F157" t="n">
        <v>23.91</v>
      </c>
      <c r="G157" t="n">
        <v>179.32</v>
      </c>
      <c r="H157" t="n">
        <v>2.31</v>
      </c>
      <c r="I157" t="n">
        <v>8</v>
      </c>
      <c r="J157" t="n">
        <v>306.49</v>
      </c>
      <c r="K157" t="n">
        <v>57.72</v>
      </c>
      <c r="L157" t="n">
        <v>39.75</v>
      </c>
      <c r="M157" t="n">
        <v>6</v>
      </c>
      <c r="N157" t="n">
        <v>89.02</v>
      </c>
      <c r="O157" t="n">
        <v>38035.25</v>
      </c>
      <c r="P157" t="n">
        <v>367.1</v>
      </c>
      <c r="Q157" t="n">
        <v>452.61</v>
      </c>
      <c r="R157" t="n">
        <v>68.42</v>
      </c>
      <c r="S157" t="n">
        <v>57.64</v>
      </c>
      <c r="T157" t="n">
        <v>3309.54</v>
      </c>
      <c r="U157" t="n">
        <v>0.84</v>
      </c>
      <c r="V157" t="n">
        <v>0.89</v>
      </c>
      <c r="W157" t="n">
        <v>6.81</v>
      </c>
      <c r="X157" t="n">
        <v>0.19</v>
      </c>
      <c r="Y157" t="n">
        <v>1</v>
      </c>
      <c r="Z157" t="n">
        <v>10</v>
      </c>
      <c r="AA157" t="n">
        <v>472.3845268031337</v>
      </c>
      <c r="AB157" t="n">
        <v>646.3373497065479</v>
      </c>
      <c r="AC157" t="n">
        <v>584.651820190722</v>
      </c>
      <c r="AD157" t="n">
        <v>472384.5268031337</v>
      </c>
      <c r="AE157" t="n">
        <v>646337.3497065479</v>
      </c>
      <c r="AF157" t="n">
        <v>3.414499949448724e-06</v>
      </c>
      <c r="AG157" t="n">
        <v>7.806712962962963</v>
      </c>
      <c r="AH157" t="n">
        <v>584651.820190722</v>
      </c>
    </row>
    <row r="158">
      <c r="A158" t="n">
        <v>156</v>
      </c>
      <c r="B158" t="n">
        <v>120</v>
      </c>
      <c r="C158" t="inlineStr">
        <is>
          <t xml:space="preserve">CONCLUIDO	</t>
        </is>
      </c>
      <c r="D158" t="n">
        <v>3.7054</v>
      </c>
      <c r="E158" t="n">
        <v>26.99</v>
      </c>
      <c r="F158" t="n">
        <v>23.91</v>
      </c>
      <c r="G158" t="n">
        <v>179.36</v>
      </c>
      <c r="H158" t="n">
        <v>2.32</v>
      </c>
      <c r="I158" t="n">
        <v>8</v>
      </c>
      <c r="J158" t="n">
        <v>307.03</v>
      </c>
      <c r="K158" t="n">
        <v>57.72</v>
      </c>
      <c r="L158" t="n">
        <v>40</v>
      </c>
      <c r="M158" t="n">
        <v>6</v>
      </c>
      <c r="N158" t="n">
        <v>89.31</v>
      </c>
      <c r="O158" t="n">
        <v>38101.64</v>
      </c>
      <c r="P158" t="n">
        <v>367.21</v>
      </c>
      <c r="Q158" t="n">
        <v>452.59</v>
      </c>
      <c r="R158" t="n">
        <v>68.55</v>
      </c>
      <c r="S158" t="n">
        <v>57.64</v>
      </c>
      <c r="T158" t="n">
        <v>3372.44</v>
      </c>
      <c r="U158" t="n">
        <v>0.84</v>
      </c>
      <c r="V158" t="n">
        <v>0.89</v>
      </c>
      <c r="W158" t="n">
        <v>6.8</v>
      </c>
      <c r="X158" t="n">
        <v>0.19</v>
      </c>
      <c r="Y158" t="n">
        <v>1</v>
      </c>
      <c r="Z158" t="n">
        <v>10</v>
      </c>
      <c r="AA158" t="n">
        <v>472.5080305201878</v>
      </c>
      <c r="AB158" t="n">
        <v>646.5063329408209</v>
      </c>
      <c r="AC158" t="n">
        <v>584.8046759022853</v>
      </c>
      <c r="AD158" t="n">
        <v>472508.0305201878</v>
      </c>
      <c r="AE158" t="n">
        <v>646506.332940821</v>
      </c>
      <c r="AF158" t="n">
        <v>3.41394714319679e-06</v>
      </c>
      <c r="AG158" t="n">
        <v>7.809606481481481</v>
      </c>
      <c r="AH158" t="n">
        <v>584804.6759022854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145</v>
      </c>
      <c r="C2" t="inlineStr">
        <is>
          <t xml:space="preserve">CONCLUIDO	</t>
        </is>
      </c>
      <c r="D2" t="n">
        <v>1.4297</v>
      </c>
      <c r="E2" t="n">
        <v>69.95</v>
      </c>
      <c r="F2" t="n">
        <v>39.41</v>
      </c>
      <c r="G2" t="n">
        <v>4.62</v>
      </c>
      <c r="H2" t="n">
        <v>0.06</v>
      </c>
      <c r="I2" t="n">
        <v>512</v>
      </c>
      <c r="J2" t="n">
        <v>285.18</v>
      </c>
      <c r="K2" t="n">
        <v>61.2</v>
      </c>
      <c r="L2" t="n">
        <v>1</v>
      </c>
      <c r="M2" t="n">
        <v>510</v>
      </c>
      <c r="N2" t="n">
        <v>77.98</v>
      </c>
      <c r="O2" t="n">
        <v>35406.83</v>
      </c>
      <c r="P2" t="n">
        <v>704.71</v>
      </c>
      <c r="Q2" t="n">
        <v>453.9</v>
      </c>
      <c r="R2" t="n">
        <v>574.37</v>
      </c>
      <c r="S2" t="n">
        <v>57.64</v>
      </c>
      <c r="T2" t="n">
        <v>253761.16</v>
      </c>
      <c r="U2" t="n">
        <v>0.1</v>
      </c>
      <c r="V2" t="n">
        <v>0.54</v>
      </c>
      <c r="W2" t="n">
        <v>7.66</v>
      </c>
      <c r="X2" t="n">
        <v>15.65</v>
      </c>
      <c r="Y2" t="n">
        <v>1</v>
      </c>
      <c r="Z2" t="n">
        <v>10</v>
      </c>
      <c r="AA2" t="n">
        <v>1966.16699159035</v>
      </c>
      <c r="AB2" t="n">
        <v>2690.196419059701</v>
      </c>
      <c r="AC2" t="n">
        <v>2433.44784853903</v>
      </c>
      <c r="AD2" t="n">
        <v>1966166.99159035</v>
      </c>
      <c r="AE2" t="n">
        <v>2690196.419059701</v>
      </c>
      <c r="AF2" t="n">
        <v>1.245024945757406e-06</v>
      </c>
      <c r="AG2" t="n">
        <v>20.24016203703704</v>
      </c>
      <c r="AH2" t="n">
        <v>2433447.848539031</v>
      </c>
    </row>
    <row r="3">
      <c r="A3" t="n">
        <v>1</v>
      </c>
      <c r="B3" t="n">
        <v>145</v>
      </c>
      <c r="C3" t="inlineStr">
        <is>
          <t xml:space="preserve">CONCLUIDO	</t>
        </is>
      </c>
      <c r="D3" t="n">
        <v>1.7658</v>
      </c>
      <c r="E3" t="n">
        <v>56.63</v>
      </c>
      <c r="F3" t="n">
        <v>34.44</v>
      </c>
      <c r="G3" t="n">
        <v>5.79</v>
      </c>
      <c r="H3" t="n">
        <v>0.08</v>
      </c>
      <c r="I3" t="n">
        <v>357</v>
      </c>
      <c r="J3" t="n">
        <v>285.68</v>
      </c>
      <c r="K3" t="n">
        <v>61.2</v>
      </c>
      <c r="L3" t="n">
        <v>1.25</v>
      </c>
      <c r="M3" t="n">
        <v>355</v>
      </c>
      <c r="N3" t="n">
        <v>78.23999999999999</v>
      </c>
      <c r="O3" t="n">
        <v>35468.6</v>
      </c>
      <c r="P3" t="n">
        <v>616.3200000000001</v>
      </c>
      <c r="Q3" t="n">
        <v>453.64</v>
      </c>
      <c r="R3" t="n">
        <v>411.08</v>
      </c>
      <c r="S3" t="n">
        <v>57.64</v>
      </c>
      <c r="T3" t="n">
        <v>172892.3</v>
      </c>
      <c r="U3" t="n">
        <v>0.14</v>
      </c>
      <c r="V3" t="n">
        <v>0.62</v>
      </c>
      <c r="W3" t="n">
        <v>7.4</v>
      </c>
      <c r="X3" t="n">
        <v>10.69</v>
      </c>
      <c r="Y3" t="n">
        <v>1</v>
      </c>
      <c r="Z3" t="n">
        <v>10</v>
      </c>
      <c r="AA3" t="n">
        <v>1432.291454751711</v>
      </c>
      <c r="AB3" t="n">
        <v>1959.724356630672</v>
      </c>
      <c r="AC3" t="n">
        <v>1772.69101452425</v>
      </c>
      <c r="AD3" t="n">
        <v>1432291.454751711</v>
      </c>
      <c r="AE3" t="n">
        <v>1959724.356630672</v>
      </c>
      <c r="AF3" t="n">
        <v>1.537710742965957e-06</v>
      </c>
      <c r="AG3" t="n">
        <v>16.38599537037037</v>
      </c>
      <c r="AH3" t="n">
        <v>1772691.01452425</v>
      </c>
    </row>
    <row r="4">
      <c r="A4" t="n">
        <v>2</v>
      </c>
      <c r="B4" t="n">
        <v>145</v>
      </c>
      <c r="C4" t="inlineStr">
        <is>
          <t xml:space="preserve">CONCLUIDO	</t>
        </is>
      </c>
      <c r="D4" t="n">
        <v>2.0119</v>
      </c>
      <c r="E4" t="n">
        <v>49.7</v>
      </c>
      <c r="F4" t="n">
        <v>31.88</v>
      </c>
      <c r="G4" t="n">
        <v>6.93</v>
      </c>
      <c r="H4" t="n">
        <v>0.09</v>
      </c>
      <c r="I4" t="n">
        <v>276</v>
      </c>
      <c r="J4" t="n">
        <v>286.19</v>
      </c>
      <c r="K4" t="n">
        <v>61.2</v>
      </c>
      <c r="L4" t="n">
        <v>1.5</v>
      </c>
      <c r="M4" t="n">
        <v>274</v>
      </c>
      <c r="N4" t="n">
        <v>78.48999999999999</v>
      </c>
      <c r="O4" t="n">
        <v>35530.47</v>
      </c>
      <c r="P4" t="n">
        <v>570.62</v>
      </c>
      <c r="Q4" t="n">
        <v>453.59</v>
      </c>
      <c r="R4" t="n">
        <v>328.9</v>
      </c>
      <c r="S4" t="n">
        <v>57.64</v>
      </c>
      <c r="T4" t="n">
        <v>132207.69</v>
      </c>
      <c r="U4" t="n">
        <v>0.18</v>
      </c>
      <c r="V4" t="n">
        <v>0.67</v>
      </c>
      <c r="W4" t="n">
        <v>7.22</v>
      </c>
      <c r="X4" t="n">
        <v>8.130000000000001</v>
      </c>
      <c r="Y4" t="n">
        <v>1</v>
      </c>
      <c r="Z4" t="n">
        <v>10</v>
      </c>
      <c r="AA4" t="n">
        <v>1186.112022847423</v>
      </c>
      <c r="AB4" t="n">
        <v>1622.890797229199</v>
      </c>
      <c r="AC4" t="n">
        <v>1468.004377283183</v>
      </c>
      <c r="AD4" t="n">
        <v>1186112.022847423</v>
      </c>
      <c r="AE4" t="n">
        <v>1622890.797229199</v>
      </c>
      <c r="AF4" t="n">
        <v>1.752021884569718e-06</v>
      </c>
      <c r="AG4" t="n">
        <v>14.38078703703704</v>
      </c>
      <c r="AH4" t="n">
        <v>1468004.377283183</v>
      </c>
    </row>
    <row r="5">
      <c r="A5" t="n">
        <v>3</v>
      </c>
      <c r="B5" t="n">
        <v>145</v>
      </c>
      <c r="C5" t="inlineStr">
        <is>
          <t xml:space="preserve">CONCLUIDO	</t>
        </is>
      </c>
      <c r="D5" t="n">
        <v>2.2016</v>
      </c>
      <c r="E5" t="n">
        <v>45.42</v>
      </c>
      <c r="F5" t="n">
        <v>30.35</v>
      </c>
      <c r="G5" t="n">
        <v>8.09</v>
      </c>
      <c r="H5" t="n">
        <v>0.11</v>
      </c>
      <c r="I5" t="n">
        <v>225</v>
      </c>
      <c r="J5" t="n">
        <v>286.69</v>
      </c>
      <c r="K5" t="n">
        <v>61.2</v>
      </c>
      <c r="L5" t="n">
        <v>1.75</v>
      </c>
      <c r="M5" t="n">
        <v>223</v>
      </c>
      <c r="N5" t="n">
        <v>78.73999999999999</v>
      </c>
      <c r="O5" t="n">
        <v>35592.57</v>
      </c>
      <c r="P5" t="n">
        <v>543.28</v>
      </c>
      <c r="Q5" t="n">
        <v>453.03</v>
      </c>
      <c r="R5" t="n">
        <v>277.89</v>
      </c>
      <c r="S5" t="n">
        <v>57.64</v>
      </c>
      <c r="T5" t="n">
        <v>106959.32</v>
      </c>
      <c r="U5" t="n">
        <v>0.21</v>
      </c>
      <c r="V5" t="n">
        <v>0.7</v>
      </c>
      <c r="W5" t="n">
        <v>7.17</v>
      </c>
      <c r="X5" t="n">
        <v>6.61</v>
      </c>
      <c r="Y5" t="n">
        <v>1</v>
      </c>
      <c r="Z5" t="n">
        <v>10</v>
      </c>
      <c r="AA5" t="n">
        <v>1043.478988602494</v>
      </c>
      <c r="AB5" t="n">
        <v>1427.73398724992</v>
      </c>
      <c r="AC5" t="n">
        <v>1291.473059344023</v>
      </c>
      <c r="AD5" t="n">
        <v>1043478.988602494</v>
      </c>
      <c r="AE5" t="n">
        <v>1427733.98724992</v>
      </c>
      <c r="AF5" t="n">
        <v>1.917218241994479e-06</v>
      </c>
      <c r="AG5" t="n">
        <v>13.14236111111111</v>
      </c>
      <c r="AH5" t="n">
        <v>1291473.059344023</v>
      </c>
    </row>
    <row r="6">
      <c r="A6" t="n">
        <v>4</v>
      </c>
      <c r="B6" t="n">
        <v>145</v>
      </c>
      <c r="C6" t="inlineStr">
        <is>
          <t xml:space="preserve">CONCLUIDO	</t>
        </is>
      </c>
      <c r="D6" t="n">
        <v>2.3536</v>
      </c>
      <c r="E6" t="n">
        <v>42.49</v>
      </c>
      <c r="F6" t="n">
        <v>29.3</v>
      </c>
      <c r="G6" t="n">
        <v>9.25</v>
      </c>
      <c r="H6" t="n">
        <v>0.12</v>
      </c>
      <c r="I6" t="n">
        <v>190</v>
      </c>
      <c r="J6" t="n">
        <v>287.19</v>
      </c>
      <c r="K6" t="n">
        <v>61.2</v>
      </c>
      <c r="L6" t="n">
        <v>2</v>
      </c>
      <c r="M6" t="n">
        <v>188</v>
      </c>
      <c r="N6" t="n">
        <v>78.98999999999999</v>
      </c>
      <c r="O6" t="n">
        <v>35654.65</v>
      </c>
      <c r="P6" t="n">
        <v>524.61</v>
      </c>
      <c r="Q6" t="n">
        <v>452.99</v>
      </c>
      <c r="R6" t="n">
        <v>244.04</v>
      </c>
      <c r="S6" t="n">
        <v>57.64</v>
      </c>
      <c r="T6" t="n">
        <v>90208.55</v>
      </c>
      <c r="U6" t="n">
        <v>0.24</v>
      </c>
      <c r="V6" t="n">
        <v>0.72</v>
      </c>
      <c r="W6" t="n">
        <v>7.11</v>
      </c>
      <c r="X6" t="n">
        <v>5.56</v>
      </c>
      <c r="Y6" t="n">
        <v>1</v>
      </c>
      <c r="Z6" t="n">
        <v>10</v>
      </c>
      <c r="AA6" t="n">
        <v>954.7476978316479</v>
      </c>
      <c r="AB6" t="n">
        <v>1306.327920668974</v>
      </c>
      <c r="AC6" t="n">
        <v>1181.653817363078</v>
      </c>
      <c r="AD6" t="n">
        <v>954747.6978316479</v>
      </c>
      <c r="AE6" t="n">
        <v>1306327.920668974</v>
      </c>
      <c r="AF6" t="n">
        <v>2.0495843270159e-06</v>
      </c>
      <c r="AG6" t="n">
        <v>12.29456018518519</v>
      </c>
      <c r="AH6" t="n">
        <v>1181653.817363078</v>
      </c>
    </row>
    <row r="7">
      <c r="A7" t="n">
        <v>5</v>
      </c>
      <c r="B7" t="n">
        <v>145</v>
      </c>
      <c r="C7" t="inlineStr">
        <is>
          <t xml:space="preserve">CONCLUIDO	</t>
        </is>
      </c>
      <c r="D7" t="n">
        <v>2.4764</v>
      </c>
      <c r="E7" t="n">
        <v>40.38</v>
      </c>
      <c r="F7" t="n">
        <v>28.54</v>
      </c>
      <c r="G7" t="n">
        <v>10.38</v>
      </c>
      <c r="H7" t="n">
        <v>0.14</v>
      </c>
      <c r="I7" t="n">
        <v>165</v>
      </c>
      <c r="J7" t="n">
        <v>287.7</v>
      </c>
      <c r="K7" t="n">
        <v>61.2</v>
      </c>
      <c r="L7" t="n">
        <v>2.25</v>
      </c>
      <c r="M7" t="n">
        <v>163</v>
      </c>
      <c r="N7" t="n">
        <v>79.25</v>
      </c>
      <c r="O7" t="n">
        <v>35716.83</v>
      </c>
      <c r="P7" t="n">
        <v>511.08</v>
      </c>
      <c r="Q7" t="n">
        <v>452.86</v>
      </c>
      <c r="R7" t="n">
        <v>218.89</v>
      </c>
      <c r="S7" t="n">
        <v>57.64</v>
      </c>
      <c r="T7" t="n">
        <v>77760.41</v>
      </c>
      <c r="U7" t="n">
        <v>0.26</v>
      </c>
      <c r="V7" t="n">
        <v>0.74</v>
      </c>
      <c r="W7" t="n">
        <v>7.07</v>
      </c>
      <c r="X7" t="n">
        <v>4.81</v>
      </c>
      <c r="Y7" t="n">
        <v>1</v>
      </c>
      <c r="Z7" t="n">
        <v>10</v>
      </c>
      <c r="AA7" t="n">
        <v>889.4673556924113</v>
      </c>
      <c r="AB7" t="n">
        <v>1217.008476588633</v>
      </c>
      <c r="AC7" t="n">
        <v>1100.858895665138</v>
      </c>
      <c r="AD7" t="n">
        <v>889467.3556924113</v>
      </c>
      <c r="AE7" t="n">
        <v>1217008.476588633</v>
      </c>
      <c r="AF7" t="n">
        <v>2.1565221904411e-06</v>
      </c>
      <c r="AG7" t="n">
        <v>11.68402777777778</v>
      </c>
      <c r="AH7" t="n">
        <v>1100858.895665138</v>
      </c>
    </row>
    <row r="8">
      <c r="A8" t="n">
        <v>6</v>
      </c>
      <c r="B8" t="n">
        <v>145</v>
      </c>
      <c r="C8" t="inlineStr">
        <is>
          <t xml:space="preserve">CONCLUIDO	</t>
        </is>
      </c>
      <c r="D8" t="n">
        <v>2.5835</v>
      </c>
      <c r="E8" t="n">
        <v>38.71</v>
      </c>
      <c r="F8" t="n">
        <v>27.94</v>
      </c>
      <c r="G8" t="n">
        <v>11.56</v>
      </c>
      <c r="H8" t="n">
        <v>0.15</v>
      </c>
      <c r="I8" t="n">
        <v>145</v>
      </c>
      <c r="J8" t="n">
        <v>288.2</v>
      </c>
      <c r="K8" t="n">
        <v>61.2</v>
      </c>
      <c r="L8" t="n">
        <v>2.5</v>
      </c>
      <c r="M8" t="n">
        <v>143</v>
      </c>
      <c r="N8" t="n">
        <v>79.5</v>
      </c>
      <c r="O8" t="n">
        <v>35779.11</v>
      </c>
      <c r="P8" t="n">
        <v>500.44</v>
      </c>
      <c r="Q8" t="n">
        <v>452.93</v>
      </c>
      <c r="R8" t="n">
        <v>199.15</v>
      </c>
      <c r="S8" t="n">
        <v>57.64</v>
      </c>
      <c r="T8" t="n">
        <v>67985.99000000001</v>
      </c>
      <c r="U8" t="n">
        <v>0.29</v>
      </c>
      <c r="V8" t="n">
        <v>0.76</v>
      </c>
      <c r="W8" t="n">
        <v>7.05</v>
      </c>
      <c r="X8" t="n">
        <v>4.21</v>
      </c>
      <c r="Y8" t="n">
        <v>1</v>
      </c>
      <c r="Z8" t="n">
        <v>10</v>
      </c>
      <c r="AA8" t="n">
        <v>836.3376941320776</v>
      </c>
      <c r="AB8" t="n">
        <v>1144.314129726542</v>
      </c>
      <c r="AC8" t="n">
        <v>1035.102395240408</v>
      </c>
      <c r="AD8" t="n">
        <v>836337.6941320775</v>
      </c>
      <c r="AE8" t="n">
        <v>1144314.129726542</v>
      </c>
      <c r="AF8" t="n">
        <v>2.249788030610799e-06</v>
      </c>
      <c r="AG8" t="n">
        <v>11.20081018518519</v>
      </c>
      <c r="AH8" t="n">
        <v>1035102.395240408</v>
      </c>
    </row>
    <row r="9">
      <c r="A9" t="n">
        <v>7</v>
      </c>
      <c r="B9" t="n">
        <v>145</v>
      </c>
      <c r="C9" t="inlineStr">
        <is>
          <t xml:space="preserve">CONCLUIDO	</t>
        </is>
      </c>
      <c r="D9" t="n">
        <v>2.6703</v>
      </c>
      <c r="E9" t="n">
        <v>37.45</v>
      </c>
      <c r="F9" t="n">
        <v>27.49</v>
      </c>
      <c r="G9" t="n">
        <v>12.69</v>
      </c>
      <c r="H9" t="n">
        <v>0.17</v>
      </c>
      <c r="I9" t="n">
        <v>130</v>
      </c>
      <c r="J9" t="n">
        <v>288.71</v>
      </c>
      <c r="K9" t="n">
        <v>61.2</v>
      </c>
      <c r="L9" t="n">
        <v>2.75</v>
      </c>
      <c r="M9" t="n">
        <v>128</v>
      </c>
      <c r="N9" t="n">
        <v>79.76000000000001</v>
      </c>
      <c r="O9" t="n">
        <v>35841.5</v>
      </c>
      <c r="P9" t="n">
        <v>492.39</v>
      </c>
      <c r="Q9" t="n">
        <v>452.96</v>
      </c>
      <c r="R9" t="n">
        <v>184.75</v>
      </c>
      <c r="S9" t="n">
        <v>57.64</v>
      </c>
      <c r="T9" t="n">
        <v>60862.5</v>
      </c>
      <c r="U9" t="n">
        <v>0.31</v>
      </c>
      <c r="V9" t="n">
        <v>0.77</v>
      </c>
      <c r="W9" t="n">
        <v>7.01</v>
      </c>
      <c r="X9" t="n">
        <v>3.76</v>
      </c>
      <c r="Y9" t="n">
        <v>1</v>
      </c>
      <c r="Z9" t="n">
        <v>10</v>
      </c>
      <c r="AA9" t="n">
        <v>806.7108680198885</v>
      </c>
      <c r="AB9" t="n">
        <v>1103.777399196523</v>
      </c>
      <c r="AC9" t="n">
        <v>998.4344333785157</v>
      </c>
      <c r="AD9" t="n">
        <v>806710.8680198885</v>
      </c>
      <c r="AE9" t="n">
        <v>1103777.399196523</v>
      </c>
      <c r="AF9" t="n">
        <v>2.325376031794084e-06</v>
      </c>
      <c r="AG9" t="n">
        <v>10.83622685185185</v>
      </c>
      <c r="AH9" t="n">
        <v>998434.4333785156</v>
      </c>
    </row>
    <row r="10">
      <c r="A10" t="n">
        <v>8</v>
      </c>
      <c r="B10" t="n">
        <v>145</v>
      </c>
      <c r="C10" t="inlineStr">
        <is>
          <t xml:space="preserve">CONCLUIDO	</t>
        </is>
      </c>
      <c r="D10" t="n">
        <v>2.7445</v>
      </c>
      <c r="E10" t="n">
        <v>36.44</v>
      </c>
      <c r="F10" t="n">
        <v>27.13</v>
      </c>
      <c r="G10" t="n">
        <v>13.79</v>
      </c>
      <c r="H10" t="n">
        <v>0.18</v>
      </c>
      <c r="I10" t="n">
        <v>118</v>
      </c>
      <c r="J10" t="n">
        <v>289.21</v>
      </c>
      <c r="K10" t="n">
        <v>61.2</v>
      </c>
      <c r="L10" t="n">
        <v>3</v>
      </c>
      <c r="M10" t="n">
        <v>116</v>
      </c>
      <c r="N10" t="n">
        <v>80.02</v>
      </c>
      <c r="O10" t="n">
        <v>35903.99</v>
      </c>
      <c r="P10" t="n">
        <v>485.82</v>
      </c>
      <c r="Q10" t="n">
        <v>452.99</v>
      </c>
      <c r="R10" t="n">
        <v>172.99</v>
      </c>
      <c r="S10" t="n">
        <v>57.64</v>
      </c>
      <c r="T10" t="n">
        <v>55042.02</v>
      </c>
      <c r="U10" t="n">
        <v>0.33</v>
      </c>
      <c r="V10" t="n">
        <v>0.78</v>
      </c>
      <c r="W10" t="n">
        <v>6.99</v>
      </c>
      <c r="X10" t="n">
        <v>3.4</v>
      </c>
      <c r="Y10" t="n">
        <v>1</v>
      </c>
      <c r="Z10" t="n">
        <v>10</v>
      </c>
      <c r="AA10" t="n">
        <v>770.5658761263442</v>
      </c>
      <c r="AB10" t="n">
        <v>1054.322226683275</v>
      </c>
      <c r="AC10" t="n">
        <v>953.6991931191616</v>
      </c>
      <c r="AD10" t="n">
        <v>770565.8761263442</v>
      </c>
      <c r="AE10" t="n">
        <v>1054322.226683275</v>
      </c>
      <c r="AF10" t="n">
        <v>2.389991581192699e-06</v>
      </c>
      <c r="AG10" t="n">
        <v>10.54398148148148</v>
      </c>
      <c r="AH10" t="n">
        <v>953699.1931191615</v>
      </c>
    </row>
    <row r="11">
      <c r="A11" t="n">
        <v>9</v>
      </c>
      <c r="B11" t="n">
        <v>145</v>
      </c>
      <c r="C11" t="inlineStr">
        <is>
          <t xml:space="preserve">CONCLUIDO	</t>
        </is>
      </c>
      <c r="D11" t="n">
        <v>2.8158</v>
      </c>
      <c r="E11" t="n">
        <v>35.51</v>
      </c>
      <c r="F11" t="n">
        <v>26.8</v>
      </c>
      <c r="G11" t="n">
        <v>15.03</v>
      </c>
      <c r="H11" t="n">
        <v>0.2</v>
      </c>
      <c r="I11" t="n">
        <v>107</v>
      </c>
      <c r="J11" t="n">
        <v>289.72</v>
      </c>
      <c r="K11" t="n">
        <v>61.2</v>
      </c>
      <c r="L11" t="n">
        <v>3.25</v>
      </c>
      <c r="M11" t="n">
        <v>105</v>
      </c>
      <c r="N11" t="n">
        <v>80.27</v>
      </c>
      <c r="O11" t="n">
        <v>35966.59</v>
      </c>
      <c r="P11" t="n">
        <v>479.9</v>
      </c>
      <c r="Q11" t="n">
        <v>452.79</v>
      </c>
      <c r="R11" t="n">
        <v>162.47</v>
      </c>
      <c r="S11" t="n">
        <v>57.64</v>
      </c>
      <c r="T11" t="n">
        <v>49838.15</v>
      </c>
      <c r="U11" t="n">
        <v>0.35</v>
      </c>
      <c r="V11" t="n">
        <v>0.79</v>
      </c>
      <c r="W11" t="n">
        <v>6.96</v>
      </c>
      <c r="X11" t="n">
        <v>3.07</v>
      </c>
      <c r="Y11" t="n">
        <v>1</v>
      </c>
      <c r="Z11" t="n">
        <v>10</v>
      </c>
      <c r="AA11" t="n">
        <v>749.5680439497303</v>
      </c>
      <c r="AB11" t="n">
        <v>1025.592066340255</v>
      </c>
      <c r="AC11" t="n">
        <v>927.7109989562463</v>
      </c>
      <c r="AD11" t="n">
        <v>749568.0439497302</v>
      </c>
      <c r="AE11" t="n">
        <v>1025592.066340255</v>
      </c>
      <c r="AF11" t="n">
        <v>2.452081725021826e-06</v>
      </c>
      <c r="AG11" t="n">
        <v>10.27488425925926</v>
      </c>
      <c r="AH11" t="n">
        <v>927710.9989562463</v>
      </c>
    </row>
    <row r="12">
      <c r="A12" t="n">
        <v>10</v>
      </c>
      <c r="B12" t="n">
        <v>145</v>
      </c>
      <c r="C12" t="inlineStr">
        <is>
          <t xml:space="preserve">CONCLUIDO	</t>
        </is>
      </c>
      <c r="D12" t="n">
        <v>2.8676</v>
      </c>
      <c r="E12" t="n">
        <v>34.87</v>
      </c>
      <c r="F12" t="n">
        <v>26.59</v>
      </c>
      <c r="G12" t="n">
        <v>16.11</v>
      </c>
      <c r="H12" t="n">
        <v>0.21</v>
      </c>
      <c r="I12" t="n">
        <v>99</v>
      </c>
      <c r="J12" t="n">
        <v>290.23</v>
      </c>
      <c r="K12" t="n">
        <v>61.2</v>
      </c>
      <c r="L12" t="n">
        <v>3.5</v>
      </c>
      <c r="M12" t="n">
        <v>97</v>
      </c>
      <c r="N12" t="n">
        <v>80.53</v>
      </c>
      <c r="O12" t="n">
        <v>36029.29</v>
      </c>
      <c r="P12" t="n">
        <v>476.16</v>
      </c>
      <c r="Q12" t="n">
        <v>452.82</v>
      </c>
      <c r="R12" t="n">
        <v>155.52</v>
      </c>
      <c r="S12" t="n">
        <v>57.64</v>
      </c>
      <c r="T12" t="n">
        <v>46403.95</v>
      </c>
      <c r="U12" t="n">
        <v>0.37</v>
      </c>
      <c r="V12" t="n">
        <v>0.8</v>
      </c>
      <c r="W12" t="n">
        <v>6.96</v>
      </c>
      <c r="X12" t="n">
        <v>2.86</v>
      </c>
      <c r="Y12" t="n">
        <v>1</v>
      </c>
      <c r="Z12" t="n">
        <v>10</v>
      </c>
      <c r="AA12" t="n">
        <v>735.6978952742508</v>
      </c>
      <c r="AB12" t="n">
        <v>1006.614317014691</v>
      </c>
      <c r="AC12" t="n">
        <v>910.5444593908755</v>
      </c>
      <c r="AD12" t="n">
        <v>735697.8952742508</v>
      </c>
      <c r="AE12" t="n">
        <v>1006614.317014691</v>
      </c>
      <c r="AF12" t="n">
        <v>2.497190693469916e-06</v>
      </c>
      <c r="AG12" t="n">
        <v>10.08969907407407</v>
      </c>
      <c r="AH12" t="n">
        <v>910544.4593908755</v>
      </c>
    </row>
    <row r="13">
      <c r="A13" t="n">
        <v>11</v>
      </c>
      <c r="B13" t="n">
        <v>145</v>
      </c>
      <c r="C13" t="inlineStr">
        <is>
          <t xml:space="preserve">CONCLUIDO	</t>
        </is>
      </c>
      <c r="D13" t="n">
        <v>2.9174</v>
      </c>
      <c r="E13" t="n">
        <v>34.28</v>
      </c>
      <c r="F13" t="n">
        <v>26.37</v>
      </c>
      <c r="G13" t="n">
        <v>17.2</v>
      </c>
      <c r="H13" t="n">
        <v>0.23</v>
      </c>
      <c r="I13" t="n">
        <v>92</v>
      </c>
      <c r="J13" t="n">
        <v>290.74</v>
      </c>
      <c r="K13" t="n">
        <v>61.2</v>
      </c>
      <c r="L13" t="n">
        <v>3.75</v>
      </c>
      <c r="M13" t="n">
        <v>90</v>
      </c>
      <c r="N13" t="n">
        <v>80.79000000000001</v>
      </c>
      <c r="O13" t="n">
        <v>36092.1</v>
      </c>
      <c r="P13" t="n">
        <v>472.25</v>
      </c>
      <c r="Q13" t="n">
        <v>452.74</v>
      </c>
      <c r="R13" t="n">
        <v>148.29</v>
      </c>
      <c r="S13" t="n">
        <v>57.64</v>
      </c>
      <c r="T13" t="n">
        <v>42825.14</v>
      </c>
      <c r="U13" t="n">
        <v>0.39</v>
      </c>
      <c r="V13" t="n">
        <v>0.8</v>
      </c>
      <c r="W13" t="n">
        <v>6.95</v>
      </c>
      <c r="X13" t="n">
        <v>2.64</v>
      </c>
      <c r="Y13" t="n">
        <v>1</v>
      </c>
      <c r="Z13" t="n">
        <v>10</v>
      </c>
      <c r="AA13" t="n">
        <v>722.3136368735873</v>
      </c>
      <c r="AB13" t="n">
        <v>988.3013841990961</v>
      </c>
      <c r="AC13" t="n">
        <v>893.9792871808382</v>
      </c>
      <c r="AD13" t="n">
        <v>722313.6368735873</v>
      </c>
      <c r="AE13" t="n">
        <v>988301.3841990961</v>
      </c>
      <c r="AF13" t="n">
        <v>2.540558002904566e-06</v>
      </c>
      <c r="AG13" t="n">
        <v>9.918981481481483</v>
      </c>
      <c r="AH13" t="n">
        <v>893979.2871808383</v>
      </c>
    </row>
    <row r="14">
      <c r="A14" t="n">
        <v>12</v>
      </c>
      <c r="B14" t="n">
        <v>145</v>
      </c>
      <c r="C14" t="inlineStr">
        <is>
          <t xml:space="preserve">CONCLUIDO	</t>
        </is>
      </c>
      <c r="D14" t="n">
        <v>2.9586</v>
      </c>
      <c r="E14" t="n">
        <v>33.8</v>
      </c>
      <c r="F14" t="n">
        <v>26.22</v>
      </c>
      <c r="G14" t="n">
        <v>18.29</v>
      </c>
      <c r="H14" t="n">
        <v>0.24</v>
      </c>
      <c r="I14" t="n">
        <v>86</v>
      </c>
      <c r="J14" t="n">
        <v>291.25</v>
      </c>
      <c r="K14" t="n">
        <v>61.2</v>
      </c>
      <c r="L14" t="n">
        <v>4</v>
      </c>
      <c r="M14" t="n">
        <v>84</v>
      </c>
      <c r="N14" t="n">
        <v>81.05</v>
      </c>
      <c r="O14" t="n">
        <v>36155.02</v>
      </c>
      <c r="P14" t="n">
        <v>469.43</v>
      </c>
      <c r="Q14" t="n">
        <v>452.76</v>
      </c>
      <c r="R14" t="n">
        <v>142.94</v>
      </c>
      <c r="S14" t="n">
        <v>57.64</v>
      </c>
      <c r="T14" t="n">
        <v>40176.66</v>
      </c>
      <c r="U14" t="n">
        <v>0.4</v>
      </c>
      <c r="V14" t="n">
        <v>0.8100000000000001</v>
      </c>
      <c r="W14" t="n">
        <v>6.95</v>
      </c>
      <c r="X14" t="n">
        <v>2.48</v>
      </c>
      <c r="Y14" t="n">
        <v>1</v>
      </c>
      <c r="Z14" t="n">
        <v>10</v>
      </c>
      <c r="AA14" t="n">
        <v>699.3652491648946</v>
      </c>
      <c r="AB14" t="n">
        <v>956.9023877246494</v>
      </c>
      <c r="AC14" t="n">
        <v>865.5769668611446</v>
      </c>
      <c r="AD14" t="n">
        <v>699365.2491648947</v>
      </c>
      <c r="AE14" t="n">
        <v>956902.3877246494</v>
      </c>
      <c r="AF14" t="n">
        <v>2.576436178581425e-06</v>
      </c>
      <c r="AG14" t="n">
        <v>9.780092592592592</v>
      </c>
      <c r="AH14" t="n">
        <v>865576.9668611445</v>
      </c>
    </row>
    <row r="15">
      <c r="A15" t="n">
        <v>13</v>
      </c>
      <c r="B15" t="n">
        <v>145</v>
      </c>
      <c r="C15" t="inlineStr">
        <is>
          <t xml:space="preserve">CONCLUIDO	</t>
        </is>
      </c>
      <c r="D15" t="n">
        <v>3.0037</v>
      </c>
      <c r="E15" t="n">
        <v>33.29</v>
      </c>
      <c r="F15" t="n">
        <v>26.03</v>
      </c>
      <c r="G15" t="n">
        <v>19.52</v>
      </c>
      <c r="H15" t="n">
        <v>0.26</v>
      </c>
      <c r="I15" t="n">
        <v>80</v>
      </c>
      <c r="J15" t="n">
        <v>291.76</v>
      </c>
      <c r="K15" t="n">
        <v>61.2</v>
      </c>
      <c r="L15" t="n">
        <v>4.25</v>
      </c>
      <c r="M15" t="n">
        <v>78</v>
      </c>
      <c r="N15" t="n">
        <v>81.31</v>
      </c>
      <c r="O15" t="n">
        <v>36218.04</v>
      </c>
      <c r="P15" t="n">
        <v>466.21</v>
      </c>
      <c r="Q15" t="n">
        <v>452.82</v>
      </c>
      <c r="R15" t="n">
        <v>137.21</v>
      </c>
      <c r="S15" t="n">
        <v>57.64</v>
      </c>
      <c r="T15" t="n">
        <v>37340.8</v>
      </c>
      <c r="U15" t="n">
        <v>0.42</v>
      </c>
      <c r="V15" t="n">
        <v>0.8100000000000001</v>
      </c>
      <c r="W15" t="n">
        <v>6.93</v>
      </c>
      <c r="X15" t="n">
        <v>2.3</v>
      </c>
      <c r="Y15" t="n">
        <v>1</v>
      </c>
      <c r="Z15" t="n">
        <v>10</v>
      </c>
      <c r="AA15" t="n">
        <v>688.3921795490759</v>
      </c>
      <c r="AB15" t="n">
        <v>941.8885497786209</v>
      </c>
      <c r="AC15" t="n">
        <v>851.996028536631</v>
      </c>
      <c r="AD15" t="n">
        <v>688392.1795490759</v>
      </c>
      <c r="AE15" t="n">
        <v>941888.5497786209</v>
      </c>
      <c r="AF15" t="n">
        <v>2.615710589334491e-06</v>
      </c>
      <c r="AG15" t="n">
        <v>9.632523148148147</v>
      </c>
      <c r="AH15" t="n">
        <v>851996.028536631</v>
      </c>
    </row>
    <row r="16">
      <c r="A16" t="n">
        <v>14</v>
      </c>
      <c r="B16" t="n">
        <v>145</v>
      </c>
      <c r="C16" t="inlineStr">
        <is>
          <t xml:space="preserve">CONCLUIDO	</t>
        </is>
      </c>
      <c r="D16" t="n">
        <v>3.0422</v>
      </c>
      <c r="E16" t="n">
        <v>32.87</v>
      </c>
      <c r="F16" t="n">
        <v>25.88</v>
      </c>
      <c r="G16" t="n">
        <v>20.7</v>
      </c>
      <c r="H16" t="n">
        <v>0.27</v>
      </c>
      <c r="I16" t="n">
        <v>75</v>
      </c>
      <c r="J16" t="n">
        <v>292.27</v>
      </c>
      <c r="K16" t="n">
        <v>61.2</v>
      </c>
      <c r="L16" t="n">
        <v>4.5</v>
      </c>
      <c r="M16" t="n">
        <v>73</v>
      </c>
      <c r="N16" t="n">
        <v>81.56999999999999</v>
      </c>
      <c r="O16" t="n">
        <v>36281.16</v>
      </c>
      <c r="P16" t="n">
        <v>463.44</v>
      </c>
      <c r="Q16" t="n">
        <v>452.8</v>
      </c>
      <c r="R16" t="n">
        <v>132.3</v>
      </c>
      <c r="S16" t="n">
        <v>57.64</v>
      </c>
      <c r="T16" t="n">
        <v>34910.74</v>
      </c>
      <c r="U16" t="n">
        <v>0.44</v>
      </c>
      <c r="V16" t="n">
        <v>0.82</v>
      </c>
      <c r="W16" t="n">
        <v>6.92</v>
      </c>
      <c r="X16" t="n">
        <v>2.15</v>
      </c>
      <c r="Y16" t="n">
        <v>1</v>
      </c>
      <c r="Z16" t="n">
        <v>10</v>
      </c>
      <c r="AA16" t="n">
        <v>679.3189286163358</v>
      </c>
      <c r="AB16" t="n">
        <v>929.4741275688655</v>
      </c>
      <c r="AC16" t="n">
        <v>840.7664213588235</v>
      </c>
      <c r="AD16" t="n">
        <v>679318.9286163358</v>
      </c>
      <c r="AE16" t="n">
        <v>929474.1275688654</v>
      </c>
      <c r="AF16" t="n">
        <v>2.649237525343206e-06</v>
      </c>
      <c r="AG16" t="n">
        <v>9.51099537037037</v>
      </c>
      <c r="AH16" t="n">
        <v>840766.4213588235</v>
      </c>
    </row>
    <row r="17">
      <c r="A17" t="n">
        <v>15</v>
      </c>
      <c r="B17" t="n">
        <v>145</v>
      </c>
      <c r="C17" t="inlineStr">
        <is>
          <t xml:space="preserve">CONCLUIDO	</t>
        </is>
      </c>
      <c r="D17" t="n">
        <v>3.0768</v>
      </c>
      <c r="E17" t="n">
        <v>32.5</v>
      </c>
      <c r="F17" t="n">
        <v>25.73</v>
      </c>
      <c r="G17" t="n">
        <v>21.74</v>
      </c>
      <c r="H17" t="n">
        <v>0.29</v>
      </c>
      <c r="I17" t="n">
        <v>71</v>
      </c>
      <c r="J17" t="n">
        <v>292.79</v>
      </c>
      <c r="K17" t="n">
        <v>61.2</v>
      </c>
      <c r="L17" t="n">
        <v>4.75</v>
      </c>
      <c r="M17" t="n">
        <v>69</v>
      </c>
      <c r="N17" t="n">
        <v>81.84</v>
      </c>
      <c r="O17" t="n">
        <v>36344.4</v>
      </c>
      <c r="P17" t="n">
        <v>460.69</v>
      </c>
      <c r="Q17" t="n">
        <v>452.79</v>
      </c>
      <c r="R17" t="n">
        <v>127.47</v>
      </c>
      <c r="S17" t="n">
        <v>57.64</v>
      </c>
      <c r="T17" t="n">
        <v>32515.68</v>
      </c>
      <c r="U17" t="n">
        <v>0.45</v>
      </c>
      <c r="V17" t="n">
        <v>0.82</v>
      </c>
      <c r="W17" t="n">
        <v>6.91</v>
      </c>
      <c r="X17" t="n">
        <v>2</v>
      </c>
      <c r="Y17" t="n">
        <v>1</v>
      </c>
      <c r="Z17" t="n">
        <v>10</v>
      </c>
      <c r="AA17" t="n">
        <v>670.917208776994</v>
      </c>
      <c r="AB17" t="n">
        <v>917.9785238269581</v>
      </c>
      <c r="AC17" t="n">
        <v>830.3679419038625</v>
      </c>
      <c r="AD17" t="n">
        <v>670917.208776994</v>
      </c>
      <c r="AE17" t="n">
        <v>917978.523826958</v>
      </c>
      <c r="AF17" t="n">
        <v>2.679368226275714e-06</v>
      </c>
      <c r="AG17" t="n">
        <v>9.403935185185185</v>
      </c>
      <c r="AH17" t="n">
        <v>830367.9419038625</v>
      </c>
    </row>
    <row r="18">
      <c r="A18" t="n">
        <v>16</v>
      </c>
      <c r="B18" t="n">
        <v>145</v>
      </c>
      <c r="C18" t="inlineStr">
        <is>
          <t xml:space="preserve">CONCLUIDO	</t>
        </is>
      </c>
      <c r="D18" t="n">
        <v>3.1085</v>
      </c>
      <c r="E18" t="n">
        <v>32.17</v>
      </c>
      <c r="F18" t="n">
        <v>25.61</v>
      </c>
      <c r="G18" t="n">
        <v>22.93</v>
      </c>
      <c r="H18" t="n">
        <v>0.3</v>
      </c>
      <c r="I18" t="n">
        <v>67</v>
      </c>
      <c r="J18" t="n">
        <v>293.3</v>
      </c>
      <c r="K18" t="n">
        <v>61.2</v>
      </c>
      <c r="L18" t="n">
        <v>5</v>
      </c>
      <c r="M18" t="n">
        <v>65</v>
      </c>
      <c r="N18" t="n">
        <v>82.09999999999999</v>
      </c>
      <c r="O18" t="n">
        <v>36407.75</v>
      </c>
      <c r="P18" t="n">
        <v>458.66</v>
      </c>
      <c r="Q18" t="n">
        <v>452.75</v>
      </c>
      <c r="R18" t="n">
        <v>123.6</v>
      </c>
      <c r="S18" t="n">
        <v>57.64</v>
      </c>
      <c r="T18" t="n">
        <v>30601.69</v>
      </c>
      <c r="U18" t="n">
        <v>0.47</v>
      </c>
      <c r="V18" t="n">
        <v>0.83</v>
      </c>
      <c r="W18" t="n">
        <v>6.9</v>
      </c>
      <c r="X18" t="n">
        <v>1.88</v>
      </c>
      <c r="Y18" t="n">
        <v>1</v>
      </c>
      <c r="Z18" t="n">
        <v>10</v>
      </c>
      <c r="AA18" t="n">
        <v>663.9924619747434</v>
      </c>
      <c r="AB18" t="n">
        <v>908.5037797538509</v>
      </c>
      <c r="AC18" t="n">
        <v>821.7974541072061</v>
      </c>
      <c r="AD18" t="n">
        <v>663992.4619747434</v>
      </c>
      <c r="AE18" t="n">
        <v>908503.779753851</v>
      </c>
      <c r="AF18" t="n">
        <v>2.706973521638734e-06</v>
      </c>
      <c r="AG18" t="n">
        <v>9.308449074074074</v>
      </c>
      <c r="AH18" t="n">
        <v>821797.4541072061</v>
      </c>
    </row>
    <row r="19">
      <c r="A19" t="n">
        <v>17</v>
      </c>
      <c r="B19" t="n">
        <v>145</v>
      </c>
      <c r="C19" t="inlineStr">
        <is>
          <t xml:space="preserve">CONCLUIDO	</t>
        </is>
      </c>
      <c r="D19" t="n">
        <v>3.1307</v>
      </c>
      <c r="E19" t="n">
        <v>31.94</v>
      </c>
      <c r="F19" t="n">
        <v>25.54</v>
      </c>
      <c r="G19" t="n">
        <v>23.95</v>
      </c>
      <c r="H19" t="n">
        <v>0.32</v>
      </c>
      <c r="I19" t="n">
        <v>64</v>
      </c>
      <c r="J19" t="n">
        <v>293.81</v>
      </c>
      <c r="K19" t="n">
        <v>61.2</v>
      </c>
      <c r="L19" t="n">
        <v>5.25</v>
      </c>
      <c r="M19" t="n">
        <v>62</v>
      </c>
      <c r="N19" t="n">
        <v>82.36</v>
      </c>
      <c r="O19" t="n">
        <v>36471.2</v>
      </c>
      <c r="P19" t="n">
        <v>457.41</v>
      </c>
      <c r="Q19" t="n">
        <v>452.67</v>
      </c>
      <c r="R19" t="n">
        <v>121.47</v>
      </c>
      <c r="S19" t="n">
        <v>57.64</v>
      </c>
      <c r="T19" t="n">
        <v>29551.81</v>
      </c>
      <c r="U19" t="n">
        <v>0.47</v>
      </c>
      <c r="V19" t="n">
        <v>0.83</v>
      </c>
      <c r="W19" t="n">
        <v>6.9</v>
      </c>
      <c r="X19" t="n">
        <v>1.81</v>
      </c>
      <c r="Y19" t="n">
        <v>1</v>
      </c>
      <c r="Z19" t="n">
        <v>10</v>
      </c>
      <c r="AA19" t="n">
        <v>659.4188480807002</v>
      </c>
      <c r="AB19" t="n">
        <v>902.2459594504164</v>
      </c>
      <c r="AC19" t="n">
        <v>816.1368713906252</v>
      </c>
      <c r="AD19" t="n">
        <v>659418.8480807001</v>
      </c>
      <c r="AE19" t="n">
        <v>902245.9594504164</v>
      </c>
      <c r="AF19" t="n">
        <v>2.726305936687915e-06</v>
      </c>
      <c r="AG19" t="n">
        <v>9.241898148148149</v>
      </c>
      <c r="AH19" t="n">
        <v>816136.8713906251</v>
      </c>
    </row>
    <row r="20">
      <c r="A20" t="n">
        <v>18</v>
      </c>
      <c r="B20" t="n">
        <v>145</v>
      </c>
      <c r="C20" t="inlineStr">
        <is>
          <t xml:space="preserve">CONCLUIDO	</t>
        </is>
      </c>
      <c r="D20" t="n">
        <v>3.1558</v>
      </c>
      <c r="E20" t="n">
        <v>31.69</v>
      </c>
      <c r="F20" t="n">
        <v>25.45</v>
      </c>
      <c r="G20" t="n">
        <v>25.03</v>
      </c>
      <c r="H20" t="n">
        <v>0.33</v>
      </c>
      <c r="I20" t="n">
        <v>61</v>
      </c>
      <c r="J20" t="n">
        <v>294.33</v>
      </c>
      <c r="K20" t="n">
        <v>61.2</v>
      </c>
      <c r="L20" t="n">
        <v>5.5</v>
      </c>
      <c r="M20" t="n">
        <v>59</v>
      </c>
      <c r="N20" t="n">
        <v>82.63</v>
      </c>
      <c r="O20" t="n">
        <v>36534.76</v>
      </c>
      <c r="P20" t="n">
        <v>455.71</v>
      </c>
      <c r="Q20" t="n">
        <v>452.68</v>
      </c>
      <c r="R20" t="n">
        <v>118.62</v>
      </c>
      <c r="S20" t="n">
        <v>57.64</v>
      </c>
      <c r="T20" t="n">
        <v>28143.46</v>
      </c>
      <c r="U20" t="n">
        <v>0.49</v>
      </c>
      <c r="V20" t="n">
        <v>0.83</v>
      </c>
      <c r="W20" t="n">
        <v>6.89</v>
      </c>
      <c r="X20" t="n">
        <v>1.72</v>
      </c>
      <c r="Y20" t="n">
        <v>1</v>
      </c>
      <c r="Z20" t="n">
        <v>10</v>
      </c>
      <c r="AA20" t="n">
        <v>641.2234703889585</v>
      </c>
      <c r="AB20" t="n">
        <v>877.3502409691653</v>
      </c>
      <c r="AC20" t="n">
        <v>793.6171653398645</v>
      </c>
      <c r="AD20" t="n">
        <v>641223.4703889585</v>
      </c>
      <c r="AE20" t="n">
        <v>877350.2409691652</v>
      </c>
      <c r="AF20" t="n">
        <v>2.748163757306584e-06</v>
      </c>
      <c r="AG20" t="n">
        <v>9.169560185185185</v>
      </c>
      <c r="AH20" t="n">
        <v>793617.1653398646</v>
      </c>
    </row>
    <row r="21">
      <c r="A21" t="n">
        <v>19</v>
      </c>
      <c r="B21" t="n">
        <v>145</v>
      </c>
      <c r="C21" t="inlineStr">
        <is>
          <t xml:space="preserve">CONCLUIDO	</t>
        </is>
      </c>
      <c r="D21" t="n">
        <v>3.1794</v>
      </c>
      <c r="E21" t="n">
        <v>31.45</v>
      </c>
      <c r="F21" t="n">
        <v>25.38</v>
      </c>
      <c r="G21" t="n">
        <v>26.25</v>
      </c>
      <c r="H21" t="n">
        <v>0.35</v>
      </c>
      <c r="I21" t="n">
        <v>58</v>
      </c>
      <c r="J21" t="n">
        <v>294.84</v>
      </c>
      <c r="K21" t="n">
        <v>61.2</v>
      </c>
      <c r="L21" t="n">
        <v>5.75</v>
      </c>
      <c r="M21" t="n">
        <v>56</v>
      </c>
      <c r="N21" t="n">
        <v>82.90000000000001</v>
      </c>
      <c r="O21" t="n">
        <v>36598.44</v>
      </c>
      <c r="P21" t="n">
        <v>454.45</v>
      </c>
      <c r="Q21" t="n">
        <v>452.77</v>
      </c>
      <c r="R21" t="n">
        <v>115.89</v>
      </c>
      <c r="S21" t="n">
        <v>57.64</v>
      </c>
      <c r="T21" t="n">
        <v>26795.37</v>
      </c>
      <c r="U21" t="n">
        <v>0.5</v>
      </c>
      <c r="V21" t="n">
        <v>0.84</v>
      </c>
      <c r="W21" t="n">
        <v>6.89</v>
      </c>
      <c r="X21" t="n">
        <v>1.65</v>
      </c>
      <c r="Y21" t="n">
        <v>1</v>
      </c>
      <c r="Z21" t="n">
        <v>10</v>
      </c>
      <c r="AA21" t="n">
        <v>636.5805094516589</v>
      </c>
      <c r="AB21" t="n">
        <v>870.997536981772</v>
      </c>
      <c r="AC21" t="n">
        <v>787.8707545049518</v>
      </c>
      <c r="AD21" t="n">
        <v>636580.5094516589</v>
      </c>
      <c r="AE21" t="n">
        <v>870997.5369817719</v>
      </c>
      <c r="AF21" t="n">
        <v>2.768715333665173e-06</v>
      </c>
      <c r="AG21" t="n">
        <v>9.10011574074074</v>
      </c>
      <c r="AH21" t="n">
        <v>787870.7545049519</v>
      </c>
    </row>
    <row r="22">
      <c r="A22" t="n">
        <v>20</v>
      </c>
      <c r="B22" t="n">
        <v>145</v>
      </c>
      <c r="C22" t="inlineStr">
        <is>
          <t xml:space="preserve">CONCLUIDO	</t>
        </is>
      </c>
      <c r="D22" t="n">
        <v>3.1965</v>
      </c>
      <c r="E22" t="n">
        <v>31.28</v>
      </c>
      <c r="F22" t="n">
        <v>25.32</v>
      </c>
      <c r="G22" t="n">
        <v>27.13</v>
      </c>
      <c r="H22" t="n">
        <v>0.36</v>
      </c>
      <c r="I22" t="n">
        <v>56</v>
      </c>
      <c r="J22" t="n">
        <v>295.36</v>
      </c>
      <c r="K22" t="n">
        <v>61.2</v>
      </c>
      <c r="L22" t="n">
        <v>6</v>
      </c>
      <c r="M22" t="n">
        <v>54</v>
      </c>
      <c r="N22" t="n">
        <v>83.16</v>
      </c>
      <c r="O22" t="n">
        <v>36662.22</v>
      </c>
      <c r="P22" t="n">
        <v>453.38</v>
      </c>
      <c r="Q22" t="n">
        <v>452.73</v>
      </c>
      <c r="R22" t="n">
        <v>114.15</v>
      </c>
      <c r="S22" t="n">
        <v>57.64</v>
      </c>
      <c r="T22" t="n">
        <v>25933.04</v>
      </c>
      <c r="U22" t="n">
        <v>0.5</v>
      </c>
      <c r="V22" t="n">
        <v>0.84</v>
      </c>
      <c r="W22" t="n">
        <v>6.89</v>
      </c>
      <c r="X22" t="n">
        <v>1.59</v>
      </c>
      <c r="Y22" t="n">
        <v>1</v>
      </c>
      <c r="Z22" t="n">
        <v>10</v>
      </c>
      <c r="AA22" t="n">
        <v>633.1016284076126</v>
      </c>
      <c r="AB22" t="n">
        <v>866.237578459908</v>
      </c>
      <c r="AC22" t="n">
        <v>783.5650797437706</v>
      </c>
      <c r="AD22" t="n">
        <v>633101.6284076126</v>
      </c>
      <c r="AE22" t="n">
        <v>866237.578459908</v>
      </c>
      <c r="AF22" t="n">
        <v>2.783606518230083e-06</v>
      </c>
      <c r="AG22" t="n">
        <v>9.050925925925926</v>
      </c>
      <c r="AH22" t="n">
        <v>783565.0797437706</v>
      </c>
    </row>
    <row r="23">
      <c r="A23" t="n">
        <v>21</v>
      </c>
      <c r="B23" t="n">
        <v>145</v>
      </c>
      <c r="C23" t="inlineStr">
        <is>
          <t xml:space="preserve">CONCLUIDO	</t>
        </is>
      </c>
      <c r="D23" t="n">
        <v>3.2209</v>
      </c>
      <c r="E23" t="n">
        <v>31.05</v>
      </c>
      <c r="F23" t="n">
        <v>25.24</v>
      </c>
      <c r="G23" t="n">
        <v>28.58</v>
      </c>
      <c r="H23" t="n">
        <v>0.38</v>
      </c>
      <c r="I23" t="n">
        <v>53</v>
      </c>
      <c r="J23" t="n">
        <v>295.88</v>
      </c>
      <c r="K23" t="n">
        <v>61.2</v>
      </c>
      <c r="L23" t="n">
        <v>6.25</v>
      </c>
      <c r="M23" t="n">
        <v>51</v>
      </c>
      <c r="N23" t="n">
        <v>83.43000000000001</v>
      </c>
      <c r="O23" t="n">
        <v>36726.12</v>
      </c>
      <c r="P23" t="n">
        <v>452.04</v>
      </c>
      <c r="Q23" t="n">
        <v>452.68</v>
      </c>
      <c r="R23" t="n">
        <v>111.74</v>
      </c>
      <c r="S23" t="n">
        <v>57.64</v>
      </c>
      <c r="T23" t="n">
        <v>24741.67</v>
      </c>
      <c r="U23" t="n">
        <v>0.52</v>
      </c>
      <c r="V23" t="n">
        <v>0.84</v>
      </c>
      <c r="W23" t="n">
        <v>6.88</v>
      </c>
      <c r="X23" t="n">
        <v>1.52</v>
      </c>
      <c r="Y23" t="n">
        <v>1</v>
      </c>
      <c r="Z23" t="n">
        <v>10</v>
      </c>
      <c r="AA23" t="n">
        <v>628.1944835236538</v>
      </c>
      <c r="AB23" t="n">
        <v>859.523406341722</v>
      </c>
      <c r="AC23" t="n">
        <v>777.4916987891448</v>
      </c>
      <c r="AD23" t="n">
        <v>628194.4835236538</v>
      </c>
      <c r="AE23" t="n">
        <v>859523.406341722</v>
      </c>
      <c r="AF23" t="n">
        <v>2.804854758194048e-06</v>
      </c>
      <c r="AG23" t="n">
        <v>8.984375</v>
      </c>
      <c r="AH23" t="n">
        <v>777491.6987891449</v>
      </c>
    </row>
    <row r="24">
      <c r="A24" t="n">
        <v>22</v>
      </c>
      <c r="B24" t="n">
        <v>145</v>
      </c>
      <c r="C24" t="inlineStr">
        <is>
          <t xml:space="preserve">CONCLUIDO	</t>
        </is>
      </c>
      <c r="D24" t="n">
        <v>3.239</v>
      </c>
      <c r="E24" t="n">
        <v>30.87</v>
      </c>
      <c r="F24" t="n">
        <v>25.18</v>
      </c>
      <c r="G24" t="n">
        <v>29.62</v>
      </c>
      <c r="H24" t="n">
        <v>0.39</v>
      </c>
      <c r="I24" t="n">
        <v>51</v>
      </c>
      <c r="J24" t="n">
        <v>296.4</v>
      </c>
      <c r="K24" t="n">
        <v>61.2</v>
      </c>
      <c r="L24" t="n">
        <v>6.5</v>
      </c>
      <c r="M24" t="n">
        <v>49</v>
      </c>
      <c r="N24" t="n">
        <v>83.7</v>
      </c>
      <c r="O24" t="n">
        <v>36790.13</v>
      </c>
      <c r="P24" t="n">
        <v>450.89</v>
      </c>
      <c r="Q24" t="n">
        <v>452.67</v>
      </c>
      <c r="R24" t="n">
        <v>109.15</v>
      </c>
      <c r="S24" t="n">
        <v>57.64</v>
      </c>
      <c r="T24" t="n">
        <v>23458.77</v>
      </c>
      <c r="U24" t="n">
        <v>0.53</v>
      </c>
      <c r="V24" t="n">
        <v>0.84</v>
      </c>
      <c r="W24" t="n">
        <v>6.89</v>
      </c>
      <c r="X24" t="n">
        <v>1.45</v>
      </c>
      <c r="Y24" t="n">
        <v>1</v>
      </c>
      <c r="Z24" t="n">
        <v>10</v>
      </c>
      <c r="AA24" t="n">
        <v>624.6078191143796</v>
      </c>
      <c r="AB24" t="n">
        <v>854.6159738644869</v>
      </c>
      <c r="AC24" t="n">
        <v>773.0526247799123</v>
      </c>
      <c r="AD24" t="n">
        <v>624607.8191143796</v>
      </c>
      <c r="AE24" t="n">
        <v>854615.9738644869</v>
      </c>
      <c r="AF24" t="n">
        <v>2.820616772265677e-06</v>
      </c>
      <c r="AG24" t="n">
        <v>8.932291666666666</v>
      </c>
      <c r="AH24" t="n">
        <v>773052.6247799123</v>
      </c>
    </row>
    <row r="25">
      <c r="A25" t="n">
        <v>23</v>
      </c>
      <c r="B25" t="n">
        <v>145</v>
      </c>
      <c r="C25" t="inlineStr">
        <is>
          <t xml:space="preserve">CONCLUIDO	</t>
        </is>
      </c>
      <c r="D25" t="n">
        <v>3.2571</v>
      </c>
      <c r="E25" t="n">
        <v>30.7</v>
      </c>
      <c r="F25" t="n">
        <v>25.11</v>
      </c>
      <c r="G25" t="n">
        <v>30.75</v>
      </c>
      <c r="H25" t="n">
        <v>0.4</v>
      </c>
      <c r="I25" t="n">
        <v>49</v>
      </c>
      <c r="J25" t="n">
        <v>296.92</v>
      </c>
      <c r="K25" t="n">
        <v>61.2</v>
      </c>
      <c r="L25" t="n">
        <v>6.75</v>
      </c>
      <c r="M25" t="n">
        <v>47</v>
      </c>
      <c r="N25" t="n">
        <v>83.97</v>
      </c>
      <c r="O25" t="n">
        <v>36854.25</v>
      </c>
      <c r="P25" t="n">
        <v>449.69</v>
      </c>
      <c r="Q25" t="n">
        <v>452.74</v>
      </c>
      <c r="R25" t="n">
        <v>106.94</v>
      </c>
      <c r="S25" t="n">
        <v>57.64</v>
      </c>
      <c r="T25" t="n">
        <v>22365.01</v>
      </c>
      <c r="U25" t="n">
        <v>0.54</v>
      </c>
      <c r="V25" t="n">
        <v>0.84</v>
      </c>
      <c r="W25" t="n">
        <v>6.89</v>
      </c>
      <c r="X25" t="n">
        <v>1.38</v>
      </c>
      <c r="Y25" t="n">
        <v>1</v>
      </c>
      <c r="Z25" t="n">
        <v>10</v>
      </c>
      <c r="AA25" t="n">
        <v>620.9829433494509</v>
      </c>
      <c r="AB25" t="n">
        <v>849.6562589246792</v>
      </c>
      <c r="AC25" t="n">
        <v>768.5662580729561</v>
      </c>
      <c r="AD25" t="n">
        <v>620982.9433494509</v>
      </c>
      <c r="AE25" t="n">
        <v>849656.2589246791</v>
      </c>
      <c r="AF25" t="n">
        <v>2.836378786337307e-06</v>
      </c>
      <c r="AG25" t="n">
        <v>8.883101851851853</v>
      </c>
      <c r="AH25" t="n">
        <v>768566.2580729561</v>
      </c>
    </row>
    <row r="26">
      <c r="A26" t="n">
        <v>24</v>
      </c>
      <c r="B26" t="n">
        <v>145</v>
      </c>
      <c r="C26" t="inlineStr">
        <is>
          <t xml:space="preserve">CONCLUIDO	</t>
        </is>
      </c>
      <c r="D26" t="n">
        <v>3.2758</v>
      </c>
      <c r="E26" t="n">
        <v>30.53</v>
      </c>
      <c r="F26" t="n">
        <v>25.05</v>
      </c>
      <c r="G26" t="n">
        <v>31.97</v>
      </c>
      <c r="H26" t="n">
        <v>0.42</v>
      </c>
      <c r="I26" t="n">
        <v>47</v>
      </c>
      <c r="J26" t="n">
        <v>297.44</v>
      </c>
      <c r="K26" t="n">
        <v>61.2</v>
      </c>
      <c r="L26" t="n">
        <v>7</v>
      </c>
      <c r="M26" t="n">
        <v>45</v>
      </c>
      <c r="N26" t="n">
        <v>84.23999999999999</v>
      </c>
      <c r="O26" t="n">
        <v>36918.48</v>
      </c>
      <c r="P26" t="n">
        <v>448.49</v>
      </c>
      <c r="Q26" t="n">
        <v>452.73</v>
      </c>
      <c r="R26" t="n">
        <v>105.14</v>
      </c>
      <c r="S26" t="n">
        <v>57.64</v>
      </c>
      <c r="T26" t="n">
        <v>21474.84</v>
      </c>
      <c r="U26" t="n">
        <v>0.55</v>
      </c>
      <c r="V26" t="n">
        <v>0.85</v>
      </c>
      <c r="W26" t="n">
        <v>6.87</v>
      </c>
      <c r="X26" t="n">
        <v>1.32</v>
      </c>
      <c r="Y26" t="n">
        <v>1</v>
      </c>
      <c r="Z26" t="n">
        <v>10</v>
      </c>
      <c r="AA26" t="n">
        <v>617.3595061660042</v>
      </c>
      <c r="AB26" t="n">
        <v>844.6985123155206</v>
      </c>
      <c r="AC26" t="n">
        <v>764.0816718419346</v>
      </c>
      <c r="AD26" t="n">
        <v>617359.5061660041</v>
      </c>
      <c r="AE26" t="n">
        <v>844698.5123155206</v>
      </c>
      <c r="AF26" t="n">
        <v>2.852663298112969e-06</v>
      </c>
      <c r="AG26" t="n">
        <v>8.833912037037038</v>
      </c>
      <c r="AH26" t="n">
        <v>764081.6718419347</v>
      </c>
    </row>
    <row r="27">
      <c r="A27" t="n">
        <v>25</v>
      </c>
      <c r="B27" t="n">
        <v>145</v>
      </c>
      <c r="C27" t="inlineStr">
        <is>
          <t xml:space="preserve">CONCLUIDO	</t>
        </is>
      </c>
      <c r="D27" t="n">
        <v>3.2846</v>
      </c>
      <c r="E27" t="n">
        <v>30.44</v>
      </c>
      <c r="F27" t="n">
        <v>25.02</v>
      </c>
      <c r="G27" t="n">
        <v>32.63</v>
      </c>
      <c r="H27" t="n">
        <v>0.43</v>
      </c>
      <c r="I27" t="n">
        <v>46</v>
      </c>
      <c r="J27" t="n">
        <v>297.96</v>
      </c>
      <c r="K27" t="n">
        <v>61.2</v>
      </c>
      <c r="L27" t="n">
        <v>7.25</v>
      </c>
      <c r="M27" t="n">
        <v>44</v>
      </c>
      <c r="N27" t="n">
        <v>84.51000000000001</v>
      </c>
      <c r="O27" t="n">
        <v>36982.83</v>
      </c>
      <c r="P27" t="n">
        <v>447.95</v>
      </c>
      <c r="Q27" t="n">
        <v>452.63</v>
      </c>
      <c r="R27" t="n">
        <v>104.32</v>
      </c>
      <c r="S27" t="n">
        <v>57.64</v>
      </c>
      <c r="T27" t="n">
        <v>21066.88</v>
      </c>
      <c r="U27" t="n">
        <v>0.55</v>
      </c>
      <c r="V27" t="n">
        <v>0.85</v>
      </c>
      <c r="W27" t="n">
        <v>6.87</v>
      </c>
      <c r="X27" t="n">
        <v>1.29</v>
      </c>
      <c r="Y27" t="n">
        <v>1</v>
      </c>
      <c r="Z27" t="n">
        <v>10</v>
      </c>
      <c r="AA27" t="n">
        <v>615.6796627098691</v>
      </c>
      <c r="AB27" t="n">
        <v>842.400076389374</v>
      </c>
      <c r="AC27" t="n">
        <v>762.0025954147042</v>
      </c>
      <c r="AD27" t="n">
        <v>615679.6627098691</v>
      </c>
      <c r="AE27" t="n">
        <v>842400.076389374</v>
      </c>
      <c r="AF27" t="n">
        <v>2.860326597772104e-06</v>
      </c>
      <c r="AG27" t="n">
        <v>8.807870370370372</v>
      </c>
      <c r="AH27" t="n">
        <v>762002.5954147042</v>
      </c>
    </row>
    <row r="28">
      <c r="A28" t="n">
        <v>26</v>
      </c>
      <c r="B28" t="n">
        <v>145</v>
      </c>
      <c r="C28" t="inlineStr">
        <is>
          <t xml:space="preserve">CONCLUIDO	</t>
        </is>
      </c>
      <c r="D28" t="n">
        <v>3.3048</v>
      </c>
      <c r="E28" t="n">
        <v>30.26</v>
      </c>
      <c r="F28" t="n">
        <v>24.94</v>
      </c>
      <c r="G28" t="n">
        <v>34.01</v>
      </c>
      <c r="H28" t="n">
        <v>0.45</v>
      </c>
      <c r="I28" t="n">
        <v>44</v>
      </c>
      <c r="J28" t="n">
        <v>298.48</v>
      </c>
      <c r="K28" t="n">
        <v>61.2</v>
      </c>
      <c r="L28" t="n">
        <v>7.5</v>
      </c>
      <c r="M28" t="n">
        <v>42</v>
      </c>
      <c r="N28" t="n">
        <v>84.79000000000001</v>
      </c>
      <c r="O28" t="n">
        <v>37047.29</v>
      </c>
      <c r="P28" t="n">
        <v>446.75</v>
      </c>
      <c r="Q28" t="n">
        <v>452.61</v>
      </c>
      <c r="R28" t="n">
        <v>102.16</v>
      </c>
      <c r="S28" t="n">
        <v>57.64</v>
      </c>
      <c r="T28" t="n">
        <v>19996.4</v>
      </c>
      <c r="U28" t="n">
        <v>0.5600000000000001</v>
      </c>
      <c r="V28" t="n">
        <v>0.85</v>
      </c>
      <c r="W28" t="n">
        <v>6.86</v>
      </c>
      <c r="X28" t="n">
        <v>1.21</v>
      </c>
      <c r="Y28" t="n">
        <v>1</v>
      </c>
      <c r="Z28" t="n">
        <v>10</v>
      </c>
      <c r="AA28" t="n">
        <v>611.8414969301605</v>
      </c>
      <c r="AB28" t="n">
        <v>837.1485286416528</v>
      </c>
      <c r="AC28" t="n">
        <v>757.252248013432</v>
      </c>
      <c r="AD28" t="n">
        <v>611841.4969301604</v>
      </c>
      <c r="AE28" t="n">
        <v>837148.5286416528</v>
      </c>
      <c r="AF28" t="n">
        <v>2.877917353807846e-06</v>
      </c>
      <c r="AG28" t="n">
        <v>8.755787037037038</v>
      </c>
      <c r="AH28" t="n">
        <v>757252.248013432</v>
      </c>
    </row>
    <row r="29">
      <c r="A29" t="n">
        <v>27</v>
      </c>
      <c r="B29" t="n">
        <v>145</v>
      </c>
      <c r="C29" t="inlineStr">
        <is>
          <t xml:space="preserve">CONCLUIDO	</t>
        </is>
      </c>
      <c r="D29" t="n">
        <v>3.3127</v>
      </c>
      <c r="E29" t="n">
        <v>30.19</v>
      </c>
      <c r="F29" t="n">
        <v>24.92</v>
      </c>
      <c r="G29" t="n">
        <v>34.77</v>
      </c>
      <c r="H29" t="n">
        <v>0.46</v>
      </c>
      <c r="I29" t="n">
        <v>43</v>
      </c>
      <c r="J29" t="n">
        <v>299.01</v>
      </c>
      <c r="K29" t="n">
        <v>61.2</v>
      </c>
      <c r="L29" t="n">
        <v>7.75</v>
      </c>
      <c r="M29" t="n">
        <v>41</v>
      </c>
      <c r="N29" t="n">
        <v>85.06</v>
      </c>
      <c r="O29" t="n">
        <v>37111.87</v>
      </c>
      <c r="P29" t="n">
        <v>446.29</v>
      </c>
      <c r="Q29" t="n">
        <v>452.67</v>
      </c>
      <c r="R29" t="n">
        <v>101.12</v>
      </c>
      <c r="S29" t="n">
        <v>57.64</v>
      </c>
      <c r="T29" t="n">
        <v>19484.33</v>
      </c>
      <c r="U29" t="n">
        <v>0.57</v>
      </c>
      <c r="V29" t="n">
        <v>0.85</v>
      </c>
      <c r="W29" t="n">
        <v>6.87</v>
      </c>
      <c r="X29" t="n">
        <v>1.19</v>
      </c>
      <c r="Y29" t="n">
        <v>1</v>
      </c>
      <c r="Z29" t="n">
        <v>10</v>
      </c>
      <c r="AA29" t="n">
        <v>610.4053998558195</v>
      </c>
      <c r="AB29" t="n">
        <v>835.1835972684082</v>
      </c>
      <c r="AC29" t="n">
        <v>755.4748469326515</v>
      </c>
      <c r="AD29" t="n">
        <v>610405.3998558195</v>
      </c>
      <c r="AE29" t="n">
        <v>835183.5972684082</v>
      </c>
      <c r="AF29" t="n">
        <v>2.884796906910933e-06</v>
      </c>
      <c r="AG29" t="n">
        <v>8.735532407407408</v>
      </c>
      <c r="AH29" t="n">
        <v>755474.8469326515</v>
      </c>
    </row>
    <row r="30">
      <c r="A30" t="n">
        <v>28</v>
      </c>
      <c r="B30" t="n">
        <v>145</v>
      </c>
      <c r="C30" t="inlineStr">
        <is>
          <t xml:space="preserve">CONCLUIDO	</t>
        </is>
      </c>
      <c r="D30" t="n">
        <v>3.3306</v>
      </c>
      <c r="E30" t="n">
        <v>30.02</v>
      </c>
      <c r="F30" t="n">
        <v>24.87</v>
      </c>
      <c r="G30" t="n">
        <v>36.39</v>
      </c>
      <c r="H30" t="n">
        <v>0.48</v>
      </c>
      <c r="I30" t="n">
        <v>41</v>
      </c>
      <c r="J30" t="n">
        <v>299.53</v>
      </c>
      <c r="K30" t="n">
        <v>61.2</v>
      </c>
      <c r="L30" t="n">
        <v>8</v>
      </c>
      <c r="M30" t="n">
        <v>39</v>
      </c>
      <c r="N30" t="n">
        <v>85.33</v>
      </c>
      <c r="O30" t="n">
        <v>37176.68</v>
      </c>
      <c r="P30" t="n">
        <v>445.37</v>
      </c>
      <c r="Q30" t="n">
        <v>452.69</v>
      </c>
      <c r="R30" t="n">
        <v>99.38</v>
      </c>
      <c r="S30" t="n">
        <v>57.64</v>
      </c>
      <c r="T30" t="n">
        <v>18620.9</v>
      </c>
      <c r="U30" t="n">
        <v>0.58</v>
      </c>
      <c r="V30" t="n">
        <v>0.85</v>
      </c>
      <c r="W30" t="n">
        <v>6.86</v>
      </c>
      <c r="X30" t="n">
        <v>1.14</v>
      </c>
      <c r="Y30" t="n">
        <v>1</v>
      </c>
      <c r="Z30" t="n">
        <v>10</v>
      </c>
      <c r="AA30" t="n">
        <v>607.2467082337922</v>
      </c>
      <c r="AB30" t="n">
        <v>830.8617360395111</v>
      </c>
      <c r="AC30" t="n">
        <v>751.5654580736699</v>
      </c>
      <c r="AD30" t="n">
        <v>607246.7082337922</v>
      </c>
      <c r="AE30" t="n">
        <v>830861.7360395112</v>
      </c>
      <c r="AF30" t="n">
        <v>2.900384755081218e-06</v>
      </c>
      <c r="AG30" t="n">
        <v>8.686342592592593</v>
      </c>
      <c r="AH30" t="n">
        <v>751565.4580736699</v>
      </c>
    </row>
    <row r="31">
      <c r="A31" t="n">
        <v>29</v>
      </c>
      <c r="B31" t="n">
        <v>145</v>
      </c>
      <c r="C31" t="inlineStr">
        <is>
          <t xml:space="preserve">CONCLUIDO	</t>
        </is>
      </c>
      <c r="D31" t="n">
        <v>3.3359</v>
      </c>
      <c r="E31" t="n">
        <v>29.98</v>
      </c>
      <c r="F31" t="n">
        <v>24.87</v>
      </c>
      <c r="G31" t="n">
        <v>37.31</v>
      </c>
      <c r="H31" t="n">
        <v>0.49</v>
      </c>
      <c r="I31" t="n">
        <v>40</v>
      </c>
      <c r="J31" t="n">
        <v>300.06</v>
      </c>
      <c r="K31" t="n">
        <v>61.2</v>
      </c>
      <c r="L31" t="n">
        <v>8.25</v>
      </c>
      <c r="M31" t="n">
        <v>38</v>
      </c>
      <c r="N31" t="n">
        <v>85.61</v>
      </c>
      <c r="O31" t="n">
        <v>37241.49</v>
      </c>
      <c r="P31" t="n">
        <v>445.58</v>
      </c>
      <c r="Q31" t="n">
        <v>452.61</v>
      </c>
      <c r="R31" t="n">
        <v>99.8</v>
      </c>
      <c r="S31" t="n">
        <v>57.64</v>
      </c>
      <c r="T31" t="n">
        <v>18837.82</v>
      </c>
      <c r="U31" t="n">
        <v>0.58</v>
      </c>
      <c r="V31" t="n">
        <v>0.85</v>
      </c>
      <c r="W31" t="n">
        <v>6.86</v>
      </c>
      <c r="X31" t="n">
        <v>1.15</v>
      </c>
      <c r="Y31" t="n">
        <v>1</v>
      </c>
      <c r="Z31" t="n">
        <v>10</v>
      </c>
      <c r="AA31" t="n">
        <v>606.7269021218134</v>
      </c>
      <c r="AB31" t="n">
        <v>830.1505143848743</v>
      </c>
      <c r="AC31" t="n">
        <v>750.9221144155459</v>
      </c>
      <c r="AD31" t="n">
        <v>606726.9021218134</v>
      </c>
      <c r="AE31" t="n">
        <v>830150.5143848744</v>
      </c>
      <c r="AF31" t="n">
        <v>2.905000151466833e-06</v>
      </c>
      <c r="AG31" t="n">
        <v>8.674768518518519</v>
      </c>
      <c r="AH31" t="n">
        <v>750922.1144155459</v>
      </c>
    </row>
    <row r="32">
      <c r="A32" t="n">
        <v>30</v>
      </c>
      <c r="B32" t="n">
        <v>145</v>
      </c>
      <c r="C32" t="inlineStr">
        <is>
          <t xml:space="preserve">CONCLUIDO	</t>
        </is>
      </c>
      <c r="D32" t="n">
        <v>3.3451</v>
      </c>
      <c r="E32" t="n">
        <v>29.89</v>
      </c>
      <c r="F32" t="n">
        <v>24.84</v>
      </c>
      <c r="G32" t="n">
        <v>38.22</v>
      </c>
      <c r="H32" t="n">
        <v>0.5</v>
      </c>
      <c r="I32" t="n">
        <v>39</v>
      </c>
      <c r="J32" t="n">
        <v>300.59</v>
      </c>
      <c r="K32" t="n">
        <v>61.2</v>
      </c>
      <c r="L32" t="n">
        <v>8.5</v>
      </c>
      <c r="M32" t="n">
        <v>37</v>
      </c>
      <c r="N32" t="n">
        <v>85.89</v>
      </c>
      <c r="O32" t="n">
        <v>37306.42</v>
      </c>
      <c r="P32" t="n">
        <v>444.92</v>
      </c>
      <c r="Q32" t="n">
        <v>452.68</v>
      </c>
      <c r="R32" t="n">
        <v>98.54000000000001</v>
      </c>
      <c r="S32" t="n">
        <v>57.64</v>
      </c>
      <c r="T32" t="n">
        <v>18211.77</v>
      </c>
      <c r="U32" t="n">
        <v>0.58</v>
      </c>
      <c r="V32" t="n">
        <v>0.85</v>
      </c>
      <c r="W32" t="n">
        <v>6.87</v>
      </c>
      <c r="X32" t="n">
        <v>1.12</v>
      </c>
      <c r="Y32" t="n">
        <v>1</v>
      </c>
      <c r="Z32" t="n">
        <v>10</v>
      </c>
      <c r="AA32" t="n">
        <v>604.9681267230275</v>
      </c>
      <c r="AB32" t="n">
        <v>827.7440802925609</v>
      </c>
      <c r="AC32" t="n">
        <v>748.7453470155513</v>
      </c>
      <c r="AD32" t="n">
        <v>604968.1267230274</v>
      </c>
      <c r="AE32" t="n">
        <v>827744.0802925609</v>
      </c>
      <c r="AF32" t="n">
        <v>2.913011782928656e-06</v>
      </c>
      <c r="AG32" t="n">
        <v>8.648726851851853</v>
      </c>
      <c r="AH32" t="n">
        <v>748745.3470155513</v>
      </c>
    </row>
    <row r="33">
      <c r="A33" t="n">
        <v>31</v>
      </c>
      <c r="B33" t="n">
        <v>145</v>
      </c>
      <c r="C33" t="inlineStr">
        <is>
          <t xml:space="preserve">CONCLUIDO	</t>
        </is>
      </c>
      <c r="D33" t="n">
        <v>3.3575</v>
      </c>
      <c r="E33" t="n">
        <v>29.78</v>
      </c>
      <c r="F33" t="n">
        <v>24.79</v>
      </c>
      <c r="G33" t="n">
        <v>39.14</v>
      </c>
      <c r="H33" t="n">
        <v>0.52</v>
      </c>
      <c r="I33" t="n">
        <v>38</v>
      </c>
      <c r="J33" t="n">
        <v>301.11</v>
      </c>
      <c r="K33" t="n">
        <v>61.2</v>
      </c>
      <c r="L33" t="n">
        <v>8.75</v>
      </c>
      <c r="M33" t="n">
        <v>36</v>
      </c>
      <c r="N33" t="n">
        <v>86.16</v>
      </c>
      <c r="O33" t="n">
        <v>37371.47</v>
      </c>
      <c r="P33" t="n">
        <v>443.68</v>
      </c>
      <c r="Q33" t="n">
        <v>452.63</v>
      </c>
      <c r="R33" t="n">
        <v>96.86</v>
      </c>
      <c r="S33" t="n">
        <v>57.64</v>
      </c>
      <c r="T33" t="n">
        <v>17376.46</v>
      </c>
      <c r="U33" t="n">
        <v>0.6</v>
      </c>
      <c r="V33" t="n">
        <v>0.86</v>
      </c>
      <c r="W33" t="n">
        <v>6.86</v>
      </c>
      <c r="X33" t="n">
        <v>1.06</v>
      </c>
      <c r="Y33" t="n">
        <v>1</v>
      </c>
      <c r="Z33" t="n">
        <v>10</v>
      </c>
      <c r="AA33" t="n">
        <v>602.3224165174585</v>
      </c>
      <c r="AB33" t="n">
        <v>824.1241028688049</v>
      </c>
      <c r="AC33" t="n">
        <v>745.4708551564485</v>
      </c>
      <c r="AD33" t="n">
        <v>602322.4165174585</v>
      </c>
      <c r="AE33" t="n">
        <v>824124.1028688049</v>
      </c>
      <c r="AF33" t="n">
        <v>2.923810068811983e-06</v>
      </c>
      <c r="AG33" t="n">
        <v>8.616898148148149</v>
      </c>
      <c r="AH33" t="n">
        <v>745470.8551564484</v>
      </c>
    </row>
    <row r="34">
      <c r="A34" t="n">
        <v>32</v>
      </c>
      <c r="B34" t="n">
        <v>145</v>
      </c>
      <c r="C34" t="inlineStr">
        <is>
          <t xml:space="preserve">CONCLUIDO	</t>
        </is>
      </c>
      <c r="D34" t="n">
        <v>3.367</v>
      </c>
      <c r="E34" t="n">
        <v>29.7</v>
      </c>
      <c r="F34" t="n">
        <v>24.76</v>
      </c>
      <c r="G34" t="n">
        <v>40.15</v>
      </c>
      <c r="H34" t="n">
        <v>0.53</v>
      </c>
      <c r="I34" t="n">
        <v>37</v>
      </c>
      <c r="J34" t="n">
        <v>301.64</v>
      </c>
      <c r="K34" t="n">
        <v>61.2</v>
      </c>
      <c r="L34" t="n">
        <v>9</v>
      </c>
      <c r="M34" t="n">
        <v>35</v>
      </c>
      <c r="N34" t="n">
        <v>86.44</v>
      </c>
      <c r="O34" t="n">
        <v>37436.63</v>
      </c>
      <c r="P34" t="n">
        <v>443.36</v>
      </c>
      <c r="Q34" t="n">
        <v>452.65</v>
      </c>
      <c r="R34" t="n">
        <v>95.92</v>
      </c>
      <c r="S34" t="n">
        <v>57.64</v>
      </c>
      <c r="T34" t="n">
        <v>16913.25</v>
      </c>
      <c r="U34" t="n">
        <v>0.6</v>
      </c>
      <c r="V34" t="n">
        <v>0.86</v>
      </c>
      <c r="W34" t="n">
        <v>6.85</v>
      </c>
      <c r="X34" t="n">
        <v>1.03</v>
      </c>
      <c r="Y34" t="n">
        <v>1</v>
      </c>
      <c r="Z34" t="n">
        <v>10</v>
      </c>
      <c r="AA34" t="n">
        <v>600.7940996955335</v>
      </c>
      <c r="AB34" t="n">
        <v>822.0329923684676</v>
      </c>
      <c r="AC34" t="n">
        <v>743.5793173073713</v>
      </c>
      <c r="AD34" t="n">
        <v>600794.0996955335</v>
      </c>
      <c r="AE34" t="n">
        <v>822032.9923684676</v>
      </c>
      <c r="AF34" t="n">
        <v>2.932082949125821e-06</v>
      </c>
      <c r="AG34" t="n">
        <v>8.59375</v>
      </c>
      <c r="AH34" t="n">
        <v>743579.3173073713</v>
      </c>
    </row>
    <row r="35">
      <c r="A35" t="n">
        <v>33</v>
      </c>
      <c r="B35" t="n">
        <v>145</v>
      </c>
      <c r="C35" t="inlineStr">
        <is>
          <t xml:space="preserve">CONCLUIDO	</t>
        </is>
      </c>
      <c r="D35" t="n">
        <v>3.3751</v>
      </c>
      <c r="E35" t="n">
        <v>29.63</v>
      </c>
      <c r="F35" t="n">
        <v>24.74</v>
      </c>
      <c r="G35" t="n">
        <v>41.23</v>
      </c>
      <c r="H35" t="n">
        <v>0.55</v>
      </c>
      <c r="I35" t="n">
        <v>36</v>
      </c>
      <c r="J35" t="n">
        <v>302.17</v>
      </c>
      <c r="K35" t="n">
        <v>61.2</v>
      </c>
      <c r="L35" t="n">
        <v>9.25</v>
      </c>
      <c r="M35" t="n">
        <v>34</v>
      </c>
      <c r="N35" t="n">
        <v>86.72</v>
      </c>
      <c r="O35" t="n">
        <v>37501.91</v>
      </c>
      <c r="P35" t="n">
        <v>443.12</v>
      </c>
      <c r="Q35" t="n">
        <v>452.65</v>
      </c>
      <c r="R35" t="n">
        <v>95.15000000000001</v>
      </c>
      <c r="S35" t="n">
        <v>57.64</v>
      </c>
      <c r="T35" t="n">
        <v>16533.27</v>
      </c>
      <c r="U35" t="n">
        <v>0.61</v>
      </c>
      <c r="V35" t="n">
        <v>0.86</v>
      </c>
      <c r="W35" t="n">
        <v>6.86</v>
      </c>
      <c r="X35" t="n">
        <v>1.01</v>
      </c>
      <c r="Y35" t="n">
        <v>1</v>
      </c>
      <c r="Z35" t="n">
        <v>10</v>
      </c>
      <c r="AA35" t="n">
        <v>586.7071845211477</v>
      </c>
      <c r="AB35" t="n">
        <v>802.7586535560365</v>
      </c>
      <c r="AC35" t="n">
        <v>726.1444943394944</v>
      </c>
      <c r="AD35" t="n">
        <v>586707.1845211477</v>
      </c>
      <c r="AE35" t="n">
        <v>802758.6535560365</v>
      </c>
      <c r="AF35" t="n">
        <v>2.939136668130253e-06</v>
      </c>
      <c r="AG35" t="n">
        <v>8.57349537037037</v>
      </c>
      <c r="AH35" t="n">
        <v>726144.4943394944</v>
      </c>
    </row>
    <row r="36">
      <c r="A36" t="n">
        <v>34</v>
      </c>
      <c r="B36" t="n">
        <v>145</v>
      </c>
      <c r="C36" t="inlineStr">
        <is>
          <t xml:space="preserve">CONCLUIDO	</t>
        </is>
      </c>
      <c r="D36" t="n">
        <v>3.3836</v>
      </c>
      <c r="E36" t="n">
        <v>29.55</v>
      </c>
      <c r="F36" t="n">
        <v>24.72</v>
      </c>
      <c r="G36" t="n">
        <v>42.38</v>
      </c>
      <c r="H36" t="n">
        <v>0.5600000000000001</v>
      </c>
      <c r="I36" t="n">
        <v>35</v>
      </c>
      <c r="J36" t="n">
        <v>302.7</v>
      </c>
      <c r="K36" t="n">
        <v>61.2</v>
      </c>
      <c r="L36" t="n">
        <v>9.5</v>
      </c>
      <c r="M36" t="n">
        <v>33</v>
      </c>
      <c r="N36" t="n">
        <v>87</v>
      </c>
      <c r="O36" t="n">
        <v>37567.32</v>
      </c>
      <c r="P36" t="n">
        <v>442.87</v>
      </c>
      <c r="Q36" t="n">
        <v>452.63</v>
      </c>
      <c r="R36" t="n">
        <v>94.90000000000001</v>
      </c>
      <c r="S36" t="n">
        <v>57.64</v>
      </c>
      <c r="T36" t="n">
        <v>16412.12</v>
      </c>
      <c r="U36" t="n">
        <v>0.61</v>
      </c>
      <c r="V36" t="n">
        <v>0.86</v>
      </c>
      <c r="W36" t="n">
        <v>6.85</v>
      </c>
      <c r="X36" t="n">
        <v>0.99</v>
      </c>
      <c r="Y36" t="n">
        <v>1</v>
      </c>
      <c r="Z36" t="n">
        <v>10</v>
      </c>
      <c r="AA36" t="n">
        <v>585.4063600203979</v>
      </c>
      <c r="AB36" t="n">
        <v>800.9788080857841</v>
      </c>
      <c r="AC36" t="n">
        <v>724.5345148228937</v>
      </c>
      <c r="AD36" t="n">
        <v>585406.3600203978</v>
      </c>
      <c r="AE36" t="n">
        <v>800978.8080857841</v>
      </c>
      <c r="AF36" t="n">
        <v>2.946538718937371e-06</v>
      </c>
      <c r="AG36" t="n">
        <v>8.550347222222223</v>
      </c>
      <c r="AH36" t="n">
        <v>724534.5148228937</v>
      </c>
    </row>
    <row r="37">
      <c r="A37" t="n">
        <v>35</v>
      </c>
      <c r="B37" t="n">
        <v>145</v>
      </c>
      <c r="C37" t="inlineStr">
        <is>
          <t xml:space="preserve">CONCLUIDO	</t>
        </is>
      </c>
      <c r="D37" t="n">
        <v>3.3971</v>
      </c>
      <c r="E37" t="n">
        <v>29.44</v>
      </c>
      <c r="F37" t="n">
        <v>24.66</v>
      </c>
      <c r="G37" t="n">
        <v>43.51</v>
      </c>
      <c r="H37" t="n">
        <v>0.57</v>
      </c>
      <c r="I37" t="n">
        <v>34</v>
      </c>
      <c r="J37" t="n">
        <v>303.23</v>
      </c>
      <c r="K37" t="n">
        <v>61.2</v>
      </c>
      <c r="L37" t="n">
        <v>9.75</v>
      </c>
      <c r="M37" t="n">
        <v>32</v>
      </c>
      <c r="N37" t="n">
        <v>87.28</v>
      </c>
      <c r="O37" t="n">
        <v>37632.84</v>
      </c>
      <c r="P37" t="n">
        <v>441.43</v>
      </c>
      <c r="Q37" t="n">
        <v>452.66</v>
      </c>
      <c r="R37" t="n">
        <v>92.40000000000001</v>
      </c>
      <c r="S37" t="n">
        <v>57.64</v>
      </c>
      <c r="T37" t="n">
        <v>15168.98</v>
      </c>
      <c r="U37" t="n">
        <v>0.62</v>
      </c>
      <c r="V37" t="n">
        <v>0.86</v>
      </c>
      <c r="W37" t="n">
        <v>6.85</v>
      </c>
      <c r="X37" t="n">
        <v>0.93</v>
      </c>
      <c r="Y37" t="n">
        <v>1</v>
      </c>
      <c r="Z37" t="n">
        <v>10</v>
      </c>
      <c r="AA37" t="n">
        <v>582.5003310969463</v>
      </c>
      <c r="AB37" t="n">
        <v>797.0026511077698</v>
      </c>
      <c r="AC37" t="n">
        <v>720.9378366862898</v>
      </c>
      <c r="AD37" t="n">
        <v>582500.3310969463</v>
      </c>
      <c r="AE37" t="n">
        <v>797002.6511077698</v>
      </c>
      <c r="AF37" t="n">
        <v>2.95829491727809e-06</v>
      </c>
      <c r="AG37" t="n">
        <v>8.518518518518519</v>
      </c>
      <c r="AH37" t="n">
        <v>720937.8366862898</v>
      </c>
    </row>
    <row r="38">
      <c r="A38" t="n">
        <v>36</v>
      </c>
      <c r="B38" t="n">
        <v>145</v>
      </c>
      <c r="C38" t="inlineStr">
        <is>
          <t xml:space="preserve">CONCLUIDO	</t>
        </is>
      </c>
      <c r="D38" t="n">
        <v>3.4043</v>
      </c>
      <c r="E38" t="n">
        <v>29.37</v>
      </c>
      <c r="F38" t="n">
        <v>24.65</v>
      </c>
      <c r="G38" t="n">
        <v>44.81</v>
      </c>
      <c r="H38" t="n">
        <v>0.59</v>
      </c>
      <c r="I38" t="n">
        <v>33</v>
      </c>
      <c r="J38" t="n">
        <v>303.76</v>
      </c>
      <c r="K38" t="n">
        <v>61.2</v>
      </c>
      <c r="L38" t="n">
        <v>10</v>
      </c>
      <c r="M38" t="n">
        <v>31</v>
      </c>
      <c r="N38" t="n">
        <v>87.56999999999999</v>
      </c>
      <c r="O38" t="n">
        <v>37698.48</v>
      </c>
      <c r="P38" t="n">
        <v>441.53</v>
      </c>
      <c r="Q38" t="n">
        <v>452.66</v>
      </c>
      <c r="R38" t="n">
        <v>92.27</v>
      </c>
      <c r="S38" t="n">
        <v>57.64</v>
      </c>
      <c r="T38" t="n">
        <v>15105.63</v>
      </c>
      <c r="U38" t="n">
        <v>0.62</v>
      </c>
      <c r="V38" t="n">
        <v>0.86</v>
      </c>
      <c r="W38" t="n">
        <v>6.85</v>
      </c>
      <c r="X38" t="n">
        <v>0.92</v>
      </c>
      <c r="Y38" t="n">
        <v>1</v>
      </c>
      <c r="Z38" t="n">
        <v>10</v>
      </c>
      <c r="AA38" t="n">
        <v>581.4921524129813</v>
      </c>
      <c r="AB38" t="n">
        <v>795.6232165546645</v>
      </c>
      <c r="AC38" t="n">
        <v>719.6900534308844</v>
      </c>
      <c r="AD38" t="n">
        <v>581492.1524129814</v>
      </c>
      <c r="AE38" t="n">
        <v>795623.2165546645</v>
      </c>
      <c r="AF38" t="n">
        <v>2.964564889726473e-06</v>
      </c>
      <c r="AG38" t="n">
        <v>8.498263888888889</v>
      </c>
      <c r="AH38" t="n">
        <v>719690.0534308844</v>
      </c>
    </row>
    <row r="39">
      <c r="A39" t="n">
        <v>37</v>
      </c>
      <c r="B39" t="n">
        <v>145</v>
      </c>
      <c r="C39" t="inlineStr">
        <is>
          <t xml:space="preserve">CONCLUIDO	</t>
        </is>
      </c>
      <c r="D39" t="n">
        <v>3.4151</v>
      </c>
      <c r="E39" t="n">
        <v>29.28</v>
      </c>
      <c r="F39" t="n">
        <v>24.61</v>
      </c>
      <c r="G39" t="n">
        <v>46.14</v>
      </c>
      <c r="H39" t="n">
        <v>0.6</v>
      </c>
      <c r="I39" t="n">
        <v>32</v>
      </c>
      <c r="J39" t="n">
        <v>304.3</v>
      </c>
      <c r="K39" t="n">
        <v>61.2</v>
      </c>
      <c r="L39" t="n">
        <v>10.25</v>
      </c>
      <c r="M39" t="n">
        <v>30</v>
      </c>
      <c r="N39" t="n">
        <v>87.84999999999999</v>
      </c>
      <c r="O39" t="n">
        <v>37764.25</v>
      </c>
      <c r="P39" t="n">
        <v>440.81</v>
      </c>
      <c r="Q39" t="n">
        <v>452.65</v>
      </c>
      <c r="R39" t="n">
        <v>91.16</v>
      </c>
      <c r="S39" t="n">
        <v>57.64</v>
      </c>
      <c r="T39" t="n">
        <v>14559.2</v>
      </c>
      <c r="U39" t="n">
        <v>0.63</v>
      </c>
      <c r="V39" t="n">
        <v>0.86</v>
      </c>
      <c r="W39" t="n">
        <v>6.84</v>
      </c>
      <c r="X39" t="n">
        <v>0.88</v>
      </c>
      <c r="Y39" t="n">
        <v>1</v>
      </c>
      <c r="Z39" t="n">
        <v>10</v>
      </c>
      <c r="AA39" t="n">
        <v>579.5286142568455</v>
      </c>
      <c r="AB39" t="n">
        <v>792.9366170242494</v>
      </c>
      <c r="AC39" t="n">
        <v>717.259859188986</v>
      </c>
      <c r="AD39" t="n">
        <v>579528.6142568454</v>
      </c>
      <c r="AE39" t="n">
        <v>792936.6170242494</v>
      </c>
      <c r="AF39" t="n">
        <v>2.973969848399048e-06</v>
      </c>
      <c r="AG39" t="n">
        <v>8.472222222222223</v>
      </c>
      <c r="AH39" t="n">
        <v>717259.859188986</v>
      </c>
    </row>
    <row r="40">
      <c r="A40" t="n">
        <v>38</v>
      </c>
      <c r="B40" t="n">
        <v>145</v>
      </c>
      <c r="C40" t="inlineStr">
        <is>
          <t xml:space="preserve">CONCLUIDO	</t>
        </is>
      </c>
      <c r="D40" t="n">
        <v>3.4127</v>
      </c>
      <c r="E40" t="n">
        <v>29.3</v>
      </c>
      <c r="F40" t="n">
        <v>24.63</v>
      </c>
      <c r="G40" t="n">
        <v>46.18</v>
      </c>
      <c r="H40" t="n">
        <v>0.61</v>
      </c>
      <c r="I40" t="n">
        <v>32</v>
      </c>
      <c r="J40" t="n">
        <v>304.83</v>
      </c>
      <c r="K40" t="n">
        <v>61.2</v>
      </c>
      <c r="L40" t="n">
        <v>10.5</v>
      </c>
      <c r="M40" t="n">
        <v>30</v>
      </c>
      <c r="N40" t="n">
        <v>88.13</v>
      </c>
      <c r="O40" t="n">
        <v>37830.13</v>
      </c>
      <c r="P40" t="n">
        <v>441.21</v>
      </c>
      <c r="Q40" t="n">
        <v>452.64</v>
      </c>
      <c r="R40" t="n">
        <v>91.93000000000001</v>
      </c>
      <c r="S40" t="n">
        <v>57.64</v>
      </c>
      <c r="T40" t="n">
        <v>14940.92</v>
      </c>
      <c r="U40" t="n">
        <v>0.63</v>
      </c>
      <c r="V40" t="n">
        <v>0.86</v>
      </c>
      <c r="W40" t="n">
        <v>6.84</v>
      </c>
      <c r="X40" t="n">
        <v>0.9</v>
      </c>
      <c r="Y40" t="n">
        <v>1</v>
      </c>
      <c r="Z40" t="n">
        <v>10</v>
      </c>
      <c r="AA40" t="n">
        <v>580.1773953317631</v>
      </c>
      <c r="AB40" t="n">
        <v>793.8243079131529</v>
      </c>
      <c r="AC40" t="n">
        <v>718.0628301053343</v>
      </c>
      <c r="AD40" t="n">
        <v>580177.3953317631</v>
      </c>
      <c r="AE40" t="n">
        <v>793824.3079131529</v>
      </c>
      <c r="AF40" t="n">
        <v>2.97187985758292e-06</v>
      </c>
      <c r="AG40" t="n">
        <v>8.47800925925926</v>
      </c>
      <c r="AH40" t="n">
        <v>718062.8301053343</v>
      </c>
    </row>
    <row r="41">
      <c r="A41" t="n">
        <v>39</v>
      </c>
      <c r="B41" t="n">
        <v>145</v>
      </c>
      <c r="C41" t="inlineStr">
        <is>
          <t xml:space="preserve">CONCLUIDO	</t>
        </is>
      </c>
      <c r="D41" t="n">
        <v>3.4243</v>
      </c>
      <c r="E41" t="n">
        <v>29.2</v>
      </c>
      <c r="F41" t="n">
        <v>24.58</v>
      </c>
      <c r="G41" t="n">
        <v>47.58</v>
      </c>
      <c r="H41" t="n">
        <v>0.63</v>
      </c>
      <c r="I41" t="n">
        <v>31</v>
      </c>
      <c r="J41" t="n">
        <v>305.37</v>
      </c>
      <c r="K41" t="n">
        <v>61.2</v>
      </c>
      <c r="L41" t="n">
        <v>10.75</v>
      </c>
      <c r="M41" t="n">
        <v>29</v>
      </c>
      <c r="N41" t="n">
        <v>88.42</v>
      </c>
      <c r="O41" t="n">
        <v>37896.14</v>
      </c>
      <c r="P41" t="n">
        <v>440.43</v>
      </c>
      <c r="Q41" t="n">
        <v>452.66</v>
      </c>
      <c r="R41" t="n">
        <v>90.18000000000001</v>
      </c>
      <c r="S41" t="n">
        <v>57.64</v>
      </c>
      <c r="T41" t="n">
        <v>14074.4</v>
      </c>
      <c r="U41" t="n">
        <v>0.64</v>
      </c>
      <c r="V41" t="n">
        <v>0.86</v>
      </c>
      <c r="W41" t="n">
        <v>6.84</v>
      </c>
      <c r="X41" t="n">
        <v>0.86</v>
      </c>
      <c r="Y41" t="n">
        <v>1</v>
      </c>
      <c r="Z41" t="n">
        <v>10</v>
      </c>
      <c r="AA41" t="n">
        <v>578.0464145940294</v>
      </c>
      <c r="AB41" t="n">
        <v>790.9086060555505</v>
      </c>
      <c r="AC41" t="n">
        <v>715.4253987408085</v>
      </c>
      <c r="AD41" t="n">
        <v>578046.4145940294</v>
      </c>
      <c r="AE41" t="n">
        <v>790908.6060555505</v>
      </c>
      <c r="AF41" t="n">
        <v>2.981981479860871e-06</v>
      </c>
      <c r="AG41" t="n">
        <v>8.449074074074074</v>
      </c>
      <c r="AH41" t="n">
        <v>715425.3987408085</v>
      </c>
    </row>
    <row r="42">
      <c r="A42" t="n">
        <v>40</v>
      </c>
      <c r="B42" t="n">
        <v>145</v>
      </c>
      <c r="C42" t="inlineStr">
        <is>
          <t xml:space="preserve">CONCLUIDO	</t>
        </is>
      </c>
      <c r="D42" t="n">
        <v>3.4348</v>
      </c>
      <c r="E42" t="n">
        <v>29.11</v>
      </c>
      <c r="F42" t="n">
        <v>24.55</v>
      </c>
      <c r="G42" t="n">
        <v>49.1</v>
      </c>
      <c r="H42" t="n">
        <v>0.64</v>
      </c>
      <c r="I42" t="n">
        <v>30</v>
      </c>
      <c r="J42" t="n">
        <v>305.9</v>
      </c>
      <c r="K42" t="n">
        <v>61.2</v>
      </c>
      <c r="L42" t="n">
        <v>11</v>
      </c>
      <c r="M42" t="n">
        <v>28</v>
      </c>
      <c r="N42" t="n">
        <v>88.7</v>
      </c>
      <c r="O42" t="n">
        <v>37962.28</v>
      </c>
      <c r="P42" t="n">
        <v>439.83</v>
      </c>
      <c r="Q42" t="n">
        <v>452.59</v>
      </c>
      <c r="R42" t="n">
        <v>89.2</v>
      </c>
      <c r="S42" t="n">
        <v>57.64</v>
      </c>
      <c r="T42" t="n">
        <v>13586.36</v>
      </c>
      <c r="U42" t="n">
        <v>0.65</v>
      </c>
      <c r="V42" t="n">
        <v>0.86</v>
      </c>
      <c r="W42" t="n">
        <v>6.84</v>
      </c>
      <c r="X42" t="n">
        <v>0.82</v>
      </c>
      <c r="Y42" t="n">
        <v>1</v>
      </c>
      <c r="Z42" t="n">
        <v>10</v>
      </c>
      <c r="AA42" t="n">
        <v>576.2638303708142</v>
      </c>
      <c r="AB42" t="n">
        <v>788.4695956792818</v>
      </c>
      <c r="AC42" t="n">
        <v>713.2191640916782</v>
      </c>
      <c r="AD42" t="n">
        <v>576263.8303708142</v>
      </c>
      <c r="AE42" t="n">
        <v>788469.5956792819</v>
      </c>
      <c r="AF42" t="n">
        <v>2.991125189681429e-06</v>
      </c>
      <c r="AG42" t="n">
        <v>8.423032407407407</v>
      </c>
      <c r="AH42" t="n">
        <v>713219.1640916782</v>
      </c>
    </row>
    <row r="43">
      <c r="A43" t="n">
        <v>41</v>
      </c>
      <c r="B43" t="n">
        <v>145</v>
      </c>
      <c r="C43" t="inlineStr">
        <is>
          <t xml:space="preserve">CONCLUIDO	</t>
        </is>
      </c>
      <c r="D43" t="n">
        <v>3.4423</v>
      </c>
      <c r="E43" t="n">
        <v>29.05</v>
      </c>
      <c r="F43" t="n">
        <v>24.54</v>
      </c>
      <c r="G43" t="n">
        <v>50.77</v>
      </c>
      <c r="H43" t="n">
        <v>0.65</v>
      </c>
      <c r="I43" t="n">
        <v>29</v>
      </c>
      <c r="J43" t="n">
        <v>306.44</v>
      </c>
      <c r="K43" t="n">
        <v>61.2</v>
      </c>
      <c r="L43" t="n">
        <v>11.25</v>
      </c>
      <c r="M43" t="n">
        <v>27</v>
      </c>
      <c r="N43" t="n">
        <v>88.98999999999999</v>
      </c>
      <c r="O43" t="n">
        <v>38028.53</v>
      </c>
      <c r="P43" t="n">
        <v>439.46</v>
      </c>
      <c r="Q43" t="n">
        <v>452.62</v>
      </c>
      <c r="R43" t="n">
        <v>88.65000000000001</v>
      </c>
      <c r="S43" t="n">
        <v>57.64</v>
      </c>
      <c r="T43" t="n">
        <v>13320.43</v>
      </c>
      <c r="U43" t="n">
        <v>0.65</v>
      </c>
      <c r="V43" t="n">
        <v>0.86</v>
      </c>
      <c r="W43" t="n">
        <v>6.85</v>
      </c>
      <c r="X43" t="n">
        <v>0.8100000000000001</v>
      </c>
      <c r="Y43" t="n">
        <v>1</v>
      </c>
      <c r="Z43" t="n">
        <v>10</v>
      </c>
      <c r="AA43" t="n">
        <v>575.0826448001073</v>
      </c>
      <c r="AB43" t="n">
        <v>786.8534454712112</v>
      </c>
      <c r="AC43" t="n">
        <v>711.7572569911848</v>
      </c>
      <c r="AD43" t="n">
        <v>575082.6448001073</v>
      </c>
      <c r="AE43" t="n">
        <v>786853.4454712112</v>
      </c>
      <c r="AF43" t="n">
        <v>2.997656410981828e-06</v>
      </c>
      <c r="AG43" t="n">
        <v>8.405671296296296</v>
      </c>
      <c r="AH43" t="n">
        <v>711757.2569911848</v>
      </c>
    </row>
    <row r="44">
      <c r="A44" t="n">
        <v>42</v>
      </c>
      <c r="B44" t="n">
        <v>145</v>
      </c>
      <c r="C44" t="inlineStr">
        <is>
          <t xml:space="preserve">CONCLUIDO	</t>
        </is>
      </c>
      <c r="D44" t="n">
        <v>3.4421</v>
      </c>
      <c r="E44" t="n">
        <v>29.05</v>
      </c>
      <c r="F44" t="n">
        <v>24.54</v>
      </c>
      <c r="G44" t="n">
        <v>50.77</v>
      </c>
      <c r="H44" t="n">
        <v>0.67</v>
      </c>
      <c r="I44" t="n">
        <v>29</v>
      </c>
      <c r="J44" t="n">
        <v>306.98</v>
      </c>
      <c r="K44" t="n">
        <v>61.2</v>
      </c>
      <c r="L44" t="n">
        <v>11.5</v>
      </c>
      <c r="M44" t="n">
        <v>27</v>
      </c>
      <c r="N44" t="n">
        <v>89.28</v>
      </c>
      <c r="O44" t="n">
        <v>38094.91</v>
      </c>
      <c r="P44" t="n">
        <v>439.7</v>
      </c>
      <c r="Q44" t="n">
        <v>452.59</v>
      </c>
      <c r="R44" t="n">
        <v>88.72</v>
      </c>
      <c r="S44" t="n">
        <v>57.64</v>
      </c>
      <c r="T44" t="n">
        <v>13353.63</v>
      </c>
      <c r="U44" t="n">
        <v>0.65</v>
      </c>
      <c r="V44" t="n">
        <v>0.86</v>
      </c>
      <c r="W44" t="n">
        <v>6.85</v>
      </c>
      <c r="X44" t="n">
        <v>0.8100000000000001</v>
      </c>
      <c r="Y44" t="n">
        <v>1</v>
      </c>
      <c r="Z44" t="n">
        <v>10</v>
      </c>
      <c r="AA44" t="n">
        <v>575.2747500658257</v>
      </c>
      <c r="AB44" t="n">
        <v>787.1162923708533</v>
      </c>
      <c r="AC44" t="n">
        <v>711.995018151633</v>
      </c>
      <c r="AD44" t="n">
        <v>575274.7500658258</v>
      </c>
      <c r="AE44" t="n">
        <v>787116.2923708534</v>
      </c>
      <c r="AF44" t="n">
        <v>2.997482245080484e-06</v>
      </c>
      <c r="AG44" t="n">
        <v>8.405671296296296</v>
      </c>
      <c r="AH44" t="n">
        <v>711995.018151633</v>
      </c>
    </row>
    <row r="45">
      <c r="A45" t="n">
        <v>43</v>
      </c>
      <c r="B45" t="n">
        <v>145</v>
      </c>
      <c r="C45" t="inlineStr">
        <is>
          <t xml:space="preserve">CONCLUIDO	</t>
        </is>
      </c>
      <c r="D45" t="n">
        <v>3.4525</v>
      </c>
      <c r="E45" t="n">
        <v>28.96</v>
      </c>
      <c r="F45" t="n">
        <v>24.51</v>
      </c>
      <c r="G45" t="n">
        <v>52.51</v>
      </c>
      <c r="H45" t="n">
        <v>0.68</v>
      </c>
      <c r="I45" t="n">
        <v>28</v>
      </c>
      <c r="J45" t="n">
        <v>307.52</v>
      </c>
      <c r="K45" t="n">
        <v>61.2</v>
      </c>
      <c r="L45" t="n">
        <v>11.75</v>
      </c>
      <c r="M45" t="n">
        <v>26</v>
      </c>
      <c r="N45" t="n">
        <v>89.56999999999999</v>
      </c>
      <c r="O45" t="n">
        <v>38161.42</v>
      </c>
      <c r="P45" t="n">
        <v>439.09</v>
      </c>
      <c r="Q45" t="n">
        <v>452.68</v>
      </c>
      <c r="R45" t="n">
        <v>87.72</v>
      </c>
      <c r="S45" t="n">
        <v>57.64</v>
      </c>
      <c r="T45" t="n">
        <v>12859.53</v>
      </c>
      <c r="U45" t="n">
        <v>0.66</v>
      </c>
      <c r="V45" t="n">
        <v>0.87</v>
      </c>
      <c r="W45" t="n">
        <v>6.84</v>
      </c>
      <c r="X45" t="n">
        <v>0.78</v>
      </c>
      <c r="Y45" t="n">
        <v>1</v>
      </c>
      <c r="Z45" t="n">
        <v>10</v>
      </c>
      <c r="AA45" t="n">
        <v>573.5144314251248</v>
      </c>
      <c r="AB45" t="n">
        <v>784.7077467468688</v>
      </c>
      <c r="AC45" t="n">
        <v>709.8163407415865</v>
      </c>
      <c r="AD45" t="n">
        <v>573514.4314251249</v>
      </c>
      <c r="AE45" t="n">
        <v>784707.7467468688</v>
      </c>
      <c r="AF45" t="n">
        <v>3.006538871950371e-06</v>
      </c>
      <c r="AG45" t="n">
        <v>8.37962962962963</v>
      </c>
      <c r="AH45" t="n">
        <v>709816.3407415865</v>
      </c>
    </row>
    <row r="46">
      <c r="A46" t="n">
        <v>44</v>
      </c>
      <c r="B46" t="n">
        <v>145</v>
      </c>
      <c r="C46" t="inlineStr">
        <is>
          <t xml:space="preserve">CONCLUIDO	</t>
        </is>
      </c>
      <c r="D46" t="n">
        <v>3.453</v>
      </c>
      <c r="E46" t="n">
        <v>28.96</v>
      </c>
      <c r="F46" t="n">
        <v>24.5</v>
      </c>
      <c r="G46" t="n">
        <v>52.5</v>
      </c>
      <c r="H46" t="n">
        <v>0.6899999999999999</v>
      </c>
      <c r="I46" t="n">
        <v>28</v>
      </c>
      <c r="J46" t="n">
        <v>308.06</v>
      </c>
      <c r="K46" t="n">
        <v>61.2</v>
      </c>
      <c r="L46" t="n">
        <v>12</v>
      </c>
      <c r="M46" t="n">
        <v>26</v>
      </c>
      <c r="N46" t="n">
        <v>89.86</v>
      </c>
      <c r="O46" t="n">
        <v>38228.06</v>
      </c>
      <c r="P46" t="n">
        <v>438.94</v>
      </c>
      <c r="Q46" t="n">
        <v>452.65</v>
      </c>
      <c r="R46" t="n">
        <v>87.58</v>
      </c>
      <c r="S46" t="n">
        <v>57.64</v>
      </c>
      <c r="T46" t="n">
        <v>12790.3</v>
      </c>
      <c r="U46" t="n">
        <v>0.66</v>
      </c>
      <c r="V46" t="n">
        <v>0.87</v>
      </c>
      <c r="W46" t="n">
        <v>6.84</v>
      </c>
      <c r="X46" t="n">
        <v>0.78</v>
      </c>
      <c r="Y46" t="n">
        <v>1</v>
      </c>
      <c r="Z46" t="n">
        <v>10</v>
      </c>
      <c r="AA46" t="n">
        <v>573.3124907754684</v>
      </c>
      <c r="AB46" t="n">
        <v>784.4314426410162</v>
      </c>
      <c r="AC46" t="n">
        <v>709.5664067118012</v>
      </c>
      <c r="AD46" t="n">
        <v>573312.4907754684</v>
      </c>
      <c r="AE46" t="n">
        <v>784431.4426410162</v>
      </c>
      <c r="AF46" t="n">
        <v>3.006974286703731e-06</v>
      </c>
      <c r="AG46" t="n">
        <v>8.37962962962963</v>
      </c>
      <c r="AH46" t="n">
        <v>709566.4067118012</v>
      </c>
    </row>
    <row r="47">
      <c r="A47" t="n">
        <v>45</v>
      </c>
      <c r="B47" t="n">
        <v>145</v>
      </c>
      <c r="C47" t="inlineStr">
        <is>
          <t xml:space="preserve">CONCLUIDO	</t>
        </is>
      </c>
      <c r="D47" t="n">
        <v>3.4634</v>
      </c>
      <c r="E47" t="n">
        <v>28.87</v>
      </c>
      <c r="F47" t="n">
        <v>24.47</v>
      </c>
      <c r="G47" t="n">
        <v>54.38</v>
      </c>
      <c r="H47" t="n">
        <v>0.71</v>
      </c>
      <c r="I47" t="n">
        <v>27</v>
      </c>
      <c r="J47" t="n">
        <v>308.6</v>
      </c>
      <c r="K47" t="n">
        <v>61.2</v>
      </c>
      <c r="L47" t="n">
        <v>12.25</v>
      </c>
      <c r="M47" t="n">
        <v>25</v>
      </c>
      <c r="N47" t="n">
        <v>90.15000000000001</v>
      </c>
      <c r="O47" t="n">
        <v>38294.82</v>
      </c>
      <c r="P47" t="n">
        <v>438.56</v>
      </c>
      <c r="Q47" t="n">
        <v>452.57</v>
      </c>
      <c r="R47" t="n">
        <v>86.73</v>
      </c>
      <c r="S47" t="n">
        <v>57.64</v>
      </c>
      <c r="T47" t="n">
        <v>12367.02</v>
      </c>
      <c r="U47" t="n">
        <v>0.66</v>
      </c>
      <c r="V47" t="n">
        <v>0.87</v>
      </c>
      <c r="W47" t="n">
        <v>6.83</v>
      </c>
      <c r="X47" t="n">
        <v>0.74</v>
      </c>
      <c r="Y47" t="n">
        <v>1</v>
      </c>
      <c r="Z47" t="n">
        <v>10</v>
      </c>
      <c r="AA47" t="n">
        <v>571.7242238953957</v>
      </c>
      <c r="AB47" t="n">
        <v>782.258305826311</v>
      </c>
      <c r="AC47" t="n">
        <v>707.6006710246749</v>
      </c>
      <c r="AD47" t="n">
        <v>571724.2238953956</v>
      </c>
      <c r="AE47" t="n">
        <v>782258.305826311</v>
      </c>
      <c r="AF47" t="n">
        <v>3.016030913573618e-06</v>
      </c>
      <c r="AG47" t="n">
        <v>8.353587962962964</v>
      </c>
      <c r="AH47" t="n">
        <v>707600.6710246749</v>
      </c>
    </row>
    <row r="48">
      <c r="A48" t="n">
        <v>46</v>
      </c>
      <c r="B48" t="n">
        <v>145</v>
      </c>
      <c r="C48" t="inlineStr">
        <is>
          <t xml:space="preserve">CONCLUIDO	</t>
        </is>
      </c>
      <c r="D48" t="n">
        <v>3.4634</v>
      </c>
      <c r="E48" t="n">
        <v>28.87</v>
      </c>
      <c r="F48" t="n">
        <v>24.47</v>
      </c>
      <c r="G48" t="n">
        <v>54.38</v>
      </c>
      <c r="H48" t="n">
        <v>0.72</v>
      </c>
      <c r="I48" t="n">
        <v>27</v>
      </c>
      <c r="J48" t="n">
        <v>309.14</v>
      </c>
      <c r="K48" t="n">
        <v>61.2</v>
      </c>
      <c r="L48" t="n">
        <v>12.5</v>
      </c>
      <c r="M48" t="n">
        <v>25</v>
      </c>
      <c r="N48" t="n">
        <v>90.44</v>
      </c>
      <c r="O48" t="n">
        <v>38361.7</v>
      </c>
      <c r="P48" t="n">
        <v>438.3</v>
      </c>
      <c r="Q48" t="n">
        <v>452.6</v>
      </c>
      <c r="R48" t="n">
        <v>86.64</v>
      </c>
      <c r="S48" t="n">
        <v>57.64</v>
      </c>
      <c r="T48" t="n">
        <v>12323.43</v>
      </c>
      <c r="U48" t="n">
        <v>0.67</v>
      </c>
      <c r="V48" t="n">
        <v>0.87</v>
      </c>
      <c r="W48" t="n">
        <v>6.84</v>
      </c>
      <c r="X48" t="n">
        <v>0.74</v>
      </c>
      <c r="Y48" t="n">
        <v>1</v>
      </c>
      <c r="Z48" t="n">
        <v>10</v>
      </c>
      <c r="AA48" t="n">
        <v>571.5426541819594</v>
      </c>
      <c r="AB48" t="n">
        <v>782.0098741340972</v>
      </c>
      <c r="AC48" t="n">
        <v>707.3759493044898</v>
      </c>
      <c r="AD48" t="n">
        <v>571542.6541819593</v>
      </c>
      <c r="AE48" t="n">
        <v>782009.8741340972</v>
      </c>
      <c r="AF48" t="n">
        <v>3.016030913573618e-06</v>
      </c>
      <c r="AG48" t="n">
        <v>8.353587962962964</v>
      </c>
      <c r="AH48" t="n">
        <v>707375.9493044899</v>
      </c>
    </row>
    <row r="49">
      <c r="A49" t="n">
        <v>47</v>
      </c>
      <c r="B49" t="n">
        <v>145</v>
      </c>
      <c r="C49" t="inlineStr">
        <is>
          <t xml:space="preserve">CONCLUIDO	</t>
        </is>
      </c>
      <c r="D49" t="n">
        <v>3.4726</v>
      </c>
      <c r="E49" t="n">
        <v>28.8</v>
      </c>
      <c r="F49" t="n">
        <v>24.45</v>
      </c>
      <c r="G49" t="n">
        <v>56.42</v>
      </c>
      <c r="H49" t="n">
        <v>0.73</v>
      </c>
      <c r="I49" t="n">
        <v>26</v>
      </c>
      <c r="J49" t="n">
        <v>309.68</v>
      </c>
      <c r="K49" t="n">
        <v>61.2</v>
      </c>
      <c r="L49" t="n">
        <v>12.75</v>
      </c>
      <c r="M49" t="n">
        <v>24</v>
      </c>
      <c r="N49" t="n">
        <v>90.73999999999999</v>
      </c>
      <c r="O49" t="n">
        <v>38428.72</v>
      </c>
      <c r="P49" t="n">
        <v>438.05</v>
      </c>
      <c r="Q49" t="n">
        <v>452.58</v>
      </c>
      <c r="R49" t="n">
        <v>85.8</v>
      </c>
      <c r="S49" t="n">
        <v>57.64</v>
      </c>
      <c r="T49" t="n">
        <v>11907.19</v>
      </c>
      <c r="U49" t="n">
        <v>0.67</v>
      </c>
      <c r="V49" t="n">
        <v>0.87</v>
      </c>
      <c r="W49" t="n">
        <v>6.84</v>
      </c>
      <c r="X49" t="n">
        <v>0.72</v>
      </c>
      <c r="Y49" t="n">
        <v>1</v>
      </c>
      <c r="Z49" t="n">
        <v>10</v>
      </c>
      <c r="AA49" t="n">
        <v>570.2311762822835</v>
      </c>
      <c r="AB49" t="n">
        <v>780.215452213439</v>
      </c>
      <c r="AC49" t="n">
        <v>705.7527844934524</v>
      </c>
      <c r="AD49" t="n">
        <v>570231.1762822835</v>
      </c>
      <c r="AE49" t="n">
        <v>780215.452213439</v>
      </c>
      <c r="AF49" t="n">
        <v>3.024042545035441e-06</v>
      </c>
      <c r="AG49" t="n">
        <v>8.333333333333334</v>
      </c>
      <c r="AH49" t="n">
        <v>705752.7844934524</v>
      </c>
    </row>
    <row r="50">
      <c r="A50" t="n">
        <v>48</v>
      </c>
      <c r="B50" t="n">
        <v>145</v>
      </c>
      <c r="C50" t="inlineStr">
        <is>
          <t xml:space="preserve">CONCLUIDO	</t>
        </is>
      </c>
      <c r="D50" t="n">
        <v>3.4717</v>
      </c>
      <c r="E50" t="n">
        <v>28.8</v>
      </c>
      <c r="F50" t="n">
        <v>24.45</v>
      </c>
      <c r="G50" t="n">
        <v>56.43</v>
      </c>
      <c r="H50" t="n">
        <v>0.75</v>
      </c>
      <c r="I50" t="n">
        <v>26</v>
      </c>
      <c r="J50" t="n">
        <v>310.23</v>
      </c>
      <c r="K50" t="n">
        <v>61.2</v>
      </c>
      <c r="L50" t="n">
        <v>13</v>
      </c>
      <c r="M50" t="n">
        <v>24</v>
      </c>
      <c r="N50" t="n">
        <v>91.03</v>
      </c>
      <c r="O50" t="n">
        <v>38495.87</v>
      </c>
      <c r="P50" t="n">
        <v>438.04</v>
      </c>
      <c r="Q50" t="n">
        <v>452.63</v>
      </c>
      <c r="R50" t="n">
        <v>86.05</v>
      </c>
      <c r="S50" t="n">
        <v>57.64</v>
      </c>
      <c r="T50" t="n">
        <v>12031.45</v>
      </c>
      <c r="U50" t="n">
        <v>0.67</v>
      </c>
      <c r="V50" t="n">
        <v>0.87</v>
      </c>
      <c r="W50" t="n">
        <v>6.84</v>
      </c>
      <c r="X50" t="n">
        <v>0.73</v>
      </c>
      <c r="Y50" t="n">
        <v>1</v>
      </c>
      <c r="Z50" t="n">
        <v>10</v>
      </c>
      <c r="AA50" t="n">
        <v>570.327645444871</v>
      </c>
      <c r="AB50" t="n">
        <v>780.3474455776105</v>
      </c>
      <c r="AC50" t="n">
        <v>705.8721805962012</v>
      </c>
      <c r="AD50" t="n">
        <v>570327.645444871</v>
      </c>
      <c r="AE50" t="n">
        <v>780347.4455776105</v>
      </c>
      <c r="AF50" t="n">
        <v>3.023258798479392e-06</v>
      </c>
      <c r="AG50" t="n">
        <v>8.333333333333334</v>
      </c>
      <c r="AH50" t="n">
        <v>705872.1805962012</v>
      </c>
    </row>
    <row r="51">
      <c r="A51" t="n">
        <v>49</v>
      </c>
      <c r="B51" t="n">
        <v>145</v>
      </c>
      <c r="C51" t="inlineStr">
        <is>
          <t xml:space="preserve">CONCLUIDO	</t>
        </is>
      </c>
      <c r="D51" t="n">
        <v>3.483</v>
      </c>
      <c r="E51" t="n">
        <v>28.71</v>
      </c>
      <c r="F51" t="n">
        <v>24.41</v>
      </c>
      <c r="G51" t="n">
        <v>58.59</v>
      </c>
      <c r="H51" t="n">
        <v>0.76</v>
      </c>
      <c r="I51" t="n">
        <v>25</v>
      </c>
      <c r="J51" t="n">
        <v>310.77</v>
      </c>
      <c r="K51" t="n">
        <v>61.2</v>
      </c>
      <c r="L51" t="n">
        <v>13.25</v>
      </c>
      <c r="M51" t="n">
        <v>23</v>
      </c>
      <c r="N51" t="n">
        <v>91.33</v>
      </c>
      <c r="O51" t="n">
        <v>38563.14</v>
      </c>
      <c r="P51" t="n">
        <v>437.39</v>
      </c>
      <c r="Q51" t="n">
        <v>452.58</v>
      </c>
      <c r="R51" t="n">
        <v>84.87</v>
      </c>
      <c r="S51" t="n">
        <v>57.64</v>
      </c>
      <c r="T51" t="n">
        <v>11450.38</v>
      </c>
      <c r="U51" t="n">
        <v>0.68</v>
      </c>
      <c r="V51" t="n">
        <v>0.87</v>
      </c>
      <c r="W51" t="n">
        <v>6.83</v>
      </c>
      <c r="X51" t="n">
        <v>0.6899999999999999</v>
      </c>
      <c r="Y51" t="n">
        <v>1</v>
      </c>
      <c r="Z51" t="n">
        <v>10</v>
      </c>
      <c r="AA51" t="n">
        <v>568.4283217322433</v>
      </c>
      <c r="AB51" t="n">
        <v>777.7487070817448</v>
      </c>
      <c r="AC51" t="n">
        <v>703.5214620550286</v>
      </c>
      <c r="AD51" t="n">
        <v>568428.3217322433</v>
      </c>
      <c r="AE51" t="n">
        <v>777748.7070817448</v>
      </c>
      <c r="AF51" t="n">
        <v>3.033099171905327e-06</v>
      </c>
      <c r="AG51" t="n">
        <v>8.307291666666666</v>
      </c>
      <c r="AH51" t="n">
        <v>703521.4620550285</v>
      </c>
    </row>
    <row r="52">
      <c r="A52" t="n">
        <v>50</v>
      </c>
      <c r="B52" t="n">
        <v>145</v>
      </c>
      <c r="C52" t="inlineStr">
        <is>
          <t xml:space="preserve">CONCLUIDO	</t>
        </is>
      </c>
      <c r="D52" t="n">
        <v>3.4833</v>
      </c>
      <c r="E52" t="n">
        <v>28.71</v>
      </c>
      <c r="F52" t="n">
        <v>24.41</v>
      </c>
      <c r="G52" t="n">
        <v>58.59</v>
      </c>
      <c r="H52" t="n">
        <v>0.77</v>
      </c>
      <c r="I52" t="n">
        <v>25</v>
      </c>
      <c r="J52" t="n">
        <v>311.32</v>
      </c>
      <c r="K52" t="n">
        <v>61.2</v>
      </c>
      <c r="L52" t="n">
        <v>13.5</v>
      </c>
      <c r="M52" t="n">
        <v>23</v>
      </c>
      <c r="N52" t="n">
        <v>91.62</v>
      </c>
      <c r="O52" t="n">
        <v>38630.55</v>
      </c>
      <c r="P52" t="n">
        <v>437.38</v>
      </c>
      <c r="Q52" t="n">
        <v>452.66</v>
      </c>
      <c r="R52" t="n">
        <v>84.62</v>
      </c>
      <c r="S52" t="n">
        <v>57.64</v>
      </c>
      <c r="T52" t="n">
        <v>11324.65</v>
      </c>
      <c r="U52" t="n">
        <v>0.68</v>
      </c>
      <c r="V52" t="n">
        <v>0.87</v>
      </c>
      <c r="W52" t="n">
        <v>6.84</v>
      </c>
      <c r="X52" t="n">
        <v>0.6899999999999999</v>
      </c>
      <c r="Y52" t="n">
        <v>1</v>
      </c>
      <c r="Z52" t="n">
        <v>10</v>
      </c>
      <c r="AA52" t="n">
        <v>568.3871696300472</v>
      </c>
      <c r="AB52" t="n">
        <v>777.6924009600174</v>
      </c>
      <c r="AC52" t="n">
        <v>703.4705297105326</v>
      </c>
      <c r="AD52" t="n">
        <v>568387.1696300472</v>
      </c>
      <c r="AE52" t="n">
        <v>777692.4009600173</v>
      </c>
      <c r="AF52" t="n">
        <v>3.033360420757343e-06</v>
      </c>
      <c r="AG52" t="n">
        <v>8.307291666666666</v>
      </c>
      <c r="AH52" t="n">
        <v>703470.5297105325</v>
      </c>
    </row>
    <row r="53">
      <c r="A53" t="n">
        <v>51</v>
      </c>
      <c r="B53" t="n">
        <v>145</v>
      </c>
      <c r="C53" t="inlineStr">
        <is>
          <t xml:space="preserve">CONCLUIDO	</t>
        </is>
      </c>
      <c r="D53" t="n">
        <v>3.4942</v>
      </c>
      <c r="E53" t="n">
        <v>28.62</v>
      </c>
      <c r="F53" t="n">
        <v>24.38</v>
      </c>
      <c r="G53" t="n">
        <v>60.94</v>
      </c>
      <c r="H53" t="n">
        <v>0.79</v>
      </c>
      <c r="I53" t="n">
        <v>24</v>
      </c>
      <c r="J53" t="n">
        <v>311.87</v>
      </c>
      <c r="K53" t="n">
        <v>61.2</v>
      </c>
      <c r="L53" t="n">
        <v>13.75</v>
      </c>
      <c r="M53" t="n">
        <v>22</v>
      </c>
      <c r="N53" t="n">
        <v>91.92</v>
      </c>
      <c r="O53" t="n">
        <v>38698.21</v>
      </c>
      <c r="P53" t="n">
        <v>437.07</v>
      </c>
      <c r="Q53" t="n">
        <v>452.62</v>
      </c>
      <c r="R53" t="n">
        <v>83.45</v>
      </c>
      <c r="S53" t="n">
        <v>57.64</v>
      </c>
      <c r="T53" t="n">
        <v>10743.86</v>
      </c>
      <c r="U53" t="n">
        <v>0.6899999999999999</v>
      </c>
      <c r="V53" t="n">
        <v>0.87</v>
      </c>
      <c r="W53" t="n">
        <v>6.83</v>
      </c>
      <c r="X53" t="n">
        <v>0.65</v>
      </c>
      <c r="Y53" t="n">
        <v>1</v>
      </c>
      <c r="Z53" t="n">
        <v>10</v>
      </c>
      <c r="AA53" t="n">
        <v>566.819184985796</v>
      </c>
      <c r="AB53" t="n">
        <v>775.5470151951527</v>
      </c>
      <c r="AC53" t="n">
        <v>701.5298965519988</v>
      </c>
      <c r="AD53" t="n">
        <v>566819.184985796</v>
      </c>
      <c r="AE53" t="n">
        <v>775547.0151951526</v>
      </c>
      <c r="AF53" t="n">
        <v>3.04285246238059e-06</v>
      </c>
      <c r="AG53" t="n">
        <v>8.28125</v>
      </c>
      <c r="AH53" t="n">
        <v>701529.8965519988</v>
      </c>
    </row>
    <row r="54">
      <c r="A54" t="n">
        <v>52</v>
      </c>
      <c r="B54" t="n">
        <v>145</v>
      </c>
      <c r="C54" t="inlineStr">
        <is>
          <t xml:space="preserve">CONCLUIDO	</t>
        </is>
      </c>
      <c r="D54" t="n">
        <v>3.4926</v>
      </c>
      <c r="E54" t="n">
        <v>28.63</v>
      </c>
      <c r="F54" t="n">
        <v>24.39</v>
      </c>
      <c r="G54" t="n">
        <v>60.97</v>
      </c>
      <c r="H54" t="n">
        <v>0.8</v>
      </c>
      <c r="I54" t="n">
        <v>24</v>
      </c>
      <c r="J54" t="n">
        <v>312.42</v>
      </c>
      <c r="K54" t="n">
        <v>61.2</v>
      </c>
      <c r="L54" t="n">
        <v>14</v>
      </c>
      <c r="M54" t="n">
        <v>22</v>
      </c>
      <c r="N54" t="n">
        <v>92.22</v>
      </c>
      <c r="O54" t="n">
        <v>38765.89</v>
      </c>
      <c r="P54" t="n">
        <v>437.25</v>
      </c>
      <c r="Q54" t="n">
        <v>452.59</v>
      </c>
      <c r="R54" t="n">
        <v>84</v>
      </c>
      <c r="S54" t="n">
        <v>57.64</v>
      </c>
      <c r="T54" t="n">
        <v>11019.91</v>
      </c>
      <c r="U54" t="n">
        <v>0.6899999999999999</v>
      </c>
      <c r="V54" t="n">
        <v>0.87</v>
      </c>
      <c r="W54" t="n">
        <v>6.83</v>
      </c>
      <c r="X54" t="n">
        <v>0.66</v>
      </c>
      <c r="Y54" t="n">
        <v>1</v>
      </c>
      <c r="Z54" t="n">
        <v>10</v>
      </c>
      <c r="AA54" t="n">
        <v>567.1632432324897</v>
      </c>
      <c r="AB54" t="n">
        <v>776.0177708670575</v>
      </c>
      <c r="AC54" t="n">
        <v>701.9557239632867</v>
      </c>
      <c r="AD54" t="n">
        <v>567163.2432324897</v>
      </c>
      <c r="AE54" t="n">
        <v>776017.7708670575</v>
      </c>
      <c r="AF54" t="n">
        <v>3.041459135169838e-06</v>
      </c>
      <c r="AG54" t="n">
        <v>8.284143518518519</v>
      </c>
      <c r="AH54" t="n">
        <v>701955.7239632867</v>
      </c>
    </row>
    <row r="55">
      <c r="A55" t="n">
        <v>53</v>
      </c>
      <c r="B55" t="n">
        <v>145</v>
      </c>
      <c r="C55" t="inlineStr">
        <is>
          <t xml:space="preserve">CONCLUIDO	</t>
        </is>
      </c>
      <c r="D55" t="n">
        <v>3.5053</v>
      </c>
      <c r="E55" t="n">
        <v>28.53</v>
      </c>
      <c r="F55" t="n">
        <v>24.34</v>
      </c>
      <c r="G55" t="n">
        <v>63.49</v>
      </c>
      <c r="H55" t="n">
        <v>0.8100000000000001</v>
      </c>
      <c r="I55" t="n">
        <v>23</v>
      </c>
      <c r="J55" t="n">
        <v>312.97</v>
      </c>
      <c r="K55" t="n">
        <v>61.2</v>
      </c>
      <c r="L55" t="n">
        <v>14.25</v>
      </c>
      <c r="M55" t="n">
        <v>21</v>
      </c>
      <c r="N55" t="n">
        <v>92.52</v>
      </c>
      <c r="O55" t="n">
        <v>38833.69</v>
      </c>
      <c r="P55" t="n">
        <v>436.22</v>
      </c>
      <c r="Q55" t="n">
        <v>452.59</v>
      </c>
      <c r="R55" t="n">
        <v>82.55</v>
      </c>
      <c r="S55" t="n">
        <v>57.64</v>
      </c>
      <c r="T55" t="n">
        <v>10297.36</v>
      </c>
      <c r="U55" t="n">
        <v>0.7</v>
      </c>
      <c r="V55" t="n">
        <v>0.87</v>
      </c>
      <c r="W55" t="n">
        <v>6.83</v>
      </c>
      <c r="X55" t="n">
        <v>0.61</v>
      </c>
      <c r="Y55" t="n">
        <v>1</v>
      </c>
      <c r="Z55" t="n">
        <v>10</v>
      </c>
      <c r="AA55" t="n">
        <v>564.8278258223577</v>
      </c>
      <c r="AB55" t="n">
        <v>772.8223497351703</v>
      </c>
      <c r="AC55" t="n">
        <v>699.0652693394251</v>
      </c>
      <c r="AD55" t="n">
        <v>564827.8258223577</v>
      </c>
      <c r="AE55" t="n">
        <v>772822.3497351703</v>
      </c>
      <c r="AF55" t="n">
        <v>3.052518669905181e-06</v>
      </c>
      <c r="AG55" t="n">
        <v>8.255208333333334</v>
      </c>
      <c r="AH55" t="n">
        <v>699065.269339425</v>
      </c>
    </row>
    <row r="56">
      <c r="A56" t="n">
        <v>54</v>
      </c>
      <c r="B56" t="n">
        <v>145</v>
      </c>
      <c r="C56" t="inlineStr">
        <is>
          <t xml:space="preserve">CONCLUIDO	</t>
        </is>
      </c>
      <c r="D56" t="n">
        <v>3.5038</v>
      </c>
      <c r="E56" t="n">
        <v>28.54</v>
      </c>
      <c r="F56" t="n">
        <v>24.35</v>
      </c>
      <c r="G56" t="n">
        <v>63.53</v>
      </c>
      <c r="H56" t="n">
        <v>0.82</v>
      </c>
      <c r="I56" t="n">
        <v>23</v>
      </c>
      <c r="J56" t="n">
        <v>313.52</v>
      </c>
      <c r="K56" t="n">
        <v>61.2</v>
      </c>
      <c r="L56" t="n">
        <v>14.5</v>
      </c>
      <c r="M56" t="n">
        <v>21</v>
      </c>
      <c r="N56" t="n">
        <v>92.81999999999999</v>
      </c>
      <c r="O56" t="n">
        <v>38901.63</v>
      </c>
      <c r="P56" t="n">
        <v>436.63</v>
      </c>
      <c r="Q56" t="n">
        <v>452.59</v>
      </c>
      <c r="R56" t="n">
        <v>82.72</v>
      </c>
      <c r="S56" t="n">
        <v>57.64</v>
      </c>
      <c r="T56" t="n">
        <v>10383.58</v>
      </c>
      <c r="U56" t="n">
        <v>0.7</v>
      </c>
      <c r="V56" t="n">
        <v>0.87</v>
      </c>
      <c r="W56" t="n">
        <v>6.83</v>
      </c>
      <c r="X56" t="n">
        <v>0.63</v>
      </c>
      <c r="Y56" t="n">
        <v>1</v>
      </c>
      <c r="Z56" t="n">
        <v>10</v>
      </c>
      <c r="AA56" t="n">
        <v>565.3174089207845</v>
      </c>
      <c r="AB56" t="n">
        <v>773.4922189293196</v>
      </c>
      <c r="AC56" t="n">
        <v>699.6712071578521</v>
      </c>
      <c r="AD56" t="n">
        <v>565317.4089207845</v>
      </c>
      <c r="AE56" t="n">
        <v>773492.2189293196</v>
      </c>
      <c r="AF56" t="n">
        <v>3.051212425645101e-06</v>
      </c>
      <c r="AG56" t="n">
        <v>8.258101851851853</v>
      </c>
      <c r="AH56" t="n">
        <v>699671.2071578521</v>
      </c>
    </row>
    <row r="57">
      <c r="A57" t="n">
        <v>55</v>
      </c>
      <c r="B57" t="n">
        <v>145</v>
      </c>
      <c r="C57" t="inlineStr">
        <is>
          <t xml:space="preserve">CONCLUIDO	</t>
        </is>
      </c>
      <c r="D57" t="n">
        <v>3.5047</v>
      </c>
      <c r="E57" t="n">
        <v>28.53</v>
      </c>
      <c r="F57" t="n">
        <v>24.34</v>
      </c>
      <c r="G57" t="n">
        <v>63.51</v>
      </c>
      <c r="H57" t="n">
        <v>0.84</v>
      </c>
      <c r="I57" t="n">
        <v>23</v>
      </c>
      <c r="J57" t="n">
        <v>314.07</v>
      </c>
      <c r="K57" t="n">
        <v>61.2</v>
      </c>
      <c r="L57" t="n">
        <v>14.75</v>
      </c>
      <c r="M57" t="n">
        <v>21</v>
      </c>
      <c r="N57" t="n">
        <v>93.12</v>
      </c>
      <c r="O57" t="n">
        <v>38969.71</v>
      </c>
      <c r="P57" t="n">
        <v>436.25</v>
      </c>
      <c r="Q57" t="n">
        <v>452.61</v>
      </c>
      <c r="R57" t="n">
        <v>82.67</v>
      </c>
      <c r="S57" t="n">
        <v>57.64</v>
      </c>
      <c r="T57" t="n">
        <v>10356.72</v>
      </c>
      <c r="U57" t="n">
        <v>0.7</v>
      </c>
      <c r="V57" t="n">
        <v>0.87</v>
      </c>
      <c r="W57" t="n">
        <v>6.83</v>
      </c>
      <c r="X57" t="n">
        <v>0.62</v>
      </c>
      <c r="Y57" t="n">
        <v>1</v>
      </c>
      <c r="Z57" t="n">
        <v>10</v>
      </c>
      <c r="AA57" t="n">
        <v>564.9159122263675</v>
      </c>
      <c r="AB57" t="n">
        <v>772.9428734392343</v>
      </c>
      <c r="AC57" t="n">
        <v>699.1742904303294</v>
      </c>
      <c r="AD57" t="n">
        <v>564915.9122263675</v>
      </c>
      <c r="AE57" t="n">
        <v>772942.8734392343</v>
      </c>
      <c r="AF57" t="n">
        <v>3.051996172201149e-06</v>
      </c>
      <c r="AG57" t="n">
        <v>8.255208333333334</v>
      </c>
      <c r="AH57" t="n">
        <v>699174.2904303294</v>
      </c>
    </row>
    <row r="58">
      <c r="A58" t="n">
        <v>56</v>
      </c>
      <c r="B58" t="n">
        <v>145</v>
      </c>
      <c r="C58" t="inlineStr">
        <is>
          <t xml:space="preserve">CONCLUIDO	</t>
        </is>
      </c>
      <c r="D58" t="n">
        <v>3.5142</v>
      </c>
      <c r="E58" t="n">
        <v>28.46</v>
      </c>
      <c r="F58" t="n">
        <v>24.32</v>
      </c>
      <c r="G58" t="n">
        <v>66.33</v>
      </c>
      <c r="H58" t="n">
        <v>0.85</v>
      </c>
      <c r="I58" t="n">
        <v>22</v>
      </c>
      <c r="J58" t="n">
        <v>314.62</v>
      </c>
      <c r="K58" t="n">
        <v>61.2</v>
      </c>
      <c r="L58" t="n">
        <v>15</v>
      </c>
      <c r="M58" t="n">
        <v>20</v>
      </c>
      <c r="N58" t="n">
        <v>93.43000000000001</v>
      </c>
      <c r="O58" t="n">
        <v>39037.92</v>
      </c>
      <c r="P58" t="n">
        <v>436.12</v>
      </c>
      <c r="Q58" t="n">
        <v>452.65</v>
      </c>
      <c r="R58" t="n">
        <v>81.81</v>
      </c>
      <c r="S58" t="n">
        <v>57.64</v>
      </c>
      <c r="T58" t="n">
        <v>9934.9</v>
      </c>
      <c r="U58" t="n">
        <v>0.7</v>
      </c>
      <c r="V58" t="n">
        <v>0.87</v>
      </c>
      <c r="W58" t="n">
        <v>6.83</v>
      </c>
      <c r="X58" t="n">
        <v>0.6</v>
      </c>
      <c r="Y58" t="n">
        <v>1</v>
      </c>
      <c r="Z58" t="n">
        <v>10</v>
      </c>
      <c r="AA58" t="n">
        <v>563.6862897659516</v>
      </c>
      <c r="AB58" t="n">
        <v>771.2604497417791</v>
      </c>
      <c r="AC58" t="n">
        <v>697.6524348892627</v>
      </c>
      <c r="AD58" t="n">
        <v>563686.2897659517</v>
      </c>
      <c r="AE58" t="n">
        <v>771260.4497417791</v>
      </c>
      <c r="AF58" t="n">
        <v>3.060269052514988e-06</v>
      </c>
      <c r="AG58" t="n">
        <v>8.234953703703704</v>
      </c>
      <c r="AH58" t="n">
        <v>697652.4348892628</v>
      </c>
    </row>
    <row r="59">
      <c r="A59" t="n">
        <v>57</v>
      </c>
      <c r="B59" t="n">
        <v>145</v>
      </c>
      <c r="C59" t="inlineStr">
        <is>
          <t xml:space="preserve">CONCLUIDO	</t>
        </is>
      </c>
      <c r="D59" t="n">
        <v>3.5143</v>
      </c>
      <c r="E59" t="n">
        <v>28.46</v>
      </c>
      <c r="F59" t="n">
        <v>24.32</v>
      </c>
      <c r="G59" t="n">
        <v>66.33</v>
      </c>
      <c r="H59" t="n">
        <v>0.86</v>
      </c>
      <c r="I59" t="n">
        <v>22</v>
      </c>
      <c r="J59" t="n">
        <v>315.18</v>
      </c>
      <c r="K59" t="n">
        <v>61.2</v>
      </c>
      <c r="L59" t="n">
        <v>15.25</v>
      </c>
      <c r="M59" t="n">
        <v>20</v>
      </c>
      <c r="N59" t="n">
        <v>93.73</v>
      </c>
      <c r="O59" t="n">
        <v>39106.27</v>
      </c>
      <c r="P59" t="n">
        <v>436.14</v>
      </c>
      <c r="Q59" t="n">
        <v>452.62</v>
      </c>
      <c r="R59" t="n">
        <v>81.87</v>
      </c>
      <c r="S59" t="n">
        <v>57.64</v>
      </c>
      <c r="T59" t="n">
        <v>9963.540000000001</v>
      </c>
      <c r="U59" t="n">
        <v>0.7</v>
      </c>
      <c r="V59" t="n">
        <v>0.87</v>
      </c>
      <c r="W59" t="n">
        <v>6.82</v>
      </c>
      <c r="X59" t="n">
        <v>0.59</v>
      </c>
      <c r="Y59" t="n">
        <v>1</v>
      </c>
      <c r="Z59" t="n">
        <v>10</v>
      </c>
      <c r="AA59" t="n">
        <v>563.6888870465526</v>
      </c>
      <c r="AB59" t="n">
        <v>771.2640034556813</v>
      </c>
      <c r="AC59" t="n">
        <v>697.6556494416978</v>
      </c>
      <c r="AD59" t="n">
        <v>563688.8870465526</v>
      </c>
      <c r="AE59" t="n">
        <v>771264.0034556813</v>
      </c>
      <c r="AF59" t="n">
        <v>3.06035613546566e-06</v>
      </c>
      <c r="AG59" t="n">
        <v>8.234953703703704</v>
      </c>
      <c r="AH59" t="n">
        <v>697655.6494416979</v>
      </c>
    </row>
    <row r="60">
      <c r="A60" t="n">
        <v>58</v>
      </c>
      <c r="B60" t="n">
        <v>145</v>
      </c>
      <c r="C60" t="inlineStr">
        <is>
          <t xml:space="preserve">CONCLUIDO	</t>
        </is>
      </c>
      <c r="D60" t="n">
        <v>3.5137</v>
      </c>
      <c r="E60" t="n">
        <v>28.46</v>
      </c>
      <c r="F60" t="n">
        <v>24.33</v>
      </c>
      <c r="G60" t="n">
        <v>66.34</v>
      </c>
      <c r="H60" t="n">
        <v>0.87</v>
      </c>
      <c r="I60" t="n">
        <v>22</v>
      </c>
      <c r="J60" t="n">
        <v>315.73</v>
      </c>
      <c r="K60" t="n">
        <v>61.2</v>
      </c>
      <c r="L60" t="n">
        <v>15.5</v>
      </c>
      <c r="M60" t="n">
        <v>20</v>
      </c>
      <c r="N60" t="n">
        <v>94.03</v>
      </c>
      <c r="O60" t="n">
        <v>39174.75</v>
      </c>
      <c r="P60" t="n">
        <v>436.13</v>
      </c>
      <c r="Q60" t="n">
        <v>452.64</v>
      </c>
      <c r="R60" t="n">
        <v>81.94</v>
      </c>
      <c r="S60" t="n">
        <v>57.64</v>
      </c>
      <c r="T60" t="n">
        <v>9999.77</v>
      </c>
      <c r="U60" t="n">
        <v>0.7</v>
      </c>
      <c r="V60" t="n">
        <v>0.87</v>
      </c>
      <c r="W60" t="n">
        <v>6.83</v>
      </c>
      <c r="X60" t="n">
        <v>0.6</v>
      </c>
      <c r="Y60" t="n">
        <v>1</v>
      </c>
      <c r="Z60" t="n">
        <v>10</v>
      </c>
      <c r="AA60" t="n">
        <v>563.7869745817175</v>
      </c>
      <c r="AB60" t="n">
        <v>771.3982111486105</v>
      </c>
      <c r="AC60" t="n">
        <v>697.7770485407755</v>
      </c>
      <c r="AD60" t="n">
        <v>563786.9745817175</v>
      </c>
      <c r="AE60" t="n">
        <v>771398.2111486105</v>
      </c>
      <c r="AF60" t="n">
        <v>3.059833637761627e-06</v>
      </c>
      <c r="AG60" t="n">
        <v>8.234953703703704</v>
      </c>
      <c r="AH60" t="n">
        <v>697777.0485407754</v>
      </c>
    </row>
    <row r="61">
      <c r="A61" t="n">
        <v>59</v>
      </c>
      <c r="B61" t="n">
        <v>145</v>
      </c>
      <c r="C61" t="inlineStr">
        <is>
          <t xml:space="preserve">CONCLUIDO	</t>
        </is>
      </c>
      <c r="D61" t="n">
        <v>3.5247</v>
      </c>
      <c r="E61" t="n">
        <v>28.37</v>
      </c>
      <c r="F61" t="n">
        <v>24.29</v>
      </c>
      <c r="G61" t="n">
        <v>69.40000000000001</v>
      </c>
      <c r="H61" t="n">
        <v>0.89</v>
      </c>
      <c r="I61" t="n">
        <v>21</v>
      </c>
      <c r="J61" t="n">
        <v>316.29</v>
      </c>
      <c r="K61" t="n">
        <v>61.2</v>
      </c>
      <c r="L61" t="n">
        <v>15.75</v>
      </c>
      <c r="M61" t="n">
        <v>19</v>
      </c>
      <c r="N61" t="n">
        <v>94.34</v>
      </c>
      <c r="O61" t="n">
        <v>39243.37</v>
      </c>
      <c r="P61" t="n">
        <v>435.75</v>
      </c>
      <c r="Q61" t="n">
        <v>452.59</v>
      </c>
      <c r="R61" t="n">
        <v>80.47</v>
      </c>
      <c r="S61" t="n">
        <v>57.64</v>
      </c>
      <c r="T61" t="n">
        <v>9266.67</v>
      </c>
      <c r="U61" t="n">
        <v>0.72</v>
      </c>
      <c r="V61" t="n">
        <v>0.87</v>
      </c>
      <c r="W61" t="n">
        <v>6.84</v>
      </c>
      <c r="X61" t="n">
        <v>0.57</v>
      </c>
      <c r="Y61" t="n">
        <v>1</v>
      </c>
      <c r="Z61" t="n">
        <v>10</v>
      </c>
      <c r="AA61" t="n">
        <v>562.1497760537922</v>
      </c>
      <c r="AB61" t="n">
        <v>769.1581238946013</v>
      </c>
      <c r="AC61" t="n">
        <v>695.7507520703068</v>
      </c>
      <c r="AD61" t="n">
        <v>562149.7760537921</v>
      </c>
      <c r="AE61" t="n">
        <v>769158.1238946014</v>
      </c>
      <c r="AF61" t="n">
        <v>3.069412762335546e-06</v>
      </c>
      <c r="AG61" t="n">
        <v>8.208912037037038</v>
      </c>
      <c r="AH61" t="n">
        <v>695750.7520703068</v>
      </c>
    </row>
    <row r="62">
      <c r="A62" t="n">
        <v>60</v>
      </c>
      <c r="B62" t="n">
        <v>145</v>
      </c>
      <c r="C62" t="inlineStr">
        <is>
          <t xml:space="preserve">CONCLUIDO	</t>
        </is>
      </c>
      <c r="D62" t="n">
        <v>3.5238</v>
      </c>
      <c r="E62" t="n">
        <v>28.38</v>
      </c>
      <c r="F62" t="n">
        <v>24.3</v>
      </c>
      <c r="G62" t="n">
        <v>69.42</v>
      </c>
      <c r="H62" t="n">
        <v>0.9</v>
      </c>
      <c r="I62" t="n">
        <v>21</v>
      </c>
      <c r="J62" t="n">
        <v>316.85</v>
      </c>
      <c r="K62" t="n">
        <v>61.2</v>
      </c>
      <c r="L62" t="n">
        <v>16</v>
      </c>
      <c r="M62" t="n">
        <v>19</v>
      </c>
      <c r="N62" t="n">
        <v>94.65000000000001</v>
      </c>
      <c r="O62" t="n">
        <v>39312.13</v>
      </c>
      <c r="P62" t="n">
        <v>436.02</v>
      </c>
      <c r="Q62" t="n">
        <v>452.6</v>
      </c>
      <c r="R62" t="n">
        <v>80.84</v>
      </c>
      <c r="S62" t="n">
        <v>57.64</v>
      </c>
      <c r="T62" t="n">
        <v>9455.459999999999</v>
      </c>
      <c r="U62" t="n">
        <v>0.71</v>
      </c>
      <c r="V62" t="n">
        <v>0.87</v>
      </c>
      <c r="W62" t="n">
        <v>6.83</v>
      </c>
      <c r="X62" t="n">
        <v>0.57</v>
      </c>
      <c r="Y62" t="n">
        <v>1</v>
      </c>
      <c r="Z62" t="n">
        <v>10</v>
      </c>
      <c r="AA62" t="n">
        <v>562.4727862381455</v>
      </c>
      <c r="AB62" t="n">
        <v>769.6000806790373</v>
      </c>
      <c r="AC62" t="n">
        <v>696.1505291195265</v>
      </c>
      <c r="AD62" t="n">
        <v>562472.7862381455</v>
      </c>
      <c r="AE62" t="n">
        <v>769600.0806790374</v>
      </c>
      <c r="AF62" t="n">
        <v>3.068629015779498e-06</v>
      </c>
      <c r="AG62" t="n">
        <v>8.211805555555555</v>
      </c>
      <c r="AH62" t="n">
        <v>696150.5291195265</v>
      </c>
    </row>
    <row r="63">
      <c r="A63" t="n">
        <v>61</v>
      </c>
      <c r="B63" t="n">
        <v>145</v>
      </c>
      <c r="C63" t="inlineStr">
        <is>
          <t xml:space="preserve">CONCLUIDO	</t>
        </is>
      </c>
      <c r="D63" t="n">
        <v>3.5231</v>
      </c>
      <c r="E63" t="n">
        <v>28.38</v>
      </c>
      <c r="F63" t="n">
        <v>24.3</v>
      </c>
      <c r="G63" t="n">
        <v>69.44</v>
      </c>
      <c r="H63" t="n">
        <v>0.91</v>
      </c>
      <c r="I63" t="n">
        <v>21</v>
      </c>
      <c r="J63" t="n">
        <v>317.41</v>
      </c>
      <c r="K63" t="n">
        <v>61.2</v>
      </c>
      <c r="L63" t="n">
        <v>16.25</v>
      </c>
      <c r="M63" t="n">
        <v>19</v>
      </c>
      <c r="N63" t="n">
        <v>94.95999999999999</v>
      </c>
      <c r="O63" t="n">
        <v>39381.03</v>
      </c>
      <c r="P63" t="n">
        <v>436.04</v>
      </c>
      <c r="Q63" t="n">
        <v>452.57</v>
      </c>
      <c r="R63" t="n">
        <v>81.11</v>
      </c>
      <c r="S63" t="n">
        <v>57.64</v>
      </c>
      <c r="T63" t="n">
        <v>9587.24</v>
      </c>
      <c r="U63" t="n">
        <v>0.71</v>
      </c>
      <c r="V63" t="n">
        <v>0.87</v>
      </c>
      <c r="W63" t="n">
        <v>6.83</v>
      </c>
      <c r="X63" t="n">
        <v>0.58</v>
      </c>
      <c r="Y63" t="n">
        <v>1</v>
      </c>
      <c r="Z63" t="n">
        <v>10</v>
      </c>
      <c r="AA63" t="n">
        <v>562.5642513981845</v>
      </c>
      <c r="AB63" t="n">
        <v>769.7252273461609</v>
      </c>
      <c r="AC63" t="n">
        <v>696.2637319643842</v>
      </c>
      <c r="AD63" t="n">
        <v>562564.2513981846</v>
      </c>
      <c r="AE63" t="n">
        <v>769725.2273461609</v>
      </c>
      <c r="AF63" t="n">
        <v>3.068019435124794e-06</v>
      </c>
      <c r="AG63" t="n">
        <v>8.211805555555555</v>
      </c>
      <c r="AH63" t="n">
        <v>696263.7319643842</v>
      </c>
    </row>
    <row r="64">
      <c r="A64" t="n">
        <v>62</v>
      </c>
      <c r="B64" t="n">
        <v>145</v>
      </c>
      <c r="C64" t="inlineStr">
        <is>
          <t xml:space="preserve">CONCLUIDO	</t>
        </is>
      </c>
      <c r="D64" t="n">
        <v>3.5355</v>
      </c>
      <c r="E64" t="n">
        <v>28.28</v>
      </c>
      <c r="F64" t="n">
        <v>24.26</v>
      </c>
      <c r="G64" t="n">
        <v>72.77</v>
      </c>
      <c r="H64" t="n">
        <v>0.92</v>
      </c>
      <c r="I64" t="n">
        <v>20</v>
      </c>
      <c r="J64" t="n">
        <v>317.97</v>
      </c>
      <c r="K64" t="n">
        <v>61.2</v>
      </c>
      <c r="L64" t="n">
        <v>16.5</v>
      </c>
      <c r="M64" t="n">
        <v>18</v>
      </c>
      <c r="N64" t="n">
        <v>95.27</v>
      </c>
      <c r="O64" t="n">
        <v>39450.07</v>
      </c>
      <c r="P64" t="n">
        <v>434.98</v>
      </c>
      <c r="Q64" t="n">
        <v>452.57</v>
      </c>
      <c r="R64" t="n">
        <v>79.79000000000001</v>
      </c>
      <c r="S64" t="n">
        <v>57.64</v>
      </c>
      <c r="T64" t="n">
        <v>8935.27</v>
      </c>
      <c r="U64" t="n">
        <v>0.72</v>
      </c>
      <c r="V64" t="n">
        <v>0.87</v>
      </c>
      <c r="W64" t="n">
        <v>6.82</v>
      </c>
      <c r="X64" t="n">
        <v>0.53</v>
      </c>
      <c r="Y64" t="n">
        <v>1</v>
      </c>
      <c r="Z64" t="n">
        <v>10</v>
      </c>
      <c r="AA64" t="n">
        <v>560.3157070792707</v>
      </c>
      <c r="AB64" t="n">
        <v>766.6486698102487</v>
      </c>
      <c r="AC64" t="n">
        <v>693.4807967617239</v>
      </c>
      <c r="AD64" t="n">
        <v>560315.7070792707</v>
      </c>
      <c r="AE64" t="n">
        <v>766648.6698102488</v>
      </c>
      <c r="AF64" t="n">
        <v>3.07881772100812e-06</v>
      </c>
      <c r="AG64" t="n">
        <v>8.182870370370372</v>
      </c>
      <c r="AH64" t="n">
        <v>693480.7967617239</v>
      </c>
    </row>
    <row r="65">
      <c r="A65" t="n">
        <v>63</v>
      </c>
      <c r="B65" t="n">
        <v>145</v>
      </c>
      <c r="C65" t="inlineStr">
        <is>
          <t xml:space="preserve">CONCLUIDO	</t>
        </is>
      </c>
      <c r="D65" t="n">
        <v>3.5329</v>
      </c>
      <c r="E65" t="n">
        <v>28.3</v>
      </c>
      <c r="F65" t="n">
        <v>24.28</v>
      </c>
      <c r="G65" t="n">
        <v>72.83</v>
      </c>
      <c r="H65" t="n">
        <v>0.9399999999999999</v>
      </c>
      <c r="I65" t="n">
        <v>20</v>
      </c>
      <c r="J65" t="n">
        <v>318.53</v>
      </c>
      <c r="K65" t="n">
        <v>61.2</v>
      </c>
      <c r="L65" t="n">
        <v>16.75</v>
      </c>
      <c r="M65" t="n">
        <v>18</v>
      </c>
      <c r="N65" t="n">
        <v>95.58</v>
      </c>
      <c r="O65" t="n">
        <v>39519.26</v>
      </c>
      <c r="P65" t="n">
        <v>435.85</v>
      </c>
      <c r="Q65" t="n">
        <v>452.57</v>
      </c>
      <c r="R65" t="n">
        <v>80.25</v>
      </c>
      <c r="S65" t="n">
        <v>57.64</v>
      </c>
      <c r="T65" t="n">
        <v>9162.43</v>
      </c>
      <c r="U65" t="n">
        <v>0.72</v>
      </c>
      <c r="V65" t="n">
        <v>0.87</v>
      </c>
      <c r="W65" t="n">
        <v>6.83</v>
      </c>
      <c r="X65" t="n">
        <v>0.55</v>
      </c>
      <c r="Y65" t="n">
        <v>1</v>
      </c>
      <c r="Z65" t="n">
        <v>10</v>
      </c>
      <c r="AA65" t="n">
        <v>561.2731543443181</v>
      </c>
      <c r="AB65" t="n">
        <v>767.9586913978787</v>
      </c>
      <c r="AC65" t="n">
        <v>694.6657917276572</v>
      </c>
      <c r="AD65" t="n">
        <v>561273.1543443181</v>
      </c>
      <c r="AE65" t="n">
        <v>767958.6913978787</v>
      </c>
      <c r="AF65" t="n">
        <v>3.076553564290649e-06</v>
      </c>
      <c r="AG65" t="n">
        <v>8.188657407407408</v>
      </c>
      <c r="AH65" t="n">
        <v>694665.7917276572</v>
      </c>
    </row>
    <row r="66">
      <c r="A66" t="n">
        <v>64</v>
      </c>
      <c r="B66" t="n">
        <v>145</v>
      </c>
      <c r="C66" t="inlineStr">
        <is>
          <t xml:space="preserve">CONCLUIDO	</t>
        </is>
      </c>
      <c r="D66" t="n">
        <v>3.5338</v>
      </c>
      <c r="E66" t="n">
        <v>28.3</v>
      </c>
      <c r="F66" t="n">
        <v>24.27</v>
      </c>
      <c r="G66" t="n">
        <v>72.81</v>
      </c>
      <c r="H66" t="n">
        <v>0.95</v>
      </c>
      <c r="I66" t="n">
        <v>20</v>
      </c>
      <c r="J66" t="n">
        <v>319.09</v>
      </c>
      <c r="K66" t="n">
        <v>61.2</v>
      </c>
      <c r="L66" t="n">
        <v>17</v>
      </c>
      <c r="M66" t="n">
        <v>18</v>
      </c>
      <c r="N66" t="n">
        <v>95.89</v>
      </c>
      <c r="O66" t="n">
        <v>39588.58</v>
      </c>
      <c r="P66" t="n">
        <v>435.65</v>
      </c>
      <c r="Q66" t="n">
        <v>452.62</v>
      </c>
      <c r="R66" t="n">
        <v>80.19</v>
      </c>
      <c r="S66" t="n">
        <v>57.64</v>
      </c>
      <c r="T66" t="n">
        <v>9133.49</v>
      </c>
      <c r="U66" t="n">
        <v>0.72</v>
      </c>
      <c r="V66" t="n">
        <v>0.87</v>
      </c>
      <c r="W66" t="n">
        <v>6.83</v>
      </c>
      <c r="X66" t="n">
        <v>0.55</v>
      </c>
      <c r="Y66" t="n">
        <v>1</v>
      </c>
      <c r="Z66" t="n">
        <v>10</v>
      </c>
      <c r="AA66" t="n">
        <v>560.999191768494</v>
      </c>
      <c r="AB66" t="n">
        <v>767.5838437152605</v>
      </c>
      <c r="AC66" t="n">
        <v>694.3267189817661</v>
      </c>
      <c r="AD66" t="n">
        <v>560999.1917684941</v>
      </c>
      <c r="AE66" t="n">
        <v>767583.8437152605</v>
      </c>
      <c r="AF66" t="n">
        <v>3.077337310846697e-06</v>
      </c>
      <c r="AG66" t="n">
        <v>8.188657407407408</v>
      </c>
      <c r="AH66" t="n">
        <v>694326.7189817661</v>
      </c>
    </row>
    <row r="67">
      <c r="A67" t="n">
        <v>65</v>
      </c>
      <c r="B67" t="n">
        <v>145</v>
      </c>
      <c r="C67" t="inlineStr">
        <is>
          <t xml:space="preserve">CONCLUIDO	</t>
        </is>
      </c>
      <c r="D67" t="n">
        <v>3.5337</v>
      </c>
      <c r="E67" t="n">
        <v>28.3</v>
      </c>
      <c r="F67" t="n">
        <v>24.27</v>
      </c>
      <c r="G67" t="n">
        <v>72.81</v>
      </c>
      <c r="H67" t="n">
        <v>0.96</v>
      </c>
      <c r="I67" t="n">
        <v>20</v>
      </c>
      <c r="J67" t="n">
        <v>319.65</v>
      </c>
      <c r="K67" t="n">
        <v>61.2</v>
      </c>
      <c r="L67" t="n">
        <v>17.25</v>
      </c>
      <c r="M67" t="n">
        <v>18</v>
      </c>
      <c r="N67" t="n">
        <v>96.2</v>
      </c>
      <c r="O67" t="n">
        <v>39658.05</v>
      </c>
      <c r="P67" t="n">
        <v>434.89</v>
      </c>
      <c r="Q67" t="n">
        <v>452.58</v>
      </c>
      <c r="R67" t="n">
        <v>80.09999999999999</v>
      </c>
      <c r="S67" t="n">
        <v>57.64</v>
      </c>
      <c r="T67" t="n">
        <v>9090.01</v>
      </c>
      <c r="U67" t="n">
        <v>0.72</v>
      </c>
      <c r="V67" t="n">
        <v>0.87</v>
      </c>
      <c r="W67" t="n">
        <v>6.83</v>
      </c>
      <c r="X67" t="n">
        <v>0.55</v>
      </c>
      <c r="Y67" t="n">
        <v>1</v>
      </c>
      <c r="Z67" t="n">
        <v>10</v>
      </c>
      <c r="AA67" t="n">
        <v>560.4900381789188</v>
      </c>
      <c r="AB67" t="n">
        <v>766.8871973117325</v>
      </c>
      <c r="AC67" t="n">
        <v>693.6965595332414</v>
      </c>
      <c r="AD67" t="n">
        <v>560490.0381789188</v>
      </c>
      <c r="AE67" t="n">
        <v>766887.1973117325</v>
      </c>
      <c r="AF67" t="n">
        <v>3.077250227896025e-06</v>
      </c>
      <c r="AG67" t="n">
        <v>8.188657407407408</v>
      </c>
      <c r="AH67" t="n">
        <v>693696.5595332414</v>
      </c>
    </row>
    <row r="68">
      <c r="A68" t="n">
        <v>66</v>
      </c>
      <c r="B68" t="n">
        <v>145</v>
      </c>
      <c r="C68" t="inlineStr">
        <is>
          <t xml:space="preserve">CONCLUIDO	</t>
        </is>
      </c>
      <c r="D68" t="n">
        <v>3.5436</v>
      </c>
      <c r="E68" t="n">
        <v>28.22</v>
      </c>
      <c r="F68" t="n">
        <v>24.25</v>
      </c>
      <c r="G68" t="n">
        <v>76.56999999999999</v>
      </c>
      <c r="H68" t="n">
        <v>0.97</v>
      </c>
      <c r="I68" t="n">
        <v>19</v>
      </c>
      <c r="J68" t="n">
        <v>320.22</v>
      </c>
      <c r="K68" t="n">
        <v>61.2</v>
      </c>
      <c r="L68" t="n">
        <v>17.5</v>
      </c>
      <c r="M68" t="n">
        <v>17</v>
      </c>
      <c r="N68" t="n">
        <v>96.52</v>
      </c>
      <c r="O68" t="n">
        <v>39727.66</v>
      </c>
      <c r="P68" t="n">
        <v>435</v>
      </c>
      <c r="Q68" t="n">
        <v>452.57</v>
      </c>
      <c r="R68" t="n">
        <v>79.5</v>
      </c>
      <c r="S68" t="n">
        <v>57.64</v>
      </c>
      <c r="T68" t="n">
        <v>8792.59</v>
      </c>
      <c r="U68" t="n">
        <v>0.73</v>
      </c>
      <c r="V68" t="n">
        <v>0.87</v>
      </c>
      <c r="W68" t="n">
        <v>6.82</v>
      </c>
      <c r="X68" t="n">
        <v>0.52</v>
      </c>
      <c r="Y68" t="n">
        <v>1</v>
      </c>
      <c r="Z68" t="n">
        <v>10</v>
      </c>
      <c r="AA68" t="n">
        <v>559.4023531317559</v>
      </c>
      <c r="AB68" t="n">
        <v>765.3989786449266</v>
      </c>
      <c r="AC68" t="n">
        <v>692.3503743672676</v>
      </c>
      <c r="AD68" t="n">
        <v>559402.353131756</v>
      </c>
      <c r="AE68" t="n">
        <v>765398.9786449266</v>
      </c>
      <c r="AF68" t="n">
        <v>3.085871440012552e-06</v>
      </c>
      <c r="AG68" t="n">
        <v>8.16550925925926</v>
      </c>
      <c r="AH68" t="n">
        <v>692350.3743672676</v>
      </c>
    </row>
    <row r="69">
      <c r="A69" t="n">
        <v>67</v>
      </c>
      <c r="B69" t="n">
        <v>145</v>
      </c>
      <c r="C69" t="inlineStr">
        <is>
          <t xml:space="preserve">CONCLUIDO	</t>
        </is>
      </c>
      <c r="D69" t="n">
        <v>3.5449</v>
      </c>
      <c r="E69" t="n">
        <v>28.21</v>
      </c>
      <c r="F69" t="n">
        <v>24.24</v>
      </c>
      <c r="G69" t="n">
        <v>76.54000000000001</v>
      </c>
      <c r="H69" t="n">
        <v>0.99</v>
      </c>
      <c r="I69" t="n">
        <v>19</v>
      </c>
      <c r="J69" t="n">
        <v>320.78</v>
      </c>
      <c r="K69" t="n">
        <v>61.2</v>
      </c>
      <c r="L69" t="n">
        <v>17.75</v>
      </c>
      <c r="M69" t="n">
        <v>17</v>
      </c>
      <c r="N69" t="n">
        <v>96.83</v>
      </c>
      <c r="O69" t="n">
        <v>39797.41</v>
      </c>
      <c r="P69" t="n">
        <v>434.96</v>
      </c>
      <c r="Q69" t="n">
        <v>452.59</v>
      </c>
      <c r="R69" t="n">
        <v>78.98999999999999</v>
      </c>
      <c r="S69" t="n">
        <v>57.64</v>
      </c>
      <c r="T69" t="n">
        <v>8538.879999999999</v>
      </c>
      <c r="U69" t="n">
        <v>0.73</v>
      </c>
      <c r="V69" t="n">
        <v>0.87</v>
      </c>
      <c r="W69" t="n">
        <v>6.83</v>
      </c>
      <c r="X69" t="n">
        <v>0.51</v>
      </c>
      <c r="Y69" t="n">
        <v>1</v>
      </c>
      <c r="Z69" t="n">
        <v>10</v>
      </c>
      <c r="AA69" t="n">
        <v>559.195089372079</v>
      </c>
      <c r="AB69" t="n">
        <v>765.1153912251049</v>
      </c>
      <c r="AC69" t="n">
        <v>692.0938521327762</v>
      </c>
      <c r="AD69" t="n">
        <v>559195.089372079</v>
      </c>
      <c r="AE69" t="n">
        <v>765115.3912251049</v>
      </c>
      <c r="AF69" t="n">
        <v>3.087003518371288e-06</v>
      </c>
      <c r="AG69" t="n">
        <v>8.162615740740742</v>
      </c>
      <c r="AH69" t="n">
        <v>692093.8521327762</v>
      </c>
    </row>
    <row r="70">
      <c r="A70" t="n">
        <v>68</v>
      </c>
      <c r="B70" t="n">
        <v>145</v>
      </c>
      <c r="C70" t="inlineStr">
        <is>
          <t xml:space="preserve">CONCLUIDO	</t>
        </is>
      </c>
      <c r="D70" t="n">
        <v>3.5446</v>
      </c>
      <c r="E70" t="n">
        <v>28.21</v>
      </c>
      <c r="F70" t="n">
        <v>24.24</v>
      </c>
      <c r="G70" t="n">
        <v>76.54000000000001</v>
      </c>
      <c r="H70" t="n">
        <v>1</v>
      </c>
      <c r="I70" t="n">
        <v>19</v>
      </c>
      <c r="J70" t="n">
        <v>321.35</v>
      </c>
      <c r="K70" t="n">
        <v>61.2</v>
      </c>
      <c r="L70" t="n">
        <v>18</v>
      </c>
      <c r="M70" t="n">
        <v>17</v>
      </c>
      <c r="N70" t="n">
        <v>97.15000000000001</v>
      </c>
      <c r="O70" t="n">
        <v>39867.32</v>
      </c>
      <c r="P70" t="n">
        <v>435.13</v>
      </c>
      <c r="Q70" t="n">
        <v>452.58</v>
      </c>
      <c r="R70" t="n">
        <v>79.27</v>
      </c>
      <c r="S70" t="n">
        <v>57.64</v>
      </c>
      <c r="T70" t="n">
        <v>8677.01</v>
      </c>
      <c r="U70" t="n">
        <v>0.73</v>
      </c>
      <c r="V70" t="n">
        <v>0.87</v>
      </c>
      <c r="W70" t="n">
        <v>6.82</v>
      </c>
      <c r="X70" t="n">
        <v>0.51</v>
      </c>
      <c r="Y70" t="n">
        <v>1</v>
      </c>
      <c r="Z70" t="n">
        <v>10</v>
      </c>
      <c r="AA70" t="n">
        <v>559.3439239001467</v>
      </c>
      <c r="AB70" t="n">
        <v>765.3190331925232</v>
      </c>
      <c r="AC70" t="n">
        <v>692.2780587966373</v>
      </c>
      <c r="AD70" t="n">
        <v>559343.9239001467</v>
      </c>
      <c r="AE70" t="n">
        <v>765319.0331925232</v>
      </c>
      <c r="AF70" t="n">
        <v>3.086742269519271e-06</v>
      </c>
      <c r="AG70" t="n">
        <v>8.162615740740742</v>
      </c>
      <c r="AH70" t="n">
        <v>692278.0587966373</v>
      </c>
    </row>
    <row r="71">
      <c r="A71" t="n">
        <v>69</v>
      </c>
      <c r="B71" t="n">
        <v>145</v>
      </c>
      <c r="C71" t="inlineStr">
        <is>
          <t xml:space="preserve">CONCLUIDO	</t>
        </is>
      </c>
      <c r="D71" t="n">
        <v>3.5447</v>
      </c>
      <c r="E71" t="n">
        <v>28.21</v>
      </c>
      <c r="F71" t="n">
        <v>24.24</v>
      </c>
      <c r="G71" t="n">
        <v>76.54000000000001</v>
      </c>
      <c r="H71" t="n">
        <v>1.01</v>
      </c>
      <c r="I71" t="n">
        <v>19</v>
      </c>
      <c r="J71" t="n">
        <v>321.92</v>
      </c>
      <c r="K71" t="n">
        <v>61.2</v>
      </c>
      <c r="L71" t="n">
        <v>18.25</v>
      </c>
      <c r="M71" t="n">
        <v>17</v>
      </c>
      <c r="N71" t="n">
        <v>97.47</v>
      </c>
      <c r="O71" t="n">
        <v>39937.36</v>
      </c>
      <c r="P71" t="n">
        <v>434.94</v>
      </c>
      <c r="Q71" t="n">
        <v>452.65</v>
      </c>
      <c r="R71" t="n">
        <v>79.06999999999999</v>
      </c>
      <c r="S71" t="n">
        <v>57.64</v>
      </c>
      <c r="T71" t="n">
        <v>8577.290000000001</v>
      </c>
      <c r="U71" t="n">
        <v>0.73</v>
      </c>
      <c r="V71" t="n">
        <v>0.87</v>
      </c>
      <c r="W71" t="n">
        <v>6.82</v>
      </c>
      <c r="X71" t="n">
        <v>0.51</v>
      </c>
      <c r="Y71" t="n">
        <v>1</v>
      </c>
      <c r="Z71" t="n">
        <v>10</v>
      </c>
      <c r="AA71" t="n">
        <v>559.2033325177694</v>
      </c>
      <c r="AB71" t="n">
        <v>765.1266698607004</v>
      </c>
      <c r="AC71" t="n">
        <v>692.1040543512199</v>
      </c>
      <c r="AD71" t="n">
        <v>559203.3325177693</v>
      </c>
      <c r="AE71" t="n">
        <v>765126.6698607004</v>
      </c>
      <c r="AF71" t="n">
        <v>3.086829352469944e-06</v>
      </c>
      <c r="AG71" t="n">
        <v>8.162615740740742</v>
      </c>
      <c r="AH71" t="n">
        <v>692104.0543512199</v>
      </c>
    </row>
    <row r="72">
      <c r="A72" t="n">
        <v>70</v>
      </c>
      <c r="B72" t="n">
        <v>145</v>
      </c>
      <c r="C72" t="inlineStr">
        <is>
          <t xml:space="preserve">CONCLUIDO	</t>
        </is>
      </c>
      <c r="D72" t="n">
        <v>3.556</v>
      </c>
      <c r="E72" t="n">
        <v>28.12</v>
      </c>
      <c r="F72" t="n">
        <v>24.2</v>
      </c>
      <c r="G72" t="n">
        <v>80.67</v>
      </c>
      <c r="H72" t="n">
        <v>1.02</v>
      </c>
      <c r="I72" t="n">
        <v>18</v>
      </c>
      <c r="J72" t="n">
        <v>322.49</v>
      </c>
      <c r="K72" t="n">
        <v>61.2</v>
      </c>
      <c r="L72" t="n">
        <v>18.5</v>
      </c>
      <c r="M72" t="n">
        <v>16</v>
      </c>
      <c r="N72" t="n">
        <v>97.79000000000001</v>
      </c>
      <c r="O72" t="n">
        <v>40007.56</v>
      </c>
      <c r="P72" t="n">
        <v>434.66</v>
      </c>
      <c r="Q72" t="n">
        <v>452.57</v>
      </c>
      <c r="R72" t="n">
        <v>77.93000000000001</v>
      </c>
      <c r="S72" t="n">
        <v>57.64</v>
      </c>
      <c r="T72" t="n">
        <v>8013.95</v>
      </c>
      <c r="U72" t="n">
        <v>0.74</v>
      </c>
      <c r="V72" t="n">
        <v>0.88</v>
      </c>
      <c r="W72" t="n">
        <v>6.82</v>
      </c>
      <c r="X72" t="n">
        <v>0.48</v>
      </c>
      <c r="Y72" t="n">
        <v>1</v>
      </c>
      <c r="Z72" t="n">
        <v>10</v>
      </c>
      <c r="AA72" t="n">
        <v>557.6300085858871</v>
      </c>
      <c r="AB72" t="n">
        <v>762.9739786469461</v>
      </c>
      <c r="AC72" t="n">
        <v>690.1568129655853</v>
      </c>
      <c r="AD72" t="n">
        <v>557630.0085858871</v>
      </c>
      <c r="AE72" t="n">
        <v>762973.978646946</v>
      </c>
      <c r="AF72" t="n">
        <v>3.096669725895878e-06</v>
      </c>
      <c r="AG72" t="n">
        <v>8.136574074074074</v>
      </c>
      <c r="AH72" t="n">
        <v>690156.8129655854</v>
      </c>
    </row>
    <row r="73">
      <c r="A73" t="n">
        <v>71</v>
      </c>
      <c r="B73" t="n">
        <v>145</v>
      </c>
      <c r="C73" t="inlineStr">
        <is>
          <t xml:space="preserve">CONCLUIDO	</t>
        </is>
      </c>
      <c r="D73" t="n">
        <v>3.5541</v>
      </c>
      <c r="E73" t="n">
        <v>28.14</v>
      </c>
      <c r="F73" t="n">
        <v>24.22</v>
      </c>
      <c r="G73" t="n">
        <v>80.72</v>
      </c>
      <c r="H73" t="n">
        <v>1.03</v>
      </c>
      <c r="I73" t="n">
        <v>18</v>
      </c>
      <c r="J73" t="n">
        <v>323.06</v>
      </c>
      <c r="K73" t="n">
        <v>61.2</v>
      </c>
      <c r="L73" t="n">
        <v>18.75</v>
      </c>
      <c r="M73" t="n">
        <v>16</v>
      </c>
      <c r="N73" t="n">
        <v>98.11</v>
      </c>
      <c r="O73" t="n">
        <v>40077.9</v>
      </c>
      <c r="P73" t="n">
        <v>435.21</v>
      </c>
      <c r="Q73" t="n">
        <v>452.58</v>
      </c>
      <c r="R73" t="n">
        <v>78.56999999999999</v>
      </c>
      <c r="S73" t="n">
        <v>57.64</v>
      </c>
      <c r="T73" t="n">
        <v>8332.139999999999</v>
      </c>
      <c r="U73" t="n">
        <v>0.73</v>
      </c>
      <c r="V73" t="n">
        <v>0.88</v>
      </c>
      <c r="W73" t="n">
        <v>6.82</v>
      </c>
      <c r="X73" t="n">
        <v>0.49</v>
      </c>
      <c r="Y73" t="n">
        <v>1</v>
      </c>
      <c r="Z73" t="n">
        <v>10</v>
      </c>
      <c r="AA73" t="n">
        <v>558.2859094299915</v>
      </c>
      <c r="AB73" t="n">
        <v>763.8714111181527</v>
      </c>
      <c r="AC73" t="n">
        <v>690.9685957412943</v>
      </c>
      <c r="AD73" t="n">
        <v>558285.9094299915</v>
      </c>
      <c r="AE73" t="n">
        <v>763871.4111181527</v>
      </c>
      <c r="AF73" t="n">
        <v>3.09501514983311e-06</v>
      </c>
      <c r="AG73" t="n">
        <v>8.142361111111112</v>
      </c>
      <c r="AH73" t="n">
        <v>690968.5957412943</v>
      </c>
    </row>
    <row r="74">
      <c r="A74" t="n">
        <v>72</v>
      </c>
      <c r="B74" t="n">
        <v>145</v>
      </c>
      <c r="C74" t="inlineStr">
        <is>
          <t xml:space="preserve">CONCLUIDO	</t>
        </is>
      </c>
      <c r="D74" t="n">
        <v>3.5556</v>
      </c>
      <c r="E74" t="n">
        <v>28.12</v>
      </c>
      <c r="F74" t="n">
        <v>24.21</v>
      </c>
      <c r="G74" t="n">
        <v>80.69</v>
      </c>
      <c r="H74" t="n">
        <v>1.05</v>
      </c>
      <c r="I74" t="n">
        <v>18</v>
      </c>
      <c r="J74" t="n">
        <v>323.63</v>
      </c>
      <c r="K74" t="n">
        <v>61.2</v>
      </c>
      <c r="L74" t="n">
        <v>19</v>
      </c>
      <c r="M74" t="n">
        <v>16</v>
      </c>
      <c r="N74" t="n">
        <v>98.43000000000001</v>
      </c>
      <c r="O74" t="n">
        <v>40148.52</v>
      </c>
      <c r="P74" t="n">
        <v>434.97</v>
      </c>
      <c r="Q74" t="n">
        <v>452.59</v>
      </c>
      <c r="R74" t="n">
        <v>78.08</v>
      </c>
      <c r="S74" t="n">
        <v>57.64</v>
      </c>
      <c r="T74" t="n">
        <v>8087.32</v>
      </c>
      <c r="U74" t="n">
        <v>0.74</v>
      </c>
      <c r="V74" t="n">
        <v>0.88</v>
      </c>
      <c r="W74" t="n">
        <v>6.82</v>
      </c>
      <c r="X74" t="n">
        <v>0.48</v>
      </c>
      <c r="Y74" t="n">
        <v>1</v>
      </c>
      <c r="Z74" t="n">
        <v>10</v>
      </c>
      <c r="AA74" t="n">
        <v>557.9218588666993</v>
      </c>
      <c r="AB74" t="n">
        <v>763.3733010766789</v>
      </c>
      <c r="AC74" t="n">
        <v>690.5180246230769</v>
      </c>
      <c r="AD74" t="n">
        <v>557921.8588666993</v>
      </c>
      <c r="AE74" t="n">
        <v>763373.3010766789</v>
      </c>
      <c r="AF74" t="n">
        <v>3.09632139409319e-06</v>
      </c>
      <c r="AG74" t="n">
        <v>8.136574074074074</v>
      </c>
      <c r="AH74" t="n">
        <v>690518.0246230769</v>
      </c>
    </row>
    <row r="75">
      <c r="A75" t="n">
        <v>73</v>
      </c>
      <c r="B75" t="n">
        <v>145</v>
      </c>
      <c r="C75" t="inlineStr">
        <is>
          <t xml:space="preserve">CONCLUIDO	</t>
        </is>
      </c>
      <c r="D75" t="n">
        <v>3.5556</v>
      </c>
      <c r="E75" t="n">
        <v>28.12</v>
      </c>
      <c r="F75" t="n">
        <v>24.21</v>
      </c>
      <c r="G75" t="n">
        <v>80.69</v>
      </c>
      <c r="H75" t="n">
        <v>1.06</v>
      </c>
      <c r="I75" t="n">
        <v>18</v>
      </c>
      <c r="J75" t="n">
        <v>324.2</v>
      </c>
      <c r="K75" t="n">
        <v>61.2</v>
      </c>
      <c r="L75" t="n">
        <v>19.25</v>
      </c>
      <c r="M75" t="n">
        <v>16</v>
      </c>
      <c r="N75" t="n">
        <v>98.75</v>
      </c>
      <c r="O75" t="n">
        <v>40219.17</v>
      </c>
      <c r="P75" t="n">
        <v>434.55</v>
      </c>
      <c r="Q75" t="n">
        <v>452.59</v>
      </c>
      <c r="R75" t="n">
        <v>77.97</v>
      </c>
      <c r="S75" t="n">
        <v>57.64</v>
      </c>
      <c r="T75" t="n">
        <v>8034.08</v>
      </c>
      <c r="U75" t="n">
        <v>0.74</v>
      </c>
      <c r="V75" t="n">
        <v>0.88</v>
      </c>
      <c r="W75" t="n">
        <v>6.82</v>
      </c>
      <c r="X75" t="n">
        <v>0.48</v>
      </c>
      <c r="Y75" t="n">
        <v>1</v>
      </c>
      <c r="Z75" t="n">
        <v>10</v>
      </c>
      <c r="AA75" t="n">
        <v>557.6361596131745</v>
      </c>
      <c r="AB75" t="n">
        <v>762.9823947538448</v>
      </c>
      <c r="AC75" t="n">
        <v>690.1644258510538</v>
      </c>
      <c r="AD75" t="n">
        <v>557636.1596131745</v>
      </c>
      <c r="AE75" t="n">
        <v>762982.3947538448</v>
      </c>
      <c r="AF75" t="n">
        <v>3.09632139409319e-06</v>
      </c>
      <c r="AG75" t="n">
        <v>8.136574074074074</v>
      </c>
      <c r="AH75" t="n">
        <v>690164.4258510538</v>
      </c>
    </row>
    <row r="76">
      <c r="A76" t="n">
        <v>74</v>
      </c>
      <c r="B76" t="n">
        <v>145</v>
      </c>
      <c r="C76" t="inlineStr">
        <is>
          <t xml:space="preserve">CONCLUIDO	</t>
        </is>
      </c>
      <c r="D76" t="n">
        <v>3.567</v>
      </c>
      <c r="E76" t="n">
        <v>28.03</v>
      </c>
      <c r="F76" t="n">
        <v>24.17</v>
      </c>
      <c r="G76" t="n">
        <v>85.3</v>
      </c>
      <c r="H76" t="n">
        <v>1.07</v>
      </c>
      <c r="I76" t="n">
        <v>17</v>
      </c>
      <c r="J76" t="n">
        <v>324.78</v>
      </c>
      <c r="K76" t="n">
        <v>61.2</v>
      </c>
      <c r="L76" t="n">
        <v>19.5</v>
      </c>
      <c r="M76" t="n">
        <v>15</v>
      </c>
      <c r="N76" t="n">
        <v>99.08</v>
      </c>
      <c r="O76" t="n">
        <v>40289.97</v>
      </c>
      <c r="P76" t="n">
        <v>433.72</v>
      </c>
      <c r="Q76" t="n">
        <v>452.58</v>
      </c>
      <c r="R76" t="n">
        <v>76.93000000000001</v>
      </c>
      <c r="S76" t="n">
        <v>57.64</v>
      </c>
      <c r="T76" t="n">
        <v>7519.53</v>
      </c>
      <c r="U76" t="n">
        <v>0.75</v>
      </c>
      <c r="V76" t="n">
        <v>0.88</v>
      </c>
      <c r="W76" t="n">
        <v>6.82</v>
      </c>
      <c r="X76" t="n">
        <v>0.44</v>
      </c>
      <c r="Y76" t="n">
        <v>1</v>
      </c>
      <c r="Z76" t="n">
        <v>10</v>
      </c>
      <c r="AA76" t="n">
        <v>555.6888852326451</v>
      </c>
      <c r="AB76" t="n">
        <v>760.3180480387217</v>
      </c>
      <c r="AC76" t="n">
        <v>687.7543606469881</v>
      </c>
      <c r="AD76" t="n">
        <v>555688.8852326451</v>
      </c>
      <c r="AE76" t="n">
        <v>760318.0480387217</v>
      </c>
      <c r="AF76" t="n">
        <v>3.106248850469797e-06</v>
      </c>
      <c r="AG76" t="n">
        <v>8.110532407407408</v>
      </c>
      <c r="AH76" t="n">
        <v>687754.360646988</v>
      </c>
    </row>
    <row r="77">
      <c r="A77" t="n">
        <v>75</v>
      </c>
      <c r="B77" t="n">
        <v>145</v>
      </c>
      <c r="C77" t="inlineStr">
        <is>
          <t xml:space="preserve">CONCLUIDO	</t>
        </is>
      </c>
      <c r="D77" t="n">
        <v>3.5676</v>
      </c>
      <c r="E77" t="n">
        <v>28.03</v>
      </c>
      <c r="F77" t="n">
        <v>24.16</v>
      </c>
      <c r="G77" t="n">
        <v>85.29000000000001</v>
      </c>
      <c r="H77" t="n">
        <v>1.08</v>
      </c>
      <c r="I77" t="n">
        <v>17</v>
      </c>
      <c r="J77" t="n">
        <v>325.35</v>
      </c>
      <c r="K77" t="n">
        <v>61.2</v>
      </c>
      <c r="L77" t="n">
        <v>19.75</v>
      </c>
      <c r="M77" t="n">
        <v>15</v>
      </c>
      <c r="N77" t="n">
        <v>99.40000000000001</v>
      </c>
      <c r="O77" t="n">
        <v>40360.92</v>
      </c>
      <c r="P77" t="n">
        <v>434.22</v>
      </c>
      <c r="Q77" t="n">
        <v>452.6</v>
      </c>
      <c r="R77" t="n">
        <v>76.70999999999999</v>
      </c>
      <c r="S77" t="n">
        <v>57.64</v>
      </c>
      <c r="T77" t="n">
        <v>7406.36</v>
      </c>
      <c r="U77" t="n">
        <v>0.75</v>
      </c>
      <c r="V77" t="n">
        <v>0.88</v>
      </c>
      <c r="W77" t="n">
        <v>6.82</v>
      </c>
      <c r="X77" t="n">
        <v>0.44</v>
      </c>
      <c r="Y77" t="n">
        <v>1</v>
      </c>
      <c r="Z77" t="n">
        <v>10</v>
      </c>
      <c r="AA77" t="n">
        <v>555.9258197186441</v>
      </c>
      <c r="AB77" t="n">
        <v>760.6422322552776</v>
      </c>
      <c r="AC77" t="n">
        <v>688.047605176911</v>
      </c>
      <c r="AD77" t="n">
        <v>555925.8197186441</v>
      </c>
      <c r="AE77" t="n">
        <v>760642.2322552776</v>
      </c>
      <c r="AF77" t="n">
        <v>3.106771348173829e-06</v>
      </c>
      <c r="AG77" t="n">
        <v>8.110532407407408</v>
      </c>
      <c r="AH77" t="n">
        <v>688047.605176911</v>
      </c>
    </row>
    <row r="78">
      <c r="A78" t="n">
        <v>76</v>
      </c>
      <c r="B78" t="n">
        <v>145</v>
      </c>
      <c r="C78" t="inlineStr">
        <is>
          <t xml:space="preserve">CONCLUIDO	</t>
        </is>
      </c>
      <c r="D78" t="n">
        <v>3.5671</v>
      </c>
      <c r="E78" t="n">
        <v>28.03</v>
      </c>
      <c r="F78" t="n">
        <v>24.17</v>
      </c>
      <c r="G78" t="n">
        <v>85.3</v>
      </c>
      <c r="H78" t="n">
        <v>1.09</v>
      </c>
      <c r="I78" t="n">
        <v>17</v>
      </c>
      <c r="J78" t="n">
        <v>325.93</v>
      </c>
      <c r="K78" t="n">
        <v>61.2</v>
      </c>
      <c r="L78" t="n">
        <v>20</v>
      </c>
      <c r="M78" t="n">
        <v>15</v>
      </c>
      <c r="N78" t="n">
        <v>99.73</v>
      </c>
      <c r="O78" t="n">
        <v>40432.03</v>
      </c>
      <c r="P78" t="n">
        <v>434.55</v>
      </c>
      <c r="Q78" t="n">
        <v>452.55</v>
      </c>
      <c r="R78" t="n">
        <v>76.78</v>
      </c>
      <c r="S78" t="n">
        <v>57.64</v>
      </c>
      <c r="T78" t="n">
        <v>7444.33</v>
      </c>
      <c r="U78" t="n">
        <v>0.75</v>
      </c>
      <c r="V78" t="n">
        <v>0.88</v>
      </c>
      <c r="W78" t="n">
        <v>6.82</v>
      </c>
      <c r="X78" t="n">
        <v>0.44</v>
      </c>
      <c r="Y78" t="n">
        <v>1</v>
      </c>
      <c r="Z78" t="n">
        <v>10</v>
      </c>
      <c r="AA78" t="n">
        <v>556.2408833397278</v>
      </c>
      <c r="AB78" t="n">
        <v>761.07331620127</v>
      </c>
      <c r="AC78" t="n">
        <v>688.4375470761282</v>
      </c>
      <c r="AD78" t="n">
        <v>556240.8833397278</v>
      </c>
      <c r="AE78" t="n">
        <v>761073.31620127</v>
      </c>
      <c r="AF78" t="n">
        <v>3.106335933420468e-06</v>
      </c>
      <c r="AG78" t="n">
        <v>8.110532407407408</v>
      </c>
      <c r="AH78" t="n">
        <v>688437.5470761282</v>
      </c>
    </row>
    <row r="79">
      <c r="A79" t="n">
        <v>77</v>
      </c>
      <c r="B79" t="n">
        <v>145</v>
      </c>
      <c r="C79" t="inlineStr">
        <is>
          <t xml:space="preserve">CONCLUIDO	</t>
        </is>
      </c>
      <c r="D79" t="n">
        <v>3.5668</v>
      </c>
      <c r="E79" t="n">
        <v>28.04</v>
      </c>
      <c r="F79" t="n">
        <v>24.17</v>
      </c>
      <c r="G79" t="n">
        <v>85.31</v>
      </c>
      <c r="H79" t="n">
        <v>1.11</v>
      </c>
      <c r="I79" t="n">
        <v>17</v>
      </c>
      <c r="J79" t="n">
        <v>326.51</v>
      </c>
      <c r="K79" t="n">
        <v>61.2</v>
      </c>
      <c r="L79" t="n">
        <v>20.25</v>
      </c>
      <c r="M79" t="n">
        <v>15</v>
      </c>
      <c r="N79" t="n">
        <v>100.06</v>
      </c>
      <c r="O79" t="n">
        <v>40503.29</v>
      </c>
      <c r="P79" t="n">
        <v>434.84</v>
      </c>
      <c r="Q79" t="n">
        <v>452.61</v>
      </c>
      <c r="R79" t="n">
        <v>76.95</v>
      </c>
      <c r="S79" t="n">
        <v>57.64</v>
      </c>
      <c r="T79" t="n">
        <v>7528.2</v>
      </c>
      <c r="U79" t="n">
        <v>0.75</v>
      </c>
      <c r="V79" t="n">
        <v>0.88</v>
      </c>
      <c r="W79" t="n">
        <v>6.82</v>
      </c>
      <c r="X79" t="n">
        <v>0.45</v>
      </c>
      <c r="Y79" t="n">
        <v>1</v>
      </c>
      <c r="Z79" t="n">
        <v>10</v>
      </c>
      <c r="AA79" t="n">
        <v>556.4699150759105</v>
      </c>
      <c r="AB79" t="n">
        <v>761.3866875268825</v>
      </c>
      <c r="AC79" t="n">
        <v>688.7210106822437</v>
      </c>
      <c r="AD79" t="n">
        <v>556469.9150759105</v>
      </c>
      <c r="AE79" t="n">
        <v>761386.6875268825</v>
      </c>
      <c r="AF79" t="n">
        <v>3.106074684568453e-06</v>
      </c>
      <c r="AG79" t="n">
        <v>8.113425925925926</v>
      </c>
      <c r="AH79" t="n">
        <v>688721.0106822436</v>
      </c>
    </row>
    <row r="80">
      <c r="A80" t="n">
        <v>78</v>
      </c>
      <c r="B80" t="n">
        <v>145</v>
      </c>
      <c r="C80" t="inlineStr">
        <is>
          <t xml:space="preserve">CONCLUIDO	</t>
        </is>
      </c>
      <c r="D80" t="n">
        <v>3.5644</v>
      </c>
      <c r="E80" t="n">
        <v>28.06</v>
      </c>
      <c r="F80" t="n">
        <v>24.19</v>
      </c>
      <c r="G80" t="n">
        <v>85.38</v>
      </c>
      <c r="H80" t="n">
        <v>1.12</v>
      </c>
      <c r="I80" t="n">
        <v>17</v>
      </c>
      <c r="J80" t="n">
        <v>327.08</v>
      </c>
      <c r="K80" t="n">
        <v>61.2</v>
      </c>
      <c r="L80" t="n">
        <v>20.5</v>
      </c>
      <c r="M80" t="n">
        <v>15</v>
      </c>
      <c r="N80" t="n">
        <v>100.39</v>
      </c>
      <c r="O80" t="n">
        <v>40574.7</v>
      </c>
      <c r="P80" t="n">
        <v>435</v>
      </c>
      <c r="Q80" t="n">
        <v>452.56</v>
      </c>
      <c r="R80" t="n">
        <v>77.47</v>
      </c>
      <c r="S80" t="n">
        <v>57.64</v>
      </c>
      <c r="T80" t="n">
        <v>7788.56</v>
      </c>
      <c r="U80" t="n">
        <v>0.74</v>
      </c>
      <c r="V80" t="n">
        <v>0.88</v>
      </c>
      <c r="W80" t="n">
        <v>6.82</v>
      </c>
      <c r="X80" t="n">
        <v>0.47</v>
      </c>
      <c r="Y80" t="n">
        <v>1</v>
      </c>
      <c r="Z80" t="n">
        <v>10</v>
      </c>
      <c r="AA80" t="n">
        <v>556.9127045259896</v>
      </c>
      <c r="AB80" t="n">
        <v>761.9925315869725</v>
      </c>
      <c r="AC80" t="n">
        <v>689.2690338355461</v>
      </c>
      <c r="AD80" t="n">
        <v>556912.7045259896</v>
      </c>
      <c r="AE80" t="n">
        <v>761992.5315869725</v>
      </c>
      <c r="AF80" t="n">
        <v>3.103984693752325e-06</v>
      </c>
      <c r="AG80" t="n">
        <v>8.119212962962964</v>
      </c>
      <c r="AH80" t="n">
        <v>689269.0338355461</v>
      </c>
    </row>
    <row r="81">
      <c r="A81" t="n">
        <v>79</v>
      </c>
      <c r="B81" t="n">
        <v>145</v>
      </c>
      <c r="C81" t="inlineStr">
        <is>
          <t xml:space="preserve">CONCLUIDO	</t>
        </is>
      </c>
      <c r="D81" t="n">
        <v>3.5745</v>
      </c>
      <c r="E81" t="n">
        <v>27.98</v>
      </c>
      <c r="F81" t="n">
        <v>24.16</v>
      </c>
      <c r="G81" t="n">
        <v>90.62</v>
      </c>
      <c r="H81" t="n">
        <v>1.13</v>
      </c>
      <c r="I81" t="n">
        <v>16</v>
      </c>
      <c r="J81" t="n">
        <v>327.66</v>
      </c>
      <c r="K81" t="n">
        <v>61.2</v>
      </c>
      <c r="L81" t="n">
        <v>20.75</v>
      </c>
      <c r="M81" t="n">
        <v>14</v>
      </c>
      <c r="N81" t="n">
        <v>100.72</v>
      </c>
      <c r="O81" t="n">
        <v>40646.27</v>
      </c>
      <c r="P81" t="n">
        <v>434.49</v>
      </c>
      <c r="Q81" t="n">
        <v>452.57</v>
      </c>
      <c r="R81" t="n">
        <v>76.64</v>
      </c>
      <c r="S81" t="n">
        <v>57.64</v>
      </c>
      <c r="T81" t="n">
        <v>7376.73</v>
      </c>
      <c r="U81" t="n">
        <v>0.75</v>
      </c>
      <c r="V81" t="n">
        <v>0.88</v>
      </c>
      <c r="W81" t="n">
        <v>6.82</v>
      </c>
      <c r="X81" t="n">
        <v>0.44</v>
      </c>
      <c r="Y81" t="n">
        <v>1</v>
      </c>
      <c r="Z81" t="n">
        <v>10</v>
      </c>
      <c r="AA81" t="n">
        <v>555.3659242606911</v>
      </c>
      <c r="AB81" t="n">
        <v>759.8761585888619</v>
      </c>
      <c r="AC81" t="n">
        <v>687.3546445060269</v>
      </c>
      <c r="AD81" t="n">
        <v>555365.9242606912</v>
      </c>
      <c r="AE81" t="n">
        <v>759876.1585888619</v>
      </c>
      <c r="AF81" t="n">
        <v>3.112780071770196e-06</v>
      </c>
      <c r="AG81" t="n">
        <v>8.096064814814815</v>
      </c>
      <c r="AH81" t="n">
        <v>687354.644506027</v>
      </c>
    </row>
    <row r="82">
      <c r="A82" t="n">
        <v>80</v>
      </c>
      <c r="B82" t="n">
        <v>145</v>
      </c>
      <c r="C82" t="inlineStr">
        <is>
          <t xml:space="preserve">CONCLUIDO	</t>
        </is>
      </c>
      <c r="D82" t="n">
        <v>3.5761</v>
      </c>
      <c r="E82" t="n">
        <v>27.96</v>
      </c>
      <c r="F82" t="n">
        <v>24.15</v>
      </c>
      <c r="G82" t="n">
        <v>90.56999999999999</v>
      </c>
      <c r="H82" t="n">
        <v>1.14</v>
      </c>
      <c r="I82" t="n">
        <v>16</v>
      </c>
      <c r="J82" t="n">
        <v>328.25</v>
      </c>
      <c r="K82" t="n">
        <v>61.2</v>
      </c>
      <c r="L82" t="n">
        <v>21</v>
      </c>
      <c r="M82" t="n">
        <v>14</v>
      </c>
      <c r="N82" t="n">
        <v>101.05</v>
      </c>
      <c r="O82" t="n">
        <v>40718</v>
      </c>
      <c r="P82" t="n">
        <v>434.38</v>
      </c>
      <c r="Q82" t="n">
        <v>452.57</v>
      </c>
      <c r="R82" t="n">
        <v>76.26000000000001</v>
      </c>
      <c r="S82" t="n">
        <v>57.64</v>
      </c>
      <c r="T82" t="n">
        <v>7189.92</v>
      </c>
      <c r="U82" t="n">
        <v>0.76</v>
      </c>
      <c r="V82" t="n">
        <v>0.88</v>
      </c>
      <c r="W82" t="n">
        <v>6.82</v>
      </c>
      <c r="X82" t="n">
        <v>0.43</v>
      </c>
      <c r="Y82" t="n">
        <v>1</v>
      </c>
      <c r="Z82" t="n">
        <v>10</v>
      </c>
      <c r="AA82" t="n">
        <v>555.0823675263706</v>
      </c>
      <c r="AB82" t="n">
        <v>759.4881837553244</v>
      </c>
      <c r="AC82" t="n">
        <v>687.0036974460762</v>
      </c>
      <c r="AD82" t="n">
        <v>555082.3675263706</v>
      </c>
      <c r="AE82" t="n">
        <v>759488.1837553243</v>
      </c>
      <c r="AF82" t="n">
        <v>3.114173398980948e-06</v>
      </c>
      <c r="AG82" t="n">
        <v>8.090277777777779</v>
      </c>
      <c r="AH82" t="n">
        <v>687003.6974460762</v>
      </c>
    </row>
    <row r="83">
      <c r="A83" t="n">
        <v>81</v>
      </c>
      <c r="B83" t="n">
        <v>145</v>
      </c>
      <c r="C83" t="inlineStr">
        <is>
          <t xml:space="preserve">CONCLUIDO	</t>
        </is>
      </c>
      <c r="D83" t="n">
        <v>3.5763</v>
      </c>
      <c r="E83" t="n">
        <v>27.96</v>
      </c>
      <c r="F83" t="n">
        <v>24.15</v>
      </c>
      <c r="G83" t="n">
        <v>90.56</v>
      </c>
      <c r="H83" t="n">
        <v>1.15</v>
      </c>
      <c r="I83" t="n">
        <v>16</v>
      </c>
      <c r="J83" t="n">
        <v>328.83</v>
      </c>
      <c r="K83" t="n">
        <v>61.2</v>
      </c>
      <c r="L83" t="n">
        <v>21.25</v>
      </c>
      <c r="M83" t="n">
        <v>14</v>
      </c>
      <c r="N83" t="n">
        <v>101.38</v>
      </c>
      <c r="O83" t="n">
        <v>40789.89</v>
      </c>
      <c r="P83" t="n">
        <v>434.56</v>
      </c>
      <c r="Q83" t="n">
        <v>452.6</v>
      </c>
      <c r="R83" t="n">
        <v>76.19</v>
      </c>
      <c r="S83" t="n">
        <v>57.64</v>
      </c>
      <c r="T83" t="n">
        <v>7155.42</v>
      </c>
      <c r="U83" t="n">
        <v>0.76</v>
      </c>
      <c r="V83" t="n">
        <v>0.88</v>
      </c>
      <c r="W83" t="n">
        <v>6.82</v>
      </c>
      <c r="X83" t="n">
        <v>0.42</v>
      </c>
      <c r="Y83" t="n">
        <v>1</v>
      </c>
      <c r="Z83" t="n">
        <v>10</v>
      </c>
      <c r="AA83" t="n">
        <v>555.1826350615769</v>
      </c>
      <c r="AB83" t="n">
        <v>759.6253742204849</v>
      </c>
      <c r="AC83" t="n">
        <v>687.1277946457898</v>
      </c>
      <c r="AD83" t="n">
        <v>555182.6350615768</v>
      </c>
      <c r="AE83" t="n">
        <v>759625.3742204849</v>
      </c>
      <c r="AF83" t="n">
        <v>3.114347564882291e-06</v>
      </c>
      <c r="AG83" t="n">
        <v>8.090277777777779</v>
      </c>
      <c r="AH83" t="n">
        <v>687127.7946457898</v>
      </c>
    </row>
    <row r="84">
      <c r="A84" t="n">
        <v>82</v>
      </c>
      <c r="B84" t="n">
        <v>145</v>
      </c>
      <c r="C84" t="inlineStr">
        <is>
          <t xml:space="preserve">CONCLUIDO	</t>
        </is>
      </c>
      <c r="D84" t="n">
        <v>3.5764</v>
      </c>
      <c r="E84" t="n">
        <v>27.96</v>
      </c>
      <c r="F84" t="n">
        <v>24.15</v>
      </c>
      <c r="G84" t="n">
        <v>90.56</v>
      </c>
      <c r="H84" t="n">
        <v>1.16</v>
      </c>
      <c r="I84" t="n">
        <v>16</v>
      </c>
      <c r="J84" t="n">
        <v>329.41</v>
      </c>
      <c r="K84" t="n">
        <v>61.2</v>
      </c>
      <c r="L84" t="n">
        <v>21.5</v>
      </c>
      <c r="M84" t="n">
        <v>14</v>
      </c>
      <c r="N84" t="n">
        <v>101.71</v>
      </c>
      <c r="O84" t="n">
        <v>40861.93</v>
      </c>
      <c r="P84" t="n">
        <v>434.62</v>
      </c>
      <c r="Q84" t="n">
        <v>452.55</v>
      </c>
      <c r="R84" t="n">
        <v>76.31</v>
      </c>
      <c r="S84" t="n">
        <v>57.64</v>
      </c>
      <c r="T84" t="n">
        <v>7215.44</v>
      </c>
      <c r="U84" t="n">
        <v>0.76</v>
      </c>
      <c r="V84" t="n">
        <v>0.88</v>
      </c>
      <c r="W84" t="n">
        <v>6.82</v>
      </c>
      <c r="X84" t="n">
        <v>0.43</v>
      </c>
      <c r="Y84" t="n">
        <v>1</v>
      </c>
      <c r="Z84" t="n">
        <v>10</v>
      </c>
      <c r="AA84" t="n">
        <v>555.2124762199388</v>
      </c>
      <c r="AB84" t="n">
        <v>759.6662042098549</v>
      </c>
      <c r="AC84" t="n">
        <v>687.1647278782796</v>
      </c>
      <c r="AD84" t="n">
        <v>555212.4762199388</v>
      </c>
      <c r="AE84" t="n">
        <v>759666.2042098548</v>
      </c>
      <c r="AF84" t="n">
        <v>3.114434647832964e-06</v>
      </c>
      <c r="AG84" t="n">
        <v>8.090277777777779</v>
      </c>
      <c r="AH84" t="n">
        <v>687164.7278782795</v>
      </c>
    </row>
    <row r="85">
      <c r="A85" t="n">
        <v>83</v>
      </c>
      <c r="B85" t="n">
        <v>145</v>
      </c>
      <c r="C85" t="inlineStr">
        <is>
          <t xml:space="preserve">CONCLUIDO	</t>
        </is>
      </c>
      <c r="D85" t="n">
        <v>3.5741</v>
      </c>
      <c r="E85" t="n">
        <v>27.98</v>
      </c>
      <c r="F85" t="n">
        <v>24.17</v>
      </c>
      <c r="G85" t="n">
        <v>90.63</v>
      </c>
      <c r="H85" t="n">
        <v>1.17</v>
      </c>
      <c r="I85" t="n">
        <v>16</v>
      </c>
      <c r="J85" t="n">
        <v>330</v>
      </c>
      <c r="K85" t="n">
        <v>61.2</v>
      </c>
      <c r="L85" t="n">
        <v>21.75</v>
      </c>
      <c r="M85" t="n">
        <v>14</v>
      </c>
      <c r="N85" t="n">
        <v>102.05</v>
      </c>
      <c r="O85" t="n">
        <v>40934.14</v>
      </c>
      <c r="P85" t="n">
        <v>435.13</v>
      </c>
      <c r="Q85" t="n">
        <v>452.61</v>
      </c>
      <c r="R85" t="n">
        <v>76.73</v>
      </c>
      <c r="S85" t="n">
        <v>57.64</v>
      </c>
      <c r="T85" t="n">
        <v>7424.78</v>
      </c>
      <c r="U85" t="n">
        <v>0.75</v>
      </c>
      <c r="V85" t="n">
        <v>0.88</v>
      </c>
      <c r="W85" t="n">
        <v>6.82</v>
      </c>
      <c r="X85" t="n">
        <v>0.44</v>
      </c>
      <c r="Y85" t="n">
        <v>1</v>
      </c>
      <c r="Z85" t="n">
        <v>10</v>
      </c>
      <c r="AA85" t="n">
        <v>555.8793265571795</v>
      </c>
      <c r="AB85" t="n">
        <v>760.5786182606283</v>
      </c>
      <c r="AC85" t="n">
        <v>687.9900624126282</v>
      </c>
      <c r="AD85" t="n">
        <v>555879.3265571796</v>
      </c>
      <c r="AE85" t="n">
        <v>760578.6182606283</v>
      </c>
      <c r="AF85" t="n">
        <v>3.112431739967508e-06</v>
      </c>
      <c r="AG85" t="n">
        <v>8.096064814814815</v>
      </c>
      <c r="AH85" t="n">
        <v>687990.0624126282</v>
      </c>
    </row>
    <row r="86">
      <c r="A86" t="n">
        <v>84</v>
      </c>
      <c r="B86" t="n">
        <v>145</v>
      </c>
      <c r="C86" t="inlineStr">
        <is>
          <t xml:space="preserve">CONCLUIDO	</t>
        </is>
      </c>
      <c r="D86" t="n">
        <v>3.5749</v>
      </c>
      <c r="E86" t="n">
        <v>27.97</v>
      </c>
      <c r="F86" t="n">
        <v>24.16</v>
      </c>
      <c r="G86" t="n">
        <v>90.61</v>
      </c>
      <c r="H86" t="n">
        <v>1.19</v>
      </c>
      <c r="I86" t="n">
        <v>16</v>
      </c>
      <c r="J86" t="n">
        <v>330.59</v>
      </c>
      <c r="K86" t="n">
        <v>61.2</v>
      </c>
      <c r="L86" t="n">
        <v>22</v>
      </c>
      <c r="M86" t="n">
        <v>14</v>
      </c>
      <c r="N86" t="n">
        <v>102.39</v>
      </c>
      <c r="O86" t="n">
        <v>41006.51</v>
      </c>
      <c r="P86" t="n">
        <v>434.82</v>
      </c>
      <c r="Q86" t="n">
        <v>452.58</v>
      </c>
      <c r="R86" t="n">
        <v>76.54000000000001</v>
      </c>
      <c r="S86" t="n">
        <v>57.64</v>
      </c>
      <c r="T86" t="n">
        <v>7328.61</v>
      </c>
      <c r="U86" t="n">
        <v>0.75</v>
      </c>
      <c r="V86" t="n">
        <v>0.88</v>
      </c>
      <c r="W86" t="n">
        <v>6.82</v>
      </c>
      <c r="X86" t="n">
        <v>0.44</v>
      </c>
      <c r="Y86" t="n">
        <v>1</v>
      </c>
      <c r="Z86" t="n">
        <v>10</v>
      </c>
      <c r="AA86" t="n">
        <v>555.5462092202879</v>
      </c>
      <c r="AB86" t="n">
        <v>760.1228324241932</v>
      </c>
      <c r="AC86" t="n">
        <v>687.5777761367233</v>
      </c>
      <c r="AD86" t="n">
        <v>555546.2092202879</v>
      </c>
      <c r="AE86" t="n">
        <v>760122.8324241933</v>
      </c>
      <c r="AF86" t="n">
        <v>3.113128403572884e-06</v>
      </c>
      <c r="AG86" t="n">
        <v>8.093171296296296</v>
      </c>
      <c r="AH86" t="n">
        <v>687577.7761367232</v>
      </c>
    </row>
    <row r="87">
      <c r="A87" t="n">
        <v>85</v>
      </c>
      <c r="B87" t="n">
        <v>145</v>
      </c>
      <c r="C87" t="inlineStr">
        <is>
          <t xml:space="preserve">CONCLUIDO	</t>
        </is>
      </c>
      <c r="D87" t="n">
        <v>3.5849</v>
      </c>
      <c r="E87" t="n">
        <v>27.89</v>
      </c>
      <c r="F87" t="n">
        <v>24.14</v>
      </c>
      <c r="G87" t="n">
        <v>96.55</v>
      </c>
      <c r="H87" t="n">
        <v>1.2</v>
      </c>
      <c r="I87" t="n">
        <v>15</v>
      </c>
      <c r="J87" t="n">
        <v>331.17</v>
      </c>
      <c r="K87" t="n">
        <v>61.2</v>
      </c>
      <c r="L87" t="n">
        <v>22.25</v>
      </c>
      <c r="M87" t="n">
        <v>13</v>
      </c>
      <c r="N87" t="n">
        <v>102.72</v>
      </c>
      <c r="O87" t="n">
        <v>41079.04</v>
      </c>
      <c r="P87" t="n">
        <v>434.26</v>
      </c>
      <c r="Q87" t="n">
        <v>452.63</v>
      </c>
      <c r="R87" t="n">
        <v>75.86</v>
      </c>
      <c r="S87" t="n">
        <v>57.64</v>
      </c>
      <c r="T87" t="n">
        <v>6990.61</v>
      </c>
      <c r="U87" t="n">
        <v>0.76</v>
      </c>
      <c r="V87" t="n">
        <v>0.88</v>
      </c>
      <c r="W87" t="n">
        <v>6.82</v>
      </c>
      <c r="X87" t="n">
        <v>0.41</v>
      </c>
      <c r="Y87" t="n">
        <v>1</v>
      </c>
      <c r="Z87" t="n">
        <v>10</v>
      </c>
      <c r="AA87" t="n">
        <v>554.0219540139969</v>
      </c>
      <c r="AB87" t="n">
        <v>758.0372792055523</v>
      </c>
      <c r="AC87" t="n">
        <v>685.6912651901771</v>
      </c>
      <c r="AD87" t="n">
        <v>554021.954013997</v>
      </c>
      <c r="AE87" t="n">
        <v>758037.2792055523</v>
      </c>
      <c r="AF87" t="n">
        <v>3.121836698640083e-06</v>
      </c>
      <c r="AG87" t="n">
        <v>8.070023148148149</v>
      </c>
      <c r="AH87" t="n">
        <v>685691.2651901771</v>
      </c>
    </row>
    <row r="88">
      <c r="A88" t="n">
        <v>86</v>
      </c>
      <c r="B88" t="n">
        <v>145</v>
      </c>
      <c r="C88" t="inlineStr">
        <is>
          <t xml:space="preserve">CONCLUIDO	</t>
        </is>
      </c>
      <c r="D88" t="n">
        <v>3.5876</v>
      </c>
      <c r="E88" t="n">
        <v>27.87</v>
      </c>
      <c r="F88" t="n">
        <v>24.12</v>
      </c>
      <c r="G88" t="n">
        <v>96.47</v>
      </c>
      <c r="H88" t="n">
        <v>1.21</v>
      </c>
      <c r="I88" t="n">
        <v>15</v>
      </c>
      <c r="J88" t="n">
        <v>331.76</v>
      </c>
      <c r="K88" t="n">
        <v>61.2</v>
      </c>
      <c r="L88" t="n">
        <v>22.5</v>
      </c>
      <c r="M88" t="n">
        <v>13</v>
      </c>
      <c r="N88" t="n">
        <v>103.06</v>
      </c>
      <c r="O88" t="n">
        <v>41151.74</v>
      </c>
      <c r="P88" t="n">
        <v>434.13</v>
      </c>
      <c r="Q88" t="n">
        <v>452.59</v>
      </c>
      <c r="R88" t="n">
        <v>75.09</v>
      </c>
      <c r="S88" t="n">
        <v>57.64</v>
      </c>
      <c r="T88" t="n">
        <v>6606.27</v>
      </c>
      <c r="U88" t="n">
        <v>0.77</v>
      </c>
      <c r="V88" t="n">
        <v>0.88</v>
      </c>
      <c r="W88" t="n">
        <v>6.82</v>
      </c>
      <c r="X88" t="n">
        <v>0.39</v>
      </c>
      <c r="Y88" t="n">
        <v>1</v>
      </c>
      <c r="Z88" t="n">
        <v>10</v>
      </c>
      <c r="AA88" t="n">
        <v>553.5718812950489</v>
      </c>
      <c r="AB88" t="n">
        <v>757.4214698556805</v>
      </c>
      <c r="AC88" t="n">
        <v>685.1342278203631</v>
      </c>
      <c r="AD88" t="n">
        <v>553571.8812950489</v>
      </c>
      <c r="AE88" t="n">
        <v>757421.4698556805</v>
      </c>
      <c r="AF88" t="n">
        <v>3.124187938308227e-06</v>
      </c>
      <c r="AG88" t="n">
        <v>8.064236111111112</v>
      </c>
      <c r="AH88" t="n">
        <v>685134.2278203631</v>
      </c>
    </row>
    <row r="89">
      <c r="A89" t="n">
        <v>87</v>
      </c>
      <c r="B89" t="n">
        <v>145</v>
      </c>
      <c r="C89" t="inlineStr">
        <is>
          <t xml:space="preserve">CONCLUIDO	</t>
        </is>
      </c>
      <c r="D89" t="n">
        <v>3.5867</v>
      </c>
      <c r="E89" t="n">
        <v>27.88</v>
      </c>
      <c r="F89" t="n">
        <v>24.12</v>
      </c>
      <c r="G89" t="n">
        <v>96.48999999999999</v>
      </c>
      <c r="H89" t="n">
        <v>1.22</v>
      </c>
      <c r="I89" t="n">
        <v>15</v>
      </c>
      <c r="J89" t="n">
        <v>332.35</v>
      </c>
      <c r="K89" t="n">
        <v>61.2</v>
      </c>
      <c r="L89" t="n">
        <v>22.75</v>
      </c>
      <c r="M89" t="n">
        <v>13</v>
      </c>
      <c r="N89" t="n">
        <v>103.41</v>
      </c>
      <c r="O89" t="n">
        <v>41224.6</v>
      </c>
      <c r="P89" t="n">
        <v>434.46</v>
      </c>
      <c r="Q89" t="n">
        <v>452.59</v>
      </c>
      <c r="R89" t="n">
        <v>75.39</v>
      </c>
      <c r="S89" t="n">
        <v>57.64</v>
      </c>
      <c r="T89" t="n">
        <v>6757.84</v>
      </c>
      <c r="U89" t="n">
        <v>0.76</v>
      </c>
      <c r="V89" t="n">
        <v>0.88</v>
      </c>
      <c r="W89" t="n">
        <v>6.82</v>
      </c>
      <c r="X89" t="n">
        <v>0.4</v>
      </c>
      <c r="Y89" t="n">
        <v>1</v>
      </c>
      <c r="Z89" t="n">
        <v>10</v>
      </c>
      <c r="AA89" t="n">
        <v>553.8903520430738</v>
      </c>
      <c r="AB89" t="n">
        <v>757.8572155830659</v>
      </c>
      <c r="AC89" t="n">
        <v>685.5283865870998</v>
      </c>
      <c r="AD89" t="n">
        <v>553890.3520430737</v>
      </c>
      <c r="AE89" t="n">
        <v>757857.2155830659</v>
      </c>
      <c r="AF89" t="n">
        <v>3.123404191752178e-06</v>
      </c>
      <c r="AG89" t="n">
        <v>8.06712962962963</v>
      </c>
      <c r="AH89" t="n">
        <v>685528.3865870999</v>
      </c>
    </row>
    <row r="90">
      <c r="A90" t="n">
        <v>88</v>
      </c>
      <c r="B90" t="n">
        <v>145</v>
      </c>
      <c r="C90" t="inlineStr">
        <is>
          <t xml:space="preserve">CONCLUIDO	</t>
        </is>
      </c>
      <c r="D90" t="n">
        <v>3.5877</v>
      </c>
      <c r="E90" t="n">
        <v>27.87</v>
      </c>
      <c r="F90" t="n">
        <v>24.12</v>
      </c>
      <c r="G90" t="n">
        <v>96.45999999999999</v>
      </c>
      <c r="H90" t="n">
        <v>1.23</v>
      </c>
      <c r="I90" t="n">
        <v>15</v>
      </c>
      <c r="J90" t="n">
        <v>332.95</v>
      </c>
      <c r="K90" t="n">
        <v>61.2</v>
      </c>
      <c r="L90" t="n">
        <v>23</v>
      </c>
      <c r="M90" t="n">
        <v>13</v>
      </c>
      <c r="N90" t="n">
        <v>103.75</v>
      </c>
      <c r="O90" t="n">
        <v>41297.62</v>
      </c>
      <c r="P90" t="n">
        <v>434.42</v>
      </c>
      <c r="Q90" t="n">
        <v>452.57</v>
      </c>
      <c r="R90" t="n">
        <v>75.06999999999999</v>
      </c>
      <c r="S90" t="n">
        <v>57.64</v>
      </c>
      <c r="T90" t="n">
        <v>6599.26</v>
      </c>
      <c r="U90" t="n">
        <v>0.77</v>
      </c>
      <c r="V90" t="n">
        <v>0.88</v>
      </c>
      <c r="W90" t="n">
        <v>6.82</v>
      </c>
      <c r="X90" t="n">
        <v>0.39</v>
      </c>
      <c r="Y90" t="n">
        <v>1</v>
      </c>
      <c r="Z90" t="n">
        <v>10</v>
      </c>
      <c r="AA90" t="n">
        <v>553.7567278797962</v>
      </c>
      <c r="AB90" t="n">
        <v>757.6743851077878</v>
      </c>
      <c r="AC90" t="n">
        <v>685.3630051957781</v>
      </c>
      <c r="AD90" t="n">
        <v>553756.7278797963</v>
      </c>
      <c r="AE90" t="n">
        <v>757674.3851077878</v>
      </c>
      <c r="AF90" t="n">
        <v>3.124275021258898e-06</v>
      </c>
      <c r="AG90" t="n">
        <v>8.064236111111112</v>
      </c>
      <c r="AH90" t="n">
        <v>685363.0051957781</v>
      </c>
    </row>
    <row r="91">
      <c r="A91" t="n">
        <v>89</v>
      </c>
      <c r="B91" t="n">
        <v>145</v>
      </c>
      <c r="C91" t="inlineStr">
        <is>
          <t xml:space="preserve">CONCLUIDO	</t>
        </is>
      </c>
      <c r="D91" t="n">
        <v>3.5864</v>
      </c>
      <c r="E91" t="n">
        <v>27.88</v>
      </c>
      <c r="F91" t="n">
        <v>24.13</v>
      </c>
      <c r="G91" t="n">
        <v>96.5</v>
      </c>
      <c r="H91" t="n">
        <v>1.24</v>
      </c>
      <c r="I91" t="n">
        <v>15</v>
      </c>
      <c r="J91" t="n">
        <v>333.54</v>
      </c>
      <c r="K91" t="n">
        <v>61.2</v>
      </c>
      <c r="L91" t="n">
        <v>23.25</v>
      </c>
      <c r="M91" t="n">
        <v>13</v>
      </c>
      <c r="N91" t="n">
        <v>104.09</v>
      </c>
      <c r="O91" t="n">
        <v>41370.82</v>
      </c>
      <c r="P91" t="n">
        <v>434.52</v>
      </c>
      <c r="Q91" t="n">
        <v>452.6</v>
      </c>
      <c r="R91" t="n">
        <v>75.38</v>
      </c>
      <c r="S91" t="n">
        <v>57.64</v>
      </c>
      <c r="T91" t="n">
        <v>6753.56</v>
      </c>
      <c r="U91" t="n">
        <v>0.76</v>
      </c>
      <c r="V91" t="n">
        <v>0.88</v>
      </c>
      <c r="W91" t="n">
        <v>6.82</v>
      </c>
      <c r="X91" t="n">
        <v>0.4</v>
      </c>
      <c r="Y91" t="n">
        <v>1</v>
      </c>
      <c r="Z91" t="n">
        <v>10</v>
      </c>
      <c r="AA91" t="n">
        <v>554.0000105264531</v>
      </c>
      <c r="AB91" t="n">
        <v>758.0072551578164</v>
      </c>
      <c r="AC91" t="n">
        <v>685.6641065954182</v>
      </c>
      <c r="AD91" t="n">
        <v>554000.0105264531</v>
      </c>
      <c r="AE91" t="n">
        <v>758007.2551578165</v>
      </c>
      <c r="AF91" t="n">
        <v>3.123142942900162e-06</v>
      </c>
      <c r="AG91" t="n">
        <v>8.06712962962963</v>
      </c>
      <c r="AH91" t="n">
        <v>685664.1065954182</v>
      </c>
    </row>
    <row r="92">
      <c r="A92" t="n">
        <v>90</v>
      </c>
      <c r="B92" t="n">
        <v>145</v>
      </c>
      <c r="C92" t="inlineStr">
        <is>
          <t xml:space="preserve">CONCLUIDO	</t>
        </is>
      </c>
      <c r="D92" t="n">
        <v>3.587</v>
      </c>
      <c r="E92" t="n">
        <v>27.88</v>
      </c>
      <c r="F92" t="n">
        <v>24.12</v>
      </c>
      <c r="G92" t="n">
        <v>96.48</v>
      </c>
      <c r="H92" t="n">
        <v>1.25</v>
      </c>
      <c r="I92" t="n">
        <v>15</v>
      </c>
      <c r="J92" t="n">
        <v>334.14</v>
      </c>
      <c r="K92" t="n">
        <v>61.2</v>
      </c>
      <c r="L92" t="n">
        <v>23.5</v>
      </c>
      <c r="M92" t="n">
        <v>13</v>
      </c>
      <c r="N92" t="n">
        <v>104.44</v>
      </c>
      <c r="O92" t="n">
        <v>41444.3</v>
      </c>
      <c r="P92" t="n">
        <v>434.37</v>
      </c>
      <c r="Q92" t="n">
        <v>452.57</v>
      </c>
      <c r="R92" t="n">
        <v>75.08</v>
      </c>
      <c r="S92" t="n">
        <v>57.64</v>
      </c>
      <c r="T92" t="n">
        <v>6602.88</v>
      </c>
      <c r="U92" t="n">
        <v>0.77</v>
      </c>
      <c r="V92" t="n">
        <v>0.88</v>
      </c>
      <c r="W92" t="n">
        <v>6.82</v>
      </c>
      <c r="X92" t="n">
        <v>0.4</v>
      </c>
      <c r="Y92" t="n">
        <v>1</v>
      </c>
      <c r="Z92" t="n">
        <v>10</v>
      </c>
      <c r="AA92" t="n">
        <v>553.7976630029757</v>
      </c>
      <c r="AB92" t="n">
        <v>757.7303943492519</v>
      </c>
      <c r="AC92" t="n">
        <v>685.4136689938464</v>
      </c>
      <c r="AD92" t="n">
        <v>553797.6630029758</v>
      </c>
      <c r="AE92" t="n">
        <v>757730.3943492519</v>
      </c>
      <c r="AF92" t="n">
        <v>3.123665440604194e-06</v>
      </c>
      <c r="AG92" t="n">
        <v>8.06712962962963</v>
      </c>
      <c r="AH92" t="n">
        <v>685413.6689938464</v>
      </c>
    </row>
    <row r="93">
      <c r="A93" t="n">
        <v>91</v>
      </c>
      <c r="B93" t="n">
        <v>145</v>
      </c>
      <c r="C93" t="inlineStr">
        <is>
          <t xml:space="preserve">CONCLUIDO	</t>
        </is>
      </c>
      <c r="D93" t="n">
        <v>3.5863</v>
      </c>
      <c r="E93" t="n">
        <v>27.88</v>
      </c>
      <c r="F93" t="n">
        <v>24.13</v>
      </c>
      <c r="G93" t="n">
        <v>96.51000000000001</v>
      </c>
      <c r="H93" t="n">
        <v>1.26</v>
      </c>
      <c r="I93" t="n">
        <v>15</v>
      </c>
      <c r="J93" t="n">
        <v>334.73</v>
      </c>
      <c r="K93" t="n">
        <v>61.2</v>
      </c>
      <c r="L93" t="n">
        <v>23.75</v>
      </c>
      <c r="M93" t="n">
        <v>13</v>
      </c>
      <c r="N93" t="n">
        <v>104.78</v>
      </c>
      <c r="O93" t="n">
        <v>41517.84</v>
      </c>
      <c r="P93" t="n">
        <v>434.43</v>
      </c>
      <c r="Q93" t="n">
        <v>452.6</v>
      </c>
      <c r="R93" t="n">
        <v>75.18000000000001</v>
      </c>
      <c r="S93" t="n">
        <v>57.64</v>
      </c>
      <c r="T93" t="n">
        <v>6652.22</v>
      </c>
      <c r="U93" t="n">
        <v>0.77</v>
      </c>
      <c r="V93" t="n">
        <v>0.88</v>
      </c>
      <c r="W93" t="n">
        <v>6.83</v>
      </c>
      <c r="X93" t="n">
        <v>0.4</v>
      </c>
      <c r="Y93" t="n">
        <v>1</v>
      </c>
      <c r="Z93" t="n">
        <v>10</v>
      </c>
      <c r="AA93" t="n">
        <v>553.9499863709784</v>
      </c>
      <c r="AB93" t="n">
        <v>757.9388099013859</v>
      </c>
      <c r="AC93" t="n">
        <v>685.6021936581977</v>
      </c>
      <c r="AD93" t="n">
        <v>553949.9863709784</v>
      </c>
      <c r="AE93" t="n">
        <v>757938.8099013859</v>
      </c>
      <c r="AF93" t="n">
        <v>3.12305585994949e-06</v>
      </c>
      <c r="AG93" t="n">
        <v>8.06712962962963</v>
      </c>
      <c r="AH93" t="n">
        <v>685602.1936581978</v>
      </c>
    </row>
    <row r="94">
      <c r="A94" t="n">
        <v>92</v>
      </c>
      <c r="B94" t="n">
        <v>145</v>
      </c>
      <c r="C94" t="inlineStr">
        <is>
          <t xml:space="preserve">CONCLUIDO	</t>
        </is>
      </c>
      <c r="D94" t="n">
        <v>3.5969</v>
      </c>
      <c r="E94" t="n">
        <v>27.8</v>
      </c>
      <c r="F94" t="n">
        <v>24.1</v>
      </c>
      <c r="G94" t="n">
        <v>103.28</v>
      </c>
      <c r="H94" t="n">
        <v>1.28</v>
      </c>
      <c r="I94" t="n">
        <v>14</v>
      </c>
      <c r="J94" t="n">
        <v>335.33</v>
      </c>
      <c r="K94" t="n">
        <v>61.2</v>
      </c>
      <c r="L94" t="n">
        <v>24</v>
      </c>
      <c r="M94" t="n">
        <v>12</v>
      </c>
      <c r="N94" t="n">
        <v>105.13</v>
      </c>
      <c r="O94" t="n">
        <v>41591.55</v>
      </c>
      <c r="P94" t="n">
        <v>434.22</v>
      </c>
      <c r="Q94" t="n">
        <v>452.6</v>
      </c>
      <c r="R94" t="n">
        <v>74.53</v>
      </c>
      <c r="S94" t="n">
        <v>57.64</v>
      </c>
      <c r="T94" t="n">
        <v>6331.88</v>
      </c>
      <c r="U94" t="n">
        <v>0.77</v>
      </c>
      <c r="V94" t="n">
        <v>0.88</v>
      </c>
      <c r="W94" t="n">
        <v>6.82</v>
      </c>
      <c r="X94" t="n">
        <v>0.37</v>
      </c>
      <c r="Y94" t="n">
        <v>1</v>
      </c>
      <c r="Z94" t="n">
        <v>10</v>
      </c>
      <c r="AA94" t="n">
        <v>552.5696848094202</v>
      </c>
      <c r="AB94" t="n">
        <v>756.050220410255</v>
      </c>
      <c r="AC94" t="n">
        <v>683.8938484974484</v>
      </c>
      <c r="AD94" t="n">
        <v>552569.6848094203</v>
      </c>
      <c r="AE94" t="n">
        <v>756050.2204102549</v>
      </c>
      <c r="AF94" t="n">
        <v>3.132286652720721e-06</v>
      </c>
      <c r="AG94" t="n">
        <v>8.043981481481483</v>
      </c>
      <c r="AH94" t="n">
        <v>683893.8484974484</v>
      </c>
    </row>
    <row r="95">
      <c r="A95" t="n">
        <v>93</v>
      </c>
      <c r="B95" t="n">
        <v>145</v>
      </c>
      <c r="C95" t="inlineStr">
        <is>
          <t xml:space="preserve">CONCLUIDO	</t>
        </is>
      </c>
      <c r="D95" t="n">
        <v>3.5965</v>
      </c>
      <c r="E95" t="n">
        <v>27.8</v>
      </c>
      <c r="F95" t="n">
        <v>24.1</v>
      </c>
      <c r="G95" t="n">
        <v>103.29</v>
      </c>
      <c r="H95" t="n">
        <v>1.29</v>
      </c>
      <c r="I95" t="n">
        <v>14</v>
      </c>
      <c r="J95" t="n">
        <v>335.93</v>
      </c>
      <c r="K95" t="n">
        <v>61.2</v>
      </c>
      <c r="L95" t="n">
        <v>24.25</v>
      </c>
      <c r="M95" t="n">
        <v>12</v>
      </c>
      <c r="N95" t="n">
        <v>105.48</v>
      </c>
      <c r="O95" t="n">
        <v>41665.42</v>
      </c>
      <c r="P95" t="n">
        <v>434.88</v>
      </c>
      <c r="Q95" t="n">
        <v>452.59</v>
      </c>
      <c r="R95" t="n">
        <v>74.67</v>
      </c>
      <c r="S95" t="n">
        <v>57.64</v>
      </c>
      <c r="T95" t="n">
        <v>6403.93</v>
      </c>
      <c r="U95" t="n">
        <v>0.77</v>
      </c>
      <c r="V95" t="n">
        <v>0.88</v>
      </c>
      <c r="W95" t="n">
        <v>6.82</v>
      </c>
      <c r="X95" t="n">
        <v>0.38</v>
      </c>
      <c r="Y95" t="n">
        <v>1</v>
      </c>
      <c r="Z95" t="n">
        <v>10</v>
      </c>
      <c r="AA95" t="n">
        <v>553.0559471677183</v>
      </c>
      <c r="AB95" t="n">
        <v>756.7155460212595</v>
      </c>
      <c r="AC95" t="n">
        <v>684.4956763659289</v>
      </c>
      <c r="AD95" t="n">
        <v>553055.9471677183</v>
      </c>
      <c r="AE95" t="n">
        <v>756715.5460212595</v>
      </c>
      <c r="AF95" t="n">
        <v>3.131938320918033e-06</v>
      </c>
      <c r="AG95" t="n">
        <v>8.043981481481483</v>
      </c>
      <c r="AH95" t="n">
        <v>684495.676365929</v>
      </c>
    </row>
    <row r="96">
      <c r="A96" t="n">
        <v>94</v>
      </c>
      <c r="B96" t="n">
        <v>145</v>
      </c>
      <c r="C96" t="inlineStr">
        <is>
          <t xml:space="preserve">CONCLUIDO	</t>
        </is>
      </c>
      <c r="D96" t="n">
        <v>3.598</v>
      </c>
      <c r="E96" t="n">
        <v>27.79</v>
      </c>
      <c r="F96" t="n">
        <v>24.09</v>
      </c>
      <c r="G96" t="n">
        <v>103.24</v>
      </c>
      <c r="H96" t="n">
        <v>1.3</v>
      </c>
      <c r="I96" t="n">
        <v>14</v>
      </c>
      <c r="J96" t="n">
        <v>336.53</v>
      </c>
      <c r="K96" t="n">
        <v>61.2</v>
      </c>
      <c r="L96" t="n">
        <v>24.5</v>
      </c>
      <c r="M96" t="n">
        <v>12</v>
      </c>
      <c r="N96" t="n">
        <v>105.83</v>
      </c>
      <c r="O96" t="n">
        <v>41739.48</v>
      </c>
      <c r="P96" t="n">
        <v>434.66</v>
      </c>
      <c r="Q96" t="n">
        <v>452.59</v>
      </c>
      <c r="R96" t="n">
        <v>74.20999999999999</v>
      </c>
      <c r="S96" t="n">
        <v>57.64</v>
      </c>
      <c r="T96" t="n">
        <v>6171.77</v>
      </c>
      <c r="U96" t="n">
        <v>0.78</v>
      </c>
      <c r="V96" t="n">
        <v>0.88</v>
      </c>
      <c r="W96" t="n">
        <v>6.82</v>
      </c>
      <c r="X96" t="n">
        <v>0.37</v>
      </c>
      <c r="Y96" t="n">
        <v>1</v>
      </c>
      <c r="Z96" t="n">
        <v>10</v>
      </c>
      <c r="AA96" t="n">
        <v>552.7118114605451</v>
      </c>
      <c r="AB96" t="n">
        <v>756.2446843645091</v>
      </c>
      <c r="AC96" t="n">
        <v>684.0697530848404</v>
      </c>
      <c r="AD96" t="n">
        <v>552711.8114605451</v>
      </c>
      <c r="AE96" t="n">
        <v>756244.6843645091</v>
      </c>
      <c r="AF96" t="n">
        <v>3.133244565178113e-06</v>
      </c>
      <c r="AG96" t="n">
        <v>8.041087962962964</v>
      </c>
      <c r="AH96" t="n">
        <v>684069.7530848404</v>
      </c>
    </row>
    <row r="97">
      <c r="A97" t="n">
        <v>95</v>
      </c>
      <c r="B97" t="n">
        <v>145</v>
      </c>
      <c r="C97" t="inlineStr">
        <is>
          <t xml:space="preserve">CONCLUIDO	</t>
        </is>
      </c>
      <c r="D97" t="n">
        <v>3.5981</v>
      </c>
      <c r="E97" t="n">
        <v>27.79</v>
      </c>
      <c r="F97" t="n">
        <v>24.09</v>
      </c>
      <c r="G97" t="n">
        <v>103.24</v>
      </c>
      <c r="H97" t="n">
        <v>1.31</v>
      </c>
      <c r="I97" t="n">
        <v>14</v>
      </c>
      <c r="J97" t="n">
        <v>337.13</v>
      </c>
      <c r="K97" t="n">
        <v>61.2</v>
      </c>
      <c r="L97" t="n">
        <v>24.75</v>
      </c>
      <c r="M97" t="n">
        <v>12</v>
      </c>
      <c r="N97" t="n">
        <v>106.18</v>
      </c>
      <c r="O97" t="n">
        <v>41813.7</v>
      </c>
      <c r="P97" t="n">
        <v>434.78</v>
      </c>
      <c r="Q97" t="n">
        <v>452.58</v>
      </c>
      <c r="R97" t="n">
        <v>74.18000000000001</v>
      </c>
      <c r="S97" t="n">
        <v>57.64</v>
      </c>
      <c r="T97" t="n">
        <v>6157.54</v>
      </c>
      <c r="U97" t="n">
        <v>0.78</v>
      </c>
      <c r="V97" t="n">
        <v>0.88</v>
      </c>
      <c r="W97" t="n">
        <v>6.82</v>
      </c>
      <c r="X97" t="n">
        <v>0.36</v>
      </c>
      <c r="Y97" t="n">
        <v>1</v>
      </c>
      <c r="Z97" t="n">
        <v>10</v>
      </c>
      <c r="AA97" t="n">
        <v>552.7818734088636</v>
      </c>
      <c r="AB97" t="n">
        <v>756.3405462131136</v>
      </c>
      <c r="AC97" t="n">
        <v>684.156466013157</v>
      </c>
      <c r="AD97" t="n">
        <v>552781.8734088636</v>
      </c>
      <c r="AE97" t="n">
        <v>756340.5462131136</v>
      </c>
      <c r="AF97" t="n">
        <v>3.133331648128785e-06</v>
      </c>
      <c r="AG97" t="n">
        <v>8.041087962962964</v>
      </c>
      <c r="AH97" t="n">
        <v>684156.466013157</v>
      </c>
    </row>
    <row r="98">
      <c r="A98" t="n">
        <v>96</v>
      </c>
      <c r="B98" t="n">
        <v>145</v>
      </c>
      <c r="C98" t="inlineStr">
        <is>
          <t xml:space="preserve">CONCLUIDO	</t>
        </is>
      </c>
      <c r="D98" t="n">
        <v>3.5962</v>
      </c>
      <c r="E98" t="n">
        <v>27.81</v>
      </c>
      <c r="F98" t="n">
        <v>24.1</v>
      </c>
      <c r="G98" t="n">
        <v>103.3</v>
      </c>
      <c r="H98" t="n">
        <v>1.32</v>
      </c>
      <c r="I98" t="n">
        <v>14</v>
      </c>
      <c r="J98" t="n">
        <v>337.73</v>
      </c>
      <c r="K98" t="n">
        <v>61.2</v>
      </c>
      <c r="L98" t="n">
        <v>25</v>
      </c>
      <c r="M98" t="n">
        <v>12</v>
      </c>
      <c r="N98" t="n">
        <v>106.53</v>
      </c>
      <c r="O98" t="n">
        <v>41888.1</v>
      </c>
      <c r="P98" t="n">
        <v>435.01</v>
      </c>
      <c r="Q98" t="n">
        <v>452.59</v>
      </c>
      <c r="R98" t="n">
        <v>74.78</v>
      </c>
      <c r="S98" t="n">
        <v>57.64</v>
      </c>
      <c r="T98" t="n">
        <v>6458.56</v>
      </c>
      <c r="U98" t="n">
        <v>0.77</v>
      </c>
      <c r="V98" t="n">
        <v>0.88</v>
      </c>
      <c r="W98" t="n">
        <v>6.81</v>
      </c>
      <c r="X98" t="n">
        <v>0.38</v>
      </c>
      <c r="Y98" t="n">
        <v>1</v>
      </c>
      <c r="Z98" t="n">
        <v>10</v>
      </c>
      <c r="AA98" t="n">
        <v>553.1752317446184</v>
      </c>
      <c r="AB98" t="n">
        <v>756.8787564418384</v>
      </c>
      <c r="AC98" t="n">
        <v>684.6433102130351</v>
      </c>
      <c r="AD98" t="n">
        <v>553175.2317446184</v>
      </c>
      <c r="AE98" t="n">
        <v>756878.7564418383</v>
      </c>
      <c r="AF98" t="n">
        <v>3.131677072066017e-06</v>
      </c>
      <c r="AG98" t="n">
        <v>8.046875</v>
      </c>
      <c r="AH98" t="n">
        <v>684643.3102130351</v>
      </c>
    </row>
    <row r="99">
      <c r="A99" t="n">
        <v>97</v>
      </c>
      <c r="B99" t="n">
        <v>145</v>
      </c>
      <c r="C99" t="inlineStr">
        <is>
          <t xml:space="preserve">CONCLUIDO	</t>
        </is>
      </c>
      <c r="D99" t="n">
        <v>3.5985</v>
      </c>
      <c r="E99" t="n">
        <v>27.79</v>
      </c>
      <c r="F99" t="n">
        <v>24.09</v>
      </c>
      <c r="G99" t="n">
        <v>103.22</v>
      </c>
      <c r="H99" t="n">
        <v>1.33</v>
      </c>
      <c r="I99" t="n">
        <v>14</v>
      </c>
      <c r="J99" t="n">
        <v>338.34</v>
      </c>
      <c r="K99" t="n">
        <v>61.2</v>
      </c>
      <c r="L99" t="n">
        <v>25.25</v>
      </c>
      <c r="M99" t="n">
        <v>12</v>
      </c>
      <c r="N99" t="n">
        <v>106.89</v>
      </c>
      <c r="O99" t="n">
        <v>41962.68</v>
      </c>
      <c r="P99" t="n">
        <v>434.59</v>
      </c>
      <c r="Q99" t="n">
        <v>452.6</v>
      </c>
      <c r="R99" t="n">
        <v>74.04000000000001</v>
      </c>
      <c r="S99" t="n">
        <v>57.64</v>
      </c>
      <c r="T99" t="n">
        <v>6090.01</v>
      </c>
      <c r="U99" t="n">
        <v>0.78</v>
      </c>
      <c r="V99" t="n">
        <v>0.88</v>
      </c>
      <c r="W99" t="n">
        <v>6.82</v>
      </c>
      <c r="X99" t="n">
        <v>0.36</v>
      </c>
      <c r="Y99" t="n">
        <v>1</v>
      </c>
      <c r="Z99" t="n">
        <v>10</v>
      </c>
      <c r="AA99" t="n">
        <v>552.6117573136496</v>
      </c>
      <c r="AB99" t="n">
        <v>756.1077858666495</v>
      </c>
      <c r="AC99" t="n">
        <v>683.9459199874781</v>
      </c>
      <c r="AD99" t="n">
        <v>552611.7573136496</v>
      </c>
      <c r="AE99" t="n">
        <v>756107.7858666495</v>
      </c>
      <c r="AF99" t="n">
        <v>3.133679979931473e-06</v>
      </c>
      <c r="AG99" t="n">
        <v>8.041087962962964</v>
      </c>
      <c r="AH99" t="n">
        <v>683945.9199874781</v>
      </c>
    </row>
    <row r="100">
      <c r="A100" t="n">
        <v>98</v>
      </c>
      <c r="B100" t="n">
        <v>145</v>
      </c>
      <c r="C100" t="inlineStr">
        <is>
          <t xml:space="preserve">CONCLUIDO	</t>
        </is>
      </c>
      <c r="D100" t="n">
        <v>3.5973</v>
      </c>
      <c r="E100" t="n">
        <v>27.8</v>
      </c>
      <c r="F100" t="n">
        <v>24.1</v>
      </c>
      <c r="G100" t="n">
        <v>103.27</v>
      </c>
      <c r="H100" t="n">
        <v>1.34</v>
      </c>
      <c r="I100" t="n">
        <v>14</v>
      </c>
      <c r="J100" t="n">
        <v>338.94</v>
      </c>
      <c r="K100" t="n">
        <v>61.2</v>
      </c>
      <c r="L100" t="n">
        <v>25.5</v>
      </c>
      <c r="M100" t="n">
        <v>12</v>
      </c>
      <c r="N100" t="n">
        <v>107.25</v>
      </c>
      <c r="O100" t="n">
        <v>42037.44</v>
      </c>
      <c r="P100" t="n">
        <v>434.34</v>
      </c>
      <c r="Q100" t="n">
        <v>452.56</v>
      </c>
      <c r="R100" t="n">
        <v>74.48999999999999</v>
      </c>
      <c r="S100" t="n">
        <v>57.64</v>
      </c>
      <c r="T100" t="n">
        <v>6311.18</v>
      </c>
      <c r="U100" t="n">
        <v>0.77</v>
      </c>
      <c r="V100" t="n">
        <v>0.88</v>
      </c>
      <c r="W100" t="n">
        <v>6.82</v>
      </c>
      <c r="X100" t="n">
        <v>0.37</v>
      </c>
      <c r="Y100" t="n">
        <v>1</v>
      </c>
      <c r="Z100" t="n">
        <v>10</v>
      </c>
      <c r="AA100" t="n">
        <v>552.6079643704595</v>
      </c>
      <c r="AB100" t="n">
        <v>756.102596194444</v>
      </c>
      <c r="AC100" t="n">
        <v>683.9412256103042</v>
      </c>
      <c r="AD100" t="n">
        <v>552607.9643704596</v>
      </c>
      <c r="AE100" t="n">
        <v>756102.596194444</v>
      </c>
      <c r="AF100" t="n">
        <v>3.132634984523409e-06</v>
      </c>
      <c r="AG100" t="n">
        <v>8.043981481481483</v>
      </c>
      <c r="AH100" t="n">
        <v>683941.2256103042</v>
      </c>
    </row>
    <row r="101">
      <c r="A101" t="n">
        <v>99</v>
      </c>
      <c r="B101" t="n">
        <v>145</v>
      </c>
      <c r="C101" t="inlineStr">
        <is>
          <t xml:space="preserve">CONCLUIDO	</t>
        </is>
      </c>
      <c r="D101" t="n">
        <v>3.5964</v>
      </c>
      <c r="E101" t="n">
        <v>27.81</v>
      </c>
      <c r="F101" t="n">
        <v>24.1</v>
      </c>
      <c r="G101" t="n">
        <v>103.3</v>
      </c>
      <c r="H101" t="n">
        <v>1.35</v>
      </c>
      <c r="I101" t="n">
        <v>14</v>
      </c>
      <c r="J101" t="n">
        <v>339.55</v>
      </c>
      <c r="K101" t="n">
        <v>61.2</v>
      </c>
      <c r="L101" t="n">
        <v>25.75</v>
      </c>
      <c r="M101" t="n">
        <v>12</v>
      </c>
      <c r="N101" t="n">
        <v>107.6</v>
      </c>
      <c r="O101" t="n">
        <v>42112.37</v>
      </c>
      <c r="P101" t="n">
        <v>433.89</v>
      </c>
      <c r="Q101" t="n">
        <v>452.63</v>
      </c>
      <c r="R101" t="n">
        <v>74.65000000000001</v>
      </c>
      <c r="S101" t="n">
        <v>57.64</v>
      </c>
      <c r="T101" t="n">
        <v>6395.18</v>
      </c>
      <c r="U101" t="n">
        <v>0.77</v>
      </c>
      <c r="V101" t="n">
        <v>0.88</v>
      </c>
      <c r="W101" t="n">
        <v>6.82</v>
      </c>
      <c r="X101" t="n">
        <v>0.38</v>
      </c>
      <c r="Y101" t="n">
        <v>1</v>
      </c>
      <c r="Z101" t="n">
        <v>10</v>
      </c>
      <c r="AA101" t="n">
        <v>552.4007699177187</v>
      </c>
      <c r="AB101" t="n">
        <v>755.8191036034298</v>
      </c>
      <c r="AC101" t="n">
        <v>683.684789154292</v>
      </c>
      <c r="AD101" t="n">
        <v>552400.7699177187</v>
      </c>
      <c r="AE101" t="n">
        <v>755819.1036034297</v>
      </c>
      <c r="AF101" t="n">
        <v>3.131851237967362e-06</v>
      </c>
      <c r="AG101" t="n">
        <v>8.046875</v>
      </c>
      <c r="AH101" t="n">
        <v>683684.7891542921</v>
      </c>
    </row>
    <row r="102">
      <c r="A102" t="n">
        <v>100</v>
      </c>
      <c r="B102" t="n">
        <v>145</v>
      </c>
      <c r="C102" t="inlineStr">
        <is>
          <t xml:space="preserve">CONCLUIDO	</t>
        </is>
      </c>
      <c r="D102" t="n">
        <v>3.606</v>
      </c>
      <c r="E102" t="n">
        <v>27.73</v>
      </c>
      <c r="F102" t="n">
        <v>24.08</v>
      </c>
      <c r="G102" t="n">
        <v>111.15</v>
      </c>
      <c r="H102" t="n">
        <v>1.36</v>
      </c>
      <c r="I102" t="n">
        <v>13</v>
      </c>
      <c r="J102" t="n">
        <v>340.16</v>
      </c>
      <c r="K102" t="n">
        <v>61.2</v>
      </c>
      <c r="L102" t="n">
        <v>26</v>
      </c>
      <c r="M102" t="n">
        <v>11</v>
      </c>
      <c r="N102" t="n">
        <v>107.96</v>
      </c>
      <c r="O102" t="n">
        <v>42187.49</v>
      </c>
      <c r="P102" t="n">
        <v>434.07</v>
      </c>
      <c r="Q102" t="n">
        <v>452.55</v>
      </c>
      <c r="R102" t="n">
        <v>73.97</v>
      </c>
      <c r="S102" t="n">
        <v>57.64</v>
      </c>
      <c r="T102" t="n">
        <v>6057.25</v>
      </c>
      <c r="U102" t="n">
        <v>0.78</v>
      </c>
      <c r="V102" t="n">
        <v>0.88</v>
      </c>
      <c r="W102" t="n">
        <v>6.82</v>
      </c>
      <c r="X102" t="n">
        <v>0.36</v>
      </c>
      <c r="Y102" t="n">
        <v>1</v>
      </c>
      <c r="Z102" t="n">
        <v>10</v>
      </c>
      <c r="AA102" t="n">
        <v>551.4327773414054</v>
      </c>
      <c r="AB102" t="n">
        <v>754.4946534556994</v>
      </c>
      <c r="AC102" t="n">
        <v>682.4867426697836</v>
      </c>
      <c r="AD102" t="n">
        <v>551432.7773414054</v>
      </c>
      <c r="AE102" t="n">
        <v>754494.6534556994</v>
      </c>
      <c r="AF102" t="n">
        <v>3.140211201231872e-06</v>
      </c>
      <c r="AG102" t="n">
        <v>8.023726851851853</v>
      </c>
      <c r="AH102" t="n">
        <v>682486.7426697835</v>
      </c>
    </row>
    <row r="103">
      <c r="A103" t="n">
        <v>101</v>
      </c>
      <c r="B103" t="n">
        <v>145</v>
      </c>
      <c r="C103" t="inlineStr">
        <is>
          <t xml:space="preserve">CONCLUIDO	</t>
        </is>
      </c>
      <c r="D103" t="n">
        <v>3.605</v>
      </c>
      <c r="E103" t="n">
        <v>27.74</v>
      </c>
      <c r="F103" t="n">
        <v>24.09</v>
      </c>
      <c r="G103" t="n">
        <v>111.18</v>
      </c>
      <c r="H103" t="n">
        <v>1.37</v>
      </c>
      <c r="I103" t="n">
        <v>13</v>
      </c>
      <c r="J103" t="n">
        <v>340.77</v>
      </c>
      <c r="K103" t="n">
        <v>61.2</v>
      </c>
      <c r="L103" t="n">
        <v>26.25</v>
      </c>
      <c r="M103" t="n">
        <v>11</v>
      </c>
      <c r="N103" t="n">
        <v>108.32</v>
      </c>
      <c r="O103" t="n">
        <v>42262.79</v>
      </c>
      <c r="P103" t="n">
        <v>434.85</v>
      </c>
      <c r="Q103" t="n">
        <v>452.63</v>
      </c>
      <c r="R103" t="n">
        <v>74.09999999999999</v>
      </c>
      <c r="S103" t="n">
        <v>57.64</v>
      </c>
      <c r="T103" t="n">
        <v>6120.73</v>
      </c>
      <c r="U103" t="n">
        <v>0.78</v>
      </c>
      <c r="V103" t="n">
        <v>0.88</v>
      </c>
      <c r="W103" t="n">
        <v>6.82</v>
      </c>
      <c r="X103" t="n">
        <v>0.36</v>
      </c>
      <c r="Y103" t="n">
        <v>1</v>
      </c>
      <c r="Z103" t="n">
        <v>10</v>
      </c>
      <c r="AA103" t="n">
        <v>552.0985494878339</v>
      </c>
      <c r="AB103" t="n">
        <v>755.4055922782371</v>
      </c>
      <c r="AC103" t="n">
        <v>683.310742769609</v>
      </c>
      <c r="AD103" t="n">
        <v>552098.5494878339</v>
      </c>
      <c r="AE103" t="n">
        <v>755405.5922782371</v>
      </c>
      <c r="AF103" t="n">
        <v>3.139340371725152e-06</v>
      </c>
      <c r="AG103" t="n">
        <v>8.02662037037037</v>
      </c>
      <c r="AH103" t="n">
        <v>683310.742769609</v>
      </c>
    </row>
    <row r="104">
      <c r="A104" t="n">
        <v>102</v>
      </c>
      <c r="B104" t="n">
        <v>145</v>
      </c>
      <c r="C104" t="inlineStr">
        <is>
          <t xml:space="preserve">CONCLUIDO	</t>
        </is>
      </c>
      <c r="D104" t="n">
        <v>3.6072</v>
      </c>
      <c r="E104" t="n">
        <v>27.72</v>
      </c>
      <c r="F104" t="n">
        <v>24.07</v>
      </c>
      <c r="G104" t="n">
        <v>111.11</v>
      </c>
      <c r="H104" t="n">
        <v>1.38</v>
      </c>
      <c r="I104" t="n">
        <v>13</v>
      </c>
      <c r="J104" t="n">
        <v>341.38</v>
      </c>
      <c r="K104" t="n">
        <v>61.2</v>
      </c>
      <c r="L104" t="n">
        <v>26.5</v>
      </c>
      <c r="M104" t="n">
        <v>11</v>
      </c>
      <c r="N104" t="n">
        <v>108.68</v>
      </c>
      <c r="O104" t="n">
        <v>42338.27</v>
      </c>
      <c r="P104" t="n">
        <v>435.11</v>
      </c>
      <c r="Q104" t="n">
        <v>452.57</v>
      </c>
      <c r="R104" t="n">
        <v>73.75</v>
      </c>
      <c r="S104" t="n">
        <v>57.64</v>
      </c>
      <c r="T104" t="n">
        <v>5948.92</v>
      </c>
      <c r="U104" t="n">
        <v>0.78</v>
      </c>
      <c r="V104" t="n">
        <v>0.88</v>
      </c>
      <c r="W104" t="n">
        <v>6.81</v>
      </c>
      <c r="X104" t="n">
        <v>0.35</v>
      </c>
      <c r="Y104" t="n">
        <v>1</v>
      </c>
      <c r="Z104" t="n">
        <v>10</v>
      </c>
      <c r="AA104" t="n">
        <v>551.9666516066444</v>
      </c>
      <c r="AB104" t="n">
        <v>755.2251237782697</v>
      </c>
      <c r="AC104" t="n">
        <v>683.1474979299894</v>
      </c>
      <c r="AD104" t="n">
        <v>551966.6516066444</v>
      </c>
      <c r="AE104" t="n">
        <v>755225.1237782696</v>
      </c>
      <c r="AF104" t="n">
        <v>3.141256196639936e-06</v>
      </c>
      <c r="AG104" t="n">
        <v>8.020833333333334</v>
      </c>
      <c r="AH104" t="n">
        <v>683147.4979299894</v>
      </c>
    </row>
    <row r="105">
      <c r="A105" t="n">
        <v>103</v>
      </c>
      <c r="B105" t="n">
        <v>145</v>
      </c>
      <c r="C105" t="inlineStr">
        <is>
          <t xml:space="preserve">CONCLUIDO	</t>
        </is>
      </c>
      <c r="D105" t="n">
        <v>3.6076</v>
      </c>
      <c r="E105" t="n">
        <v>27.72</v>
      </c>
      <c r="F105" t="n">
        <v>24.07</v>
      </c>
      <c r="G105" t="n">
        <v>111.09</v>
      </c>
      <c r="H105" t="n">
        <v>1.39</v>
      </c>
      <c r="I105" t="n">
        <v>13</v>
      </c>
      <c r="J105" t="n">
        <v>342</v>
      </c>
      <c r="K105" t="n">
        <v>61.2</v>
      </c>
      <c r="L105" t="n">
        <v>26.75</v>
      </c>
      <c r="M105" t="n">
        <v>11</v>
      </c>
      <c r="N105" t="n">
        <v>109.05</v>
      </c>
      <c r="O105" t="n">
        <v>42413.94</v>
      </c>
      <c r="P105" t="n">
        <v>435.61</v>
      </c>
      <c r="Q105" t="n">
        <v>452.56</v>
      </c>
      <c r="R105" t="n">
        <v>73.66</v>
      </c>
      <c r="S105" t="n">
        <v>57.64</v>
      </c>
      <c r="T105" t="n">
        <v>5901.98</v>
      </c>
      <c r="U105" t="n">
        <v>0.78</v>
      </c>
      <c r="V105" t="n">
        <v>0.88</v>
      </c>
      <c r="W105" t="n">
        <v>6.81</v>
      </c>
      <c r="X105" t="n">
        <v>0.34</v>
      </c>
      <c r="Y105" t="n">
        <v>1</v>
      </c>
      <c r="Z105" t="n">
        <v>10</v>
      </c>
      <c r="AA105" t="n">
        <v>552.2596526638461</v>
      </c>
      <c r="AB105" t="n">
        <v>755.6260207510272</v>
      </c>
      <c r="AC105" t="n">
        <v>683.5101338583294</v>
      </c>
      <c r="AD105" t="n">
        <v>552259.652663846</v>
      </c>
      <c r="AE105" t="n">
        <v>755626.0207510273</v>
      </c>
      <c r="AF105" t="n">
        <v>3.141604528442624e-06</v>
      </c>
      <c r="AG105" t="n">
        <v>8.020833333333334</v>
      </c>
      <c r="AH105" t="n">
        <v>683510.1338583294</v>
      </c>
    </row>
    <row r="106">
      <c r="A106" t="n">
        <v>104</v>
      </c>
      <c r="B106" t="n">
        <v>145</v>
      </c>
      <c r="C106" t="inlineStr">
        <is>
          <t xml:space="preserve">CONCLUIDO	</t>
        </is>
      </c>
      <c r="D106" t="n">
        <v>3.6092</v>
      </c>
      <c r="E106" t="n">
        <v>27.71</v>
      </c>
      <c r="F106" t="n">
        <v>24.06</v>
      </c>
      <c r="G106" t="n">
        <v>111.03</v>
      </c>
      <c r="H106" t="n">
        <v>1.4</v>
      </c>
      <c r="I106" t="n">
        <v>13</v>
      </c>
      <c r="J106" t="n">
        <v>342.61</v>
      </c>
      <c r="K106" t="n">
        <v>61.2</v>
      </c>
      <c r="L106" t="n">
        <v>27</v>
      </c>
      <c r="M106" t="n">
        <v>11</v>
      </c>
      <c r="N106" t="n">
        <v>109.41</v>
      </c>
      <c r="O106" t="n">
        <v>42489.79</v>
      </c>
      <c r="P106" t="n">
        <v>435.7</v>
      </c>
      <c r="Q106" t="n">
        <v>452.59</v>
      </c>
      <c r="R106" t="n">
        <v>73.17</v>
      </c>
      <c r="S106" t="n">
        <v>57.64</v>
      </c>
      <c r="T106" t="n">
        <v>5657.37</v>
      </c>
      <c r="U106" t="n">
        <v>0.79</v>
      </c>
      <c r="V106" t="n">
        <v>0.88</v>
      </c>
      <c r="W106" t="n">
        <v>6.81</v>
      </c>
      <c r="X106" t="n">
        <v>0.33</v>
      </c>
      <c r="Y106" t="n">
        <v>1</v>
      </c>
      <c r="Z106" t="n">
        <v>10</v>
      </c>
      <c r="AA106" t="n">
        <v>552.1141003107894</v>
      </c>
      <c r="AB106" t="n">
        <v>755.4268696002586</v>
      </c>
      <c r="AC106" t="n">
        <v>683.3299894138796</v>
      </c>
      <c r="AD106" t="n">
        <v>552114.1003107893</v>
      </c>
      <c r="AE106" t="n">
        <v>755426.8696002585</v>
      </c>
      <c r="AF106" t="n">
        <v>3.142997855653376e-06</v>
      </c>
      <c r="AG106" t="n">
        <v>8.017939814814815</v>
      </c>
      <c r="AH106" t="n">
        <v>683329.9894138796</v>
      </c>
    </row>
    <row r="107">
      <c r="A107" t="n">
        <v>105</v>
      </c>
      <c r="B107" t="n">
        <v>145</v>
      </c>
      <c r="C107" t="inlineStr">
        <is>
          <t xml:space="preserve">CONCLUIDO	</t>
        </is>
      </c>
      <c r="D107" t="n">
        <v>3.6069</v>
      </c>
      <c r="E107" t="n">
        <v>27.72</v>
      </c>
      <c r="F107" t="n">
        <v>24.07</v>
      </c>
      <c r="G107" t="n">
        <v>111.12</v>
      </c>
      <c r="H107" t="n">
        <v>1.42</v>
      </c>
      <c r="I107" t="n">
        <v>13</v>
      </c>
      <c r="J107" t="n">
        <v>343.23</v>
      </c>
      <c r="K107" t="n">
        <v>61.2</v>
      </c>
      <c r="L107" t="n">
        <v>27.25</v>
      </c>
      <c r="M107" t="n">
        <v>11</v>
      </c>
      <c r="N107" t="n">
        <v>109.78</v>
      </c>
      <c r="O107" t="n">
        <v>42565.83</v>
      </c>
      <c r="P107" t="n">
        <v>436</v>
      </c>
      <c r="Q107" t="n">
        <v>452.58</v>
      </c>
      <c r="R107" t="n">
        <v>73.69</v>
      </c>
      <c r="S107" t="n">
        <v>57.64</v>
      </c>
      <c r="T107" t="n">
        <v>5918.47</v>
      </c>
      <c r="U107" t="n">
        <v>0.78</v>
      </c>
      <c r="V107" t="n">
        <v>0.88</v>
      </c>
      <c r="W107" t="n">
        <v>6.82</v>
      </c>
      <c r="X107" t="n">
        <v>0.35</v>
      </c>
      <c r="Y107" t="n">
        <v>1</v>
      </c>
      <c r="Z107" t="n">
        <v>10</v>
      </c>
      <c r="AA107" t="n">
        <v>552.5951184558185</v>
      </c>
      <c r="AB107" t="n">
        <v>756.0850198473104</v>
      </c>
      <c r="AC107" t="n">
        <v>683.9253267250724</v>
      </c>
      <c r="AD107" t="n">
        <v>552595.1184558185</v>
      </c>
      <c r="AE107" t="n">
        <v>756085.0198473104</v>
      </c>
      <c r="AF107" t="n">
        <v>3.14099494778792e-06</v>
      </c>
      <c r="AG107" t="n">
        <v>8.020833333333334</v>
      </c>
      <c r="AH107" t="n">
        <v>683925.3267250725</v>
      </c>
    </row>
    <row r="108">
      <c r="A108" t="n">
        <v>106</v>
      </c>
      <c r="B108" t="n">
        <v>145</v>
      </c>
      <c r="C108" t="inlineStr">
        <is>
          <t xml:space="preserve">CONCLUIDO	</t>
        </is>
      </c>
      <c r="D108" t="n">
        <v>3.6079</v>
      </c>
      <c r="E108" t="n">
        <v>27.72</v>
      </c>
      <c r="F108" t="n">
        <v>24.07</v>
      </c>
      <c r="G108" t="n">
        <v>111.08</v>
      </c>
      <c r="H108" t="n">
        <v>1.43</v>
      </c>
      <c r="I108" t="n">
        <v>13</v>
      </c>
      <c r="J108" t="n">
        <v>343.85</v>
      </c>
      <c r="K108" t="n">
        <v>61.2</v>
      </c>
      <c r="L108" t="n">
        <v>27.5</v>
      </c>
      <c r="M108" t="n">
        <v>11</v>
      </c>
      <c r="N108" t="n">
        <v>110.15</v>
      </c>
      <c r="O108" t="n">
        <v>42642.18</v>
      </c>
      <c r="P108" t="n">
        <v>435.78</v>
      </c>
      <c r="Q108" t="n">
        <v>452.56</v>
      </c>
      <c r="R108" t="n">
        <v>73.41</v>
      </c>
      <c r="S108" t="n">
        <v>57.64</v>
      </c>
      <c r="T108" t="n">
        <v>5778.58</v>
      </c>
      <c r="U108" t="n">
        <v>0.79</v>
      </c>
      <c r="V108" t="n">
        <v>0.88</v>
      </c>
      <c r="W108" t="n">
        <v>6.82</v>
      </c>
      <c r="X108" t="n">
        <v>0.34</v>
      </c>
      <c r="Y108" t="n">
        <v>1</v>
      </c>
      <c r="Z108" t="n">
        <v>10</v>
      </c>
      <c r="AA108" t="n">
        <v>552.3419338159006</v>
      </c>
      <c r="AB108" t="n">
        <v>755.7386014532566</v>
      </c>
      <c r="AC108" t="n">
        <v>683.6119700163459</v>
      </c>
      <c r="AD108" t="n">
        <v>552341.9338159006</v>
      </c>
      <c r="AE108" t="n">
        <v>755738.6014532566</v>
      </c>
      <c r="AF108" t="n">
        <v>3.14186577729464e-06</v>
      </c>
      <c r="AG108" t="n">
        <v>8.020833333333334</v>
      </c>
      <c r="AH108" t="n">
        <v>683611.970016346</v>
      </c>
    </row>
    <row r="109">
      <c r="A109" t="n">
        <v>107</v>
      </c>
      <c r="B109" t="n">
        <v>145</v>
      </c>
      <c r="C109" t="inlineStr">
        <is>
          <t xml:space="preserve">CONCLUIDO	</t>
        </is>
      </c>
      <c r="D109" t="n">
        <v>3.608</v>
      </c>
      <c r="E109" t="n">
        <v>27.72</v>
      </c>
      <c r="F109" t="n">
        <v>24.07</v>
      </c>
      <c r="G109" t="n">
        <v>111.08</v>
      </c>
      <c r="H109" t="n">
        <v>1.44</v>
      </c>
      <c r="I109" t="n">
        <v>13</v>
      </c>
      <c r="J109" t="n">
        <v>344.47</v>
      </c>
      <c r="K109" t="n">
        <v>61.2</v>
      </c>
      <c r="L109" t="n">
        <v>27.75</v>
      </c>
      <c r="M109" t="n">
        <v>11</v>
      </c>
      <c r="N109" t="n">
        <v>110.52</v>
      </c>
      <c r="O109" t="n">
        <v>42718.61</v>
      </c>
      <c r="P109" t="n">
        <v>435.4</v>
      </c>
      <c r="Q109" t="n">
        <v>452.64</v>
      </c>
      <c r="R109" t="n">
        <v>73.45</v>
      </c>
      <c r="S109" t="n">
        <v>57.64</v>
      </c>
      <c r="T109" t="n">
        <v>5797.06</v>
      </c>
      <c r="U109" t="n">
        <v>0.78</v>
      </c>
      <c r="V109" t="n">
        <v>0.88</v>
      </c>
      <c r="W109" t="n">
        <v>6.82</v>
      </c>
      <c r="X109" t="n">
        <v>0.34</v>
      </c>
      <c r="Y109" t="n">
        <v>1</v>
      </c>
      <c r="Z109" t="n">
        <v>10</v>
      </c>
      <c r="AA109" t="n">
        <v>552.0766352455065</v>
      </c>
      <c r="AB109" t="n">
        <v>755.3756082450966</v>
      </c>
      <c r="AC109" t="n">
        <v>683.2836203705086</v>
      </c>
      <c r="AD109" t="n">
        <v>552076.6352455065</v>
      </c>
      <c r="AE109" t="n">
        <v>755375.6082450966</v>
      </c>
      <c r="AF109" t="n">
        <v>3.141952860245312e-06</v>
      </c>
      <c r="AG109" t="n">
        <v>8.020833333333334</v>
      </c>
      <c r="AH109" t="n">
        <v>683283.6203705086</v>
      </c>
    </row>
    <row r="110">
      <c r="A110" t="n">
        <v>108</v>
      </c>
      <c r="B110" t="n">
        <v>145</v>
      </c>
      <c r="C110" t="inlineStr">
        <is>
          <t xml:space="preserve">CONCLUIDO	</t>
        </is>
      </c>
      <c r="D110" t="n">
        <v>3.6063</v>
      </c>
      <c r="E110" t="n">
        <v>27.73</v>
      </c>
      <c r="F110" t="n">
        <v>24.08</v>
      </c>
      <c r="G110" t="n">
        <v>111.13</v>
      </c>
      <c r="H110" t="n">
        <v>1.45</v>
      </c>
      <c r="I110" t="n">
        <v>13</v>
      </c>
      <c r="J110" t="n">
        <v>345.09</v>
      </c>
      <c r="K110" t="n">
        <v>61.2</v>
      </c>
      <c r="L110" t="n">
        <v>28</v>
      </c>
      <c r="M110" t="n">
        <v>11</v>
      </c>
      <c r="N110" t="n">
        <v>110.89</v>
      </c>
      <c r="O110" t="n">
        <v>42795.22</v>
      </c>
      <c r="P110" t="n">
        <v>435.49</v>
      </c>
      <c r="Q110" t="n">
        <v>452.61</v>
      </c>
      <c r="R110" t="n">
        <v>73.79000000000001</v>
      </c>
      <c r="S110" t="n">
        <v>57.64</v>
      </c>
      <c r="T110" t="n">
        <v>5968.48</v>
      </c>
      <c r="U110" t="n">
        <v>0.78</v>
      </c>
      <c r="V110" t="n">
        <v>0.88</v>
      </c>
      <c r="W110" t="n">
        <v>6.82</v>
      </c>
      <c r="X110" t="n">
        <v>0.35</v>
      </c>
      <c r="Y110" t="n">
        <v>1</v>
      </c>
      <c r="Z110" t="n">
        <v>10</v>
      </c>
      <c r="AA110" t="n">
        <v>552.3535051083885</v>
      </c>
      <c r="AB110" t="n">
        <v>755.754433806128</v>
      </c>
      <c r="AC110" t="n">
        <v>683.6262913516802</v>
      </c>
      <c r="AD110" t="n">
        <v>552353.5051083885</v>
      </c>
      <c r="AE110" t="n">
        <v>755754.433806128</v>
      </c>
      <c r="AF110" t="n">
        <v>3.140472450083888e-06</v>
      </c>
      <c r="AG110" t="n">
        <v>8.023726851851853</v>
      </c>
      <c r="AH110" t="n">
        <v>683626.2913516802</v>
      </c>
    </row>
    <row r="111">
      <c r="A111" t="n">
        <v>109</v>
      </c>
      <c r="B111" t="n">
        <v>145</v>
      </c>
      <c r="C111" t="inlineStr">
        <is>
          <t xml:space="preserve">CONCLUIDO	</t>
        </is>
      </c>
      <c r="D111" t="n">
        <v>3.6196</v>
      </c>
      <c r="E111" t="n">
        <v>27.63</v>
      </c>
      <c r="F111" t="n">
        <v>24.03</v>
      </c>
      <c r="G111" t="n">
        <v>120.16</v>
      </c>
      <c r="H111" t="n">
        <v>1.46</v>
      </c>
      <c r="I111" t="n">
        <v>12</v>
      </c>
      <c r="J111" t="n">
        <v>345.71</v>
      </c>
      <c r="K111" t="n">
        <v>61.2</v>
      </c>
      <c r="L111" t="n">
        <v>28.25</v>
      </c>
      <c r="M111" t="n">
        <v>10</v>
      </c>
      <c r="N111" t="n">
        <v>111.26</v>
      </c>
      <c r="O111" t="n">
        <v>42872.03</v>
      </c>
      <c r="P111" t="n">
        <v>434.09</v>
      </c>
      <c r="Q111" t="n">
        <v>452.63</v>
      </c>
      <c r="R111" t="n">
        <v>72.45999999999999</v>
      </c>
      <c r="S111" t="n">
        <v>57.64</v>
      </c>
      <c r="T111" t="n">
        <v>5309.06</v>
      </c>
      <c r="U111" t="n">
        <v>0.8</v>
      </c>
      <c r="V111" t="n">
        <v>0.88</v>
      </c>
      <c r="W111" t="n">
        <v>6.81</v>
      </c>
      <c r="X111" t="n">
        <v>0.31</v>
      </c>
      <c r="Y111" t="n">
        <v>1</v>
      </c>
      <c r="Z111" t="n">
        <v>10</v>
      </c>
      <c r="AA111" t="n">
        <v>549.6627926715992</v>
      </c>
      <c r="AB111" t="n">
        <v>752.072882344258</v>
      </c>
      <c r="AC111" t="n">
        <v>680.2961019942411</v>
      </c>
      <c r="AD111" t="n">
        <v>549662.7926715992</v>
      </c>
      <c r="AE111" t="n">
        <v>752072.882344258</v>
      </c>
      <c r="AF111" t="n">
        <v>3.152054482523262e-06</v>
      </c>
      <c r="AG111" t="n">
        <v>7.994791666666667</v>
      </c>
      <c r="AH111" t="n">
        <v>680296.1019942411</v>
      </c>
    </row>
    <row r="112">
      <c r="A112" t="n">
        <v>110</v>
      </c>
      <c r="B112" t="n">
        <v>145</v>
      </c>
      <c r="C112" t="inlineStr">
        <is>
          <t xml:space="preserve">CONCLUIDO	</t>
        </is>
      </c>
      <c r="D112" t="n">
        <v>3.6211</v>
      </c>
      <c r="E112" t="n">
        <v>27.62</v>
      </c>
      <c r="F112" t="n">
        <v>24.02</v>
      </c>
      <c r="G112" t="n">
        <v>120.1</v>
      </c>
      <c r="H112" t="n">
        <v>1.47</v>
      </c>
      <c r="I112" t="n">
        <v>12</v>
      </c>
      <c r="J112" t="n">
        <v>346.34</v>
      </c>
      <c r="K112" t="n">
        <v>61.2</v>
      </c>
      <c r="L112" t="n">
        <v>28.5</v>
      </c>
      <c r="M112" t="n">
        <v>10</v>
      </c>
      <c r="N112" t="n">
        <v>111.64</v>
      </c>
      <c r="O112" t="n">
        <v>42949.03</v>
      </c>
      <c r="P112" t="n">
        <v>434.28</v>
      </c>
      <c r="Q112" t="n">
        <v>452.57</v>
      </c>
      <c r="R112" t="n">
        <v>72.02</v>
      </c>
      <c r="S112" t="n">
        <v>57.64</v>
      </c>
      <c r="T112" t="n">
        <v>5085.55</v>
      </c>
      <c r="U112" t="n">
        <v>0.8</v>
      </c>
      <c r="V112" t="n">
        <v>0.88</v>
      </c>
      <c r="W112" t="n">
        <v>6.81</v>
      </c>
      <c r="X112" t="n">
        <v>0.3</v>
      </c>
      <c r="Y112" t="n">
        <v>1</v>
      </c>
      <c r="Z112" t="n">
        <v>10</v>
      </c>
      <c r="AA112" t="n">
        <v>549.5960392962013</v>
      </c>
      <c r="AB112" t="n">
        <v>751.9815474310875</v>
      </c>
      <c r="AC112" t="n">
        <v>680.2134839569943</v>
      </c>
      <c r="AD112" t="n">
        <v>549596.0392962013</v>
      </c>
      <c r="AE112" t="n">
        <v>751981.5474310875</v>
      </c>
      <c r="AF112" t="n">
        <v>3.153360726783342e-06</v>
      </c>
      <c r="AG112" t="n">
        <v>7.991898148148149</v>
      </c>
      <c r="AH112" t="n">
        <v>680213.4839569943</v>
      </c>
    </row>
    <row r="113">
      <c r="A113" t="n">
        <v>111</v>
      </c>
      <c r="B113" t="n">
        <v>145</v>
      </c>
      <c r="C113" t="inlineStr">
        <is>
          <t xml:space="preserve">CONCLUIDO	</t>
        </is>
      </c>
      <c r="D113" t="n">
        <v>3.6191</v>
      </c>
      <c r="E113" t="n">
        <v>27.63</v>
      </c>
      <c r="F113" t="n">
        <v>24.04</v>
      </c>
      <c r="G113" t="n">
        <v>120.17</v>
      </c>
      <c r="H113" t="n">
        <v>1.48</v>
      </c>
      <c r="I113" t="n">
        <v>12</v>
      </c>
      <c r="J113" t="n">
        <v>346.96</v>
      </c>
      <c r="K113" t="n">
        <v>61.2</v>
      </c>
      <c r="L113" t="n">
        <v>28.75</v>
      </c>
      <c r="M113" t="n">
        <v>10</v>
      </c>
      <c r="N113" t="n">
        <v>112.01</v>
      </c>
      <c r="O113" t="n">
        <v>43026.23</v>
      </c>
      <c r="P113" t="n">
        <v>434.98</v>
      </c>
      <c r="Q113" t="n">
        <v>452.59</v>
      </c>
      <c r="R113" t="n">
        <v>72.23</v>
      </c>
      <c r="S113" t="n">
        <v>57.64</v>
      </c>
      <c r="T113" t="n">
        <v>5191.7</v>
      </c>
      <c r="U113" t="n">
        <v>0.8</v>
      </c>
      <c r="V113" t="n">
        <v>0.88</v>
      </c>
      <c r="W113" t="n">
        <v>6.82</v>
      </c>
      <c r="X113" t="n">
        <v>0.31</v>
      </c>
      <c r="Y113" t="n">
        <v>1</v>
      </c>
      <c r="Z113" t="n">
        <v>10</v>
      </c>
      <c r="AA113" t="n">
        <v>550.3467362615672</v>
      </c>
      <c r="AB113" t="n">
        <v>753.0086841375139</v>
      </c>
      <c r="AC113" t="n">
        <v>681.1425921777548</v>
      </c>
      <c r="AD113" t="n">
        <v>550346.7362615672</v>
      </c>
      <c r="AE113" t="n">
        <v>753008.6841375139</v>
      </c>
      <c r="AF113" t="n">
        <v>3.151619067769902e-06</v>
      </c>
      <c r="AG113" t="n">
        <v>7.994791666666667</v>
      </c>
      <c r="AH113" t="n">
        <v>681142.5921777547</v>
      </c>
    </row>
    <row r="114">
      <c r="A114" t="n">
        <v>112</v>
      </c>
      <c r="B114" t="n">
        <v>145</v>
      </c>
      <c r="C114" t="inlineStr">
        <is>
          <t xml:space="preserve">CONCLUIDO	</t>
        </is>
      </c>
      <c r="D114" t="n">
        <v>3.6204</v>
      </c>
      <c r="E114" t="n">
        <v>27.62</v>
      </c>
      <c r="F114" t="n">
        <v>24.03</v>
      </c>
      <c r="G114" t="n">
        <v>120.13</v>
      </c>
      <c r="H114" t="n">
        <v>1.49</v>
      </c>
      <c r="I114" t="n">
        <v>12</v>
      </c>
      <c r="J114" t="n">
        <v>347.59</v>
      </c>
      <c r="K114" t="n">
        <v>61.2</v>
      </c>
      <c r="L114" t="n">
        <v>29</v>
      </c>
      <c r="M114" t="n">
        <v>10</v>
      </c>
      <c r="N114" t="n">
        <v>112.39</v>
      </c>
      <c r="O114" t="n">
        <v>43103.63</v>
      </c>
      <c r="P114" t="n">
        <v>435.14</v>
      </c>
      <c r="Q114" t="n">
        <v>452.57</v>
      </c>
      <c r="R114" t="n">
        <v>72.16</v>
      </c>
      <c r="S114" t="n">
        <v>57.64</v>
      </c>
      <c r="T114" t="n">
        <v>5158.59</v>
      </c>
      <c r="U114" t="n">
        <v>0.8</v>
      </c>
      <c r="V114" t="n">
        <v>0.88</v>
      </c>
      <c r="W114" t="n">
        <v>6.81</v>
      </c>
      <c r="X114" t="n">
        <v>0.3</v>
      </c>
      <c r="Y114" t="n">
        <v>1</v>
      </c>
      <c r="Z114" t="n">
        <v>10</v>
      </c>
      <c r="AA114" t="n">
        <v>550.2805974042001</v>
      </c>
      <c r="AB114" t="n">
        <v>752.9181900350238</v>
      </c>
      <c r="AC114" t="n">
        <v>681.060734705397</v>
      </c>
      <c r="AD114" t="n">
        <v>550280.5974042001</v>
      </c>
      <c r="AE114" t="n">
        <v>752918.1900350238</v>
      </c>
      <c r="AF114" t="n">
        <v>3.152751146128639e-06</v>
      </c>
      <c r="AG114" t="n">
        <v>7.991898148148149</v>
      </c>
      <c r="AH114" t="n">
        <v>681060.7347053969</v>
      </c>
    </row>
    <row r="115">
      <c r="A115" t="n">
        <v>113</v>
      </c>
      <c r="B115" t="n">
        <v>145</v>
      </c>
      <c r="C115" t="inlineStr">
        <is>
          <t xml:space="preserve">CONCLUIDO	</t>
        </is>
      </c>
      <c r="D115" t="n">
        <v>3.621</v>
      </c>
      <c r="E115" t="n">
        <v>27.62</v>
      </c>
      <c r="F115" t="n">
        <v>24.02</v>
      </c>
      <c r="G115" t="n">
        <v>120.11</v>
      </c>
      <c r="H115" t="n">
        <v>1.5</v>
      </c>
      <c r="I115" t="n">
        <v>12</v>
      </c>
      <c r="J115" t="n">
        <v>348.22</v>
      </c>
      <c r="K115" t="n">
        <v>61.2</v>
      </c>
      <c r="L115" t="n">
        <v>29.25</v>
      </c>
      <c r="M115" t="n">
        <v>10</v>
      </c>
      <c r="N115" t="n">
        <v>112.77</v>
      </c>
      <c r="O115" t="n">
        <v>43181.22</v>
      </c>
      <c r="P115" t="n">
        <v>435.71</v>
      </c>
      <c r="Q115" t="n">
        <v>452.63</v>
      </c>
      <c r="R115" t="n">
        <v>71.95</v>
      </c>
      <c r="S115" t="n">
        <v>57.64</v>
      </c>
      <c r="T115" t="n">
        <v>5052.46</v>
      </c>
      <c r="U115" t="n">
        <v>0.8</v>
      </c>
      <c r="V115" t="n">
        <v>0.88</v>
      </c>
      <c r="W115" t="n">
        <v>6.81</v>
      </c>
      <c r="X115" t="n">
        <v>0.3</v>
      </c>
      <c r="Y115" t="n">
        <v>1</v>
      </c>
      <c r="Z115" t="n">
        <v>10</v>
      </c>
      <c r="AA115" t="n">
        <v>550.5616621562758</v>
      </c>
      <c r="AB115" t="n">
        <v>753.3027552285155</v>
      </c>
      <c r="AC115" t="n">
        <v>681.4085975365625</v>
      </c>
      <c r="AD115" t="n">
        <v>550561.6621562758</v>
      </c>
      <c r="AE115" t="n">
        <v>753302.7552285155</v>
      </c>
      <c r="AF115" t="n">
        <v>3.15327364383267e-06</v>
      </c>
      <c r="AG115" t="n">
        <v>7.991898148148149</v>
      </c>
      <c r="AH115" t="n">
        <v>681408.5975365625</v>
      </c>
    </row>
    <row r="116">
      <c r="A116" t="n">
        <v>114</v>
      </c>
      <c r="B116" t="n">
        <v>145</v>
      </c>
      <c r="C116" t="inlineStr">
        <is>
          <t xml:space="preserve">CONCLUIDO	</t>
        </is>
      </c>
      <c r="D116" t="n">
        <v>3.6194</v>
      </c>
      <c r="E116" t="n">
        <v>27.63</v>
      </c>
      <c r="F116" t="n">
        <v>24.03</v>
      </c>
      <c r="G116" t="n">
        <v>120.17</v>
      </c>
      <c r="H116" t="n">
        <v>1.51</v>
      </c>
      <c r="I116" t="n">
        <v>12</v>
      </c>
      <c r="J116" t="n">
        <v>348.85</v>
      </c>
      <c r="K116" t="n">
        <v>61.2</v>
      </c>
      <c r="L116" t="n">
        <v>29.5</v>
      </c>
      <c r="M116" t="n">
        <v>10</v>
      </c>
      <c r="N116" t="n">
        <v>113.15</v>
      </c>
      <c r="O116" t="n">
        <v>43259.02</v>
      </c>
      <c r="P116" t="n">
        <v>436.05</v>
      </c>
      <c r="Q116" t="n">
        <v>452.6</v>
      </c>
      <c r="R116" t="n">
        <v>72.39</v>
      </c>
      <c r="S116" t="n">
        <v>57.64</v>
      </c>
      <c r="T116" t="n">
        <v>5274.85</v>
      </c>
      <c r="U116" t="n">
        <v>0.8</v>
      </c>
      <c r="V116" t="n">
        <v>0.88</v>
      </c>
      <c r="W116" t="n">
        <v>6.81</v>
      </c>
      <c r="X116" t="n">
        <v>0.31</v>
      </c>
      <c r="Y116" t="n">
        <v>1</v>
      </c>
      <c r="Z116" t="n">
        <v>10</v>
      </c>
      <c r="AA116" t="n">
        <v>550.9934747394979</v>
      </c>
      <c r="AB116" t="n">
        <v>753.8935802551066</v>
      </c>
      <c r="AC116" t="n">
        <v>681.9430350518438</v>
      </c>
      <c r="AD116" t="n">
        <v>550993.4747394979</v>
      </c>
      <c r="AE116" t="n">
        <v>753893.5802551066</v>
      </c>
      <c r="AF116" t="n">
        <v>3.151880316621918e-06</v>
      </c>
      <c r="AG116" t="n">
        <v>7.994791666666667</v>
      </c>
      <c r="AH116" t="n">
        <v>681943.0350518438</v>
      </c>
    </row>
    <row r="117">
      <c r="A117" t="n">
        <v>115</v>
      </c>
      <c r="B117" t="n">
        <v>145</v>
      </c>
      <c r="C117" t="inlineStr">
        <is>
          <t xml:space="preserve">CONCLUIDO	</t>
        </is>
      </c>
      <c r="D117" t="n">
        <v>3.6193</v>
      </c>
      <c r="E117" t="n">
        <v>27.63</v>
      </c>
      <c r="F117" t="n">
        <v>24.03</v>
      </c>
      <c r="G117" t="n">
        <v>120.17</v>
      </c>
      <c r="H117" t="n">
        <v>1.52</v>
      </c>
      <c r="I117" t="n">
        <v>12</v>
      </c>
      <c r="J117" t="n">
        <v>349.48</v>
      </c>
      <c r="K117" t="n">
        <v>61.2</v>
      </c>
      <c r="L117" t="n">
        <v>29.75</v>
      </c>
      <c r="M117" t="n">
        <v>10</v>
      </c>
      <c r="N117" t="n">
        <v>113.53</v>
      </c>
      <c r="O117" t="n">
        <v>43337.02</v>
      </c>
      <c r="P117" t="n">
        <v>436.28</v>
      </c>
      <c r="Q117" t="n">
        <v>452.58</v>
      </c>
      <c r="R117" t="n">
        <v>72.52</v>
      </c>
      <c r="S117" t="n">
        <v>57.64</v>
      </c>
      <c r="T117" t="n">
        <v>5339.09</v>
      </c>
      <c r="U117" t="n">
        <v>0.79</v>
      </c>
      <c r="V117" t="n">
        <v>0.88</v>
      </c>
      <c r="W117" t="n">
        <v>6.81</v>
      </c>
      <c r="X117" t="n">
        <v>0.31</v>
      </c>
      <c r="Y117" t="n">
        <v>1</v>
      </c>
      <c r="Z117" t="n">
        <v>10</v>
      </c>
      <c r="AA117" t="n">
        <v>551.1576728489378</v>
      </c>
      <c r="AB117" t="n">
        <v>754.1182433523517</v>
      </c>
      <c r="AC117" t="n">
        <v>682.1462566184045</v>
      </c>
      <c r="AD117" t="n">
        <v>551157.6728489378</v>
      </c>
      <c r="AE117" t="n">
        <v>754118.2433523517</v>
      </c>
      <c r="AF117" t="n">
        <v>3.151793233671246e-06</v>
      </c>
      <c r="AG117" t="n">
        <v>7.994791666666667</v>
      </c>
      <c r="AH117" t="n">
        <v>682146.2566184045</v>
      </c>
    </row>
    <row r="118">
      <c r="A118" t="n">
        <v>116</v>
      </c>
      <c r="B118" t="n">
        <v>145</v>
      </c>
      <c r="C118" t="inlineStr">
        <is>
          <t xml:space="preserve">CONCLUIDO	</t>
        </is>
      </c>
      <c r="D118" t="n">
        <v>3.6193</v>
      </c>
      <c r="E118" t="n">
        <v>27.63</v>
      </c>
      <c r="F118" t="n">
        <v>24.03</v>
      </c>
      <c r="G118" t="n">
        <v>120.17</v>
      </c>
      <c r="H118" t="n">
        <v>1.53</v>
      </c>
      <c r="I118" t="n">
        <v>12</v>
      </c>
      <c r="J118" t="n">
        <v>350.12</v>
      </c>
      <c r="K118" t="n">
        <v>61.2</v>
      </c>
      <c r="L118" t="n">
        <v>30</v>
      </c>
      <c r="M118" t="n">
        <v>10</v>
      </c>
      <c r="N118" t="n">
        <v>113.92</v>
      </c>
      <c r="O118" t="n">
        <v>43415.22</v>
      </c>
      <c r="P118" t="n">
        <v>436.45</v>
      </c>
      <c r="Q118" t="n">
        <v>452.57</v>
      </c>
      <c r="R118" t="n">
        <v>72.42</v>
      </c>
      <c r="S118" t="n">
        <v>57.64</v>
      </c>
      <c r="T118" t="n">
        <v>5288.41</v>
      </c>
      <c r="U118" t="n">
        <v>0.8</v>
      </c>
      <c r="V118" t="n">
        <v>0.88</v>
      </c>
      <c r="W118" t="n">
        <v>6.81</v>
      </c>
      <c r="X118" t="n">
        <v>0.31</v>
      </c>
      <c r="Y118" t="n">
        <v>1</v>
      </c>
      <c r="Z118" t="n">
        <v>10</v>
      </c>
      <c r="AA118" t="n">
        <v>551.271277745696</v>
      </c>
      <c r="AB118" t="n">
        <v>754.2736825839905</v>
      </c>
      <c r="AC118" t="n">
        <v>682.286860947936</v>
      </c>
      <c r="AD118" t="n">
        <v>551271.277745696</v>
      </c>
      <c r="AE118" t="n">
        <v>754273.6825839905</v>
      </c>
      <c r="AF118" t="n">
        <v>3.151793233671246e-06</v>
      </c>
      <c r="AG118" t="n">
        <v>7.994791666666667</v>
      </c>
      <c r="AH118" t="n">
        <v>682286.8609479361</v>
      </c>
    </row>
    <row r="119">
      <c r="A119" t="n">
        <v>117</v>
      </c>
      <c r="B119" t="n">
        <v>145</v>
      </c>
      <c r="C119" t="inlineStr">
        <is>
          <t xml:space="preserve">CONCLUIDO	</t>
        </is>
      </c>
      <c r="D119" t="n">
        <v>3.6194</v>
      </c>
      <c r="E119" t="n">
        <v>27.63</v>
      </c>
      <c r="F119" t="n">
        <v>24.03</v>
      </c>
      <c r="G119" t="n">
        <v>120.17</v>
      </c>
      <c r="H119" t="n">
        <v>1.54</v>
      </c>
      <c r="I119" t="n">
        <v>12</v>
      </c>
      <c r="J119" t="n">
        <v>350.75</v>
      </c>
      <c r="K119" t="n">
        <v>61.2</v>
      </c>
      <c r="L119" t="n">
        <v>30.25</v>
      </c>
      <c r="M119" t="n">
        <v>10</v>
      </c>
      <c r="N119" t="n">
        <v>114.3</v>
      </c>
      <c r="O119" t="n">
        <v>43493.63</v>
      </c>
      <c r="P119" t="n">
        <v>436.41</v>
      </c>
      <c r="Q119" t="n">
        <v>452.59</v>
      </c>
      <c r="R119" t="n">
        <v>72.31</v>
      </c>
      <c r="S119" t="n">
        <v>57.64</v>
      </c>
      <c r="T119" t="n">
        <v>5235.09</v>
      </c>
      <c r="U119" t="n">
        <v>0.8</v>
      </c>
      <c r="V119" t="n">
        <v>0.88</v>
      </c>
      <c r="W119" t="n">
        <v>6.82</v>
      </c>
      <c r="X119" t="n">
        <v>0.31</v>
      </c>
      <c r="Y119" t="n">
        <v>1</v>
      </c>
      <c r="Z119" t="n">
        <v>10</v>
      </c>
      <c r="AA119" t="n">
        <v>551.2340431681637</v>
      </c>
      <c r="AB119" t="n">
        <v>754.2227365923372</v>
      </c>
      <c r="AC119" t="n">
        <v>682.2407771702229</v>
      </c>
      <c r="AD119" t="n">
        <v>551234.0431681636</v>
      </c>
      <c r="AE119" t="n">
        <v>754222.7365923373</v>
      </c>
      <c r="AF119" t="n">
        <v>3.151880316621918e-06</v>
      </c>
      <c r="AG119" t="n">
        <v>7.994791666666667</v>
      </c>
      <c r="AH119" t="n">
        <v>682240.777170223</v>
      </c>
    </row>
    <row r="120">
      <c r="A120" t="n">
        <v>118</v>
      </c>
      <c r="B120" t="n">
        <v>145</v>
      </c>
      <c r="C120" t="inlineStr">
        <is>
          <t xml:space="preserve">CONCLUIDO	</t>
        </is>
      </c>
      <c r="D120" t="n">
        <v>3.6175</v>
      </c>
      <c r="E120" t="n">
        <v>27.64</v>
      </c>
      <c r="F120" t="n">
        <v>24.05</v>
      </c>
      <c r="G120" t="n">
        <v>120.24</v>
      </c>
      <c r="H120" t="n">
        <v>1.55</v>
      </c>
      <c r="I120" t="n">
        <v>12</v>
      </c>
      <c r="J120" t="n">
        <v>351.39</v>
      </c>
      <c r="K120" t="n">
        <v>61.2</v>
      </c>
      <c r="L120" t="n">
        <v>30.5</v>
      </c>
      <c r="M120" t="n">
        <v>10</v>
      </c>
      <c r="N120" t="n">
        <v>114.69</v>
      </c>
      <c r="O120" t="n">
        <v>43572.25</v>
      </c>
      <c r="P120" t="n">
        <v>436.46</v>
      </c>
      <c r="Q120" t="n">
        <v>452.55</v>
      </c>
      <c r="R120" t="n">
        <v>73.01000000000001</v>
      </c>
      <c r="S120" t="n">
        <v>57.64</v>
      </c>
      <c r="T120" t="n">
        <v>5580.99</v>
      </c>
      <c r="U120" t="n">
        <v>0.79</v>
      </c>
      <c r="V120" t="n">
        <v>0.88</v>
      </c>
      <c r="W120" t="n">
        <v>6.81</v>
      </c>
      <c r="X120" t="n">
        <v>0.32</v>
      </c>
      <c r="Y120" t="n">
        <v>1</v>
      </c>
      <c r="Z120" t="n">
        <v>10</v>
      </c>
      <c r="AA120" t="n">
        <v>551.540880723085</v>
      </c>
      <c r="AB120" t="n">
        <v>754.642565271698</v>
      </c>
      <c r="AC120" t="n">
        <v>682.6205379896591</v>
      </c>
      <c r="AD120" t="n">
        <v>551540.880723085</v>
      </c>
      <c r="AE120" t="n">
        <v>754642.5652716981</v>
      </c>
      <c r="AF120" t="n">
        <v>3.150225740559151e-06</v>
      </c>
      <c r="AG120" t="n">
        <v>7.997685185185186</v>
      </c>
      <c r="AH120" t="n">
        <v>682620.537989659</v>
      </c>
    </row>
    <row r="121">
      <c r="A121" t="n">
        <v>119</v>
      </c>
      <c r="B121" t="n">
        <v>145</v>
      </c>
      <c r="C121" t="inlineStr">
        <is>
          <t xml:space="preserve">CONCLUIDO	</t>
        </is>
      </c>
      <c r="D121" t="n">
        <v>3.6191</v>
      </c>
      <c r="E121" t="n">
        <v>27.63</v>
      </c>
      <c r="F121" t="n">
        <v>24.04</v>
      </c>
      <c r="G121" t="n">
        <v>120.18</v>
      </c>
      <c r="H121" t="n">
        <v>1.56</v>
      </c>
      <c r="I121" t="n">
        <v>12</v>
      </c>
      <c r="J121" t="n">
        <v>352.03</v>
      </c>
      <c r="K121" t="n">
        <v>61.2</v>
      </c>
      <c r="L121" t="n">
        <v>30.75</v>
      </c>
      <c r="M121" t="n">
        <v>10</v>
      </c>
      <c r="N121" t="n">
        <v>115.08</v>
      </c>
      <c r="O121" t="n">
        <v>43651.07</v>
      </c>
      <c r="P121" t="n">
        <v>435.93</v>
      </c>
      <c r="Q121" t="n">
        <v>452.57</v>
      </c>
      <c r="R121" t="n">
        <v>72.44</v>
      </c>
      <c r="S121" t="n">
        <v>57.64</v>
      </c>
      <c r="T121" t="n">
        <v>5297.04</v>
      </c>
      <c r="U121" t="n">
        <v>0.8</v>
      </c>
      <c r="V121" t="n">
        <v>0.88</v>
      </c>
      <c r="W121" t="n">
        <v>6.81</v>
      </c>
      <c r="X121" t="n">
        <v>0.31</v>
      </c>
      <c r="Y121" t="n">
        <v>1</v>
      </c>
      <c r="Z121" t="n">
        <v>10</v>
      </c>
      <c r="AA121" t="n">
        <v>550.9816222385733</v>
      </c>
      <c r="AB121" t="n">
        <v>753.8773631404462</v>
      </c>
      <c r="AC121" t="n">
        <v>681.9283656758456</v>
      </c>
      <c r="AD121" t="n">
        <v>550981.6222385733</v>
      </c>
      <c r="AE121" t="n">
        <v>753877.3631404461</v>
      </c>
      <c r="AF121" t="n">
        <v>3.151619067769902e-06</v>
      </c>
      <c r="AG121" t="n">
        <v>7.994791666666667</v>
      </c>
      <c r="AH121" t="n">
        <v>681928.3656758456</v>
      </c>
    </row>
    <row r="122">
      <c r="A122" t="n">
        <v>120</v>
      </c>
      <c r="B122" t="n">
        <v>145</v>
      </c>
      <c r="C122" t="inlineStr">
        <is>
          <t xml:space="preserve">CONCLUIDO	</t>
        </is>
      </c>
      <c r="D122" t="n">
        <v>3.6182</v>
      </c>
      <c r="E122" t="n">
        <v>27.64</v>
      </c>
      <c r="F122" t="n">
        <v>24.04</v>
      </c>
      <c r="G122" t="n">
        <v>120.21</v>
      </c>
      <c r="H122" t="n">
        <v>1.57</v>
      </c>
      <c r="I122" t="n">
        <v>12</v>
      </c>
      <c r="J122" t="n">
        <v>352.67</v>
      </c>
      <c r="K122" t="n">
        <v>61.2</v>
      </c>
      <c r="L122" t="n">
        <v>31</v>
      </c>
      <c r="M122" t="n">
        <v>10</v>
      </c>
      <c r="N122" t="n">
        <v>115.47</v>
      </c>
      <c r="O122" t="n">
        <v>43730.1</v>
      </c>
      <c r="P122" t="n">
        <v>435.89</v>
      </c>
      <c r="Q122" t="n">
        <v>452.57</v>
      </c>
      <c r="R122" t="n">
        <v>72.62</v>
      </c>
      <c r="S122" t="n">
        <v>57.64</v>
      </c>
      <c r="T122" t="n">
        <v>5387.66</v>
      </c>
      <c r="U122" t="n">
        <v>0.79</v>
      </c>
      <c r="V122" t="n">
        <v>0.88</v>
      </c>
      <c r="W122" t="n">
        <v>6.82</v>
      </c>
      <c r="X122" t="n">
        <v>0.32</v>
      </c>
      <c r="Y122" t="n">
        <v>1</v>
      </c>
      <c r="Z122" t="n">
        <v>10</v>
      </c>
      <c r="AA122" t="n">
        <v>551.0493856232777</v>
      </c>
      <c r="AB122" t="n">
        <v>753.9700799929082</v>
      </c>
      <c r="AC122" t="n">
        <v>682.0122337620377</v>
      </c>
      <c r="AD122" t="n">
        <v>551049.3856232776</v>
      </c>
      <c r="AE122" t="n">
        <v>753970.0799929082</v>
      </c>
      <c r="AF122" t="n">
        <v>3.150835321213854e-06</v>
      </c>
      <c r="AG122" t="n">
        <v>7.997685185185186</v>
      </c>
      <c r="AH122" t="n">
        <v>682012.2337620377</v>
      </c>
    </row>
    <row r="123">
      <c r="A123" t="n">
        <v>121</v>
      </c>
      <c r="B123" t="n">
        <v>145</v>
      </c>
      <c r="C123" t="inlineStr">
        <is>
          <t xml:space="preserve">CONCLUIDO	</t>
        </is>
      </c>
      <c r="D123" t="n">
        <v>3.6283</v>
      </c>
      <c r="E123" t="n">
        <v>27.56</v>
      </c>
      <c r="F123" t="n">
        <v>24.02</v>
      </c>
      <c r="G123" t="n">
        <v>131.02</v>
      </c>
      <c r="H123" t="n">
        <v>1.58</v>
      </c>
      <c r="I123" t="n">
        <v>11</v>
      </c>
      <c r="J123" t="n">
        <v>353.31</v>
      </c>
      <c r="K123" t="n">
        <v>61.2</v>
      </c>
      <c r="L123" t="n">
        <v>31.25</v>
      </c>
      <c r="M123" t="n">
        <v>9</v>
      </c>
      <c r="N123" t="n">
        <v>115.86</v>
      </c>
      <c r="O123" t="n">
        <v>43809.48</v>
      </c>
      <c r="P123" t="n">
        <v>435.55</v>
      </c>
      <c r="Q123" t="n">
        <v>452.62</v>
      </c>
      <c r="R123" t="n">
        <v>71.84999999999999</v>
      </c>
      <c r="S123" t="n">
        <v>57.64</v>
      </c>
      <c r="T123" t="n">
        <v>5008.15</v>
      </c>
      <c r="U123" t="n">
        <v>0.8</v>
      </c>
      <c r="V123" t="n">
        <v>0.88</v>
      </c>
      <c r="W123" t="n">
        <v>6.82</v>
      </c>
      <c r="X123" t="n">
        <v>0.29</v>
      </c>
      <c r="Y123" t="n">
        <v>1</v>
      </c>
      <c r="Z123" t="n">
        <v>10</v>
      </c>
      <c r="AA123" t="n">
        <v>549.6914669643296</v>
      </c>
      <c r="AB123" t="n">
        <v>752.1121157765922</v>
      </c>
      <c r="AC123" t="n">
        <v>680.3315910428578</v>
      </c>
      <c r="AD123" t="n">
        <v>549691.4669643296</v>
      </c>
      <c r="AE123" t="n">
        <v>752112.1157765922</v>
      </c>
      <c r="AF123" t="n">
        <v>3.159630699231725e-06</v>
      </c>
      <c r="AG123" t="n">
        <v>7.974537037037037</v>
      </c>
      <c r="AH123" t="n">
        <v>680331.5910428577</v>
      </c>
    </row>
    <row r="124">
      <c r="A124" t="n">
        <v>122</v>
      </c>
      <c r="B124" t="n">
        <v>145</v>
      </c>
      <c r="C124" t="inlineStr">
        <is>
          <t xml:space="preserve">CONCLUIDO	</t>
        </is>
      </c>
      <c r="D124" t="n">
        <v>3.6313</v>
      </c>
      <c r="E124" t="n">
        <v>27.54</v>
      </c>
      <c r="F124" t="n">
        <v>24</v>
      </c>
      <c r="G124" t="n">
        <v>130.89</v>
      </c>
      <c r="H124" t="n">
        <v>1.59</v>
      </c>
      <c r="I124" t="n">
        <v>11</v>
      </c>
      <c r="J124" t="n">
        <v>353.96</v>
      </c>
      <c r="K124" t="n">
        <v>61.2</v>
      </c>
      <c r="L124" t="n">
        <v>31.5</v>
      </c>
      <c r="M124" t="n">
        <v>9</v>
      </c>
      <c r="N124" t="n">
        <v>116.26</v>
      </c>
      <c r="O124" t="n">
        <v>43888.94</v>
      </c>
      <c r="P124" t="n">
        <v>435.52</v>
      </c>
      <c r="Q124" t="n">
        <v>452.56</v>
      </c>
      <c r="R124" t="n">
        <v>71.11</v>
      </c>
      <c r="S124" t="n">
        <v>57.64</v>
      </c>
      <c r="T124" t="n">
        <v>4638.99</v>
      </c>
      <c r="U124" t="n">
        <v>0.8100000000000001</v>
      </c>
      <c r="V124" t="n">
        <v>0.88</v>
      </c>
      <c r="W124" t="n">
        <v>6.81</v>
      </c>
      <c r="X124" t="n">
        <v>0.27</v>
      </c>
      <c r="Y124" t="n">
        <v>1</v>
      </c>
      <c r="Z124" t="n">
        <v>10</v>
      </c>
      <c r="AA124" t="n">
        <v>549.2852286745992</v>
      </c>
      <c r="AB124" t="n">
        <v>751.5562826266147</v>
      </c>
      <c r="AC124" t="n">
        <v>679.8288058285974</v>
      </c>
      <c r="AD124" t="n">
        <v>549285.2286745992</v>
      </c>
      <c r="AE124" t="n">
        <v>751556.2826266147</v>
      </c>
      <c r="AF124" t="n">
        <v>3.162243187751885e-06</v>
      </c>
      <c r="AG124" t="n">
        <v>7.96875</v>
      </c>
      <c r="AH124" t="n">
        <v>679828.8058285974</v>
      </c>
    </row>
    <row r="125">
      <c r="A125" t="n">
        <v>123</v>
      </c>
      <c r="B125" t="n">
        <v>145</v>
      </c>
      <c r="C125" t="inlineStr">
        <is>
          <t xml:space="preserve">CONCLUIDO	</t>
        </is>
      </c>
      <c r="D125" t="n">
        <v>3.6312</v>
      </c>
      <c r="E125" t="n">
        <v>27.54</v>
      </c>
      <c r="F125" t="n">
        <v>24</v>
      </c>
      <c r="G125" t="n">
        <v>130.9</v>
      </c>
      <c r="H125" t="n">
        <v>1.6</v>
      </c>
      <c r="I125" t="n">
        <v>11</v>
      </c>
      <c r="J125" t="n">
        <v>354.6</v>
      </c>
      <c r="K125" t="n">
        <v>61.2</v>
      </c>
      <c r="L125" t="n">
        <v>31.75</v>
      </c>
      <c r="M125" t="n">
        <v>9</v>
      </c>
      <c r="N125" t="n">
        <v>116.65</v>
      </c>
      <c r="O125" t="n">
        <v>43968.62</v>
      </c>
      <c r="P125" t="n">
        <v>435.94</v>
      </c>
      <c r="Q125" t="n">
        <v>452.56</v>
      </c>
      <c r="R125" t="n">
        <v>71.20999999999999</v>
      </c>
      <c r="S125" t="n">
        <v>57.64</v>
      </c>
      <c r="T125" t="n">
        <v>4688.7</v>
      </c>
      <c r="U125" t="n">
        <v>0.8100000000000001</v>
      </c>
      <c r="V125" t="n">
        <v>0.88</v>
      </c>
      <c r="W125" t="n">
        <v>6.81</v>
      </c>
      <c r="X125" t="n">
        <v>0.27</v>
      </c>
      <c r="Y125" t="n">
        <v>1</v>
      </c>
      <c r="Z125" t="n">
        <v>10</v>
      </c>
      <c r="AA125" t="n">
        <v>549.575395716009</v>
      </c>
      <c r="AB125" t="n">
        <v>751.9533019739379</v>
      </c>
      <c r="AC125" t="n">
        <v>680.1879342066322</v>
      </c>
      <c r="AD125" t="n">
        <v>549575.395716009</v>
      </c>
      <c r="AE125" t="n">
        <v>751953.3019739379</v>
      </c>
      <c r="AF125" t="n">
        <v>3.162156104801213e-06</v>
      </c>
      <c r="AG125" t="n">
        <v>7.96875</v>
      </c>
      <c r="AH125" t="n">
        <v>680187.9342066322</v>
      </c>
    </row>
    <row r="126">
      <c r="A126" t="n">
        <v>124</v>
      </c>
      <c r="B126" t="n">
        <v>145</v>
      </c>
      <c r="C126" t="inlineStr">
        <is>
          <t xml:space="preserve">CONCLUIDO	</t>
        </is>
      </c>
      <c r="D126" t="n">
        <v>3.6303</v>
      </c>
      <c r="E126" t="n">
        <v>27.55</v>
      </c>
      <c r="F126" t="n">
        <v>24</v>
      </c>
      <c r="G126" t="n">
        <v>130.93</v>
      </c>
      <c r="H126" t="n">
        <v>1.61</v>
      </c>
      <c r="I126" t="n">
        <v>11</v>
      </c>
      <c r="J126" t="n">
        <v>355.25</v>
      </c>
      <c r="K126" t="n">
        <v>61.2</v>
      </c>
      <c r="L126" t="n">
        <v>32</v>
      </c>
      <c r="M126" t="n">
        <v>9</v>
      </c>
      <c r="N126" t="n">
        <v>117.05</v>
      </c>
      <c r="O126" t="n">
        <v>44048.52</v>
      </c>
      <c r="P126" t="n">
        <v>436.47</v>
      </c>
      <c r="Q126" t="n">
        <v>452.57</v>
      </c>
      <c r="R126" t="n">
        <v>71.43000000000001</v>
      </c>
      <c r="S126" t="n">
        <v>57.64</v>
      </c>
      <c r="T126" t="n">
        <v>4799.46</v>
      </c>
      <c r="U126" t="n">
        <v>0.8100000000000001</v>
      </c>
      <c r="V126" t="n">
        <v>0.88</v>
      </c>
      <c r="W126" t="n">
        <v>6.81</v>
      </c>
      <c r="X126" t="n">
        <v>0.28</v>
      </c>
      <c r="Y126" t="n">
        <v>1</v>
      </c>
      <c r="Z126" t="n">
        <v>10</v>
      </c>
      <c r="AA126" t="n">
        <v>550.0223409762619</v>
      </c>
      <c r="AB126" t="n">
        <v>752.5648321968492</v>
      </c>
      <c r="AC126" t="n">
        <v>680.7411008433569</v>
      </c>
      <c r="AD126" t="n">
        <v>550022.340976262</v>
      </c>
      <c r="AE126" t="n">
        <v>752564.8321968493</v>
      </c>
      <c r="AF126" t="n">
        <v>3.161372358245165e-06</v>
      </c>
      <c r="AG126" t="n">
        <v>7.971643518518519</v>
      </c>
      <c r="AH126" t="n">
        <v>680741.1008433569</v>
      </c>
    </row>
    <row r="127">
      <c r="A127" t="n">
        <v>125</v>
      </c>
      <c r="B127" t="n">
        <v>145</v>
      </c>
      <c r="C127" t="inlineStr">
        <is>
          <t xml:space="preserve">CONCLUIDO	</t>
        </is>
      </c>
      <c r="D127" t="n">
        <v>3.6301</v>
      </c>
      <c r="E127" t="n">
        <v>27.55</v>
      </c>
      <c r="F127" t="n">
        <v>24.01</v>
      </c>
      <c r="G127" t="n">
        <v>130.94</v>
      </c>
      <c r="H127" t="n">
        <v>1.62</v>
      </c>
      <c r="I127" t="n">
        <v>11</v>
      </c>
      <c r="J127" t="n">
        <v>355.9</v>
      </c>
      <c r="K127" t="n">
        <v>61.2</v>
      </c>
      <c r="L127" t="n">
        <v>32.25</v>
      </c>
      <c r="M127" t="n">
        <v>9</v>
      </c>
      <c r="N127" t="n">
        <v>117.45</v>
      </c>
      <c r="O127" t="n">
        <v>44128.64</v>
      </c>
      <c r="P127" t="n">
        <v>436.81</v>
      </c>
      <c r="Q127" t="n">
        <v>452.57</v>
      </c>
      <c r="R127" t="n">
        <v>71.52</v>
      </c>
      <c r="S127" t="n">
        <v>57.64</v>
      </c>
      <c r="T127" t="n">
        <v>4845.3</v>
      </c>
      <c r="U127" t="n">
        <v>0.8100000000000001</v>
      </c>
      <c r="V127" t="n">
        <v>0.88</v>
      </c>
      <c r="W127" t="n">
        <v>6.81</v>
      </c>
      <c r="X127" t="n">
        <v>0.28</v>
      </c>
      <c r="Y127" t="n">
        <v>1</v>
      </c>
      <c r="Z127" t="n">
        <v>10</v>
      </c>
      <c r="AA127" t="n">
        <v>550.3064916783147</v>
      </c>
      <c r="AB127" t="n">
        <v>752.9536197232422</v>
      </c>
      <c r="AC127" t="n">
        <v>681.0927830338977</v>
      </c>
      <c r="AD127" t="n">
        <v>550306.4916783147</v>
      </c>
      <c r="AE127" t="n">
        <v>752953.6197232422</v>
      </c>
      <c r="AF127" t="n">
        <v>3.161198192343821e-06</v>
      </c>
      <c r="AG127" t="n">
        <v>7.971643518518519</v>
      </c>
      <c r="AH127" t="n">
        <v>681092.7830338978</v>
      </c>
    </row>
    <row r="128">
      <c r="A128" t="n">
        <v>126</v>
      </c>
      <c r="B128" t="n">
        <v>145</v>
      </c>
      <c r="C128" t="inlineStr">
        <is>
          <t xml:space="preserve">CONCLUIDO	</t>
        </is>
      </c>
      <c r="D128" t="n">
        <v>3.6293</v>
      </c>
      <c r="E128" t="n">
        <v>27.55</v>
      </c>
      <c r="F128" t="n">
        <v>24.01</v>
      </c>
      <c r="G128" t="n">
        <v>130.97</v>
      </c>
      <c r="H128" t="n">
        <v>1.63</v>
      </c>
      <c r="I128" t="n">
        <v>11</v>
      </c>
      <c r="J128" t="n">
        <v>356.55</v>
      </c>
      <c r="K128" t="n">
        <v>61.2</v>
      </c>
      <c r="L128" t="n">
        <v>32.5</v>
      </c>
      <c r="M128" t="n">
        <v>9</v>
      </c>
      <c r="N128" t="n">
        <v>117.85</v>
      </c>
      <c r="O128" t="n">
        <v>44208.97</v>
      </c>
      <c r="P128" t="n">
        <v>437.44</v>
      </c>
      <c r="Q128" t="n">
        <v>452.56</v>
      </c>
      <c r="R128" t="n">
        <v>71.52</v>
      </c>
      <c r="S128" t="n">
        <v>57.64</v>
      </c>
      <c r="T128" t="n">
        <v>4840.8</v>
      </c>
      <c r="U128" t="n">
        <v>0.8100000000000001</v>
      </c>
      <c r="V128" t="n">
        <v>0.88</v>
      </c>
      <c r="W128" t="n">
        <v>6.82</v>
      </c>
      <c r="X128" t="n">
        <v>0.29</v>
      </c>
      <c r="Y128" t="n">
        <v>1</v>
      </c>
      <c r="Z128" t="n">
        <v>10</v>
      </c>
      <c r="AA128" t="n">
        <v>550.8099341516916</v>
      </c>
      <c r="AB128" t="n">
        <v>753.6424519256306</v>
      </c>
      <c r="AC128" t="n">
        <v>681.7158740576722</v>
      </c>
      <c r="AD128" t="n">
        <v>550809.9341516915</v>
      </c>
      <c r="AE128" t="n">
        <v>753642.4519256306</v>
      </c>
      <c r="AF128" t="n">
        <v>3.160501528738445e-06</v>
      </c>
      <c r="AG128" t="n">
        <v>7.971643518518519</v>
      </c>
      <c r="AH128" t="n">
        <v>681715.8740576722</v>
      </c>
    </row>
    <row r="129">
      <c r="A129" t="n">
        <v>127</v>
      </c>
      <c r="B129" t="n">
        <v>145</v>
      </c>
      <c r="C129" t="inlineStr">
        <is>
          <t xml:space="preserve">CONCLUIDO	</t>
        </is>
      </c>
      <c r="D129" t="n">
        <v>3.63</v>
      </c>
      <c r="E129" t="n">
        <v>27.55</v>
      </c>
      <c r="F129" t="n">
        <v>24.01</v>
      </c>
      <c r="G129" t="n">
        <v>130.94</v>
      </c>
      <c r="H129" t="n">
        <v>1.63</v>
      </c>
      <c r="I129" t="n">
        <v>11</v>
      </c>
      <c r="J129" t="n">
        <v>357.2</v>
      </c>
      <c r="K129" t="n">
        <v>61.2</v>
      </c>
      <c r="L129" t="n">
        <v>32.75</v>
      </c>
      <c r="M129" t="n">
        <v>9</v>
      </c>
      <c r="N129" t="n">
        <v>118.26</v>
      </c>
      <c r="O129" t="n">
        <v>44289.53</v>
      </c>
      <c r="P129" t="n">
        <v>437.42</v>
      </c>
      <c r="Q129" t="n">
        <v>452.55</v>
      </c>
      <c r="R129" t="n">
        <v>71.48999999999999</v>
      </c>
      <c r="S129" t="n">
        <v>57.64</v>
      </c>
      <c r="T129" t="n">
        <v>4829.3</v>
      </c>
      <c r="U129" t="n">
        <v>0.8100000000000001</v>
      </c>
      <c r="V129" t="n">
        <v>0.88</v>
      </c>
      <c r="W129" t="n">
        <v>6.81</v>
      </c>
      <c r="X129" t="n">
        <v>0.28</v>
      </c>
      <c r="Y129" t="n">
        <v>1</v>
      </c>
      <c r="Z129" t="n">
        <v>10</v>
      </c>
      <c r="AA129" t="n">
        <v>550.7233786906959</v>
      </c>
      <c r="AB129" t="n">
        <v>753.524022925339</v>
      </c>
      <c r="AC129" t="n">
        <v>681.6087477549524</v>
      </c>
      <c r="AD129" t="n">
        <v>550723.3786906959</v>
      </c>
      <c r="AE129" t="n">
        <v>753524.0229253389</v>
      </c>
      <c r="AF129" t="n">
        <v>3.161111109393149e-06</v>
      </c>
      <c r="AG129" t="n">
        <v>7.971643518518519</v>
      </c>
      <c r="AH129" t="n">
        <v>681608.7477549524</v>
      </c>
    </row>
    <row r="130">
      <c r="A130" t="n">
        <v>128</v>
      </c>
      <c r="B130" t="n">
        <v>145</v>
      </c>
      <c r="C130" t="inlineStr">
        <is>
          <t xml:space="preserve">CONCLUIDO	</t>
        </is>
      </c>
      <c r="D130" t="n">
        <v>3.6303</v>
      </c>
      <c r="E130" t="n">
        <v>27.55</v>
      </c>
      <c r="F130" t="n">
        <v>24</v>
      </c>
      <c r="G130" t="n">
        <v>130.93</v>
      </c>
      <c r="H130" t="n">
        <v>1.64</v>
      </c>
      <c r="I130" t="n">
        <v>11</v>
      </c>
      <c r="J130" t="n">
        <v>357.86</v>
      </c>
      <c r="K130" t="n">
        <v>61.2</v>
      </c>
      <c r="L130" t="n">
        <v>33</v>
      </c>
      <c r="M130" t="n">
        <v>9</v>
      </c>
      <c r="N130" t="n">
        <v>118.66</v>
      </c>
      <c r="O130" t="n">
        <v>44370.32</v>
      </c>
      <c r="P130" t="n">
        <v>437.62</v>
      </c>
      <c r="Q130" t="n">
        <v>452.57</v>
      </c>
      <c r="R130" t="n">
        <v>71.47</v>
      </c>
      <c r="S130" t="n">
        <v>57.64</v>
      </c>
      <c r="T130" t="n">
        <v>4816.49</v>
      </c>
      <c r="U130" t="n">
        <v>0.8100000000000001</v>
      </c>
      <c r="V130" t="n">
        <v>0.88</v>
      </c>
      <c r="W130" t="n">
        <v>6.81</v>
      </c>
      <c r="X130" t="n">
        <v>0.28</v>
      </c>
      <c r="Y130" t="n">
        <v>1</v>
      </c>
      <c r="Z130" t="n">
        <v>10</v>
      </c>
      <c r="AA130" t="n">
        <v>550.7885160829416</v>
      </c>
      <c r="AB130" t="n">
        <v>753.6131467790683</v>
      </c>
      <c r="AC130" t="n">
        <v>681.6893657531679</v>
      </c>
      <c r="AD130" t="n">
        <v>550788.5160829416</v>
      </c>
      <c r="AE130" t="n">
        <v>753613.1467790683</v>
      </c>
      <c r="AF130" t="n">
        <v>3.161372358245165e-06</v>
      </c>
      <c r="AG130" t="n">
        <v>7.971643518518519</v>
      </c>
      <c r="AH130" t="n">
        <v>681689.3657531679</v>
      </c>
    </row>
    <row r="131">
      <c r="A131" t="n">
        <v>129</v>
      </c>
      <c r="B131" t="n">
        <v>145</v>
      </c>
      <c r="C131" t="inlineStr">
        <is>
          <t xml:space="preserve">CONCLUIDO	</t>
        </is>
      </c>
      <c r="D131" t="n">
        <v>3.629</v>
      </c>
      <c r="E131" t="n">
        <v>27.56</v>
      </c>
      <c r="F131" t="n">
        <v>24.01</v>
      </c>
      <c r="G131" t="n">
        <v>130.98</v>
      </c>
      <c r="H131" t="n">
        <v>1.65</v>
      </c>
      <c r="I131" t="n">
        <v>11</v>
      </c>
      <c r="J131" t="n">
        <v>358.52</v>
      </c>
      <c r="K131" t="n">
        <v>61.2</v>
      </c>
      <c r="L131" t="n">
        <v>33.25</v>
      </c>
      <c r="M131" t="n">
        <v>9</v>
      </c>
      <c r="N131" t="n">
        <v>119.07</v>
      </c>
      <c r="O131" t="n">
        <v>44451.33</v>
      </c>
      <c r="P131" t="n">
        <v>437.72</v>
      </c>
      <c r="Q131" t="n">
        <v>452.56</v>
      </c>
      <c r="R131" t="n">
        <v>71.84999999999999</v>
      </c>
      <c r="S131" t="n">
        <v>57.64</v>
      </c>
      <c r="T131" t="n">
        <v>5005.65</v>
      </c>
      <c r="U131" t="n">
        <v>0.8</v>
      </c>
      <c r="V131" t="n">
        <v>0.88</v>
      </c>
      <c r="W131" t="n">
        <v>6.81</v>
      </c>
      <c r="X131" t="n">
        <v>0.29</v>
      </c>
      <c r="Y131" t="n">
        <v>1</v>
      </c>
      <c r="Z131" t="n">
        <v>10</v>
      </c>
      <c r="AA131" t="n">
        <v>551.0279407119011</v>
      </c>
      <c r="AB131" t="n">
        <v>753.9407381190802</v>
      </c>
      <c r="AC131" t="n">
        <v>681.9856922354663</v>
      </c>
      <c r="AD131" t="n">
        <v>551027.9407119012</v>
      </c>
      <c r="AE131" t="n">
        <v>753940.7381190802</v>
      </c>
      <c r="AF131" t="n">
        <v>3.160240279886429e-06</v>
      </c>
      <c r="AG131" t="n">
        <v>7.974537037037037</v>
      </c>
      <c r="AH131" t="n">
        <v>681985.6922354663</v>
      </c>
    </row>
    <row r="132">
      <c r="A132" t="n">
        <v>130</v>
      </c>
      <c r="B132" t="n">
        <v>145</v>
      </c>
      <c r="C132" t="inlineStr">
        <is>
          <t xml:space="preserve">CONCLUIDO	</t>
        </is>
      </c>
      <c r="D132" t="n">
        <v>3.6297</v>
      </c>
      <c r="E132" t="n">
        <v>27.55</v>
      </c>
      <c r="F132" t="n">
        <v>24.01</v>
      </c>
      <c r="G132" t="n">
        <v>130.96</v>
      </c>
      <c r="H132" t="n">
        <v>1.66</v>
      </c>
      <c r="I132" t="n">
        <v>11</v>
      </c>
      <c r="J132" t="n">
        <v>359.17</v>
      </c>
      <c r="K132" t="n">
        <v>61.2</v>
      </c>
      <c r="L132" t="n">
        <v>33.5</v>
      </c>
      <c r="M132" t="n">
        <v>9</v>
      </c>
      <c r="N132" t="n">
        <v>119.48</v>
      </c>
      <c r="O132" t="n">
        <v>44532.57</v>
      </c>
      <c r="P132" t="n">
        <v>437.99</v>
      </c>
      <c r="Q132" t="n">
        <v>452.61</v>
      </c>
      <c r="R132" t="n">
        <v>71.67</v>
      </c>
      <c r="S132" t="n">
        <v>57.64</v>
      </c>
      <c r="T132" t="n">
        <v>4917.55</v>
      </c>
      <c r="U132" t="n">
        <v>0.8</v>
      </c>
      <c r="V132" t="n">
        <v>0.88</v>
      </c>
      <c r="W132" t="n">
        <v>6.81</v>
      </c>
      <c r="X132" t="n">
        <v>0.28</v>
      </c>
      <c r="Y132" t="n">
        <v>1</v>
      </c>
      <c r="Z132" t="n">
        <v>10</v>
      </c>
      <c r="AA132" t="n">
        <v>551.1345773664646</v>
      </c>
      <c r="AB132" t="n">
        <v>754.086643094331</v>
      </c>
      <c r="AC132" t="n">
        <v>682.117672244658</v>
      </c>
      <c r="AD132" t="n">
        <v>551134.5773664645</v>
      </c>
      <c r="AE132" t="n">
        <v>754086.6430943309</v>
      </c>
      <c r="AF132" t="n">
        <v>3.160849860541133e-06</v>
      </c>
      <c r="AG132" t="n">
        <v>7.971643518518519</v>
      </c>
      <c r="AH132" t="n">
        <v>682117.672244658</v>
      </c>
    </row>
    <row r="133">
      <c r="A133" t="n">
        <v>131</v>
      </c>
      <c r="B133" t="n">
        <v>145</v>
      </c>
      <c r="C133" t="inlineStr">
        <is>
          <t xml:space="preserve">CONCLUIDO	</t>
        </is>
      </c>
      <c r="D133" t="n">
        <v>3.6307</v>
      </c>
      <c r="E133" t="n">
        <v>27.54</v>
      </c>
      <c r="F133" t="n">
        <v>24</v>
      </c>
      <c r="G133" t="n">
        <v>130.91</v>
      </c>
      <c r="H133" t="n">
        <v>1.67</v>
      </c>
      <c r="I133" t="n">
        <v>11</v>
      </c>
      <c r="J133" t="n">
        <v>359.84</v>
      </c>
      <c r="K133" t="n">
        <v>61.2</v>
      </c>
      <c r="L133" t="n">
        <v>33.75</v>
      </c>
      <c r="M133" t="n">
        <v>9</v>
      </c>
      <c r="N133" t="n">
        <v>119.89</v>
      </c>
      <c r="O133" t="n">
        <v>44614.04</v>
      </c>
      <c r="P133" t="n">
        <v>437.8</v>
      </c>
      <c r="Q133" t="n">
        <v>452.56</v>
      </c>
      <c r="R133" t="n">
        <v>71.2</v>
      </c>
      <c r="S133" t="n">
        <v>57.64</v>
      </c>
      <c r="T133" t="n">
        <v>4682.24</v>
      </c>
      <c r="U133" t="n">
        <v>0.8100000000000001</v>
      </c>
      <c r="V133" t="n">
        <v>0.88</v>
      </c>
      <c r="W133" t="n">
        <v>6.82</v>
      </c>
      <c r="X133" t="n">
        <v>0.28</v>
      </c>
      <c r="Y133" t="n">
        <v>1</v>
      </c>
      <c r="Z133" t="n">
        <v>10</v>
      </c>
      <c r="AA133" t="n">
        <v>550.8665908868791</v>
      </c>
      <c r="AB133" t="n">
        <v>753.7199721702329</v>
      </c>
      <c r="AC133" t="n">
        <v>681.7859958789302</v>
      </c>
      <c r="AD133" t="n">
        <v>550866.590886879</v>
      </c>
      <c r="AE133" t="n">
        <v>753719.9721702329</v>
      </c>
      <c r="AF133" t="n">
        <v>3.161720690047853e-06</v>
      </c>
      <c r="AG133" t="n">
        <v>7.96875</v>
      </c>
      <c r="AH133" t="n">
        <v>681785.9958789302</v>
      </c>
    </row>
    <row r="134">
      <c r="A134" t="n">
        <v>132</v>
      </c>
      <c r="B134" t="n">
        <v>145</v>
      </c>
      <c r="C134" t="inlineStr">
        <is>
          <t xml:space="preserve">CONCLUIDO	</t>
        </is>
      </c>
      <c r="D134" t="n">
        <v>3.63</v>
      </c>
      <c r="E134" t="n">
        <v>27.55</v>
      </c>
      <c r="F134" t="n">
        <v>24.01</v>
      </c>
      <c r="G134" t="n">
        <v>130.94</v>
      </c>
      <c r="H134" t="n">
        <v>1.68</v>
      </c>
      <c r="I134" t="n">
        <v>11</v>
      </c>
      <c r="J134" t="n">
        <v>360.5</v>
      </c>
      <c r="K134" t="n">
        <v>61.2</v>
      </c>
      <c r="L134" t="n">
        <v>34</v>
      </c>
      <c r="M134" t="n">
        <v>9</v>
      </c>
      <c r="N134" t="n">
        <v>120.3</v>
      </c>
      <c r="O134" t="n">
        <v>44695.75</v>
      </c>
      <c r="P134" t="n">
        <v>438.11</v>
      </c>
      <c r="Q134" t="n">
        <v>452.56</v>
      </c>
      <c r="R134" t="n">
        <v>71.59999999999999</v>
      </c>
      <c r="S134" t="n">
        <v>57.64</v>
      </c>
      <c r="T134" t="n">
        <v>4880.48</v>
      </c>
      <c r="U134" t="n">
        <v>0.8100000000000001</v>
      </c>
      <c r="V134" t="n">
        <v>0.88</v>
      </c>
      <c r="W134" t="n">
        <v>6.81</v>
      </c>
      <c r="X134" t="n">
        <v>0.28</v>
      </c>
      <c r="Y134" t="n">
        <v>1</v>
      </c>
      <c r="Z134" t="n">
        <v>10</v>
      </c>
      <c r="AA134" t="n">
        <v>551.1831217468578</v>
      </c>
      <c r="AB134" t="n">
        <v>754.1530636572119</v>
      </c>
      <c r="AC134" t="n">
        <v>682.1777537222395</v>
      </c>
      <c r="AD134" t="n">
        <v>551183.1217468578</v>
      </c>
      <c r="AE134" t="n">
        <v>754153.0636572118</v>
      </c>
      <c r="AF134" t="n">
        <v>3.161111109393149e-06</v>
      </c>
      <c r="AG134" t="n">
        <v>7.971643518518519</v>
      </c>
      <c r="AH134" t="n">
        <v>682177.7537222394</v>
      </c>
    </row>
    <row r="135">
      <c r="A135" t="n">
        <v>133</v>
      </c>
      <c r="B135" t="n">
        <v>145</v>
      </c>
      <c r="C135" t="inlineStr">
        <is>
          <t xml:space="preserve">CONCLUIDO	</t>
        </is>
      </c>
      <c r="D135" t="n">
        <v>3.63</v>
      </c>
      <c r="E135" t="n">
        <v>27.55</v>
      </c>
      <c r="F135" t="n">
        <v>24.01</v>
      </c>
      <c r="G135" t="n">
        <v>130.94</v>
      </c>
      <c r="H135" t="n">
        <v>1.69</v>
      </c>
      <c r="I135" t="n">
        <v>11</v>
      </c>
      <c r="J135" t="n">
        <v>361.16</v>
      </c>
      <c r="K135" t="n">
        <v>61.2</v>
      </c>
      <c r="L135" t="n">
        <v>34.25</v>
      </c>
      <c r="M135" t="n">
        <v>9</v>
      </c>
      <c r="N135" t="n">
        <v>120.71</v>
      </c>
      <c r="O135" t="n">
        <v>44777.68</v>
      </c>
      <c r="P135" t="n">
        <v>437.84</v>
      </c>
      <c r="Q135" t="n">
        <v>452.58</v>
      </c>
      <c r="R135" t="n">
        <v>71.5</v>
      </c>
      <c r="S135" t="n">
        <v>57.64</v>
      </c>
      <c r="T135" t="n">
        <v>4831.89</v>
      </c>
      <c r="U135" t="n">
        <v>0.8100000000000001</v>
      </c>
      <c r="V135" t="n">
        <v>0.88</v>
      </c>
      <c r="W135" t="n">
        <v>6.81</v>
      </c>
      <c r="X135" t="n">
        <v>0.28</v>
      </c>
      <c r="Y135" t="n">
        <v>1</v>
      </c>
      <c r="Z135" t="n">
        <v>10</v>
      </c>
      <c r="AA135" t="n">
        <v>551.0032222900987</v>
      </c>
      <c r="AB135" t="n">
        <v>753.9069172838703</v>
      </c>
      <c r="AC135" t="n">
        <v>681.955099213301</v>
      </c>
      <c r="AD135" t="n">
        <v>551003.2222900988</v>
      </c>
      <c r="AE135" t="n">
        <v>753906.9172838703</v>
      </c>
      <c r="AF135" t="n">
        <v>3.161111109393149e-06</v>
      </c>
      <c r="AG135" t="n">
        <v>7.971643518518519</v>
      </c>
      <c r="AH135" t="n">
        <v>681955.099213301</v>
      </c>
    </row>
    <row r="136">
      <c r="A136" t="n">
        <v>134</v>
      </c>
      <c r="B136" t="n">
        <v>145</v>
      </c>
      <c r="C136" t="inlineStr">
        <is>
          <t xml:space="preserve">CONCLUIDO	</t>
        </is>
      </c>
      <c r="D136" t="n">
        <v>3.6298</v>
      </c>
      <c r="E136" t="n">
        <v>27.55</v>
      </c>
      <c r="F136" t="n">
        <v>24.01</v>
      </c>
      <c r="G136" t="n">
        <v>130.95</v>
      </c>
      <c r="H136" t="n">
        <v>1.7</v>
      </c>
      <c r="I136" t="n">
        <v>11</v>
      </c>
      <c r="J136" t="n">
        <v>361.83</v>
      </c>
      <c r="K136" t="n">
        <v>61.2</v>
      </c>
      <c r="L136" t="n">
        <v>34.5</v>
      </c>
      <c r="M136" t="n">
        <v>9</v>
      </c>
      <c r="N136" t="n">
        <v>121.13</v>
      </c>
      <c r="O136" t="n">
        <v>44859.98</v>
      </c>
      <c r="P136" t="n">
        <v>437.35</v>
      </c>
      <c r="Q136" t="n">
        <v>452.6</v>
      </c>
      <c r="R136" t="n">
        <v>71.65000000000001</v>
      </c>
      <c r="S136" t="n">
        <v>57.64</v>
      </c>
      <c r="T136" t="n">
        <v>4910.16</v>
      </c>
      <c r="U136" t="n">
        <v>0.8</v>
      </c>
      <c r="V136" t="n">
        <v>0.88</v>
      </c>
      <c r="W136" t="n">
        <v>6.81</v>
      </c>
      <c r="X136" t="n">
        <v>0.28</v>
      </c>
      <c r="Y136" t="n">
        <v>1</v>
      </c>
      <c r="Z136" t="n">
        <v>10</v>
      </c>
      <c r="AA136" t="n">
        <v>550.6976546403992</v>
      </c>
      <c r="AB136" t="n">
        <v>753.4888261448581</v>
      </c>
      <c r="AC136" t="n">
        <v>681.5769101058014</v>
      </c>
      <c r="AD136" t="n">
        <v>550697.6546403992</v>
      </c>
      <c r="AE136" t="n">
        <v>753488.826144858</v>
      </c>
      <c r="AF136" t="n">
        <v>3.160936943491805e-06</v>
      </c>
      <c r="AG136" t="n">
        <v>7.971643518518519</v>
      </c>
      <c r="AH136" t="n">
        <v>681576.9101058014</v>
      </c>
    </row>
    <row r="137">
      <c r="A137" t="n">
        <v>135</v>
      </c>
      <c r="B137" t="n">
        <v>145</v>
      </c>
      <c r="C137" t="inlineStr">
        <is>
          <t xml:space="preserve">CONCLUIDO	</t>
        </is>
      </c>
      <c r="D137" t="n">
        <v>3.6412</v>
      </c>
      <c r="E137" t="n">
        <v>27.46</v>
      </c>
      <c r="F137" t="n">
        <v>23.98</v>
      </c>
      <c r="G137" t="n">
        <v>143.85</v>
      </c>
      <c r="H137" t="n">
        <v>1.71</v>
      </c>
      <c r="I137" t="n">
        <v>10</v>
      </c>
      <c r="J137" t="n">
        <v>362.5</v>
      </c>
      <c r="K137" t="n">
        <v>61.2</v>
      </c>
      <c r="L137" t="n">
        <v>34.75</v>
      </c>
      <c r="M137" t="n">
        <v>8</v>
      </c>
      <c r="N137" t="n">
        <v>121.55</v>
      </c>
      <c r="O137" t="n">
        <v>44942.4</v>
      </c>
      <c r="P137" t="n">
        <v>436.7</v>
      </c>
      <c r="Q137" t="n">
        <v>452.57</v>
      </c>
      <c r="R137" t="n">
        <v>70.54000000000001</v>
      </c>
      <c r="S137" t="n">
        <v>57.64</v>
      </c>
      <c r="T137" t="n">
        <v>4357.98</v>
      </c>
      <c r="U137" t="n">
        <v>0.82</v>
      </c>
      <c r="V137" t="n">
        <v>0.88</v>
      </c>
      <c r="W137" t="n">
        <v>6.81</v>
      </c>
      <c r="X137" t="n">
        <v>0.25</v>
      </c>
      <c r="Y137" t="n">
        <v>1</v>
      </c>
      <c r="Z137" t="n">
        <v>10</v>
      </c>
      <c r="AA137" t="n">
        <v>548.9674410353049</v>
      </c>
      <c r="AB137" t="n">
        <v>751.1214715587309</v>
      </c>
      <c r="AC137" t="n">
        <v>679.4354925187713</v>
      </c>
      <c r="AD137" t="n">
        <v>548967.4410353049</v>
      </c>
      <c r="AE137" t="n">
        <v>751121.4715587309</v>
      </c>
      <c r="AF137" t="n">
        <v>3.170864399868412e-06</v>
      </c>
      <c r="AG137" t="n">
        <v>7.945601851851852</v>
      </c>
      <c r="AH137" t="n">
        <v>679435.4925187713</v>
      </c>
    </row>
    <row r="138">
      <c r="A138" t="n">
        <v>136</v>
      </c>
      <c r="B138" t="n">
        <v>145</v>
      </c>
      <c r="C138" t="inlineStr">
        <is>
          <t xml:space="preserve">CONCLUIDO	</t>
        </is>
      </c>
      <c r="D138" t="n">
        <v>3.6392</v>
      </c>
      <c r="E138" t="n">
        <v>27.48</v>
      </c>
      <c r="F138" t="n">
        <v>23.99</v>
      </c>
      <c r="G138" t="n">
        <v>143.94</v>
      </c>
      <c r="H138" t="n">
        <v>1.72</v>
      </c>
      <c r="I138" t="n">
        <v>10</v>
      </c>
      <c r="J138" t="n">
        <v>363.17</v>
      </c>
      <c r="K138" t="n">
        <v>61.2</v>
      </c>
      <c r="L138" t="n">
        <v>35</v>
      </c>
      <c r="M138" t="n">
        <v>8</v>
      </c>
      <c r="N138" t="n">
        <v>121.97</v>
      </c>
      <c r="O138" t="n">
        <v>45025.06</v>
      </c>
      <c r="P138" t="n">
        <v>437.49</v>
      </c>
      <c r="Q138" t="n">
        <v>452.57</v>
      </c>
      <c r="R138" t="n">
        <v>70.94</v>
      </c>
      <c r="S138" t="n">
        <v>57.64</v>
      </c>
      <c r="T138" t="n">
        <v>4558.44</v>
      </c>
      <c r="U138" t="n">
        <v>0.8100000000000001</v>
      </c>
      <c r="V138" t="n">
        <v>0.88</v>
      </c>
      <c r="W138" t="n">
        <v>6.81</v>
      </c>
      <c r="X138" t="n">
        <v>0.27</v>
      </c>
      <c r="Y138" t="n">
        <v>1</v>
      </c>
      <c r="Z138" t="n">
        <v>10</v>
      </c>
      <c r="AA138" t="n">
        <v>549.7368149328628</v>
      </c>
      <c r="AB138" t="n">
        <v>752.1741628677505</v>
      </c>
      <c r="AC138" t="n">
        <v>680.3877164467197</v>
      </c>
      <c r="AD138" t="n">
        <v>549736.8149328628</v>
      </c>
      <c r="AE138" t="n">
        <v>752174.1628677505</v>
      </c>
      <c r="AF138" t="n">
        <v>3.169122740854972e-06</v>
      </c>
      <c r="AG138" t="n">
        <v>7.951388888888889</v>
      </c>
      <c r="AH138" t="n">
        <v>680387.7164467196</v>
      </c>
    </row>
    <row r="139">
      <c r="A139" t="n">
        <v>137</v>
      </c>
      <c r="B139" t="n">
        <v>145</v>
      </c>
      <c r="C139" t="inlineStr">
        <is>
          <t xml:space="preserve">CONCLUIDO	</t>
        </is>
      </c>
      <c r="D139" t="n">
        <v>3.6396</v>
      </c>
      <c r="E139" t="n">
        <v>27.48</v>
      </c>
      <c r="F139" t="n">
        <v>23.99</v>
      </c>
      <c r="G139" t="n">
        <v>143.92</v>
      </c>
      <c r="H139" t="n">
        <v>1.73</v>
      </c>
      <c r="I139" t="n">
        <v>10</v>
      </c>
      <c r="J139" t="n">
        <v>363.84</v>
      </c>
      <c r="K139" t="n">
        <v>61.2</v>
      </c>
      <c r="L139" t="n">
        <v>35.25</v>
      </c>
      <c r="M139" t="n">
        <v>8</v>
      </c>
      <c r="N139" t="n">
        <v>122.39</v>
      </c>
      <c r="O139" t="n">
        <v>45107.96</v>
      </c>
      <c r="P139" t="n">
        <v>437.87</v>
      </c>
      <c r="Q139" t="n">
        <v>452.57</v>
      </c>
      <c r="R139" t="n">
        <v>70.90000000000001</v>
      </c>
      <c r="S139" t="n">
        <v>57.64</v>
      </c>
      <c r="T139" t="n">
        <v>4539.05</v>
      </c>
      <c r="U139" t="n">
        <v>0.8100000000000001</v>
      </c>
      <c r="V139" t="n">
        <v>0.88</v>
      </c>
      <c r="W139" t="n">
        <v>6.81</v>
      </c>
      <c r="X139" t="n">
        <v>0.26</v>
      </c>
      <c r="Y139" t="n">
        <v>1</v>
      </c>
      <c r="Z139" t="n">
        <v>10</v>
      </c>
      <c r="AA139" t="n">
        <v>549.9477217691943</v>
      </c>
      <c r="AB139" t="n">
        <v>752.4627349057721</v>
      </c>
      <c r="AC139" t="n">
        <v>680.6487475744459</v>
      </c>
      <c r="AD139" t="n">
        <v>549947.7217691944</v>
      </c>
      <c r="AE139" t="n">
        <v>752462.7349057721</v>
      </c>
      <c r="AF139" t="n">
        <v>3.16947107265766e-06</v>
      </c>
      <c r="AG139" t="n">
        <v>7.951388888888889</v>
      </c>
      <c r="AH139" t="n">
        <v>680648.7475744459</v>
      </c>
    </row>
    <row r="140">
      <c r="A140" t="n">
        <v>138</v>
      </c>
      <c r="B140" t="n">
        <v>145</v>
      </c>
      <c r="C140" t="inlineStr">
        <is>
          <t xml:space="preserve">CONCLUIDO	</t>
        </is>
      </c>
      <c r="D140" t="n">
        <v>3.642</v>
      </c>
      <c r="E140" t="n">
        <v>27.46</v>
      </c>
      <c r="F140" t="n">
        <v>23.97</v>
      </c>
      <c r="G140" t="n">
        <v>143.82</v>
      </c>
      <c r="H140" t="n">
        <v>1.74</v>
      </c>
      <c r="I140" t="n">
        <v>10</v>
      </c>
      <c r="J140" t="n">
        <v>364.51</v>
      </c>
      <c r="K140" t="n">
        <v>61.2</v>
      </c>
      <c r="L140" t="n">
        <v>35.5</v>
      </c>
      <c r="M140" t="n">
        <v>8</v>
      </c>
      <c r="N140" t="n">
        <v>122.82</v>
      </c>
      <c r="O140" t="n">
        <v>45191.1</v>
      </c>
      <c r="P140" t="n">
        <v>437.95</v>
      </c>
      <c r="Q140" t="n">
        <v>452.57</v>
      </c>
      <c r="R140" t="n">
        <v>70.33</v>
      </c>
      <c r="S140" t="n">
        <v>57.64</v>
      </c>
      <c r="T140" t="n">
        <v>4252.37</v>
      </c>
      <c r="U140" t="n">
        <v>0.82</v>
      </c>
      <c r="V140" t="n">
        <v>0.88</v>
      </c>
      <c r="W140" t="n">
        <v>6.81</v>
      </c>
      <c r="X140" t="n">
        <v>0.24</v>
      </c>
      <c r="Y140" t="n">
        <v>1</v>
      </c>
      <c r="Z140" t="n">
        <v>10</v>
      </c>
      <c r="AA140" t="n">
        <v>549.6779361314318</v>
      </c>
      <c r="AB140" t="n">
        <v>752.0936022940832</v>
      </c>
      <c r="AC140" t="n">
        <v>680.3148444611355</v>
      </c>
      <c r="AD140" t="n">
        <v>549677.9361314318</v>
      </c>
      <c r="AE140" t="n">
        <v>752093.6022940832</v>
      </c>
      <c r="AF140" t="n">
        <v>3.171561063473787e-06</v>
      </c>
      <c r="AG140" t="n">
        <v>7.945601851851852</v>
      </c>
      <c r="AH140" t="n">
        <v>680314.8444611356</v>
      </c>
    </row>
    <row r="141">
      <c r="A141" t="n">
        <v>139</v>
      </c>
      <c r="B141" t="n">
        <v>145</v>
      </c>
      <c r="C141" t="inlineStr">
        <is>
          <t xml:space="preserve">CONCLUIDO	</t>
        </is>
      </c>
      <c r="D141" t="n">
        <v>3.6415</v>
      </c>
      <c r="E141" t="n">
        <v>27.46</v>
      </c>
      <c r="F141" t="n">
        <v>23.97</v>
      </c>
      <c r="G141" t="n">
        <v>143.84</v>
      </c>
      <c r="H141" t="n">
        <v>1.75</v>
      </c>
      <c r="I141" t="n">
        <v>10</v>
      </c>
      <c r="J141" t="n">
        <v>365.19</v>
      </c>
      <c r="K141" t="n">
        <v>61.2</v>
      </c>
      <c r="L141" t="n">
        <v>35.75</v>
      </c>
      <c r="M141" t="n">
        <v>8</v>
      </c>
      <c r="N141" t="n">
        <v>123.24</v>
      </c>
      <c r="O141" t="n">
        <v>45274.49</v>
      </c>
      <c r="P141" t="n">
        <v>438.41</v>
      </c>
      <c r="Q141" t="n">
        <v>452.55</v>
      </c>
      <c r="R141" t="n">
        <v>70.34</v>
      </c>
      <c r="S141" t="n">
        <v>57.64</v>
      </c>
      <c r="T141" t="n">
        <v>4256.19</v>
      </c>
      <c r="U141" t="n">
        <v>0.82</v>
      </c>
      <c r="V141" t="n">
        <v>0.88</v>
      </c>
      <c r="W141" t="n">
        <v>6.81</v>
      </c>
      <c r="X141" t="n">
        <v>0.25</v>
      </c>
      <c r="Y141" t="n">
        <v>1</v>
      </c>
      <c r="Z141" t="n">
        <v>10</v>
      </c>
      <c r="AA141" t="n">
        <v>550.0354498000605</v>
      </c>
      <c r="AB141" t="n">
        <v>752.5827682678909</v>
      </c>
      <c r="AC141" t="n">
        <v>680.7573251209519</v>
      </c>
      <c r="AD141" t="n">
        <v>550035.4498000605</v>
      </c>
      <c r="AE141" t="n">
        <v>752582.7682678909</v>
      </c>
      <c r="AF141" t="n">
        <v>3.171125648720428e-06</v>
      </c>
      <c r="AG141" t="n">
        <v>7.945601851851852</v>
      </c>
      <c r="AH141" t="n">
        <v>680757.3251209519</v>
      </c>
    </row>
    <row r="142">
      <c r="A142" t="n">
        <v>140</v>
      </c>
      <c r="B142" t="n">
        <v>145</v>
      </c>
      <c r="C142" t="inlineStr">
        <is>
          <t xml:space="preserve">CONCLUIDO	</t>
        </is>
      </c>
      <c r="D142" t="n">
        <v>3.6395</v>
      </c>
      <c r="E142" t="n">
        <v>27.48</v>
      </c>
      <c r="F142" t="n">
        <v>23.99</v>
      </c>
      <c r="G142" t="n">
        <v>143.93</v>
      </c>
      <c r="H142" t="n">
        <v>1.75</v>
      </c>
      <c r="I142" t="n">
        <v>10</v>
      </c>
      <c r="J142" t="n">
        <v>365.87</v>
      </c>
      <c r="K142" t="n">
        <v>61.2</v>
      </c>
      <c r="L142" t="n">
        <v>36</v>
      </c>
      <c r="M142" t="n">
        <v>8</v>
      </c>
      <c r="N142" t="n">
        <v>123.67</v>
      </c>
      <c r="O142" t="n">
        <v>45358.13</v>
      </c>
      <c r="P142" t="n">
        <v>439.06</v>
      </c>
      <c r="Q142" t="n">
        <v>452.57</v>
      </c>
      <c r="R142" t="n">
        <v>70.78</v>
      </c>
      <c r="S142" t="n">
        <v>57.64</v>
      </c>
      <c r="T142" t="n">
        <v>4478.43</v>
      </c>
      <c r="U142" t="n">
        <v>0.8100000000000001</v>
      </c>
      <c r="V142" t="n">
        <v>0.88</v>
      </c>
      <c r="W142" t="n">
        <v>6.82</v>
      </c>
      <c r="X142" t="n">
        <v>0.26</v>
      </c>
      <c r="Y142" t="n">
        <v>1</v>
      </c>
      <c r="Z142" t="n">
        <v>10</v>
      </c>
      <c r="AA142" t="n">
        <v>550.7489526976466</v>
      </c>
      <c r="AB142" t="n">
        <v>753.5590144098943</v>
      </c>
      <c r="AC142" t="n">
        <v>681.6403997013326</v>
      </c>
      <c r="AD142" t="n">
        <v>550748.9526976466</v>
      </c>
      <c r="AE142" t="n">
        <v>753559.0144098944</v>
      </c>
      <c r="AF142" t="n">
        <v>3.169383989706988e-06</v>
      </c>
      <c r="AG142" t="n">
        <v>7.951388888888889</v>
      </c>
      <c r="AH142" t="n">
        <v>681640.3997013327</v>
      </c>
    </row>
    <row r="143">
      <c r="A143" t="n">
        <v>141</v>
      </c>
      <c r="B143" t="n">
        <v>145</v>
      </c>
      <c r="C143" t="inlineStr">
        <is>
          <t xml:space="preserve">CONCLUIDO	</t>
        </is>
      </c>
      <c r="D143" t="n">
        <v>3.6399</v>
      </c>
      <c r="E143" t="n">
        <v>27.47</v>
      </c>
      <c r="F143" t="n">
        <v>23.99</v>
      </c>
      <c r="G143" t="n">
        <v>143.91</v>
      </c>
      <c r="H143" t="n">
        <v>1.76</v>
      </c>
      <c r="I143" t="n">
        <v>10</v>
      </c>
      <c r="J143" t="n">
        <v>366.55</v>
      </c>
      <c r="K143" t="n">
        <v>61.2</v>
      </c>
      <c r="L143" t="n">
        <v>36.25</v>
      </c>
      <c r="M143" t="n">
        <v>8</v>
      </c>
      <c r="N143" t="n">
        <v>124.1</v>
      </c>
      <c r="O143" t="n">
        <v>45442.03</v>
      </c>
      <c r="P143" t="n">
        <v>439.32</v>
      </c>
      <c r="Q143" t="n">
        <v>452.57</v>
      </c>
      <c r="R143" t="n">
        <v>70.81999999999999</v>
      </c>
      <c r="S143" t="n">
        <v>57.64</v>
      </c>
      <c r="T143" t="n">
        <v>4499.36</v>
      </c>
      <c r="U143" t="n">
        <v>0.8100000000000001</v>
      </c>
      <c r="V143" t="n">
        <v>0.88</v>
      </c>
      <c r="W143" t="n">
        <v>6.81</v>
      </c>
      <c r="X143" t="n">
        <v>0.26</v>
      </c>
      <c r="Y143" t="n">
        <v>1</v>
      </c>
      <c r="Z143" t="n">
        <v>10</v>
      </c>
      <c r="AA143" t="n">
        <v>550.8799930768242</v>
      </c>
      <c r="AB143" t="n">
        <v>753.7383096377789</v>
      </c>
      <c r="AC143" t="n">
        <v>681.8025832443102</v>
      </c>
      <c r="AD143" t="n">
        <v>550879.9930768242</v>
      </c>
      <c r="AE143" t="n">
        <v>753738.3096377789</v>
      </c>
      <c r="AF143" t="n">
        <v>3.169732321509676e-06</v>
      </c>
      <c r="AG143" t="n">
        <v>7.94849537037037</v>
      </c>
      <c r="AH143" t="n">
        <v>681802.5832443102</v>
      </c>
    </row>
    <row r="144">
      <c r="A144" t="n">
        <v>142</v>
      </c>
      <c r="B144" t="n">
        <v>145</v>
      </c>
      <c r="C144" t="inlineStr">
        <is>
          <t xml:space="preserve">CONCLUIDO	</t>
        </is>
      </c>
      <c r="D144" t="n">
        <v>3.6401</v>
      </c>
      <c r="E144" t="n">
        <v>27.47</v>
      </c>
      <c r="F144" t="n">
        <v>23.98</v>
      </c>
      <c r="G144" t="n">
        <v>143.9</v>
      </c>
      <c r="H144" t="n">
        <v>1.77</v>
      </c>
      <c r="I144" t="n">
        <v>10</v>
      </c>
      <c r="J144" t="n">
        <v>367.23</v>
      </c>
      <c r="K144" t="n">
        <v>61.2</v>
      </c>
      <c r="L144" t="n">
        <v>36.5</v>
      </c>
      <c r="M144" t="n">
        <v>8</v>
      </c>
      <c r="N144" t="n">
        <v>124.53</v>
      </c>
      <c r="O144" t="n">
        <v>45526.17</v>
      </c>
      <c r="P144" t="n">
        <v>439.62</v>
      </c>
      <c r="Q144" t="n">
        <v>452.56</v>
      </c>
      <c r="R144" t="n">
        <v>70.81</v>
      </c>
      <c r="S144" t="n">
        <v>57.64</v>
      </c>
      <c r="T144" t="n">
        <v>4493.83</v>
      </c>
      <c r="U144" t="n">
        <v>0.8100000000000001</v>
      </c>
      <c r="V144" t="n">
        <v>0.88</v>
      </c>
      <c r="W144" t="n">
        <v>6.81</v>
      </c>
      <c r="X144" t="n">
        <v>0.26</v>
      </c>
      <c r="Y144" t="n">
        <v>1</v>
      </c>
      <c r="Z144" t="n">
        <v>10</v>
      </c>
      <c r="AA144" t="n">
        <v>551.0218210176297</v>
      </c>
      <c r="AB144" t="n">
        <v>753.9323648833961</v>
      </c>
      <c r="AC144" t="n">
        <v>681.9781181296438</v>
      </c>
      <c r="AD144" t="n">
        <v>551021.8210176297</v>
      </c>
      <c r="AE144" t="n">
        <v>753932.3648833961</v>
      </c>
      <c r="AF144" t="n">
        <v>3.16990648741102e-06</v>
      </c>
      <c r="AG144" t="n">
        <v>7.94849537037037</v>
      </c>
      <c r="AH144" t="n">
        <v>681978.1181296438</v>
      </c>
    </row>
    <row r="145">
      <c r="A145" t="n">
        <v>143</v>
      </c>
      <c r="B145" t="n">
        <v>145</v>
      </c>
      <c r="C145" t="inlineStr">
        <is>
          <t xml:space="preserve">CONCLUIDO	</t>
        </is>
      </c>
      <c r="D145" t="n">
        <v>3.6404</v>
      </c>
      <c r="E145" t="n">
        <v>27.47</v>
      </c>
      <c r="F145" t="n">
        <v>23.98</v>
      </c>
      <c r="G145" t="n">
        <v>143.89</v>
      </c>
      <c r="H145" t="n">
        <v>1.78</v>
      </c>
      <c r="I145" t="n">
        <v>10</v>
      </c>
      <c r="J145" t="n">
        <v>367.92</v>
      </c>
      <c r="K145" t="n">
        <v>61.2</v>
      </c>
      <c r="L145" t="n">
        <v>36.75</v>
      </c>
      <c r="M145" t="n">
        <v>8</v>
      </c>
      <c r="N145" t="n">
        <v>124.97</v>
      </c>
      <c r="O145" t="n">
        <v>45610.57</v>
      </c>
      <c r="P145" t="n">
        <v>439.82</v>
      </c>
      <c r="Q145" t="n">
        <v>452.58</v>
      </c>
      <c r="R145" t="n">
        <v>70.73999999999999</v>
      </c>
      <c r="S145" t="n">
        <v>57.64</v>
      </c>
      <c r="T145" t="n">
        <v>4455.79</v>
      </c>
      <c r="U145" t="n">
        <v>0.8100000000000001</v>
      </c>
      <c r="V145" t="n">
        <v>0.88</v>
      </c>
      <c r="W145" t="n">
        <v>6.81</v>
      </c>
      <c r="X145" t="n">
        <v>0.26</v>
      </c>
      <c r="Y145" t="n">
        <v>1</v>
      </c>
      <c r="Z145" t="n">
        <v>10</v>
      </c>
      <c r="AA145" t="n">
        <v>551.1233872707586</v>
      </c>
      <c r="AB145" t="n">
        <v>754.0713323117138</v>
      </c>
      <c r="AC145" t="n">
        <v>682.1038227016451</v>
      </c>
      <c r="AD145" t="n">
        <v>551123.3872707586</v>
      </c>
      <c r="AE145" t="n">
        <v>754071.3323117138</v>
      </c>
      <c r="AF145" t="n">
        <v>3.170167736263036e-06</v>
      </c>
      <c r="AG145" t="n">
        <v>7.94849537037037</v>
      </c>
      <c r="AH145" t="n">
        <v>682103.8227016451</v>
      </c>
    </row>
    <row r="146">
      <c r="A146" t="n">
        <v>144</v>
      </c>
      <c r="B146" t="n">
        <v>145</v>
      </c>
      <c r="C146" t="inlineStr">
        <is>
          <t xml:space="preserve">CONCLUIDO	</t>
        </is>
      </c>
      <c r="D146" t="n">
        <v>3.6418</v>
      </c>
      <c r="E146" t="n">
        <v>27.46</v>
      </c>
      <c r="F146" t="n">
        <v>23.97</v>
      </c>
      <c r="G146" t="n">
        <v>143.82</v>
      </c>
      <c r="H146" t="n">
        <v>1.79</v>
      </c>
      <c r="I146" t="n">
        <v>10</v>
      </c>
      <c r="J146" t="n">
        <v>368.6</v>
      </c>
      <c r="K146" t="n">
        <v>61.2</v>
      </c>
      <c r="L146" t="n">
        <v>37</v>
      </c>
      <c r="M146" t="n">
        <v>8</v>
      </c>
      <c r="N146" t="n">
        <v>125.4</v>
      </c>
      <c r="O146" t="n">
        <v>45695.24</v>
      </c>
      <c r="P146" t="n">
        <v>439.72</v>
      </c>
      <c r="Q146" t="n">
        <v>452.6</v>
      </c>
      <c r="R146" t="n">
        <v>70.39</v>
      </c>
      <c r="S146" t="n">
        <v>57.64</v>
      </c>
      <c r="T146" t="n">
        <v>4285.31</v>
      </c>
      <c r="U146" t="n">
        <v>0.82</v>
      </c>
      <c r="V146" t="n">
        <v>0.88</v>
      </c>
      <c r="W146" t="n">
        <v>6.81</v>
      </c>
      <c r="X146" t="n">
        <v>0.25</v>
      </c>
      <c r="Y146" t="n">
        <v>1</v>
      </c>
      <c r="Z146" t="n">
        <v>10</v>
      </c>
      <c r="AA146" t="n">
        <v>550.8742485421537</v>
      </c>
      <c r="AB146" t="n">
        <v>753.7304497120118</v>
      </c>
      <c r="AC146" t="n">
        <v>681.7954734588269</v>
      </c>
      <c r="AD146" t="n">
        <v>550874.2485421537</v>
      </c>
      <c r="AE146" t="n">
        <v>753730.4497120118</v>
      </c>
      <c r="AF146" t="n">
        <v>3.171386897572444e-06</v>
      </c>
      <c r="AG146" t="n">
        <v>7.945601851851852</v>
      </c>
      <c r="AH146" t="n">
        <v>681795.4734588269</v>
      </c>
    </row>
    <row r="147">
      <c r="A147" t="n">
        <v>145</v>
      </c>
      <c r="B147" t="n">
        <v>145</v>
      </c>
      <c r="C147" t="inlineStr">
        <is>
          <t xml:space="preserve">CONCLUIDO	</t>
        </is>
      </c>
      <c r="D147" t="n">
        <v>3.6417</v>
      </c>
      <c r="E147" t="n">
        <v>27.46</v>
      </c>
      <c r="F147" t="n">
        <v>23.97</v>
      </c>
      <c r="G147" t="n">
        <v>143.83</v>
      </c>
      <c r="H147" t="n">
        <v>1.8</v>
      </c>
      <c r="I147" t="n">
        <v>10</v>
      </c>
      <c r="J147" t="n">
        <v>369.29</v>
      </c>
      <c r="K147" t="n">
        <v>61.2</v>
      </c>
      <c r="L147" t="n">
        <v>37.25</v>
      </c>
      <c r="M147" t="n">
        <v>8</v>
      </c>
      <c r="N147" t="n">
        <v>125.84</v>
      </c>
      <c r="O147" t="n">
        <v>45780.16</v>
      </c>
      <c r="P147" t="n">
        <v>439.97</v>
      </c>
      <c r="Q147" t="n">
        <v>452.56</v>
      </c>
      <c r="R147" t="n">
        <v>70.55</v>
      </c>
      <c r="S147" t="n">
        <v>57.64</v>
      </c>
      <c r="T147" t="n">
        <v>4364.17</v>
      </c>
      <c r="U147" t="n">
        <v>0.82</v>
      </c>
      <c r="V147" t="n">
        <v>0.88</v>
      </c>
      <c r="W147" t="n">
        <v>6.81</v>
      </c>
      <c r="X147" t="n">
        <v>0.25</v>
      </c>
      <c r="Y147" t="n">
        <v>1</v>
      </c>
      <c r="Z147" t="n">
        <v>10</v>
      </c>
      <c r="AA147" t="n">
        <v>551.0507164719438</v>
      </c>
      <c r="AB147" t="n">
        <v>753.9719009187659</v>
      </c>
      <c r="AC147" t="n">
        <v>682.0138809012873</v>
      </c>
      <c r="AD147" t="n">
        <v>551050.7164719438</v>
      </c>
      <c r="AE147" t="n">
        <v>753971.9009187659</v>
      </c>
      <c r="AF147" t="n">
        <v>3.171299814621772e-06</v>
      </c>
      <c r="AG147" t="n">
        <v>7.945601851851852</v>
      </c>
      <c r="AH147" t="n">
        <v>682013.8809012873</v>
      </c>
    </row>
    <row r="148">
      <c r="A148" t="n">
        <v>146</v>
      </c>
      <c r="B148" t="n">
        <v>145</v>
      </c>
      <c r="C148" t="inlineStr">
        <is>
          <t xml:space="preserve">CONCLUIDO	</t>
        </is>
      </c>
      <c r="D148" t="n">
        <v>3.6402</v>
      </c>
      <c r="E148" t="n">
        <v>27.47</v>
      </c>
      <c r="F148" t="n">
        <v>23.98</v>
      </c>
      <c r="G148" t="n">
        <v>143.9</v>
      </c>
      <c r="H148" t="n">
        <v>1.81</v>
      </c>
      <c r="I148" t="n">
        <v>10</v>
      </c>
      <c r="J148" t="n">
        <v>369.98</v>
      </c>
      <c r="K148" t="n">
        <v>61.2</v>
      </c>
      <c r="L148" t="n">
        <v>37.5</v>
      </c>
      <c r="M148" t="n">
        <v>8</v>
      </c>
      <c r="N148" t="n">
        <v>126.28</v>
      </c>
      <c r="O148" t="n">
        <v>45865.47</v>
      </c>
      <c r="P148" t="n">
        <v>440.47</v>
      </c>
      <c r="Q148" t="n">
        <v>452.55</v>
      </c>
      <c r="R148" t="n">
        <v>70.88</v>
      </c>
      <c r="S148" t="n">
        <v>57.64</v>
      </c>
      <c r="T148" t="n">
        <v>4525.73</v>
      </c>
      <c r="U148" t="n">
        <v>0.8100000000000001</v>
      </c>
      <c r="V148" t="n">
        <v>0.88</v>
      </c>
      <c r="W148" t="n">
        <v>6.81</v>
      </c>
      <c r="X148" t="n">
        <v>0.26</v>
      </c>
      <c r="Y148" t="n">
        <v>1</v>
      </c>
      <c r="Z148" t="n">
        <v>10</v>
      </c>
      <c r="AA148" t="n">
        <v>551.5761463459127</v>
      </c>
      <c r="AB148" t="n">
        <v>754.6908172526603</v>
      </c>
      <c r="AC148" t="n">
        <v>682.6641848692803</v>
      </c>
      <c r="AD148" t="n">
        <v>551576.1463459127</v>
      </c>
      <c r="AE148" t="n">
        <v>754690.8172526603</v>
      </c>
      <c r="AF148" t="n">
        <v>3.169993570361692e-06</v>
      </c>
      <c r="AG148" t="n">
        <v>7.94849537037037</v>
      </c>
      <c r="AH148" t="n">
        <v>682664.1848692803</v>
      </c>
    </row>
    <row r="149">
      <c r="A149" t="n">
        <v>147</v>
      </c>
      <c r="B149" t="n">
        <v>145</v>
      </c>
      <c r="C149" t="inlineStr">
        <is>
          <t xml:space="preserve">CONCLUIDO	</t>
        </is>
      </c>
      <c r="D149" t="n">
        <v>3.6392</v>
      </c>
      <c r="E149" t="n">
        <v>27.48</v>
      </c>
      <c r="F149" t="n">
        <v>23.99</v>
      </c>
      <c r="G149" t="n">
        <v>143.94</v>
      </c>
      <c r="H149" t="n">
        <v>1.82</v>
      </c>
      <c r="I149" t="n">
        <v>10</v>
      </c>
      <c r="J149" t="n">
        <v>370.67</v>
      </c>
      <c r="K149" t="n">
        <v>61.2</v>
      </c>
      <c r="L149" t="n">
        <v>37.75</v>
      </c>
      <c r="M149" t="n">
        <v>8</v>
      </c>
      <c r="N149" t="n">
        <v>126.73</v>
      </c>
      <c r="O149" t="n">
        <v>45950.92</v>
      </c>
      <c r="P149" t="n">
        <v>440.66</v>
      </c>
      <c r="Q149" t="n">
        <v>452.55</v>
      </c>
      <c r="R149" t="n">
        <v>71.09</v>
      </c>
      <c r="S149" t="n">
        <v>57.64</v>
      </c>
      <c r="T149" t="n">
        <v>4630.59</v>
      </c>
      <c r="U149" t="n">
        <v>0.8100000000000001</v>
      </c>
      <c r="V149" t="n">
        <v>0.88</v>
      </c>
      <c r="W149" t="n">
        <v>6.81</v>
      </c>
      <c r="X149" t="n">
        <v>0.27</v>
      </c>
      <c r="Y149" t="n">
        <v>1</v>
      </c>
      <c r="Z149" t="n">
        <v>10</v>
      </c>
      <c r="AA149" t="n">
        <v>551.8436282321543</v>
      </c>
      <c r="AB149" t="n">
        <v>755.0567977698843</v>
      </c>
      <c r="AC149" t="n">
        <v>682.9952367195972</v>
      </c>
      <c r="AD149" t="n">
        <v>551843.6282321543</v>
      </c>
      <c r="AE149" t="n">
        <v>755056.7977698842</v>
      </c>
      <c r="AF149" t="n">
        <v>3.169122740854972e-06</v>
      </c>
      <c r="AG149" t="n">
        <v>7.951388888888889</v>
      </c>
      <c r="AH149" t="n">
        <v>682995.2367195971</v>
      </c>
    </row>
    <row r="150">
      <c r="A150" t="n">
        <v>148</v>
      </c>
      <c r="B150" t="n">
        <v>145</v>
      </c>
      <c r="C150" t="inlineStr">
        <is>
          <t xml:space="preserve">CONCLUIDO	</t>
        </is>
      </c>
      <c r="D150" t="n">
        <v>3.6407</v>
      </c>
      <c r="E150" t="n">
        <v>27.47</v>
      </c>
      <c r="F150" t="n">
        <v>23.98</v>
      </c>
      <c r="G150" t="n">
        <v>143.88</v>
      </c>
      <c r="H150" t="n">
        <v>1.82</v>
      </c>
      <c r="I150" t="n">
        <v>10</v>
      </c>
      <c r="J150" t="n">
        <v>371.37</v>
      </c>
      <c r="K150" t="n">
        <v>61.2</v>
      </c>
      <c r="L150" t="n">
        <v>38</v>
      </c>
      <c r="M150" t="n">
        <v>8</v>
      </c>
      <c r="N150" t="n">
        <v>127.17</v>
      </c>
      <c r="O150" t="n">
        <v>46036.65</v>
      </c>
      <c r="P150" t="n">
        <v>440.26</v>
      </c>
      <c r="Q150" t="n">
        <v>452.57</v>
      </c>
      <c r="R150" t="n">
        <v>70.68000000000001</v>
      </c>
      <c r="S150" t="n">
        <v>57.64</v>
      </c>
      <c r="T150" t="n">
        <v>4428.43</v>
      </c>
      <c r="U150" t="n">
        <v>0.82</v>
      </c>
      <c r="V150" t="n">
        <v>0.88</v>
      </c>
      <c r="W150" t="n">
        <v>6.81</v>
      </c>
      <c r="X150" t="n">
        <v>0.26</v>
      </c>
      <c r="Y150" t="n">
        <v>1</v>
      </c>
      <c r="Z150" t="n">
        <v>10</v>
      </c>
      <c r="AA150" t="n">
        <v>551.38437743707</v>
      </c>
      <c r="AB150" t="n">
        <v>754.4284305713345</v>
      </c>
      <c r="AC150" t="n">
        <v>682.4268400045582</v>
      </c>
      <c r="AD150" t="n">
        <v>551384.37743707</v>
      </c>
      <c r="AE150" t="n">
        <v>754428.4305713346</v>
      </c>
      <c r="AF150" t="n">
        <v>3.170428985115052e-06</v>
      </c>
      <c r="AG150" t="n">
        <v>7.94849537037037</v>
      </c>
      <c r="AH150" t="n">
        <v>682426.8400045582</v>
      </c>
    </row>
    <row r="151">
      <c r="A151" t="n">
        <v>149</v>
      </c>
      <c r="B151" t="n">
        <v>145</v>
      </c>
      <c r="C151" t="inlineStr">
        <is>
          <t xml:space="preserve">CONCLUIDO	</t>
        </is>
      </c>
      <c r="D151" t="n">
        <v>3.6406</v>
      </c>
      <c r="E151" t="n">
        <v>27.47</v>
      </c>
      <c r="F151" t="n">
        <v>23.98</v>
      </c>
      <c r="G151" t="n">
        <v>143.88</v>
      </c>
      <c r="H151" t="n">
        <v>1.83</v>
      </c>
      <c r="I151" t="n">
        <v>10</v>
      </c>
      <c r="J151" t="n">
        <v>372.07</v>
      </c>
      <c r="K151" t="n">
        <v>61.2</v>
      </c>
      <c r="L151" t="n">
        <v>38.25</v>
      </c>
      <c r="M151" t="n">
        <v>8</v>
      </c>
      <c r="N151" t="n">
        <v>127.62</v>
      </c>
      <c r="O151" t="n">
        <v>46122.64</v>
      </c>
      <c r="P151" t="n">
        <v>440.44</v>
      </c>
      <c r="Q151" t="n">
        <v>452.56</v>
      </c>
      <c r="R151" t="n">
        <v>70.65000000000001</v>
      </c>
      <c r="S151" t="n">
        <v>57.64</v>
      </c>
      <c r="T151" t="n">
        <v>4412.72</v>
      </c>
      <c r="U151" t="n">
        <v>0.82</v>
      </c>
      <c r="V151" t="n">
        <v>0.88</v>
      </c>
      <c r="W151" t="n">
        <v>6.81</v>
      </c>
      <c r="X151" t="n">
        <v>0.26</v>
      </c>
      <c r="Y151" t="n">
        <v>1</v>
      </c>
      <c r="Z151" t="n">
        <v>10</v>
      </c>
      <c r="AA151" t="n">
        <v>551.5144078977544</v>
      </c>
      <c r="AB151" t="n">
        <v>754.606343984182</v>
      </c>
      <c r="AC151" t="n">
        <v>682.5877736109866</v>
      </c>
      <c r="AD151" t="n">
        <v>551514.4078977543</v>
      </c>
      <c r="AE151" t="n">
        <v>754606.343984182</v>
      </c>
      <c r="AF151" t="n">
        <v>3.17034190216438e-06</v>
      </c>
      <c r="AG151" t="n">
        <v>7.94849537037037</v>
      </c>
      <c r="AH151" t="n">
        <v>682587.7736109865</v>
      </c>
    </row>
    <row r="152">
      <c r="A152" t="n">
        <v>150</v>
      </c>
      <c r="B152" t="n">
        <v>145</v>
      </c>
      <c r="C152" t="inlineStr">
        <is>
          <t xml:space="preserve">CONCLUIDO	</t>
        </is>
      </c>
      <c r="D152" t="n">
        <v>3.6393</v>
      </c>
      <c r="E152" t="n">
        <v>27.48</v>
      </c>
      <c r="F152" t="n">
        <v>23.99</v>
      </c>
      <c r="G152" t="n">
        <v>143.94</v>
      </c>
      <c r="H152" t="n">
        <v>1.84</v>
      </c>
      <c r="I152" t="n">
        <v>10</v>
      </c>
      <c r="J152" t="n">
        <v>372.77</v>
      </c>
      <c r="K152" t="n">
        <v>61.2</v>
      </c>
      <c r="L152" t="n">
        <v>38.5</v>
      </c>
      <c r="M152" t="n">
        <v>8</v>
      </c>
      <c r="N152" t="n">
        <v>128.07</v>
      </c>
      <c r="O152" t="n">
        <v>46208.91</v>
      </c>
      <c r="P152" t="n">
        <v>440.43</v>
      </c>
      <c r="Q152" t="n">
        <v>452.61</v>
      </c>
      <c r="R152" t="n">
        <v>70.94</v>
      </c>
      <c r="S152" t="n">
        <v>57.64</v>
      </c>
      <c r="T152" t="n">
        <v>4557.76</v>
      </c>
      <c r="U152" t="n">
        <v>0.8100000000000001</v>
      </c>
      <c r="V152" t="n">
        <v>0.88</v>
      </c>
      <c r="W152" t="n">
        <v>6.81</v>
      </c>
      <c r="X152" t="n">
        <v>0.27</v>
      </c>
      <c r="Y152" t="n">
        <v>1</v>
      </c>
      <c r="Z152" t="n">
        <v>10</v>
      </c>
      <c r="AA152" t="n">
        <v>551.6803091233021</v>
      </c>
      <c r="AB152" t="n">
        <v>754.833337360022</v>
      </c>
      <c r="AC152" t="n">
        <v>682.7931030576236</v>
      </c>
      <c r="AD152" t="n">
        <v>551680.3091233021</v>
      </c>
      <c r="AE152" t="n">
        <v>754833.337360022</v>
      </c>
      <c r="AF152" t="n">
        <v>3.169209823805644e-06</v>
      </c>
      <c r="AG152" t="n">
        <v>7.951388888888889</v>
      </c>
      <c r="AH152" t="n">
        <v>682793.1030576236</v>
      </c>
    </row>
    <row r="153">
      <c r="A153" t="n">
        <v>151</v>
      </c>
      <c r="B153" t="n">
        <v>145</v>
      </c>
      <c r="C153" t="inlineStr">
        <is>
          <t xml:space="preserve">CONCLUIDO	</t>
        </is>
      </c>
      <c r="D153" t="n">
        <v>3.6403</v>
      </c>
      <c r="E153" t="n">
        <v>27.47</v>
      </c>
      <c r="F153" t="n">
        <v>23.98</v>
      </c>
      <c r="G153" t="n">
        <v>143.9</v>
      </c>
      <c r="H153" t="n">
        <v>1.85</v>
      </c>
      <c r="I153" t="n">
        <v>10</v>
      </c>
      <c r="J153" t="n">
        <v>373.47</v>
      </c>
      <c r="K153" t="n">
        <v>61.2</v>
      </c>
      <c r="L153" t="n">
        <v>38.75</v>
      </c>
      <c r="M153" t="n">
        <v>8</v>
      </c>
      <c r="N153" t="n">
        <v>128.52</v>
      </c>
      <c r="O153" t="n">
        <v>46295.45</v>
      </c>
      <c r="P153" t="n">
        <v>439.86</v>
      </c>
      <c r="Q153" t="n">
        <v>452.56</v>
      </c>
      <c r="R153" t="n">
        <v>70.68000000000001</v>
      </c>
      <c r="S153" t="n">
        <v>57.64</v>
      </c>
      <c r="T153" t="n">
        <v>4427.07</v>
      </c>
      <c r="U153" t="n">
        <v>0.82</v>
      </c>
      <c r="V153" t="n">
        <v>0.88</v>
      </c>
      <c r="W153" t="n">
        <v>6.81</v>
      </c>
      <c r="X153" t="n">
        <v>0.26</v>
      </c>
      <c r="Y153" t="n">
        <v>1</v>
      </c>
      <c r="Z153" t="n">
        <v>10</v>
      </c>
      <c r="AA153" t="n">
        <v>551.1604040113771</v>
      </c>
      <c r="AB153" t="n">
        <v>754.1219802492914</v>
      </c>
      <c r="AC153" t="n">
        <v>682.1496368711449</v>
      </c>
      <c r="AD153" t="n">
        <v>551160.404011377</v>
      </c>
      <c r="AE153" t="n">
        <v>754121.9802492914</v>
      </c>
      <c r="AF153" t="n">
        <v>3.170080653312364e-06</v>
      </c>
      <c r="AG153" t="n">
        <v>7.94849537037037</v>
      </c>
      <c r="AH153" t="n">
        <v>682149.636871145</v>
      </c>
    </row>
    <row r="154">
      <c r="A154" t="n">
        <v>152</v>
      </c>
      <c r="B154" t="n">
        <v>145</v>
      </c>
      <c r="C154" t="inlineStr">
        <is>
          <t xml:space="preserve">CONCLUIDO	</t>
        </is>
      </c>
      <c r="D154" t="n">
        <v>3.6404</v>
      </c>
      <c r="E154" t="n">
        <v>27.47</v>
      </c>
      <c r="F154" t="n">
        <v>23.98</v>
      </c>
      <c r="G154" t="n">
        <v>143.89</v>
      </c>
      <c r="H154" t="n">
        <v>1.86</v>
      </c>
      <c r="I154" t="n">
        <v>10</v>
      </c>
      <c r="J154" t="n">
        <v>374.17</v>
      </c>
      <c r="K154" t="n">
        <v>61.2</v>
      </c>
      <c r="L154" t="n">
        <v>39</v>
      </c>
      <c r="M154" t="n">
        <v>8</v>
      </c>
      <c r="N154" t="n">
        <v>128.97</v>
      </c>
      <c r="O154" t="n">
        <v>46382.28</v>
      </c>
      <c r="P154" t="n">
        <v>439.68</v>
      </c>
      <c r="Q154" t="n">
        <v>452.56</v>
      </c>
      <c r="R154" t="n">
        <v>70.65000000000001</v>
      </c>
      <c r="S154" t="n">
        <v>57.64</v>
      </c>
      <c r="T154" t="n">
        <v>4411.19</v>
      </c>
      <c r="U154" t="n">
        <v>0.82</v>
      </c>
      <c r="V154" t="n">
        <v>0.88</v>
      </c>
      <c r="W154" t="n">
        <v>6.81</v>
      </c>
      <c r="X154" t="n">
        <v>0.26</v>
      </c>
      <c r="Y154" t="n">
        <v>1</v>
      </c>
      <c r="Z154" t="n">
        <v>10</v>
      </c>
      <c r="AA154" t="n">
        <v>551.0303725593869</v>
      </c>
      <c r="AB154" t="n">
        <v>753.9440654800956</v>
      </c>
      <c r="AC154" t="n">
        <v>681.9887020378164</v>
      </c>
      <c r="AD154" t="n">
        <v>551030.3725593869</v>
      </c>
      <c r="AE154" t="n">
        <v>753944.0654800956</v>
      </c>
      <c r="AF154" t="n">
        <v>3.170167736263036e-06</v>
      </c>
      <c r="AG154" t="n">
        <v>7.94849537037037</v>
      </c>
      <c r="AH154" t="n">
        <v>681988.7020378164</v>
      </c>
    </row>
    <row r="155">
      <c r="A155" t="n">
        <v>153</v>
      </c>
      <c r="B155" t="n">
        <v>145</v>
      </c>
      <c r="C155" t="inlineStr">
        <is>
          <t xml:space="preserve">CONCLUIDO	</t>
        </is>
      </c>
      <c r="D155" t="n">
        <v>3.6522</v>
      </c>
      <c r="E155" t="n">
        <v>27.38</v>
      </c>
      <c r="F155" t="n">
        <v>23.95</v>
      </c>
      <c r="G155" t="n">
        <v>159.64</v>
      </c>
      <c r="H155" t="n">
        <v>1.87</v>
      </c>
      <c r="I155" t="n">
        <v>9</v>
      </c>
      <c r="J155" t="n">
        <v>374.88</v>
      </c>
      <c r="K155" t="n">
        <v>61.2</v>
      </c>
      <c r="L155" t="n">
        <v>39.25</v>
      </c>
      <c r="M155" t="n">
        <v>7</v>
      </c>
      <c r="N155" t="n">
        <v>129.43</v>
      </c>
      <c r="O155" t="n">
        <v>46469.38</v>
      </c>
      <c r="P155" t="n">
        <v>438.82</v>
      </c>
      <c r="Q155" t="n">
        <v>452.57</v>
      </c>
      <c r="R155" t="n">
        <v>69.48</v>
      </c>
      <c r="S155" t="n">
        <v>57.64</v>
      </c>
      <c r="T155" t="n">
        <v>3834.07</v>
      </c>
      <c r="U155" t="n">
        <v>0.83</v>
      </c>
      <c r="V155" t="n">
        <v>0.89</v>
      </c>
      <c r="W155" t="n">
        <v>6.81</v>
      </c>
      <c r="X155" t="n">
        <v>0.22</v>
      </c>
      <c r="Y155" t="n">
        <v>1</v>
      </c>
      <c r="Z155" t="n">
        <v>10</v>
      </c>
      <c r="AA155" t="n">
        <v>549.1236450709268</v>
      </c>
      <c r="AB155" t="n">
        <v>751.3351968115046</v>
      </c>
      <c r="AC155" t="n">
        <v>679.6288201333855</v>
      </c>
      <c r="AD155" t="n">
        <v>549123.6450709269</v>
      </c>
      <c r="AE155" t="n">
        <v>751335.1968115045</v>
      </c>
      <c r="AF155" t="n">
        <v>3.18044352444233e-06</v>
      </c>
      <c r="AG155" t="n">
        <v>7.922453703703703</v>
      </c>
      <c r="AH155" t="n">
        <v>679628.8201333855</v>
      </c>
    </row>
    <row r="156">
      <c r="A156" t="n">
        <v>154</v>
      </c>
      <c r="B156" t="n">
        <v>145</v>
      </c>
      <c r="C156" t="inlineStr">
        <is>
          <t xml:space="preserve">CONCLUIDO	</t>
        </is>
      </c>
      <c r="D156" t="n">
        <v>3.6511</v>
      </c>
      <c r="E156" t="n">
        <v>27.39</v>
      </c>
      <c r="F156" t="n">
        <v>23.95</v>
      </c>
      <c r="G156" t="n">
        <v>159.7</v>
      </c>
      <c r="H156" t="n">
        <v>1.88</v>
      </c>
      <c r="I156" t="n">
        <v>9</v>
      </c>
      <c r="J156" t="n">
        <v>375.59</v>
      </c>
      <c r="K156" t="n">
        <v>61.2</v>
      </c>
      <c r="L156" t="n">
        <v>39.5</v>
      </c>
      <c r="M156" t="n">
        <v>7</v>
      </c>
      <c r="N156" t="n">
        <v>129.89</v>
      </c>
      <c r="O156" t="n">
        <v>46556.77</v>
      </c>
      <c r="P156" t="n">
        <v>439.5</v>
      </c>
      <c r="Q156" t="n">
        <v>452.55</v>
      </c>
      <c r="R156" t="n">
        <v>69.78</v>
      </c>
      <c r="S156" t="n">
        <v>57.64</v>
      </c>
      <c r="T156" t="n">
        <v>3982.39</v>
      </c>
      <c r="U156" t="n">
        <v>0.83</v>
      </c>
      <c r="V156" t="n">
        <v>0.89</v>
      </c>
      <c r="W156" t="n">
        <v>6.81</v>
      </c>
      <c r="X156" t="n">
        <v>0.23</v>
      </c>
      <c r="Y156" t="n">
        <v>1</v>
      </c>
      <c r="Z156" t="n">
        <v>10</v>
      </c>
      <c r="AA156" t="n">
        <v>549.68800877328</v>
      </c>
      <c r="AB156" t="n">
        <v>752.1073841270332</v>
      </c>
      <c r="AC156" t="n">
        <v>680.327310975292</v>
      </c>
      <c r="AD156" t="n">
        <v>549688.00877328</v>
      </c>
      <c r="AE156" t="n">
        <v>752107.3841270333</v>
      </c>
      <c r="AF156" t="n">
        <v>3.179485611984938e-06</v>
      </c>
      <c r="AG156" t="n">
        <v>7.925347222222222</v>
      </c>
      <c r="AH156" t="n">
        <v>680327.310975292</v>
      </c>
    </row>
    <row r="157">
      <c r="A157" t="n">
        <v>155</v>
      </c>
      <c r="B157" t="n">
        <v>145</v>
      </c>
      <c r="C157" t="inlineStr">
        <is>
          <t xml:space="preserve">CONCLUIDO	</t>
        </is>
      </c>
      <c r="D157" t="n">
        <v>3.6514</v>
      </c>
      <c r="E157" t="n">
        <v>27.39</v>
      </c>
      <c r="F157" t="n">
        <v>23.95</v>
      </c>
      <c r="G157" t="n">
        <v>159.69</v>
      </c>
      <c r="H157" t="n">
        <v>1.88</v>
      </c>
      <c r="I157" t="n">
        <v>9</v>
      </c>
      <c r="J157" t="n">
        <v>376.3</v>
      </c>
      <c r="K157" t="n">
        <v>61.2</v>
      </c>
      <c r="L157" t="n">
        <v>39.75</v>
      </c>
      <c r="M157" t="n">
        <v>7</v>
      </c>
      <c r="N157" t="n">
        <v>130.35</v>
      </c>
      <c r="O157" t="n">
        <v>46644.44</v>
      </c>
      <c r="P157" t="n">
        <v>440.09</v>
      </c>
      <c r="Q157" t="n">
        <v>452.59</v>
      </c>
      <c r="R157" t="n">
        <v>69.81999999999999</v>
      </c>
      <c r="S157" t="n">
        <v>57.64</v>
      </c>
      <c r="T157" t="n">
        <v>4004.86</v>
      </c>
      <c r="U157" t="n">
        <v>0.83</v>
      </c>
      <c r="V157" t="n">
        <v>0.89</v>
      </c>
      <c r="W157" t="n">
        <v>6.81</v>
      </c>
      <c r="X157" t="n">
        <v>0.23</v>
      </c>
      <c r="Y157" t="n">
        <v>1</v>
      </c>
      <c r="Z157" t="n">
        <v>10</v>
      </c>
      <c r="AA157" t="n">
        <v>550.0477104629979</v>
      </c>
      <c r="AB157" t="n">
        <v>752.5995438478242</v>
      </c>
      <c r="AC157" t="n">
        <v>680.772499663081</v>
      </c>
      <c r="AD157" t="n">
        <v>550047.7104629979</v>
      </c>
      <c r="AE157" t="n">
        <v>752599.5438478242</v>
      </c>
      <c r="AF157" t="n">
        <v>3.179746860836955e-06</v>
      </c>
      <c r="AG157" t="n">
        <v>7.925347222222222</v>
      </c>
      <c r="AH157" t="n">
        <v>680772.499663081</v>
      </c>
    </row>
    <row r="158">
      <c r="A158" t="n">
        <v>156</v>
      </c>
      <c r="B158" t="n">
        <v>145</v>
      </c>
      <c r="C158" t="inlineStr">
        <is>
          <t xml:space="preserve">CONCLUIDO	</t>
        </is>
      </c>
      <c r="D158" t="n">
        <v>3.6523</v>
      </c>
      <c r="E158" t="n">
        <v>27.38</v>
      </c>
      <c r="F158" t="n">
        <v>23.95</v>
      </c>
      <c r="G158" t="n">
        <v>159.64</v>
      </c>
      <c r="H158" t="n">
        <v>1.89</v>
      </c>
      <c r="I158" t="n">
        <v>9</v>
      </c>
      <c r="J158" t="n">
        <v>377.01</v>
      </c>
      <c r="K158" t="n">
        <v>61.2</v>
      </c>
      <c r="L158" t="n">
        <v>40</v>
      </c>
      <c r="M158" t="n">
        <v>7</v>
      </c>
      <c r="N158" t="n">
        <v>130.81</v>
      </c>
      <c r="O158" t="n">
        <v>46732.41</v>
      </c>
      <c r="P158" t="n">
        <v>440.42</v>
      </c>
      <c r="Q158" t="n">
        <v>452.55</v>
      </c>
      <c r="R158" t="n">
        <v>69.5</v>
      </c>
      <c r="S158" t="n">
        <v>57.64</v>
      </c>
      <c r="T158" t="n">
        <v>3841.6</v>
      </c>
      <c r="U158" t="n">
        <v>0.83</v>
      </c>
      <c r="V158" t="n">
        <v>0.89</v>
      </c>
      <c r="W158" t="n">
        <v>6.81</v>
      </c>
      <c r="X158" t="n">
        <v>0.22</v>
      </c>
      <c r="Y158" t="n">
        <v>1</v>
      </c>
      <c r="Z158" t="n">
        <v>10</v>
      </c>
      <c r="AA158" t="n">
        <v>550.1728554497558</v>
      </c>
      <c r="AB158" t="n">
        <v>752.7707727397134</v>
      </c>
      <c r="AC158" t="n">
        <v>680.9273867098495</v>
      </c>
      <c r="AD158" t="n">
        <v>550172.8554497558</v>
      </c>
      <c r="AE158" t="n">
        <v>752770.7727397134</v>
      </c>
      <c r="AF158" t="n">
        <v>3.180530607393002e-06</v>
      </c>
      <c r="AG158" t="n">
        <v>7.922453703703703</v>
      </c>
      <c r="AH158" t="n">
        <v>680927.3867098496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H93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65</v>
      </c>
      <c r="C2" t="inlineStr">
        <is>
          <t xml:space="preserve">CONCLUIDO	</t>
        </is>
      </c>
      <c r="D2" t="n">
        <v>2.5002</v>
      </c>
      <c r="E2" t="n">
        <v>40</v>
      </c>
      <c r="F2" t="n">
        <v>31.07</v>
      </c>
      <c r="G2" t="n">
        <v>7.52</v>
      </c>
      <c r="H2" t="n">
        <v>0.13</v>
      </c>
      <c r="I2" t="n">
        <v>248</v>
      </c>
      <c r="J2" t="n">
        <v>133.21</v>
      </c>
      <c r="K2" t="n">
        <v>46.47</v>
      </c>
      <c r="L2" t="n">
        <v>1</v>
      </c>
      <c r="M2" t="n">
        <v>246</v>
      </c>
      <c r="N2" t="n">
        <v>20.75</v>
      </c>
      <c r="O2" t="n">
        <v>16663.42</v>
      </c>
      <c r="P2" t="n">
        <v>342.64</v>
      </c>
      <c r="Q2" t="n">
        <v>453.29</v>
      </c>
      <c r="R2" t="n">
        <v>301.29</v>
      </c>
      <c r="S2" t="n">
        <v>57.64</v>
      </c>
      <c r="T2" t="n">
        <v>118543.7</v>
      </c>
      <c r="U2" t="n">
        <v>0.19</v>
      </c>
      <c r="V2" t="n">
        <v>0.68</v>
      </c>
      <c r="W2" t="n">
        <v>7.21</v>
      </c>
      <c r="X2" t="n">
        <v>7.33</v>
      </c>
      <c r="Y2" t="n">
        <v>1</v>
      </c>
      <c r="Z2" t="n">
        <v>10</v>
      </c>
      <c r="AA2" t="n">
        <v>658.970686296134</v>
      </c>
      <c r="AB2" t="n">
        <v>901.6327647252705</v>
      </c>
      <c r="AC2" t="n">
        <v>815.5821991094231</v>
      </c>
      <c r="AD2" t="n">
        <v>658970.686296134</v>
      </c>
      <c r="AE2" t="n">
        <v>901632.7647252704</v>
      </c>
      <c r="AF2" t="n">
        <v>2.743037082743497e-06</v>
      </c>
      <c r="AG2" t="n">
        <v>11.57407407407407</v>
      </c>
      <c r="AH2" t="n">
        <v>815582.1991094231</v>
      </c>
    </row>
    <row r="3">
      <c r="A3" t="n">
        <v>1</v>
      </c>
      <c r="B3" t="n">
        <v>65</v>
      </c>
      <c r="C3" t="inlineStr">
        <is>
          <t xml:space="preserve">CONCLUIDO	</t>
        </is>
      </c>
      <c r="D3" t="n">
        <v>2.7465</v>
      </c>
      <c r="E3" t="n">
        <v>36.41</v>
      </c>
      <c r="F3" t="n">
        <v>29.17</v>
      </c>
      <c r="G3" t="n">
        <v>9.41</v>
      </c>
      <c r="H3" t="n">
        <v>0.17</v>
      </c>
      <c r="I3" t="n">
        <v>186</v>
      </c>
      <c r="J3" t="n">
        <v>133.55</v>
      </c>
      <c r="K3" t="n">
        <v>46.47</v>
      </c>
      <c r="L3" t="n">
        <v>1.25</v>
      </c>
      <c r="M3" t="n">
        <v>184</v>
      </c>
      <c r="N3" t="n">
        <v>20.83</v>
      </c>
      <c r="O3" t="n">
        <v>16704.7</v>
      </c>
      <c r="P3" t="n">
        <v>321.31</v>
      </c>
      <c r="Q3" t="n">
        <v>453.04</v>
      </c>
      <c r="R3" t="n">
        <v>239.34</v>
      </c>
      <c r="S3" t="n">
        <v>57.64</v>
      </c>
      <c r="T3" t="n">
        <v>87879.5</v>
      </c>
      <c r="U3" t="n">
        <v>0.24</v>
      </c>
      <c r="V3" t="n">
        <v>0.73</v>
      </c>
      <c r="W3" t="n">
        <v>7.11</v>
      </c>
      <c r="X3" t="n">
        <v>5.43</v>
      </c>
      <c r="Y3" t="n">
        <v>1</v>
      </c>
      <c r="Z3" t="n">
        <v>10</v>
      </c>
      <c r="AA3" t="n">
        <v>570.2434474904696</v>
      </c>
      <c r="AB3" t="n">
        <v>780.2322422218469</v>
      </c>
      <c r="AC3" t="n">
        <v>705.7679720870228</v>
      </c>
      <c r="AD3" t="n">
        <v>570243.4474904697</v>
      </c>
      <c r="AE3" t="n">
        <v>780232.2422218469</v>
      </c>
      <c r="AF3" t="n">
        <v>3.013259478343738e-06</v>
      </c>
      <c r="AG3" t="n">
        <v>10.53530092592593</v>
      </c>
      <c r="AH3" t="n">
        <v>705767.9720870228</v>
      </c>
    </row>
    <row r="4">
      <c r="A4" t="n">
        <v>2</v>
      </c>
      <c r="B4" t="n">
        <v>65</v>
      </c>
      <c r="C4" t="inlineStr">
        <is>
          <t xml:space="preserve">CONCLUIDO	</t>
        </is>
      </c>
      <c r="D4" t="n">
        <v>2.9147</v>
      </c>
      <c r="E4" t="n">
        <v>34.31</v>
      </c>
      <c r="F4" t="n">
        <v>28.07</v>
      </c>
      <c r="G4" t="n">
        <v>11.3</v>
      </c>
      <c r="H4" t="n">
        <v>0.2</v>
      </c>
      <c r="I4" t="n">
        <v>149</v>
      </c>
      <c r="J4" t="n">
        <v>133.88</v>
      </c>
      <c r="K4" t="n">
        <v>46.47</v>
      </c>
      <c r="L4" t="n">
        <v>1.5</v>
      </c>
      <c r="M4" t="n">
        <v>147</v>
      </c>
      <c r="N4" t="n">
        <v>20.91</v>
      </c>
      <c r="O4" t="n">
        <v>16746.01</v>
      </c>
      <c r="P4" t="n">
        <v>308.82</v>
      </c>
      <c r="Q4" t="n">
        <v>452.92</v>
      </c>
      <c r="R4" t="n">
        <v>203.56</v>
      </c>
      <c r="S4" t="n">
        <v>57.64</v>
      </c>
      <c r="T4" t="n">
        <v>70173.56</v>
      </c>
      <c r="U4" t="n">
        <v>0.28</v>
      </c>
      <c r="V4" t="n">
        <v>0.76</v>
      </c>
      <c r="W4" t="n">
        <v>7.04</v>
      </c>
      <c r="X4" t="n">
        <v>4.34</v>
      </c>
      <c r="Y4" t="n">
        <v>1</v>
      </c>
      <c r="Z4" t="n">
        <v>10</v>
      </c>
      <c r="AA4" t="n">
        <v>533.6539915312312</v>
      </c>
      <c r="AB4" t="n">
        <v>730.1689343655454</v>
      </c>
      <c r="AC4" t="n">
        <v>660.4826360682328</v>
      </c>
      <c r="AD4" t="n">
        <v>533653.9915312312</v>
      </c>
      <c r="AE4" t="n">
        <v>730168.9343655454</v>
      </c>
      <c r="AF4" t="n">
        <v>3.197796250328962e-06</v>
      </c>
      <c r="AG4" t="n">
        <v>9.927662037037038</v>
      </c>
      <c r="AH4" t="n">
        <v>660482.6360682327</v>
      </c>
    </row>
    <row r="5">
      <c r="A5" t="n">
        <v>3</v>
      </c>
      <c r="B5" t="n">
        <v>65</v>
      </c>
      <c r="C5" t="inlineStr">
        <is>
          <t xml:space="preserve">CONCLUIDO	</t>
        </is>
      </c>
      <c r="D5" t="n">
        <v>3.0355</v>
      </c>
      <c r="E5" t="n">
        <v>32.94</v>
      </c>
      <c r="F5" t="n">
        <v>27.36</v>
      </c>
      <c r="G5" t="n">
        <v>13.13</v>
      </c>
      <c r="H5" t="n">
        <v>0.23</v>
      </c>
      <c r="I5" t="n">
        <v>125</v>
      </c>
      <c r="J5" t="n">
        <v>134.22</v>
      </c>
      <c r="K5" t="n">
        <v>46.47</v>
      </c>
      <c r="L5" t="n">
        <v>1.75</v>
      </c>
      <c r="M5" t="n">
        <v>123</v>
      </c>
      <c r="N5" t="n">
        <v>21</v>
      </c>
      <c r="O5" t="n">
        <v>16787.35</v>
      </c>
      <c r="P5" t="n">
        <v>300.56</v>
      </c>
      <c r="Q5" t="n">
        <v>453.15</v>
      </c>
      <c r="R5" t="n">
        <v>180.35</v>
      </c>
      <c r="S5" t="n">
        <v>57.64</v>
      </c>
      <c r="T5" t="n">
        <v>58689.58</v>
      </c>
      <c r="U5" t="n">
        <v>0.32</v>
      </c>
      <c r="V5" t="n">
        <v>0.78</v>
      </c>
      <c r="W5" t="n">
        <v>7.01</v>
      </c>
      <c r="X5" t="n">
        <v>3.63</v>
      </c>
      <c r="Y5" t="n">
        <v>1</v>
      </c>
      <c r="Z5" t="n">
        <v>10</v>
      </c>
      <c r="AA5" t="n">
        <v>499.6949137492611</v>
      </c>
      <c r="AB5" t="n">
        <v>683.7046259754777</v>
      </c>
      <c r="AC5" t="n">
        <v>618.4528160578468</v>
      </c>
      <c r="AD5" t="n">
        <v>499694.9137492611</v>
      </c>
      <c r="AE5" t="n">
        <v>683704.6259754777</v>
      </c>
      <c r="AF5" t="n">
        <v>3.330329199531191e-06</v>
      </c>
      <c r="AG5" t="n">
        <v>9.53125</v>
      </c>
      <c r="AH5" t="n">
        <v>618452.8160578468</v>
      </c>
    </row>
    <row r="6">
      <c r="A6" t="n">
        <v>4</v>
      </c>
      <c r="B6" t="n">
        <v>65</v>
      </c>
      <c r="C6" t="inlineStr">
        <is>
          <t xml:space="preserve">CONCLUIDO	</t>
        </is>
      </c>
      <c r="D6" t="n">
        <v>3.1353</v>
      </c>
      <c r="E6" t="n">
        <v>31.89</v>
      </c>
      <c r="F6" t="n">
        <v>26.8</v>
      </c>
      <c r="G6" t="n">
        <v>15.03</v>
      </c>
      <c r="H6" t="n">
        <v>0.26</v>
      </c>
      <c r="I6" t="n">
        <v>107</v>
      </c>
      <c r="J6" t="n">
        <v>134.55</v>
      </c>
      <c r="K6" t="n">
        <v>46.47</v>
      </c>
      <c r="L6" t="n">
        <v>2</v>
      </c>
      <c r="M6" t="n">
        <v>105</v>
      </c>
      <c r="N6" t="n">
        <v>21.09</v>
      </c>
      <c r="O6" t="n">
        <v>16828.84</v>
      </c>
      <c r="P6" t="n">
        <v>293.98</v>
      </c>
      <c r="Q6" t="n">
        <v>452.78</v>
      </c>
      <c r="R6" t="n">
        <v>162.2</v>
      </c>
      <c r="S6" t="n">
        <v>57.64</v>
      </c>
      <c r="T6" t="n">
        <v>49702.79</v>
      </c>
      <c r="U6" t="n">
        <v>0.36</v>
      </c>
      <c r="V6" t="n">
        <v>0.79</v>
      </c>
      <c r="W6" t="n">
        <v>6.98</v>
      </c>
      <c r="X6" t="n">
        <v>3.07</v>
      </c>
      <c r="Y6" t="n">
        <v>1</v>
      </c>
      <c r="Z6" t="n">
        <v>10</v>
      </c>
      <c r="AA6" t="n">
        <v>471.1090135509543</v>
      </c>
      <c r="AB6" t="n">
        <v>644.5921362032431</v>
      </c>
      <c r="AC6" t="n">
        <v>583.0731674147499</v>
      </c>
      <c r="AD6" t="n">
        <v>471109.0135509543</v>
      </c>
      <c r="AE6" t="n">
        <v>644592.136203243</v>
      </c>
      <c r="AF6" t="n">
        <v>3.439822480411841e-06</v>
      </c>
      <c r="AG6" t="n">
        <v>9.227430555555555</v>
      </c>
      <c r="AH6" t="n">
        <v>583073.16741475</v>
      </c>
    </row>
    <row r="7">
      <c r="A7" t="n">
        <v>5</v>
      </c>
      <c r="B7" t="n">
        <v>65</v>
      </c>
      <c r="C7" t="inlineStr">
        <is>
          <t xml:space="preserve">CONCLUIDO	</t>
        </is>
      </c>
      <c r="D7" t="n">
        <v>3.2113</v>
      </c>
      <c r="E7" t="n">
        <v>31.14</v>
      </c>
      <c r="F7" t="n">
        <v>26.4</v>
      </c>
      <c r="G7" t="n">
        <v>16.85</v>
      </c>
      <c r="H7" t="n">
        <v>0.29</v>
      </c>
      <c r="I7" t="n">
        <v>94</v>
      </c>
      <c r="J7" t="n">
        <v>134.89</v>
      </c>
      <c r="K7" t="n">
        <v>46.47</v>
      </c>
      <c r="L7" t="n">
        <v>2.25</v>
      </c>
      <c r="M7" t="n">
        <v>92</v>
      </c>
      <c r="N7" t="n">
        <v>21.17</v>
      </c>
      <c r="O7" t="n">
        <v>16870.25</v>
      </c>
      <c r="P7" t="n">
        <v>289.07</v>
      </c>
      <c r="Q7" t="n">
        <v>452.92</v>
      </c>
      <c r="R7" t="n">
        <v>149.32</v>
      </c>
      <c r="S7" t="n">
        <v>57.64</v>
      </c>
      <c r="T7" t="n">
        <v>43325.69</v>
      </c>
      <c r="U7" t="n">
        <v>0.39</v>
      </c>
      <c r="V7" t="n">
        <v>0.8</v>
      </c>
      <c r="W7" t="n">
        <v>6.95</v>
      </c>
      <c r="X7" t="n">
        <v>2.67</v>
      </c>
      <c r="Y7" t="n">
        <v>1</v>
      </c>
      <c r="Z7" t="n">
        <v>10</v>
      </c>
      <c r="AA7" t="n">
        <v>458.8899807075734</v>
      </c>
      <c r="AB7" t="n">
        <v>627.8735164012455</v>
      </c>
      <c r="AC7" t="n">
        <v>567.9501492219248</v>
      </c>
      <c r="AD7" t="n">
        <v>458889.9807075734</v>
      </c>
      <c r="AE7" t="n">
        <v>627873.5164012455</v>
      </c>
      <c r="AF7" t="n">
        <v>3.523204137194701e-06</v>
      </c>
      <c r="AG7" t="n">
        <v>9.010416666666666</v>
      </c>
      <c r="AH7" t="n">
        <v>567950.1492219248</v>
      </c>
    </row>
    <row r="8">
      <c r="A8" t="n">
        <v>6</v>
      </c>
      <c r="B8" t="n">
        <v>65</v>
      </c>
      <c r="C8" t="inlineStr">
        <is>
          <t xml:space="preserve">CONCLUIDO	</t>
        </is>
      </c>
      <c r="D8" t="n">
        <v>3.2739</v>
      </c>
      <c r="E8" t="n">
        <v>30.54</v>
      </c>
      <c r="F8" t="n">
        <v>26.11</v>
      </c>
      <c r="G8" t="n">
        <v>18.87</v>
      </c>
      <c r="H8" t="n">
        <v>0.33</v>
      </c>
      <c r="I8" t="n">
        <v>83</v>
      </c>
      <c r="J8" t="n">
        <v>135.22</v>
      </c>
      <c r="K8" t="n">
        <v>46.47</v>
      </c>
      <c r="L8" t="n">
        <v>2.5</v>
      </c>
      <c r="M8" t="n">
        <v>81</v>
      </c>
      <c r="N8" t="n">
        <v>21.26</v>
      </c>
      <c r="O8" t="n">
        <v>16911.68</v>
      </c>
      <c r="P8" t="n">
        <v>285.43</v>
      </c>
      <c r="Q8" t="n">
        <v>452.81</v>
      </c>
      <c r="R8" t="n">
        <v>139.57</v>
      </c>
      <c r="S8" t="n">
        <v>57.64</v>
      </c>
      <c r="T8" t="n">
        <v>38505.81</v>
      </c>
      <c r="U8" t="n">
        <v>0.41</v>
      </c>
      <c r="V8" t="n">
        <v>0.8100000000000001</v>
      </c>
      <c r="W8" t="n">
        <v>6.94</v>
      </c>
      <c r="X8" t="n">
        <v>2.37</v>
      </c>
      <c r="Y8" t="n">
        <v>1</v>
      </c>
      <c r="Z8" t="n">
        <v>10</v>
      </c>
      <c r="AA8" t="n">
        <v>449.4958620338202</v>
      </c>
      <c r="AB8" t="n">
        <v>615.0200687925503</v>
      </c>
      <c r="AC8" t="n">
        <v>556.3234166130763</v>
      </c>
      <c r="AD8" t="n">
        <v>449495.8620338202</v>
      </c>
      <c r="AE8" t="n">
        <v>615020.0687925504</v>
      </c>
      <c r="AF8" t="n">
        <v>3.591884291334267e-06</v>
      </c>
      <c r="AG8" t="n">
        <v>8.836805555555555</v>
      </c>
      <c r="AH8" t="n">
        <v>556323.4166130763</v>
      </c>
    </row>
    <row r="9">
      <c r="A9" t="n">
        <v>7</v>
      </c>
      <c r="B9" t="n">
        <v>65</v>
      </c>
      <c r="C9" t="inlineStr">
        <is>
          <t xml:space="preserve">CONCLUIDO	</t>
        </is>
      </c>
      <c r="D9" t="n">
        <v>3.3247</v>
      </c>
      <c r="E9" t="n">
        <v>30.08</v>
      </c>
      <c r="F9" t="n">
        <v>25.86</v>
      </c>
      <c r="G9" t="n">
        <v>20.68</v>
      </c>
      <c r="H9" t="n">
        <v>0.36</v>
      </c>
      <c r="I9" t="n">
        <v>75</v>
      </c>
      <c r="J9" t="n">
        <v>135.56</v>
      </c>
      <c r="K9" t="n">
        <v>46.47</v>
      </c>
      <c r="L9" t="n">
        <v>2.75</v>
      </c>
      <c r="M9" t="n">
        <v>73</v>
      </c>
      <c r="N9" t="n">
        <v>21.34</v>
      </c>
      <c r="O9" t="n">
        <v>16953.14</v>
      </c>
      <c r="P9" t="n">
        <v>282.21</v>
      </c>
      <c r="Q9" t="n">
        <v>452.78</v>
      </c>
      <c r="R9" t="n">
        <v>131.89</v>
      </c>
      <c r="S9" t="n">
        <v>57.64</v>
      </c>
      <c r="T9" t="n">
        <v>34705.52</v>
      </c>
      <c r="U9" t="n">
        <v>0.44</v>
      </c>
      <c r="V9" t="n">
        <v>0.82</v>
      </c>
      <c r="W9" t="n">
        <v>6.91</v>
      </c>
      <c r="X9" t="n">
        <v>2.13</v>
      </c>
      <c r="Y9" t="n">
        <v>1</v>
      </c>
      <c r="Z9" t="n">
        <v>10</v>
      </c>
      <c r="AA9" t="n">
        <v>442.0300869266802</v>
      </c>
      <c r="AB9" t="n">
        <v>604.8050659242091</v>
      </c>
      <c r="AC9" t="n">
        <v>547.0833192816431</v>
      </c>
      <c r="AD9" t="n">
        <v>442030.0869266802</v>
      </c>
      <c r="AE9" t="n">
        <v>604805.0659242091</v>
      </c>
      <c r="AF9" t="n">
        <v>3.647618346131231e-06</v>
      </c>
      <c r="AG9" t="n">
        <v>8.703703703703704</v>
      </c>
      <c r="AH9" t="n">
        <v>547083.319281643</v>
      </c>
    </row>
    <row r="10">
      <c r="A10" t="n">
        <v>8</v>
      </c>
      <c r="B10" t="n">
        <v>65</v>
      </c>
      <c r="C10" t="inlineStr">
        <is>
          <t xml:space="preserve">CONCLUIDO	</t>
        </is>
      </c>
      <c r="D10" t="n">
        <v>3.367</v>
      </c>
      <c r="E10" t="n">
        <v>29.7</v>
      </c>
      <c r="F10" t="n">
        <v>25.67</v>
      </c>
      <c r="G10" t="n">
        <v>22.65</v>
      </c>
      <c r="H10" t="n">
        <v>0.39</v>
      </c>
      <c r="I10" t="n">
        <v>68</v>
      </c>
      <c r="J10" t="n">
        <v>135.9</v>
      </c>
      <c r="K10" t="n">
        <v>46.47</v>
      </c>
      <c r="L10" t="n">
        <v>3</v>
      </c>
      <c r="M10" t="n">
        <v>66</v>
      </c>
      <c r="N10" t="n">
        <v>21.43</v>
      </c>
      <c r="O10" t="n">
        <v>16994.64</v>
      </c>
      <c r="P10" t="n">
        <v>279.73</v>
      </c>
      <c r="Q10" t="n">
        <v>452.8</v>
      </c>
      <c r="R10" t="n">
        <v>125.75</v>
      </c>
      <c r="S10" t="n">
        <v>57.64</v>
      </c>
      <c r="T10" t="n">
        <v>31673.89</v>
      </c>
      <c r="U10" t="n">
        <v>0.46</v>
      </c>
      <c r="V10" t="n">
        <v>0.83</v>
      </c>
      <c r="W10" t="n">
        <v>6.9</v>
      </c>
      <c r="X10" t="n">
        <v>1.94</v>
      </c>
      <c r="Y10" t="n">
        <v>1</v>
      </c>
      <c r="Z10" t="n">
        <v>10</v>
      </c>
      <c r="AA10" t="n">
        <v>436.1820124918233</v>
      </c>
      <c r="AB10" t="n">
        <v>596.8034724836025</v>
      </c>
      <c r="AC10" t="n">
        <v>539.8453866887011</v>
      </c>
      <c r="AD10" t="n">
        <v>436182.0124918233</v>
      </c>
      <c r="AE10" t="n">
        <v>596803.4724836025</v>
      </c>
      <c r="AF10" t="n">
        <v>3.69402682089327e-06</v>
      </c>
      <c r="AG10" t="n">
        <v>8.59375</v>
      </c>
      <c r="AH10" t="n">
        <v>539845.3866887011</v>
      </c>
    </row>
    <row r="11">
      <c r="A11" t="n">
        <v>9</v>
      </c>
      <c r="B11" t="n">
        <v>65</v>
      </c>
      <c r="C11" t="inlineStr">
        <is>
          <t xml:space="preserve">CONCLUIDO	</t>
        </is>
      </c>
      <c r="D11" t="n">
        <v>3.3976</v>
      </c>
      <c r="E11" t="n">
        <v>29.43</v>
      </c>
      <c r="F11" t="n">
        <v>25.54</v>
      </c>
      <c r="G11" t="n">
        <v>24.32</v>
      </c>
      <c r="H11" t="n">
        <v>0.42</v>
      </c>
      <c r="I11" t="n">
        <v>63</v>
      </c>
      <c r="J11" t="n">
        <v>136.23</v>
      </c>
      <c r="K11" t="n">
        <v>46.47</v>
      </c>
      <c r="L11" t="n">
        <v>3.25</v>
      </c>
      <c r="M11" t="n">
        <v>61</v>
      </c>
      <c r="N11" t="n">
        <v>21.52</v>
      </c>
      <c r="O11" t="n">
        <v>17036.16</v>
      </c>
      <c r="P11" t="n">
        <v>277.81</v>
      </c>
      <c r="Q11" t="n">
        <v>452.72</v>
      </c>
      <c r="R11" t="n">
        <v>121.32</v>
      </c>
      <c r="S11" t="n">
        <v>57.64</v>
      </c>
      <c r="T11" t="n">
        <v>29480.83</v>
      </c>
      <c r="U11" t="n">
        <v>0.48</v>
      </c>
      <c r="V11" t="n">
        <v>0.83</v>
      </c>
      <c r="W11" t="n">
        <v>6.9</v>
      </c>
      <c r="X11" t="n">
        <v>1.81</v>
      </c>
      <c r="Y11" t="n">
        <v>1</v>
      </c>
      <c r="Z11" t="n">
        <v>10</v>
      </c>
      <c r="AA11" t="n">
        <v>420.7491361859007</v>
      </c>
      <c r="AB11" t="n">
        <v>575.6875302713886</v>
      </c>
      <c r="AC11" t="n">
        <v>520.7447203648098</v>
      </c>
      <c r="AD11" t="n">
        <v>420749.1361859007</v>
      </c>
      <c r="AE11" t="n">
        <v>575687.5302713886</v>
      </c>
      <c r="AF11" t="n">
        <v>3.727598909019e-06</v>
      </c>
      <c r="AG11" t="n">
        <v>8.515625</v>
      </c>
      <c r="AH11" t="n">
        <v>520744.7203648099</v>
      </c>
    </row>
    <row r="12">
      <c r="A12" t="n">
        <v>10</v>
      </c>
      <c r="B12" t="n">
        <v>65</v>
      </c>
      <c r="C12" t="inlineStr">
        <is>
          <t xml:space="preserve">CONCLUIDO	</t>
        </is>
      </c>
      <c r="D12" t="n">
        <v>3.4325</v>
      </c>
      <c r="E12" t="n">
        <v>29.13</v>
      </c>
      <c r="F12" t="n">
        <v>25.37</v>
      </c>
      <c r="G12" t="n">
        <v>26.25</v>
      </c>
      <c r="H12" t="n">
        <v>0.45</v>
      </c>
      <c r="I12" t="n">
        <v>58</v>
      </c>
      <c r="J12" t="n">
        <v>136.57</v>
      </c>
      <c r="K12" t="n">
        <v>46.47</v>
      </c>
      <c r="L12" t="n">
        <v>3.5</v>
      </c>
      <c r="M12" t="n">
        <v>56</v>
      </c>
      <c r="N12" t="n">
        <v>21.6</v>
      </c>
      <c r="O12" t="n">
        <v>17077.72</v>
      </c>
      <c r="P12" t="n">
        <v>275.42</v>
      </c>
      <c r="Q12" t="n">
        <v>452.68</v>
      </c>
      <c r="R12" t="n">
        <v>115.62</v>
      </c>
      <c r="S12" t="n">
        <v>57.64</v>
      </c>
      <c r="T12" t="n">
        <v>26658.41</v>
      </c>
      <c r="U12" t="n">
        <v>0.5</v>
      </c>
      <c r="V12" t="n">
        <v>0.84</v>
      </c>
      <c r="W12" t="n">
        <v>6.9</v>
      </c>
      <c r="X12" t="n">
        <v>1.65</v>
      </c>
      <c r="Y12" t="n">
        <v>1</v>
      </c>
      <c r="Z12" t="n">
        <v>10</v>
      </c>
      <c r="AA12" t="n">
        <v>415.6683522590311</v>
      </c>
      <c r="AB12" t="n">
        <v>568.7357775542782</v>
      </c>
      <c r="AC12" t="n">
        <v>514.4564331701744</v>
      </c>
      <c r="AD12" t="n">
        <v>415668.352259031</v>
      </c>
      <c r="AE12" t="n">
        <v>568735.7775542783</v>
      </c>
      <c r="AF12" t="n">
        <v>3.76588864351534e-06</v>
      </c>
      <c r="AG12" t="n">
        <v>8.428819444444445</v>
      </c>
      <c r="AH12" t="n">
        <v>514456.4331701744</v>
      </c>
    </row>
    <row r="13">
      <c r="A13" t="n">
        <v>11</v>
      </c>
      <c r="B13" t="n">
        <v>65</v>
      </c>
      <c r="C13" t="inlineStr">
        <is>
          <t xml:space="preserve">CONCLUIDO	</t>
        </is>
      </c>
      <c r="D13" t="n">
        <v>3.46</v>
      </c>
      <c r="E13" t="n">
        <v>28.9</v>
      </c>
      <c r="F13" t="n">
        <v>25.25</v>
      </c>
      <c r="G13" t="n">
        <v>28.06</v>
      </c>
      <c r="H13" t="n">
        <v>0.48</v>
      </c>
      <c r="I13" t="n">
        <v>54</v>
      </c>
      <c r="J13" t="n">
        <v>136.91</v>
      </c>
      <c r="K13" t="n">
        <v>46.47</v>
      </c>
      <c r="L13" t="n">
        <v>3.75</v>
      </c>
      <c r="M13" t="n">
        <v>52</v>
      </c>
      <c r="N13" t="n">
        <v>21.69</v>
      </c>
      <c r="O13" t="n">
        <v>17119.3</v>
      </c>
      <c r="P13" t="n">
        <v>273.72</v>
      </c>
      <c r="Q13" t="n">
        <v>452.7</v>
      </c>
      <c r="R13" t="n">
        <v>112.21</v>
      </c>
      <c r="S13" t="n">
        <v>57.64</v>
      </c>
      <c r="T13" t="n">
        <v>24972.19</v>
      </c>
      <c r="U13" t="n">
        <v>0.51</v>
      </c>
      <c r="V13" t="n">
        <v>0.84</v>
      </c>
      <c r="W13" t="n">
        <v>6.87</v>
      </c>
      <c r="X13" t="n">
        <v>1.52</v>
      </c>
      <c r="Y13" t="n">
        <v>1</v>
      </c>
      <c r="Z13" t="n">
        <v>10</v>
      </c>
      <c r="AA13" t="n">
        <v>412.0360704329788</v>
      </c>
      <c r="AB13" t="n">
        <v>563.765929314909</v>
      </c>
      <c r="AC13" t="n">
        <v>509.9609002715446</v>
      </c>
      <c r="AD13" t="n">
        <v>412036.0704329788</v>
      </c>
      <c r="AE13" t="n">
        <v>563765.929314909</v>
      </c>
      <c r="AF13" t="n">
        <v>3.79605963774598e-06</v>
      </c>
      <c r="AG13" t="n">
        <v>8.362268518518517</v>
      </c>
      <c r="AH13" t="n">
        <v>509960.9002715446</v>
      </c>
    </row>
    <row r="14">
      <c r="A14" t="n">
        <v>12</v>
      </c>
      <c r="B14" t="n">
        <v>65</v>
      </c>
      <c r="C14" t="inlineStr">
        <is>
          <t xml:space="preserve">CONCLUIDO	</t>
        </is>
      </c>
      <c r="D14" t="n">
        <v>3.4851</v>
      </c>
      <c r="E14" t="n">
        <v>28.69</v>
      </c>
      <c r="F14" t="n">
        <v>25.15</v>
      </c>
      <c r="G14" t="n">
        <v>30.18</v>
      </c>
      <c r="H14" t="n">
        <v>0.52</v>
      </c>
      <c r="I14" t="n">
        <v>50</v>
      </c>
      <c r="J14" t="n">
        <v>137.25</v>
      </c>
      <c r="K14" t="n">
        <v>46.47</v>
      </c>
      <c r="L14" t="n">
        <v>4</v>
      </c>
      <c r="M14" t="n">
        <v>48</v>
      </c>
      <c r="N14" t="n">
        <v>21.78</v>
      </c>
      <c r="O14" t="n">
        <v>17160.92</v>
      </c>
      <c r="P14" t="n">
        <v>272.07</v>
      </c>
      <c r="Q14" t="n">
        <v>452.65</v>
      </c>
      <c r="R14" t="n">
        <v>108.45</v>
      </c>
      <c r="S14" t="n">
        <v>57.64</v>
      </c>
      <c r="T14" t="n">
        <v>23114.96</v>
      </c>
      <c r="U14" t="n">
        <v>0.53</v>
      </c>
      <c r="V14" t="n">
        <v>0.84</v>
      </c>
      <c r="W14" t="n">
        <v>6.89</v>
      </c>
      <c r="X14" t="n">
        <v>1.42</v>
      </c>
      <c r="Y14" t="n">
        <v>1</v>
      </c>
      <c r="Z14" t="n">
        <v>10</v>
      </c>
      <c r="AA14" t="n">
        <v>408.7289381622914</v>
      </c>
      <c r="AB14" t="n">
        <v>559.240965041776</v>
      </c>
      <c r="AC14" t="n">
        <v>505.8677922378121</v>
      </c>
      <c r="AD14" t="n">
        <v>408728.9381622914</v>
      </c>
      <c r="AE14" t="n">
        <v>559240.965041776</v>
      </c>
      <c r="AF14" t="n">
        <v>3.823597527025582e-06</v>
      </c>
      <c r="AG14" t="n">
        <v>8.30150462962963</v>
      </c>
      <c r="AH14" t="n">
        <v>505867.7922378121</v>
      </c>
    </row>
    <row r="15">
      <c r="A15" t="n">
        <v>13</v>
      </c>
      <c r="B15" t="n">
        <v>65</v>
      </c>
      <c r="C15" t="inlineStr">
        <is>
          <t xml:space="preserve">CONCLUIDO	</t>
        </is>
      </c>
      <c r="D15" t="n">
        <v>3.5079</v>
      </c>
      <c r="E15" t="n">
        <v>28.51</v>
      </c>
      <c r="F15" t="n">
        <v>25.05</v>
      </c>
      <c r="G15" t="n">
        <v>31.98</v>
      </c>
      <c r="H15" t="n">
        <v>0.55</v>
      </c>
      <c r="I15" t="n">
        <v>47</v>
      </c>
      <c r="J15" t="n">
        <v>137.58</v>
      </c>
      <c r="K15" t="n">
        <v>46.47</v>
      </c>
      <c r="L15" t="n">
        <v>4.25</v>
      </c>
      <c r="M15" t="n">
        <v>45</v>
      </c>
      <c r="N15" t="n">
        <v>21.87</v>
      </c>
      <c r="O15" t="n">
        <v>17202.57</v>
      </c>
      <c r="P15" t="n">
        <v>270.56</v>
      </c>
      <c r="Q15" t="n">
        <v>452.69</v>
      </c>
      <c r="R15" t="n">
        <v>105.32</v>
      </c>
      <c r="S15" t="n">
        <v>57.64</v>
      </c>
      <c r="T15" t="n">
        <v>21561.75</v>
      </c>
      <c r="U15" t="n">
        <v>0.55</v>
      </c>
      <c r="V15" t="n">
        <v>0.85</v>
      </c>
      <c r="W15" t="n">
        <v>6.87</v>
      </c>
      <c r="X15" t="n">
        <v>1.32</v>
      </c>
      <c r="Y15" t="n">
        <v>1</v>
      </c>
      <c r="Z15" t="n">
        <v>10</v>
      </c>
      <c r="AA15" t="n">
        <v>405.7329464265568</v>
      </c>
      <c r="AB15" t="n">
        <v>555.1417169751167</v>
      </c>
      <c r="AC15" t="n">
        <v>502.159770653304</v>
      </c>
      <c r="AD15" t="n">
        <v>405732.9464265568</v>
      </c>
      <c r="AE15" t="n">
        <v>555141.7169751166</v>
      </c>
      <c r="AF15" t="n">
        <v>3.848612024060439e-06</v>
      </c>
      <c r="AG15" t="n">
        <v>8.249421296296296</v>
      </c>
      <c r="AH15" t="n">
        <v>502159.770653304</v>
      </c>
    </row>
    <row r="16">
      <c r="A16" t="n">
        <v>14</v>
      </c>
      <c r="B16" t="n">
        <v>65</v>
      </c>
      <c r="C16" t="inlineStr">
        <is>
          <t xml:space="preserve">CONCLUIDO	</t>
        </is>
      </c>
      <c r="D16" t="n">
        <v>3.531</v>
      </c>
      <c r="E16" t="n">
        <v>28.32</v>
      </c>
      <c r="F16" t="n">
        <v>24.94</v>
      </c>
      <c r="G16" t="n">
        <v>34.01</v>
      </c>
      <c r="H16" t="n">
        <v>0.58</v>
      </c>
      <c r="I16" t="n">
        <v>44</v>
      </c>
      <c r="J16" t="n">
        <v>137.92</v>
      </c>
      <c r="K16" t="n">
        <v>46.47</v>
      </c>
      <c r="L16" t="n">
        <v>4.5</v>
      </c>
      <c r="M16" t="n">
        <v>42</v>
      </c>
      <c r="N16" t="n">
        <v>21.95</v>
      </c>
      <c r="O16" t="n">
        <v>17244.24</v>
      </c>
      <c r="P16" t="n">
        <v>269.02</v>
      </c>
      <c r="Q16" t="n">
        <v>452.7</v>
      </c>
      <c r="R16" t="n">
        <v>101.85</v>
      </c>
      <c r="S16" t="n">
        <v>57.64</v>
      </c>
      <c r="T16" t="n">
        <v>19843.09</v>
      </c>
      <c r="U16" t="n">
        <v>0.57</v>
      </c>
      <c r="V16" t="n">
        <v>0.85</v>
      </c>
      <c r="W16" t="n">
        <v>6.87</v>
      </c>
      <c r="X16" t="n">
        <v>1.22</v>
      </c>
      <c r="Y16" t="n">
        <v>1</v>
      </c>
      <c r="Z16" t="n">
        <v>10</v>
      </c>
      <c r="AA16" t="n">
        <v>402.7063208340896</v>
      </c>
      <c r="AB16" t="n">
        <v>551.0005543142059</v>
      </c>
      <c r="AC16" t="n">
        <v>498.4138347445922</v>
      </c>
      <c r="AD16" t="n">
        <v>402706.3208340897</v>
      </c>
      <c r="AE16" t="n">
        <v>551000.5543142059</v>
      </c>
      <c r="AF16" t="n">
        <v>3.873955659214178e-06</v>
      </c>
      <c r="AG16" t="n">
        <v>8.194444444444445</v>
      </c>
      <c r="AH16" t="n">
        <v>498413.8347445922</v>
      </c>
    </row>
    <row r="17">
      <c r="A17" t="n">
        <v>15</v>
      </c>
      <c r="B17" t="n">
        <v>65</v>
      </c>
      <c r="C17" t="inlineStr">
        <is>
          <t xml:space="preserve">CONCLUIDO	</t>
        </is>
      </c>
      <c r="D17" t="n">
        <v>3.5439</v>
      </c>
      <c r="E17" t="n">
        <v>28.22</v>
      </c>
      <c r="F17" t="n">
        <v>24.89</v>
      </c>
      <c r="G17" t="n">
        <v>35.56</v>
      </c>
      <c r="H17" t="n">
        <v>0.61</v>
      </c>
      <c r="I17" t="n">
        <v>42</v>
      </c>
      <c r="J17" t="n">
        <v>138.26</v>
      </c>
      <c r="K17" t="n">
        <v>46.47</v>
      </c>
      <c r="L17" t="n">
        <v>4.75</v>
      </c>
      <c r="M17" t="n">
        <v>40</v>
      </c>
      <c r="N17" t="n">
        <v>22.04</v>
      </c>
      <c r="O17" t="n">
        <v>17285.95</v>
      </c>
      <c r="P17" t="n">
        <v>268.1</v>
      </c>
      <c r="Q17" t="n">
        <v>452.59</v>
      </c>
      <c r="R17" t="n">
        <v>100.61</v>
      </c>
      <c r="S17" t="n">
        <v>57.64</v>
      </c>
      <c r="T17" t="n">
        <v>19232.16</v>
      </c>
      <c r="U17" t="n">
        <v>0.57</v>
      </c>
      <c r="V17" t="n">
        <v>0.85</v>
      </c>
      <c r="W17" t="n">
        <v>6.86</v>
      </c>
      <c r="X17" t="n">
        <v>1.17</v>
      </c>
      <c r="Y17" t="n">
        <v>1</v>
      </c>
      <c r="Z17" t="n">
        <v>10</v>
      </c>
      <c r="AA17" t="n">
        <v>401.0234643747939</v>
      </c>
      <c r="AB17" t="n">
        <v>548.69799586421</v>
      </c>
      <c r="AC17" t="n">
        <v>496.331029241403</v>
      </c>
      <c r="AD17" t="n">
        <v>401023.4643747939</v>
      </c>
      <c r="AE17" t="n">
        <v>548697.9958642101</v>
      </c>
      <c r="AF17" t="n">
        <v>3.888108598326005e-06</v>
      </c>
      <c r="AG17" t="n">
        <v>8.16550925925926</v>
      </c>
      <c r="AH17" t="n">
        <v>496331.029241403</v>
      </c>
    </row>
    <row r="18">
      <c r="A18" t="n">
        <v>16</v>
      </c>
      <c r="B18" t="n">
        <v>65</v>
      </c>
      <c r="C18" t="inlineStr">
        <is>
          <t xml:space="preserve">CONCLUIDO	</t>
        </is>
      </c>
      <c r="D18" t="n">
        <v>3.5578</v>
      </c>
      <c r="E18" t="n">
        <v>28.11</v>
      </c>
      <c r="F18" t="n">
        <v>24.84</v>
      </c>
      <c r="G18" t="n">
        <v>37.26</v>
      </c>
      <c r="H18" t="n">
        <v>0.64</v>
      </c>
      <c r="I18" t="n">
        <v>40</v>
      </c>
      <c r="J18" t="n">
        <v>138.6</v>
      </c>
      <c r="K18" t="n">
        <v>46.47</v>
      </c>
      <c r="L18" t="n">
        <v>5</v>
      </c>
      <c r="M18" t="n">
        <v>38</v>
      </c>
      <c r="N18" t="n">
        <v>22.13</v>
      </c>
      <c r="O18" t="n">
        <v>17327.69</v>
      </c>
      <c r="P18" t="n">
        <v>266.61</v>
      </c>
      <c r="Q18" t="n">
        <v>452.6</v>
      </c>
      <c r="R18" t="n">
        <v>98.47</v>
      </c>
      <c r="S18" t="n">
        <v>57.64</v>
      </c>
      <c r="T18" t="n">
        <v>18174.23</v>
      </c>
      <c r="U18" t="n">
        <v>0.59</v>
      </c>
      <c r="V18" t="n">
        <v>0.85</v>
      </c>
      <c r="W18" t="n">
        <v>6.86</v>
      </c>
      <c r="X18" t="n">
        <v>1.11</v>
      </c>
      <c r="Y18" t="n">
        <v>1</v>
      </c>
      <c r="Z18" t="n">
        <v>10</v>
      </c>
      <c r="AA18" t="n">
        <v>398.8953130107325</v>
      </c>
      <c r="AB18" t="n">
        <v>545.7861652804893</v>
      </c>
      <c r="AC18" t="n">
        <v>493.6970996818126</v>
      </c>
      <c r="AD18" t="n">
        <v>398895.3130107325</v>
      </c>
      <c r="AE18" t="n">
        <v>545786.1652804893</v>
      </c>
      <c r="AF18" t="n">
        <v>3.903358664500765e-06</v>
      </c>
      <c r="AG18" t="n">
        <v>8.133680555555555</v>
      </c>
      <c r="AH18" t="n">
        <v>493697.0996818126</v>
      </c>
    </row>
    <row r="19">
      <c r="A19" t="n">
        <v>17</v>
      </c>
      <c r="B19" t="n">
        <v>65</v>
      </c>
      <c r="C19" t="inlineStr">
        <is>
          <t xml:space="preserve">CONCLUIDO	</t>
        </is>
      </c>
      <c r="D19" t="n">
        <v>3.5698</v>
      </c>
      <c r="E19" t="n">
        <v>28.01</v>
      </c>
      <c r="F19" t="n">
        <v>24.8</v>
      </c>
      <c r="G19" t="n">
        <v>39.15</v>
      </c>
      <c r="H19" t="n">
        <v>0.67</v>
      </c>
      <c r="I19" t="n">
        <v>38</v>
      </c>
      <c r="J19" t="n">
        <v>138.94</v>
      </c>
      <c r="K19" t="n">
        <v>46.47</v>
      </c>
      <c r="L19" t="n">
        <v>5.25</v>
      </c>
      <c r="M19" t="n">
        <v>36</v>
      </c>
      <c r="N19" t="n">
        <v>22.22</v>
      </c>
      <c r="O19" t="n">
        <v>17369.47</v>
      </c>
      <c r="P19" t="n">
        <v>265.63</v>
      </c>
      <c r="Q19" t="n">
        <v>452.67</v>
      </c>
      <c r="R19" t="n">
        <v>97.27</v>
      </c>
      <c r="S19" t="n">
        <v>57.64</v>
      </c>
      <c r="T19" t="n">
        <v>17582.48</v>
      </c>
      <c r="U19" t="n">
        <v>0.59</v>
      </c>
      <c r="V19" t="n">
        <v>0.86</v>
      </c>
      <c r="W19" t="n">
        <v>6.85</v>
      </c>
      <c r="X19" t="n">
        <v>1.07</v>
      </c>
      <c r="Y19" t="n">
        <v>1</v>
      </c>
      <c r="Z19" t="n">
        <v>10</v>
      </c>
      <c r="AA19" t="n">
        <v>397.2874944766651</v>
      </c>
      <c r="AB19" t="n">
        <v>543.5862770302307</v>
      </c>
      <c r="AC19" t="n">
        <v>491.7071656785962</v>
      </c>
      <c r="AD19" t="n">
        <v>397287.4944766651</v>
      </c>
      <c r="AE19" t="n">
        <v>543586.2770302307</v>
      </c>
      <c r="AF19" t="n">
        <v>3.916524189255953e-06</v>
      </c>
      <c r="AG19" t="n">
        <v>8.104745370370372</v>
      </c>
      <c r="AH19" t="n">
        <v>491707.1656785962</v>
      </c>
    </row>
    <row r="20">
      <c r="A20" t="n">
        <v>18</v>
      </c>
      <c r="B20" t="n">
        <v>65</v>
      </c>
      <c r="C20" t="inlineStr">
        <is>
          <t xml:space="preserve">CONCLUIDO	</t>
        </is>
      </c>
      <c r="D20" t="n">
        <v>3.5826</v>
      </c>
      <c r="E20" t="n">
        <v>27.91</v>
      </c>
      <c r="F20" t="n">
        <v>24.75</v>
      </c>
      <c r="G20" t="n">
        <v>41.25</v>
      </c>
      <c r="H20" t="n">
        <v>0.7</v>
      </c>
      <c r="I20" t="n">
        <v>36</v>
      </c>
      <c r="J20" t="n">
        <v>139.28</v>
      </c>
      <c r="K20" t="n">
        <v>46.47</v>
      </c>
      <c r="L20" t="n">
        <v>5.5</v>
      </c>
      <c r="M20" t="n">
        <v>34</v>
      </c>
      <c r="N20" t="n">
        <v>22.31</v>
      </c>
      <c r="O20" t="n">
        <v>17411.27</v>
      </c>
      <c r="P20" t="n">
        <v>265.04</v>
      </c>
      <c r="Q20" t="n">
        <v>452.7</v>
      </c>
      <c r="R20" t="n">
        <v>95.69</v>
      </c>
      <c r="S20" t="n">
        <v>57.64</v>
      </c>
      <c r="T20" t="n">
        <v>16802.43</v>
      </c>
      <c r="U20" t="n">
        <v>0.6</v>
      </c>
      <c r="V20" t="n">
        <v>0.86</v>
      </c>
      <c r="W20" t="n">
        <v>6.86</v>
      </c>
      <c r="X20" t="n">
        <v>1.03</v>
      </c>
      <c r="Y20" t="n">
        <v>1</v>
      </c>
      <c r="Z20" t="n">
        <v>10</v>
      </c>
      <c r="AA20" t="n">
        <v>395.8720091604819</v>
      </c>
      <c r="AB20" t="n">
        <v>541.649547573824</v>
      </c>
      <c r="AC20" t="n">
        <v>489.955274963292</v>
      </c>
      <c r="AD20" t="n">
        <v>395872.0091604819</v>
      </c>
      <c r="AE20" t="n">
        <v>541649.5475738239</v>
      </c>
      <c r="AF20" t="n">
        <v>3.930567415661487e-06</v>
      </c>
      <c r="AG20" t="n">
        <v>8.075810185185185</v>
      </c>
      <c r="AH20" t="n">
        <v>489955.2749632919</v>
      </c>
    </row>
    <row r="21">
      <c r="A21" t="n">
        <v>19</v>
      </c>
      <c r="B21" t="n">
        <v>65</v>
      </c>
      <c r="C21" t="inlineStr">
        <is>
          <t xml:space="preserve">CONCLUIDO	</t>
        </is>
      </c>
      <c r="D21" t="n">
        <v>3.6015</v>
      </c>
      <c r="E21" t="n">
        <v>27.77</v>
      </c>
      <c r="F21" t="n">
        <v>24.66</v>
      </c>
      <c r="G21" t="n">
        <v>43.52</v>
      </c>
      <c r="H21" t="n">
        <v>0.73</v>
      </c>
      <c r="I21" t="n">
        <v>34</v>
      </c>
      <c r="J21" t="n">
        <v>139.61</v>
      </c>
      <c r="K21" t="n">
        <v>46.47</v>
      </c>
      <c r="L21" t="n">
        <v>5.75</v>
      </c>
      <c r="M21" t="n">
        <v>32</v>
      </c>
      <c r="N21" t="n">
        <v>22.4</v>
      </c>
      <c r="O21" t="n">
        <v>17453.1</v>
      </c>
      <c r="P21" t="n">
        <v>263.36</v>
      </c>
      <c r="Q21" t="n">
        <v>452.63</v>
      </c>
      <c r="R21" t="n">
        <v>92.86</v>
      </c>
      <c r="S21" t="n">
        <v>57.64</v>
      </c>
      <c r="T21" t="n">
        <v>15397.56</v>
      </c>
      <c r="U21" t="n">
        <v>0.62</v>
      </c>
      <c r="V21" t="n">
        <v>0.86</v>
      </c>
      <c r="W21" t="n">
        <v>6.84</v>
      </c>
      <c r="X21" t="n">
        <v>0.93</v>
      </c>
      <c r="Y21" t="n">
        <v>1</v>
      </c>
      <c r="Z21" t="n">
        <v>10</v>
      </c>
      <c r="AA21" t="n">
        <v>393.2138439826002</v>
      </c>
      <c r="AB21" t="n">
        <v>538.0125287074752</v>
      </c>
      <c r="AC21" t="n">
        <v>486.6653680729595</v>
      </c>
      <c r="AD21" t="n">
        <v>393213.8439826002</v>
      </c>
      <c r="AE21" t="n">
        <v>538012.5287074752</v>
      </c>
      <c r="AF21" t="n">
        <v>3.95130311715091e-06</v>
      </c>
      <c r="AG21" t="n">
        <v>8.035300925925926</v>
      </c>
      <c r="AH21" t="n">
        <v>486665.3680729595</v>
      </c>
    </row>
    <row r="22">
      <c r="A22" t="n">
        <v>20</v>
      </c>
      <c r="B22" t="n">
        <v>65</v>
      </c>
      <c r="C22" t="inlineStr">
        <is>
          <t xml:space="preserve">CONCLUIDO	</t>
        </is>
      </c>
      <c r="D22" t="n">
        <v>3.6075</v>
      </c>
      <c r="E22" t="n">
        <v>27.72</v>
      </c>
      <c r="F22" t="n">
        <v>24.64</v>
      </c>
      <c r="G22" t="n">
        <v>44.8</v>
      </c>
      <c r="H22" t="n">
        <v>0.76</v>
      </c>
      <c r="I22" t="n">
        <v>33</v>
      </c>
      <c r="J22" t="n">
        <v>139.95</v>
      </c>
      <c r="K22" t="n">
        <v>46.47</v>
      </c>
      <c r="L22" t="n">
        <v>6</v>
      </c>
      <c r="M22" t="n">
        <v>31</v>
      </c>
      <c r="N22" t="n">
        <v>22.49</v>
      </c>
      <c r="O22" t="n">
        <v>17494.97</v>
      </c>
      <c r="P22" t="n">
        <v>262.92</v>
      </c>
      <c r="Q22" t="n">
        <v>452.61</v>
      </c>
      <c r="R22" t="n">
        <v>92.06999999999999</v>
      </c>
      <c r="S22" t="n">
        <v>57.64</v>
      </c>
      <c r="T22" t="n">
        <v>15009.91</v>
      </c>
      <c r="U22" t="n">
        <v>0.63</v>
      </c>
      <c r="V22" t="n">
        <v>0.86</v>
      </c>
      <c r="W22" t="n">
        <v>6.85</v>
      </c>
      <c r="X22" t="n">
        <v>0.92</v>
      </c>
      <c r="Y22" t="n">
        <v>1</v>
      </c>
      <c r="Z22" t="n">
        <v>10</v>
      </c>
      <c r="AA22" t="n">
        <v>392.4613078565602</v>
      </c>
      <c r="AB22" t="n">
        <v>536.9828755802766</v>
      </c>
      <c r="AC22" t="n">
        <v>485.7339835950935</v>
      </c>
      <c r="AD22" t="n">
        <v>392461.3078565602</v>
      </c>
      <c r="AE22" t="n">
        <v>536982.8755802766</v>
      </c>
      <c r="AF22" t="n">
        <v>3.957885879528504e-06</v>
      </c>
      <c r="AG22" t="n">
        <v>8.020833333333334</v>
      </c>
      <c r="AH22" t="n">
        <v>485733.9835950935</v>
      </c>
    </row>
    <row r="23">
      <c r="A23" t="n">
        <v>21</v>
      </c>
      <c r="B23" t="n">
        <v>65</v>
      </c>
      <c r="C23" t="inlineStr">
        <is>
          <t xml:space="preserve">CONCLUIDO	</t>
        </is>
      </c>
      <c r="D23" t="n">
        <v>3.6202</v>
      </c>
      <c r="E23" t="n">
        <v>27.62</v>
      </c>
      <c r="F23" t="n">
        <v>24.6</v>
      </c>
      <c r="G23" t="n">
        <v>47.61</v>
      </c>
      <c r="H23" t="n">
        <v>0.79</v>
      </c>
      <c r="I23" t="n">
        <v>31</v>
      </c>
      <c r="J23" t="n">
        <v>140.29</v>
      </c>
      <c r="K23" t="n">
        <v>46.47</v>
      </c>
      <c r="L23" t="n">
        <v>6.25</v>
      </c>
      <c r="M23" t="n">
        <v>29</v>
      </c>
      <c r="N23" t="n">
        <v>22.58</v>
      </c>
      <c r="O23" t="n">
        <v>17536.87</v>
      </c>
      <c r="P23" t="n">
        <v>261.93</v>
      </c>
      <c r="Q23" t="n">
        <v>452.68</v>
      </c>
      <c r="R23" t="n">
        <v>90.88</v>
      </c>
      <c r="S23" t="n">
        <v>57.64</v>
      </c>
      <c r="T23" t="n">
        <v>14423.96</v>
      </c>
      <c r="U23" t="n">
        <v>0.63</v>
      </c>
      <c r="V23" t="n">
        <v>0.86</v>
      </c>
      <c r="W23" t="n">
        <v>6.84</v>
      </c>
      <c r="X23" t="n">
        <v>0.87</v>
      </c>
      <c r="Y23" t="n">
        <v>1</v>
      </c>
      <c r="Z23" t="n">
        <v>10</v>
      </c>
      <c r="AA23" t="n">
        <v>390.6730993924525</v>
      </c>
      <c r="AB23" t="n">
        <v>534.5361698694945</v>
      </c>
      <c r="AC23" t="n">
        <v>483.5207880433755</v>
      </c>
      <c r="AD23" t="n">
        <v>390673.0993924525</v>
      </c>
      <c r="AE23" t="n">
        <v>534536.1698694945</v>
      </c>
      <c r="AF23" t="n">
        <v>3.971819393227744e-06</v>
      </c>
      <c r="AG23" t="n">
        <v>7.991898148148149</v>
      </c>
      <c r="AH23" t="n">
        <v>483520.7880433755</v>
      </c>
    </row>
    <row r="24">
      <c r="A24" t="n">
        <v>22</v>
      </c>
      <c r="B24" t="n">
        <v>65</v>
      </c>
      <c r="C24" t="inlineStr">
        <is>
          <t xml:space="preserve">CONCLUIDO	</t>
        </is>
      </c>
      <c r="D24" t="n">
        <v>3.6289</v>
      </c>
      <c r="E24" t="n">
        <v>27.56</v>
      </c>
      <c r="F24" t="n">
        <v>24.56</v>
      </c>
      <c r="G24" t="n">
        <v>49.12</v>
      </c>
      <c r="H24" t="n">
        <v>0.82</v>
      </c>
      <c r="I24" t="n">
        <v>30</v>
      </c>
      <c r="J24" t="n">
        <v>140.63</v>
      </c>
      <c r="K24" t="n">
        <v>46.47</v>
      </c>
      <c r="L24" t="n">
        <v>6.5</v>
      </c>
      <c r="M24" t="n">
        <v>28</v>
      </c>
      <c r="N24" t="n">
        <v>22.67</v>
      </c>
      <c r="O24" t="n">
        <v>17578.8</v>
      </c>
      <c r="P24" t="n">
        <v>261.13</v>
      </c>
      <c r="Q24" t="n">
        <v>452.62</v>
      </c>
      <c r="R24" t="n">
        <v>89.53</v>
      </c>
      <c r="S24" t="n">
        <v>57.64</v>
      </c>
      <c r="T24" t="n">
        <v>13754.9</v>
      </c>
      <c r="U24" t="n">
        <v>0.64</v>
      </c>
      <c r="V24" t="n">
        <v>0.86</v>
      </c>
      <c r="W24" t="n">
        <v>6.84</v>
      </c>
      <c r="X24" t="n">
        <v>0.83</v>
      </c>
      <c r="Y24" t="n">
        <v>1</v>
      </c>
      <c r="Z24" t="n">
        <v>10</v>
      </c>
      <c r="AA24" t="n">
        <v>389.4568185505269</v>
      </c>
      <c r="AB24" t="n">
        <v>532.8720007630483</v>
      </c>
      <c r="AC24" t="n">
        <v>482.0154449007725</v>
      </c>
      <c r="AD24" t="n">
        <v>389456.8185505269</v>
      </c>
      <c r="AE24" t="n">
        <v>532872.0007630483</v>
      </c>
      <c r="AF24" t="n">
        <v>3.981364398675256e-06</v>
      </c>
      <c r="AG24" t="n">
        <v>7.974537037037037</v>
      </c>
      <c r="AH24" t="n">
        <v>482015.4449007725</v>
      </c>
    </row>
    <row r="25">
      <c r="A25" t="n">
        <v>23</v>
      </c>
      <c r="B25" t="n">
        <v>65</v>
      </c>
      <c r="C25" t="inlineStr">
        <is>
          <t xml:space="preserve">CONCLUIDO	</t>
        </is>
      </c>
      <c r="D25" t="n">
        <v>3.6351</v>
      </c>
      <c r="E25" t="n">
        <v>27.51</v>
      </c>
      <c r="F25" t="n">
        <v>24.54</v>
      </c>
      <c r="G25" t="n">
        <v>50.77</v>
      </c>
      <c r="H25" t="n">
        <v>0.85</v>
      </c>
      <c r="I25" t="n">
        <v>29</v>
      </c>
      <c r="J25" t="n">
        <v>140.97</v>
      </c>
      <c r="K25" t="n">
        <v>46.47</v>
      </c>
      <c r="L25" t="n">
        <v>6.75</v>
      </c>
      <c r="M25" t="n">
        <v>27</v>
      </c>
      <c r="N25" t="n">
        <v>22.76</v>
      </c>
      <c r="O25" t="n">
        <v>17620.76</v>
      </c>
      <c r="P25" t="n">
        <v>260.14</v>
      </c>
      <c r="Q25" t="n">
        <v>452.59</v>
      </c>
      <c r="R25" t="n">
        <v>89.14</v>
      </c>
      <c r="S25" t="n">
        <v>57.64</v>
      </c>
      <c r="T25" t="n">
        <v>13560.56</v>
      </c>
      <c r="U25" t="n">
        <v>0.65</v>
      </c>
      <c r="V25" t="n">
        <v>0.86</v>
      </c>
      <c r="W25" t="n">
        <v>6.84</v>
      </c>
      <c r="X25" t="n">
        <v>0.82</v>
      </c>
      <c r="Y25" t="n">
        <v>1</v>
      </c>
      <c r="Z25" t="n">
        <v>10</v>
      </c>
      <c r="AA25" t="n">
        <v>388.336799553664</v>
      </c>
      <c r="AB25" t="n">
        <v>531.3395413597897</v>
      </c>
      <c r="AC25" t="n">
        <v>480.6292412721405</v>
      </c>
      <c r="AD25" t="n">
        <v>388336.7995536641</v>
      </c>
      <c r="AE25" t="n">
        <v>531339.5413597897</v>
      </c>
      <c r="AF25" t="n">
        <v>3.988166586465437e-06</v>
      </c>
      <c r="AG25" t="n">
        <v>7.960069444444446</v>
      </c>
      <c r="AH25" t="n">
        <v>480629.2412721405</v>
      </c>
    </row>
    <row r="26">
      <c r="A26" t="n">
        <v>24</v>
      </c>
      <c r="B26" t="n">
        <v>65</v>
      </c>
      <c r="C26" t="inlineStr">
        <is>
          <t xml:space="preserve">CONCLUIDO	</t>
        </is>
      </c>
      <c r="D26" t="n">
        <v>3.6451</v>
      </c>
      <c r="E26" t="n">
        <v>27.43</v>
      </c>
      <c r="F26" t="n">
        <v>24.49</v>
      </c>
      <c r="G26" t="n">
        <v>52.48</v>
      </c>
      <c r="H26" t="n">
        <v>0.88</v>
      </c>
      <c r="I26" t="n">
        <v>28</v>
      </c>
      <c r="J26" t="n">
        <v>141.31</v>
      </c>
      <c r="K26" t="n">
        <v>46.47</v>
      </c>
      <c r="L26" t="n">
        <v>7</v>
      </c>
      <c r="M26" t="n">
        <v>26</v>
      </c>
      <c r="N26" t="n">
        <v>22.85</v>
      </c>
      <c r="O26" t="n">
        <v>17662.75</v>
      </c>
      <c r="P26" t="n">
        <v>259.17</v>
      </c>
      <c r="Q26" t="n">
        <v>452.61</v>
      </c>
      <c r="R26" t="n">
        <v>86.98</v>
      </c>
      <c r="S26" t="n">
        <v>57.64</v>
      </c>
      <c r="T26" t="n">
        <v>12488.71</v>
      </c>
      <c r="U26" t="n">
        <v>0.66</v>
      </c>
      <c r="V26" t="n">
        <v>0.87</v>
      </c>
      <c r="W26" t="n">
        <v>6.85</v>
      </c>
      <c r="X26" t="n">
        <v>0.77</v>
      </c>
      <c r="Y26" t="n">
        <v>1</v>
      </c>
      <c r="Z26" t="n">
        <v>10</v>
      </c>
      <c r="AA26" t="n">
        <v>386.9072672540377</v>
      </c>
      <c r="AB26" t="n">
        <v>529.3835922009267</v>
      </c>
      <c r="AC26" t="n">
        <v>478.8599651558077</v>
      </c>
      <c r="AD26" t="n">
        <v>386907.2672540377</v>
      </c>
      <c r="AE26" t="n">
        <v>529383.5922009267</v>
      </c>
      <c r="AF26" t="n">
        <v>3.99913785709476e-06</v>
      </c>
      <c r="AG26" t="n">
        <v>7.936921296296297</v>
      </c>
      <c r="AH26" t="n">
        <v>478859.9651558077</v>
      </c>
    </row>
    <row r="27">
      <c r="A27" t="n">
        <v>25</v>
      </c>
      <c r="B27" t="n">
        <v>65</v>
      </c>
      <c r="C27" t="inlineStr">
        <is>
          <t xml:space="preserve">CONCLUIDO	</t>
        </is>
      </c>
      <c r="D27" t="n">
        <v>3.6527</v>
      </c>
      <c r="E27" t="n">
        <v>27.38</v>
      </c>
      <c r="F27" t="n">
        <v>24.46</v>
      </c>
      <c r="G27" t="n">
        <v>54.36</v>
      </c>
      <c r="H27" t="n">
        <v>0.91</v>
      </c>
      <c r="I27" t="n">
        <v>27</v>
      </c>
      <c r="J27" t="n">
        <v>141.66</v>
      </c>
      <c r="K27" t="n">
        <v>46.47</v>
      </c>
      <c r="L27" t="n">
        <v>7.25</v>
      </c>
      <c r="M27" t="n">
        <v>25</v>
      </c>
      <c r="N27" t="n">
        <v>22.94</v>
      </c>
      <c r="O27" t="n">
        <v>17704.77</v>
      </c>
      <c r="P27" t="n">
        <v>258.39</v>
      </c>
      <c r="Q27" t="n">
        <v>452.6</v>
      </c>
      <c r="R27" t="n">
        <v>86.29000000000001</v>
      </c>
      <c r="S27" t="n">
        <v>57.64</v>
      </c>
      <c r="T27" t="n">
        <v>12148.43</v>
      </c>
      <c r="U27" t="n">
        <v>0.67</v>
      </c>
      <c r="V27" t="n">
        <v>0.87</v>
      </c>
      <c r="W27" t="n">
        <v>6.84</v>
      </c>
      <c r="X27" t="n">
        <v>0.74</v>
      </c>
      <c r="Y27" t="n">
        <v>1</v>
      </c>
      <c r="Z27" t="n">
        <v>10</v>
      </c>
      <c r="AA27" t="n">
        <v>385.8188501592609</v>
      </c>
      <c r="AB27" t="n">
        <v>527.89437191428</v>
      </c>
      <c r="AC27" t="n">
        <v>477.5128739631846</v>
      </c>
      <c r="AD27" t="n">
        <v>385818.8501592609</v>
      </c>
      <c r="AE27" t="n">
        <v>527894.37191428</v>
      </c>
      <c r="AF27" t="n">
        <v>4.007476022773046e-06</v>
      </c>
      <c r="AG27" t="n">
        <v>7.922453703703703</v>
      </c>
      <c r="AH27" t="n">
        <v>477512.8739631846</v>
      </c>
    </row>
    <row r="28">
      <c r="A28" t="n">
        <v>26</v>
      </c>
      <c r="B28" t="n">
        <v>65</v>
      </c>
      <c r="C28" t="inlineStr">
        <is>
          <t xml:space="preserve">CONCLUIDO	</t>
        </is>
      </c>
      <c r="D28" t="n">
        <v>3.6575</v>
      </c>
      <c r="E28" t="n">
        <v>27.34</v>
      </c>
      <c r="F28" t="n">
        <v>24.45</v>
      </c>
      <c r="G28" t="n">
        <v>56.43</v>
      </c>
      <c r="H28" t="n">
        <v>0.93</v>
      </c>
      <c r="I28" t="n">
        <v>26</v>
      </c>
      <c r="J28" t="n">
        <v>142</v>
      </c>
      <c r="K28" t="n">
        <v>46.47</v>
      </c>
      <c r="L28" t="n">
        <v>7.5</v>
      </c>
      <c r="M28" t="n">
        <v>24</v>
      </c>
      <c r="N28" t="n">
        <v>23.03</v>
      </c>
      <c r="O28" t="n">
        <v>17746.83</v>
      </c>
      <c r="P28" t="n">
        <v>257.81</v>
      </c>
      <c r="Q28" t="n">
        <v>452.59</v>
      </c>
      <c r="R28" t="n">
        <v>86.09</v>
      </c>
      <c r="S28" t="n">
        <v>57.64</v>
      </c>
      <c r="T28" t="n">
        <v>12055.24</v>
      </c>
      <c r="U28" t="n">
        <v>0.67</v>
      </c>
      <c r="V28" t="n">
        <v>0.87</v>
      </c>
      <c r="W28" t="n">
        <v>6.84</v>
      </c>
      <c r="X28" t="n">
        <v>0.73</v>
      </c>
      <c r="Y28" t="n">
        <v>1</v>
      </c>
      <c r="Z28" t="n">
        <v>10</v>
      </c>
      <c r="AA28" t="n">
        <v>373.8749793467803</v>
      </c>
      <c r="AB28" t="n">
        <v>511.5522409422524</v>
      </c>
      <c r="AC28" t="n">
        <v>462.7304130348024</v>
      </c>
      <c r="AD28" t="n">
        <v>373874.9793467803</v>
      </c>
      <c r="AE28" t="n">
        <v>511552.2409422523</v>
      </c>
      <c r="AF28" t="n">
        <v>4.012742232675122e-06</v>
      </c>
      <c r="AG28" t="n">
        <v>7.91087962962963</v>
      </c>
      <c r="AH28" t="n">
        <v>462730.4130348024</v>
      </c>
    </row>
    <row r="29">
      <c r="A29" t="n">
        <v>27</v>
      </c>
      <c r="B29" t="n">
        <v>65</v>
      </c>
      <c r="C29" t="inlineStr">
        <is>
          <t xml:space="preserve">CONCLUIDO	</t>
        </is>
      </c>
      <c r="D29" t="n">
        <v>3.6632</v>
      </c>
      <c r="E29" t="n">
        <v>27.3</v>
      </c>
      <c r="F29" t="n">
        <v>24.44</v>
      </c>
      <c r="G29" t="n">
        <v>58.65</v>
      </c>
      <c r="H29" t="n">
        <v>0.96</v>
      </c>
      <c r="I29" t="n">
        <v>25</v>
      </c>
      <c r="J29" t="n">
        <v>142.34</v>
      </c>
      <c r="K29" t="n">
        <v>46.47</v>
      </c>
      <c r="L29" t="n">
        <v>7.75</v>
      </c>
      <c r="M29" t="n">
        <v>23</v>
      </c>
      <c r="N29" t="n">
        <v>23.12</v>
      </c>
      <c r="O29" t="n">
        <v>17788.92</v>
      </c>
      <c r="P29" t="n">
        <v>257.26</v>
      </c>
      <c r="Q29" t="n">
        <v>452.59</v>
      </c>
      <c r="R29" t="n">
        <v>85.54000000000001</v>
      </c>
      <c r="S29" t="n">
        <v>57.64</v>
      </c>
      <c r="T29" t="n">
        <v>11782.02</v>
      </c>
      <c r="U29" t="n">
        <v>0.67</v>
      </c>
      <c r="V29" t="n">
        <v>0.87</v>
      </c>
      <c r="W29" t="n">
        <v>6.84</v>
      </c>
      <c r="X29" t="n">
        <v>0.71</v>
      </c>
      <c r="Y29" t="n">
        <v>1</v>
      </c>
      <c r="Z29" t="n">
        <v>10</v>
      </c>
      <c r="AA29" t="n">
        <v>373.1198533612799</v>
      </c>
      <c r="AB29" t="n">
        <v>510.5190442550834</v>
      </c>
      <c r="AC29" t="n">
        <v>461.7958231893563</v>
      </c>
      <c r="AD29" t="n">
        <v>373119.8533612799</v>
      </c>
      <c r="AE29" t="n">
        <v>510519.0442550834</v>
      </c>
      <c r="AF29" t="n">
        <v>4.018995856933836e-06</v>
      </c>
      <c r="AG29" t="n">
        <v>7.899305555555556</v>
      </c>
      <c r="AH29" t="n">
        <v>461795.8231893563</v>
      </c>
    </row>
    <row r="30">
      <c r="A30" t="n">
        <v>28</v>
      </c>
      <c r="B30" t="n">
        <v>65</v>
      </c>
      <c r="C30" t="inlineStr">
        <is>
          <t xml:space="preserve">CONCLUIDO	</t>
        </is>
      </c>
      <c r="D30" t="n">
        <v>3.6757</v>
      </c>
      <c r="E30" t="n">
        <v>27.21</v>
      </c>
      <c r="F30" t="n">
        <v>24.37</v>
      </c>
      <c r="G30" t="n">
        <v>60.93</v>
      </c>
      <c r="H30" t="n">
        <v>0.99</v>
      </c>
      <c r="I30" t="n">
        <v>24</v>
      </c>
      <c r="J30" t="n">
        <v>142.68</v>
      </c>
      <c r="K30" t="n">
        <v>46.47</v>
      </c>
      <c r="L30" t="n">
        <v>8</v>
      </c>
      <c r="M30" t="n">
        <v>22</v>
      </c>
      <c r="N30" t="n">
        <v>23.21</v>
      </c>
      <c r="O30" t="n">
        <v>17831.04</v>
      </c>
      <c r="P30" t="n">
        <v>256.18</v>
      </c>
      <c r="Q30" t="n">
        <v>452.64</v>
      </c>
      <c r="R30" t="n">
        <v>83.48999999999999</v>
      </c>
      <c r="S30" t="n">
        <v>57.64</v>
      </c>
      <c r="T30" t="n">
        <v>10763.74</v>
      </c>
      <c r="U30" t="n">
        <v>0.6899999999999999</v>
      </c>
      <c r="V30" t="n">
        <v>0.87</v>
      </c>
      <c r="W30" t="n">
        <v>6.83</v>
      </c>
      <c r="X30" t="n">
        <v>0.65</v>
      </c>
      <c r="Y30" t="n">
        <v>1</v>
      </c>
      <c r="Z30" t="n">
        <v>10</v>
      </c>
      <c r="AA30" t="n">
        <v>371.4288891241341</v>
      </c>
      <c r="AB30" t="n">
        <v>508.2053923857433</v>
      </c>
      <c r="AC30" t="n">
        <v>459.7029830071953</v>
      </c>
      <c r="AD30" t="n">
        <v>371428.8891241341</v>
      </c>
      <c r="AE30" t="n">
        <v>508205.3923857433</v>
      </c>
      <c r="AF30" t="n">
        <v>4.032709945220491e-06</v>
      </c>
      <c r="AG30" t="n">
        <v>7.873263888888889</v>
      </c>
      <c r="AH30" t="n">
        <v>459702.9830071952</v>
      </c>
    </row>
    <row r="31">
      <c r="A31" t="n">
        <v>29</v>
      </c>
      <c r="B31" t="n">
        <v>65</v>
      </c>
      <c r="C31" t="inlineStr">
        <is>
          <t xml:space="preserve">CONCLUIDO	</t>
        </is>
      </c>
      <c r="D31" t="n">
        <v>3.6735</v>
      </c>
      <c r="E31" t="n">
        <v>27.22</v>
      </c>
      <c r="F31" t="n">
        <v>24.39</v>
      </c>
      <c r="G31" t="n">
        <v>60.97</v>
      </c>
      <c r="H31" t="n">
        <v>1.02</v>
      </c>
      <c r="I31" t="n">
        <v>24</v>
      </c>
      <c r="J31" t="n">
        <v>143.02</v>
      </c>
      <c r="K31" t="n">
        <v>46.47</v>
      </c>
      <c r="L31" t="n">
        <v>8.25</v>
      </c>
      <c r="M31" t="n">
        <v>22</v>
      </c>
      <c r="N31" t="n">
        <v>23.3</v>
      </c>
      <c r="O31" t="n">
        <v>17873.19</v>
      </c>
      <c r="P31" t="n">
        <v>255.5</v>
      </c>
      <c r="Q31" t="n">
        <v>452.62</v>
      </c>
      <c r="R31" t="n">
        <v>84.03</v>
      </c>
      <c r="S31" t="n">
        <v>57.64</v>
      </c>
      <c r="T31" t="n">
        <v>11033.19</v>
      </c>
      <c r="U31" t="n">
        <v>0.6899999999999999</v>
      </c>
      <c r="V31" t="n">
        <v>0.87</v>
      </c>
      <c r="W31" t="n">
        <v>6.83</v>
      </c>
      <c r="X31" t="n">
        <v>0.66</v>
      </c>
      <c r="Y31" t="n">
        <v>1</v>
      </c>
      <c r="Z31" t="n">
        <v>10</v>
      </c>
      <c r="AA31" t="n">
        <v>371.1729725153225</v>
      </c>
      <c r="AB31" t="n">
        <v>507.8552359913234</v>
      </c>
      <c r="AC31" t="n">
        <v>459.3862450476111</v>
      </c>
      <c r="AD31" t="n">
        <v>371172.9725153225</v>
      </c>
      <c r="AE31" t="n">
        <v>507855.2359913234</v>
      </c>
      <c r="AF31" t="n">
        <v>4.03029626568204e-06</v>
      </c>
      <c r="AG31" t="n">
        <v>7.876157407407407</v>
      </c>
      <c r="AH31" t="n">
        <v>459386.2450476111</v>
      </c>
    </row>
    <row r="32">
      <c r="A32" t="n">
        <v>30</v>
      </c>
      <c r="B32" t="n">
        <v>65</v>
      </c>
      <c r="C32" t="inlineStr">
        <is>
          <t xml:space="preserve">CONCLUIDO	</t>
        </is>
      </c>
      <c r="D32" t="n">
        <v>3.6846</v>
      </c>
      <c r="E32" t="n">
        <v>27.14</v>
      </c>
      <c r="F32" t="n">
        <v>24.33</v>
      </c>
      <c r="G32" t="n">
        <v>63.48</v>
      </c>
      <c r="H32" t="n">
        <v>1.05</v>
      </c>
      <c r="I32" t="n">
        <v>23</v>
      </c>
      <c r="J32" t="n">
        <v>143.36</v>
      </c>
      <c r="K32" t="n">
        <v>46.47</v>
      </c>
      <c r="L32" t="n">
        <v>8.5</v>
      </c>
      <c r="M32" t="n">
        <v>21</v>
      </c>
      <c r="N32" t="n">
        <v>23.4</v>
      </c>
      <c r="O32" t="n">
        <v>17915.37</v>
      </c>
      <c r="P32" t="n">
        <v>254.54</v>
      </c>
      <c r="Q32" t="n">
        <v>452.56</v>
      </c>
      <c r="R32" t="n">
        <v>82.23999999999999</v>
      </c>
      <c r="S32" t="n">
        <v>57.64</v>
      </c>
      <c r="T32" t="n">
        <v>10141.31</v>
      </c>
      <c r="U32" t="n">
        <v>0.7</v>
      </c>
      <c r="V32" t="n">
        <v>0.87</v>
      </c>
      <c r="W32" t="n">
        <v>6.83</v>
      </c>
      <c r="X32" t="n">
        <v>0.61</v>
      </c>
      <c r="Y32" t="n">
        <v>1</v>
      </c>
      <c r="Z32" t="n">
        <v>10</v>
      </c>
      <c r="AA32" t="n">
        <v>369.6859146017879</v>
      </c>
      <c r="AB32" t="n">
        <v>505.8205777496602</v>
      </c>
      <c r="AC32" t="n">
        <v>457.5457717328715</v>
      </c>
      <c r="AD32" t="n">
        <v>369685.9146017879</v>
      </c>
      <c r="AE32" t="n">
        <v>505820.5777496602</v>
      </c>
      <c r="AF32" t="n">
        <v>4.042474376080589e-06</v>
      </c>
      <c r="AG32" t="n">
        <v>7.85300925925926</v>
      </c>
      <c r="AH32" t="n">
        <v>457545.7717328715</v>
      </c>
    </row>
    <row r="33">
      <c r="A33" t="n">
        <v>31</v>
      </c>
      <c r="B33" t="n">
        <v>65</v>
      </c>
      <c r="C33" t="inlineStr">
        <is>
          <t xml:space="preserve">CONCLUIDO	</t>
        </is>
      </c>
      <c r="D33" t="n">
        <v>3.6904</v>
      </c>
      <c r="E33" t="n">
        <v>27.1</v>
      </c>
      <c r="F33" t="n">
        <v>24.32</v>
      </c>
      <c r="G33" t="n">
        <v>66.31999999999999</v>
      </c>
      <c r="H33" t="n">
        <v>1.08</v>
      </c>
      <c r="I33" t="n">
        <v>22</v>
      </c>
      <c r="J33" t="n">
        <v>143.7</v>
      </c>
      <c r="K33" t="n">
        <v>46.47</v>
      </c>
      <c r="L33" t="n">
        <v>8.75</v>
      </c>
      <c r="M33" t="n">
        <v>20</v>
      </c>
      <c r="N33" t="n">
        <v>23.49</v>
      </c>
      <c r="O33" t="n">
        <v>17957.59</v>
      </c>
      <c r="P33" t="n">
        <v>254.13</v>
      </c>
      <c r="Q33" t="n">
        <v>452.57</v>
      </c>
      <c r="R33" t="n">
        <v>81.56</v>
      </c>
      <c r="S33" t="n">
        <v>57.64</v>
      </c>
      <c r="T33" t="n">
        <v>9806.23</v>
      </c>
      <c r="U33" t="n">
        <v>0.71</v>
      </c>
      <c r="V33" t="n">
        <v>0.87</v>
      </c>
      <c r="W33" t="n">
        <v>6.83</v>
      </c>
      <c r="X33" t="n">
        <v>0.59</v>
      </c>
      <c r="Y33" t="n">
        <v>1</v>
      </c>
      <c r="Z33" t="n">
        <v>10</v>
      </c>
      <c r="AA33" t="n">
        <v>369.0283249158285</v>
      </c>
      <c r="AB33" t="n">
        <v>504.9208345305212</v>
      </c>
      <c r="AC33" t="n">
        <v>456.7318987437695</v>
      </c>
      <c r="AD33" t="n">
        <v>369028.3249158285</v>
      </c>
      <c r="AE33" t="n">
        <v>504920.8345305212</v>
      </c>
      <c r="AF33" t="n">
        <v>4.048837713045597e-06</v>
      </c>
      <c r="AG33" t="n">
        <v>7.841435185185186</v>
      </c>
      <c r="AH33" t="n">
        <v>456731.8987437696</v>
      </c>
    </row>
    <row r="34">
      <c r="A34" t="n">
        <v>32</v>
      </c>
      <c r="B34" t="n">
        <v>65</v>
      </c>
      <c r="C34" t="inlineStr">
        <is>
          <t xml:space="preserve">CONCLUIDO	</t>
        </is>
      </c>
      <c r="D34" t="n">
        <v>3.6899</v>
      </c>
      <c r="E34" t="n">
        <v>27.1</v>
      </c>
      <c r="F34" t="n">
        <v>24.32</v>
      </c>
      <c r="G34" t="n">
        <v>66.33</v>
      </c>
      <c r="H34" t="n">
        <v>1.11</v>
      </c>
      <c r="I34" t="n">
        <v>22</v>
      </c>
      <c r="J34" t="n">
        <v>144.05</v>
      </c>
      <c r="K34" t="n">
        <v>46.47</v>
      </c>
      <c r="L34" t="n">
        <v>9</v>
      </c>
      <c r="M34" t="n">
        <v>20</v>
      </c>
      <c r="N34" t="n">
        <v>23.58</v>
      </c>
      <c r="O34" t="n">
        <v>17999.83</v>
      </c>
      <c r="P34" t="n">
        <v>253.43</v>
      </c>
      <c r="Q34" t="n">
        <v>452.58</v>
      </c>
      <c r="R34" t="n">
        <v>81.92</v>
      </c>
      <c r="S34" t="n">
        <v>57.64</v>
      </c>
      <c r="T34" t="n">
        <v>9989.59</v>
      </c>
      <c r="U34" t="n">
        <v>0.7</v>
      </c>
      <c r="V34" t="n">
        <v>0.87</v>
      </c>
      <c r="W34" t="n">
        <v>6.83</v>
      </c>
      <c r="X34" t="n">
        <v>0.6</v>
      </c>
      <c r="Y34" t="n">
        <v>1</v>
      </c>
      <c r="Z34" t="n">
        <v>10</v>
      </c>
      <c r="AA34" t="n">
        <v>368.6006756259534</v>
      </c>
      <c r="AB34" t="n">
        <v>504.3357059055589</v>
      </c>
      <c r="AC34" t="n">
        <v>456.2026139735405</v>
      </c>
      <c r="AD34" t="n">
        <v>368600.6756259534</v>
      </c>
      <c r="AE34" t="n">
        <v>504335.7059055589</v>
      </c>
      <c r="AF34" t="n">
        <v>4.048289149514131e-06</v>
      </c>
      <c r="AG34" t="n">
        <v>7.841435185185186</v>
      </c>
      <c r="AH34" t="n">
        <v>456202.6139735405</v>
      </c>
    </row>
    <row r="35">
      <c r="A35" t="n">
        <v>33</v>
      </c>
      <c r="B35" t="n">
        <v>65</v>
      </c>
      <c r="C35" t="inlineStr">
        <is>
          <t xml:space="preserve">CONCLUIDO	</t>
        </is>
      </c>
      <c r="D35" t="n">
        <v>3.6975</v>
      </c>
      <c r="E35" t="n">
        <v>27.05</v>
      </c>
      <c r="F35" t="n">
        <v>24.29</v>
      </c>
      <c r="G35" t="n">
        <v>69.41</v>
      </c>
      <c r="H35" t="n">
        <v>1.13</v>
      </c>
      <c r="I35" t="n">
        <v>21</v>
      </c>
      <c r="J35" t="n">
        <v>144.39</v>
      </c>
      <c r="K35" t="n">
        <v>46.47</v>
      </c>
      <c r="L35" t="n">
        <v>9.25</v>
      </c>
      <c r="M35" t="n">
        <v>19</v>
      </c>
      <c r="N35" t="n">
        <v>23.67</v>
      </c>
      <c r="O35" t="n">
        <v>18042.12</v>
      </c>
      <c r="P35" t="n">
        <v>252.93</v>
      </c>
      <c r="Q35" t="n">
        <v>452.59</v>
      </c>
      <c r="R35" t="n">
        <v>80.76000000000001</v>
      </c>
      <c r="S35" t="n">
        <v>57.64</v>
      </c>
      <c r="T35" t="n">
        <v>9411.389999999999</v>
      </c>
      <c r="U35" t="n">
        <v>0.71</v>
      </c>
      <c r="V35" t="n">
        <v>0.87</v>
      </c>
      <c r="W35" t="n">
        <v>6.83</v>
      </c>
      <c r="X35" t="n">
        <v>0.57</v>
      </c>
      <c r="Y35" t="n">
        <v>1</v>
      </c>
      <c r="Z35" t="n">
        <v>10</v>
      </c>
      <c r="AA35" t="n">
        <v>367.7231593194653</v>
      </c>
      <c r="AB35" t="n">
        <v>503.1350493817347</v>
      </c>
      <c r="AC35" t="n">
        <v>455.1165464232181</v>
      </c>
      <c r="AD35" t="n">
        <v>367723.1593194653</v>
      </c>
      <c r="AE35" t="n">
        <v>503135.0493817347</v>
      </c>
      <c r="AF35" t="n">
        <v>4.056627315192417e-06</v>
      </c>
      <c r="AG35" t="n">
        <v>7.826967592592593</v>
      </c>
      <c r="AH35" t="n">
        <v>455116.5464232181</v>
      </c>
    </row>
    <row r="36">
      <c r="A36" t="n">
        <v>34</v>
      </c>
      <c r="B36" t="n">
        <v>65</v>
      </c>
      <c r="C36" t="inlineStr">
        <is>
          <t xml:space="preserve">CONCLUIDO	</t>
        </is>
      </c>
      <c r="D36" t="n">
        <v>3.7052</v>
      </c>
      <c r="E36" t="n">
        <v>26.99</v>
      </c>
      <c r="F36" t="n">
        <v>24.26</v>
      </c>
      <c r="G36" t="n">
        <v>72.79000000000001</v>
      </c>
      <c r="H36" t="n">
        <v>1.16</v>
      </c>
      <c r="I36" t="n">
        <v>20</v>
      </c>
      <c r="J36" t="n">
        <v>144.73</v>
      </c>
      <c r="K36" t="n">
        <v>46.47</v>
      </c>
      <c r="L36" t="n">
        <v>9.5</v>
      </c>
      <c r="M36" t="n">
        <v>18</v>
      </c>
      <c r="N36" t="n">
        <v>23.77</v>
      </c>
      <c r="O36" t="n">
        <v>18084.43</v>
      </c>
      <c r="P36" t="n">
        <v>251.4</v>
      </c>
      <c r="Q36" t="n">
        <v>452.6</v>
      </c>
      <c r="R36" t="n">
        <v>80.03</v>
      </c>
      <c r="S36" t="n">
        <v>57.64</v>
      </c>
      <c r="T36" t="n">
        <v>9052.709999999999</v>
      </c>
      <c r="U36" t="n">
        <v>0.72</v>
      </c>
      <c r="V36" t="n">
        <v>0.87</v>
      </c>
      <c r="W36" t="n">
        <v>6.82</v>
      </c>
      <c r="X36" t="n">
        <v>0.54</v>
      </c>
      <c r="Y36" t="n">
        <v>1</v>
      </c>
      <c r="Z36" t="n">
        <v>10</v>
      </c>
      <c r="AA36" t="n">
        <v>366.1707360401206</v>
      </c>
      <c r="AB36" t="n">
        <v>501.010955362854</v>
      </c>
      <c r="AC36" t="n">
        <v>453.1951729563147</v>
      </c>
      <c r="AD36" t="n">
        <v>366170.7360401207</v>
      </c>
      <c r="AE36" t="n">
        <v>501010.9553628539</v>
      </c>
      <c r="AF36" t="n">
        <v>4.065075193576996e-06</v>
      </c>
      <c r="AG36" t="n">
        <v>7.809606481481481</v>
      </c>
      <c r="AH36" t="n">
        <v>453195.1729563146</v>
      </c>
    </row>
    <row r="37">
      <c r="A37" t="n">
        <v>35</v>
      </c>
      <c r="B37" t="n">
        <v>65</v>
      </c>
      <c r="C37" t="inlineStr">
        <is>
          <t xml:space="preserve">CONCLUIDO	</t>
        </is>
      </c>
      <c r="D37" t="n">
        <v>3.7047</v>
      </c>
      <c r="E37" t="n">
        <v>26.99</v>
      </c>
      <c r="F37" t="n">
        <v>24.27</v>
      </c>
      <c r="G37" t="n">
        <v>72.81</v>
      </c>
      <c r="H37" t="n">
        <v>1.19</v>
      </c>
      <c r="I37" t="n">
        <v>20</v>
      </c>
      <c r="J37" t="n">
        <v>145.08</v>
      </c>
      <c r="K37" t="n">
        <v>46.47</v>
      </c>
      <c r="L37" t="n">
        <v>9.75</v>
      </c>
      <c r="M37" t="n">
        <v>18</v>
      </c>
      <c r="N37" t="n">
        <v>23.86</v>
      </c>
      <c r="O37" t="n">
        <v>18126.77</v>
      </c>
      <c r="P37" t="n">
        <v>251.77</v>
      </c>
      <c r="Q37" t="n">
        <v>452.63</v>
      </c>
      <c r="R37" t="n">
        <v>80.11</v>
      </c>
      <c r="S37" t="n">
        <v>57.64</v>
      </c>
      <c r="T37" t="n">
        <v>9095.280000000001</v>
      </c>
      <c r="U37" t="n">
        <v>0.72</v>
      </c>
      <c r="V37" t="n">
        <v>0.87</v>
      </c>
      <c r="W37" t="n">
        <v>6.82</v>
      </c>
      <c r="X37" t="n">
        <v>0.54</v>
      </c>
      <c r="Y37" t="n">
        <v>1</v>
      </c>
      <c r="Z37" t="n">
        <v>10</v>
      </c>
      <c r="AA37" t="n">
        <v>366.4690142323071</v>
      </c>
      <c r="AB37" t="n">
        <v>501.4190727445086</v>
      </c>
      <c r="AC37" t="n">
        <v>453.5643401878605</v>
      </c>
      <c r="AD37" t="n">
        <v>366469.0142323071</v>
      </c>
      <c r="AE37" t="n">
        <v>501419.0727445086</v>
      </c>
      <c r="AF37" t="n">
        <v>4.064526630045529e-06</v>
      </c>
      <c r="AG37" t="n">
        <v>7.809606481481481</v>
      </c>
      <c r="AH37" t="n">
        <v>453564.3401878605</v>
      </c>
    </row>
    <row r="38">
      <c r="A38" t="n">
        <v>36</v>
      </c>
      <c r="B38" t="n">
        <v>65</v>
      </c>
      <c r="C38" t="inlineStr">
        <is>
          <t xml:space="preserve">CONCLUIDO	</t>
        </is>
      </c>
      <c r="D38" t="n">
        <v>3.7099</v>
      </c>
      <c r="E38" t="n">
        <v>26.95</v>
      </c>
      <c r="F38" t="n">
        <v>24.26</v>
      </c>
      <c r="G38" t="n">
        <v>76.59999999999999</v>
      </c>
      <c r="H38" t="n">
        <v>1.22</v>
      </c>
      <c r="I38" t="n">
        <v>19</v>
      </c>
      <c r="J38" t="n">
        <v>145.42</v>
      </c>
      <c r="K38" t="n">
        <v>46.47</v>
      </c>
      <c r="L38" t="n">
        <v>10</v>
      </c>
      <c r="M38" t="n">
        <v>17</v>
      </c>
      <c r="N38" t="n">
        <v>23.95</v>
      </c>
      <c r="O38" t="n">
        <v>18169.15</v>
      </c>
      <c r="P38" t="n">
        <v>250.14</v>
      </c>
      <c r="Q38" t="n">
        <v>452.69</v>
      </c>
      <c r="R38" t="n">
        <v>79.5</v>
      </c>
      <c r="S38" t="n">
        <v>57.64</v>
      </c>
      <c r="T38" t="n">
        <v>8795.450000000001</v>
      </c>
      <c r="U38" t="n">
        <v>0.73</v>
      </c>
      <c r="V38" t="n">
        <v>0.87</v>
      </c>
      <c r="W38" t="n">
        <v>6.83</v>
      </c>
      <c r="X38" t="n">
        <v>0.53</v>
      </c>
      <c r="Y38" t="n">
        <v>1</v>
      </c>
      <c r="Z38" t="n">
        <v>10</v>
      </c>
      <c r="AA38" t="n">
        <v>365.0613448571926</v>
      </c>
      <c r="AB38" t="n">
        <v>499.4930374034871</v>
      </c>
      <c r="AC38" t="n">
        <v>451.8221229565785</v>
      </c>
      <c r="AD38" t="n">
        <v>365061.3448571927</v>
      </c>
      <c r="AE38" t="n">
        <v>499493.0374034871</v>
      </c>
      <c r="AF38" t="n">
        <v>4.070231690772778e-06</v>
      </c>
      <c r="AG38" t="n">
        <v>7.798032407407407</v>
      </c>
      <c r="AH38" t="n">
        <v>451822.1229565785</v>
      </c>
    </row>
    <row r="39">
      <c r="A39" t="n">
        <v>37</v>
      </c>
      <c r="B39" t="n">
        <v>65</v>
      </c>
      <c r="C39" t="inlineStr">
        <is>
          <t xml:space="preserve">CONCLUIDO	</t>
        </is>
      </c>
      <c r="D39" t="n">
        <v>3.7121</v>
      </c>
      <c r="E39" t="n">
        <v>26.94</v>
      </c>
      <c r="F39" t="n">
        <v>24.24</v>
      </c>
      <c r="G39" t="n">
        <v>76.55</v>
      </c>
      <c r="H39" t="n">
        <v>1.24</v>
      </c>
      <c r="I39" t="n">
        <v>19</v>
      </c>
      <c r="J39" t="n">
        <v>145.76</v>
      </c>
      <c r="K39" t="n">
        <v>46.47</v>
      </c>
      <c r="L39" t="n">
        <v>10.25</v>
      </c>
      <c r="M39" t="n">
        <v>17</v>
      </c>
      <c r="N39" t="n">
        <v>24.05</v>
      </c>
      <c r="O39" t="n">
        <v>18211.56</v>
      </c>
      <c r="P39" t="n">
        <v>250.01</v>
      </c>
      <c r="Q39" t="n">
        <v>452.6</v>
      </c>
      <c r="R39" t="n">
        <v>78.92</v>
      </c>
      <c r="S39" t="n">
        <v>57.64</v>
      </c>
      <c r="T39" t="n">
        <v>8501.59</v>
      </c>
      <c r="U39" t="n">
        <v>0.73</v>
      </c>
      <c r="V39" t="n">
        <v>0.87</v>
      </c>
      <c r="W39" t="n">
        <v>6.83</v>
      </c>
      <c r="X39" t="n">
        <v>0.52</v>
      </c>
      <c r="Y39" t="n">
        <v>1</v>
      </c>
      <c r="Z39" t="n">
        <v>10</v>
      </c>
      <c r="AA39" t="n">
        <v>364.7906121656574</v>
      </c>
      <c r="AB39" t="n">
        <v>499.122608991045</v>
      </c>
      <c r="AC39" t="n">
        <v>451.4870477119204</v>
      </c>
      <c r="AD39" t="n">
        <v>364790.6121656573</v>
      </c>
      <c r="AE39" t="n">
        <v>499122.608991045</v>
      </c>
      <c r="AF39" t="n">
        <v>4.072645370311229e-06</v>
      </c>
      <c r="AG39" t="n">
        <v>7.795138888888889</v>
      </c>
      <c r="AH39" t="n">
        <v>451487.0477119204</v>
      </c>
    </row>
    <row r="40">
      <c r="A40" t="n">
        <v>38</v>
      </c>
      <c r="B40" t="n">
        <v>65</v>
      </c>
      <c r="C40" t="inlineStr">
        <is>
          <t xml:space="preserve">CONCLUIDO	</t>
        </is>
      </c>
      <c r="D40" t="n">
        <v>3.7207</v>
      </c>
      <c r="E40" t="n">
        <v>26.88</v>
      </c>
      <c r="F40" t="n">
        <v>24.21</v>
      </c>
      <c r="G40" t="n">
        <v>80.69</v>
      </c>
      <c r="H40" t="n">
        <v>1.27</v>
      </c>
      <c r="I40" t="n">
        <v>18</v>
      </c>
      <c r="J40" t="n">
        <v>146.11</v>
      </c>
      <c r="K40" t="n">
        <v>46.47</v>
      </c>
      <c r="L40" t="n">
        <v>10.5</v>
      </c>
      <c r="M40" t="n">
        <v>16</v>
      </c>
      <c r="N40" t="n">
        <v>24.14</v>
      </c>
      <c r="O40" t="n">
        <v>18254.01</v>
      </c>
      <c r="P40" t="n">
        <v>248.95</v>
      </c>
      <c r="Q40" t="n">
        <v>452.58</v>
      </c>
      <c r="R40" t="n">
        <v>77.98999999999999</v>
      </c>
      <c r="S40" t="n">
        <v>57.64</v>
      </c>
      <c r="T40" t="n">
        <v>8044.08</v>
      </c>
      <c r="U40" t="n">
        <v>0.74</v>
      </c>
      <c r="V40" t="n">
        <v>0.88</v>
      </c>
      <c r="W40" t="n">
        <v>6.82</v>
      </c>
      <c r="X40" t="n">
        <v>0.48</v>
      </c>
      <c r="Y40" t="n">
        <v>1</v>
      </c>
      <c r="Z40" t="n">
        <v>10</v>
      </c>
      <c r="AA40" t="n">
        <v>363.5016056097256</v>
      </c>
      <c r="AB40" t="n">
        <v>497.3589333542634</v>
      </c>
      <c r="AC40" t="n">
        <v>449.8916948025789</v>
      </c>
      <c r="AD40" t="n">
        <v>363501.6056097256</v>
      </c>
      <c r="AE40" t="n">
        <v>497358.9333542634</v>
      </c>
      <c r="AF40" t="n">
        <v>4.082080663052447e-06</v>
      </c>
      <c r="AG40" t="n">
        <v>7.777777777777778</v>
      </c>
      <c r="AH40" t="n">
        <v>449891.6948025789</v>
      </c>
    </row>
    <row r="41">
      <c r="A41" t="n">
        <v>39</v>
      </c>
      <c r="B41" t="n">
        <v>65</v>
      </c>
      <c r="C41" t="inlineStr">
        <is>
          <t xml:space="preserve">CONCLUIDO	</t>
        </is>
      </c>
      <c r="D41" t="n">
        <v>3.7176</v>
      </c>
      <c r="E41" t="n">
        <v>26.9</v>
      </c>
      <c r="F41" t="n">
        <v>24.23</v>
      </c>
      <c r="G41" t="n">
        <v>80.76000000000001</v>
      </c>
      <c r="H41" t="n">
        <v>1.3</v>
      </c>
      <c r="I41" t="n">
        <v>18</v>
      </c>
      <c r="J41" t="n">
        <v>146.45</v>
      </c>
      <c r="K41" t="n">
        <v>46.47</v>
      </c>
      <c r="L41" t="n">
        <v>10.75</v>
      </c>
      <c r="M41" t="n">
        <v>16</v>
      </c>
      <c r="N41" t="n">
        <v>24.24</v>
      </c>
      <c r="O41" t="n">
        <v>18296.48</v>
      </c>
      <c r="P41" t="n">
        <v>249.42</v>
      </c>
      <c r="Q41" t="n">
        <v>452.59</v>
      </c>
      <c r="R41" t="n">
        <v>78.81999999999999</v>
      </c>
      <c r="S41" t="n">
        <v>57.64</v>
      </c>
      <c r="T41" t="n">
        <v>8456.969999999999</v>
      </c>
      <c r="U41" t="n">
        <v>0.73</v>
      </c>
      <c r="V41" t="n">
        <v>0.88</v>
      </c>
      <c r="W41" t="n">
        <v>6.82</v>
      </c>
      <c r="X41" t="n">
        <v>0.5</v>
      </c>
      <c r="Y41" t="n">
        <v>1</v>
      </c>
      <c r="Z41" t="n">
        <v>10</v>
      </c>
      <c r="AA41" t="n">
        <v>364.0465940289264</v>
      </c>
      <c r="AB41" t="n">
        <v>498.1046105526062</v>
      </c>
      <c r="AC41" t="n">
        <v>450.5662056156764</v>
      </c>
      <c r="AD41" t="n">
        <v>364046.5940289264</v>
      </c>
      <c r="AE41" t="n">
        <v>498104.6105526062</v>
      </c>
      <c r="AF41" t="n">
        <v>4.078679569157357e-06</v>
      </c>
      <c r="AG41" t="n">
        <v>7.783564814814814</v>
      </c>
      <c r="AH41" t="n">
        <v>450566.2056156764</v>
      </c>
    </row>
    <row r="42">
      <c r="A42" t="n">
        <v>40</v>
      </c>
      <c r="B42" t="n">
        <v>65</v>
      </c>
      <c r="C42" t="inlineStr">
        <is>
          <t xml:space="preserve">CONCLUIDO	</t>
        </is>
      </c>
      <c r="D42" t="n">
        <v>3.7207</v>
      </c>
      <c r="E42" t="n">
        <v>26.88</v>
      </c>
      <c r="F42" t="n">
        <v>24.21</v>
      </c>
      <c r="G42" t="n">
        <v>80.69</v>
      </c>
      <c r="H42" t="n">
        <v>1.33</v>
      </c>
      <c r="I42" t="n">
        <v>18</v>
      </c>
      <c r="J42" t="n">
        <v>146.8</v>
      </c>
      <c r="K42" t="n">
        <v>46.47</v>
      </c>
      <c r="L42" t="n">
        <v>11</v>
      </c>
      <c r="M42" t="n">
        <v>16</v>
      </c>
      <c r="N42" t="n">
        <v>24.33</v>
      </c>
      <c r="O42" t="n">
        <v>18338.99</v>
      </c>
      <c r="P42" t="n">
        <v>247.84</v>
      </c>
      <c r="Q42" t="n">
        <v>452.64</v>
      </c>
      <c r="R42" t="n">
        <v>78.11</v>
      </c>
      <c r="S42" t="n">
        <v>57.64</v>
      </c>
      <c r="T42" t="n">
        <v>8101.89</v>
      </c>
      <c r="U42" t="n">
        <v>0.74</v>
      </c>
      <c r="V42" t="n">
        <v>0.88</v>
      </c>
      <c r="W42" t="n">
        <v>6.82</v>
      </c>
      <c r="X42" t="n">
        <v>0.48</v>
      </c>
      <c r="Y42" t="n">
        <v>1</v>
      </c>
      <c r="Z42" t="n">
        <v>10</v>
      </c>
      <c r="AA42" t="n">
        <v>362.7800479566766</v>
      </c>
      <c r="AB42" t="n">
        <v>496.3716663404849</v>
      </c>
      <c r="AC42" t="n">
        <v>448.9986511669574</v>
      </c>
      <c r="AD42" t="n">
        <v>362780.0479566766</v>
      </c>
      <c r="AE42" t="n">
        <v>496371.6663404849</v>
      </c>
      <c r="AF42" t="n">
        <v>4.082080663052447e-06</v>
      </c>
      <c r="AG42" t="n">
        <v>7.777777777777778</v>
      </c>
      <c r="AH42" t="n">
        <v>448998.6511669573</v>
      </c>
    </row>
    <row r="43">
      <c r="A43" t="n">
        <v>41</v>
      </c>
      <c r="B43" t="n">
        <v>65</v>
      </c>
      <c r="C43" t="inlineStr">
        <is>
          <t xml:space="preserve">CONCLUIDO	</t>
        </is>
      </c>
      <c r="D43" t="n">
        <v>3.7295</v>
      </c>
      <c r="E43" t="n">
        <v>26.81</v>
      </c>
      <c r="F43" t="n">
        <v>24.17</v>
      </c>
      <c r="G43" t="n">
        <v>85.31</v>
      </c>
      <c r="H43" t="n">
        <v>1.35</v>
      </c>
      <c r="I43" t="n">
        <v>17</v>
      </c>
      <c r="J43" t="n">
        <v>147.14</v>
      </c>
      <c r="K43" t="n">
        <v>46.47</v>
      </c>
      <c r="L43" t="n">
        <v>11.25</v>
      </c>
      <c r="M43" t="n">
        <v>15</v>
      </c>
      <c r="N43" t="n">
        <v>24.43</v>
      </c>
      <c r="O43" t="n">
        <v>18381.53</v>
      </c>
      <c r="P43" t="n">
        <v>247.41</v>
      </c>
      <c r="Q43" t="n">
        <v>452.58</v>
      </c>
      <c r="R43" t="n">
        <v>76.94</v>
      </c>
      <c r="S43" t="n">
        <v>57.64</v>
      </c>
      <c r="T43" t="n">
        <v>7523.85</v>
      </c>
      <c r="U43" t="n">
        <v>0.75</v>
      </c>
      <c r="V43" t="n">
        <v>0.88</v>
      </c>
      <c r="W43" t="n">
        <v>6.82</v>
      </c>
      <c r="X43" t="n">
        <v>0.45</v>
      </c>
      <c r="Y43" t="n">
        <v>1</v>
      </c>
      <c r="Z43" t="n">
        <v>10</v>
      </c>
      <c r="AA43" t="n">
        <v>361.8694069728693</v>
      </c>
      <c r="AB43" t="n">
        <v>495.1256871717949</v>
      </c>
      <c r="AC43" t="n">
        <v>447.8715865013845</v>
      </c>
      <c r="AD43" t="n">
        <v>361869.4069728693</v>
      </c>
      <c r="AE43" t="n">
        <v>495125.6871717949</v>
      </c>
      <c r="AF43" t="n">
        <v>4.091735381206252e-06</v>
      </c>
      <c r="AG43" t="n">
        <v>7.757523148148148</v>
      </c>
      <c r="AH43" t="n">
        <v>447871.5865013844</v>
      </c>
    </row>
    <row r="44">
      <c r="A44" t="n">
        <v>42</v>
      </c>
      <c r="B44" t="n">
        <v>65</v>
      </c>
      <c r="C44" t="inlineStr">
        <is>
          <t xml:space="preserve">CONCLUIDO	</t>
        </is>
      </c>
      <c r="D44" t="n">
        <v>3.7303</v>
      </c>
      <c r="E44" t="n">
        <v>26.81</v>
      </c>
      <c r="F44" t="n">
        <v>24.16</v>
      </c>
      <c r="G44" t="n">
        <v>85.29000000000001</v>
      </c>
      <c r="H44" t="n">
        <v>1.38</v>
      </c>
      <c r="I44" t="n">
        <v>17</v>
      </c>
      <c r="J44" t="n">
        <v>147.49</v>
      </c>
      <c r="K44" t="n">
        <v>46.47</v>
      </c>
      <c r="L44" t="n">
        <v>11.5</v>
      </c>
      <c r="M44" t="n">
        <v>15</v>
      </c>
      <c r="N44" t="n">
        <v>24.52</v>
      </c>
      <c r="O44" t="n">
        <v>18424.11</v>
      </c>
      <c r="P44" t="n">
        <v>247.42</v>
      </c>
      <c r="Q44" t="n">
        <v>452.58</v>
      </c>
      <c r="R44" t="n">
        <v>76.79000000000001</v>
      </c>
      <c r="S44" t="n">
        <v>57.64</v>
      </c>
      <c r="T44" t="n">
        <v>7447.03</v>
      </c>
      <c r="U44" t="n">
        <v>0.75</v>
      </c>
      <c r="V44" t="n">
        <v>0.88</v>
      </c>
      <c r="W44" t="n">
        <v>6.82</v>
      </c>
      <c r="X44" t="n">
        <v>0.44</v>
      </c>
      <c r="Y44" t="n">
        <v>1</v>
      </c>
      <c r="Z44" t="n">
        <v>10</v>
      </c>
      <c r="AA44" t="n">
        <v>361.8022035468902</v>
      </c>
      <c r="AB44" t="n">
        <v>495.0337364795645</v>
      </c>
      <c r="AC44" t="n">
        <v>447.7884114541669</v>
      </c>
      <c r="AD44" t="n">
        <v>361802.2035468902</v>
      </c>
      <c r="AE44" t="n">
        <v>495033.7364795645</v>
      </c>
      <c r="AF44" t="n">
        <v>4.092613082856598e-06</v>
      </c>
      <c r="AG44" t="n">
        <v>7.757523148148148</v>
      </c>
      <c r="AH44" t="n">
        <v>447788.4114541669</v>
      </c>
    </row>
    <row r="45">
      <c r="A45" t="n">
        <v>43</v>
      </c>
      <c r="B45" t="n">
        <v>65</v>
      </c>
      <c r="C45" t="inlineStr">
        <is>
          <t xml:space="preserve">CONCLUIDO	</t>
        </is>
      </c>
      <c r="D45" t="n">
        <v>3.7271</v>
      </c>
      <c r="E45" t="n">
        <v>26.83</v>
      </c>
      <c r="F45" t="n">
        <v>24.19</v>
      </c>
      <c r="G45" t="n">
        <v>85.37</v>
      </c>
      <c r="H45" t="n">
        <v>1.41</v>
      </c>
      <c r="I45" t="n">
        <v>17</v>
      </c>
      <c r="J45" t="n">
        <v>147.83</v>
      </c>
      <c r="K45" t="n">
        <v>46.47</v>
      </c>
      <c r="L45" t="n">
        <v>11.75</v>
      </c>
      <c r="M45" t="n">
        <v>15</v>
      </c>
      <c r="N45" t="n">
        <v>24.62</v>
      </c>
      <c r="O45" t="n">
        <v>18466.71</v>
      </c>
      <c r="P45" t="n">
        <v>246.79</v>
      </c>
      <c r="Q45" t="n">
        <v>452.63</v>
      </c>
      <c r="R45" t="n">
        <v>77.69</v>
      </c>
      <c r="S45" t="n">
        <v>57.64</v>
      </c>
      <c r="T45" t="n">
        <v>7899.56</v>
      </c>
      <c r="U45" t="n">
        <v>0.74</v>
      </c>
      <c r="V45" t="n">
        <v>0.88</v>
      </c>
      <c r="W45" t="n">
        <v>6.81</v>
      </c>
      <c r="X45" t="n">
        <v>0.46</v>
      </c>
      <c r="Y45" t="n">
        <v>1</v>
      </c>
      <c r="Z45" t="n">
        <v>10</v>
      </c>
      <c r="AA45" t="n">
        <v>361.6624296588715</v>
      </c>
      <c r="AB45" t="n">
        <v>494.8424916795886</v>
      </c>
      <c r="AC45" t="n">
        <v>447.6154187894869</v>
      </c>
      <c r="AD45" t="n">
        <v>361662.4296588716</v>
      </c>
      <c r="AE45" t="n">
        <v>494842.4916795886</v>
      </c>
      <c r="AF45" t="n">
        <v>4.089102276255214e-06</v>
      </c>
      <c r="AG45" t="n">
        <v>7.763310185185184</v>
      </c>
      <c r="AH45" t="n">
        <v>447615.4187894869</v>
      </c>
    </row>
    <row r="46">
      <c r="A46" t="n">
        <v>44</v>
      </c>
      <c r="B46" t="n">
        <v>65</v>
      </c>
      <c r="C46" t="inlineStr">
        <is>
          <t xml:space="preserve">CONCLUIDO	</t>
        </is>
      </c>
      <c r="D46" t="n">
        <v>3.7359</v>
      </c>
      <c r="E46" t="n">
        <v>26.77</v>
      </c>
      <c r="F46" t="n">
        <v>24.15</v>
      </c>
      <c r="G46" t="n">
        <v>90.56999999999999</v>
      </c>
      <c r="H46" t="n">
        <v>1.43</v>
      </c>
      <c r="I46" t="n">
        <v>16</v>
      </c>
      <c r="J46" t="n">
        <v>148.18</v>
      </c>
      <c r="K46" t="n">
        <v>46.47</v>
      </c>
      <c r="L46" t="n">
        <v>12</v>
      </c>
      <c r="M46" t="n">
        <v>14</v>
      </c>
      <c r="N46" t="n">
        <v>24.71</v>
      </c>
      <c r="O46" t="n">
        <v>18509.36</v>
      </c>
      <c r="P46" t="n">
        <v>245.96</v>
      </c>
      <c r="Q46" t="n">
        <v>452.58</v>
      </c>
      <c r="R46" t="n">
        <v>76.27</v>
      </c>
      <c r="S46" t="n">
        <v>57.64</v>
      </c>
      <c r="T46" t="n">
        <v>7192.02</v>
      </c>
      <c r="U46" t="n">
        <v>0.76</v>
      </c>
      <c r="V46" t="n">
        <v>0.88</v>
      </c>
      <c r="W46" t="n">
        <v>6.82</v>
      </c>
      <c r="X46" t="n">
        <v>0.43</v>
      </c>
      <c r="Y46" t="n">
        <v>1</v>
      </c>
      <c r="Z46" t="n">
        <v>10</v>
      </c>
      <c r="AA46" t="n">
        <v>360.4970184302838</v>
      </c>
      <c r="AB46" t="n">
        <v>493.24792462232</v>
      </c>
      <c r="AC46" t="n">
        <v>446.1730349741752</v>
      </c>
      <c r="AD46" t="n">
        <v>360497.0184302838</v>
      </c>
      <c r="AE46" t="n">
        <v>493247.92462232</v>
      </c>
      <c r="AF46" t="n">
        <v>4.09875699440902e-06</v>
      </c>
      <c r="AG46" t="n">
        <v>7.745949074074074</v>
      </c>
      <c r="AH46" t="n">
        <v>446173.0349741752</v>
      </c>
    </row>
    <row r="47">
      <c r="A47" t="n">
        <v>45</v>
      </c>
      <c r="B47" t="n">
        <v>65</v>
      </c>
      <c r="C47" t="inlineStr">
        <is>
          <t xml:space="preserve">CONCLUIDO	</t>
        </is>
      </c>
      <c r="D47" t="n">
        <v>3.7329</v>
      </c>
      <c r="E47" t="n">
        <v>26.79</v>
      </c>
      <c r="F47" t="n">
        <v>24.17</v>
      </c>
      <c r="G47" t="n">
        <v>90.65000000000001</v>
      </c>
      <c r="H47" t="n">
        <v>1.46</v>
      </c>
      <c r="I47" t="n">
        <v>16</v>
      </c>
      <c r="J47" t="n">
        <v>148.52</v>
      </c>
      <c r="K47" t="n">
        <v>46.47</v>
      </c>
      <c r="L47" t="n">
        <v>12.25</v>
      </c>
      <c r="M47" t="n">
        <v>14</v>
      </c>
      <c r="N47" t="n">
        <v>24.81</v>
      </c>
      <c r="O47" t="n">
        <v>18552.03</v>
      </c>
      <c r="P47" t="n">
        <v>245.83</v>
      </c>
      <c r="Q47" t="n">
        <v>452.65</v>
      </c>
      <c r="R47" t="n">
        <v>76.84</v>
      </c>
      <c r="S47" t="n">
        <v>57.64</v>
      </c>
      <c r="T47" t="n">
        <v>7479.54</v>
      </c>
      <c r="U47" t="n">
        <v>0.75</v>
      </c>
      <c r="V47" t="n">
        <v>0.88</v>
      </c>
      <c r="W47" t="n">
        <v>6.82</v>
      </c>
      <c r="X47" t="n">
        <v>0.45</v>
      </c>
      <c r="Y47" t="n">
        <v>1</v>
      </c>
      <c r="Z47" t="n">
        <v>10</v>
      </c>
      <c r="AA47" t="n">
        <v>360.6425848194422</v>
      </c>
      <c r="AB47" t="n">
        <v>493.4470949779023</v>
      </c>
      <c r="AC47" t="n">
        <v>446.3531967905581</v>
      </c>
      <c r="AD47" t="n">
        <v>360642.5848194422</v>
      </c>
      <c r="AE47" t="n">
        <v>493447.0949779024</v>
      </c>
      <c r="AF47" t="n">
        <v>4.095465613220221e-06</v>
      </c>
      <c r="AG47" t="n">
        <v>7.751736111111111</v>
      </c>
      <c r="AH47" t="n">
        <v>446353.1967905581</v>
      </c>
    </row>
    <row r="48">
      <c r="A48" t="n">
        <v>46</v>
      </c>
      <c r="B48" t="n">
        <v>65</v>
      </c>
      <c r="C48" t="inlineStr">
        <is>
          <t xml:space="preserve">CONCLUIDO	</t>
        </is>
      </c>
      <c r="D48" t="n">
        <v>3.7413</v>
      </c>
      <c r="E48" t="n">
        <v>26.73</v>
      </c>
      <c r="F48" t="n">
        <v>24.14</v>
      </c>
      <c r="G48" t="n">
        <v>96.56</v>
      </c>
      <c r="H48" t="n">
        <v>1.49</v>
      </c>
      <c r="I48" t="n">
        <v>15</v>
      </c>
      <c r="J48" t="n">
        <v>148.87</v>
      </c>
      <c r="K48" t="n">
        <v>46.47</v>
      </c>
      <c r="L48" t="n">
        <v>12.5</v>
      </c>
      <c r="M48" t="n">
        <v>13</v>
      </c>
      <c r="N48" t="n">
        <v>24.9</v>
      </c>
      <c r="O48" t="n">
        <v>18594.74</v>
      </c>
      <c r="P48" t="n">
        <v>244.39</v>
      </c>
      <c r="Q48" t="n">
        <v>452.59</v>
      </c>
      <c r="R48" t="n">
        <v>75.98</v>
      </c>
      <c r="S48" t="n">
        <v>57.64</v>
      </c>
      <c r="T48" t="n">
        <v>7052.67</v>
      </c>
      <c r="U48" t="n">
        <v>0.76</v>
      </c>
      <c r="V48" t="n">
        <v>0.88</v>
      </c>
      <c r="W48" t="n">
        <v>6.82</v>
      </c>
      <c r="X48" t="n">
        <v>0.42</v>
      </c>
      <c r="Y48" t="n">
        <v>1</v>
      </c>
      <c r="Z48" t="n">
        <v>10</v>
      </c>
      <c r="AA48" t="n">
        <v>359.1364054495496</v>
      </c>
      <c r="AB48" t="n">
        <v>491.386273916071</v>
      </c>
      <c r="AC48" t="n">
        <v>444.4890575984875</v>
      </c>
      <c r="AD48" t="n">
        <v>359136.4054495496</v>
      </c>
      <c r="AE48" t="n">
        <v>491386.273916071</v>
      </c>
      <c r="AF48" t="n">
        <v>4.104681480548854e-06</v>
      </c>
      <c r="AG48" t="n">
        <v>7.734375</v>
      </c>
      <c r="AH48" t="n">
        <v>444489.0575984875</v>
      </c>
    </row>
    <row r="49">
      <c r="A49" t="n">
        <v>47</v>
      </c>
      <c r="B49" t="n">
        <v>65</v>
      </c>
      <c r="C49" t="inlineStr">
        <is>
          <t xml:space="preserve">CONCLUIDO	</t>
        </is>
      </c>
      <c r="D49" t="n">
        <v>3.7427</v>
      </c>
      <c r="E49" t="n">
        <v>26.72</v>
      </c>
      <c r="F49" t="n">
        <v>24.13</v>
      </c>
      <c r="G49" t="n">
        <v>96.52</v>
      </c>
      <c r="H49" t="n">
        <v>1.51</v>
      </c>
      <c r="I49" t="n">
        <v>15</v>
      </c>
      <c r="J49" t="n">
        <v>149.22</v>
      </c>
      <c r="K49" t="n">
        <v>46.47</v>
      </c>
      <c r="L49" t="n">
        <v>12.75</v>
      </c>
      <c r="M49" t="n">
        <v>13</v>
      </c>
      <c r="N49" t="n">
        <v>25</v>
      </c>
      <c r="O49" t="n">
        <v>18637.48</v>
      </c>
      <c r="P49" t="n">
        <v>244.1</v>
      </c>
      <c r="Q49" t="n">
        <v>452.58</v>
      </c>
      <c r="R49" t="n">
        <v>75.42</v>
      </c>
      <c r="S49" t="n">
        <v>57.64</v>
      </c>
      <c r="T49" t="n">
        <v>6774.52</v>
      </c>
      <c r="U49" t="n">
        <v>0.76</v>
      </c>
      <c r="V49" t="n">
        <v>0.88</v>
      </c>
      <c r="W49" t="n">
        <v>6.82</v>
      </c>
      <c r="X49" t="n">
        <v>0.41</v>
      </c>
      <c r="Y49" t="n">
        <v>1</v>
      </c>
      <c r="Z49" t="n">
        <v>10</v>
      </c>
      <c r="AA49" t="n">
        <v>358.8408309560988</v>
      </c>
      <c r="AB49" t="n">
        <v>490.9818558543054</v>
      </c>
      <c r="AC49" t="n">
        <v>444.1232366289324</v>
      </c>
      <c r="AD49" t="n">
        <v>358840.8309560988</v>
      </c>
      <c r="AE49" t="n">
        <v>490981.8558543054</v>
      </c>
      <c r="AF49" t="n">
        <v>4.106217458436959e-06</v>
      </c>
      <c r="AG49" t="n">
        <v>7.731481481481481</v>
      </c>
      <c r="AH49" t="n">
        <v>444123.2366289324</v>
      </c>
    </row>
    <row r="50">
      <c r="A50" t="n">
        <v>48</v>
      </c>
      <c r="B50" t="n">
        <v>65</v>
      </c>
      <c r="C50" t="inlineStr">
        <is>
          <t xml:space="preserve">CONCLUIDO	</t>
        </is>
      </c>
      <c r="D50" t="n">
        <v>3.7431</v>
      </c>
      <c r="E50" t="n">
        <v>26.72</v>
      </c>
      <c r="F50" t="n">
        <v>24.13</v>
      </c>
      <c r="G50" t="n">
        <v>96.51000000000001</v>
      </c>
      <c r="H50" t="n">
        <v>1.54</v>
      </c>
      <c r="I50" t="n">
        <v>15</v>
      </c>
      <c r="J50" t="n">
        <v>149.56</v>
      </c>
      <c r="K50" t="n">
        <v>46.47</v>
      </c>
      <c r="L50" t="n">
        <v>13</v>
      </c>
      <c r="M50" t="n">
        <v>13</v>
      </c>
      <c r="N50" t="n">
        <v>25.1</v>
      </c>
      <c r="O50" t="n">
        <v>18680.25</v>
      </c>
      <c r="P50" t="n">
        <v>243.3</v>
      </c>
      <c r="Q50" t="n">
        <v>452.61</v>
      </c>
      <c r="R50" t="n">
        <v>75.40000000000001</v>
      </c>
      <c r="S50" t="n">
        <v>57.64</v>
      </c>
      <c r="T50" t="n">
        <v>6764.83</v>
      </c>
      <c r="U50" t="n">
        <v>0.76</v>
      </c>
      <c r="V50" t="n">
        <v>0.88</v>
      </c>
      <c r="W50" t="n">
        <v>6.82</v>
      </c>
      <c r="X50" t="n">
        <v>0.4</v>
      </c>
      <c r="Y50" t="n">
        <v>1</v>
      </c>
      <c r="Z50" t="n">
        <v>10</v>
      </c>
      <c r="AA50" t="n">
        <v>358.3003965211804</v>
      </c>
      <c r="AB50" t="n">
        <v>490.2424096181656</v>
      </c>
      <c r="AC50" t="n">
        <v>443.4543621037503</v>
      </c>
      <c r="AD50" t="n">
        <v>358300.3965211804</v>
      </c>
      <c r="AE50" t="n">
        <v>490242.4096181656</v>
      </c>
      <c r="AF50" t="n">
        <v>4.106656309262132e-06</v>
      </c>
      <c r="AG50" t="n">
        <v>7.731481481481481</v>
      </c>
      <c r="AH50" t="n">
        <v>443454.3621037503</v>
      </c>
    </row>
    <row r="51">
      <c r="A51" t="n">
        <v>49</v>
      </c>
      <c r="B51" t="n">
        <v>65</v>
      </c>
      <c r="C51" t="inlineStr">
        <is>
          <t xml:space="preserve">CONCLUIDO	</t>
        </is>
      </c>
      <c r="D51" t="n">
        <v>3.7439</v>
      </c>
      <c r="E51" t="n">
        <v>26.71</v>
      </c>
      <c r="F51" t="n">
        <v>24.12</v>
      </c>
      <c r="G51" t="n">
        <v>96.48999999999999</v>
      </c>
      <c r="H51" t="n">
        <v>1.56</v>
      </c>
      <c r="I51" t="n">
        <v>15</v>
      </c>
      <c r="J51" t="n">
        <v>149.91</v>
      </c>
      <c r="K51" t="n">
        <v>46.47</v>
      </c>
      <c r="L51" t="n">
        <v>13.25</v>
      </c>
      <c r="M51" t="n">
        <v>13</v>
      </c>
      <c r="N51" t="n">
        <v>25.19</v>
      </c>
      <c r="O51" t="n">
        <v>18723.06</v>
      </c>
      <c r="P51" t="n">
        <v>242.54</v>
      </c>
      <c r="Q51" t="n">
        <v>452.58</v>
      </c>
      <c r="R51" t="n">
        <v>75.2</v>
      </c>
      <c r="S51" t="n">
        <v>57.64</v>
      </c>
      <c r="T51" t="n">
        <v>6664.1</v>
      </c>
      <c r="U51" t="n">
        <v>0.77</v>
      </c>
      <c r="V51" t="n">
        <v>0.88</v>
      </c>
      <c r="W51" t="n">
        <v>6.82</v>
      </c>
      <c r="X51" t="n">
        <v>0.4</v>
      </c>
      <c r="Y51" t="n">
        <v>1</v>
      </c>
      <c r="Z51" t="n">
        <v>10</v>
      </c>
      <c r="AA51" t="n">
        <v>357.7367615721716</v>
      </c>
      <c r="AB51" t="n">
        <v>489.4712194151127</v>
      </c>
      <c r="AC51" t="n">
        <v>442.7567732113047</v>
      </c>
      <c r="AD51" t="n">
        <v>357736.7615721716</v>
      </c>
      <c r="AE51" t="n">
        <v>489471.2194151127</v>
      </c>
      <c r="AF51" t="n">
        <v>4.107534010912479e-06</v>
      </c>
      <c r="AG51" t="n">
        <v>7.728587962962963</v>
      </c>
      <c r="AH51" t="n">
        <v>442756.7732113047</v>
      </c>
    </row>
    <row r="52">
      <c r="A52" t="n">
        <v>50</v>
      </c>
      <c r="B52" t="n">
        <v>65</v>
      </c>
      <c r="C52" t="inlineStr">
        <is>
          <t xml:space="preserve">CONCLUIDO	</t>
        </is>
      </c>
      <c r="D52" t="n">
        <v>3.7502</v>
      </c>
      <c r="E52" t="n">
        <v>26.66</v>
      </c>
      <c r="F52" t="n">
        <v>24.1</v>
      </c>
      <c r="G52" t="n">
        <v>103.3</v>
      </c>
      <c r="H52" t="n">
        <v>1.59</v>
      </c>
      <c r="I52" t="n">
        <v>14</v>
      </c>
      <c r="J52" t="n">
        <v>150.26</v>
      </c>
      <c r="K52" t="n">
        <v>46.47</v>
      </c>
      <c r="L52" t="n">
        <v>13.5</v>
      </c>
      <c r="M52" t="n">
        <v>12</v>
      </c>
      <c r="N52" t="n">
        <v>25.29</v>
      </c>
      <c r="O52" t="n">
        <v>18765.9</v>
      </c>
      <c r="P52" t="n">
        <v>242.79</v>
      </c>
      <c r="Q52" t="n">
        <v>452.59</v>
      </c>
      <c r="R52" t="n">
        <v>74.56999999999999</v>
      </c>
      <c r="S52" t="n">
        <v>57.64</v>
      </c>
      <c r="T52" t="n">
        <v>6352.75</v>
      </c>
      <c r="U52" t="n">
        <v>0.77</v>
      </c>
      <c r="V52" t="n">
        <v>0.88</v>
      </c>
      <c r="W52" t="n">
        <v>6.82</v>
      </c>
      <c r="X52" t="n">
        <v>0.38</v>
      </c>
      <c r="Y52" t="n">
        <v>1</v>
      </c>
      <c r="Z52" t="n">
        <v>10</v>
      </c>
      <c r="AA52" t="n">
        <v>357.4788898796456</v>
      </c>
      <c r="AB52" t="n">
        <v>489.1183879889025</v>
      </c>
      <c r="AC52" t="n">
        <v>442.43761552121</v>
      </c>
      <c r="AD52" t="n">
        <v>357478.8898796457</v>
      </c>
      <c r="AE52" t="n">
        <v>489118.3879889025</v>
      </c>
      <c r="AF52" t="n">
        <v>4.114445911408952e-06</v>
      </c>
      <c r="AG52" t="n">
        <v>7.71412037037037</v>
      </c>
      <c r="AH52" t="n">
        <v>442437.61552121</v>
      </c>
    </row>
    <row r="53">
      <c r="A53" t="n">
        <v>51</v>
      </c>
      <c r="B53" t="n">
        <v>65</v>
      </c>
      <c r="C53" t="inlineStr">
        <is>
          <t xml:space="preserve">CONCLUIDO	</t>
        </is>
      </c>
      <c r="D53" t="n">
        <v>3.7515</v>
      </c>
      <c r="E53" t="n">
        <v>26.66</v>
      </c>
      <c r="F53" t="n">
        <v>24.09</v>
      </c>
      <c r="G53" t="n">
        <v>103.26</v>
      </c>
      <c r="H53" t="n">
        <v>1.62</v>
      </c>
      <c r="I53" t="n">
        <v>14</v>
      </c>
      <c r="J53" t="n">
        <v>150.61</v>
      </c>
      <c r="K53" t="n">
        <v>46.47</v>
      </c>
      <c r="L53" t="n">
        <v>13.75</v>
      </c>
      <c r="M53" t="n">
        <v>12</v>
      </c>
      <c r="N53" t="n">
        <v>25.39</v>
      </c>
      <c r="O53" t="n">
        <v>18808.78</v>
      </c>
      <c r="P53" t="n">
        <v>241.98</v>
      </c>
      <c r="Q53" t="n">
        <v>452.59</v>
      </c>
      <c r="R53" t="n">
        <v>74.31</v>
      </c>
      <c r="S53" t="n">
        <v>57.64</v>
      </c>
      <c r="T53" t="n">
        <v>6225.03</v>
      </c>
      <c r="U53" t="n">
        <v>0.78</v>
      </c>
      <c r="V53" t="n">
        <v>0.88</v>
      </c>
      <c r="W53" t="n">
        <v>6.82</v>
      </c>
      <c r="X53" t="n">
        <v>0.37</v>
      </c>
      <c r="Y53" t="n">
        <v>1</v>
      </c>
      <c r="Z53" t="n">
        <v>10</v>
      </c>
      <c r="AA53" t="n">
        <v>356.8552022781425</v>
      </c>
      <c r="AB53" t="n">
        <v>488.2650310973709</v>
      </c>
      <c r="AC53" t="n">
        <v>441.6657018137122</v>
      </c>
      <c r="AD53" t="n">
        <v>356855.2022781425</v>
      </c>
      <c r="AE53" t="n">
        <v>488265.0310973709</v>
      </c>
      <c r="AF53" t="n">
        <v>4.115872176590765e-06</v>
      </c>
      <c r="AG53" t="n">
        <v>7.71412037037037</v>
      </c>
      <c r="AH53" t="n">
        <v>441665.7018137123</v>
      </c>
    </row>
    <row r="54">
      <c r="A54" t="n">
        <v>52</v>
      </c>
      <c r="B54" t="n">
        <v>65</v>
      </c>
      <c r="C54" t="inlineStr">
        <is>
          <t xml:space="preserve">CONCLUIDO	</t>
        </is>
      </c>
      <c r="D54" t="n">
        <v>3.7522</v>
      </c>
      <c r="E54" t="n">
        <v>26.65</v>
      </c>
      <c r="F54" t="n">
        <v>24.09</v>
      </c>
      <c r="G54" t="n">
        <v>103.24</v>
      </c>
      <c r="H54" t="n">
        <v>1.64</v>
      </c>
      <c r="I54" t="n">
        <v>14</v>
      </c>
      <c r="J54" t="n">
        <v>150.95</v>
      </c>
      <c r="K54" t="n">
        <v>46.47</v>
      </c>
      <c r="L54" t="n">
        <v>14</v>
      </c>
      <c r="M54" t="n">
        <v>12</v>
      </c>
      <c r="N54" t="n">
        <v>25.49</v>
      </c>
      <c r="O54" t="n">
        <v>18851.69</v>
      </c>
      <c r="P54" t="n">
        <v>240.84</v>
      </c>
      <c r="Q54" t="n">
        <v>452.56</v>
      </c>
      <c r="R54" t="n">
        <v>74.34</v>
      </c>
      <c r="S54" t="n">
        <v>57.64</v>
      </c>
      <c r="T54" t="n">
        <v>6237.96</v>
      </c>
      <c r="U54" t="n">
        <v>0.78</v>
      </c>
      <c r="V54" t="n">
        <v>0.88</v>
      </c>
      <c r="W54" t="n">
        <v>6.82</v>
      </c>
      <c r="X54" t="n">
        <v>0.37</v>
      </c>
      <c r="Y54" t="n">
        <v>1</v>
      </c>
      <c r="Z54" t="n">
        <v>10</v>
      </c>
      <c r="AA54" t="n">
        <v>356.0797007729562</v>
      </c>
      <c r="AB54" t="n">
        <v>487.2039557252631</v>
      </c>
      <c r="AC54" t="n">
        <v>440.7058939858898</v>
      </c>
      <c r="AD54" t="n">
        <v>356079.7007729562</v>
      </c>
      <c r="AE54" t="n">
        <v>487203.9557252631</v>
      </c>
      <c r="AF54" t="n">
        <v>4.116640165534817e-06</v>
      </c>
      <c r="AG54" t="n">
        <v>7.711226851851851</v>
      </c>
      <c r="AH54" t="n">
        <v>440705.8939858897</v>
      </c>
    </row>
    <row r="55">
      <c r="A55" t="n">
        <v>53</v>
      </c>
      <c r="B55" t="n">
        <v>65</v>
      </c>
      <c r="C55" t="inlineStr">
        <is>
          <t xml:space="preserve">CONCLUIDO	</t>
        </is>
      </c>
      <c r="D55" t="n">
        <v>3.7585</v>
      </c>
      <c r="E55" t="n">
        <v>26.61</v>
      </c>
      <c r="F55" t="n">
        <v>24.07</v>
      </c>
      <c r="G55" t="n">
        <v>111.1</v>
      </c>
      <c r="H55" t="n">
        <v>1.67</v>
      </c>
      <c r="I55" t="n">
        <v>13</v>
      </c>
      <c r="J55" t="n">
        <v>151.3</v>
      </c>
      <c r="K55" t="n">
        <v>46.47</v>
      </c>
      <c r="L55" t="n">
        <v>14.25</v>
      </c>
      <c r="M55" t="n">
        <v>11</v>
      </c>
      <c r="N55" t="n">
        <v>25.59</v>
      </c>
      <c r="O55" t="n">
        <v>18894.63</v>
      </c>
      <c r="P55" t="n">
        <v>238.9</v>
      </c>
      <c r="Q55" t="n">
        <v>452.57</v>
      </c>
      <c r="R55" t="n">
        <v>73.67</v>
      </c>
      <c r="S55" t="n">
        <v>57.64</v>
      </c>
      <c r="T55" t="n">
        <v>5907.7</v>
      </c>
      <c r="U55" t="n">
        <v>0.78</v>
      </c>
      <c r="V55" t="n">
        <v>0.88</v>
      </c>
      <c r="W55" t="n">
        <v>6.82</v>
      </c>
      <c r="X55" t="n">
        <v>0.35</v>
      </c>
      <c r="Y55" t="n">
        <v>1</v>
      </c>
      <c r="Z55" t="n">
        <v>10</v>
      </c>
      <c r="AA55" t="n">
        <v>354.4158799374857</v>
      </c>
      <c r="AB55" t="n">
        <v>484.9274426555778</v>
      </c>
      <c r="AC55" t="n">
        <v>438.646648128469</v>
      </c>
      <c r="AD55" t="n">
        <v>354415.8799374857</v>
      </c>
      <c r="AE55" t="n">
        <v>484927.4426555778</v>
      </c>
      <c r="AF55" t="n">
        <v>4.12355206603129e-06</v>
      </c>
      <c r="AG55" t="n">
        <v>7.699652777777778</v>
      </c>
      <c r="AH55" t="n">
        <v>438646.648128469</v>
      </c>
    </row>
    <row r="56">
      <c r="A56" t="n">
        <v>54</v>
      </c>
      <c r="B56" t="n">
        <v>65</v>
      </c>
      <c r="C56" t="inlineStr">
        <is>
          <t xml:space="preserve">CONCLUIDO	</t>
        </is>
      </c>
      <c r="D56" t="n">
        <v>3.7583</v>
      </c>
      <c r="E56" t="n">
        <v>26.61</v>
      </c>
      <c r="F56" t="n">
        <v>24.07</v>
      </c>
      <c r="G56" t="n">
        <v>111.11</v>
      </c>
      <c r="H56" t="n">
        <v>1.69</v>
      </c>
      <c r="I56" t="n">
        <v>13</v>
      </c>
      <c r="J56" t="n">
        <v>151.65</v>
      </c>
      <c r="K56" t="n">
        <v>46.47</v>
      </c>
      <c r="L56" t="n">
        <v>14.5</v>
      </c>
      <c r="M56" t="n">
        <v>11</v>
      </c>
      <c r="N56" t="n">
        <v>25.68</v>
      </c>
      <c r="O56" t="n">
        <v>18937.61</v>
      </c>
      <c r="P56" t="n">
        <v>239.83</v>
      </c>
      <c r="Q56" t="n">
        <v>452.61</v>
      </c>
      <c r="R56" t="n">
        <v>73.79000000000001</v>
      </c>
      <c r="S56" t="n">
        <v>57.64</v>
      </c>
      <c r="T56" t="n">
        <v>5968.95</v>
      </c>
      <c r="U56" t="n">
        <v>0.78</v>
      </c>
      <c r="V56" t="n">
        <v>0.88</v>
      </c>
      <c r="W56" t="n">
        <v>6.81</v>
      </c>
      <c r="X56" t="n">
        <v>0.35</v>
      </c>
      <c r="Y56" t="n">
        <v>1</v>
      </c>
      <c r="Z56" t="n">
        <v>10</v>
      </c>
      <c r="AA56" t="n">
        <v>355.0258495115001</v>
      </c>
      <c r="AB56" t="n">
        <v>485.7620299367024</v>
      </c>
      <c r="AC56" t="n">
        <v>439.4015835708338</v>
      </c>
      <c r="AD56" t="n">
        <v>355025.8495115001</v>
      </c>
      <c r="AE56" t="n">
        <v>485762.0299367025</v>
      </c>
      <c r="AF56" t="n">
        <v>4.123332640618704e-06</v>
      </c>
      <c r="AG56" t="n">
        <v>7.699652777777778</v>
      </c>
      <c r="AH56" t="n">
        <v>439401.5835708338</v>
      </c>
    </row>
    <row r="57">
      <c r="A57" t="n">
        <v>55</v>
      </c>
      <c r="B57" t="n">
        <v>65</v>
      </c>
      <c r="C57" t="inlineStr">
        <is>
          <t xml:space="preserve">CONCLUIDO	</t>
        </is>
      </c>
      <c r="D57" t="n">
        <v>3.7605</v>
      </c>
      <c r="E57" t="n">
        <v>26.59</v>
      </c>
      <c r="F57" t="n">
        <v>24.06</v>
      </c>
      <c r="G57" t="n">
        <v>111.04</v>
      </c>
      <c r="H57" t="n">
        <v>1.72</v>
      </c>
      <c r="I57" t="n">
        <v>13</v>
      </c>
      <c r="J57" t="n">
        <v>152</v>
      </c>
      <c r="K57" t="n">
        <v>46.47</v>
      </c>
      <c r="L57" t="n">
        <v>14.75</v>
      </c>
      <c r="M57" t="n">
        <v>11</v>
      </c>
      <c r="N57" t="n">
        <v>25.78</v>
      </c>
      <c r="O57" t="n">
        <v>18980.62</v>
      </c>
      <c r="P57" t="n">
        <v>240.14</v>
      </c>
      <c r="Q57" t="n">
        <v>452.59</v>
      </c>
      <c r="R57" t="n">
        <v>73.22</v>
      </c>
      <c r="S57" t="n">
        <v>57.64</v>
      </c>
      <c r="T57" t="n">
        <v>5685.19</v>
      </c>
      <c r="U57" t="n">
        <v>0.79</v>
      </c>
      <c r="V57" t="n">
        <v>0.88</v>
      </c>
      <c r="W57" t="n">
        <v>6.81</v>
      </c>
      <c r="X57" t="n">
        <v>0.33</v>
      </c>
      <c r="Y57" t="n">
        <v>1</v>
      </c>
      <c r="Z57" t="n">
        <v>10</v>
      </c>
      <c r="AA57" t="n">
        <v>355.0731267338121</v>
      </c>
      <c r="AB57" t="n">
        <v>485.8267167179937</v>
      </c>
      <c r="AC57" t="n">
        <v>439.460096736507</v>
      </c>
      <c r="AD57" t="n">
        <v>355073.1267338121</v>
      </c>
      <c r="AE57" t="n">
        <v>485826.7167179937</v>
      </c>
      <c r="AF57" t="n">
        <v>4.125746320157156e-06</v>
      </c>
      <c r="AG57" t="n">
        <v>7.69386574074074</v>
      </c>
      <c r="AH57" t="n">
        <v>439460.096736507</v>
      </c>
    </row>
    <row r="58">
      <c r="A58" t="n">
        <v>56</v>
      </c>
      <c r="B58" t="n">
        <v>65</v>
      </c>
      <c r="C58" t="inlineStr">
        <is>
          <t xml:space="preserve">CONCLUIDO	</t>
        </is>
      </c>
      <c r="D58" t="n">
        <v>3.7589</v>
      </c>
      <c r="E58" t="n">
        <v>26.6</v>
      </c>
      <c r="F58" t="n">
        <v>24.07</v>
      </c>
      <c r="G58" t="n">
        <v>111.09</v>
      </c>
      <c r="H58" t="n">
        <v>1.74</v>
      </c>
      <c r="I58" t="n">
        <v>13</v>
      </c>
      <c r="J58" t="n">
        <v>152.35</v>
      </c>
      <c r="K58" t="n">
        <v>46.47</v>
      </c>
      <c r="L58" t="n">
        <v>15</v>
      </c>
      <c r="M58" t="n">
        <v>11</v>
      </c>
      <c r="N58" t="n">
        <v>25.88</v>
      </c>
      <c r="O58" t="n">
        <v>19023.66</v>
      </c>
      <c r="P58" t="n">
        <v>239.74</v>
      </c>
      <c r="Q58" t="n">
        <v>452.61</v>
      </c>
      <c r="R58" t="n">
        <v>73.66</v>
      </c>
      <c r="S58" t="n">
        <v>57.64</v>
      </c>
      <c r="T58" t="n">
        <v>5901.71</v>
      </c>
      <c r="U58" t="n">
        <v>0.78</v>
      </c>
      <c r="V58" t="n">
        <v>0.88</v>
      </c>
      <c r="W58" t="n">
        <v>6.81</v>
      </c>
      <c r="X58" t="n">
        <v>0.34</v>
      </c>
      <c r="Y58" t="n">
        <v>1</v>
      </c>
      <c r="Z58" t="n">
        <v>10</v>
      </c>
      <c r="AA58" t="n">
        <v>354.9334390585888</v>
      </c>
      <c r="AB58" t="n">
        <v>485.6355898781678</v>
      </c>
      <c r="AC58" t="n">
        <v>439.2872107740261</v>
      </c>
      <c r="AD58" t="n">
        <v>354933.4390585888</v>
      </c>
      <c r="AE58" t="n">
        <v>485635.5898781678</v>
      </c>
      <c r="AF58" t="n">
        <v>4.123990916856464e-06</v>
      </c>
      <c r="AG58" t="n">
        <v>7.69675925925926</v>
      </c>
      <c r="AH58" t="n">
        <v>439287.2107740261</v>
      </c>
    </row>
    <row r="59">
      <c r="A59" t="n">
        <v>57</v>
      </c>
      <c r="B59" t="n">
        <v>65</v>
      </c>
      <c r="C59" t="inlineStr">
        <is>
          <t xml:space="preserve">CONCLUIDO	</t>
        </is>
      </c>
      <c r="D59" t="n">
        <v>3.7576</v>
      </c>
      <c r="E59" t="n">
        <v>26.61</v>
      </c>
      <c r="F59" t="n">
        <v>24.08</v>
      </c>
      <c r="G59" t="n">
        <v>111.13</v>
      </c>
      <c r="H59" t="n">
        <v>1.77</v>
      </c>
      <c r="I59" t="n">
        <v>13</v>
      </c>
      <c r="J59" t="n">
        <v>152.7</v>
      </c>
      <c r="K59" t="n">
        <v>46.47</v>
      </c>
      <c r="L59" t="n">
        <v>15.25</v>
      </c>
      <c r="M59" t="n">
        <v>11</v>
      </c>
      <c r="N59" t="n">
        <v>25.98</v>
      </c>
      <c r="O59" t="n">
        <v>19066.74</v>
      </c>
      <c r="P59" t="n">
        <v>238.29</v>
      </c>
      <c r="Q59" t="n">
        <v>452.61</v>
      </c>
      <c r="R59" t="n">
        <v>73.76000000000001</v>
      </c>
      <c r="S59" t="n">
        <v>57.64</v>
      </c>
      <c r="T59" t="n">
        <v>5955.05</v>
      </c>
      <c r="U59" t="n">
        <v>0.78</v>
      </c>
      <c r="V59" t="n">
        <v>0.88</v>
      </c>
      <c r="W59" t="n">
        <v>6.82</v>
      </c>
      <c r="X59" t="n">
        <v>0.35</v>
      </c>
      <c r="Y59" t="n">
        <v>1</v>
      </c>
      <c r="Z59" t="n">
        <v>10</v>
      </c>
      <c r="AA59" t="n">
        <v>354.1005430349283</v>
      </c>
      <c r="AB59" t="n">
        <v>484.4959847938162</v>
      </c>
      <c r="AC59" t="n">
        <v>438.2563679994791</v>
      </c>
      <c r="AD59" t="n">
        <v>354100.5430349283</v>
      </c>
      <c r="AE59" t="n">
        <v>484495.9847938162</v>
      </c>
      <c r="AF59" t="n">
        <v>4.122564651674651e-06</v>
      </c>
      <c r="AG59" t="n">
        <v>7.699652777777778</v>
      </c>
      <c r="AH59" t="n">
        <v>438256.3679994791</v>
      </c>
    </row>
    <row r="60">
      <c r="A60" t="n">
        <v>58</v>
      </c>
      <c r="B60" t="n">
        <v>65</v>
      </c>
      <c r="C60" t="inlineStr">
        <is>
          <t xml:space="preserve">CONCLUIDO	</t>
        </is>
      </c>
      <c r="D60" t="n">
        <v>3.7701</v>
      </c>
      <c r="E60" t="n">
        <v>26.52</v>
      </c>
      <c r="F60" t="n">
        <v>24.02</v>
      </c>
      <c r="G60" t="n">
        <v>120.09</v>
      </c>
      <c r="H60" t="n">
        <v>1.79</v>
      </c>
      <c r="I60" t="n">
        <v>12</v>
      </c>
      <c r="J60" t="n">
        <v>153.05</v>
      </c>
      <c r="K60" t="n">
        <v>46.47</v>
      </c>
      <c r="L60" t="n">
        <v>15.5</v>
      </c>
      <c r="M60" t="n">
        <v>10</v>
      </c>
      <c r="N60" t="n">
        <v>26.08</v>
      </c>
      <c r="O60" t="n">
        <v>19109.85</v>
      </c>
      <c r="P60" t="n">
        <v>236.42</v>
      </c>
      <c r="Q60" t="n">
        <v>452.6</v>
      </c>
      <c r="R60" t="n">
        <v>71.98999999999999</v>
      </c>
      <c r="S60" t="n">
        <v>57.64</v>
      </c>
      <c r="T60" t="n">
        <v>5072.53</v>
      </c>
      <c r="U60" t="n">
        <v>0.8</v>
      </c>
      <c r="V60" t="n">
        <v>0.88</v>
      </c>
      <c r="W60" t="n">
        <v>6.81</v>
      </c>
      <c r="X60" t="n">
        <v>0.29</v>
      </c>
      <c r="Y60" t="n">
        <v>1</v>
      </c>
      <c r="Z60" t="n">
        <v>10</v>
      </c>
      <c r="AA60" t="n">
        <v>352.0337600614415</v>
      </c>
      <c r="AB60" t="n">
        <v>481.668121149462</v>
      </c>
      <c r="AC60" t="n">
        <v>435.6983916924104</v>
      </c>
      <c r="AD60" t="n">
        <v>352033.7600614415</v>
      </c>
      <c r="AE60" t="n">
        <v>481668.1211494619</v>
      </c>
      <c r="AF60" t="n">
        <v>4.136278739961306e-06</v>
      </c>
      <c r="AG60" t="n">
        <v>7.673611111111111</v>
      </c>
      <c r="AH60" t="n">
        <v>435698.3916924104</v>
      </c>
    </row>
    <row r="61">
      <c r="A61" t="n">
        <v>59</v>
      </c>
      <c r="B61" t="n">
        <v>65</v>
      </c>
      <c r="C61" t="inlineStr">
        <is>
          <t xml:space="preserve">CONCLUIDO	</t>
        </is>
      </c>
      <c r="D61" t="n">
        <v>3.7693</v>
      </c>
      <c r="E61" t="n">
        <v>26.53</v>
      </c>
      <c r="F61" t="n">
        <v>24.02</v>
      </c>
      <c r="G61" t="n">
        <v>120.12</v>
      </c>
      <c r="H61" t="n">
        <v>1.82</v>
      </c>
      <c r="I61" t="n">
        <v>12</v>
      </c>
      <c r="J61" t="n">
        <v>153.4</v>
      </c>
      <c r="K61" t="n">
        <v>46.47</v>
      </c>
      <c r="L61" t="n">
        <v>15.75</v>
      </c>
      <c r="M61" t="n">
        <v>10</v>
      </c>
      <c r="N61" t="n">
        <v>26.18</v>
      </c>
      <c r="O61" t="n">
        <v>19153</v>
      </c>
      <c r="P61" t="n">
        <v>236.72</v>
      </c>
      <c r="Q61" t="n">
        <v>452.65</v>
      </c>
      <c r="R61" t="n">
        <v>72.05</v>
      </c>
      <c r="S61" t="n">
        <v>57.64</v>
      </c>
      <c r="T61" t="n">
        <v>5102.84</v>
      </c>
      <c r="U61" t="n">
        <v>0.8</v>
      </c>
      <c r="V61" t="n">
        <v>0.88</v>
      </c>
      <c r="W61" t="n">
        <v>6.81</v>
      </c>
      <c r="X61" t="n">
        <v>0.3</v>
      </c>
      <c r="Y61" t="n">
        <v>1</v>
      </c>
      <c r="Z61" t="n">
        <v>10</v>
      </c>
      <c r="AA61" t="n">
        <v>352.2714996635941</v>
      </c>
      <c r="AB61" t="n">
        <v>481.9934069614583</v>
      </c>
      <c r="AC61" t="n">
        <v>435.9926326830514</v>
      </c>
      <c r="AD61" t="n">
        <v>352271.4996635941</v>
      </c>
      <c r="AE61" t="n">
        <v>481993.4069614583</v>
      </c>
      <c r="AF61" t="n">
        <v>4.135401038310959e-06</v>
      </c>
      <c r="AG61" t="n">
        <v>7.67650462962963</v>
      </c>
      <c r="AH61" t="n">
        <v>435992.6326830514</v>
      </c>
    </row>
    <row r="62">
      <c r="A62" t="n">
        <v>60</v>
      </c>
      <c r="B62" t="n">
        <v>65</v>
      </c>
      <c r="C62" t="inlineStr">
        <is>
          <t xml:space="preserve">CONCLUIDO	</t>
        </is>
      </c>
      <c r="D62" t="n">
        <v>3.7681</v>
      </c>
      <c r="E62" t="n">
        <v>26.54</v>
      </c>
      <c r="F62" t="n">
        <v>24.03</v>
      </c>
      <c r="G62" t="n">
        <v>120.16</v>
      </c>
      <c r="H62" t="n">
        <v>1.84</v>
      </c>
      <c r="I62" t="n">
        <v>12</v>
      </c>
      <c r="J62" t="n">
        <v>153.75</v>
      </c>
      <c r="K62" t="n">
        <v>46.47</v>
      </c>
      <c r="L62" t="n">
        <v>16</v>
      </c>
      <c r="M62" t="n">
        <v>10</v>
      </c>
      <c r="N62" t="n">
        <v>26.28</v>
      </c>
      <c r="O62" t="n">
        <v>19196.18</v>
      </c>
      <c r="P62" t="n">
        <v>236.93</v>
      </c>
      <c r="Q62" t="n">
        <v>452.56</v>
      </c>
      <c r="R62" t="n">
        <v>72.43000000000001</v>
      </c>
      <c r="S62" t="n">
        <v>57.64</v>
      </c>
      <c r="T62" t="n">
        <v>5293.26</v>
      </c>
      <c r="U62" t="n">
        <v>0.8</v>
      </c>
      <c r="V62" t="n">
        <v>0.88</v>
      </c>
      <c r="W62" t="n">
        <v>6.81</v>
      </c>
      <c r="X62" t="n">
        <v>0.31</v>
      </c>
      <c r="Y62" t="n">
        <v>1</v>
      </c>
      <c r="Z62" t="n">
        <v>10</v>
      </c>
      <c r="AA62" t="n">
        <v>352.4998553411926</v>
      </c>
      <c r="AB62" t="n">
        <v>482.3058532738899</v>
      </c>
      <c r="AC62" t="n">
        <v>436.2752595579457</v>
      </c>
      <c r="AD62" t="n">
        <v>352499.8553411926</v>
      </c>
      <c r="AE62" t="n">
        <v>482305.8532738899</v>
      </c>
      <c r="AF62" t="n">
        <v>4.134084485835442e-06</v>
      </c>
      <c r="AG62" t="n">
        <v>7.679398148148148</v>
      </c>
      <c r="AH62" t="n">
        <v>436275.2595579457</v>
      </c>
    </row>
    <row r="63">
      <c r="A63" t="n">
        <v>61</v>
      </c>
      <c r="B63" t="n">
        <v>65</v>
      </c>
      <c r="C63" t="inlineStr">
        <is>
          <t xml:space="preserve">CONCLUIDO	</t>
        </is>
      </c>
      <c r="D63" t="n">
        <v>3.7679</v>
      </c>
      <c r="E63" t="n">
        <v>26.54</v>
      </c>
      <c r="F63" t="n">
        <v>24.03</v>
      </c>
      <c r="G63" t="n">
        <v>120.16</v>
      </c>
      <c r="H63" t="n">
        <v>1.87</v>
      </c>
      <c r="I63" t="n">
        <v>12</v>
      </c>
      <c r="J63" t="n">
        <v>154.1</v>
      </c>
      <c r="K63" t="n">
        <v>46.47</v>
      </c>
      <c r="L63" t="n">
        <v>16.25</v>
      </c>
      <c r="M63" t="n">
        <v>10</v>
      </c>
      <c r="N63" t="n">
        <v>26.38</v>
      </c>
      <c r="O63" t="n">
        <v>19239.4</v>
      </c>
      <c r="P63" t="n">
        <v>236.63</v>
      </c>
      <c r="Q63" t="n">
        <v>452.59</v>
      </c>
      <c r="R63" t="n">
        <v>72.44</v>
      </c>
      <c r="S63" t="n">
        <v>57.64</v>
      </c>
      <c r="T63" t="n">
        <v>5297.32</v>
      </c>
      <c r="U63" t="n">
        <v>0.8</v>
      </c>
      <c r="V63" t="n">
        <v>0.88</v>
      </c>
      <c r="W63" t="n">
        <v>6.81</v>
      </c>
      <c r="X63" t="n">
        <v>0.31</v>
      </c>
      <c r="Y63" t="n">
        <v>1</v>
      </c>
      <c r="Z63" t="n">
        <v>10</v>
      </c>
      <c r="AA63" t="n">
        <v>352.3186212572629</v>
      </c>
      <c r="AB63" t="n">
        <v>482.0578808047739</v>
      </c>
      <c r="AC63" t="n">
        <v>436.0509532332505</v>
      </c>
      <c r="AD63" t="n">
        <v>352318.6212572629</v>
      </c>
      <c r="AE63" t="n">
        <v>482057.8808047739</v>
      </c>
      <c r="AF63" t="n">
        <v>4.133865060422855e-06</v>
      </c>
      <c r="AG63" t="n">
        <v>7.679398148148148</v>
      </c>
      <c r="AH63" t="n">
        <v>436050.9532332505</v>
      </c>
    </row>
    <row r="64">
      <c r="A64" t="n">
        <v>62</v>
      </c>
      <c r="B64" t="n">
        <v>65</v>
      </c>
      <c r="C64" t="inlineStr">
        <is>
          <t xml:space="preserve">CONCLUIDO	</t>
        </is>
      </c>
      <c r="D64" t="n">
        <v>3.766</v>
      </c>
      <c r="E64" t="n">
        <v>26.55</v>
      </c>
      <c r="F64" t="n">
        <v>24.05</v>
      </c>
      <c r="G64" t="n">
        <v>120.23</v>
      </c>
      <c r="H64" t="n">
        <v>1.89</v>
      </c>
      <c r="I64" t="n">
        <v>12</v>
      </c>
      <c r="J64" t="n">
        <v>154.45</v>
      </c>
      <c r="K64" t="n">
        <v>46.47</v>
      </c>
      <c r="L64" t="n">
        <v>16.5</v>
      </c>
      <c r="M64" t="n">
        <v>10</v>
      </c>
      <c r="N64" t="n">
        <v>26.48</v>
      </c>
      <c r="O64" t="n">
        <v>19282.65</v>
      </c>
      <c r="P64" t="n">
        <v>235.51</v>
      </c>
      <c r="Q64" t="n">
        <v>452.58</v>
      </c>
      <c r="R64" t="n">
        <v>72.84</v>
      </c>
      <c r="S64" t="n">
        <v>57.64</v>
      </c>
      <c r="T64" t="n">
        <v>5497.95</v>
      </c>
      <c r="U64" t="n">
        <v>0.79</v>
      </c>
      <c r="V64" t="n">
        <v>0.88</v>
      </c>
      <c r="W64" t="n">
        <v>6.82</v>
      </c>
      <c r="X64" t="n">
        <v>0.32</v>
      </c>
      <c r="Y64" t="n">
        <v>1</v>
      </c>
      <c r="Z64" t="n">
        <v>10</v>
      </c>
      <c r="AA64" t="n">
        <v>351.7582423489898</v>
      </c>
      <c r="AB64" t="n">
        <v>481.291145660302</v>
      </c>
      <c r="AC64" t="n">
        <v>435.3573942148475</v>
      </c>
      <c r="AD64" t="n">
        <v>351758.2423489898</v>
      </c>
      <c r="AE64" t="n">
        <v>481291.145660302</v>
      </c>
      <c r="AF64" t="n">
        <v>4.131780519003283e-06</v>
      </c>
      <c r="AG64" t="n">
        <v>7.682291666666667</v>
      </c>
      <c r="AH64" t="n">
        <v>435357.3942148475</v>
      </c>
    </row>
    <row r="65">
      <c r="A65" t="n">
        <v>63</v>
      </c>
      <c r="B65" t="n">
        <v>65</v>
      </c>
      <c r="C65" t="inlineStr">
        <is>
          <t xml:space="preserve">CONCLUIDO	</t>
        </is>
      </c>
      <c r="D65" t="n">
        <v>3.7752</v>
      </c>
      <c r="E65" t="n">
        <v>26.49</v>
      </c>
      <c r="F65" t="n">
        <v>24.01</v>
      </c>
      <c r="G65" t="n">
        <v>130.96</v>
      </c>
      <c r="H65" t="n">
        <v>1.92</v>
      </c>
      <c r="I65" t="n">
        <v>11</v>
      </c>
      <c r="J65" t="n">
        <v>154.8</v>
      </c>
      <c r="K65" t="n">
        <v>46.47</v>
      </c>
      <c r="L65" t="n">
        <v>16.75</v>
      </c>
      <c r="M65" t="n">
        <v>9</v>
      </c>
      <c r="N65" t="n">
        <v>26.58</v>
      </c>
      <c r="O65" t="n">
        <v>19325.94</v>
      </c>
      <c r="P65" t="n">
        <v>233.67</v>
      </c>
      <c r="Q65" t="n">
        <v>452.56</v>
      </c>
      <c r="R65" t="n">
        <v>71.56</v>
      </c>
      <c r="S65" t="n">
        <v>57.64</v>
      </c>
      <c r="T65" t="n">
        <v>4864.97</v>
      </c>
      <c r="U65" t="n">
        <v>0.8100000000000001</v>
      </c>
      <c r="V65" t="n">
        <v>0.88</v>
      </c>
      <c r="W65" t="n">
        <v>6.81</v>
      </c>
      <c r="X65" t="n">
        <v>0.28</v>
      </c>
      <c r="Y65" t="n">
        <v>1</v>
      </c>
      <c r="Z65" t="n">
        <v>10</v>
      </c>
      <c r="AA65" t="n">
        <v>349.958420831886</v>
      </c>
      <c r="AB65" t="n">
        <v>478.8285504580791</v>
      </c>
      <c r="AC65" t="n">
        <v>433.1298256424507</v>
      </c>
      <c r="AD65" t="n">
        <v>349958.4208318859</v>
      </c>
      <c r="AE65" t="n">
        <v>478828.5504580791</v>
      </c>
      <c r="AF65" t="n">
        <v>4.141874087982261e-06</v>
      </c>
      <c r="AG65" t="n">
        <v>7.664930555555554</v>
      </c>
      <c r="AH65" t="n">
        <v>433129.8256424507</v>
      </c>
    </row>
    <row r="66">
      <c r="A66" t="n">
        <v>64</v>
      </c>
      <c r="B66" t="n">
        <v>65</v>
      </c>
      <c r="C66" t="inlineStr">
        <is>
          <t xml:space="preserve">CONCLUIDO	</t>
        </is>
      </c>
      <c r="D66" t="n">
        <v>3.7757</v>
      </c>
      <c r="E66" t="n">
        <v>26.48</v>
      </c>
      <c r="F66" t="n">
        <v>24.01</v>
      </c>
      <c r="G66" t="n">
        <v>130.94</v>
      </c>
      <c r="H66" t="n">
        <v>1.94</v>
      </c>
      <c r="I66" t="n">
        <v>11</v>
      </c>
      <c r="J66" t="n">
        <v>155.15</v>
      </c>
      <c r="K66" t="n">
        <v>46.47</v>
      </c>
      <c r="L66" t="n">
        <v>17</v>
      </c>
      <c r="M66" t="n">
        <v>9</v>
      </c>
      <c r="N66" t="n">
        <v>26.68</v>
      </c>
      <c r="O66" t="n">
        <v>19369.26</v>
      </c>
      <c r="P66" t="n">
        <v>233.72</v>
      </c>
      <c r="Q66" t="n">
        <v>452.56</v>
      </c>
      <c r="R66" t="n">
        <v>71.41</v>
      </c>
      <c r="S66" t="n">
        <v>57.64</v>
      </c>
      <c r="T66" t="n">
        <v>4787.06</v>
      </c>
      <c r="U66" t="n">
        <v>0.8100000000000001</v>
      </c>
      <c r="V66" t="n">
        <v>0.88</v>
      </c>
      <c r="W66" t="n">
        <v>6.81</v>
      </c>
      <c r="X66" t="n">
        <v>0.28</v>
      </c>
      <c r="Y66" t="n">
        <v>1</v>
      </c>
      <c r="Z66" t="n">
        <v>10</v>
      </c>
      <c r="AA66" t="n">
        <v>349.9624986725418</v>
      </c>
      <c r="AB66" t="n">
        <v>478.834129939566</v>
      </c>
      <c r="AC66" t="n">
        <v>433.1348726260553</v>
      </c>
      <c r="AD66" t="n">
        <v>349962.4986725418</v>
      </c>
      <c r="AE66" t="n">
        <v>478834.129939566</v>
      </c>
      <c r="AF66" t="n">
        <v>4.142422651513727e-06</v>
      </c>
      <c r="AG66" t="n">
        <v>7.662037037037037</v>
      </c>
      <c r="AH66" t="n">
        <v>433134.8726260553</v>
      </c>
    </row>
    <row r="67">
      <c r="A67" t="n">
        <v>65</v>
      </c>
      <c r="B67" t="n">
        <v>65</v>
      </c>
      <c r="C67" t="inlineStr">
        <is>
          <t xml:space="preserve">CONCLUIDO	</t>
        </is>
      </c>
      <c r="D67" t="n">
        <v>3.7758</v>
      </c>
      <c r="E67" t="n">
        <v>26.48</v>
      </c>
      <c r="F67" t="n">
        <v>24</v>
      </c>
      <c r="G67" t="n">
        <v>130.94</v>
      </c>
      <c r="H67" t="n">
        <v>1.96</v>
      </c>
      <c r="I67" t="n">
        <v>11</v>
      </c>
      <c r="J67" t="n">
        <v>155.5</v>
      </c>
      <c r="K67" t="n">
        <v>46.47</v>
      </c>
      <c r="L67" t="n">
        <v>17.25</v>
      </c>
      <c r="M67" t="n">
        <v>9</v>
      </c>
      <c r="N67" t="n">
        <v>26.79</v>
      </c>
      <c r="O67" t="n">
        <v>19412.61</v>
      </c>
      <c r="P67" t="n">
        <v>233.81</v>
      </c>
      <c r="Q67" t="n">
        <v>452.58</v>
      </c>
      <c r="R67" t="n">
        <v>71.5</v>
      </c>
      <c r="S67" t="n">
        <v>57.64</v>
      </c>
      <c r="T67" t="n">
        <v>4833.81</v>
      </c>
      <c r="U67" t="n">
        <v>0.8100000000000001</v>
      </c>
      <c r="V67" t="n">
        <v>0.88</v>
      </c>
      <c r="W67" t="n">
        <v>6.81</v>
      </c>
      <c r="X67" t="n">
        <v>0.28</v>
      </c>
      <c r="Y67" t="n">
        <v>1</v>
      </c>
      <c r="Z67" t="n">
        <v>10</v>
      </c>
      <c r="AA67" t="n">
        <v>349.9890046566634</v>
      </c>
      <c r="AB67" t="n">
        <v>478.8703965964028</v>
      </c>
      <c r="AC67" t="n">
        <v>433.1676780440641</v>
      </c>
      <c r="AD67" t="n">
        <v>349989.0046566634</v>
      </c>
      <c r="AE67" t="n">
        <v>478870.3965964027</v>
      </c>
      <c r="AF67" t="n">
        <v>4.14253236422002e-06</v>
      </c>
      <c r="AG67" t="n">
        <v>7.662037037037037</v>
      </c>
      <c r="AH67" t="n">
        <v>433167.6780440641</v>
      </c>
    </row>
    <row r="68">
      <c r="A68" t="n">
        <v>66</v>
      </c>
      <c r="B68" t="n">
        <v>65</v>
      </c>
      <c r="C68" t="inlineStr">
        <is>
          <t xml:space="preserve">CONCLUIDO	</t>
        </is>
      </c>
      <c r="D68" t="n">
        <v>3.7763</v>
      </c>
      <c r="E68" t="n">
        <v>26.48</v>
      </c>
      <c r="F68" t="n">
        <v>24</v>
      </c>
      <c r="G68" t="n">
        <v>130.92</v>
      </c>
      <c r="H68" t="n">
        <v>1.99</v>
      </c>
      <c r="I68" t="n">
        <v>11</v>
      </c>
      <c r="J68" t="n">
        <v>155.85</v>
      </c>
      <c r="K68" t="n">
        <v>46.47</v>
      </c>
      <c r="L68" t="n">
        <v>17.5</v>
      </c>
      <c r="M68" t="n">
        <v>9</v>
      </c>
      <c r="N68" t="n">
        <v>26.89</v>
      </c>
      <c r="O68" t="n">
        <v>19456</v>
      </c>
      <c r="P68" t="n">
        <v>233.23</v>
      </c>
      <c r="Q68" t="n">
        <v>452.58</v>
      </c>
      <c r="R68" t="n">
        <v>71.5</v>
      </c>
      <c r="S68" t="n">
        <v>57.64</v>
      </c>
      <c r="T68" t="n">
        <v>4835.36</v>
      </c>
      <c r="U68" t="n">
        <v>0.8100000000000001</v>
      </c>
      <c r="V68" t="n">
        <v>0.88</v>
      </c>
      <c r="W68" t="n">
        <v>6.81</v>
      </c>
      <c r="X68" t="n">
        <v>0.28</v>
      </c>
      <c r="Y68" t="n">
        <v>1</v>
      </c>
      <c r="Z68" t="n">
        <v>10</v>
      </c>
      <c r="AA68" t="n">
        <v>349.5895747947094</v>
      </c>
      <c r="AB68" t="n">
        <v>478.3238790376756</v>
      </c>
      <c r="AC68" t="n">
        <v>432.6733193540997</v>
      </c>
      <c r="AD68" t="n">
        <v>349589.5747947094</v>
      </c>
      <c r="AE68" t="n">
        <v>478323.8790376756</v>
      </c>
      <c r="AF68" t="n">
        <v>4.143080927751486e-06</v>
      </c>
      <c r="AG68" t="n">
        <v>7.662037037037037</v>
      </c>
      <c r="AH68" t="n">
        <v>432673.3193540997</v>
      </c>
    </row>
    <row r="69">
      <c r="A69" t="n">
        <v>67</v>
      </c>
      <c r="B69" t="n">
        <v>65</v>
      </c>
      <c r="C69" t="inlineStr">
        <is>
          <t xml:space="preserve">CONCLUIDO	</t>
        </is>
      </c>
      <c r="D69" t="n">
        <v>3.776</v>
      </c>
      <c r="E69" t="n">
        <v>26.48</v>
      </c>
      <c r="F69" t="n">
        <v>24</v>
      </c>
      <c r="G69" t="n">
        <v>130.93</v>
      </c>
      <c r="H69" t="n">
        <v>2.01</v>
      </c>
      <c r="I69" t="n">
        <v>11</v>
      </c>
      <c r="J69" t="n">
        <v>156.21</v>
      </c>
      <c r="K69" t="n">
        <v>46.47</v>
      </c>
      <c r="L69" t="n">
        <v>17.75</v>
      </c>
      <c r="M69" t="n">
        <v>9</v>
      </c>
      <c r="N69" t="n">
        <v>26.99</v>
      </c>
      <c r="O69" t="n">
        <v>19499.43</v>
      </c>
      <c r="P69" t="n">
        <v>232.94</v>
      </c>
      <c r="Q69" t="n">
        <v>452.64</v>
      </c>
      <c r="R69" t="n">
        <v>71.31</v>
      </c>
      <c r="S69" t="n">
        <v>57.64</v>
      </c>
      <c r="T69" t="n">
        <v>4740.26</v>
      </c>
      <c r="U69" t="n">
        <v>0.8100000000000001</v>
      </c>
      <c r="V69" t="n">
        <v>0.88</v>
      </c>
      <c r="W69" t="n">
        <v>6.81</v>
      </c>
      <c r="X69" t="n">
        <v>0.28</v>
      </c>
      <c r="Y69" t="n">
        <v>1</v>
      </c>
      <c r="Z69" t="n">
        <v>10</v>
      </c>
      <c r="AA69" t="n">
        <v>349.4205607001372</v>
      </c>
      <c r="AB69" t="n">
        <v>478.0926264971062</v>
      </c>
      <c r="AC69" t="n">
        <v>432.4641372314372</v>
      </c>
      <c r="AD69" t="n">
        <v>349420.5607001372</v>
      </c>
      <c r="AE69" t="n">
        <v>478092.6264971062</v>
      </c>
      <c r="AF69" t="n">
        <v>4.142751789632606e-06</v>
      </c>
      <c r="AG69" t="n">
        <v>7.662037037037037</v>
      </c>
      <c r="AH69" t="n">
        <v>432464.1372314373</v>
      </c>
    </row>
    <row r="70">
      <c r="A70" t="n">
        <v>68</v>
      </c>
      <c r="B70" t="n">
        <v>65</v>
      </c>
      <c r="C70" t="inlineStr">
        <is>
          <t xml:space="preserve">CONCLUIDO	</t>
        </is>
      </c>
      <c r="D70" t="n">
        <v>3.7743</v>
      </c>
      <c r="E70" t="n">
        <v>26.5</v>
      </c>
      <c r="F70" t="n">
        <v>24.02</v>
      </c>
      <c r="G70" t="n">
        <v>130.99</v>
      </c>
      <c r="H70" t="n">
        <v>2.04</v>
      </c>
      <c r="I70" t="n">
        <v>11</v>
      </c>
      <c r="J70" t="n">
        <v>156.56</v>
      </c>
      <c r="K70" t="n">
        <v>46.47</v>
      </c>
      <c r="L70" t="n">
        <v>18</v>
      </c>
      <c r="M70" t="n">
        <v>9</v>
      </c>
      <c r="N70" t="n">
        <v>27.09</v>
      </c>
      <c r="O70" t="n">
        <v>19542.89</v>
      </c>
      <c r="P70" t="n">
        <v>232.34</v>
      </c>
      <c r="Q70" t="n">
        <v>452.57</v>
      </c>
      <c r="R70" t="n">
        <v>71.95</v>
      </c>
      <c r="S70" t="n">
        <v>57.64</v>
      </c>
      <c r="T70" t="n">
        <v>5056.36</v>
      </c>
      <c r="U70" t="n">
        <v>0.8</v>
      </c>
      <c r="V70" t="n">
        <v>0.88</v>
      </c>
      <c r="W70" t="n">
        <v>6.81</v>
      </c>
      <c r="X70" t="n">
        <v>0.29</v>
      </c>
      <c r="Y70" t="n">
        <v>1</v>
      </c>
      <c r="Z70" t="n">
        <v>10</v>
      </c>
      <c r="AA70" t="n">
        <v>349.182025632863</v>
      </c>
      <c r="AB70" t="n">
        <v>477.7662522946372</v>
      </c>
      <c r="AC70" t="n">
        <v>432.1689117247829</v>
      </c>
      <c r="AD70" t="n">
        <v>349182.025632863</v>
      </c>
      <c r="AE70" t="n">
        <v>477766.2522946373</v>
      </c>
      <c r="AF70" t="n">
        <v>4.140886673625622e-06</v>
      </c>
      <c r="AG70" t="n">
        <v>7.667824074074074</v>
      </c>
      <c r="AH70" t="n">
        <v>432168.9117247829</v>
      </c>
    </row>
    <row r="71">
      <c r="A71" t="n">
        <v>69</v>
      </c>
      <c r="B71" t="n">
        <v>65</v>
      </c>
      <c r="C71" t="inlineStr">
        <is>
          <t xml:space="preserve">CONCLUIDO	</t>
        </is>
      </c>
      <c r="D71" t="n">
        <v>3.7747</v>
      </c>
      <c r="E71" t="n">
        <v>26.49</v>
      </c>
      <c r="F71" t="n">
        <v>24.01</v>
      </c>
      <c r="G71" t="n">
        <v>130.98</v>
      </c>
      <c r="H71" t="n">
        <v>2.06</v>
      </c>
      <c r="I71" t="n">
        <v>11</v>
      </c>
      <c r="J71" t="n">
        <v>156.91</v>
      </c>
      <c r="K71" t="n">
        <v>46.47</v>
      </c>
      <c r="L71" t="n">
        <v>18.25</v>
      </c>
      <c r="M71" t="n">
        <v>9</v>
      </c>
      <c r="N71" t="n">
        <v>27.19</v>
      </c>
      <c r="O71" t="n">
        <v>19586.39</v>
      </c>
      <c r="P71" t="n">
        <v>230.46</v>
      </c>
      <c r="Q71" t="n">
        <v>452.55</v>
      </c>
      <c r="R71" t="n">
        <v>71.68000000000001</v>
      </c>
      <c r="S71" t="n">
        <v>57.64</v>
      </c>
      <c r="T71" t="n">
        <v>4925.33</v>
      </c>
      <c r="U71" t="n">
        <v>0.8</v>
      </c>
      <c r="V71" t="n">
        <v>0.88</v>
      </c>
      <c r="W71" t="n">
        <v>6.81</v>
      </c>
      <c r="X71" t="n">
        <v>0.29</v>
      </c>
      <c r="Y71" t="n">
        <v>1</v>
      </c>
      <c r="Z71" t="n">
        <v>10</v>
      </c>
      <c r="AA71" t="n">
        <v>347.9295641865298</v>
      </c>
      <c r="AB71" t="n">
        <v>476.0525792890647</v>
      </c>
      <c r="AC71" t="n">
        <v>430.6187892657069</v>
      </c>
      <c r="AD71" t="n">
        <v>347929.5641865298</v>
      </c>
      <c r="AE71" t="n">
        <v>476052.5792890647</v>
      </c>
      <c r="AF71" t="n">
        <v>4.141325524450795e-06</v>
      </c>
      <c r="AG71" t="n">
        <v>7.664930555555554</v>
      </c>
      <c r="AH71" t="n">
        <v>430618.789265707</v>
      </c>
    </row>
    <row r="72">
      <c r="A72" t="n">
        <v>70</v>
      </c>
      <c r="B72" t="n">
        <v>65</v>
      </c>
      <c r="C72" t="inlineStr">
        <is>
          <t xml:space="preserve">CONCLUIDO	</t>
        </is>
      </c>
      <c r="D72" t="n">
        <v>3.7834</v>
      </c>
      <c r="E72" t="n">
        <v>26.43</v>
      </c>
      <c r="F72" t="n">
        <v>23.98</v>
      </c>
      <c r="G72" t="n">
        <v>143.87</v>
      </c>
      <c r="H72" t="n">
        <v>2.08</v>
      </c>
      <c r="I72" t="n">
        <v>10</v>
      </c>
      <c r="J72" t="n">
        <v>157.26</v>
      </c>
      <c r="K72" t="n">
        <v>46.47</v>
      </c>
      <c r="L72" t="n">
        <v>18.5</v>
      </c>
      <c r="M72" t="n">
        <v>8</v>
      </c>
      <c r="N72" t="n">
        <v>27.3</v>
      </c>
      <c r="O72" t="n">
        <v>19629.92</v>
      </c>
      <c r="P72" t="n">
        <v>229.83</v>
      </c>
      <c r="Q72" t="n">
        <v>452.57</v>
      </c>
      <c r="R72" t="n">
        <v>70.53</v>
      </c>
      <c r="S72" t="n">
        <v>57.64</v>
      </c>
      <c r="T72" t="n">
        <v>4355.07</v>
      </c>
      <c r="U72" t="n">
        <v>0.82</v>
      </c>
      <c r="V72" t="n">
        <v>0.88</v>
      </c>
      <c r="W72" t="n">
        <v>6.81</v>
      </c>
      <c r="X72" t="n">
        <v>0.25</v>
      </c>
      <c r="Y72" t="n">
        <v>1</v>
      </c>
      <c r="Z72" t="n">
        <v>10</v>
      </c>
      <c r="AA72" t="n">
        <v>346.9696109201702</v>
      </c>
      <c r="AB72" t="n">
        <v>474.7391288798823</v>
      </c>
      <c r="AC72" t="n">
        <v>429.4306927201378</v>
      </c>
      <c r="AD72" t="n">
        <v>346969.6109201701</v>
      </c>
      <c r="AE72" t="n">
        <v>474739.1288798823</v>
      </c>
      <c r="AF72" t="n">
        <v>4.150870529898306e-06</v>
      </c>
      <c r="AG72" t="n">
        <v>7.647569444444444</v>
      </c>
      <c r="AH72" t="n">
        <v>429430.6927201378</v>
      </c>
    </row>
    <row r="73">
      <c r="A73" t="n">
        <v>71</v>
      </c>
      <c r="B73" t="n">
        <v>65</v>
      </c>
      <c r="C73" t="inlineStr">
        <is>
          <t xml:space="preserve">CONCLUIDO	</t>
        </is>
      </c>
      <c r="D73" t="n">
        <v>3.7829</v>
      </c>
      <c r="E73" t="n">
        <v>26.43</v>
      </c>
      <c r="F73" t="n">
        <v>23.98</v>
      </c>
      <c r="G73" t="n">
        <v>143.89</v>
      </c>
      <c r="H73" t="n">
        <v>2.11</v>
      </c>
      <c r="I73" t="n">
        <v>10</v>
      </c>
      <c r="J73" t="n">
        <v>157.62</v>
      </c>
      <c r="K73" t="n">
        <v>46.47</v>
      </c>
      <c r="L73" t="n">
        <v>18.75</v>
      </c>
      <c r="M73" t="n">
        <v>8</v>
      </c>
      <c r="N73" t="n">
        <v>27.4</v>
      </c>
      <c r="O73" t="n">
        <v>19673.48</v>
      </c>
      <c r="P73" t="n">
        <v>229.89</v>
      </c>
      <c r="Q73" t="n">
        <v>452.64</v>
      </c>
      <c r="R73" t="n">
        <v>70.69</v>
      </c>
      <c r="S73" t="n">
        <v>57.64</v>
      </c>
      <c r="T73" t="n">
        <v>4431.34</v>
      </c>
      <c r="U73" t="n">
        <v>0.82</v>
      </c>
      <c r="V73" t="n">
        <v>0.88</v>
      </c>
      <c r="W73" t="n">
        <v>6.81</v>
      </c>
      <c r="X73" t="n">
        <v>0.26</v>
      </c>
      <c r="Y73" t="n">
        <v>1</v>
      </c>
      <c r="Z73" t="n">
        <v>10</v>
      </c>
      <c r="AA73" t="n">
        <v>347.0354757856961</v>
      </c>
      <c r="AB73" t="n">
        <v>474.8292480946477</v>
      </c>
      <c r="AC73" t="n">
        <v>429.512211083529</v>
      </c>
      <c r="AD73" t="n">
        <v>347035.4757856961</v>
      </c>
      <c r="AE73" t="n">
        <v>474829.2480946477</v>
      </c>
      <c r="AF73" t="n">
        <v>4.150321966366841e-06</v>
      </c>
      <c r="AG73" t="n">
        <v>7.647569444444444</v>
      </c>
      <c r="AH73" t="n">
        <v>429512.211083529</v>
      </c>
    </row>
    <row r="74">
      <c r="A74" t="n">
        <v>72</v>
      </c>
      <c r="B74" t="n">
        <v>65</v>
      </c>
      <c r="C74" t="inlineStr">
        <is>
          <t xml:space="preserve">CONCLUIDO	</t>
        </is>
      </c>
      <c r="D74" t="n">
        <v>3.7831</v>
      </c>
      <c r="E74" t="n">
        <v>26.43</v>
      </c>
      <c r="F74" t="n">
        <v>23.98</v>
      </c>
      <c r="G74" t="n">
        <v>143.88</v>
      </c>
      <c r="H74" t="n">
        <v>2.13</v>
      </c>
      <c r="I74" t="n">
        <v>10</v>
      </c>
      <c r="J74" t="n">
        <v>157.97</v>
      </c>
      <c r="K74" t="n">
        <v>46.47</v>
      </c>
      <c r="L74" t="n">
        <v>19</v>
      </c>
      <c r="M74" t="n">
        <v>8</v>
      </c>
      <c r="N74" t="n">
        <v>27.5</v>
      </c>
      <c r="O74" t="n">
        <v>19717.08</v>
      </c>
      <c r="P74" t="n">
        <v>229.89</v>
      </c>
      <c r="Q74" t="n">
        <v>452.57</v>
      </c>
      <c r="R74" t="n">
        <v>70.83</v>
      </c>
      <c r="S74" t="n">
        <v>57.64</v>
      </c>
      <c r="T74" t="n">
        <v>4500.72</v>
      </c>
      <c r="U74" t="n">
        <v>0.8100000000000001</v>
      </c>
      <c r="V74" t="n">
        <v>0.88</v>
      </c>
      <c r="W74" t="n">
        <v>6.81</v>
      </c>
      <c r="X74" t="n">
        <v>0.26</v>
      </c>
      <c r="Y74" t="n">
        <v>1</v>
      </c>
      <c r="Z74" t="n">
        <v>10</v>
      </c>
      <c r="AA74" t="n">
        <v>347.0244716634565</v>
      </c>
      <c r="AB74" t="n">
        <v>474.8141917691318</v>
      </c>
      <c r="AC74" t="n">
        <v>429.4985917125887</v>
      </c>
      <c r="AD74" t="n">
        <v>347024.4716634565</v>
      </c>
      <c r="AE74" t="n">
        <v>474814.1917691318</v>
      </c>
      <c r="AF74" t="n">
        <v>4.150541391779426e-06</v>
      </c>
      <c r="AG74" t="n">
        <v>7.647569444444444</v>
      </c>
      <c r="AH74" t="n">
        <v>429498.5917125887</v>
      </c>
    </row>
    <row r="75">
      <c r="A75" t="n">
        <v>73</v>
      </c>
      <c r="B75" t="n">
        <v>65</v>
      </c>
      <c r="C75" t="inlineStr">
        <is>
          <t xml:space="preserve">CONCLUIDO	</t>
        </is>
      </c>
      <c r="D75" t="n">
        <v>3.7837</v>
      </c>
      <c r="E75" t="n">
        <v>26.43</v>
      </c>
      <c r="F75" t="n">
        <v>23.98</v>
      </c>
      <c r="G75" t="n">
        <v>143.86</v>
      </c>
      <c r="H75" t="n">
        <v>2.15</v>
      </c>
      <c r="I75" t="n">
        <v>10</v>
      </c>
      <c r="J75" t="n">
        <v>158.32</v>
      </c>
      <c r="K75" t="n">
        <v>46.47</v>
      </c>
      <c r="L75" t="n">
        <v>19.25</v>
      </c>
      <c r="M75" t="n">
        <v>8</v>
      </c>
      <c r="N75" t="n">
        <v>27.61</v>
      </c>
      <c r="O75" t="n">
        <v>19760.72</v>
      </c>
      <c r="P75" t="n">
        <v>229.24</v>
      </c>
      <c r="Q75" t="n">
        <v>452.57</v>
      </c>
      <c r="R75" t="n">
        <v>70.59</v>
      </c>
      <c r="S75" t="n">
        <v>57.64</v>
      </c>
      <c r="T75" t="n">
        <v>4382.41</v>
      </c>
      <c r="U75" t="n">
        <v>0.82</v>
      </c>
      <c r="V75" t="n">
        <v>0.88</v>
      </c>
      <c r="W75" t="n">
        <v>6.81</v>
      </c>
      <c r="X75" t="n">
        <v>0.25</v>
      </c>
      <c r="Y75" t="n">
        <v>1</v>
      </c>
      <c r="Z75" t="n">
        <v>10</v>
      </c>
      <c r="AA75" t="n">
        <v>346.575967858755</v>
      </c>
      <c r="AB75" t="n">
        <v>474.2005290769478</v>
      </c>
      <c r="AC75" t="n">
        <v>428.9434961264658</v>
      </c>
      <c r="AD75" t="n">
        <v>346575.967858755</v>
      </c>
      <c r="AE75" t="n">
        <v>474200.5290769478</v>
      </c>
      <c r="AF75" t="n">
        <v>4.151199668017186e-06</v>
      </c>
      <c r="AG75" t="n">
        <v>7.647569444444444</v>
      </c>
      <c r="AH75" t="n">
        <v>428943.4961264658</v>
      </c>
    </row>
    <row r="76">
      <c r="A76" t="n">
        <v>74</v>
      </c>
      <c r="B76" t="n">
        <v>65</v>
      </c>
      <c r="C76" t="inlineStr">
        <is>
          <t xml:space="preserve">CONCLUIDO	</t>
        </is>
      </c>
      <c r="D76" t="n">
        <v>3.7824</v>
      </c>
      <c r="E76" t="n">
        <v>26.44</v>
      </c>
      <c r="F76" t="n">
        <v>23.99</v>
      </c>
      <c r="G76" t="n">
        <v>143.91</v>
      </c>
      <c r="H76" t="n">
        <v>2.18</v>
      </c>
      <c r="I76" t="n">
        <v>10</v>
      </c>
      <c r="J76" t="n">
        <v>158.68</v>
      </c>
      <c r="K76" t="n">
        <v>46.47</v>
      </c>
      <c r="L76" t="n">
        <v>19.5</v>
      </c>
      <c r="M76" t="n">
        <v>8</v>
      </c>
      <c r="N76" t="n">
        <v>27.71</v>
      </c>
      <c r="O76" t="n">
        <v>19804.39</v>
      </c>
      <c r="P76" t="n">
        <v>228.52</v>
      </c>
      <c r="Q76" t="n">
        <v>452.6</v>
      </c>
      <c r="R76" t="n">
        <v>70.92</v>
      </c>
      <c r="S76" t="n">
        <v>57.64</v>
      </c>
      <c r="T76" t="n">
        <v>4548.78</v>
      </c>
      <c r="U76" t="n">
        <v>0.8100000000000001</v>
      </c>
      <c r="V76" t="n">
        <v>0.88</v>
      </c>
      <c r="W76" t="n">
        <v>6.81</v>
      </c>
      <c r="X76" t="n">
        <v>0.26</v>
      </c>
      <c r="Y76" t="n">
        <v>1</v>
      </c>
      <c r="Z76" t="n">
        <v>10</v>
      </c>
      <c r="AA76" t="n">
        <v>346.21245749837</v>
      </c>
      <c r="AB76" t="n">
        <v>473.7031581649238</v>
      </c>
      <c r="AC76" t="n">
        <v>428.4935935962209</v>
      </c>
      <c r="AD76" t="n">
        <v>346212.45749837</v>
      </c>
      <c r="AE76" t="n">
        <v>473703.1581649238</v>
      </c>
      <c r="AF76" t="n">
        <v>4.149773402835374e-06</v>
      </c>
      <c r="AG76" t="n">
        <v>7.650462962962963</v>
      </c>
      <c r="AH76" t="n">
        <v>428493.5935962209</v>
      </c>
    </row>
    <row r="77">
      <c r="A77" t="n">
        <v>75</v>
      </c>
      <c r="B77" t="n">
        <v>65</v>
      </c>
      <c r="C77" t="inlineStr">
        <is>
          <t xml:space="preserve">CONCLUIDO	</t>
        </is>
      </c>
      <c r="D77" t="n">
        <v>3.7825</v>
      </c>
      <c r="E77" t="n">
        <v>26.44</v>
      </c>
      <c r="F77" t="n">
        <v>23.99</v>
      </c>
      <c r="G77" t="n">
        <v>143.91</v>
      </c>
      <c r="H77" t="n">
        <v>2.2</v>
      </c>
      <c r="I77" t="n">
        <v>10</v>
      </c>
      <c r="J77" t="n">
        <v>159.03</v>
      </c>
      <c r="K77" t="n">
        <v>46.47</v>
      </c>
      <c r="L77" t="n">
        <v>19.75</v>
      </c>
      <c r="M77" t="n">
        <v>8</v>
      </c>
      <c r="N77" t="n">
        <v>27.82</v>
      </c>
      <c r="O77" t="n">
        <v>19848.23</v>
      </c>
      <c r="P77" t="n">
        <v>227.16</v>
      </c>
      <c r="Q77" t="n">
        <v>452.6</v>
      </c>
      <c r="R77" t="n">
        <v>71.01000000000001</v>
      </c>
      <c r="S77" t="n">
        <v>57.64</v>
      </c>
      <c r="T77" t="n">
        <v>4594.12</v>
      </c>
      <c r="U77" t="n">
        <v>0.8100000000000001</v>
      </c>
      <c r="V77" t="n">
        <v>0.88</v>
      </c>
      <c r="W77" t="n">
        <v>6.81</v>
      </c>
      <c r="X77" t="n">
        <v>0.26</v>
      </c>
      <c r="Y77" t="n">
        <v>1</v>
      </c>
      <c r="Z77" t="n">
        <v>10</v>
      </c>
      <c r="AA77" t="n">
        <v>345.3373499852732</v>
      </c>
      <c r="AB77" t="n">
        <v>472.5057974584861</v>
      </c>
      <c r="AC77" t="n">
        <v>427.4105073150993</v>
      </c>
      <c r="AD77" t="n">
        <v>345337.3499852733</v>
      </c>
      <c r="AE77" t="n">
        <v>472505.7974584862</v>
      </c>
      <c r="AF77" t="n">
        <v>4.149883115541667e-06</v>
      </c>
      <c r="AG77" t="n">
        <v>7.650462962962963</v>
      </c>
      <c r="AH77" t="n">
        <v>427410.5073150993</v>
      </c>
    </row>
    <row r="78">
      <c r="A78" t="n">
        <v>76</v>
      </c>
      <c r="B78" t="n">
        <v>65</v>
      </c>
      <c r="C78" t="inlineStr">
        <is>
          <t xml:space="preserve">CONCLUIDO	</t>
        </is>
      </c>
      <c r="D78" t="n">
        <v>3.7833</v>
      </c>
      <c r="E78" t="n">
        <v>26.43</v>
      </c>
      <c r="F78" t="n">
        <v>23.98</v>
      </c>
      <c r="G78" t="n">
        <v>143.88</v>
      </c>
      <c r="H78" t="n">
        <v>2.22</v>
      </c>
      <c r="I78" t="n">
        <v>10</v>
      </c>
      <c r="J78" t="n">
        <v>159.39</v>
      </c>
      <c r="K78" t="n">
        <v>46.47</v>
      </c>
      <c r="L78" t="n">
        <v>20</v>
      </c>
      <c r="M78" t="n">
        <v>8</v>
      </c>
      <c r="N78" t="n">
        <v>27.92</v>
      </c>
      <c r="O78" t="n">
        <v>19891.97</v>
      </c>
      <c r="P78" t="n">
        <v>224.99</v>
      </c>
      <c r="Q78" t="n">
        <v>452.61</v>
      </c>
      <c r="R78" t="n">
        <v>70.64</v>
      </c>
      <c r="S78" t="n">
        <v>57.64</v>
      </c>
      <c r="T78" t="n">
        <v>4409.99</v>
      </c>
      <c r="U78" t="n">
        <v>0.82</v>
      </c>
      <c r="V78" t="n">
        <v>0.88</v>
      </c>
      <c r="W78" t="n">
        <v>6.81</v>
      </c>
      <c r="X78" t="n">
        <v>0.26</v>
      </c>
      <c r="Y78" t="n">
        <v>1</v>
      </c>
      <c r="Z78" t="n">
        <v>10</v>
      </c>
      <c r="AA78" t="n">
        <v>343.8809186994489</v>
      </c>
      <c r="AB78" t="n">
        <v>470.5130439200076</v>
      </c>
      <c r="AC78" t="n">
        <v>425.6079393774859</v>
      </c>
      <c r="AD78" t="n">
        <v>343880.9186994489</v>
      </c>
      <c r="AE78" t="n">
        <v>470513.0439200077</v>
      </c>
      <c r="AF78" t="n">
        <v>4.150760817192013e-06</v>
      </c>
      <c r="AG78" t="n">
        <v>7.647569444444444</v>
      </c>
      <c r="AH78" t="n">
        <v>425607.9393774859</v>
      </c>
    </row>
    <row r="79">
      <c r="A79" t="n">
        <v>77</v>
      </c>
      <c r="B79" t="n">
        <v>65</v>
      </c>
      <c r="C79" t="inlineStr">
        <is>
          <t xml:space="preserve">CONCLUIDO	</t>
        </is>
      </c>
      <c r="D79" t="n">
        <v>3.7909</v>
      </c>
      <c r="E79" t="n">
        <v>26.38</v>
      </c>
      <c r="F79" t="n">
        <v>23.95</v>
      </c>
      <c r="G79" t="n">
        <v>159.69</v>
      </c>
      <c r="H79" t="n">
        <v>2.25</v>
      </c>
      <c r="I79" t="n">
        <v>9</v>
      </c>
      <c r="J79" t="n">
        <v>159.74</v>
      </c>
      <c r="K79" t="n">
        <v>46.47</v>
      </c>
      <c r="L79" t="n">
        <v>20.25</v>
      </c>
      <c r="M79" t="n">
        <v>7</v>
      </c>
      <c r="N79" t="n">
        <v>28.03</v>
      </c>
      <c r="O79" t="n">
        <v>19935.76</v>
      </c>
      <c r="P79" t="n">
        <v>224.81</v>
      </c>
      <c r="Q79" t="n">
        <v>452.58</v>
      </c>
      <c r="R79" t="n">
        <v>69.83</v>
      </c>
      <c r="S79" t="n">
        <v>57.64</v>
      </c>
      <c r="T79" t="n">
        <v>4009.81</v>
      </c>
      <c r="U79" t="n">
        <v>0.83</v>
      </c>
      <c r="V79" t="n">
        <v>0.89</v>
      </c>
      <c r="W79" t="n">
        <v>6.81</v>
      </c>
      <c r="X79" t="n">
        <v>0.23</v>
      </c>
      <c r="Y79" t="n">
        <v>1</v>
      </c>
      <c r="Z79" t="n">
        <v>10</v>
      </c>
      <c r="AA79" t="n">
        <v>343.2787453501217</v>
      </c>
      <c r="AB79" t="n">
        <v>469.6891237774448</v>
      </c>
      <c r="AC79" t="n">
        <v>424.8626530169502</v>
      </c>
      <c r="AD79" t="n">
        <v>343278.7453501216</v>
      </c>
      <c r="AE79" t="n">
        <v>469689.1237774448</v>
      </c>
      <c r="AF79" t="n">
        <v>4.1590989828703e-06</v>
      </c>
      <c r="AG79" t="n">
        <v>7.633101851851851</v>
      </c>
      <c r="AH79" t="n">
        <v>424862.6530169502</v>
      </c>
    </row>
    <row r="80">
      <c r="A80" t="n">
        <v>78</v>
      </c>
      <c r="B80" t="n">
        <v>65</v>
      </c>
      <c r="C80" t="inlineStr">
        <is>
          <t xml:space="preserve">CONCLUIDO	</t>
        </is>
      </c>
      <c r="D80" t="n">
        <v>3.7912</v>
      </c>
      <c r="E80" t="n">
        <v>26.38</v>
      </c>
      <c r="F80" t="n">
        <v>23.95</v>
      </c>
      <c r="G80" t="n">
        <v>159.68</v>
      </c>
      <c r="H80" t="n">
        <v>2.27</v>
      </c>
      <c r="I80" t="n">
        <v>9</v>
      </c>
      <c r="J80" t="n">
        <v>160.1</v>
      </c>
      <c r="K80" t="n">
        <v>46.47</v>
      </c>
      <c r="L80" t="n">
        <v>20.5</v>
      </c>
      <c r="M80" t="n">
        <v>7</v>
      </c>
      <c r="N80" t="n">
        <v>28.13</v>
      </c>
      <c r="O80" t="n">
        <v>19979.57</v>
      </c>
      <c r="P80" t="n">
        <v>224.89</v>
      </c>
      <c r="Q80" t="n">
        <v>452.56</v>
      </c>
      <c r="R80" t="n">
        <v>69.64</v>
      </c>
      <c r="S80" t="n">
        <v>57.64</v>
      </c>
      <c r="T80" t="n">
        <v>3915.19</v>
      </c>
      <c r="U80" t="n">
        <v>0.83</v>
      </c>
      <c r="V80" t="n">
        <v>0.89</v>
      </c>
      <c r="W80" t="n">
        <v>6.81</v>
      </c>
      <c r="X80" t="n">
        <v>0.23</v>
      </c>
      <c r="Y80" t="n">
        <v>1</v>
      </c>
      <c r="Z80" t="n">
        <v>10</v>
      </c>
      <c r="AA80" t="n">
        <v>343.3136088068167</v>
      </c>
      <c r="AB80" t="n">
        <v>469.7368254969622</v>
      </c>
      <c r="AC80" t="n">
        <v>424.9058021513067</v>
      </c>
      <c r="AD80" t="n">
        <v>343313.6088068167</v>
      </c>
      <c r="AE80" t="n">
        <v>469736.8254969622</v>
      </c>
      <c r="AF80" t="n">
        <v>4.159428120989179e-06</v>
      </c>
      <c r="AG80" t="n">
        <v>7.633101851851851</v>
      </c>
      <c r="AH80" t="n">
        <v>424905.8021513066</v>
      </c>
    </row>
    <row r="81">
      <c r="A81" t="n">
        <v>79</v>
      </c>
      <c r="B81" t="n">
        <v>65</v>
      </c>
      <c r="C81" t="inlineStr">
        <is>
          <t xml:space="preserve">CONCLUIDO	</t>
        </is>
      </c>
      <c r="D81" t="n">
        <v>3.7921</v>
      </c>
      <c r="E81" t="n">
        <v>26.37</v>
      </c>
      <c r="F81" t="n">
        <v>23.95</v>
      </c>
      <c r="G81" t="n">
        <v>159.63</v>
      </c>
      <c r="H81" t="n">
        <v>2.29</v>
      </c>
      <c r="I81" t="n">
        <v>9</v>
      </c>
      <c r="J81" t="n">
        <v>160.45</v>
      </c>
      <c r="K81" t="n">
        <v>46.47</v>
      </c>
      <c r="L81" t="n">
        <v>20.75</v>
      </c>
      <c r="M81" t="n">
        <v>7</v>
      </c>
      <c r="N81" t="n">
        <v>28.24</v>
      </c>
      <c r="O81" t="n">
        <v>20023.43</v>
      </c>
      <c r="P81" t="n">
        <v>225.47</v>
      </c>
      <c r="Q81" t="n">
        <v>452.58</v>
      </c>
      <c r="R81" t="n">
        <v>69.54000000000001</v>
      </c>
      <c r="S81" t="n">
        <v>57.64</v>
      </c>
      <c r="T81" t="n">
        <v>3863.96</v>
      </c>
      <c r="U81" t="n">
        <v>0.83</v>
      </c>
      <c r="V81" t="n">
        <v>0.89</v>
      </c>
      <c r="W81" t="n">
        <v>6.81</v>
      </c>
      <c r="X81" t="n">
        <v>0.22</v>
      </c>
      <c r="Y81" t="n">
        <v>1</v>
      </c>
      <c r="Z81" t="n">
        <v>10</v>
      </c>
      <c r="AA81" t="n">
        <v>343.6350222821018</v>
      </c>
      <c r="AB81" t="n">
        <v>470.176597593609</v>
      </c>
      <c r="AC81" t="n">
        <v>425.3036030162735</v>
      </c>
      <c r="AD81" t="n">
        <v>343635.0222821018</v>
      </c>
      <c r="AE81" t="n">
        <v>470176.597593609</v>
      </c>
      <c r="AF81" t="n">
        <v>4.160415535345818e-06</v>
      </c>
      <c r="AG81" t="n">
        <v>7.630208333333333</v>
      </c>
      <c r="AH81" t="n">
        <v>425303.6030162735</v>
      </c>
    </row>
    <row r="82">
      <c r="A82" t="n">
        <v>80</v>
      </c>
      <c r="B82" t="n">
        <v>65</v>
      </c>
      <c r="C82" t="inlineStr">
        <is>
          <t xml:space="preserve">CONCLUIDO	</t>
        </is>
      </c>
      <c r="D82" t="n">
        <v>3.7925</v>
      </c>
      <c r="E82" t="n">
        <v>26.37</v>
      </c>
      <c r="F82" t="n">
        <v>23.94</v>
      </c>
      <c r="G82" t="n">
        <v>159.62</v>
      </c>
      <c r="H82" t="n">
        <v>2.31</v>
      </c>
      <c r="I82" t="n">
        <v>9</v>
      </c>
      <c r="J82" t="n">
        <v>160.81</v>
      </c>
      <c r="K82" t="n">
        <v>46.47</v>
      </c>
      <c r="L82" t="n">
        <v>21</v>
      </c>
      <c r="M82" t="n">
        <v>7</v>
      </c>
      <c r="N82" t="n">
        <v>28.34</v>
      </c>
      <c r="O82" t="n">
        <v>20067.32</v>
      </c>
      <c r="P82" t="n">
        <v>225.35</v>
      </c>
      <c r="Q82" t="n">
        <v>452.55</v>
      </c>
      <c r="R82" t="n">
        <v>69.47</v>
      </c>
      <c r="S82" t="n">
        <v>57.64</v>
      </c>
      <c r="T82" t="n">
        <v>3827.58</v>
      </c>
      <c r="U82" t="n">
        <v>0.83</v>
      </c>
      <c r="V82" t="n">
        <v>0.89</v>
      </c>
      <c r="W82" t="n">
        <v>6.81</v>
      </c>
      <c r="X82" t="n">
        <v>0.22</v>
      </c>
      <c r="Y82" t="n">
        <v>1</v>
      </c>
      <c r="Z82" t="n">
        <v>10</v>
      </c>
      <c r="AA82" t="n">
        <v>343.5114556382926</v>
      </c>
      <c r="AB82" t="n">
        <v>470.0075282601737</v>
      </c>
      <c r="AC82" t="n">
        <v>425.150669422731</v>
      </c>
      <c r="AD82" t="n">
        <v>343511.4556382926</v>
      </c>
      <c r="AE82" t="n">
        <v>470007.5282601737</v>
      </c>
      <c r="AF82" t="n">
        <v>4.160854386170991e-06</v>
      </c>
      <c r="AG82" t="n">
        <v>7.630208333333333</v>
      </c>
      <c r="AH82" t="n">
        <v>425150.669422731</v>
      </c>
    </row>
    <row r="83">
      <c r="A83" t="n">
        <v>81</v>
      </c>
      <c r="B83" t="n">
        <v>65</v>
      </c>
      <c r="C83" t="inlineStr">
        <is>
          <t xml:space="preserve">CONCLUIDO	</t>
        </is>
      </c>
      <c r="D83" t="n">
        <v>3.7898</v>
      </c>
      <c r="E83" t="n">
        <v>26.39</v>
      </c>
      <c r="F83" t="n">
        <v>23.96</v>
      </c>
      <c r="G83" t="n">
        <v>159.74</v>
      </c>
      <c r="H83" t="n">
        <v>2.34</v>
      </c>
      <c r="I83" t="n">
        <v>9</v>
      </c>
      <c r="J83" t="n">
        <v>161.17</v>
      </c>
      <c r="K83" t="n">
        <v>46.47</v>
      </c>
      <c r="L83" t="n">
        <v>21.25</v>
      </c>
      <c r="M83" t="n">
        <v>6</v>
      </c>
      <c r="N83" t="n">
        <v>28.45</v>
      </c>
      <c r="O83" t="n">
        <v>20111.25</v>
      </c>
      <c r="P83" t="n">
        <v>225.38</v>
      </c>
      <c r="Q83" t="n">
        <v>452.57</v>
      </c>
      <c r="R83" t="n">
        <v>69.97</v>
      </c>
      <c r="S83" t="n">
        <v>57.64</v>
      </c>
      <c r="T83" t="n">
        <v>4075.63</v>
      </c>
      <c r="U83" t="n">
        <v>0.82</v>
      </c>
      <c r="V83" t="n">
        <v>0.88</v>
      </c>
      <c r="W83" t="n">
        <v>6.81</v>
      </c>
      <c r="X83" t="n">
        <v>0.24</v>
      </c>
      <c r="Y83" t="n">
        <v>1</v>
      </c>
      <c r="Z83" t="n">
        <v>10</v>
      </c>
      <c r="AA83" t="n">
        <v>343.7273046197183</v>
      </c>
      <c r="AB83" t="n">
        <v>470.3028623591453</v>
      </c>
      <c r="AC83" t="n">
        <v>425.4178172498007</v>
      </c>
      <c r="AD83" t="n">
        <v>343727.3046197183</v>
      </c>
      <c r="AE83" t="n">
        <v>470302.8623591453</v>
      </c>
      <c r="AF83" t="n">
        <v>4.157892143101073e-06</v>
      </c>
      <c r="AG83" t="n">
        <v>7.63599537037037</v>
      </c>
      <c r="AH83" t="n">
        <v>425417.8172498007</v>
      </c>
    </row>
    <row r="84">
      <c r="A84" t="n">
        <v>82</v>
      </c>
      <c r="B84" t="n">
        <v>65</v>
      </c>
      <c r="C84" t="inlineStr">
        <is>
          <t xml:space="preserve">CONCLUIDO	</t>
        </is>
      </c>
      <c r="D84" t="n">
        <v>3.7906</v>
      </c>
      <c r="E84" t="n">
        <v>26.38</v>
      </c>
      <c r="F84" t="n">
        <v>23.96</v>
      </c>
      <c r="G84" t="n">
        <v>159.71</v>
      </c>
      <c r="H84" t="n">
        <v>2.36</v>
      </c>
      <c r="I84" t="n">
        <v>9</v>
      </c>
      <c r="J84" t="n">
        <v>161.52</v>
      </c>
      <c r="K84" t="n">
        <v>46.47</v>
      </c>
      <c r="L84" t="n">
        <v>21.5</v>
      </c>
      <c r="M84" t="n">
        <v>6</v>
      </c>
      <c r="N84" t="n">
        <v>28.56</v>
      </c>
      <c r="O84" t="n">
        <v>20155.21</v>
      </c>
      <c r="P84" t="n">
        <v>224.55</v>
      </c>
      <c r="Q84" t="n">
        <v>452.59</v>
      </c>
      <c r="R84" t="n">
        <v>69.89</v>
      </c>
      <c r="S84" t="n">
        <v>57.64</v>
      </c>
      <c r="T84" t="n">
        <v>4039.88</v>
      </c>
      <c r="U84" t="n">
        <v>0.82</v>
      </c>
      <c r="V84" t="n">
        <v>0.89</v>
      </c>
      <c r="W84" t="n">
        <v>6.81</v>
      </c>
      <c r="X84" t="n">
        <v>0.23</v>
      </c>
      <c r="Y84" t="n">
        <v>1</v>
      </c>
      <c r="Z84" t="n">
        <v>10</v>
      </c>
      <c r="AA84" t="n">
        <v>343.1544796601892</v>
      </c>
      <c r="AB84" t="n">
        <v>469.5190979782641</v>
      </c>
      <c r="AC84" t="n">
        <v>424.7088542414106</v>
      </c>
      <c r="AD84" t="n">
        <v>343154.4796601892</v>
      </c>
      <c r="AE84" t="n">
        <v>469519.0979782641</v>
      </c>
      <c r="AF84" t="n">
        <v>4.158769844751419e-06</v>
      </c>
      <c r="AG84" t="n">
        <v>7.633101851851851</v>
      </c>
      <c r="AH84" t="n">
        <v>424708.8542414106</v>
      </c>
    </row>
    <row r="85">
      <c r="A85" t="n">
        <v>83</v>
      </c>
      <c r="B85" t="n">
        <v>65</v>
      </c>
      <c r="C85" t="inlineStr">
        <is>
          <t xml:space="preserve">CONCLUIDO	</t>
        </is>
      </c>
      <c r="D85" t="n">
        <v>3.7906</v>
      </c>
      <c r="E85" t="n">
        <v>26.38</v>
      </c>
      <c r="F85" t="n">
        <v>23.96</v>
      </c>
      <c r="G85" t="n">
        <v>159.71</v>
      </c>
      <c r="H85" t="n">
        <v>2.38</v>
      </c>
      <c r="I85" t="n">
        <v>9</v>
      </c>
      <c r="J85" t="n">
        <v>161.88</v>
      </c>
      <c r="K85" t="n">
        <v>46.47</v>
      </c>
      <c r="L85" t="n">
        <v>21.75</v>
      </c>
      <c r="M85" t="n">
        <v>6</v>
      </c>
      <c r="N85" t="n">
        <v>28.66</v>
      </c>
      <c r="O85" t="n">
        <v>20199.21</v>
      </c>
      <c r="P85" t="n">
        <v>224</v>
      </c>
      <c r="Q85" t="n">
        <v>452.56</v>
      </c>
      <c r="R85" t="n">
        <v>69.93000000000001</v>
      </c>
      <c r="S85" t="n">
        <v>57.64</v>
      </c>
      <c r="T85" t="n">
        <v>4055.52</v>
      </c>
      <c r="U85" t="n">
        <v>0.82</v>
      </c>
      <c r="V85" t="n">
        <v>0.89</v>
      </c>
      <c r="W85" t="n">
        <v>6.81</v>
      </c>
      <c r="X85" t="n">
        <v>0.23</v>
      </c>
      <c r="Y85" t="n">
        <v>1</v>
      </c>
      <c r="Z85" t="n">
        <v>10</v>
      </c>
      <c r="AA85" t="n">
        <v>342.8035440461466</v>
      </c>
      <c r="AB85" t="n">
        <v>469.0389323889443</v>
      </c>
      <c r="AC85" t="n">
        <v>424.2745149820189</v>
      </c>
      <c r="AD85" t="n">
        <v>342803.5440461466</v>
      </c>
      <c r="AE85" t="n">
        <v>469038.9323889443</v>
      </c>
      <c r="AF85" t="n">
        <v>4.158769844751419e-06</v>
      </c>
      <c r="AG85" t="n">
        <v>7.633101851851851</v>
      </c>
      <c r="AH85" t="n">
        <v>424274.5149820189</v>
      </c>
    </row>
    <row r="86">
      <c r="A86" t="n">
        <v>84</v>
      </c>
      <c r="B86" t="n">
        <v>65</v>
      </c>
      <c r="C86" t="inlineStr">
        <is>
          <t xml:space="preserve">CONCLUIDO	</t>
        </is>
      </c>
      <c r="D86" t="n">
        <v>3.7913</v>
      </c>
      <c r="E86" t="n">
        <v>26.38</v>
      </c>
      <c r="F86" t="n">
        <v>23.95</v>
      </c>
      <c r="G86" t="n">
        <v>159.67</v>
      </c>
      <c r="H86" t="n">
        <v>2.4</v>
      </c>
      <c r="I86" t="n">
        <v>9</v>
      </c>
      <c r="J86" t="n">
        <v>162.24</v>
      </c>
      <c r="K86" t="n">
        <v>46.47</v>
      </c>
      <c r="L86" t="n">
        <v>22</v>
      </c>
      <c r="M86" t="n">
        <v>6</v>
      </c>
      <c r="N86" t="n">
        <v>28.77</v>
      </c>
      <c r="O86" t="n">
        <v>20243.25</v>
      </c>
      <c r="P86" t="n">
        <v>222.68</v>
      </c>
      <c r="Q86" t="n">
        <v>452.56</v>
      </c>
      <c r="R86" t="n">
        <v>69.67</v>
      </c>
      <c r="S86" t="n">
        <v>57.64</v>
      </c>
      <c r="T86" t="n">
        <v>3926.37</v>
      </c>
      <c r="U86" t="n">
        <v>0.83</v>
      </c>
      <c r="V86" t="n">
        <v>0.89</v>
      </c>
      <c r="W86" t="n">
        <v>6.81</v>
      </c>
      <c r="X86" t="n">
        <v>0.23</v>
      </c>
      <c r="Y86" t="n">
        <v>1</v>
      </c>
      <c r="Z86" t="n">
        <v>10</v>
      </c>
      <c r="AA86" t="n">
        <v>341.8983540663309</v>
      </c>
      <c r="AB86" t="n">
        <v>467.800411524397</v>
      </c>
      <c r="AC86" t="n">
        <v>423.1541968105089</v>
      </c>
      <c r="AD86" t="n">
        <v>341898.3540663309</v>
      </c>
      <c r="AE86" t="n">
        <v>467800.411524397</v>
      </c>
      <c r="AF86" t="n">
        <v>4.159537833695472e-06</v>
      </c>
      <c r="AG86" t="n">
        <v>7.633101851851851</v>
      </c>
      <c r="AH86" t="n">
        <v>423154.196810509</v>
      </c>
    </row>
    <row r="87">
      <c r="A87" t="n">
        <v>85</v>
      </c>
      <c r="B87" t="n">
        <v>65</v>
      </c>
      <c r="C87" t="inlineStr">
        <is>
          <t xml:space="preserve">CONCLUIDO	</t>
        </is>
      </c>
      <c r="D87" t="n">
        <v>3.7906</v>
      </c>
      <c r="E87" t="n">
        <v>26.38</v>
      </c>
      <c r="F87" t="n">
        <v>23.96</v>
      </c>
      <c r="G87" t="n">
        <v>159.7</v>
      </c>
      <c r="H87" t="n">
        <v>2.42</v>
      </c>
      <c r="I87" t="n">
        <v>9</v>
      </c>
      <c r="J87" t="n">
        <v>162.59</v>
      </c>
      <c r="K87" t="n">
        <v>46.47</v>
      </c>
      <c r="L87" t="n">
        <v>22.25</v>
      </c>
      <c r="M87" t="n">
        <v>5</v>
      </c>
      <c r="N87" t="n">
        <v>28.88</v>
      </c>
      <c r="O87" t="n">
        <v>20287.32</v>
      </c>
      <c r="P87" t="n">
        <v>222.52</v>
      </c>
      <c r="Q87" t="n">
        <v>452.57</v>
      </c>
      <c r="R87" t="n">
        <v>69.89</v>
      </c>
      <c r="S87" t="n">
        <v>57.64</v>
      </c>
      <c r="T87" t="n">
        <v>4037.42</v>
      </c>
      <c r="U87" t="n">
        <v>0.82</v>
      </c>
      <c r="V87" t="n">
        <v>0.89</v>
      </c>
      <c r="W87" t="n">
        <v>6.81</v>
      </c>
      <c r="X87" t="n">
        <v>0.23</v>
      </c>
      <c r="Y87" t="n">
        <v>1</v>
      </c>
      <c r="Z87" t="n">
        <v>10</v>
      </c>
      <c r="AA87" t="n">
        <v>341.8592082119957</v>
      </c>
      <c r="AB87" t="n">
        <v>467.7468504395023</v>
      </c>
      <c r="AC87" t="n">
        <v>423.1057475203831</v>
      </c>
      <c r="AD87" t="n">
        <v>341859.2082119957</v>
      </c>
      <c r="AE87" t="n">
        <v>467746.8504395023</v>
      </c>
      <c r="AF87" t="n">
        <v>4.158769844751419e-06</v>
      </c>
      <c r="AG87" t="n">
        <v>7.633101851851851</v>
      </c>
      <c r="AH87" t="n">
        <v>423105.7475203832</v>
      </c>
    </row>
    <row r="88">
      <c r="A88" t="n">
        <v>86</v>
      </c>
      <c r="B88" t="n">
        <v>65</v>
      </c>
      <c r="C88" t="inlineStr">
        <is>
          <t xml:space="preserve">CONCLUIDO	</t>
        </is>
      </c>
      <c r="D88" t="n">
        <v>3.7896</v>
      </c>
      <c r="E88" t="n">
        <v>26.39</v>
      </c>
      <c r="F88" t="n">
        <v>23.96</v>
      </c>
      <c r="G88" t="n">
        <v>159.75</v>
      </c>
      <c r="H88" t="n">
        <v>2.45</v>
      </c>
      <c r="I88" t="n">
        <v>9</v>
      </c>
      <c r="J88" t="n">
        <v>162.95</v>
      </c>
      <c r="K88" t="n">
        <v>46.47</v>
      </c>
      <c r="L88" t="n">
        <v>22.5</v>
      </c>
      <c r="M88" t="n">
        <v>5</v>
      </c>
      <c r="N88" t="n">
        <v>28.98</v>
      </c>
      <c r="O88" t="n">
        <v>20331.43</v>
      </c>
      <c r="P88" t="n">
        <v>222.22</v>
      </c>
      <c r="Q88" t="n">
        <v>452.62</v>
      </c>
      <c r="R88" t="n">
        <v>69.98999999999999</v>
      </c>
      <c r="S88" t="n">
        <v>57.64</v>
      </c>
      <c r="T88" t="n">
        <v>4087.93</v>
      </c>
      <c r="U88" t="n">
        <v>0.82</v>
      </c>
      <c r="V88" t="n">
        <v>0.88</v>
      </c>
      <c r="W88" t="n">
        <v>6.81</v>
      </c>
      <c r="X88" t="n">
        <v>0.24</v>
      </c>
      <c r="Y88" t="n">
        <v>1</v>
      </c>
      <c r="Z88" t="n">
        <v>10</v>
      </c>
      <c r="AA88" t="n">
        <v>341.7212985991224</v>
      </c>
      <c r="AB88" t="n">
        <v>467.5581564230263</v>
      </c>
      <c r="AC88" t="n">
        <v>422.935062196006</v>
      </c>
      <c r="AD88" t="n">
        <v>341721.2985991224</v>
      </c>
      <c r="AE88" t="n">
        <v>467558.1564230263</v>
      </c>
      <c r="AF88" t="n">
        <v>4.157672717688487e-06</v>
      </c>
      <c r="AG88" t="n">
        <v>7.63599537037037</v>
      </c>
      <c r="AH88" t="n">
        <v>422935.062196006</v>
      </c>
    </row>
    <row r="89">
      <c r="A89" t="n">
        <v>87</v>
      </c>
      <c r="B89" t="n">
        <v>65</v>
      </c>
      <c r="C89" t="inlineStr">
        <is>
          <t xml:space="preserve">CONCLUIDO	</t>
        </is>
      </c>
      <c r="D89" t="n">
        <v>3.7899</v>
      </c>
      <c r="E89" t="n">
        <v>26.39</v>
      </c>
      <c r="F89" t="n">
        <v>23.96</v>
      </c>
      <c r="G89" t="n">
        <v>159.74</v>
      </c>
      <c r="H89" t="n">
        <v>2.47</v>
      </c>
      <c r="I89" t="n">
        <v>9</v>
      </c>
      <c r="J89" t="n">
        <v>163.31</v>
      </c>
      <c r="K89" t="n">
        <v>46.47</v>
      </c>
      <c r="L89" t="n">
        <v>22.75</v>
      </c>
      <c r="M89" t="n">
        <v>3</v>
      </c>
      <c r="N89" t="n">
        <v>29.09</v>
      </c>
      <c r="O89" t="n">
        <v>20375.57</v>
      </c>
      <c r="P89" t="n">
        <v>221.05</v>
      </c>
      <c r="Q89" t="n">
        <v>452.57</v>
      </c>
      <c r="R89" t="n">
        <v>69.92</v>
      </c>
      <c r="S89" t="n">
        <v>57.64</v>
      </c>
      <c r="T89" t="n">
        <v>4050.5</v>
      </c>
      <c r="U89" t="n">
        <v>0.82</v>
      </c>
      <c r="V89" t="n">
        <v>0.88</v>
      </c>
      <c r="W89" t="n">
        <v>6.81</v>
      </c>
      <c r="X89" t="n">
        <v>0.24</v>
      </c>
      <c r="Y89" t="n">
        <v>1</v>
      </c>
      <c r="Z89" t="n">
        <v>10</v>
      </c>
      <c r="AA89" t="n">
        <v>340.958569043216</v>
      </c>
      <c r="AB89" t="n">
        <v>466.5145561953821</v>
      </c>
      <c r="AC89" t="n">
        <v>421.991061709386</v>
      </c>
      <c r="AD89" t="n">
        <v>340958.569043216</v>
      </c>
      <c r="AE89" t="n">
        <v>466514.556195382</v>
      </c>
      <c r="AF89" t="n">
        <v>4.158001855807367e-06</v>
      </c>
      <c r="AG89" t="n">
        <v>7.63599537037037</v>
      </c>
      <c r="AH89" t="n">
        <v>421991.0617093859</v>
      </c>
    </row>
    <row r="90">
      <c r="A90" t="n">
        <v>88</v>
      </c>
      <c r="B90" t="n">
        <v>65</v>
      </c>
      <c r="C90" t="inlineStr">
        <is>
          <t xml:space="preserve">CONCLUIDO	</t>
        </is>
      </c>
      <c r="D90" t="n">
        <v>3.7893</v>
      </c>
      <c r="E90" t="n">
        <v>26.39</v>
      </c>
      <c r="F90" t="n">
        <v>23.96</v>
      </c>
      <c r="G90" t="n">
        <v>159.76</v>
      </c>
      <c r="H90" t="n">
        <v>2.49</v>
      </c>
      <c r="I90" t="n">
        <v>9</v>
      </c>
      <c r="J90" t="n">
        <v>163.67</v>
      </c>
      <c r="K90" t="n">
        <v>46.47</v>
      </c>
      <c r="L90" t="n">
        <v>23</v>
      </c>
      <c r="M90" t="n">
        <v>1</v>
      </c>
      <c r="N90" t="n">
        <v>29.2</v>
      </c>
      <c r="O90" t="n">
        <v>20419.76</v>
      </c>
      <c r="P90" t="n">
        <v>221.13</v>
      </c>
      <c r="Q90" t="n">
        <v>452.6</v>
      </c>
      <c r="R90" t="n">
        <v>69.94</v>
      </c>
      <c r="S90" t="n">
        <v>57.64</v>
      </c>
      <c r="T90" t="n">
        <v>4064.25</v>
      </c>
      <c r="U90" t="n">
        <v>0.82</v>
      </c>
      <c r="V90" t="n">
        <v>0.88</v>
      </c>
      <c r="W90" t="n">
        <v>6.82</v>
      </c>
      <c r="X90" t="n">
        <v>0.24</v>
      </c>
      <c r="Y90" t="n">
        <v>1</v>
      </c>
      <c r="Z90" t="n">
        <v>10</v>
      </c>
      <c r="AA90" t="n">
        <v>341.0416278669163</v>
      </c>
      <c r="AB90" t="n">
        <v>466.6282009422654</v>
      </c>
      <c r="AC90" t="n">
        <v>422.0938603611282</v>
      </c>
      <c r="AD90" t="n">
        <v>341041.6278669162</v>
      </c>
      <c r="AE90" t="n">
        <v>466628.2009422655</v>
      </c>
      <c r="AF90" t="n">
        <v>4.157343579569607e-06</v>
      </c>
      <c r="AG90" t="n">
        <v>7.63599537037037</v>
      </c>
      <c r="AH90" t="n">
        <v>422093.8603611282</v>
      </c>
    </row>
    <row r="91">
      <c r="A91" t="n">
        <v>89</v>
      </c>
      <c r="B91" t="n">
        <v>65</v>
      </c>
      <c r="C91" t="inlineStr">
        <is>
          <t xml:space="preserve">CONCLUIDO	</t>
        </is>
      </c>
      <c r="D91" t="n">
        <v>3.7983</v>
      </c>
      <c r="E91" t="n">
        <v>26.33</v>
      </c>
      <c r="F91" t="n">
        <v>23.93</v>
      </c>
      <c r="G91" t="n">
        <v>179.47</v>
      </c>
      <c r="H91" t="n">
        <v>2.51</v>
      </c>
      <c r="I91" t="n">
        <v>8</v>
      </c>
      <c r="J91" t="n">
        <v>164.03</v>
      </c>
      <c r="K91" t="n">
        <v>46.47</v>
      </c>
      <c r="L91" t="n">
        <v>23.25</v>
      </c>
      <c r="M91" t="n">
        <v>1</v>
      </c>
      <c r="N91" t="n">
        <v>29.31</v>
      </c>
      <c r="O91" t="n">
        <v>20463.98</v>
      </c>
      <c r="P91" t="n">
        <v>221.18</v>
      </c>
      <c r="Q91" t="n">
        <v>452.59</v>
      </c>
      <c r="R91" t="n">
        <v>68.84999999999999</v>
      </c>
      <c r="S91" t="n">
        <v>57.64</v>
      </c>
      <c r="T91" t="n">
        <v>3520.85</v>
      </c>
      <c r="U91" t="n">
        <v>0.84</v>
      </c>
      <c r="V91" t="n">
        <v>0.89</v>
      </c>
      <c r="W91" t="n">
        <v>6.81</v>
      </c>
      <c r="X91" t="n">
        <v>0.2</v>
      </c>
      <c r="Y91" t="n">
        <v>1</v>
      </c>
      <c r="Z91" t="n">
        <v>10</v>
      </c>
      <c r="AA91" t="n">
        <v>340.5182548530657</v>
      </c>
      <c r="AB91" t="n">
        <v>465.9120988951274</v>
      </c>
      <c r="AC91" t="n">
        <v>421.4461020883134</v>
      </c>
      <c r="AD91" t="n">
        <v>340518.2548530658</v>
      </c>
      <c r="AE91" t="n">
        <v>465912.0988951274</v>
      </c>
      <c r="AF91" t="n">
        <v>4.167217723135998e-06</v>
      </c>
      <c r="AG91" t="n">
        <v>7.61863425925926</v>
      </c>
      <c r="AH91" t="n">
        <v>421446.1020883134</v>
      </c>
    </row>
    <row r="92">
      <c r="A92" t="n">
        <v>90</v>
      </c>
      <c r="B92" t="n">
        <v>65</v>
      </c>
      <c r="C92" t="inlineStr">
        <is>
          <t xml:space="preserve">CONCLUIDO	</t>
        </is>
      </c>
      <c r="D92" t="n">
        <v>3.7979</v>
      </c>
      <c r="E92" t="n">
        <v>26.33</v>
      </c>
      <c r="F92" t="n">
        <v>23.93</v>
      </c>
      <c r="G92" t="n">
        <v>179.49</v>
      </c>
      <c r="H92" t="n">
        <v>2.53</v>
      </c>
      <c r="I92" t="n">
        <v>8</v>
      </c>
      <c r="J92" t="n">
        <v>164.39</v>
      </c>
      <c r="K92" t="n">
        <v>46.47</v>
      </c>
      <c r="L92" t="n">
        <v>23.5</v>
      </c>
      <c r="M92" t="n">
        <v>1</v>
      </c>
      <c r="N92" t="n">
        <v>29.42</v>
      </c>
      <c r="O92" t="n">
        <v>20508.24</v>
      </c>
      <c r="P92" t="n">
        <v>221.66</v>
      </c>
      <c r="Q92" t="n">
        <v>452.59</v>
      </c>
      <c r="R92" t="n">
        <v>68.89</v>
      </c>
      <c r="S92" t="n">
        <v>57.64</v>
      </c>
      <c r="T92" t="n">
        <v>3541.53</v>
      </c>
      <c r="U92" t="n">
        <v>0.84</v>
      </c>
      <c r="V92" t="n">
        <v>0.89</v>
      </c>
      <c r="W92" t="n">
        <v>6.81</v>
      </c>
      <c r="X92" t="n">
        <v>0.21</v>
      </c>
      <c r="Y92" t="n">
        <v>1</v>
      </c>
      <c r="Z92" t="n">
        <v>10</v>
      </c>
      <c r="AA92" t="n">
        <v>340.8451733243966</v>
      </c>
      <c r="AB92" t="n">
        <v>466.3594031702273</v>
      </c>
      <c r="AC92" t="n">
        <v>421.8507162711933</v>
      </c>
      <c r="AD92" t="n">
        <v>340845.1733243966</v>
      </c>
      <c r="AE92" t="n">
        <v>466359.4031702273</v>
      </c>
      <c r="AF92" t="n">
        <v>4.166778872310826e-06</v>
      </c>
      <c r="AG92" t="n">
        <v>7.61863425925926</v>
      </c>
      <c r="AH92" t="n">
        <v>421850.7162711933</v>
      </c>
    </row>
    <row r="93">
      <c r="A93" t="n">
        <v>91</v>
      </c>
      <c r="B93" t="n">
        <v>65</v>
      </c>
      <c r="C93" t="inlineStr">
        <is>
          <t xml:space="preserve">CONCLUIDO	</t>
        </is>
      </c>
      <c r="D93" t="n">
        <v>3.7985</v>
      </c>
      <c r="E93" t="n">
        <v>26.33</v>
      </c>
      <c r="F93" t="n">
        <v>23.93</v>
      </c>
      <c r="G93" t="n">
        <v>179.46</v>
      </c>
      <c r="H93" t="n">
        <v>2.55</v>
      </c>
      <c r="I93" t="n">
        <v>8</v>
      </c>
      <c r="J93" t="n">
        <v>164.74</v>
      </c>
      <c r="K93" t="n">
        <v>46.47</v>
      </c>
      <c r="L93" t="n">
        <v>23.75</v>
      </c>
      <c r="M93" t="n">
        <v>0</v>
      </c>
      <c r="N93" t="n">
        <v>29.53</v>
      </c>
      <c r="O93" t="n">
        <v>20552.53</v>
      </c>
      <c r="P93" t="n">
        <v>222.03</v>
      </c>
      <c r="Q93" t="n">
        <v>452.6</v>
      </c>
      <c r="R93" t="n">
        <v>68.75</v>
      </c>
      <c r="S93" t="n">
        <v>57.64</v>
      </c>
      <c r="T93" t="n">
        <v>3472.58</v>
      </c>
      <c r="U93" t="n">
        <v>0.84</v>
      </c>
      <c r="V93" t="n">
        <v>0.89</v>
      </c>
      <c r="W93" t="n">
        <v>6.81</v>
      </c>
      <c r="X93" t="n">
        <v>0.2</v>
      </c>
      <c r="Y93" t="n">
        <v>1</v>
      </c>
      <c r="Z93" t="n">
        <v>10</v>
      </c>
      <c r="AA93" t="n">
        <v>341.0488655582193</v>
      </c>
      <c r="AB93" t="n">
        <v>466.6381038708107</v>
      </c>
      <c r="AC93" t="n">
        <v>422.102818168072</v>
      </c>
      <c r="AD93" t="n">
        <v>341048.8655582194</v>
      </c>
      <c r="AE93" t="n">
        <v>466638.1038708107</v>
      </c>
      <c r="AF93" t="n">
        <v>4.167437148548586e-06</v>
      </c>
      <c r="AG93" t="n">
        <v>7.61863425925926</v>
      </c>
      <c r="AH93" t="n">
        <v>422102.818168072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130</v>
      </c>
      <c r="C2" t="inlineStr">
        <is>
          <t xml:space="preserve">CONCLUIDO	</t>
        </is>
      </c>
      <c r="D2" t="n">
        <v>1.6054</v>
      </c>
      <c r="E2" t="n">
        <v>62.29</v>
      </c>
      <c r="F2" t="n">
        <v>37.43</v>
      </c>
      <c r="G2" t="n">
        <v>4.98</v>
      </c>
      <c r="H2" t="n">
        <v>0.07000000000000001</v>
      </c>
      <c r="I2" t="n">
        <v>451</v>
      </c>
      <c r="J2" t="n">
        <v>252.85</v>
      </c>
      <c r="K2" t="n">
        <v>59.19</v>
      </c>
      <c r="L2" t="n">
        <v>1</v>
      </c>
      <c r="M2" t="n">
        <v>449</v>
      </c>
      <c r="N2" t="n">
        <v>62.65</v>
      </c>
      <c r="O2" t="n">
        <v>31418.63</v>
      </c>
      <c r="P2" t="n">
        <v>621.23</v>
      </c>
      <c r="Q2" t="n">
        <v>453.87</v>
      </c>
      <c r="R2" t="n">
        <v>509.92</v>
      </c>
      <c r="S2" t="n">
        <v>57.64</v>
      </c>
      <c r="T2" t="n">
        <v>221841.89</v>
      </c>
      <c r="U2" t="n">
        <v>0.11</v>
      </c>
      <c r="V2" t="n">
        <v>0.57</v>
      </c>
      <c r="W2" t="n">
        <v>7.54</v>
      </c>
      <c r="X2" t="n">
        <v>13.68</v>
      </c>
      <c r="Y2" t="n">
        <v>1</v>
      </c>
      <c r="Z2" t="n">
        <v>10</v>
      </c>
      <c r="AA2" t="n">
        <v>1593.619768351189</v>
      </c>
      <c r="AB2" t="n">
        <v>2180.46087260036</v>
      </c>
      <c r="AC2" t="n">
        <v>1972.360747215436</v>
      </c>
      <c r="AD2" t="n">
        <v>1593619.768351189</v>
      </c>
      <c r="AE2" t="n">
        <v>2180460.87260036</v>
      </c>
      <c r="AF2" t="n">
        <v>1.444464313438197e-06</v>
      </c>
      <c r="AG2" t="n">
        <v>18.02372685185185</v>
      </c>
      <c r="AH2" t="n">
        <v>1972360.747215436</v>
      </c>
    </row>
    <row r="3">
      <c r="A3" t="n">
        <v>1</v>
      </c>
      <c r="B3" t="n">
        <v>130</v>
      </c>
      <c r="C3" t="inlineStr">
        <is>
          <t xml:space="preserve">CONCLUIDO	</t>
        </is>
      </c>
      <c r="D3" t="n">
        <v>1.9335</v>
      </c>
      <c r="E3" t="n">
        <v>51.72</v>
      </c>
      <c r="F3" t="n">
        <v>33.27</v>
      </c>
      <c r="G3" t="n">
        <v>6.24</v>
      </c>
      <c r="H3" t="n">
        <v>0.09</v>
      </c>
      <c r="I3" t="n">
        <v>320</v>
      </c>
      <c r="J3" t="n">
        <v>253.3</v>
      </c>
      <c r="K3" t="n">
        <v>59.19</v>
      </c>
      <c r="L3" t="n">
        <v>1.25</v>
      </c>
      <c r="M3" t="n">
        <v>318</v>
      </c>
      <c r="N3" t="n">
        <v>62.86</v>
      </c>
      <c r="O3" t="n">
        <v>31474.5</v>
      </c>
      <c r="P3" t="n">
        <v>552.35</v>
      </c>
      <c r="Q3" t="n">
        <v>453.65</v>
      </c>
      <c r="R3" t="n">
        <v>373.42</v>
      </c>
      <c r="S3" t="n">
        <v>57.64</v>
      </c>
      <c r="T3" t="n">
        <v>154250.14</v>
      </c>
      <c r="U3" t="n">
        <v>0.15</v>
      </c>
      <c r="V3" t="n">
        <v>0.64</v>
      </c>
      <c r="W3" t="n">
        <v>7.33</v>
      </c>
      <c r="X3" t="n">
        <v>9.52</v>
      </c>
      <c r="Y3" t="n">
        <v>1</v>
      </c>
      <c r="Z3" t="n">
        <v>10</v>
      </c>
      <c r="AA3" t="n">
        <v>1206.570737154221</v>
      </c>
      <c r="AB3" t="n">
        <v>1650.883312718534</v>
      </c>
      <c r="AC3" t="n">
        <v>1493.325326381958</v>
      </c>
      <c r="AD3" t="n">
        <v>1206570.737154221</v>
      </c>
      <c r="AE3" t="n">
        <v>1650883.312718534</v>
      </c>
      <c r="AF3" t="n">
        <v>1.739673445890591e-06</v>
      </c>
      <c r="AG3" t="n">
        <v>14.96527777777778</v>
      </c>
      <c r="AH3" t="n">
        <v>1493325.326381958</v>
      </c>
    </row>
    <row r="4">
      <c r="A4" t="n">
        <v>2</v>
      </c>
      <c r="B4" t="n">
        <v>130</v>
      </c>
      <c r="C4" t="inlineStr">
        <is>
          <t xml:space="preserve">CONCLUIDO	</t>
        </is>
      </c>
      <c r="D4" t="n">
        <v>2.1708</v>
      </c>
      <c r="E4" t="n">
        <v>46.07</v>
      </c>
      <c r="F4" t="n">
        <v>31.09</v>
      </c>
      <c r="G4" t="n">
        <v>7.49</v>
      </c>
      <c r="H4" t="n">
        <v>0.11</v>
      </c>
      <c r="I4" t="n">
        <v>249</v>
      </c>
      <c r="J4" t="n">
        <v>253.75</v>
      </c>
      <c r="K4" t="n">
        <v>59.19</v>
      </c>
      <c r="L4" t="n">
        <v>1.5</v>
      </c>
      <c r="M4" t="n">
        <v>247</v>
      </c>
      <c r="N4" t="n">
        <v>63.06</v>
      </c>
      <c r="O4" t="n">
        <v>31530.44</v>
      </c>
      <c r="P4" t="n">
        <v>516.16</v>
      </c>
      <c r="Q4" t="n">
        <v>453.47</v>
      </c>
      <c r="R4" t="n">
        <v>301.88</v>
      </c>
      <c r="S4" t="n">
        <v>57.64</v>
      </c>
      <c r="T4" t="n">
        <v>118831.24</v>
      </c>
      <c r="U4" t="n">
        <v>0.19</v>
      </c>
      <c r="V4" t="n">
        <v>0.68</v>
      </c>
      <c r="W4" t="n">
        <v>7.21</v>
      </c>
      <c r="X4" t="n">
        <v>7.34</v>
      </c>
      <c r="Y4" t="n">
        <v>1</v>
      </c>
      <c r="Z4" t="n">
        <v>10</v>
      </c>
      <c r="AA4" t="n">
        <v>1028.216526447211</v>
      </c>
      <c r="AB4" t="n">
        <v>1406.851213196752</v>
      </c>
      <c r="AC4" t="n">
        <v>1272.583307937332</v>
      </c>
      <c r="AD4" t="n">
        <v>1028216.52644721</v>
      </c>
      <c r="AE4" t="n">
        <v>1406851.213196752</v>
      </c>
      <c r="AF4" t="n">
        <v>1.953184958023943e-06</v>
      </c>
      <c r="AG4" t="n">
        <v>13.33043981481481</v>
      </c>
      <c r="AH4" t="n">
        <v>1272583.307937332</v>
      </c>
    </row>
    <row r="5">
      <c r="A5" t="n">
        <v>3</v>
      </c>
      <c r="B5" t="n">
        <v>130</v>
      </c>
      <c r="C5" t="inlineStr">
        <is>
          <t xml:space="preserve">CONCLUIDO	</t>
        </is>
      </c>
      <c r="D5" t="n">
        <v>2.3535</v>
      </c>
      <c r="E5" t="n">
        <v>42.49</v>
      </c>
      <c r="F5" t="n">
        <v>29.71</v>
      </c>
      <c r="G5" t="n">
        <v>8.74</v>
      </c>
      <c r="H5" t="n">
        <v>0.12</v>
      </c>
      <c r="I5" t="n">
        <v>204</v>
      </c>
      <c r="J5" t="n">
        <v>254.21</v>
      </c>
      <c r="K5" t="n">
        <v>59.19</v>
      </c>
      <c r="L5" t="n">
        <v>1.75</v>
      </c>
      <c r="M5" t="n">
        <v>202</v>
      </c>
      <c r="N5" t="n">
        <v>63.26</v>
      </c>
      <c r="O5" t="n">
        <v>31586.46</v>
      </c>
      <c r="P5" t="n">
        <v>493.32</v>
      </c>
      <c r="Q5" t="n">
        <v>453.01</v>
      </c>
      <c r="R5" t="n">
        <v>257.69</v>
      </c>
      <c r="S5" t="n">
        <v>57.64</v>
      </c>
      <c r="T5" t="n">
        <v>96963.23</v>
      </c>
      <c r="U5" t="n">
        <v>0.22</v>
      </c>
      <c r="V5" t="n">
        <v>0.71</v>
      </c>
      <c r="W5" t="n">
        <v>7.12</v>
      </c>
      <c r="X5" t="n">
        <v>5.97</v>
      </c>
      <c r="Y5" t="n">
        <v>1</v>
      </c>
      <c r="Z5" t="n">
        <v>10</v>
      </c>
      <c r="AA5" t="n">
        <v>912.9179530550629</v>
      </c>
      <c r="AB5" t="n">
        <v>1249.094618467553</v>
      </c>
      <c r="AC5" t="n">
        <v>1129.882781196317</v>
      </c>
      <c r="AD5" t="n">
        <v>912917.9530550629</v>
      </c>
      <c r="AE5" t="n">
        <v>1249094.618467553</v>
      </c>
      <c r="AF5" t="n">
        <v>2.117569927542542e-06</v>
      </c>
      <c r="AG5" t="n">
        <v>12.29456018518519</v>
      </c>
      <c r="AH5" t="n">
        <v>1129882.781196316</v>
      </c>
    </row>
    <row r="6">
      <c r="A6" t="n">
        <v>4</v>
      </c>
      <c r="B6" t="n">
        <v>130</v>
      </c>
      <c r="C6" t="inlineStr">
        <is>
          <t xml:space="preserve">CONCLUIDO	</t>
        </is>
      </c>
      <c r="D6" t="n">
        <v>2.4982</v>
      </c>
      <c r="E6" t="n">
        <v>40.03</v>
      </c>
      <c r="F6" t="n">
        <v>28.77</v>
      </c>
      <c r="G6" t="n">
        <v>9.98</v>
      </c>
      <c r="H6" t="n">
        <v>0.14</v>
      </c>
      <c r="I6" t="n">
        <v>173</v>
      </c>
      <c r="J6" t="n">
        <v>254.66</v>
      </c>
      <c r="K6" t="n">
        <v>59.19</v>
      </c>
      <c r="L6" t="n">
        <v>2</v>
      </c>
      <c r="M6" t="n">
        <v>171</v>
      </c>
      <c r="N6" t="n">
        <v>63.47</v>
      </c>
      <c r="O6" t="n">
        <v>31642.55</v>
      </c>
      <c r="P6" t="n">
        <v>477.6</v>
      </c>
      <c r="Q6" t="n">
        <v>453.05</v>
      </c>
      <c r="R6" t="n">
        <v>226.7</v>
      </c>
      <c r="S6" t="n">
        <v>57.64</v>
      </c>
      <c r="T6" t="n">
        <v>81624.7</v>
      </c>
      <c r="U6" t="n">
        <v>0.25</v>
      </c>
      <c r="V6" t="n">
        <v>0.74</v>
      </c>
      <c r="W6" t="n">
        <v>7.07</v>
      </c>
      <c r="X6" t="n">
        <v>5.03</v>
      </c>
      <c r="Y6" t="n">
        <v>1</v>
      </c>
      <c r="Z6" t="n">
        <v>10</v>
      </c>
      <c r="AA6" t="n">
        <v>841.4450220135844</v>
      </c>
      <c r="AB6" t="n">
        <v>1151.302201053423</v>
      </c>
      <c r="AC6" t="n">
        <v>1041.423534847672</v>
      </c>
      <c r="AD6" t="n">
        <v>841445.0220135844</v>
      </c>
      <c r="AE6" t="n">
        <v>1151302.201053423</v>
      </c>
      <c r="AF6" t="n">
        <v>2.247764263006917e-06</v>
      </c>
      <c r="AG6" t="n">
        <v>11.58275462962963</v>
      </c>
      <c r="AH6" t="n">
        <v>1041423.534847672</v>
      </c>
    </row>
    <row r="7">
      <c r="A7" t="n">
        <v>5</v>
      </c>
      <c r="B7" t="n">
        <v>130</v>
      </c>
      <c r="C7" t="inlineStr">
        <is>
          <t xml:space="preserve">CONCLUIDO	</t>
        </is>
      </c>
      <c r="D7" t="n">
        <v>2.6162</v>
      </c>
      <c r="E7" t="n">
        <v>38.22</v>
      </c>
      <c r="F7" t="n">
        <v>28.08</v>
      </c>
      <c r="G7" t="n">
        <v>11.23</v>
      </c>
      <c r="H7" t="n">
        <v>0.16</v>
      </c>
      <c r="I7" t="n">
        <v>150</v>
      </c>
      <c r="J7" t="n">
        <v>255.12</v>
      </c>
      <c r="K7" t="n">
        <v>59.19</v>
      </c>
      <c r="L7" t="n">
        <v>2.25</v>
      </c>
      <c r="M7" t="n">
        <v>148</v>
      </c>
      <c r="N7" t="n">
        <v>63.67</v>
      </c>
      <c r="O7" t="n">
        <v>31698.72</v>
      </c>
      <c r="P7" t="n">
        <v>466.26</v>
      </c>
      <c r="Q7" t="n">
        <v>453.14</v>
      </c>
      <c r="R7" t="n">
        <v>204.21</v>
      </c>
      <c r="S7" t="n">
        <v>57.64</v>
      </c>
      <c r="T7" t="n">
        <v>70495.10000000001</v>
      </c>
      <c r="U7" t="n">
        <v>0.28</v>
      </c>
      <c r="V7" t="n">
        <v>0.76</v>
      </c>
      <c r="W7" t="n">
        <v>7.04</v>
      </c>
      <c r="X7" t="n">
        <v>4.35</v>
      </c>
      <c r="Y7" t="n">
        <v>1</v>
      </c>
      <c r="Z7" t="n">
        <v>10</v>
      </c>
      <c r="AA7" t="n">
        <v>787.3556941041304</v>
      </c>
      <c r="AB7" t="n">
        <v>1077.294796354974</v>
      </c>
      <c r="AC7" t="n">
        <v>974.4792929835976</v>
      </c>
      <c r="AD7" t="n">
        <v>787355.6941041304</v>
      </c>
      <c r="AE7" t="n">
        <v>1077294.796354974</v>
      </c>
      <c r="AF7" t="n">
        <v>2.35393517928056e-06</v>
      </c>
      <c r="AG7" t="n">
        <v>11.05902777777778</v>
      </c>
      <c r="AH7" t="n">
        <v>974479.2929835976</v>
      </c>
    </row>
    <row r="8">
      <c r="A8" t="n">
        <v>6</v>
      </c>
      <c r="B8" t="n">
        <v>130</v>
      </c>
      <c r="C8" t="inlineStr">
        <is>
          <t xml:space="preserve">CONCLUIDO	</t>
        </is>
      </c>
      <c r="D8" t="n">
        <v>2.7114</v>
      </c>
      <c r="E8" t="n">
        <v>36.88</v>
      </c>
      <c r="F8" t="n">
        <v>27.57</v>
      </c>
      <c r="G8" t="n">
        <v>12.44</v>
      </c>
      <c r="H8" t="n">
        <v>0.17</v>
      </c>
      <c r="I8" t="n">
        <v>133</v>
      </c>
      <c r="J8" t="n">
        <v>255.57</v>
      </c>
      <c r="K8" t="n">
        <v>59.19</v>
      </c>
      <c r="L8" t="n">
        <v>2.5</v>
      </c>
      <c r="M8" t="n">
        <v>131</v>
      </c>
      <c r="N8" t="n">
        <v>63.88</v>
      </c>
      <c r="O8" t="n">
        <v>31754.97</v>
      </c>
      <c r="P8" t="n">
        <v>457.74</v>
      </c>
      <c r="Q8" t="n">
        <v>452.97</v>
      </c>
      <c r="R8" t="n">
        <v>187.74</v>
      </c>
      <c r="S8" t="n">
        <v>57.64</v>
      </c>
      <c r="T8" t="n">
        <v>62343.16</v>
      </c>
      <c r="U8" t="n">
        <v>0.31</v>
      </c>
      <c r="V8" t="n">
        <v>0.77</v>
      </c>
      <c r="W8" t="n">
        <v>7.01</v>
      </c>
      <c r="X8" t="n">
        <v>3.84</v>
      </c>
      <c r="Y8" t="n">
        <v>1</v>
      </c>
      <c r="Z8" t="n">
        <v>10</v>
      </c>
      <c r="AA8" t="n">
        <v>757.240708083178</v>
      </c>
      <c r="AB8" t="n">
        <v>1036.09014390169</v>
      </c>
      <c r="AC8" t="n">
        <v>937.2071547293626</v>
      </c>
      <c r="AD8" t="n">
        <v>757240.708083178</v>
      </c>
      <c r="AE8" t="n">
        <v>1036090.14390169</v>
      </c>
      <c r="AF8" t="n">
        <v>2.439591715121669e-06</v>
      </c>
      <c r="AG8" t="n">
        <v>10.6712962962963</v>
      </c>
      <c r="AH8" t="n">
        <v>937207.1547293626</v>
      </c>
    </row>
    <row r="9">
      <c r="A9" t="n">
        <v>7</v>
      </c>
      <c r="B9" t="n">
        <v>130</v>
      </c>
      <c r="C9" t="inlineStr">
        <is>
          <t xml:space="preserve">CONCLUIDO	</t>
        </is>
      </c>
      <c r="D9" t="n">
        <v>2.7942</v>
      </c>
      <c r="E9" t="n">
        <v>35.79</v>
      </c>
      <c r="F9" t="n">
        <v>27.17</v>
      </c>
      <c r="G9" t="n">
        <v>13.7</v>
      </c>
      <c r="H9" t="n">
        <v>0.19</v>
      </c>
      <c r="I9" t="n">
        <v>119</v>
      </c>
      <c r="J9" t="n">
        <v>256.03</v>
      </c>
      <c r="K9" t="n">
        <v>59.19</v>
      </c>
      <c r="L9" t="n">
        <v>2.75</v>
      </c>
      <c r="M9" t="n">
        <v>117</v>
      </c>
      <c r="N9" t="n">
        <v>64.09</v>
      </c>
      <c r="O9" t="n">
        <v>31811.29</v>
      </c>
      <c r="P9" t="n">
        <v>450.86</v>
      </c>
      <c r="Q9" t="n">
        <v>452.77</v>
      </c>
      <c r="R9" t="n">
        <v>174.14</v>
      </c>
      <c r="S9" t="n">
        <v>57.64</v>
      </c>
      <c r="T9" t="n">
        <v>55614.33</v>
      </c>
      <c r="U9" t="n">
        <v>0.33</v>
      </c>
      <c r="V9" t="n">
        <v>0.78</v>
      </c>
      <c r="W9" t="n">
        <v>7</v>
      </c>
      <c r="X9" t="n">
        <v>3.44</v>
      </c>
      <c r="Y9" t="n">
        <v>1</v>
      </c>
      <c r="Z9" t="n">
        <v>10</v>
      </c>
      <c r="AA9" t="n">
        <v>720.7580912304272</v>
      </c>
      <c r="AB9" t="n">
        <v>986.1730180242942</v>
      </c>
      <c r="AC9" t="n">
        <v>892.0540492865787</v>
      </c>
      <c r="AD9" t="n">
        <v>720758.0912304273</v>
      </c>
      <c r="AE9" t="n">
        <v>986173.0180242942</v>
      </c>
      <c r="AF9" t="n">
        <v>2.514091307218768e-06</v>
      </c>
      <c r="AG9" t="n">
        <v>10.35590277777778</v>
      </c>
      <c r="AH9" t="n">
        <v>892054.0492865787</v>
      </c>
    </row>
    <row r="10">
      <c r="A10" t="n">
        <v>8</v>
      </c>
      <c r="B10" t="n">
        <v>130</v>
      </c>
      <c r="C10" t="inlineStr">
        <is>
          <t xml:space="preserve">CONCLUIDO	</t>
        </is>
      </c>
      <c r="D10" t="n">
        <v>2.8625</v>
      </c>
      <c r="E10" t="n">
        <v>34.93</v>
      </c>
      <c r="F10" t="n">
        <v>26.85</v>
      </c>
      <c r="G10" t="n">
        <v>14.92</v>
      </c>
      <c r="H10" t="n">
        <v>0.21</v>
      </c>
      <c r="I10" t="n">
        <v>108</v>
      </c>
      <c r="J10" t="n">
        <v>256.49</v>
      </c>
      <c r="K10" t="n">
        <v>59.19</v>
      </c>
      <c r="L10" t="n">
        <v>3</v>
      </c>
      <c r="M10" t="n">
        <v>106</v>
      </c>
      <c r="N10" t="n">
        <v>64.29000000000001</v>
      </c>
      <c r="O10" t="n">
        <v>31867.69</v>
      </c>
      <c r="P10" t="n">
        <v>445.6</v>
      </c>
      <c r="Q10" t="n">
        <v>452.85</v>
      </c>
      <c r="R10" t="n">
        <v>163.79</v>
      </c>
      <c r="S10" t="n">
        <v>57.64</v>
      </c>
      <c r="T10" t="n">
        <v>50492.41</v>
      </c>
      <c r="U10" t="n">
        <v>0.35</v>
      </c>
      <c r="V10" t="n">
        <v>0.79</v>
      </c>
      <c r="W10" t="n">
        <v>6.98</v>
      </c>
      <c r="X10" t="n">
        <v>3.12</v>
      </c>
      <c r="Y10" t="n">
        <v>1</v>
      </c>
      <c r="Z10" t="n">
        <v>10</v>
      </c>
      <c r="AA10" t="n">
        <v>702.6144696712156</v>
      </c>
      <c r="AB10" t="n">
        <v>961.3481145668899</v>
      </c>
      <c r="AC10" t="n">
        <v>869.598399773178</v>
      </c>
      <c r="AD10" t="n">
        <v>702614.4696712156</v>
      </c>
      <c r="AE10" t="n">
        <v>961348.1145668898</v>
      </c>
      <c r="AF10" t="n">
        <v>2.575544473163597e-06</v>
      </c>
      <c r="AG10" t="n">
        <v>10.10706018518519</v>
      </c>
      <c r="AH10" t="n">
        <v>869598.399773178</v>
      </c>
    </row>
    <row r="11">
      <c r="A11" t="n">
        <v>9</v>
      </c>
      <c r="B11" t="n">
        <v>130</v>
      </c>
      <c r="C11" t="inlineStr">
        <is>
          <t xml:space="preserve">CONCLUIDO	</t>
        </is>
      </c>
      <c r="D11" t="n">
        <v>2.922</v>
      </c>
      <c r="E11" t="n">
        <v>34.22</v>
      </c>
      <c r="F11" t="n">
        <v>26.58</v>
      </c>
      <c r="G11" t="n">
        <v>16.11</v>
      </c>
      <c r="H11" t="n">
        <v>0.23</v>
      </c>
      <c r="I11" t="n">
        <v>99</v>
      </c>
      <c r="J11" t="n">
        <v>256.95</v>
      </c>
      <c r="K11" t="n">
        <v>59.19</v>
      </c>
      <c r="L11" t="n">
        <v>3.25</v>
      </c>
      <c r="M11" t="n">
        <v>97</v>
      </c>
      <c r="N11" t="n">
        <v>64.5</v>
      </c>
      <c r="O11" t="n">
        <v>31924.29</v>
      </c>
      <c r="P11" t="n">
        <v>440.99</v>
      </c>
      <c r="Q11" t="n">
        <v>452.74</v>
      </c>
      <c r="R11" t="n">
        <v>155.5</v>
      </c>
      <c r="S11" t="n">
        <v>57.64</v>
      </c>
      <c r="T11" t="n">
        <v>46391.42</v>
      </c>
      <c r="U11" t="n">
        <v>0.37</v>
      </c>
      <c r="V11" t="n">
        <v>0.8</v>
      </c>
      <c r="W11" t="n">
        <v>6.95</v>
      </c>
      <c r="X11" t="n">
        <v>2.85</v>
      </c>
      <c r="Y11" t="n">
        <v>1</v>
      </c>
      <c r="Z11" t="n">
        <v>10</v>
      </c>
      <c r="AA11" t="n">
        <v>687.3446089497893</v>
      </c>
      <c r="AB11" t="n">
        <v>940.4552174691238</v>
      </c>
      <c r="AC11" t="n">
        <v>850.6994914510577</v>
      </c>
      <c r="AD11" t="n">
        <v>687344.6089497893</v>
      </c>
      <c r="AE11" t="n">
        <v>940455.2174691238</v>
      </c>
      <c r="AF11" t="n">
        <v>2.629079808064291e-06</v>
      </c>
      <c r="AG11" t="n">
        <v>9.90162037037037</v>
      </c>
      <c r="AH11" t="n">
        <v>850699.4914510577</v>
      </c>
    </row>
    <row r="12">
      <c r="A12" t="n">
        <v>10</v>
      </c>
      <c r="B12" t="n">
        <v>130</v>
      </c>
      <c r="C12" t="inlineStr">
        <is>
          <t xml:space="preserve">CONCLUIDO	</t>
        </is>
      </c>
      <c r="D12" t="n">
        <v>2.9754</v>
      </c>
      <c r="E12" t="n">
        <v>33.61</v>
      </c>
      <c r="F12" t="n">
        <v>26.36</v>
      </c>
      <c r="G12" t="n">
        <v>17.38</v>
      </c>
      <c r="H12" t="n">
        <v>0.24</v>
      </c>
      <c r="I12" t="n">
        <v>91</v>
      </c>
      <c r="J12" t="n">
        <v>257.41</v>
      </c>
      <c r="K12" t="n">
        <v>59.19</v>
      </c>
      <c r="L12" t="n">
        <v>3.5</v>
      </c>
      <c r="M12" t="n">
        <v>89</v>
      </c>
      <c r="N12" t="n">
        <v>64.70999999999999</v>
      </c>
      <c r="O12" t="n">
        <v>31980.84</v>
      </c>
      <c r="P12" t="n">
        <v>437.24</v>
      </c>
      <c r="Q12" t="n">
        <v>452.77</v>
      </c>
      <c r="R12" t="n">
        <v>148.09</v>
      </c>
      <c r="S12" t="n">
        <v>57.64</v>
      </c>
      <c r="T12" t="n">
        <v>42728.1</v>
      </c>
      <c r="U12" t="n">
        <v>0.39</v>
      </c>
      <c r="V12" t="n">
        <v>0.8</v>
      </c>
      <c r="W12" t="n">
        <v>6.94</v>
      </c>
      <c r="X12" t="n">
        <v>2.63</v>
      </c>
      <c r="Y12" t="n">
        <v>1</v>
      </c>
      <c r="Z12" t="n">
        <v>10</v>
      </c>
      <c r="AA12" t="n">
        <v>662.1331205019615</v>
      </c>
      <c r="AB12" t="n">
        <v>905.9597467224344</v>
      </c>
      <c r="AC12" t="n">
        <v>819.4962200177349</v>
      </c>
      <c r="AD12" t="n">
        <v>662133.1205019614</v>
      </c>
      <c r="AE12" t="n">
        <v>905959.7467224344</v>
      </c>
      <c r="AF12" t="n">
        <v>2.677126646445752e-06</v>
      </c>
      <c r="AG12" t="n">
        <v>9.72511574074074</v>
      </c>
      <c r="AH12" t="n">
        <v>819496.2200177349</v>
      </c>
    </row>
    <row r="13">
      <c r="A13" t="n">
        <v>11</v>
      </c>
      <c r="B13" t="n">
        <v>130</v>
      </c>
      <c r="C13" t="inlineStr">
        <is>
          <t xml:space="preserve">CONCLUIDO	</t>
        </is>
      </c>
      <c r="D13" t="n">
        <v>3.0271</v>
      </c>
      <c r="E13" t="n">
        <v>33.03</v>
      </c>
      <c r="F13" t="n">
        <v>26.12</v>
      </c>
      <c r="G13" t="n">
        <v>18.66</v>
      </c>
      <c r="H13" t="n">
        <v>0.26</v>
      </c>
      <c r="I13" t="n">
        <v>84</v>
      </c>
      <c r="J13" t="n">
        <v>257.86</v>
      </c>
      <c r="K13" t="n">
        <v>59.19</v>
      </c>
      <c r="L13" t="n">
        <v>3.75</v>
      </c>
      <c r="M13" t="n">
        <v>82</v>
      </c>
      <c r="N13" t="n">
        <v>64.92</v>
      </c>
      <c r="O13" t="n">
        <v>32037.48</v>
      </c>
      <c r="P13" t="n">
        <v>433.32</v>
      </c>
      <c r="Q13" t="n">
        <v>452.7</v>
      </c>
      <c r="R13" t="n">
        <v>140.28</v>
      </c>
      <c r="S13" t="n">
        <v>57.64</v>
      </c>
      <c r="T13" t="n">
        <v>38859.99</v>
      </c>
      <c r="U13" t="n">
        <v>0.41</v>
      </c>
      <c r="V13" t="n">
        <v>0.8100000000000001</v>
      </c>
      <c r="W13" t="n">
        <v>6.93</v>
      </c>
      <c r="X13" t="n">
        <v>2.39</v>
      </c>
      <c r="Y13" t="n">
        <v>1</v>
      </c>
      <c r="Z13" t="n">
        <v>10</v>
      </c>
      <c r="AA13" t="n">
        <v>649.9880002083663</v>
      </c>
      <c r="AB13" t="n">
        <v>889.3422573318453</v>
      </c>
      <c r="AC13" t="n">
        <v>804.464680491791</v>
      </c>
      <c r="AD13" t="n">
        <v>649988.0002083663</v>
      </c>
      <c r="AE13" t="n">
        <v>889342.2573318454</v>
      </c>
      <c r="AF13" t="n">
        <v>2.723643903830053e-06</v>
      </c>
      <c r="AG13" t="n">
        <v>9.557291666666668</v>
      </c>
      <c r="AH13" t="n">
        <v>804464.680491791</v>
      </c>
    </row>
    <row r="14">
      <c r="A14" t="n">
        <v>12</v>
      </c>
      <c r="B14" t="n">
        <v>130</v>
      </c>
      <c r="C14" t="inlineStr">
        <is>
          <t xml:space="preserve">CONCLUIDO	</t>
        </is>
      </c>
      <c r="D14" t="n">
        <v>3.0609</v>
      </c>
      <c r="E14" t="n">
        <v>32.67</v>
      </c>
      <c r="F14" t="n">
        <v>26</v>
      </c>
      <c r="G14" t="n">
        <v>19.75</v>
      </c>
      <c r="H14" t="n">
        <v>0.28</v>
      </c>
      <c r="I14" t="n">
        <v>79</v>
      </c>
      <c r="J14" t="n">
        <v>258.32</v>
      </c>
      <c r="K14" t="n">
        <v>59.19</v>
      </c>
      <c r="L14" t="n">
        <v>4</v>
      </c>
      <c r="M14" t="n">
        <v>77</v>
      </c>
      <c r="N14" t="n">
        <v>65.13</v>
      </c>
      <c r="O14" t="n">
        <v>32094.19</v>
      </c>
      <c r="P14" t="n">
        <v>431.16</v>
      </c>
      <c r="Q14" t="n">
        <v>452.7</v>
      </c>
      <c r="R14" t="n">
        <v>136.43</v>
      </c>
      <c r="S14" t="n">
        <v>57.64</v>
      </c>
      <c r="T14" t="n">
        <v>36956.24</v>
      </c>
      <c r="U14" t="n">
        <v>0.42</v>
      </c>
      <c r="V14" t="n">
        <v>0.82</v>
      </c>
      <c r="W14" t="n">
        <v>6.93</v>
      </c>
      <c r="X14" t="n">
        <v>2.27</v>
      </c>
      <c r="Y14" t="n">
        <v>1</v>
      </c>
      <c r="Z14" t="n">
        <v>10</v>
      </c>
      <c r="AA14" t="n">
        <v>642.5712006347305</v>
      </c>
      <c r="AB14" t="n">
        <v>879.1942649490926</v>
      </c>
      <c r="AC14" t="n">
        <v>795.2851982592513</v>
      </c>
      <c r="AD14" t="n">
        <v>642571.2006347305</v>
      </c>
      <c r="AE14" t="n">
        <v>879194.2649490926</v>
      </c>
      <c r="AF14" t="n">
        <v>2.754055573067758e-06</v>
      </c>
      <c r="AG14" t="n">
        <v>9.453125000000002</v>
      </c>
      <c r="AH14" t="n">
        <v>795285.1982592513</v>
      </c>
    </row>
    <row r="15">
      <c r="A15" t="n">
        <v>13</v>
      </c>
      <c r="B15" t="n">
        <v>130</v>
      </c>
      <c r="C15" t="inlineStr">
        <is>
          <t xml:space="preserve">CONCLUIDO	</t>
        </is>
      </c>
      <c r="D15" t="n">
        <v>3.101</v>
      </c>
      <c r="E15" t="n">
        <v>32.25</v>
      </c>
      <c r="F15" t="n">
        <v>25.82</v>
      </c>
      <c r="G15" t="n">
        <v>20.94</v>
      </c>
      <c r="H15" t="n">
        <v>0.29</v>
      </c>
      <c r="I15" t="n">
        <v>74</v>
      </c>
      <c r="J15" t="n">
        <v>258.78</v>
      </c>
      <c r="K15" t="n">
        <v>59.19</v>
      </c>
      <c r="L15" t="n">
        <v>4.25</v>
      </c>
      <c r="M15" t="n">
        <v>72</v>
      </c>
      <c r="N15" t="n">
        <v>65.34</v>
      </c>
      <c r="O15" t="n">
        <v>32150.98</v>
      </c>
      <c r="P15" t="n">
        <v>428.16</v>
      </c>
      <c r="Q15" t="n">
        <v>452.8</v>
      </c>
      <c r="R15" t="n">
        <v>130.91</v>
      </c>
      <c r="S15" t="n">
        <v>57.64</v>
      </c>
      <c r="T15" t="n">
        <v>34222.46</v>
      </c>
      <c r="U15" t="n">
        <v>0.44</v>
      </c>
      <c r="V15" t="n">
        <v>0.82</v>
      </c>
      <c r="W15" t="n">
        <v>6.91</v>
      </c>
      <c r="X15" t="n">
        <v>2.1</v>
      </c>
      <c r="Y15" t="n">
        <v>1</v>
      </c>
      <c r="Z15" t="n">
        <v>10</v>
      </c>
      <c r="AA15" t="n">
        <v>633.6832168627877</v>
      </c>
      <c r="AB15" t="n">
        <v>867.0333334421505</v>
      </c>
      <c r="AC15" t="n">
        <v>784.284888987357</v>
      </c>
      <c r="AD15" t="n">
        <v>633683.2168627877</v>
      </c>
      <c r="AE15" t="n">
        <v>867033.3334421505</v>
      </c>
      <c r="AF15" t="n">
        <v>2.790135689530241e-06</v>
      </c>
      <c r="AG15" t="n">
        <v>9.331597222222223</v>
      </c>
      <c r="AH15" t="n">
        <v>784284.888987357</v>
      </c>
    </row>
    <row r="16">
      <c r="A16" t="n">
        <v>14</v>
      </c>
      <c r="B16" t="n">
        <v>130</v>
      </c>
      <c r="C16" t="inlineStr">
        <is>
          <t xml:space="preserve">CONCLUIDO	</t>
        </is>
      </c>
      <c r="D16" t="n">
        <v>3.1383</v>
      </c>
      <c r="E16" t="n">
        <v>31.86</v>
      </c>
      <c r="F16" t="n">
        <v>25.69</v>
      </c>
      <c r="G16" t="n">
        <v>22.34</v>
      </c>
      <c r="H16" t="n">
        <v>0.31</v>
      </c>
      <c r="I16" t="n">
        <v>69</v>
      </c>
      <c r="J16" t="n">
        <v>259.25</v>
      </c>
      <c r="K16" t="n">
        <v>59.19</v>
      </c>
      <c r="L16" t="n">
        <v>4.5</v>
      </c>
      <c r="M16" t="n">
        <v>67</v>
      </c>
      <c r="N16" t="n">
        <v>65.55</v>
      </c>
      <c r="O16" t="n">
        <v>32207.85</v>
      </c>
      <c r="P16" t="n">
        <v>425.82</v>
      </c>
      <c r="Q16" t="n">
        <v>452.71</v>
      </c>
      <c r="R16" t="n">
        <v>126.26</v>
      </c>
      <c r="S16" t="n">
        <v>57.64</v>
      </c>
      <c r="T16" t="n">
        <v>31922.87</v>
      </c>
      <c r="U16" t="n">
        <v>0.46</v>
      </c>
      <c r="V16" t="n">
        <v>0.83</v>
      </c>
      <c r="W16" t="n">
        <v>6.9</v>
      </c>
      <c r="X16" t="n">
        <v>1.96</v>
      </c>
      <c r="Y16" t="n">
        <v>1</v>
      </c>
      <c r="Z16" t="n">
        <v>10</v>
      </c>
      <c r="AA16" t="n">
        <v>613.5341340889732</v>
      </c>
      <c r="AB16" t="n">
        <v>839.4644694762218</v>
      </c>
      <c r="AC16" t="n">
        <v>759.3471587051934</v>
      </c>
      <c r="AD16" t="n">
        <v>613534.1340889733</v>
      </c>
      <c r="AE16" t="n">
        <v>839464.4694762218</v>
      </c>
      <c r="AF16" t="n">
        <v>2.823696496115045e-06</v>
      </c>
      <c r="AG16" t="n">
        <v>9.21875</v>
      </c>
      <c r="AH16" t="n">
        <v>759347.1587051933</v>
      </c>
    </row>
    <row r="17">
      <c r="A17" t="n">
        <v>15</v>
      </c>
      <c r="B17" t="n">
        <v>130</v>
      </c>
      <c r="C17" t="inlineStr">
        <is>
          <t xml:space="preserve">CONCLUIDO	</t>
        </is>
      </c>
      <c r="D17" t="n">
        <v>3.1691</v>
      </c>
      <c r="E17" t="n">
        <v>31.55</v>
      </c>
      <c r="F17" t="n">
        <v>25.57</v>
      </c>
      <c r="G17" t="n">
        <v>23.6</v>
      </c>
      <c r="H17" t="n">
        <v>0.33</v>
      </c>
      <c r="I17" t="n">
        <v>65</v>
      </c>
      <c r="J17" t="n">
        <v>259.71</v>
      </c>
      <c r="K17" t="n">
        <v>59.19</v>
      </c>
      <c r="L17" t="n">
        <v>4.75</v>
      </c>
      <c r="M17" t="n">
        <v>63</v>
      </c>
      <c r="N17" t="n">
        <v>65.76000000000001</v>
      </c>
      <c r="O17" t="n">
        <v>32264.79</v>
      </c>
      <c r="P17" t="n">
        <v>423.83</v>
      </c>
      <c r="Q17" t="n">
        <v>452.65</v>
      </c>
      <c r="R17" t="n">
        <v>122.27</v>
      </c>
      <c r="S17" t="n">
        <v>57.64</v>
      </c>
      <c r="T17" t="n">
        <v>29949.17</v>
      </c>
      <c r="U17" t="n">
        <v>0.47</v>
      </c>
      <c r="V17" t="n">
        <v>0.83</v>
      </c>
      <c r="W17" t="n">
        <v>6.9</v>
      </c>
      <c r="X17" t="n">
        <v>1.84</v>
      </c>
      <c r="Y17" t="n">
        <v>1</v>
      </c>
      <c r="Z17" t="n">
        <v>10</v>
      </c>
      <c r="AA17" t="n">
        <v>607.3273799534842</v>
      </c>
      <c r="AB17" t="n">
        <v>830.9721146453785</v>
      </c>
      <c r="AC17" t="n">
        <v>751.6653023003107</v>
      </c>
      <c r="AD17" t="n">
        <v>607327.3799534842</v>
      </c>
      <c r="AE17" t="n">
        <v>830972.1146453785</v>
      </c>
      <c r="AF17" t="n">
        <v>2.851408904769521e-06</v>
      </c>
      <c r="AG17" t="n">
        <v>9.129050925925926</v>
      </c>
      <c r="AH17" t="n">
        <v>751665.3023003107</v>
      </c>
    </row>
    <row r="18">
      <c r="A18" t="n">
        <v>16</v>
      </c>
      <c r="B18" t="n">
        <v>130</v>
      </c>
      <c r="C18" t="inlineStr">
        <is>
          <t xml:space="preserve">CONCLUIDO	</t>
        </is>
      </c>
      <c r="D18" t="n">
        <v>3.193</v>
      </c>
      <c r="E18" t="n">
        <v>31.32</v>
      </c>
      <c r="F18" t="n">
        <v>25.48</v>
      </c>
      <c r="G18" t="n">
        <v>24.66</v>
      </c>
      <c r="H18" t="n">
        <v>0.34</v>
      </c>
      <c r="I18" t="n">
        <v>62</v>
      </c>
      <c r="J18" t="n">
        <v>260.17</v>
      </c>
      <c r="K18" t="n">
        <v>59.19</v>
      </c>
      <c r="L18" t="n">
        <v>5</v>
      </c>
      <c r="M18" t="n">
        <v>60</v>
      </c>
      <c r="N18" t="n">
        <v>65.98</v>
      </c>
      <c r="O18" t="n">
        <v>32321.82</v>
      </c>
      <c r="P18" t="n">
        <v>422.26</v>
      </c>
      <c r="Q18" t="n">
        <v>452.62</v>
      </c>
      <c r="R18" t="n">
        <v>119.19</v>
      </c>
      <c r="S18" t="n">
        <v>57.64</v>
      </c>
      <c r="T18" t="n">
        <v>28424.92</v>
      </c>
      <c r="U18" t="n">
        <v>0.48</v>
      </c>
      <c r="V18" t="n">
        <v>0.83</v>
      </c>
      <c r="W18" t="n">
        <v>6.9</v>
      </c>
      <c r="X18" t="n">
        <v>1.75</v>
      </c>
      <c r="Y18" t="n">
        <v>1</v>
      </c>
      <c r="Z18" t="n">
        <v>10</v>
      </c>
      <c r="AA18" t="n">
        <v>602.5865141801073</v>
      </c>
      <c r="AB18" t="n">
        <v>824.4854529420076</v>
      </c>
      <c r="AC18" t="n">
        <v>745.7977184858225</v>
      </c>
      <c r="AD18" t="n">
        <v>602586.5141801073</v>
      </c>
      <c r="AE18" t="n">
        <v>824485.4529420076</v>
      </c>
      <c r="AF18" t="n">
        <v>2.872913014082573e-06</v>
      </c>
      <c r="AG18" t="n">
        <v>9.0625</v>
      </c>
      <c r="AH18" t="n">
        <v>745797.7184858226</v>
      </c>
    </row>
    <row r="19">
      <c r="A19" t="n">
        <v>17</v>
      </c>
      <c r="B19" t="n">
        <v>130</v>
      </c>
      <c r="C19" t="inlineStr">
        <is>
          <t xml:space="preserve">CONCLUIDO	</t>
        </is>
      </c>
      <c r="D19" t="n">
        <v>3.215</v>
      </c>
      <c r="E19" t="n">
        <v>31.1</v>
      </c>
      <c r="F19" t="n">
        <v>25.41</v>
      </c>
      <c r="G19" t="n">
        <v>25.85</v>
      </c>
      <c r="H19" t="n">
        <v>0.36</v>
      </c>
      <c r="I19" t="n">
        <v>59</v>
      </c>
      <c r="J19" t="n">
        <v>260.63</v>
      </c>
      <c r="K19" t="n">
        <v>59.19</v>
      </c>
      <c r="L19" t="n">
        <v>5.25</v>
      </c>
      <c r="M19" t="n">
        <v>57</v>
      </c>
      <c r="N19" t="n">
        <v>66.19</v>
      </c>
      <c r="O19" t="n">
        <v>32378.93</v>
      </c>
      <c r="P19" t="n">
        <v>421.07</v>
      </c>
      <c r="Q19" t="n">
        <v>452.67</v>
      </c>
      <c r="R19" t="n">
        <v>116.94</v>
      </c>
      <c r="S19" t="n">
        <v>57.64</v>
      </c>
      <c r="T19" t="n">
        <v>27311.1</v>
      </c>
      <c r="U19" t="n">
        <v>0.49</v>
      </c>
      <c r="V19" t="n">
        <v>0.83</v>
      </c>
      <c r="W19" t="n">
        <v>6.9</v>
      </c>
      <c r="X19" t="n">
        <v>1.69</v>
      </c>
      <c r="Y19" t="n">
        <v>1</v>
      </c>
      <c r="Z19" t="n">
        <v>10</v>
      </c>
      <c r="AA19" t="n">
        <v>598.357215004785</v>
      </c>
      <c r="AB19" t="n">
        <v>818.6987392268205</v>
      </c>
      <c r="AC19" t="n">
        <v>740.5632806059092</v>
      </c>
      <c r="AD19" t="n">
        <v>598357.215004785</v>
      </c>
      <c r="AE19" t="n">
        <v>818698.7392268205</v>
      </c>
      <c r="AF19" t="n">
        <v>2.892707591692914e-06</v>
      </c>
      <c r="AG19" t="n">
        <v>8.998842592592593</v>
      </c>
      <c r="AH19" t="n">
        <v>740563.2806059092</v>
      </c>
    </row>
    <row r="20">
      <c r="A20" t="n">
        <v>18</v>
      </c>
      <c r="B20" t="n">
        <v>130</v>
      </c>
      <c r="C20" t="inlineStr">
        <is>
          <t xml:space="preserve">CONCLUIDO	</t>
        </is>
      </c>
      <c r="D20" t="n">
        <v>3.2424</v>
      </c>
      <c r="E20" t="n">
        <v>30.84</v>
      </c>
      <c r="F20" t="n">
        <v>25.3</v>
      </c>
      <c r="G20" t="n">
        <v>27.11</v>
      </c>
      <c r="H20" t="n">
        <v>0.37</v>
      </c>
      <c r="I20" t="n">
        <v>56</v>
      </c>
      <c r="J20" t="n">
        <v>261.1</v>
      </c>
      <c r="K20" t="n">
        <v>59.19</v>
      </c>
      <c r="L20" t="n">
        <v>5.5</v>
      </c>
      <c r="M20" t="n">
        <v>54</v>
      </c>
      <c r="N20" t="n">
        <v>66.40000000000001</v>
      </c>
      <c r="O20" t="n">
        <v>32436.11</v>
      </c>
      <c r="P20" t="n">
        <v>419.02</v>
      </c>
      <c r="Q20" t="n">
        <v>452.8</v>
      </c>
      <c r="R20" t="n">
        <v>113.74</v>
      </c>
      <c r="S20" t="n">
        <v>57.64</v>
      </c>
      <c r="T20" t="n">
        <v>25729.04</v>
      </c>
      <c r="U20" t="n">
        <v>0.51</v>
      </c>
      <c r="V20" t="n">
        <v>0.84</v>
      </c>
      <c r="W20" t="n">
        <v>6.88</v>
      </c>
      <c r="X20" t="n">
        <v>1.57</v>
      </c>
      <c r="Y20" t="n">
        <v>1</v>
      </c>
      <c r="Z20" t="n">
        <v>10</v>
      </c>
      <c r="AA20" t="n">
        <v>592.8658576816503</v>
      </c>
      <c r="AB20" t="n">
        <v>811.1852218757205</v>
      </c>
      <c r="AC20" t="n">
        <v>733.7668428055104</v>
      </c>
      <c r="AD20" t="n">
        <v>592865.8576816502</v>
      </c>
      <c r="AE20" t="n">
        <v>811185.2218757204</v>
      </c>
      <c r="AF20" t="n">
        <v>2.917360838353065e-06</v>
      </c>
      <c r="AG20" t="n">
        <v>8.923611111111112</v>
      </c>
      <c r="AH20" t="n">
        <v>733766.8428055104</v>
      </c>
    </row>
    <row r="21">
      <c r="A21" t="n">
        <v>19</v>
      </c>
      <c r="B21" t="n">
        <v>130</v>
      </c>
      <c r="C21" t="inlineStr">
        <is>
          <t xml:space="preserve">CONCLUIDO	</t>
        </is>
      </c>
      <c r="D21" t="n">
        <v>3.256</v>
      </c>
      <c r="E21" t="n">
        <v>30.71</v>
      </c>
      <c r="F21" t="n">
        <v>25.27</v>
      </c>
      <c r="G21" t="n">
        <v>28.08</v>
      </c>
      <c r="H21" t="n">
        <v>0.39</v>
      </c>
      <c r="I21" t="n">
        <v>54</v>
      </c>
      <c r="J21" t="n">
        <v>261.56</v>
      </c>
      <c r="K21" t="n">
        <v>59.19</v>
      </c>
      <c r="L21" t="n">
        <v>5.75</v>
      </c>
      <c r="M21" t="n">
        <v>52</v>
      </c>
      <c r="N21" t="n">
        <v>66.62</v>
      </c>
      <c r="O21" t="n">
        <v>32493.38</v>
      </c>
      <c r="P21" t="n">
        <v>418.51</v>
      </c>
      <c r="Q21" t="n">
        <v>452.67</v>
      </c>
      <c r="R21" t="n">
        <v>112.46</v>
      </c>
      <c r="S21" t="n">
        <v>57.64</v>
      </c>
      <c r="T21" t="n">
        <v>25097.58</v>
      </c>
      <c r="U21" t="n">
        <v>0.51</v>
      </c>
      <c r="V21" t="n">
        <v>0.84</v>
      </c>
      <c r="W21" t="n">
        <v>6.89</v>
      </c>
      <c r="X21" t="n">
        <v>1.54</v>
      </c>
      <c r="Y21" t="n">
        <v>1</v>
      </c>
      <c r="Z21" t="n">
        <v>10</v>
      </c>
      <c r="AA21" t="n">
        <v>590.6479528259409</v>
      </c>
      <c r="AB21" t="n">
        <v>808.1505866050825</v>
      </c>
      <c r="AC21" t="n">
        <v>731.0218288659648</v>
      </c>
      <c r="AD21" t="n">
        <v>590647.9528259409</v>
      </c>
      <c r="AE21" t="n">
        <v>808150.5866050825</v>
      </c>
      <c r="AF21" t="n">
        <v>2.929597486330366e-06</v>
      </c>
      <c r="AG21" t="n">
        <v>8.885995370370372</v>
      </c>
      <c r="AH21" t="n">
        <v>731021.8288659648</v>
      </c>
    </row>
    <row r="22">
      <c r="A22" t="n">
        <v>20</v>
      </c>
      <c r="B22" t="n">
        <v>130</v>
      </c>
      <c r="C22" t="inlineStr">
        <is>
          <t xml:space="preserve">CONCLUIDO	</t>
        </is>
      </c>
      <c r="D22" t="n">
        <v>3.2803</v>
      </c>
      <c r="E22" t="n">
        <v>30.49</v>
      </c>
      <c r="F22" t="n">
        <v>25.19</v>
      </c>
      <c r="G22" t="n">
        <v>29.63</v>
      </c>
      <c r="H22" t="n">
        <v>0.41</v>
      </c>
      <c r="I22" t="n">
        <v>51</v>
      </c>
      <c r="J22" t="n">
        <v>262.03</v>
      </c>
      <c r="K22" t="n">
        <v>59.19</v>
      </c>
      <c r="L22" t="n">
        <v>6</v>
      </c>
      <c r="M22" t="n">
        <v>49</v>
      </c>
      <c r="N22" t="n">
        <v>66.83</v>
      </c>
      <c r="O22" t="n">
        <v>32550.72</v>
      </c>
      <c r="P22" t="n">
        <v>417.02</v>
      </c>
      <c r="Q22" t="n">
        <v>452.65</v>
      </c>
      <c r="R22" t="n">
        <v>109.51</v>
      </c>
      <c r="S22" t="n">
        <v>57.64</v>
      </c>
      <c r="T22" t="n">
        <v>23636.7</v>
      </c>
      <c r="U22" t="n">
        <v>0.53</v>
      </c>
      <c r="V22" t="n">
        <v>0.84</v>
      </c>
      <c r="W22" t="n">
        <v>6.89</v>
      </c>
      <c r="X22" t="n">
        <v>1.46</v>
      </c>
      <c r="Y22" t="n">
        <v>1</v>
      </c>
      <c r="Z22" t="n">
        <v>10</v>
      </c>
      <c r="AA22" t="n">
        <v>586.2014433505776</v>
      </c>
      <c r="AB22" t="n">
        <v>802.0666761747369</v>
      </c>
      <c r="AC22" t="n">
        <v>725.5185583082695</v>
      </c>
      <c r="AD22" t="n">
        <v>586201.4433505776</v>
      </c>
      <c r="AE22" t="n">
        <v>802066.6761747369</v>
      </c>
      <c r="AF22" t="n">
        <v>2.951461497054515e-06</v>
      </c>
      <c r="AG22" t="n">
        <v>8.822337962962964</v>
      </c>
      <c r="AH22" t="n">
        <v>725518.5583082695</v>
      </c>
    </row>
    <row r="23">
      <c r="A23" t="n">
        <v>21</v>
      </c>
      <c r="B23" t="n">
        <v>130</v>
      </c>
      <c r="C23" t="inlineStr">
        <is>
          <t xml:space="preserve">CONCLUIDO	</t>
        </is>
      </c>
      <c r="D23" t="n">
        <v>3.2995</v>
      </c>
      <c r="E23" t="n">
        <v>30.31</v>
      </c>
      <c r="F23" t="n">
        <v>25.11</v>
      </c>
      <c r="G23" t="n">
        <v>30.74</v>
      </c>
      <c r="H23" t="n">
        <v>0.42</v>
      </c>
      <c r="I23" t="n">
        <v>49</v>
      </c>
      <c r="J23" t="n">
        <v>262.49</v>
      </c>
      <c r="K23" t="n">
        <v>59.19</v>
      </c>
      <c r="L23" t="n">
        <v>6.25</v>
      </c>
      <c r="M23" t="n">
        <v>47</v>
      </c>
      <c r="N23" t="n">
        <v>67.05</v>
      </c>
      <c r="O23" t="n">
        <v>32608.15</v>
      </c>
      <c r="P23" t="n">
        <v>415.62</v>
      </c>
      <c r="Q23" t="n">
        <v>452.62</v>
      </c>
      <c r="R23" t="n">
        <v>106.96</v>
      </c>
      <c r="S23" t="n">
        <v>57.64</v>
      </c>
      <c r="T23" t="n">
        <v>22374.55</v>
      </c>
      <c r="U23" t="n">
        <v>0.54</v>
      </c>
      <c r="V23" t="n">
        <v>0.84</v>
      </c>
      <c r="W23" t="n">
        <v>6.88</v>
      </c>
      <c r="X23" t="n">
        <v>1.38</v>
      </c>
      <c r="Y23" t="n">
        <v>1</v>
      </c>
      <c r="Z23" t="n">
        <v>10</v>
      </c>
      <c r="AA23" t="n">
        <v>582.5062719813674</v>
      </c>
      <c r="AB23" t="n">
        <v>797.0107796879281</v>
      </c>
      <c r="AC23" t="n">
        <v>720.9451894861663</v>
      </c>
      <c r="AD23" t="n">
        <v>582506.2719813674</v>
      </c>
      <c r="AE23" t="n">
        <v>797010.7796879282</v>
      </c>
      <c r="AF23" t="n">
        <v>2.968736764787176e-06</v>
      </c>
      <c r="AG23" t="n">
        <v>8.77025462962963</v>
      </c>
      <c r="AH23" t="n">
        <v>720945.1894861663</v>
      </c>
    </row>
    <row r="24">
      <c r="A24" t="n">
        <v>22</v>
      </c>
      <c r="B24" t="n">
        <v>130</v>
      </c>
      <c r="C24" t="inlineStr">
        <is>
          <t xml:space="preserve">CONCLUIDO	</t>
        </is>
      </c>
      <c r="D24" t="n">
        <v>3.3178</v>
      </c>
      <c r="E24" t="n">
        <v>30.14</v>
      </c>
      <c r="F24" t="n">
        <v>25.04</v>
      </c>
      <c r="G24" t="n">
        <v>31.96</v>
      </c>
      <c r="H24" t="n">
        <v>0.44</v>
      </c>
      <c r="I24" t="n">
        <v>47</v>
      </c>
      <c r="J24" t="n">
        <v>262.96</v>
      </c>
      <c r="K24" t="n">
        <v>59.19</v>
      </c>
      <c r="L24" t="n">
        <v>6.5</v>
      </c>
      <c r="M24" t="n">
        <v>45</v>
      </c>
      <c r="N24" t="n">
        <v>67.26000000000001</v>
      </c>
      <c r="O24" t="n">
        <v>32665.66</v>
      </c>
      <c r="P24" t="n">
        <v>414.43</v>
      </c>
      <c r="Q24" t="n">
        <v>452.7</v>
      </c>
      <c r="R24" t="n">
        <v>104.97</v>
      </c>
      <c r="S24" t="n">
        <v>57.64</v>
      </c>
      <c r="T24" t="n">
        <v>21386.42</v>
      </c>
      <c r="U24" t="n">
        <v>0.55</v>
      </c>
      <c r="V24" t="n">
        <v>0.85</v>
      </c>
      <c r="W24" t="n">
        <v>6.87</v>
      </c>
      <c r="X24" t="n">
        <v>1.31</v>
      </c>
      <c r="Y24" t="n">
        <v>1</v>
      </c>
      <c r="Z24" t="n">
        <v>10</v>
      </c>
      <c r="AA24" t="n">
        <v>579.1534075547605</v>
      </c>
      <c r="AB24" t="n">
        <v>792.4232426615056</v>
      </c>
      <c r="AC24" t="n">
        <v>716.795480554897</v>
      </c>
      <c r="AD24" t="n">
        <v>579153.4075547606</v>
      </c>
      <c r="AE24" t="n">
        <v>792423.2426615056</v>
      </c>
      <c r="AF24" t="n">
        <v>2.985202254344867e-06</v>
      </c>
      <c r="AG24" t="n">
        <v>8.721064814814815</v>
      </c>
      <c r="AH24" t="n">
        <v>716795.480554897</v>
      </c>
    </row>
    <row r="25">
      <c r="A25" t="n">
        <v>23</v>
      </c>
      <c r="B25" t="n">
        <v>130</v>
      </c>
      <c r="C25" t="inlineStr">
        <is>
          <t xml:space="preserve">CONCLUIDO	</t>
        </is>
      </c>
      <c r="D25" t="n">
        <v>3.3337</v>
      </c>
      <c r="E25" t="n">
        <v>30</v>
      </c>
      <c r="F25" t="n">
        <v>24.99</v>
      </c>
      <c r="G25" t="n">
        <v>33.32</v>
      </c>
      <c r="H25" t="n">
        <v>0.46</v>
      </c>
      <c r="I25" t="n">
        <v>45</v>
      </c>
      <c r="J25" t="n">
        <v>263.42</v>
      </c>
      <c r="K25" t="n">
        <v>59.19</v>
      </c>
      <c r="L25" t="n">
        <v>6.75</v>
      </c>
      <c r="M25" t="n">
        <v>43</v>
      </c>
      <c r="N25" t="n">
        <v>67.48</v>
      </c>
      <c r="O25" t="n">
        <v>32723.25</v>
      </c>
      <c r="P25" t="n">
        <v>413.54</v>
      </c>
      <c r="Q25" t="n">
        <v>452.65</v>
      </c>
      <c r="R25" t="n">
        <v>103.41</v>
      </c>
      <c r="S25" t="n">
        <v>57.64</v>
      </c>
      <c r="T25" t="n">
        <v>20615.78</v>
      </c>
      <c r="U25" t="n">
        <v>0.5600000000000001</v>
      </c>
      <c r="V25" t="n">
        <v>0.85</v>
      </c>
      <c r="W25" t="n">
        <v>6.87</v>
      </c>
      <c r="X25" t="n">
        <v>1.27</v>
      </c>
      <c r="Y25" t="n">
        <v>1</v>
      </c>
      <c r="Z25" t="n">
        <v>10</v>
      </c>
      <c r="AA25" t="n">
        <v>576.4159935834123</v>
      </c>
      <c r="AB25" t="n">
        <v>788.6777920997256</v>
      </c>
      <c r="AC25" t="n">
        <v>713.4074905379605</v>
      </c>
      <c r="AD25" t="n">
        <v>576415.9935834123</v>
      </c>
      <c r="AE25" t="n">
        <v>788677.7920997256</v>
      </c>
      <c r="AF25" t="n">
        <v>2.999508335435977e-06</v>
      </c>
      <c r="AG25" t="n">
        <v>8.680555555555555</v>
      </c>
      <c r="AH25" t="n">
        <v>713407.4905379604</v>
      </c>
    </row>
    <row r="26">
      <c r="A26" t="n">
        <v>24</v>
      </c>
      <c r="B26" t="n">
        <v>130</v>
      </c>
      <c r="C26" t="inlineStr">
        <is>
          <t xml:space="preserve">CONCLUIDO	</t>
        </is>
      </c>
      <c r="D26" t="n">
        <v>3.3389</v>
      </c>
      <c r="E26" t="n">
        <v>29.95</v>
      </c>
      <c r="F26" t="n">
        <v>24.99</v>
      </c>
      <c r="G26" t="n">
        <v>34.08</v>
      </c>
      <c r="H26" t="n">
        <v>0.47</v>
      </c>
      <c r="I26" t="n">
        <v>44</v>
      </c>
      <c r="J26" t="n">
        <v>263.89</v>
      </c>
      <c r="K26" t="n">
        <v>59.19</v>
      </c>
      <c r="L26" t="n">
        <v>7</v>
      </c>
      <c r="M26" t="n">
        <v>42</v>
      </c>
      <c r="N26" t="n">
        <v>67.7</v>
      </c>
      <c r="O26" t="n">
        <v>32780.92</v>
      </c>
      <c r="P26" t="n">
        <v>413.58</v>
      </c>
      <c r="Q26" t="n">
        <v>452.77</v>
      </c>
      <c r="R26" t="n">
        <v>103.19</v>
      </c>
      <c r="S26" t="n">
        <v>57.64</v>
      </c>
      <c r="T26" t="n">
        <v>20514.66</v>
      </c>
      <c r="U26" t="n">
        <v>0.5600000000000001</v>
      </c>
      <c r="V26" t="n">
        <v>0.85</v>
      </c>
      <c r="W26" t="n">
        <v>6.88</v>
      </c>
      <c r="X26" t="n">
        <v>1.27</v>
      </c>
      <c r="Y26" t="n">
        <v>1</v>
      </c>
      <c r="Z26" t="n">
        <v>10</v>
      </c>
      <c r="AA26" t="n">
        <v>575.82871749765</v>
      </c>
      <c r="AB26" t="n">
        <v>787.8742550503936</v>
      </c>
      <c r="AC26" t="n">
        <v>712.6806419368453</v>
      </c>
      <c r="AD26" t="n">
        <v>575828.7174976501</v>
      </c>
      <c r="AE26" t="n">
        <v>787874.2550503935</v>
      </c>
      <c r="AF26" t="n">
        <v>3.00418705378024e-06</v>
      </c>
      <c r="AG26" t="n">
        <v>8.666087962962964</v>
      </c>
      <c r="AH26" t="n">
        <v>712680.6419368453</v>
      </c>
    </row>
    <row r="27">
      <c r="A27" t="n">
        <v>25</v>
      </c>
      <c r="B27" t="n">
        <v>130</v>
      </c>
      <c r="C27" t="inlineStr">
        <is>
          <t xml:space="preserve">CONCLUIDO	</t>
        </is>
      </c>
      <c r="D27" t="n">
        <v>3.3621</v>
      </c>
      <c r="E27" t="n">
        <v>29.74</v>
      </c>
      <c r="F27" t="n">
        <v>24.89</v>
      </c>
      <c r="G27" t="n">
        <v>35.55</v>
      </c>
      <c r="H27" t="n">
        <v>0.49</v>
      </c>
      <c r="I27" t="n">
        <v>42</v>
      </c>
      <c r="J27" t="n">
        <v>264.36</v>
      </c>
      <c r="K27" t="n">
        <v>59.19</v>
      </c>
      <c r="L27" t="n">
        <v>7.25</v>
      </c>
      <c r="M27" t="n">
        <v>40</v>
      </c>
      <c r="N27" t="n">
        <v>67.92</v>
      </c>
      <c r="O27" t="n">
        <v>32838.68</v>
      </c>
      <c r="P27" t="n">
        <v>411.79</v>
      </c>
      <c r="Q27" t="n">
        <v>452.79</v>
      </c>
      <c r="R27" t="n">
        <v>99.95</v>
      </c>
      <c r="S27" t="n">
        <v>57.64</v>
      </c>
      <c r="T27" t="n">
        <v>18901.1</v>
      </c>
      <c r="U27" t="n">
        <v>0.58</v>
      </c>
      <c r="V27" t="n">
        <v>0.85</v>
      </c>
      <c r="W27" t="n">
        <v>6.86</v>
      </c>
      <c r="X27" t="n">
        <v>1.16</v>
      </c>
      <c r="Y27" t="n">
        <v>1</v>
      </c>
      <c r="Z27" t="n">
        <v>10</v>
      </c>
      <c r="AA27" t="n">
        <v>571.4350383731773</v>
      </c>
      <c r="AB27" t="n">
        <v>781.8626294368473</v>
      </c>
      <c r="AC27" t="n">
        <v>707.2427574344863</v>
      </c>
      <c r="AD27" t="n">
        <v>571435.0383731774</v>
      </c>
      <c r="AE27" t="n">
        <v>781862.6294368473</v>
      </c>
      <c r="AF27" t="n">
        <v>3.025061335623871e-06</v>
      </c>
      <c r="AG27" t="n">
        <v>8.605324074074074</v>
      </c>
      <c r="AH27" t="n">
        <v>707242.7574344863</v>
      </c>
    </row>
    <row r="28">
      <c r="A28" t="n">
        <v>26</v>
      </c>
      <c r="B28" t="n">
        <v>130</v>
      </c>
      <c r="C28" t="inlineStr">
        <is>
          <t xml:space="preserve">CONCLUIDO	</t>
        </is>
      </c>
      <c r="D28" t="n">
        <v>3.3677</v>
      </c>
      <c r="E28" t="n">
        <v>29.69</v>
      </c>
      <c r="F28" t="n">
        <v>24.88</v>
      </c>
      <c r="G28" t="n">
        <v>36.42</v>
      </c>
      <c r="H28" t="n">
        <v>0.5</v>
      </c>
      <c r="I28" t="n">
        <v>41</v>
      </c>
      <c r="J28" t="n">
        <v>264.83</v>
      </c>
      <c r="K28" t="n">
        <v>59.19</v>
      </c>
      <c r="L28" t="n">
        <v>7.5</v>
      </c>
      <c r="M28" t="n">
        <v>39</v>
      </c>
      <c r="N28" t="n">
        <v>68.14</v>
      </c>
      <c r="O28" t="n">
        <v>32896.51</v>
      </c>
      <c r="P28" t="n">
        <v>411.54</v>
      </c>
      <c r="Q28" t="n">
        <v>452.66</v>
      </c>
      <c r="R28" t="n">
        <v>99.78</v>
      </c>
      <c r="S28" t="n">
        <v>57.64</v>
      </c>
      <c r="T28" t="n">
        <v>18823.85</v>
      </c>
      <c r="U28" t="n">
        <v>0.58</v>
      </c>
      <c r="V28" t="n">
        <v>0.85</v>
      </c>
      <c r="W28" t="n">
        <v>6.87</v>
      </c>
      <c r="X28" t="n">
        <v>1.16</v>
      </c>
      <c r="Y28" t="n">
        <v>1</v>
      </c>
      <c r="Z28" t="n">
        <v>10</v>
      </c>
      <c r="AA28" t="n">
        <v>570.5678993525509</v>
      </c>
      <c r="AB28" t="n">
        <v>780.6761715733523</v>
      </c>
      <c r="AC28" t="n">
        <v>706.1695334442792</v>
      </c>
      <c r="AD28" t="n">
        <v>570567.8993525509</v>
      </c>
      <c r="AE28" t="n">
        <v>780676.1715733523</v>
      </c>
      <c r="AF28" t="n">
        <v>3.030099955379231e-06</v>
      </c>
      <c r="AG28" t="n">
        <v>8.590856481481483</v>
      </c>
      <c r="AH28" t="n">
        <v>706169.5334442792</v>
      </c>
    </row>
    <row r="29">
      <c r="A29" t="n">
        <v>27</v>
      </c>
      <c r="B29" t="n">
        <v>130</v>
      </c>
      <c r="C29" t="inlineStr">
        <is>
          <t xml:space="preserve">CONCLUIDO	</t>
        </is>
      </c>
      <c r="D29" t="n">
        <v>3.3884</v>
      </c>
      <c r="E29" t="n">
        <v>29.51</v>
      </c>
      <c r="F29" t="n">
        <v>24.8</v>
      </c>
      <c r="G29" t="n">
        <v>38.15</v>
      </c>
      <c r="H29" t="n">
        <v>0.52</v>
      </c>
      <c r="I29" t="n">
        <v>39</v>
      </c>
      <c r="J29" t="n">
        <v>265.3</v>
      </c>
      <c r="K29" t="n">
        <v>59.19</v>
      </c>
      <c r="L29" t="n">
        <v>7.75</v>
      </c>
      <c r="M29" t="n">
        <v>37</v>
      </c>
      <c r="N29" t="n">
        <v>68.36</v>
      </c>
      <c r="O29" t="n">
        <v>32954.43</v>
      </c>
      <c r="P29" t="n">
        <v>409.97</v>
      </c>
      <c r="Q29" t="n">
        <v>452.72</v>
      </c>
      <c r="R29" t="n">
        <v>97.63</v>
      </c>
      <c r="S29" t="n">
        <v>57.64</v>
      </c>
      <c r="T29" t="n">
        <v>17757.22</v>
      </c>
      <c r="U29" t="n">
        <v>0.59</v>
      </c>
      <c r="V29" t="n">
        <v>0.86</v>
      </c>
      <c r="W29" t="n">
        <v>6.85</v>
      </c>
      <c r="X29" t="n">
        <v>1.07</v>
      </c>
      <c r="Y29" t="n">
        <v>1</v>
      </c>
      <c r="Z29" t="n">
        <v>10</v>
      </c>
      <c r="AA29" t="n">
        <v>554.1793074287544</v>
      </c>
      <c r="AB29" t="n">
        <v>758.2525770895661</v>
      </c>
      <c r="AC29" t="n">
        <v>685.8860153463131</v>
      </c>
      <c r="AD29" t="n">
        <v>554179.3074287544</v>
      </c>
      <c r="AE29" t="n">
        <v>758252.5770895662</v>
      </c>
      <c r="AF29" t="n">
        <v>3.048724853403504e-06</v>
      </c>
      <c r="AG29" t="n">
        <v>8.538773148148149</v>
      </c>
      <c r="AH29" t="n">
        <v>685886.0153463131</v>
      </c>
    </row>
    <row r="30">
      <c r="A30" t="n">
        <v>28</v>
      </c>
      <c r="B30" t="n">
        <v>130</v>
      </c>
      <c r="C30" t="inlineStr">
        <is>
          <t xml:space="preserve">CONCLUIDO	</t>
        </is>
      </c>
      <c r="D30" t="n">
        <v>3.3959</v>
      </c>
      <c r="E30" t="n">
        <v>29.45</v>
      </c>
      <c r="F30" t="n">
        <v>24.78</v>
      </c>
      <c r="G30" t="n">
        <v>39.13</v>
      </c>
      <c r="H30" t="n">
        <v>0.54</v>
      </c>
      <c r="I30" t="n">
        <v>38</v>
      </c>
      <c r="J30" t="n">
        <v>265.77</v>
      </c>
      <c r="K30" t="n">
        <v>59.19</v>
      </c>
      <c r="L30" t="n">
        <v>8</v>
      </c>
      <c r="M30" t="n">
        <v>36</v>
      </c>
      <c r="N30" t="n">
        <v>68.58</v>
      </c>
      <c r="O30" t="n">
        <v>33012.44</v>
      </c>
      <c r="P30" t="n">
        <v>409.78</v>
      </c>
      <c r="Q30" t="n">
        <v>452.63</v>
      </c>
      <c r="R30" t="n">
        <v>96.68000000000001</v>
      </c>
      <c r="S30" t="n">
        <v>57.64</v>
      </c>
      <c r="T30" t="n">
        <v>17289.03</v>
      </c>
      <c r="U30" t="n">
        <v>0.6</v>
      </c>
      <c r="V30" t="n">
        <v>0.86</v>
      </c>
      <c r="W30" t="n">
        <v>6.86</v>
      </c>
      <c r="X30" t="n">
        <v>1.06</v>
      </c>
      <c r="Y30" t="n">
        <v>1</v>
      </c>
      <c r="Z30" t="n">
        <v>10</v>
      </c>
      <c r="AA30" t="n">
        <v>553.1162362324475</v>
      </c>
      <c r="AB30" t="n">
        <v>756.7980361793877</v>
      </c>
      <c r="AC30" t="n">
        <v>684.5702937791411</v>
      </c>
      <c r="AD30" t="n">
        <v>553116.2362324474</v>
      </c>
      <c r="AE30" t="n">
        <v>756798.0361793877</v>
      </c>
      <c r="AF30" t="n">
        <v>3.055473004861576e-06</v>
      </c>
      <c r="AG30" t="n">
        <v>8.521412037037036</v>
      </c>
      <c r="AH30" t="n">
        <v>684570.2937791412</v>
      </c>
    </row>
    <row r="31">
      <c r="A31" t="n">
        <v>29</v>
      </c>
      <c r="B31" t="n">
        <v>130</v>
      </c>
      <c r="C31" t="inlineStr">
        <is>
          <t xml:space="preserve">CONCLUIDO	</t>
        </is>
      </c>
      <c r="D31" t="n">
        <v>3.4019</v>
      </c>
      <c r="E31" t="n">
        <v>29.4</v>
      </c>
      <c r="F31" t="n">
        <v>24.78</v>
      </c>
      <c r="G31" t="n">
        <v>40.19</v>
      </c>
      <c r="H31" t="n">
        <v>0.55</v>
      </c>
      <c r="I31" t="n">
        <v>37</v>
      </c>
      <c r="J31" t="n">
        <v>266.24</v>
      </c>
      <c r="K31" t="n">
        <v>59.19</v>
      </c>
      <c r="L31" t="n">
        <v>8.25</v>
      </c>
      <c r="M31" t="n">
        <v>35</v>
      </c>
      <c r="N31" t="n">
        <v>68.8</v>
      </c>
      <c r="O31" t="n">
        <v>33070.52</v>
      </c>
      <c r="P31" t="n">
        <v>409.64</v>
      </c>
      <c r="Q31" t="n">
        <v>452.62</v>
      </c>
      <c r="R31" t="n">
        <v>96.8</v>
      </c>
      <c r="S31" t="n">
        <v>57.64</v>
      </c>
      <c r="T31" t="n">
        <v>17354.01</v>
      </c>
      <c r="U31" t="n">
        <v>0.6</v>
      </c>
      <c r="V31" t="n">
        <v>0.86</v>
      </c>
      <c r="W31" t="n">
        <v>6.85</v>
      </c>
      <c r="X31" t="n">
        <v>1.06</v>
      </c>
      <c r="Y31" t="n">
        <v>1</v>
      </c>
      <c r="Z31" t="n">
        <v>10</v>
      </c>
      <c r="AA31" t="n">
        <v>552.3377069979543</v>
      </c>
      <c r="AB31" t="n">
        <v>755.7328181344684</v>
      </c>
      <c r="AC31" t="n">
        <v>683.6067386493859</v>
      </c>
      <c r="AD31" t="n">
        <v>552337.7069979543</v>
      </c>
      <c r="AE31" t="n">
        <v>755732.8181344684</v>
      </c>
      <c r="AF31" t="n">
        <v>3.060871526028032e-06</v>
      </c>
      <c r="AG31" t="n">
        <v>8.506944444444445</v>
      </c>
      <c r="AH31" t="n">
        <v>683606.7386493859</v>
      </c>
    </row>
    <row r="32">
      <c r="A32" t="n">
        <v>30</v>
      </c>
      <c r="B32" t="n">
        <v>130</v>
      </c>
      <c r="C32" t="inlineStr">
        <is>
          <t xml:space="preserve">CONCLUIDO	</t>
        </is>
      </c>
      <c r="D32" t="n">
        <v>3.411</v>
      </c>
      <c r="E32" t="n">
        <v>29.32</v>
      </c>
      <c r="F32" t="n">
        <v>24.75</v>
      </c>
      <c r="G32" t="n">
        <v>41.25</v>
      </c>
      <c r="H32" t="n">
        <v>0.57</v>
      </c>
      <c r="I32" t="n">
        <v>36</v>
      </c>
      <c r="J32" t="n">
        <v>266.71</v>
      </c>
      <c r="K32" t="n">
        <v>59.19</v>
      </c>
      <c r="L32" t="n">
        <v>8.5</v>
      </c>
      <c r="M32" t="n">
        <v>34</v>
      </c>
      <c r="N32" t="n">
        <v>69.02</v>
      </c>
      <c r="O32" t="n">
        <v>33128.7</v>
      </c>
      <c r="P32" t="n">
        <v>409.18</v>
      </c>
      <c r="Q32" t="n">
        <v>452.7</v>
      </c>
      <c r="R32" t="n">
        <v>95.72</v>
      </c>
      <c r="S32" t="n">
        <v>57.64</v>
      </c>
      <c r="T32" t="n">
        <v>16816.63</v>
      </c>
      <c r="U32" t="n">
        <v>0.6</v>
      </c>
      <c r="V32" t="n">
        <v>0.86</v>
      </c>
      <c r="W32" t="n">
        <v>6.86</v>
      </c>
      <c r="X32" t="n">
        <v>1.02</v>
      </c>
      <c r="Y32" t="n">
        <v>1</v>
      </c>
      <c r="Z32" t="n">
        <v>10</v>
      </c>
      <c r="AA32" t="n">
        <v>550.703719357596</v>
      </c>
      <c r="AB32" t="n">
        <v>753.4971241584832</v>
      </c>
      <c r="AC32" t="n">
        <v>681.5844161686526</v>
      </c>
      <c r="AD32" t="n">
        <v>550703.719357596</v>
      </c>
      <c r="AE32" t="n">
        <v>753497.1241584832</v>
      </c>
      <c r="AF32" t="n">
        <v>3.069059283130491e-06</v>
      </c>
      <c r="AG32" t="n">
        <v>8.483796296296296</v>
      </c>
      <c r="AH32" t="n">
        <v>681584.4161686526</v>
      </c>
    </row>
    <row r="33">
      <c r="A33" t="n">
        <v>31</v>
      </c>
      <c r="B33" t="n">
        <v>130</v>
      </c>
      <c r="C33" t="inlineStr">
        <is>
          <t xml:space="preserve">CONCLUIDO	</t>
        </is>
      </c>
      <c r="D33" t="n">
        <v>3.4201</v>
      </c>
      <c r="E33" t="n">
        <v>29.24</v>
      </c>
      <c r="F33" t="n">
        <v>24.72</v>
      </c>
      <c r="G33" t="n">
        <v>42.38</v>
      </c>
      <c r="H33" t="n">
        <v>0.58</v>
      </c>
      <c r="I33" t="n">
        <v>35</v>
      </c>
      <c r="J33" t="n">
        <v>267.18</v>
      </c>
      <c r="K33" t="n">
        <v>59.19</v>
      </c>
      <c r="L33" t="n">
        <v>8.75</v>
      </c>
      <c r="M33" t="n">
        <v>33</v>
      </c>
      <c r="N33" t="n">
        <v>69.23999999999999</v>
      </c>
      <c r="O33" t="n">
        <v>33186.95</v>
      </c>
      <c r="P33" t="n">
        <v>408.72</v>
      </c>
      <c r="Q33" t="n">
        <v>452.61</v>
      </c>
      <c r="R33" t="n">
        <v>95</v>
      </c>
      <c r="S33" t="n">
        <v>57.64</v>
      </c>
      <c r="T33" t="n">
        <v>16464.68</v>
      </c>
      <c r="U33" t="n">
        <v>0.61</v>
      </c>
      <c r="V33" t="n">
        <v>0.86</v>
      </c>
      <c r="W33" t="n">
        <v>6.85</v>
      </c>
      <c r="X33" t="n">
        <v>1</v>
      </c>
      <c r="Y33" t="n">
        <v>1</v>
      </c>
      <c r="Z33" t="n">
        <v>10</v>
      </c>
      <c r="AA33" t="n">
        <v>549.24811135007</v>
      </c>
      <c r="AB33" t="n">
        <v>751.5054970656929</v>
      </c>
      <c r="AC33" t="n">
        <v>679.782867170332</v>
      </c>
      <c r="AD33" t="n">
        <v>549248.11135007</v>
      </c>
      <c r="AE33" t="n">
        <v>751505.4970656929</v>
      </c>
      <c r="AF33" t="n">
        <v>3.07724704023295e-06</v>
      </c>
      <c r="AG33" t="n">
        <v>8.460648148148147</v>
      </c>
      <c r="AH33" t="n">
        <v>679782.867170332</v>
      </c>
    </row>
    <row r="34">
      <c r="A34" t="n">
        <v>32</v>
      </c>
      <c r="B34" t="n">
        <v>130</v>
      </c>
      <c r="C34" t="inlineStr">
        <is>
          <t xml:space="preserve">CONCLUIDO	</t>
        </is>
      </c>
      <c r="D34" t="n">
        <v>3.4343</v>
      </c>
      <c r="E34" t="n">
        <v>29.12</v>
      </c>
      <c r="F34" t="n">
        <v>24.65</v>
      </c>
      <c r="G34" t="n">
        <v>43.5</v>
      </c>
      <c r="H34" t="n">
        <v>0.6</v>
      </c>
      <c r="I34" t="n">
        <v>34</v>
      </c>
      <c r="J34" t="n">
        <v>267.66</v>
      </c>
      <c r="K34" t="n">
        <v>59.19</v>
      </c>
      <c r="L34" t="n">
        <v>9</v>
      </c>
      <c r="M34" t="n">
        <v>32</v>
      </c>
      <c r="N34" t="n">
        <v>69.45999999999999</v>
      </c>
      <c r="O34" t="n">
        <v>33245.29</v>
      </c>
      <c r="P34" t="n">
        <v>407.06</v>
      </c>
      <c r="Q34" t="n">
        <v>452.64</v>
      </c>
      <c r="R34" t="n">
        <v>92.48999999999999</v>
      </c>
      <c r="S34" t="n">
        <v>57.64</v>
      </c>
      <c r="T34" t="n">
        <v>15214.82</v>
      </c>
      <c r="U34" t="n">
        <v>0.62</v>
      </c>
      <c r="V34" t="n">
        <v>0.86</v>
      </c>
      <c r="W34" t="n">
        <v>6.85</v>
      </c>
      <c r="X34" t="n">
        <v>0.93</v>
      </c>
      <c r="Y34" t="n">
        <v>1</v>
      </c>
      <c r="Z34" t="n">
        <v>10</v>
      </c>
      <c r="AA34" t="n">
        <v>546.2424181962095</v>
      </c>
      <c r="AB34" t="n">
        <v>747.392975090758</v>
      </c>
      <c r="AC34" t="n">
        <v>676.062838520724</v>
      </c>
      <c r="AD34" t="n">
        <v>546242.4181962096</v>
      </c>
      <c r="AE34" t="n">
        <v>747392.9750907579</v>
      </c>
      <c r="AF34" t="n">
        <v>3.090023540326897e-06</v>
      </c>
      <c r="AG34" t="n">
        <v>8.425925925925926</v>
      </c>
      <c r="AH34" t="n">
        <v>676062.838520724</v>
      </c>
    </row>
    <row r="35">
      <c r="A35" t="n">
        <v>33</v>
      </c>
      <c r="B35" t="n">
        <v>130</v>
      </c>
      <c r="C35" t="inlineStr">
        <is>
          <t xml:space="preserve">CONCLUIDO	</t>
        </is>
      </c>
      <c r="D35" t="n">
        <v>3.441</v>
      </c>
      <c r="E35" t="n">
        <v>29.06</v>
      </c>
      <c r="F35" t="n">
        <v>24.64</v>
      </c>
      <c r="G35" t="n">
        <v>44.81</v>
      </c>
      <c r="H35" t="n">
        <v>0.61</v>
      </c>
      <c r="I35" t="n">
        <v>33</v>
      </c>
      <c r="J35" t="n">
        <v>268.13</v>
      </c>
      <c r="K35" t="n">
        <v>59.19</v>
      </c>
      <c r="L35" t="n">
        <v>9.25</v>
      </c>
      <c r="M35" t="n">
        <v>31</v>
      </c>
      <c r="N35" t="n">
        <v>69.69</v>
      </c>
      <c r="O35" t="n">
        <v>33303.72</v>
      </c>
      <c r="P35" t="n">
        <v>407.23</v>
      </c>
      <c r="Q35" t="n">
        <v>452.62</v>
      </c>
      <c r="R35" t="n">
        <v>92.23999999999999</v>
      </c>
      <c r="S35" t="n">
        <v>57.64</v>
      </c>
      <c r="T35" t="n">
        <v>15094.91</v>
      </c>
      <c r="U35" t="n">
        <v>0.62</v>
      </c>
      <c r="V35" t="n">
        <v>0.86</v>
      </c>
      <c r="W35" t="n">
        <v>6.85</v>
      </c>
      <c r="X35" t="n">
        <v>0.92</v>
      </c>
      <c r="Y35" t="n">
        <v>1</v>
      </c>
      <c r="Z35" t="n">
        <v>10</v>
      </c>
      <c r="AA35" t="n">
        <v>545.5882807809375</v>
      </c>
      <c r="AB35" t="n">
        <v>746.4979554206762</v>
      </c>
      <c r="AC35" t="n">
        <v>675.2532382717869</v>
      </c>
      <c r="AD35" t="n">
        <v>545588.2807809374</v>
      </c>
      <c r="AE35" t="n">
        <v>746497.9554206763</v>
      </c>
      <c r="AF35" t="n">
        <v>3.096051888962773e-06</v>
      </c>
      <c r="AG35" t="n">
        <v>8.408564814814815</v>
      </c>
      <c r="AH35" t="n">
        <v>675253.2382717869</v>
      </c>
    </row>
    <row r="36">
      <c r="A36" t="n">
        <v>34</v>
      </c>
      <c r="B36" t="n">
        <v>130</v>
      </c>
      <c r="C36" t="inlineStr">
        <is>
          <t xml:space="preserve">CONCLUIDO	</t>
        </is>
      </c>
      <c r="D36" t="n">
        <v>3.448</v>
      </c>
      <c r="E36" t="n">
        <v>29</v>
      </c>
      <c r="F36" t="n">
        <v>24.63</v>
      </c>
      <c r="G36" t="n">
        <v>46.19</v>
      </c>
      <c r="H36" t="n">
        <v>0.63</v>
      </c>
      <c r="I36" t="n">
        <v>32</v>
      </c>
      <c r="J36" t="n">
        <v>268.61</v>
      </c>
      <c r="K36" t="n">
        <v>59.19</v>
      </c>
      <c r="L36" t="n">
        <v>9.5</v>
      </c>
      <c r="M36" t="n">
        <v>30</v>
      </c>
      <c r="N36" t="n">
        <v>69.91</v>
      </c>
      <c r="O36" t="n">
        <v>33362.23</v>
      </c>
      <c r="P36" t="n">
        <v>406.92</v>
      </c>
      <c r="Q36" t="n">
        <v>452.6</v>
      </c>
      <c r="R36" t="n">
        <v>91.86</v>
      </c>
      <c r="S36" t="n">
        <v>57.64</v>
      </c>
      <c r="T36" t="n">
        <v>14910.09</v>
      </c>
      <c r="U36" t="n">
        <v>0.63</v>
      </c>
      <c r="V36" t="n">
        <v>0.86</v>
      </c>
      <c r="W36" t="n">
        <v>6.85</v>
      </c>
      <c r="X36" t="n">
        <v>0.91</v>
      </c>
      <c r="Y36" t="n">
        <v>1</v>
      </c>
      <c r="Z36" t="n">
        <v>10</v>
      </c>
      <c r="AA36" t="n">
        <v>544.5671840670096</v>
      </c>
      <c r="AB36" t="n">
        <v>745.1008458490726</v>
      </c>
      <c r="AC36" t="n">
        <v>673.9894668768414</v>
      </c>
      <c r="AD36" t="n">
        <v>544567.1840670096</v>
      </c>
      <c r="AE36" t="n">
        <v>745100.8458490726</v>
      </c>
      <c r="AF36" t="n">
        <v>3.102350163656972e-06</v>
      </c>
      <c r="AG36" t="n">
        <v>8.391203703703704</v>
      </c>
      <c r="AH36" t="n">
        <v>673989.4668768415</v>
      </c>
    </row>
    <row r="37">
      <c r="A37" t="n">
        <v>35</v>
      </c>
      <c r="B37" t="n">
        <v>130</v>
      </c>
      <c r="C37" t="inlineStr">
        <is>
          <t xml:space="preserve">CONCLUIDO	</t>
        </is>
      </c>
      <c r="D37" t="n">
        <v>3.4597</v>
      </c>
      <c r="E37" t="n">
        <v>28.9</v>
      </c>
      <c r="F37" t="n">
        <v>24.58</v>
      </c>
      <c r="G37" t="n">
        <v>47.58</v>
      </c>
      <c r="H37" t="n">
        <v>0.64</v>
      </c>
      <c r="I37" t="n">
        <v>31</v>
      </c>
      <c r="J37" t="n">
        <v>269.08</v>
      </c>
      <c r="K37" t="n">
        <v>59.19</v>
      </c>
      <c r="L37" t="n">
        <v>9.75</v>
      </c>
      <c r="M37" t="n">
        <v>29</v>
      </c>
      <c r="N37" t="n">
        <v>70.14</v>
      </c>
      <c r="O37" t="n">
        <v>33420.83</v>
      </c>
      <c r="P37" t="n">
        <v>406</v>
      </c>
      <c r="Q37" t="n">
        <v>452.71</v>
      </c>
      <c r="R37" t="n">
        <v>90.27</v>
      </c>
      <c r="S37" t="n">
        <v>57.64</v>
      </c>
      <c r="T37" t="n">
        <v>14118.33</v>
      </c>
      <c r="U37" t="n">
        <v>0.64</v>
      </c>
      <c r="V37" t="n">
        <v>0.86</v>
      </c>
      <c r="W37" t="n">
        <v>6.84</v>
      </c>
      <c r="X37" t="n">
        <v>0.86</v>
      </c>
      <c r="Y37" t="n">
        <v>1</v>
      </c>
      <c r="Z37" t="n">
        <v>10</v>
      </c>
      <c r="AA37" t="n">
        <v>542.4660042324595</v>
      </c>
      <c r="AB37" t="n">
        <v>742.225918901929</v>
      </c>
      <c r="AC37" t="n">
        <v>671.3889189225481</v>
      </c>
      <c r="AD37" t="n">
        <v>542466.0042324595</v>
      </c>
      <c r="AE37" t="n">
        <v>742225.918901929</v>
      </c>
      <c r="AF37" t="n">
        <v>3.112877279931563e-06</v>
      </c>
      <c r="AG37" t="n">
        <v>8.362268518518517</v>
      </c>
      <c r="AH37" t="n">
        <v>671388.9189225481</v>
      </c>
    </row>
    <row r="38">
      <c r="A38" t="n">
        <v>36</v>
      </c>
      <c r="B38" t="n">
        <v>130</v>
      </c>
      <c r="C38" t="inlineStr">
        <is>
          <t xml:space="preserve">CONCLUIDO	</t>
        </is>
      </c>
      <c r="D38" t="n">
        <v>3.4712</v>
      </c>
      <c r="E38" t="n">
        <v>28.81</v>
      </c>
      <c r="F38" t="n">
        <v>24.54</v>
      </c>
      <c r="G38" t="n">
        <v>49.07</v>
      </c>
      <c r="H38" t="n">
        <v>0.66</v>
      </c>
      <c r="I38" t="n">
        <v>30</v>
      </c>
      <c r="J38" t="n">
        <v>269.56</v>
      </c>
      <c r="K38" t="n">
        <v>59.19</v>
      </c>
      <c r="L38" t="n">
        <v>10</v>
      </c>
      <c r="M38" t="n">
        <v>28</v>
      </c>
      <c r="N38" t="n">
        <v>70.36</v>
      </c>
      <c r="O38" t="n">
        <v>33479.51</v>
      </c>
      <c r="P38" t="n">
        <v>405.06</v>
      </c>
      <c r="Q38" t="n">
        <v>452.64</v>
      </c>
      <c r="R38" t="n">
        <v>88.81999999999999</v>
      </c>
      <c r="S38" t="n">
        <v>57.64</v>
      </c>
      <c r="T38" t="n">
        <v>13398.01</v>
      </c>
      <c r="U38" t="n">
        <v>0.65</v>
      </c>
      <c r="V38" t="n">
        <v>0.86</v>
      </c>
      <c r="W38" t="n">
        <v>6.84</v>
      </c>
      <c r="X38" t="n">
        <v>0.8100000000000001</v>
      </c>
      <c r="Y38" t="n">
        <v>1</v>
      </c>
      <c r="Z38" t="n">
        <v>10</v>
      </c>
      <c r="AA38" t="n">
        <v>540.4232740136645</v>
      </c>
      <c r="AB38" t="n">
        <v>739.4309652976768</v>
      </c>
      <c r="AC38" t="n">
        <v>668.8607117675435</v>
      </c>
      <c r="AD38" t="n">
        <v>540423.2740136645</v>
      </c>
      <c r="AE38" t="n">
        <v>739430.9652976769</v>
      </c>
      <c r="AF38" t="n">
        <v>3.123224445500604e-06</v>
      </c>
      <c r="AG38" t="n">
        <v>8.336226851851851</v>
      </c>
      <c r="AH38" t="n">
        <v>668860.7117675436</v>
      </c>
    </row>
    <row r="39">
      <c r="A39" t="n">
        <v>37</v>
      </c>
      <c r="B39" t="n">
        <v>130</v>
      </c>
      <c r="C39" t="inlineStr">
        <is>
          <t xml:space="preserve">CONCLUIDO	</t>
        </is>
      </c>
      <c r="D39" t="n">
        <v>3.4672</v>
      </c>
      <c r="E39" t="n">
        <v>28.84</v>
      </c>
      <c r="F39" t="n">
        <v>24.57</v>
      </c>
      <c r="G39" t="n">
        <v>49.14</v>
      </c>
      <c r="H39" t="n">
        <v>0.68</v>
      </c>
      <c r="I39" t="n">
        <v>30</v>
      </c>
      <c r="J39" t="n">
        <v>270.03</v>
      </c>
      <c r="K39" t="n">
        <v>59.19</v>
      </c>
      <c r="L39" t="n">
        <v>10.25</v>
      </c>
      <c r="M39" t="n">
        <v>28</v>
      </c>
      <c r="N39" t="n">
        <v>70.59</v>
      </c>
      <c r="O39" t="n">
        <v>33538.28</v>
      </c>
      <c r="P39" t="n">
        <v>405.69</v>
      </c>
      <c r="Q39" t="n">
        <v>452.62</v>
      </c>
      <c r="R39" t="n">
        <v>90.09999999999999</v>
      </c>
      <c r="S39" t="n">
        <v>57.64</v>
      </c>
      <c r="T39" t="n">
        <v>14035.78</v>
      </c>
      <c r="U39" t="n">
        <v>0.64</v>
      </c>
      <c r="V39" t="n">
        <v>0.86</v>
      </c>
      <c r="W39" t="n">
        <v>6.84</v>
      </c>
      <c r="X39" t="n">
        <v>0.84</v>
      </c>
      <c r="Y39" t="n">
        <v>1</v>
      </c>
      <c r="Z39" t="n">
        <v>10</v>
      </c>
      <c r="AA39" t="n">
        <v>541.4028597062771</v>
      </c>
      <c r="AB39" t="n">
        <v>740.7712776585802</v>
      </c>
      <c r="AC39" t="n">
        <v>670.0731065978626</v>
      </c>
      <c r="AD39" t="n">
        <v>541402.8597062771</v>
      </c>
      <c r="AE39" t="n">
        <v>740771.2776585802</v>
      </c>
      <c r="AF39" t="n">
        <v>3.119625431389633e-06</v>
      </c>
      <c r="AG39" t="n">
        <v>8.344907407407407</v>
      </c>
      <c r="AH39" t="n">
        <v>670073.1065978627</v>
      </c>
    </row>
    <row r="40">
      <c r="A40" t="n">
        <v>38</v>
      </c>
      <c r="B40" t="n">
        <v>130</v>
      </c>
      <c r="C40" t="inlineStr">
        <is>
          <t xml:space="preserve">CONCLUIDO	</t>
        </is>
      </c>
      <c r="D40" t="n">
        <v>3.4758</v>
      </c>
      <c r="E40" t="n">
        <v>28.77</v>
      </c>
      <c r="F40" t="n">
        <v>24.55</v>
      </c>
      <c r="G40" t="n">
        <v>50.79</v>
      </c>
      <c r="H40" t="n">
        <v>0.6899999999999999</v>
      </c>
      <c r="I40" t="n">
        <v>29</v>
      </c>
      <c r="J40" t="n">
        <v>270.51</v>
      </c>
      <c r="K40" t="n">
        <v>59.19</v>
      </c>
      <c r="L40" t="n">
        <v>10.5</v>
      </c>
      <c r="M40" t="n">
        <v>27</v>
      </c>
      <c r="N40" t="n">
        <v>70.81999999999999</v>
      </c>
      <c r="O40" t="n">
        <v>33597.14</v>
      </c>
      <c r="P40" t="n">
        <v>405.13</v>
      </c>
      <c r="Q40" t="n">
        <v>452.61</v>
      </c>
      <c r="R40" t="n">
        <v>88.88</v>
      </c>
      <c r="S40" t="n">
        <v>57.64</v>
      </c>
      <c r="T40" t="n">
        <v>13431.07</v>
      </c>
      <c r="U40" t="n">
        <v>0.65</v>
      </c>
      <c r="V40" t="n">
        <v>0.86</v>
      </c>
      <c r="W40" t="n">
        <v>6.85</v>
      </c>
      <c r="X40" t="n">
        <v>0.82</v>
      </c>
      <c r="Y40" t="n">
        <v>1</v>
      </c>
      <c r="Z40" t="n">
        <v>10</v>
      </c>
      <c r="AA40" t="n">
        <v>540.0157781360921</v>
      </c>
      <c r="AB40" t="n">
        <v>738.8734114605329</v>
      </c>
      <c r="AC40" t="n">
        <v>668.356370086085</v>
      </c>
      <c r="AD40" t="n">
        <v>540015.7781360921</v>
      </c>
      <c r="AE40" t="n">
        <v>738873.4114605329</v>
      </c>
      <c r="AF40" t="n">
        <v>3.127363311728221e-06</v>
      </c>
      <c r="AG40" t="n">
        <v>8.324652777777777</v>
      </c>
      <c r="AH40" t="n">
        <v>668356.3700860851</v>
      </c>
    </row>
    <row r="41">
      <c r="A41" t="n">
        <v>39</v>
      </c>
      <c r="B41" t="n">
        <v>130</v>
      </c>
      <c r="C41" t="inlineStr">
        <is>
          <t xml:space="preserve">CONCLUIDO	</t>
        </is>
      </c>
      <c r="D41" t="n">
        <v>3.4879</v>
      </c>
      <c r="E41" t="n">
        <v>28.67</v>
      </c>
      <c r="F41" t="n">
        <v>24.5</v>
      </c>
      <c r="G41" t="n">
        <v>52.49</v>
      </c>
      <c r="H41" t="n">
        <v>0.71</v>
      </c>
      <c r="I41" t="n">
        <v>28</v>
      </c>
      <c r="J41" t="n">
        <v>270.99</v>
      </c>
      <c r="K41" t="n">
        <v>59.19</v>
      </c>
      <c r="L41" t="n">
        <v>10.75</v>
      </c>
      <c r="M41" t="n">
        <v>26</v>
      </c>
      <c r="N41" t="n">
        <v>71.04000000000001</v>
      </c>
      <c r="O41" t="n">
        <v>33656.08</v>
      </c>
      <c r="P41" t="n">
        <v>404.33</v>
      </c>
      <c r="Q41" t="n">
        <v>452.62</v>
      </c>
      <c r="R41" t="n">
        <v>87.54000000000001</v>
      </c>
      <c r="S41" t="n">
        <v>57.64</v>
      </c>
      <c r="T41" t="n">
        <v>12766.08</v>
      </c>
      <c r="U41" t="n">
        <v>0.66</v>
      </c>
      <c r="V41" t="n">
        <v>0.87</v>
      </c>
      <c r="W41" t="n">
        <v>6.84</v>
      </c>
      <c r="X41" t="n">
        <v>0.77</v>
      </c>
      <c r="Y41" t="n">
        <v>1</v>
      </c>
      <c r="Z41" t="n">
        <v>10</v>
      </c>
      <c r="AA41" t="n">
        <v>537.9873994906487</v>
      </c>
      <c r="AB41" t="n">
        <v>736.0980943120871</v>
      </c>
      <c r="AC41" t="n">
        <v>665.8459253111049</v>
      </c>
      <c r="AD41" t="n">
        <v>537987.3994906488</v>
      </c>
      <c r="AE41" t="n">
        <v>736098.0943120872</v>
      </c>
      <c r="AF41" t="n">
        <v>3.138250329413908e-06</v>
      </c>
      <c r="AG41" t="n">
        <v>8.295717592592593</v>
      </c>
      <c r="AH41" t="n">
        <v>665845.9253111049</v>
      </c>
    </row>
    <row r="42">
      <c r="A42" t="n">
        <v>40</v>
      </c>
      <c r="B42" t="n">
        <v>130</v>
      </c>
      <c r="C42" t="inlineStr">
        <is>
          <t xml:space="preserve">CONCLUIDO	</t>
        </is>
      </c>
      <c r="D42" t="n">
        <v>3.4894</v>
      </c>
      <c r="E42" t="n">
        <v>28.66</v>
      </c>
      <c r="F42" t="n">
        <v>24.48</v>
      </c>
      <c r="G42" t="n">
        <v>52.47</v>
      </c>
      <c r="H42" t="n">
        <v>0.72</v>
      </c>
      <c r="I42" t="n">
        <v>28</v>
      </c>
      <c r="J42" t="n">
        <v>271.47</v>
      </c>
      <c r="K42" t="n">
        <v>59.19</v>
      </c>
      <c r="L42" t="n">
        <v>11</v>
      </c>
      <c r="M42" t="n">
        <v>26</v>
      </c>
      <c r="N42" t="n">
        <v>71.27</v>
      </c>
      <c r="O42" t="n">
        <v>33715.11</v>
      </c>
      <c r="P42" t="n">
        <v>403.99</v>
      </c>
      <c r="Q42" t="n">
        <v>452.61</v>
      </c>
      <c r="R42" t="n">
        <v>87.11</v>
      </c>
      <c r="S42" t="n">
        <v>57.64</v>
      </c>
      <c r="T42" t="n">
        <v>12551.15</v>
      </c>
      <c r="U42" t="n">
        <v>0.66</v>
      </c>
      <c r="V42" t="n">
        <v>0.87</v>
      </c>
      <c r="W42" t="n">
        <v>6.84</v>
      </c>
      <c r="X42" t="n">
        <v>0.76</v>
      </c>
      <c r="Y42" t="n">
        <v>1</v>
      </c>
      <c r="Z42" t="n">
        <v>10</v>
      </c>
      <c r="AA42" t="n">
        <v>537.519524651133</v>
      </c>
      <c r="AB42" t="n">
        <v>735.4579273154806</v>
      </c>
      <c r="AC42" t="n">
        <v>665.2668549541743</v>
      </c>
      <c r="AD42" t="n">
        <v>537519.524651133</v>
      </c>
      <c r="AE42" t="n">
        <v>735457.9273154805</v>
      </c>
      <c r="AF42" t="n">
        <v>3.139599959705522e-06</v>
      </c>
      <c r="AG42" t="n">
        <v>8.292824074074074</v>
      </c>
      <c r="AH42" t="n">
        <v>665266.8549541743</v>
      </c>
    </row>
    <row r="43">
      <c r="A43" t="n">
        <v>41</v>
      </c>
      <c r="B43" t="n">
        <v>130</v>
      </c>
      <c r="C43" t="inlineStr">
        <is>
          <t xml:space="preserve">CONCLUIDO	</t>
        </is>
      </c>
      <c r="D43" t="n">
        <v>3.496</v>
      </c>
      <c r="E43" t="n">
        <v>28.6</v>
      </c>
      <c r="F43" t="n">
        <v>24.48</v>
      </c>
      <c r="G43" t="n">
        <v>54.4</v>
      </c>
      <c r="H43" t="n">
        <v>0.74</v>
      </c>
      <c r="I43" t="n">
        <v>27</v>
      </c>
      <c r="J43" t="n">
        <v>271.95</v>
      </c>
      <c r="K43" t="n">
        <v>59.19</v>
      </c>
      <c r="L43" t="n">
        <v>11.25</v>
      </c>
      <c r="M43" t="n">
        <v>25</v>
      </c>
      <c r="N43" t="n">
        <v>71.5</v>
      </c>
      <c r="O43" t="n">
        <v>33774.23</v>
      </c>
      <c r="P43" t="n">
        <v>403.91</v>
      </c>
      <c r="Q43" t="n">
        <v>452.63</v>
      </c>
      <c r="R43" t="n">
        <v>87.01000000000001</v>
      </c>
      <c r="S43" t="n">
        <v>57.64</v>
      </c>
      <c r="T43" t="n">
        <v>12506.23</v>
      </c>
      <c r="U43" t="n">
        <v>0.66</v>
      </c>
      <c r="V43" t="n">
        <v>0.87</v>
      </c>
      <c r="W43" t="n">
        <v>6.84</v>
      </c>
      <c r="X43" t="n">
        <v>0.75</v>
      </c>
      <c r="Y43" t="n">
        <v>1</v>
      </c>
      <c r="Z43" t="n">
        <v>10</v>
      </c>
      <c r="AA43" t="n">
        <v>536.766511463334</v>
      </c>
      <c r="AB43" t="n">
        <v>734.4276214513368</v>
      </c>
      <c r="AC43" t="n">
        <v>664.3348800356609</v>
      </c>
      <c r="AD43" t="n">
        <v>536766.5114633341</v>
      </c>
      <c r="AE43" t="n">
        <v>734427.6214513368</v>
      </c>
      <c r="AF43" t="n">
        <v>3.145538332988624e-06</v>
      </c>
      <c r="AG43" t="n">
        <v>8.275462962962964</v>
      </c>
      <c r="AH43" t="n">
        <v>664334.8800356609</v>
      </c>
    </row>
    <row r="44">
      <c r="A44" t="n">
        <v>42</v>
      </c>
      <c r="B44" t="n">
        <v>130</v>
      </c>
      <c r="C44" t="inlineStr">
        <is>
          <t xml:space="preserve">CONCLUIDO	</t>
        </is>
      </c>
      <c r="D44" t="n">
        <v>3.4975</v>
      </c>
      <c r="E44" t="n">
        <v>28.59</v>
      </c>
      <c r="F44" t="n">
        <v>24.47</v>
      </c>
      <c r="G44" t="n">
        <v>54.37</v>
      </c>
      <c r="H44" t="n">
        <v>0.75</v>
      </c>
      <c r="I44" t="n">
        <v>27</v>
      </c>
      <c r="J44" t="n">
        <v>272.43</v>
      </c>
      <c r="K44" t="n">
        <v>59.19</v>
      </c>
      <c r="L44" t="n">
        <v>11.5</v>
      </c>
      <c r="M44" t="n">
        <v>25</v>
      </c>
      <c r="N44" t="n">
        <v>71.73</v>
      </c>
      <c r="O44" t="n">
        <v>33833.57</v>
      </c>
      <c r="P44" t="n">
        <v>403.45</v>
      </c>
      <c r="Q44" t="n">
        <v>452.59</v>
      </c>
      <c r="R44" t="n">
        <v>86.58</v>
      </c>
      <c r="S44" t="n">
        <v>57.64</v>
      </c>
      <c r="T44" t="n">
        <v>12290.72</v>
      </c>
      <c r="U44" t="n">
        <v>0.67</v>
      </c>
      <c r="V44" t="n">
        <v>0.87</v>
      </c>
      <c r="W44" t="n">
        <v>6.84</v>
      </c>
      <c r="X44" t="n">
        <v>0.74</v>
      </c>
      <c r="Y44" t="n">
        <v>1</v>
      </c>
      <c r="Z44" t="n">
        <v>10</v>
      </c>
      <c r="AA44" t="n">
        <v>536.2537472914757</v>
      </c>
      <c r="AB44" t="n">
        <v>733.7260348898416</v>
      </c>
      <c r="AC44" t="n">
        <v>663.7002519109121</v>
      </c>
      <c r="AD44" t="n">
        <v>536253.7472914758</v>
      </c>
      <c r="AE44" t="n">
        <v>733726.0348898416</v>
      </c>
      <c r="AF44" t="n">
        <v>3.146887963280238e-06</v>
      </c>
      <c r="AG44" t="n">
        <v>8.272569444444445</v>
      </c>
      <c r="AH44" t="n">
        <v>663700.2519109121</v>
      </c>
    </row>
    <row r="45">
      <c r="A45" t="n">
        <v>43</v>
      </c>
      <c r="B45" t="n">
        <v>130</v>
      </c>
      <c r="C45" t="inlineStr">
        <is>
          <t xml:space="preserve">CONCLUIDO	</t>
        </is>
      </c>
      <c r="D45" t="n">
        <v>3.5057</v>
      </c>
      <c r="E45" t="n">
        <v>28.53</v>
      </c>
      <c r="F45" t="n">
        <v>24.45</v>
      </c>
      <c r="G45" t="n">
        <v>56.42</v>
      </c>
      <c r="H45" t="n">
        <v>0.77</v>
      </c>
      <c r="I45" t="n">
        <v>26</v>
      </c>
      <c r="J45" t="n">
        <v>272.91</v>
      </c>
      <c r="K45" t="n">
        <v>59.19</v>
      </c>
      <c r="L45" t="n">
        <v>11.75</v>
      </c>
      <c r="M45" t="n">
        <v>24</v>
      </c>
      <c r="N45" t="n">
        <v>71.95999999999999</v>
      </c>
      <c r="O45" t="n">
        <v>33892.87</v>
      </c>
      <c r="P45" t="n">
        <v>403.16</v>
      </c>
      <c r="Q45" t="n">
        <v>452.57</v>
      </c>
      <c r="R45" t="n">
        <v>86.08</v>
      </c>
      <c r="S45" t="n">
        <v>57.64</v>
      </c>
      <c r="T45" t="n">
        <v>12049.45</v>
      </c>
      <c r="U45" t="n">
        <v>0.67</v>
      </c>
      <c r="V45" t="n">
        <v>0.87</v>
      </c>
      <c r="W45" t="n">
        <v>6.83</v>
      </c>
      <c r="X45" t="n">
        <v>0.72</v>
      </c>
      <c r="Y45" t="n">
        <v>1</v>
      </c>
      <c r="Z45" t="n">
        <v>10</v>
      </c>
      <c r="AA45" t="n">
        <v>535.1194270998716</v>
      </c>
      <c r="AB45" t="n">
        <v>732.1740079610136</v>
      </c>
      <c r="AC45" t="n">
        <v>662.2963482538878</v>
      </c>
      <c r="AD45" t="n">
        <v>535119.4270998716</v>
      </c>
      <c r="AE45" t="n">
        <v>732174.0079610136</v>
      </c>
      <c r="AF45" t="n">
        <v>3.154265942207728e-06</v>
      </c>
      <c r="AG45" t="n">
        <v>8.255208333333334</v>
      </c>
      <c r="AH45" t="n">
        <v>662296.3482538878</v>
      </c>
    </row>
    <row r="46">
      <c r="A46" t="n">
        <v>44</v>
      </c>
      <c r="B46" t="n">
        <v>130</v>
      </c>
      <c r="C46" t="inlineStr">
        <is>
          <t xml:space="preserve">CONCLUIDO	</t>
        </is>
      </c>
      <c r="D46" t="n">
        <v>3.5046</v>
      </c>
      <c r="E46" t="n">
        <v>28.53</v>
      </c>
      <c r="F46" t="n">
        <v>24.46</v>
      </c>
      <c r="G46" t="n">
        <v>56.44</v>
      </c>
      <c r="H46" t="n">
        <v>0.78</v>
      </c>
      <c r="I46" t="n">
        <v>26</v>
      </c>
      <c r="J46" t="n">
        <v>273.39</v>
      </c>
      <c r="K46" t="n">
        <v>59.19</v>
      </c>
      <c r="L46" t="n">
        <v>12</v>
      </c>
      <c r="M46" t="n">
        <v>24</v>
      </c>
      <c r="N46" t="n">
        <v>72.2</v>
      </c>
      <c r="O46" t="n">
        <v>33952.26</v>
      </c>
      <c r="P46" t="n">
        <v>403.03</v>
      </c>
      <c r="Q46" t="n">
        <v>452.59</v>
      </c>
      <c r="R46" t="n">
        <v>86.20999999999999</v>
      </c>
      <c r="S46" t="n">
        <v>57.64</v>
      </c>
      <c r="T46" t="n">
        <v>12113.1</v>
      </c>
      <c r="U46" t="n">
        <v>0.67</v>
      </c>
      <c r="V46" t="n">
        <v>0.87</v>
      </c>
      <c r="W46" t="n">
        <v>6.84</v>
      </c>
      <c r="X46" t="n">
        <v>0.73</v>
      </c>
      <c r="Y46" t="n">
        <v>1</v>
      </c>
      <c r="Z46" t="n">
        <v>10</v>
      </c>
      <c r="AA46" t="n">
        <v>535.1813625255397</v>
      </c>
      <c r="AB46" t="n">
        <v>732.2587507428109</v>
      </c>
      <c r="AC46" t="n">
        <v>662.3730033035278</v>
      </c>
      <c r="AD46" t="n">
        <v>535181.3625255397</v>
      </c>
      <c r="AE46" t="n">
        <v>732258.7507428109</v>
      </c>
      <c r="AF46" t="n">
        <v>3.153276213327211e-06</v>
      </c>
      <c r="AG46" t="n">
        <v>8.255208333333334</v>
      </c>
      <c r="AH46" t="n">
        <v>662373.0033035277</v>
      </c>
    </row>
    <row r="47">
      <c r="A47" t="n">
        <v>45</v>
      </c>
      <c r="B47" t="n">
        <v>130</v>
      </c>
      <c r="C47" t="inlineStr">
        <is>
          <t xml:space="preserve">CONCLUIDO	</t>
        </is>
      </c>
      <c r="D47" t="n">
        <v>3.5134</v>
      </c>
      <c r="E47" t="n">
        <v>28.46</v>
      </c>
      <c r="F47" t="n">
        <v>24.44</v>
      </c>
      <c r="G47" t="n">
        <v>58.65</v>
      </c>
      <c r="H47" t="n">
        <v>0.8</v>
      </c>
      <c r="I47" t="n">
        <v>25</v>
      </c>
      <c r="J47" t="n">
        <v>273.87</v>
      </c>
      <c r="K47" t="n">
        <v>59.19</v>
      </c>
      <c r="L47" t="n">
        <v>12.25</v>
      </c>
      <c r="M47" t="n">
        <v>23</v>
      </c>
      <c r="N47" t="n">
        <v>72.43000000000001</v>
      </c>
      <c r="O47" t="n">
        <v>34011.74</v>
      </c>
      <c r="P47" t="n">
        <v>402.71</v>
      </c>
      <c r="Q47" t="n">
        <v>452.57</v>
      </c>
      <c r="R47" t="n">
        <v>85.34999999999999</v>
      </c>
      <c r="S47" t="n">
        <v>57.64</v>
      </c>
      <c r="T47" t="n">
        <v>11688.45</v>
      </c>
      <c r="U47" t="n">
        <v>0.68</v>
      </c>
      <c r="V47" t="n">
        <v>0.87</v>
      </c>
      <c r="W47" t="n">
        <v>6.84</v>
      </c>
      <c r="X47" t="n">
        <v>0.71</v>
      </c>
      <c r="Y47" t="n">
        <v>1</v>
      </c>
      <c r="Z47" t="n">
        <v>10</v>
      </c>
      <c r="AA47" t="n">
        <v>533.9686681542651</v>
      </c>
      <c r="AB47" t="n">
        <v>730.5994888037332</v>
      </c>
      <c r="AC47" t="n">
        <v>660.8720989951267</v>
      </c>
      <c r="AD47" t="n">
        <v>533968.668154265</v>
      </c>
      <c r="AE47" t="n">
        <v>730599.4888037331</v>
      </c>
      <c r="AF47" t="n">
        <v>3.161194044371348e-06</v>
      </c>
      <c r="AG47" t="n">
        <v>8.234953703703704</v>
      </c>
      <c r="AH47" t="n">
        <v>660872.0989951268</v>
      </c>
    </row>
    <row r="48">
      <c r="A48" t="n">
        <v>46</v>
      </c>
      <c r="B48" t="n">
        <v>130</v>
      </c>
      <c r="C48" t="inlineStr">
        <is>
          <t xml:space="preserve">CONCLUIDO	</t>
        </is>
      </c>
      <c r="D48" t="n">
        <v>3.5278</v>
      </c>
      <c r="E48" t="n">
        <v>28.35</v>
      </c>
      <c r="F48" t="n">
        <v>24.37</v>
      </c>
      <c r="G48" t="n">
        <v>60.92</v>
      </c>
      <c r="H48" t="n">
        <v>0.8100000000000001</v>
      </c>
      <c r="I48" t="n">
        <v>24</v>
      </c>
      <c r="J48" t="n">
        <v>274.35</v>
      </c>
      <c r="K48" t="n">
        <v>59.19</v>
      </c>
      <c r="L48" t="n">
        <v>12.5</v>
      </c>
      <c r="M48" t="n">
        <v>22</v>
      </c>
      <c r="N48" t="n">
        <v>72.66</v>
      </c>
      <c r="O48" t="n">
        <v>34071.31</v>
      </c>
      <c r="P48" t="n">
        <v>401.66</v>
      </c>
      <c r="Q48" t="n">
        <v>452.59</v>
      </c>
      <c r="R48" t="n">
        <v>83.18000000000001</v>
      </c>
      <c r="S48" t="n">
        <v>57.64</v>
      </c>
      <c r="T48" t="n">
        <v>10606</v>
      </c>
      <c r="U48" t="n">
        <v>0.6899999999999999</v>
      </c>
      <c r="V48" t="n">
        <v>0.87</v>
      </c>
      <c r="W48" t="n">
        <v>6.84</v>
      </c>
      <c r="X48" t="n">
        <v>0.64</v>
      </c>
      <c r="Y48" t="n">
        <v>1</v>
      </c>
      <c r="Z48" t="n">
        <v>10</v>
      </c>
      <c r="AA48" t="n">
        <v>531.5016040715632</v>
      </c>
      <c r="AB48" t="n">
        <v>727.2239428865947</v>
      </c>
      <c r="AC48" t="n">
        <v>657.8187104427114</v>
      </c>
      <c r="AD48" t="n">
        <v>531501.6040715632</v>
      </c>
      <c r="AE48" t="n">
        <v>727223.9428865947</v>
      </c>
      <c r="AF48" t="n">
        <v>3.174150495170843e-06</v>
      </c>
      <c r="AG48" t="n">
        <v>8.203125000000002</v>
      </c>
      <c r="AH48" t="n">
        <v>657818.7104427115</v>
      </c>
    </row>
    <row r="49">
      <c r="A49" t="n">
        <v>47</v>
      </c>
      <c r="B49" t="n">
        <v>130</v>
      </c>
      <c r="C49" t="inlineStr">
        <is>
          <t xml:space="preserve">CONCLUIDO	</t>
        </is>
      </c>
      <c r="D49" t="n">
        <v>3.5265</v>
      </c>
      <c r="E49" t="n">
        <v>28.36</v>
      </c>
      <c r="F49" t="n">
        <v>24.38</v>
      </c>
      <c r="G49" t="n">
        <v>60.95</v>
      </c>
      <c r="H49" t="n">
        <v>0.83</v>
      </c>
      <c r="I49" t="n">
        <v>24</v>
      </c>
      <c r="J49" t="n">
        <v>274.84</v>
      </c>
      <c r="K49" t="n">
        <v>59.19</v>
      </c>
      <c r="L49" t="n">
        <v>12.75</v>
      </c>
      <c r="M49" t="n">
        <v>22</v>
      </c>
      <c r="N49" t="n">
        <v>72.89</v>
      </c>
      <c r="O49" t="n">
        <v>34130.98</v>
      </c>
      <c r="P49" t="n">
        <v>402.13</v>
      </c>
      <c r="Q49" t="n">
        <v>452.59</v>
      </c>
      <c r="R49" t="n">
        <v>83.78</v>
      </c>
      <c r="S49" t="n">
        <v>57.64</v>
      </c>
      <c r="T49" t="n">
        <v>10907.38</v>
      </c>
      <c r="U49" t="n">
        <v>0.6899999999999999</v>
      </c>
      <c r="V49" t="n">
        <v>0.87</v>
      </c>
      <c r="W49" t="n">
        <v>6.83</v>
      </c>
      <c r="X49" t="n">
        <v>0.65</v>
      </c>
      <c r="Y49" t="n">
        <v>1</v>
      </c>
      <c r="Z49" t="n">
        <v>10</v>
      </c>
      <c r="AA49" t="n">
        <v>531.9941533486312</v>
      </c>
      <c r="AB49" t="n">
        <v>727.8978705372195</v>
      </c>
      <c r="AC49" t="n">
        <v>658.4283193842242</v>
      </c>
      <c r="AD49" t="n">
        <v>531994.1533486312</v>
      </c>
      <c r="AE49" t="n">
        <v>727897.8705372196</v>
      </c>
      <c r="AF49" t="n">
        <v>3.172980815584777e-06</v>
      </c>
      <c r="AG49" t="n">
        <v>8.206018518518519</v>
      </c>
      <c r="AH49" t="n">
        <v>658428.3193842242</v>
      </c>
    </row>
    <row r="50">
      <c r="A50" t="n">
        <v>48</v>
      </c>
      <c r="B50" t="n">
        <v>130</v>
      </c>
      <c r="C50" t="inlineStr">
        <is>
          <t xml:space="preserve">CONCLUIDO	</t>
        </is>
      </c>
      <c r="D50" t="n">
        <v>3.5245</v>
      </c>
      <c r="E50" t="n">
        <v>28.37</v>
      </c>
      <c r="F50" t="n">
        <v>24.39</v>
      </c>
      <c r="G50" t="n">
        <v>60.99</v>
      </c>
      <c r="H50" t="n">
        <v>0.84</v>
      </c>
      <c r="I50" t="n">
        <v>24</v>
      </c>
      <c r="J50" t="n">
        <v>275.32</v>
      </c>
      <c r="K50" t="n">
        <v>59.19</v>
      </c>
      <c r="L50" t="n">
        <v>13</v>
      </c>
      <c r="M50" t="n">
        <v>22</v>
      </c>
      <c r="N50" t="n">
        <v>73.13</v>
      </c>
      <c r="O50" t="n">
        <v>34190.73</v>
      </c>
      <c r="P50" t="n">
        <v>401.86</v>
      </c>
      <c r="Q50" t="n">
        <v>452.56</v>
      </c>
      <c r="R50" t="n">
        <v>84.06999999999999</v>
      </c>
      <c r="S50" t="n">
        <v>57.64</v>
      </c>
      <c r="T50" t="n">
        <v>11054.5</v>
      </c>
      <c r="U50" t="n">
        <v>0.6899999999999999</v>
      </c>
      <c r="V50" t="n">
        <v>0.87</v>
      </c>
      <c r="W50" t="n">
        <v>6.84</v>
      </c>
      <c r="X50" t="n">
        <v>0.67</v>
      </c>
      <c r="Y50" t="n">
        <v>1</v>
      </c>
      <c r="Z50" t="n">
        <v>10</v>
      </c>
      <c r="AA50" t="n">
        <v>532.0516463751339</v>
      </c>
      <c r="AB50" t="n">
        <v>727.9765350324939</v>
      </c>
      <c r="AC50" t="n">
        <v>658.4994762504759</v>
      </c>
      <c r="AD50" t="n">
        <v>532051.6463751339</v>
      </c>
      <c r="AE50" t="n">
        <v>727976.5350324939</v>
      </c>
      <c r="AF50" t="n">
        <v>3.171181308529292e-06</v>
      </c>
      <c r="AG50" t="n">
        <v>8.208912037037038</v>
      </c>
      <c r="AH50" t="n">
        <v>658499.476250476</v>
      </c>
    </row>
    <row r="51">
      <c r="A51" t="n">
        <v>49</v>
      </c>
      <c r="B51" t="n">
        <v>130</v>
      </c>
      <c r="C51" t="inlineStr">
        <is>
          <t xml:space="preserve">CONCLUIDO	</t>
        </is>
      </c>
      <c r="D51" t="n">
        <v>3.5356</v>
      </c>
      <c r="E51" t="n">
        <v>28.28</v>
      </c>
      <c r="F51" t="n">
        <v>24.35</v>
      </c>
      <c r="G51" t="n">
        <v>63.53</v>
      </c>
      <c r="H51" t="n">
        <v>0.86</v>
      </c>
      <c r="I51" t="n">
        <v>23</v>
      </c>
      <c r="J51" t="n">
        <v>275.81</v>
      </c>
      <c r="K51" t="n">
        <v>59.19</v>
      </c>
      <c r="L51" t="n">
        <v>13.25</v>
      </c>
      <c r="M51" t="n">
        <v>21</v>
      </c>
      <c r="N51" t="n">
        <v>73.36</v>
      </c>
      <c r="O51" t="n">
        <v>34250.57</v>
      </c>
      <c r="P51" t="n">
        <v>401.26</v>
      </c>
      <c r="Q51" t="n">
        <v>452.62</v>
      </c>
      <c r="R51" t="n">
        <v>82.73999999999999</v>
      </c>
      <c r="S51" t="n">
        <v>57.64</v>
      </c>
      <c r="T51" t="n">
        <v>10394.93</v>
      </c>
      <c r="U51" t="n">
        <v>0.7</v>
      </c>
      <c r="V51" t="n">
        <v>0.87</v>
      </c>
      <c r="W51" t="n">
        <v>6.83</v>
      </c>
      <c r="X51" t="n">
        <v>0.63</v>
      </c>
      <c r="Y51" t="n">
        <v>1</v>
      </c>
      <c r="Z51" t="n">
        <v>10</v>
      </c>
      <c r="AA51" t="n">
        <v>530.3537772655983</v>
      </c>
      <c r="AB51" t="n">
        <v>725.6534356121285</v>
      </c>
      <c r="AC51" t="n">
        <v>656.3980901782996</v>
      </c>
      <c r="AD51" t="n">
        <v>530353.7772655983</v>
      </c>
      <c r="AE51" t="n">
        <v>725653.4356121286</v>
      </c>
      <c r="AF51" t="n">
        <v>3.181168572687236e-06</v>
      </c>
      <c r="AG51" t="n">
        <v>8.182870370370372</v>
      </c>
      <c r="AH51" t="n">
        <v>656398.0901782997</v>
      </c>
    </row>
    <row r="52">
      <c r="A52" t="n">
        <v>50</v>
      </c>
      <c r="B52" t="n">
        <v>130</v>
      </c>
      <c r="C52" t="inlineStr">
        <is>
          <t xml:space="preserve">CONCLUIDO	</t>
        </is>
      </c>
      <c r="D52" t="n">
        <v>3.5373</v>
      </c>
      <c r="E52" t="n">
        <v>28.27</v>
      </c>
      <c r="F52" t="n">
        <v>24.34</v>
      </c>
      <c r="G52" t="n">
        <v>63.5</v>
      </c>
      <c r="H52" t="n">
        <v>0.87</v>
      </c>
      <c r="I52" t="n">
        <v>23</v>
      </c>
      <c r="J52" t="n">
        <v>276.29</v>
      </c>
      <c r="K52" t="n">
        <v>59.19</v>
      </c>
      <c r="L52" t="n">
        <v>13.5</v>
      </c>
      <c r="M52" t="n">
        <v>21</v>
      </c>
      <c r="N52" t="n">
        <v>73.59999999999999</v>
      </c>
      <c r="O52" t="n">
        <v>34310.51</v>
      </c>
      <c r="P52" t="n">
        <v>400.91</v>
      </c>
      <c r="Q52" t="n">
        <v>452.61</v>
      </c>
      <c r="R52" t="n">
        <v>82.31</v>
      </c>
      <c r="S52" t="n">
        <v>57.64</v>
      </c>
      <c r="T52" t="n">
        <v>10175.6</v>
      </c>
      <c r="U52" t="n">
        <v>0.7</v>
      </c>
      <c r="V52" t="n">
        <v>0.87</v>
      </c>
      <c r="W52" t="n">
        <v>6.83</v>
      </c>
      <c r="X52" t="n">
        <v>0.62</v>
      </c>
      <c r="Y52" t="n">
        <v>1</v>
      </c>
      <c r="Z52" t="n">
        <v>10</v>
      </c>
      <c r="AA52" t="n">
        <v>529.9042254877947</v>
      </c>
      <c r="AB52" t="n">
        <v>725.0383390369132</v>
      </c>
      <c r="AC52" t="n">
        <v>655.8416975569293</v>
      </c>
      <c r="AD52" t="n">
        <v>529904.2254877947</v>
      </c>
      <c r="AE52" t="n">
        <v>725038.3390369131</v>
      </c>
      <c r="AF52" t="n">
        <v>3.182698153684399e-06</v>
      </c>
      <c r="AG52" t="n">
        <v>8.179976851851853</v>
      </c>
      <c r="AH52" t="n">
        <v>655841.6975569293</v>
      </c>
    </row>
    <row r="53">
      <c r="A53" t="n">
        <v>51</v>
      </c>
      <c r="B53" t="n">
        <v>130</v>
      </c>
      <c r="C53" t="inlineStr">
        <is>
          <t xml:space="preserve">CONCLUIDO	</t>
        </is>
      </c>
      <c r="D53" t="n">
        <v>3.5447</v>
      </c>
      <c r="E53" t="n">
        <v>28.21</v>
      </c>
      <c r="F53" t="n">
        <v>24.33</v>
      </c>
      <c r="G53" t="n">
        <v>66.36</v>
      </c>
      <c r="H53" t="n">
        <v>0.88</v>
      </c>
      <c r="I53" t="n">
        <v>22</v>
      </c>
      <c r="J53" t="n">
        <v>276.78</v>
      </c>
      <c r="K53" t="n">
        <v>59.19</v>
      </c>
      <c r="L53" t="n">
        <v>13.75</v>
      </c>
      <c r="M53" t="n">
        <v>20</v>
      </c>
      <c r="N53" t="n">
        <v>73.84</v>
      </c>
      <c r="O53" t="n">
        <v>34370.54</v>
      </c>
      <c r="P53" t="n">
        <v>400.72</v>
      </c>
      <c r="Q53" t="n">
        <v>452.58</v>
      </c>
      <c r="R53" t="n">
        <v>81.92</v>
      </c>
      <c r="S53" t="n">
        <v>57.64</v>
      </c>
      <c r="T53" t="n">
        <v>9989.389999999999</v>
      </c>
      <c r="U53" t="n">
        <v>0.7</v>
      </c>
      <c r="V53" t="n">
        <v>0.87</v>
      </c>
      <c r="W53" t="n">
        <v>6.83</v>
      </c>
      <c r="X53" t="n">
        <v>0.61</v>
      </c>
      <c r="Y53" t="n">
        <v>1</v>
      </c>
      <c r="Z53" t="n">
        <v>10</v>
      </c>
      <c r="AA53" t="n">
        <v>528.9829938138162</v>
      </c>
      <c r="AB53" t="n">
        <v>723.7778692187027</v>
      </c>
      <c r="AC53" t="n">
        <v>654.7015252090883</v>
      </c>
      <c r="AD53" t="n">
        <v>528982.9938138161</v>
      </c>
      <c r="AE53" t="n">
        <v>723777.8692187027</v>
      </c>
      <c r="AF53" t="n">
        <v>3.189356329789696e-06</v>
      </c>
      <c r="AG53" t="n">
        <v>8.162615740740742</v>
      </c>
      <c r="AH53" t="n">
        <v>654701.5252090883</v>
      </c>
    </row>
    <row r="54">
      <c r="A54" t="n">
        <v>52</v>
      </c>
      <c r="B54" t="n">
        <v>130</v>
      </c>
      <c r="C54" t="inlineStr">
        <is>
          <t xml:space="preserve">CONCLUIDO	</t>
        </is>
      </c>
      <c r="D54" t="n">
        <v>3.5461</v>
      </c>
      <c r="E54" t="n">
        <v>28.2</v>
      </c>
      <c r="F54" t="n">
        <v>24.32</v>
      </c>
      <c r="G54" t="n">
        <v>66.33</v>
      </c>
      <c r="H54" t="n">
        <v>0.9</v>
      </c>
      <c r="I54" t="n">
        <v>22</v>
      </c>
      <c r="J54" t="n">
        <v>277.27</v>
      </c>
      <c r="K54" t="n">
        <v>59.19</v>
      </c>
      <c r="L54" t="n">
        <v>14</v>
      </c>
      <c r="M54" t="n">
        <v>20</v>
      </c>
      <c r="N54" t="n">
        <v>74.06999999999999</v>
      </c>
      <c r="O54" t="n">
        <v>34430.66</v>
      </c>
      <c r="P54" t="n">
        <v>400.57</v>
      </c>
      <c r="Q54" t="n">
        <v>452.63</v>
      </c>
      <c r="R54" t="n">
        <v>81.84</v>
      </c>
      <c r="S54" t="n">
        <v>57.64</v>
      </c>
      <c r="T54" t="n">
        <v>9947.889999999999</v>
      </c>
      <c r="U54" t="n">
        <v>0.7</v>
      </c>
      <c r="V54" t="n">
        <v>0.87</v>
      </c>
      <c r="W54" t="n">
        <v>6.83</v>
      </c>
      <c r="X54" t="n">
        <v>0.59</v>
      </c>
      <c r="Y54" t="n">
        <v>1</v>
      </c>
      <c r="Z54" t="n">
        <v>10</v>
      </c>
      <c r="AA54" t="n">
        <v>528.7021684213995</v>
      </c>
      <c r="AB54" t="n">
        <v>723.3936315276562</v>
      </c>
      <c r="AC54" t="n">
        <v>654.3539586239943</v>
      </c>
      <c r="AD54" t="n">
        <v>528702.1684213995</v>
      </c>
      <c r="AE54" t="n">
        <v>723393.6315276562</v>
      </c>
      <c r="AF54" t="n">
        <v>3.190615984728536e-06</v>
      </c>
      <c r="AG54" t="n">
        <v>8.159722222222223</v>
      </c>
      <c r="AH54" t="n">
        <v>654353.9586239944</v>
      </c>
    </row>
    <row r="55">
      <c r="A55" t="n">
        <v>53</v>
      </c>
      <c r="B55" t="n">
        <v>130</v>
      </c>
      <c r="C55" t="inlineStr">
        <is>
          <t xml:space="preserve">CONCLUIDO	</t>
        </is>
      </c>
      <c r="D55" t="n">
        <v>3.5458</v>
      </c>
      <c r="E55" t="n">
        <v>28.2</v>
      </c>
      <c r="F55" t="n">
        <v>24.32</v>
      </c>
      <c r="G55" t="n">
        <v>66.33</v>
      </c>
      <c r="H55" t="n">
        <v>0.91</v>
      </c>
      <c r="I55" t="n">
        <v>22</v>
      </c>
      <c r="J55" t="n">
        <v>277.76</v>
      </c>
      <c r="K55" t="n">
        <v>59.19</v>
      </c>
      <c r="L55" t="n">
        <v>14.25</v>
      </c>
      <c r="M55" t="n">
        <v>20</v>
      </c>
      <c r="N55" t="n">
        <v>74.31</v>
      </c>
      <c r="O55" t="n">
        <v>34490.87</v>
      </c>
      <c r="P55" t="n">
        <v>400.36</v>
      </c>
      <c r="Q55" t="n">
        <v>452.62</v>
      </c>
      <c r="R55" t="n">
        <v>81.89</v>
      </c>
      <c r="S55" t="n">
        <v>57.64</v>
      </c>
      <c r="T55" t="n">
        <v>9973.6</v>
      </c>
      <c r="U55" t="n">
        <v>0.7</v>
      </c>
      <c r="V55" t="n">
        <v>0.87</v>
      </c>
      <c r="W55" t="n">
        <v>6.83</v>
      </c>
      <c r="X55" t="n">
        <v>0.6</v>
      </c>
      <c r="Y55" t="n">
        <v>1</v>
      </c>
      <c r="Z55" t="n">
        <v>10</v>
      </c>
      <c r="AA55" t="n">
        <v>528.5894446966487</v>
      </c>
      <c r="AB55" t="n">
        <v>723.2393979544323</v>
      </c>
      <c r="AC55" t="n">
        <v>654.2144448865308</v>
      </c>
      <c r="AD55" t="n">
        <v>528589.4446966486</v>
      </c>
      <c r="AE55" t="n">
        <v>723239.3979544323</v>
      </c>
      <c r="AF55" t="n">
        <v>3.190346058670212e-06</v>
      </c>
      <c r="AG55" t="n">
        <v>8.159722222222223</v>
      </c>
      <c r="AH55" t="n">
        <v>654214.4448865309</v>
      </c>
    </row>
    <row r="56">
      <c r="A56" t="n">
        <v>54</v>
      </c>
      <c r="B56" t="n">
        <v>130</v>
      </c>
      <c r="C56" t="inlineStr">
        <is>
          <t xml:space="preserve">CONCLUIDO	</t>
        </is>
      </c>
      <c r="D56" t="n">
        <v>3.5574</v>
      </c>
      <c r="E56" t="n">
        <v>28.11</v>
      </c>
      <c r="F56" t="n">
        <v>24.28</v>
      </c>
      <c r="G56" t="n">
        <v>69.37</v>
      </c>
      <c r="H56" t="n">
        <v>0.93</v>
      </c>
      <c r="I56" t="n">
        <v>21</v>
      </c>
      <c r="J56" t="n">
        <v>278.25</v>
      </c>
      <c r="K56" t="n">
        <v>59.19</v>
      </c>
      <c r="L56" t="n">
        <v>14.5</v>
      </c>
      <c r="M56" t="n">
        <v>19</v>
      </c>
      <c r="N56" t="n">
        <v>74.55</v>
      </c>
      <c r="O56" t="n">
        <v>34551.18</v>
      </c>
      <c r="P56" t="n">
        <v>399.89</v>
      </c>
      <c r="Q56" t="n">
        <v>452.57</v>
      </c>
      <c r="R56" t="n">
        <v>80.33</v>
      </c>
      <c r="S56" t="n">
        <v>57.64</v>
      </c>
      <c r="T56" t="n">
        <v>9198.450000000001</v>
      </c>
      <c r="U56" t="n">
        <v>0.72</v>
      </c>
      <c r="V56" t="n">
        <v>0.87</v>
      </c>
      <c r="W56" t="n">
        <v>6.83</v>
      </c>
      <c r="X56" t="n">
        <v>0.55</v>
      </c>
      <c r="Y56" t="n">
        <v>1</v>
      </c>
      <c r="Z56" t="n">
        <v>10</v>
      </c>
      <c r="AA56" t="n">
        <v>526.9504830392829</v>
      </c>
      <c r="AB56" t="n">
        <v>720.9968983089391</v>
      </c>
      <c r="AC56" t="n">
        <v>652.1859662598355</v>
      </c>
      <c r="AD56" t="n">
        <v>526950.4830392828</v>
      </c>
      <c r="AE56" t="n">
        <v>720996.8983089391</v>
      </c>
      <c r="AF56" t="n">
        <v>3.200783199592029e-06</v>
      </c>
      <c r="AG56" t="n">
        <v>8.133680555555555</v>
      </c>
      <c r="AH56" t="n">
        <v>652185.9662598355</v>
      </c>
    </row>
    <row r="57">
      <c r="A57" t="n">
        <v>55</v>
      </c>
      <c r="B57" t="n">
        <v>130</v>
      </c>
      <c r="C57" t="inlineStr">
        <is>
          <t xml:space="preserve">CONCLUIDO	</t>
        </is>
      </c>
      <c r="D57" t="n">
        <v>3.5555</v>
      </c>
      <c r="E57" t="n">
        <v>28.13</v>
      </c>
      <c r="F57" t="n">
        <v>24.29</v>
      </c>
      <c r="G57" t="n">
        <v>69.41</v>
      </c>
      <c r="H57" t="n">
        <v>0.9399999999999999</v>
      </c>
      <c r="I57" t="n">
        <v>21</v>
      </c>
      <c r="J57" t="n">
        <v>278.74</v>
      </c>
      <c r="K57" t="n">
        <v>59.19</v>
      </c>
      <c r="L57" t="n">
        <v>14.75</v>
      </c>
      <c r="M57" t="n">
        <v>19</v>
      </c>
      <c r="N57" t="n">
        <v>74.79000000000001</v>
      </c>
      <c r="O57" t="n">
        <v>34611.59</v>
      </c>
      <c r="P57" t="n">
        <v>400.06</v>
      </c>
      <c r="Q57" t="n">
        <v>452.62</v>
      </c>
      <c r="R57" t="n">
        <v>80.77</v>
      </c>
      <c r="S57" t="n">
        <v>57.64</v>
      </c>
      <c r="T57" t="n">
        <v>9416.18</v>
      </c>
      <c r="U57" t="n">
        <v>0.71</v>
      </c>
      <c r="V57" t="n">
        <v>0.87</v>
      </c>
      <c r="W57" t="n">
        <v>6.83</v>
      </c>
      <c r="X57" t="n">
        <v>0.57</v>
      </c>
      <c r="Y57" t="n">
        <v>1</v>
      </c>
      <c r="Z57" t="n">
        <v>10</v>
      </c>
      <c r="AA57" t="n">
        <v>527.2938535302975</v>
      </c>
      <c r="AB57" t="n">
        <v>721.4667129631824</v>
      </c>
      <c r="AC57" t="n">
        <v>652.6109424628669</v>
      </c>
      <c r="AD57" t="n">
        <v>527293.8535302975</v>
      </c>
      <c r="AE57" t="n">
        <v>721466.7129631825</v>
      </c>
      <c r="AF57" t="n">
        <v>3.199073667889317e-06</v>
      </c>
      <c r="AG57" t="n">
        <v>8.139467592592593</v>
      </c>
      <c r="AH57" t="n">
        <v>652610.9424628669</v>
      </c>
    </row>
    <row r="58">
      <c r="A58" t="n">
        <v>56</v>
      </c>
      <c r="B58" t="n">
        <v>130</v>
      </c>
      <c r="C58" t="inlineStr">
        <is>
          <t xml:space="preserve">CONCLUIDO	</t>
        </is>
      </c>
      <c r="D58" t="n">
        <v>3.5548</v>
      </c>
      <c r="E58" t="n">
        <v>28.13</v>
      </c>
      <c r="F58" t="n">
        <v>24.3</v>
      </c>
      <c r="G58" t="n">
        <v>69.43000000000001</v>
      </c>
      <c r="H58" t="n">
        <v>0.96</v>
      </c>
      <c r="I58" t="n">
        <v>21</v>
      </c>
      <c r="J58" t="n">
        <v>279.23</v>
      </c>
      <c r="K58" t="n">
        <v>59.19</v>
      </c>
      <c r="L58" t="n">
        <v>15</v>
      </c>
      <c r="M58" t="n">
        <v>19</v>
      </c>
      <c r="N58" t="n">
        <v>75.03</v>
      </c>
      <c r="O58" t="n">
        <v>34672.08</v>
      </c>
      <c r="P58" t="n">
        <v>399.66</v>
      </c>
      <c r="Q58" t="n">
        <v>452.6</v>
      </c>
      <c r="R58" t="n">
        <v>81.08</v>
      </c>
      <c r="S58" t="n">
        <v>57.64</v>
      </c>
      <c r="T58" t="n">
        <v>9571.290000000001</v>
      </c>
      <c r="U58" t="n">
        <v>0.71</v>
      </c>
      <c r="V58" t="n">
        <v>0.87</v>
      </c>
      <c r="W58" t="n">
        <v>6.83</v>
      </c>
      <c r="X58" t="n">
        <v>0.57</v>
      </c>
      <c r="Y58" t="n">
        <v>1</v>
      </c>
      <c r="Z58" t="n">
        <v>10</v>
      </c>
      <c r="AA58" t="n">
        <v>527.128354841257</v>
      </c>
      <c r="AB58" t="n">
        <v>721.2402703555504</v>
      </c>
      <c r="AC58" t="n">
        <v>652.4061112198929</v>
      </c>
      <c r="AD58" t="n">
        <v>527128.354841257</v>
      </c>
      <c r="AE58" t="n">
        <v>721240.2703555503</v>
      </c>
      <c r="AF58" t="n">
        <v>3.198443840419897e-06</v>
      </c>
      <c r="AG58" t="n">
        <v>8.139467592592593</v>
      </c>
      <c r="AH58" t="n">
        <v>652406.1112198929</v>
      </c>
    </row>
    <row r="59">
      <c r="A59" t="n">
        <v>57</v>
      </c>
      <c r="B59" t="n">
        <v>130</v>
      </c>
      <c r="C59" t="inlineStr">
        <is>
          <t xml:space="preserve">CONCLUIDO	</t>
        </is>
      </c>
      <c r="D59" t="n">
        <v>3.5633</v>
      </c>
      <c r="E59" t="n">
        <v>28.06</v>
      </c>
      <c r="F59" t="n">
        <v>24.28</v>
      </c>
      <c r="G59" t="n">
        <v>72.84</v>
      </c>
      <c r="H59" t="n">
        <v>0.97</v>
      </c>
      <c r="I59" t="n">
        <v>20</v>
      </c>
      <c r="J59" t="n">
        <v>279.72</v>
      </c>
      <c r="K59" t="n">
        <v>59.19</v>
      </c>
      <c r="L59" t="n">
        <v>15.25</v>
      </c>
      <c r="M59" t="n">
        <v>18</v>
      </c>
      <c r="N59" t="n">
        <v>75.27</v>
      </c>
      <c r="O59" t="n">
        <v>34732.68</v>
      </c>
      <c r="P59" t="n">
        <v>399.51</v>
      </c>
      <c r="Q59" t="n">
        <v>452.65</v>
      </c>
      <c r="R59" t="n">
        <v>80.44</v>
      </c>
      <c r="S59" t="n">
        <v>57.64</v>
      </c>
      <c r="T59" t="n">
        <v>9256.190000000001</v>
      </c>
      <c r="U59" t="n">
        <v>0.72</v>
      </c>
      <c r="V59" t="n">
        <v>0.87</v>
      </c>
      <c r="W59" t="n">
        <v>6.83</v>
      </c>
      <c r="X59" t="n">
        <v>0.5600000000000001</v>
      </c>
      <c r="Y59" t="n">
        <v>1</v>
      </c>
      <c r="Z59" t="n">
        <v>10</v>
      </c>
      <c r="AA59" t="n">
        <v>526.0981593685329</v>
      </c>
      <c r="AB59" t="n">
        <v>719.8307114607527</v>
      </c>
      <c r="AC59" t="n">
        <v>651.1310786476864</v>
      </c>
      <c r="AD59" t="n">
        <v>526098.1593685329</v>
      </c>
      <c r="AE59" t="n">
        <v>719830.7114607526</v>
      </c>
      <c r="AF59" t="n">
        <v>3.20609174540571e-06</v>
      </c>
      <c r="AG59" t="n">
        <v>8.119212962962964</v>
      </c>
      <c r="AH59" t="n">
        <v>651131.0786476864</v>
      </c>
    </row>
    <row r="60">
      <c r="A60" t="n">
        <v>58</v>
      </c>
      <c r="B60" t="n">
        <v>130</v>
      </c>
      <c r="C60" t="inlineStr">
        <is>
          <t xml:space="preserve">CONCLUIDO	</t>
        </is>
      </c>
      <c r="D60" t="n">
        <v>3.5655</v>
      </c>
      <c r="E60" t="n">
        <v>28.05</v>
      </c>
      <c r="F60" t="n">
        <v>24.26</v>
      </c>
      <c r="G60" t="n">
        <v>72.79000000000001</v>
      </c>
      <c r="H60" t="n">
        <v>0.98</v>
      </c>
      <c r="I60" t="n">
        <v>20</v>
      </c>
      <c r="J60" t="n">
        <v>280.21</v>
      </c>
      <c r="K60" t="n">
        <v>59.19</v>
      </c>
      <c r="L60" t="n">
        <v>15.5</v>
      </c>
      <c r="M60" t="n">
        <v>18</v>
      </c>
      <c r="N60" t="n">
        <v>75.52</v>
      </c>
      <c r="O60" t="n">
        <v>34793.36</v>
      </c>
      <c r="P60" t="n">
        <v>399.63</v>
      </c>
      <c r="Q60" t="n">
        <v>452.59</v>
      </c>
      <c r="R60" t="n">
        <v>80.05</v>
      </c>
      <c r="S60" t="n">
        <v>57.64</v>
      </c>
      <c r="T60" t="n">
        <v>9061.83</v>
      </c>
      <c r="U60" t="n">
        <v>0.72</v>
      </c>
      <c r="V60" t="n">
        <v>0.87</v>
      </c>
      <c r="W60" t="n">
        <v>6.82</v>
      </c>
      <c r="X60" t="n">
        <v>0.54</v>
      </c>
      <c r="Y60" t="n">
        <v>1</v>
      </c>
      <c r="Z60" t="n">
        <v>10</v>
      </c>
      <c r="AA60" t="n">
        <v>525.8870019567081</v>
      </c>
      <c r="AB60" t="n">
        <v>719.5417965742864</v>
      </c>
      <c r="AC60" t="n">
        <v>650.8697373924898</v>
      </c>
      <c r="AD60" t="n">
        <v>525887.0019567081</v>
      </c>
      <c r="AE60" t="n">
        <v>719541.7965742864</v>
      </c>
      <c r="AF60" t="n">
        <v>3.208071203166744e-06</v>
      </c>
      <c r="AG60" t="n">
        <v>8.116319444444445</v>
      </c>
      <c r="AH60" t="n">
        <v>650869.7373924898</v>
      </c>
    </row>
    <row r="61">
      <c r="A61" t="n">
        <v>59</v>
      </c>
      <c r="B61" t="n">
        <v>130</v>
      </c>
      <c r="C61" t="inlineStr">
        <is>
          <t xml:space="preserve">CONCLUIDO	</t>
        </is>
      </c>
      <c r="D61" t="n">
        <v>3.5639</v>
      </c>
      <c r="E61" t="n">
        <v>28.06</v>
      </c>
      <c r="F61" t="n">
        <v>24.28</v>
      </c>
      <c r="G61" t="n">
        <v>72.83</v>
      </c>
      <c r="H61" t="n">
        <v>1</v>
      </c>
      <c r="I61" t="n">
        <v>20</v>
      </c>
      <c r="J61" t="n">
        <v>280.7</v>
      </c>
      <c r="K61" t="n">
        <v>59.19</v>
      </c>
      <c r="L61" t="n">
        <v>15.75</v>
      </c>
      <c r="M61" t="n">
        <v>18</v>
      </c>
      <c r="N61" t="n">
        <v>75.76000000000001</v>
      </c>
      <c r="O61" t="n">
        <v>34854.15</v>
      </c>
      <c r="P61" t="n">
        <v>399.07</v>
      </c>
      <c r="Q61" t="n">
        <v>452.58</v>
      </c>
      <c r="R61" t="n">
        <v>80.05</v>
      </c>
      <c r="S61" t="n">
        <v>57.64</v>
      </c>
      <c r="T61" t="n">
        <v>9062.190000000001</v>
      </c>
      <c r="U61" t="n">
        <v>0.72</v>
      </c>
      <c r="V61" t="n">
        <v>0.87</v>
      </c>
      <c r="W61" t="n">
        <v>6.83</v>
      </c>
      <c r="X61" t="n">
        <v>0.55</v>
      </c>
      <c r="Y61" t="n">
        <v>1</v>
      </c>
      <c r="Z61" t="n">
        <v>10</v>
      </c>
      <c r="AA61" t="n">
        <v>525.7392594204906</v>
      </c>
      <c r="AB61" t="n">
        <v>719.3396487182928</v>
      </c>
      <c r="AC61" t="n">
        <v>650.686882244156</v>
      </c>
      <c r="AD61" t="n">
        <v>525739.2594204906</v>
      </c>
      <c r="AE61" t="n">
        <v>719339.6487182928</v>
      </c>
      <c r="AF61" t="n">
        <v>3.206631597522356e-06</v>
      </c>
      <c r="AG61" t="n">
        <v>8.119212962962964</v>
      </c>
      <c r="AH61" t="n">
        <v>650686.882244156</v>
      </c>
    </row>
    <row r="62">
      <c r="A62" t="n">
        <v>60</v>
      </c>
      <c r="B62" t="n">
        <v>130</v>
      </c>
      <c r="C62" t="inlineStr">
        <is>
          <t xml:space="preserve">CONCLUIDO	</t>
        </is>
      </c>
      <c r="D62" t="n">
        <v>3.5732</v>
      </c>
      <c r="E62" t="n">
        <v>27.99</v>
      </c>
      <c r="F62" t="n">
        <v>24.25</v>
      </c>
      <c r="G62" t="n">
        <v>76.59</v>
      </c>
      <c r="H62" t="n">
        <v>1.01</v>
      </c>
      <c r="I62" t="n">
        <v>19</v>
      </c>
      <c r="J62" t="n">
        <v>281.2</v>
      </c>
      <c r="K62" t="n">
        <v>59.19</v>
      </c>
      <c r="L62" t="n">
        <v>16</v>
      </c>
      <c r="M62" t="n">
        <v>17</v>
      </c>
      <c r="N62" t="n">
        <v>76</v>
      </c>
      <c r="O62" t="n">
        <v>34915.03</v>
      </c>
      <c r="P62" t="n">
        <v>398.75</v>
      </c>
      <c r="Q62" t="n">
        <v>452.56</v>
      </c>
      <c r="R62" t="n">
        <v>79.54000000000001</v>
      </c>
      <c r="S62" t="n">
        <v>57.64</v>
      </c>
      <c r="T62" t="n">
        <v>8811.959999999999</v>
      </c>
      <c r="U62" t="n">
        <v>0.72</v>
      </c>
      <c r="V62" t="n">
        <v>0.87</v>
      </c>
      <c r="W62" t="n">
        <v>6.83</v>
      </c>
      <c r="X62" t="n">
        <v>0.53</v>
      </c>
      <c r="Y62" t="n">
        <v>1</v>
      </c>
      <c r="Z62" t="n">
        <v>10</v>
      </c>
      <c r="AA62" t="n">
        <v>524.484336123773</v>
      </c>
      <c r="AB62" t="n">
        <v>717.6226073004154</v>
      </c>
      <c r="AC62" t="n">
        <v>649.133712849318</v>
      </c>
      <c r="AD62" t="n">
        <v>524484.336123773</v>
      </c>
      <c r="AE62" t="n">
        <v>717622.6073004154</v>
      </c>
      <c r="AF62" t="n">
        <v>3.214999305330364e-06</v>
      </c>
      <c r="AG62" t="n">
        <v>8.098958333333334</v>
      </c>
      <c r="AH62" t="n">
        <v>649133.712849318</v>
      </c>
    </row>
    <row r="63">
      <c r="A63" t="n">
        <v>61</v>
      </c>
      <c r="B63" t="n">
        <v>130</v>
      </c>
      <c r="C63" t="inlineStr">
        <is>
          <t xml:space="preserve">CONCLUIDO	</t>
        </is>
      </c>
      <c r="D63" t="n">
        <v>3.5757</v>
      </c>
      <c r="E63" t="n">
        <v>27.97</v>
      </c>
      <c r="F63" t="n">
        <v>24.23</v>
      </c>
      <c r="G63" t="n">
        <v>76.52</v>
      </c>
      <c r="H63" t="n">
        <v>1.03</v>
      </c>
      <c r="I63" t="n">
        <v>19</v>
      </c>
      <c r="J63" t="n">
        <v>281.69</v>
      </c>
      <c r="K63" t="n">
        <v>59.19</v>
      </c>
      <c r="L63" t="n">
        <v>16.25</v>
      </c>
      <c r="M63" t="n">
        <v>17</v>
      </c>
      <c r="N63" t="n">
        <v>76.25</v>
      </c>
      <c r="O63" t="n">
        <v>34976</v>
      </c>
      <c r="P63" t="n">
        <v>398.64</v>
      </c>
      <c r="Q63" t="n">
        <v>452.58</v>
      </c>
      <c r="R63" t="n">
        <v>79.02</v>
      </c>
      <c r="S63" t="n">
        <v>57.64</v>
      </c>
      <c r="T63" t="n">
        <v>8553.83</v>
      </c>
      <c r="U63" t="n">
        <v>0.73</v>
      </c>
      <c r="V63" t="n">
        <v>0.87</v>
      </c>
      <c r="W63" t="n">
        <v>6.82</v>
      </c>
      <c r="X63" t="n">
        <v>0.51</v>
      </c>
      <c r="Y63" t="n">
        <v>1</v>
      </c>
      <c r="Z63" t="n">
        <v>10</v>
      </c>
      <c r="AA63" t="n">
        <v>524.0892874791208</v>
      </c>
      <c r="AB63" t="n">
        <v>717.0820843164857</v>
      </c>
      <c r="AC63" t="n">
        <v>648.6447766203461</v>
      </c>
      <c r="AD63" t="n">
        <v>524089.2874791208</v>
      </c>
      <c r="AE63" t="n">
        <v>717082.0843164858</v>
      </c>
      <c r="AF63" t="n">
        <v>3.21724868914972e-06</v>
      </c>
      <c r="AG63" t="n">
        <v>8.093171296296296</v>
      </c>
      <c r="AH63" t="n">
        <v>648644.7766203461</v>
      </c>
    </row>
    <row r="64">
      <c r="A64" t="n">
        <v>62</v>
      </c>
      <c r="B64" t="n">
        <v>130</v>
      </c>
      <c r="C64" t="inlineStr">
        <is>
          <t xml:space="preserve">CONCLUIDO	</t>
        </is>
      </c>
      <c r="D64" t="n">
        <v>3.5748</v>
      </c>
      <c r="E64" t="n">
        <v>27.97</v>
      </c>
      <c r="F64" t="n">
        <v>24.24</v>
      </c>
      <c r="G64" t="n">
        <v>76.55</v>
      </c>
      <c r="H64" t="n">
        <v>1.04</v>
      </c>
      <c r="I64" t="n">
        <v>19</v>
      </c>
      <c r="J64" t="n">
        <v>282.19</v>
      </c>
      <c r="K64" t="n">
        <v>59.19</v>
      </c>
      <c r="L64" t="n">
        <v>16.5</v>
      </c>
      <c r="M64" t="n">
        <v>17</v>
      </c>
      <c r="N64" t="n">
        <v>76.48999999999999</v>
      </c>
      <c r="O64" t="n">
        <v>35037.08</v>
      </c>
      <c r="P64" t="n">
        <v>398.73</v>
      </c>
      <c r="Q64" t="n">
        <v>452.63</v>
      </c>
      <c r="R64" t="n">
        <v>79.16</v>
      </c>
      <c r="S64" t="n">
        <v>57.64</v>
      </c>
      <c r="T64" t="n">
        <v>8622.700000000001</v>
      </c>
      <c r="U64" t="n">
        <v>0.73</v>
      </c>
      <c r="V64" t="n">
        <v>0.87</v>
      </c>
      <c r="W64" t="n">
        <v>6.82</v>
      </c>
      <c r="X64" t="n">
        <v>0.51</v>
      </c>
      <c r="Y64" t="n">
        <v>1</v>
      </c>
      <c r="Z64" t="n">
        <v>10</v>
      </c>
      <c r="AA64" t="n">
        <v>524.2755367884645</v>
      </c>
      <c r="AB64" t="n">
        <v>717.3369188382696</v>
      </c>
      <c r="AC64" t="n">
        <v>648.8752900930332</v>
      </c>
      <c r="AD64" t="n">
        <v>524275.5367884645</v>
      </c>
      <c r="AE64" t="n">
        <v>717336.9188382697</v>
      </c>
      <c r="AF64" t="n">
        <v>3.216438910974753e-06</v>
      </c>
      <c r="AG64" t="n">
        <v>8.093171296296296</v>
      </c>
      <c r="AH64" t="n">
        <v>648875.2900930332</v>
      </c>
    </row>
    <row r="65">
      <c r="A65" t="n">
        <v>63</v>
      </c>
      <c r="B65" t="n">
        <v>130</v>
      </c>
      <c r="C65" t="inlineStr">
        <is>
          <t xml:space="preserve">CONCLUIDO	</t>
        </is>
      </c>
      <c r="D65" t="n">
        <v>3.5847</v>
      </c>
      <c r="E65" t="n">
        <v>27.9</v>
      </c>
      <c r="F65" t="n">
        <v>24.21</v>
      </c>
      <c r="G65" t="n">
        <v>80.70999999999999</v>
      </c>
      <c r="H65" t="n">
        <v>1.06</v>
      </c>
      <c r="I65" t="n">
        <v>18</v>
      </c>
      <c r="J65" t="n">
        <v>282.68</v>
      </c>
      <c r="K65" t="n">
        <v>59.19</v>
      </c>
      <c r="L65" t="n">
        <v>16.75</v>
      </c>
      <c r="M65" t="n">
        <v>16</v>
      </c>
      <c r="N65" t="n">
        <v>76.73999999999999</v>
      </c>
      <c r="O65" t="n">
        <v>35098.25</v>
      </c>
      <c r="P65" t="n">
        <v>397.96</v>
      </c>
      <c r="Q65" t="n">
        <v>452.59</v>
      </c>
      <c r="R65" t="n">
        <v>78.27</v>
      </c>
      <c r="S65" t="n">
        <v>57.64</v>
      </c>
      <c r="T65" t="n">
        <v>8183</v>
      </c>
      <c r="U65" t="n">
        <v>0.74</v>
      </c>
      <c r="V65" t="n">
        <v>0.88</v>
      </c>
      <c r="W65" t="n">
        <v>6.82</v>
      </c>
      <c r="X65" t="n">
        <v>0.49</v>
      </c>
      <c r="Y65" t="n">
        <v>1</v>
      </c>
      <c r="Z65" t="n">
        <v>10</v>
      </c>
      <c r="AA65" t="n">
        <v>522.6651772780024</v>
      </c>
      <c r="AB65" t="n">
        <v>715.1335539120079</v>
      </c>
      <c r="AC65" t="n">
        <v>646.8822112228919</v>
      </c>
      <c r="AD65" t="n">
        <v>522665.1772780024</v>
      </c>
      <c r="AE65" t="n">
        <v>715133.5539120078</v>
      </c>
      <c r="AF65" t="n">
        <v>3.225346470899405e-06</v>
      </c>
      <c r="AG65" t="n">
        <v>8.072916666666666</v>
      </c>
      <c r="AH65" t="n">
        <v>646882.2112228919</v>
      </c>
    </row>
    <row r="66">
      <c r="A66" t="n">
        <v>64</v>
      </c>
      <c r="B66" t="n">
        <v>130</v>
      </c>
      <c r="C66" t="inlineStr">
        <is>
          <t xml:space="preserve">CONCLUIDO	</t>
        </is>
      </c>
      <c r="D66" t="n">
        <v>3.5854</v>
      </c>
      <c r="E66" t="n">
        <v>27.89</v>
      </c>
      <c r="F66" t="n">
        <v>24.21</v>
      </c>
      <c r="G66" t="n">
        <v>80.69</v>
      </c>
      <c r="H66" t="n">
        <v>1.07</v>
      </c>
      <c r="I66" t="n">
        <v>18</v>
      </c>
      <c r="J66" t="n">
        <v>283.18</v>
      </c>
      <c r="K66" t="n">
        <v>59.19</v>
      </c>
      <c r="L66" t="n">
        <v>17</v>
      </c>
      <c r="M66" t="n">
        <v>16</v>
      </c>
      <c r="N66" t="n">
        <v>76.98</v>
      </c>
      <c r="O66" t="n">
        <v>35159.52</v>
      </c>
      <c r="P66" t="n">
        <v>398.34</v>
      </c>
      <c r="Q66" t="n">
        <v>452.6</v>
      </c>
      <c r="R66" t="n">
        <v>78.13</v>
      </c>
      <c r="S66" t="n">
        <v>57.64</v>
      </c>
      <c r="T66" t="n">
        <v>8111.19</v>
      </c>
      <c r="U66" t="n">
        <v>0.74</v>
      </c>
      <c r="V66" t="n">
        <v>0.88</v>
      </c>
      <c r="W66" t="n">
        <v>6.82</v>
      </c>
      <c r="X66" t="n">
        <v>0.48</v>
      </c>
      <c r="Y66" t="n">
        <v>1</v>
      </c>
      <c r="Z66" t="n">
        <v>10</v>
      </c>
      <c r="AA66" t="n">
        <v>522.8522688382934</v>
      </c>
      <c r="AB66" t="n">
        <v>715.3895408386951</v>
      </c>
      <c r="AC66" t="n">
        <v>647.113767116576</v>
      </c>
      <c r="AD66" t="n">
        <v>522852.2688382934</v>
      </c>
      <c r="AE66" t="n">
        <v>715389.5408386951</v>
      </c>
      <c r="AF66" t="n">
        <v>3.225976298368825e-06</v>
      </c>
      <c r="AG66" t="n">
        <v>8.070023148148149</v>
      </c>
      <c r="AH66" t="n">
        <v>647113.767116576</v>
      </c>
    </row>
    <row r="67">
      <c r="A67" t="n">
        <v>65</v>
      </c>
      <c r="B67" t="n">
        <v>130</v>
      </c>
      <c r="C67" t="inlineStr">
        <is>
          <t xml:space="preserve">CONCLUIDO	</t>
        </is>
      </c>
      <c r="D67" t="n">
        <v>3.5838</v>
      </c>
      <c r="E67" t="n">
        <v>27.9</v>
      </c>
      <c r="F67" t="n">
        <v>24.22</v>
      </c>
      <c r="G67" t="n">
        <v>80.73</v>
      </c>
      <c r="H67" t="n">
        <v>1.08</v>
      </c>
      <c r="I67" t="n">
        <v>18</v>
      </c>
      <c r="J67" t="n">
        <v>283.68</v>
      </c>
      <c r="K67" t="n">
        <v>59.19</v>
      </c>
      <c r="L67" t="n">
        <v>17.25</v>
      </c>
      <c r="M67" t="n">
        <v>16</v>
      </c>
      <c r="N67" t="n">
        <v>77.23</v>
      </c>
      <c r="O67" t="n">
        <v>35220.89</v>
      </c>
      <c r="P67" t="n">
        <v>398.54</v>
      </c>
      <c r="Q67" t="n">
        <v>452.58</v>
      </c>
      <c r="R67" t="n">
        <v>78.43000000000001</v>
      </c>
      <c r="S67" t="n">
        <v>57.64</v>
      </c>
      <c r="T67" t="n">
        <v>8260.57</v>
      </c>
      <c r="U67" t="n">
        <v>0.74</v>
      </c>
      <c r="V67" t="n">
        <v>0.88</v>
      </c>
      <c r="W67" t="n">
        <v>6.82</v>
      </c>
      <c r="X67" t="n">
        <v>0.49</v>
      </c>
      <c r="Y67" t="n">
        <v>1</v>
      </c>
      <c r="Z67" t="n">
        <v>10</v>
      </c>
      <c r="AA67" t="n">
        <v>523.1812942419322</v>
      </c>
      <c r="AB67" t="n">
        <v>715.8397279115302</v>
      </c>
      <c r="AC67" t="n">
        <v>647.5209889670213</v>
      </c>
      <c r="AD67" t="n">
        <v>523181.2942419322</v>
      </c>
      <c r="AE67" t="n">
        <v>715839.7279115302</v>
      </c>
      <c r="AF67" t="n">
        <v>3.224536692724437e-06</v>
      </c>
      <c r="AG67" t="n">
        <v>8.072916666666666</v>
      </c>
      <c r="AH67" t="n">
        <v>647520.9889670212</v>
      </c>
    </row>
    <row r="68">
      <c r="A68" t="n">
        <v>66</v>
      </c>
      <c r="B68" t="n">
        <v>130</v>
      </c>
      <c r="C68" t="inlineStr">
        <is>
          <t xml:space="preserve">CONCLUIDO	</t>
        </is>
      </c>
      <c r="D68" t="n">
        <v>3.5862</v>
      </c>
      <c r="E68" t="n">
        <v>27.88</v>
      </c>
      <c r="F68" t="n">
        <v>24.2</v>
      </c>
      <c r="G68" t="n">
        <v>80.66</v>
      </c>
      <c r="H68" t="n">
        <v>1.1</v>
      </c>
      <c r="I68" t="n">
        <v>18</v>
      </c>
      <c r="J68" t="n">
        <v>284.17</v>
      </c>
      <c r="K68" t="n">
        <v>59.19</v>
      </c>
      <c r="L68" t="n">
        <v>17.5</v>
      </c>
      <c r="M68" t="n">
        <v>16</v>
      </c>
      <c r="N68" t="n">
        <v>77.48</v>
      </c>
      <c r="O68" t="n">
        <v>35282.36</v>
      </c>
      <c r="P68" t="n">
        <v>398.01</v>
      </c>
      <c r="Q68" t="n">
        <v>452.61</v>
      </c>
      <c r="R68" t="n">
        <v>77.67</v>
      </c>
      <c r="S68" t="n">
        <v>57.64</v>
      </c>
      <c r="T68" t="n">
        <v>7881.24</v>
      </c>
      <c r="U68" t="n">
        <v>0.74</v>
      </c>
      <c r="V68" t="n">
        <v>0.88</v>
      </c>
      <c r="W68" t="n">
        <v>6.83</v>
      </c>
      <c r="X68" t="n">
        <v>0.47</v>
      </c>
      <c r="Y68" t="n">
        <v>1</v>
      </c>
      <c r="Z68" t="n">
        <v>10</v>
      </c>
      <c r="AA68" t="n">
        <v>522.5149541779841</v>
      </c>
      <c r="AB68" t="n">
        <v>714.9280120391875</v>
      </c>
      <c r="AC68" t="n">
        <v>646.6962859779336</v>
      </c>
      <c r="AD68" t="n">
        <v>522514.9541779842</v>
      </c>
      <c r="AE68" t="n">
        <v>714928.0120391875</v>
      </c>
      <c r="AF68" t="n">
        <v>3.226696101191019e-06</v>
      </c>
      <c r="AG68" t="n">
        <v>8.06712962962963</v>
      </c>
      <c r="AH68" t="n">
        <v>646696.2859779336</v>
      </c>
    </row>
    <row r="69">
      <c r="A69" t="n">
        <v>67</v>
      </c>
      <c r="B69" t="n">
        <v>130</v>
      </c>
      <c r="C69" t="inlineStr">
        <is>
          <t xml:space="preserve">CONCLUIDO	</t>
        </is>
      </c>
      <c r="D69" t="n">
        <v>3.5956</v>
      </c>
      <c r="E69" t="n">
        <v>27.81</v>
      </c>
      <c r="F69" t="n">
        <v>24.18</v>
      </c>
      <c r="G69" t="n">
        <v>85.33</v>
      </c>
      <c r="H69" t="n">
        <v>1.11</v>
      </c>
      <c r="I69" t="n">
        <v>17</v>
      </c>
      <c r="J69" t="n">
        <v>284.67</v>
      </c>
      <c r="K69" t="n">
        <v>59.19</v>
      </c>
      <c r="L69" t="n">
        <v>17.75</v>
      </c>
      <c r="M69" t="n">
        <v>15</v>
      </c>
      <c r="N69" t="n">
        <v>77.73</v>
      </c>
      <c r="O69" t="n">
        <v>35343.92</v>
      </c>
      <c r="P69" t="n">
        <v>396.98</v>
      </c>
      <c r="Q69" t="n">
        <v>452.57</v>
      </c>
      <c r="R69" t="n">
        <v>76.86</v>
      </c>
      <c r="S69" t="n">
        <v>57.64</v>
      </c>
      <c r="T69" t="n">
        <v>7484.53</v>
      </c>
      <c r="U69" t="n">
        <v>0.75</v>
      </c>
      <c r="V69" t="n">
        <v>0.88</v>
      </c>
      <c r="W69" t="n">
        <v>6.83</v>
      </c>
      <c r="X69" t="n">
        <v>0.45</v>
      </c>
      <c r="Y69" t="n">
        <v>1</v>
      </c>
      <c r="Z69" t="n">
        <v>10</v>
      </c>
      <c r="AA69" t="n">
        <v>520.8242253315256</v>
      </c>
      <c r="AB69" t="n">
        <v>712.6146822417703</v>
      </c>
      <c r="AC69" t="n">
        <v>644.6037371296031</v>
      </c>
      <c r="AD69" t="n">
        <v>520824.2253315256</v>
      </c>
      <c r="AE69" t="n">
        <v>712614.6822417703</v>
      </c>
      <c r="AF69" t="n">
        <v>3.235153784351801e-06</v>
      </c>
      <c r="AG69" t="n">
        <v>8.046875</v>
      </c>
      <c r="AH69" t="n">
        <v>644603.7371296032</v>
      </c>
    </row>
    <row r="70">
      <c r="A70" t="n">
        <v>68</v>
      </c>
      <c r="B70" t="n">
        <v>130</v>
      </c>
      <c r="C70" t="inlineStr">
        <is>
          <t xml:space="preserve">CONCLUIDO	</t>
        </is>
      </c>
      <c r="D70" t="n">
        <v>3.596</v>
      </c>
      <c r="E70" t="n">
        <v>27.81</v>
      </c>
      <c r="F70" t="n">
        <v>24.17</v>
      </c>
      <c r="G70" t="n">
        <v>85.31999999999999</v>
      </c>
      <c r="H70" t="n">
        <v>1.12</v>
      </c>
      <c r="I70" t="n">
        <v>17</v>
      </c>
      <c r="J70" t="n">
        <v>285.17</v>
      </c>
      <c r="K70" t="n">
        <v>59.19</v>
      </c>
      <c r="L70" t="n">
        <v>18</v>
      </c>
      <c r="M70" t="n">
        <v>15</v>
      </c>
      <c r="N70" t="n">
        <v>77.98</v>
      </c>
      <c r="O70" t="n">
        <v>35405.59</v>
      </c>
      <c r="P70" t="n">
        <v>397.26</v>
      </c>
      <c r="Q70" t="n">
        <v>452.62</v>
      </c>
      <c r="R70" t="n">
        <v>76.7</v>
      </c>
      <c r="S70" t="n">
        <v>57.64</v>
      </c>
      <c r="T70" t="n">
        <v>7404.83</v>
      </c>
      <c r="U70" t="n">
        <v>0.75</v>
      </c>
      <c r="V70" t="n">
        <v>0.88</v>
      </c>
      <c r="W70" t="n">
        <v>6.83</v>
      </c>
      <c r="X70" t="n">
        <v>0.45</v>
      </c>
      <c r="Y70" t="n">
        <v>1</v>
      </c>
      <c r="Z70" t="n">
        <v>10</v>
      </c>
      <c r="AA70" t="n">
        <v>520.9378133893869</v>
      </c>
      <c r="AB70" t="n">
        <v>712.7700984336876</v>
      </c>
      <c r="AC70" t="n">
        <v>644.7443206182918</v>
      </c>
      <c r="AD70" t="n">
        <v>520937.8133893869</v>
      </c>
      <c r="AE70" t="n">
        <v>712770.0984336876</v>
      </c>
      <c r="AF70" t="n">
        <v>3.235513685762898e-06</v>
      </c>
      <c r="AG70" t="n">
        <v>8.046875</v>
      </c>
      <c r="AH70" t="n">
        <v>644744.3206182919</v>
      </c>
    </row>
    <row r="71">
      <c r="A71" t="n">
        <v>69</v>
      </c>
      <c r="B71" t="n">
        <v>130</v>
      </c>
      <c r="C71" t="inlineStr">
        <is>
          <t xml:space="preserve">CONCLUIDO	</t>
        </is>
      </c>
      <c r="D71" t="n">
        <v>3.5963</v>
      </c>
      <c r="E71" t="n">
        <v>27.81</v>
      </c>
      <c r="F71" t="n">
        <v>24.17</v>
      </c>
      <c r="G71" t="n">
        <v>85.31</v>
      </c>
      <c r="H71" t="n">
        <v>1.14</v>
      </c>
      <c r="I71" t="n">
        <v>17</v>
      </c>
      <c r="J71" t="n">
        <v>285.67</v>
      </c>
      <c r="K71" t="n">
        <v>59.19</v>
      </c>
      <c r="L71" t="n">
        <v>18.25</v>
      </c>
      <c r="M71" t="n">
        <v>15</v>
      </c>
      <c r="N71" t="n">
        <v>78.23</v>
      </c>
      <c r="O71" t="n">
        <v>35467.36</v>
      </c>
      <c r="P71" t="n">
        <v>397.44</v>
      </c>
      <c r="Q71" t="n">
        <v>452.55</v>
      </c>
      <c r="R71" t="n">
        <v>76.86</v>
      </c>
      <c r="S71" t="n">
        <v>57.64</v>
      </c>
      <c r="T71" t="n">
        <v>7484.12</v>
      </c>
      <c r="U71" t="n">
        <v>0.75</v>
      </c>
      <c r="V71" t="n">
        <v>0.88</v>
      </c>
      <c r="W71" t="n">
        <v>6.82</v>
      </c>
      <c r="X71" t="n">
        <v>0.45</v>
      </c>
      <c r="Y71" t="n">
        <v>1</v>
      </c>
      <c r="Z71" t="n">
        <v>10</v>
      </c>
      <c r="AA71" t="n">
        <v>521.0294257805033</v>
      </c>
      <c r="AB71" t="n">
        <v>712.8954465488666</v>
      </c>
      <c r="AC71" t="n">
        <v>644.8577056852854</v>
      </c>
      <c r="AD71" t="n">
        <v>521029.4257805033</v>
      </c>
      <c r="AE71" t="n">
        <v>712895.4465488666</v>
      </c>
      <c r="AF71" t="n">
        <v>3.235783611821221e-06</v>
      </c>
      <c r="AG71" t="n">
        <v>8.046875</v>
      </c>
      <c r="AH71" t="n">
        <v>644857.7056852854</v>
      </c>
    </row>
    <row r="72">
      <c r="A72" t="n">
        <v>70</v>
      </c>
      <c r="B72" t="n">
        <v>130</v>
      </c>
      <c r="C72" t="inlineStr">
        <is>
          <t xml:space="preserve">CONCLUIDO	</t>
        </is>
      </c>
      <c r="D72" t="n">
        <v>3.5964</v>
      </c>
      <c r="E72" t="n">
        <v>27.81</v>
      </c>
      <c r="F72" t="n">
        <v>24.17</v>
      </c>
      <c r="G72" t="n">
        <v>85.3</v>
      </c>
      <c r="H72" t="n">
        <v>1.15</v>
      </c>
      <c r="I72" t="n">
        <v>17</v>
      </c>
      <c r="J72" t="n">
        <v>286.18</v>
      </c>
      <c r="K72" t="n">
        <v>59.19</v>
      </c>
      <c r="L72" t="n">
        <v>18.5</v>
      </c>
      <c r="M72" t="n">
        <v>15</v>
      </c>
      <c r="N72" t="n">
        <v>78.48</v>
      </c>
      <c r="O72" t="n">
        <v>35529.23</v>
      </c>
      <c r="P72" t="n">
        <v>397.71</v>
      </c>
      <c r="Q72" t="n">
        <v>452.55</v>
      </c>
      <c r="R72" t="n">
        <v>76.89</v>
      </c>
      <c r="S72" t="n">
        <v>57.64</v>
      </c>
      <c r="T72" t="n">
        <v>7495.56</v>
      </c>
      <c r="U72" t="n">
        <v>0.75</v>
      </c>
      <c r="V72" t="n">
        <v>0.88</v>
      </c>
      <c r="W72" t="n">
        <v>6.82</v>
      </c>
      <c r="X72" t="n">
        <v>0.45</v>
      </c>
      <c r="Y72" t="n">
        <v>1</v>
      </c>
      <c r="Z72" t="n">
        <v>10</v>
      </c>
      <c r="AA72" t="n">
        <v>521.2011888915035</v>
      </c>
      <c r="AB72" t="n">
        <v>713.1304604149908</v>
      </c>
      <c r="AC72" t="n">
        <v>645.0702901578707</v>
      </c>
      <c r="AD72" t="n">
        <v>521201.1888915035</v>
      </c>
      <c r="AE72" t="n">
        <v>713130.4604149908</v>
      </c>
      <c r="AF72" t="n">
        <v>3.235873587173996e-06</v>
      </c>
      <c r="AG72" t="n">
        <v>8.046875</v>
      </c>
      <c r="AH72" t="n">
        <v>645070.2901578706</v>
      </c>
    </row>
    <row r="73">
      <c r="A73" t="n">
        <v>71</v>
      </c>
      <c r="B73" t="n">
        <v>130</v>
      </c>
      <c r="C73" t="inlineStr">
        <is>
          <t xml:space="preserve">CONCLUIDO	</t>
        </is>
      </c>
      <c r="D73" t="n">
        <v>3.5938</v>
      </c>
      <c r="E73" t="n">
        <v>27.83</v>
      </c>
      <c r="F73" t="n">
        <v>24.19</v>
      </c>
      <c r="G73" t="n">
        <v>85.37</v>
      </c>
      <c r="H73" t="n">
        <v>1.16</v>
      </c>
      <c r="I73" t="n">
        <v>17</v>
      </c>
      <c r="J73" t="n">
        <v>286.68</v>
      </c>
      <c r="K73" t="n">
        <v>59.19</v>
      </c>
      <c r="L73" t="n">
        <v>18.75</v>
      </c>
      <c r="M73" t="n">
        <v>15</v>
      </c>
      <c r="N73" t="n">
        <v>78.73999999999999</v>
      </c>
      <c r="O73" t="n">
        <v>35591.33</v>
      </c>
      <c r="P73" t="n">
        <v>397.71</v>
      </c>
      <c r="Q73" t="n">
        <v>452.6</v>
      </c>
      <c r="R73" t="n">
        <v>77.54000000000001</v>
      </c>
      <c r="S73" t="n">
        <v>57.64</v>
      </c>
      <c r="T73" t="n">
        <v>7821.56</v>
      </c>
      <c r="U73" t="n">
        <v>0.74</v>
      </c>
      <c r="V73" t="n">
        <v>0.88</v>
      </c>
      <c r="W73" t="n">
        <v>6.82</v>
      </c>
      <c r="X73" t="n">
        <v>0.47</v>
      </c>
      <c r="Y73" t="n">
        <v>1</v>
      </c>
      <c r="Z73" t="n">
        <v>10</v>
      </c>
      <c r="AA73" t="n">
        <v>521.5277623276518</v>
      </c>
      <c r="AB73" t="n">
        <v>713.577292597732</v>
      </c>
      <c r="AC73" t="n">
        <v>645.4744773042239</v>
      </c>
      <c r="AD73" t="n">
        <v>521527.7623276517</v>
      </c>
      <c r="AE73" t="n">
        <v>713577.292597732</v>
      </c>
      <c r="AF73" t="n">
        <v>3.233534228001864e-06</v>
      </c>
      <c r="AG73" t="n">
        <v>8.052662037037036</v>
      </c>
      <c r="AH73" t="n">
        <v>645474.4773042239</v>
      </c>
    </row>
    <row r="74">
      <c r="A74" t="n">
        <v>72</v>
      </c>
      <c r="B74" t="n">
        <v>130</v>
      </c>
      <c r="C74" t="inlineStr">
        <is>
          <t xml:space="preserve">CONCLUIDO	</t>
        </is>
      </c>
      <c r="D74" t="n">
        <v>3.6027</v>
      </c>
      <c r="E74" t="n">
        <v>27.76</v>
      </c>
      <c r="F74" t="n">
        <v>24.17</v>
      </c>
      <c r="G74" t="n">
        <v>90.64</v>
      </c>
      <c r="H74" t="n">
        <v>1.18</v>
      </c>
      <c r="I74" t="n">
        <v>16</v>
      </c>
      <c r="J74" t="n">
        <v>287.18</v>
      </c>
      <c r="K74" t="n">
        <v>59.19</v>
      </c>
      <c r="L74" t="n">
        <v>19</v>
      </c>
      <c r="M74" t="n">
        <v>14</v>
      </c>
      <c r="N74" t="n">
        <v>78.98999999999999</v>
      </c>
      <c r="O74" t="n">
        <v>35653.4</v>
      </c>
      <c r="P74" t="n">
        <v>397.29</v>
      </c>
      <c r="Q74" t="n">
        <v>452.57</v>
      </c>
      <c r="R74" t="n">
        <v>76.8</v>
      </c>
      <c r="S74" t="n">
        <v>57.64</v>
      </c>
      <c r="T74" t="n">
        <v>7455.93</v>
      </c>
      <c r="U74" t="n">
        <v>0.75</v>
      </c>
      <c r="V74" t="n">
        <v>0.88</v>
      </c>
      <c r="W74" t="n">
        <v>6.82</v>
      </c>
      <c r="X74" t="n">
        <v>0.45</v>
      </c>
      <c r="Y74" t="n">
        <v>1</v>
      </c>
      <c r="Z74" t="n">
        <v>10</v>
      </c>
      <c r="AA74" t="n">
        <v>520.3015293477251</v>
      </c>
      <c r="AB74" t="n">
        <v>711.8995065370152</v>
      </c>
      <c r="AC74" t="n">
        <v>643.9568167903545</v>
      </c>
      <c r="AD74" t="n">
        <v>520301.5293477251</v>
      </c>
      <c r="AE74" t="n">
        <v>711899.5065370152</v>
      </c>
      <c r="AF74" t="n">
        <v>3.241542034398775e-06</v>
      </c>
      <c r="AG74" t="n">
        <v>8.032407407407408</v>
      </c>
      <c r="AH74" t="n">
        <v>643956.8167903546</v>
      </c>
    </row>
    <row r="75">
      <c r="A75" t="n">
        <v>73</v>
      </c>
      <c r="B75" t="n">
        <v>130</v>
      </c>
      <c r="C75" t="inlineStr">
        <is>
          <t xml:space="preserve">CONCLUIDO	</t>
        </is>
      </c>
      <c r="D75" t="n">
        <v>3.604</v>
      </c>
      <c r="E75" t="n">
        <v>27.75</v>
      </c>
      <c r="F75" t="n">
        <v>24.16</v>
      </c>
      <c r="G75" t="n">
        <v>90.59999999999999</v>
      </c>
      <c r="H75" t="n">
        <v>1.19</v>
      </c>
      <c r="I75" t="n">
        <v>16</v>
      </c>
      <c r="J75" t="n">
        <v>287.69</v>
      </c>
      <c r="K75" t="n">
        <v>59.19</v>
      </c>
      <c r="L75" t="n">
        <v>19.25</v>
      </c>
      <c r="M75" t="n">
        <v>14</v>
      </c>
      <c r="N75" t="n">
        <v>79.23999999999999</v>
      </c>
      <c r="O75" t="n">
        <v>35715.58</v>
      </c>
      <c r="P75" t="n">
        <v>397.06</v>
      </c>
      <c r="Q75" t="n">
        <v>452.58</v>
      </c>
      <c r="R75" t="n">
        <v>76.19</v>
      </c>
      <c r="S75" t="n">
        <v>57.64</v>
      </c>
      <c r="T75" t="n">
        <v>7155.46</v>
      </c>
      <c r="U75" t="n">
        <v>0.76</v>
      </c>
      <c r="V75" t="n">
        <v>0.88</v>
      </c>
      <c r="W75" t="n">
        <v>6.83</v>
      </c>
      <c r="X75" t="n">
        <v>0.43</v>
      </c>
      <c r="Y75" t="n">
        <v>1</v>
      </c>
      <c r="Z75" t="n">
        <v>10</v>
      </c>
      <c r="AA75" t="n">
        <v>519.9846760325299</v>
      </c>
      <c r="AB75" t="n">
        <v>711.4659738525835</v>
      </c>
      <c r="AC75" t="n">
        <v>643.5646598568579</v>
      </c>
      <c r="AD75" t="n">
        <v>519984.6760325299</v>
      </c>
      <c r="AE75" t="n">
        <v>711465.9738525834</v>
      </c>
      <c r="AF75" t="n">
        <v>3.24271171398484e-06</v>
      </c>
      <c r="AG75" t="n">
        <v>8.029513888888889</v>
      </c>
      <c r="AH75" t="n">
        <v>643564.659856858</v>
      </c>
    </row>
    <row r="76">
      <c r="A76" t="n">
        <v>74</v>
      </c>
      <c r="B76" t="n">
        <v>130</v>
      </c>
      <c r="C76" t="inlineStr">
        <is>
          <t xml:space="preserve">CONCLUIDO	</t>
        </is>
      </c>
      <c r="D76" t="n">
        <v>3.605</v>
      </c>
      <c r="E76" t="n">
        <v>27.74</v>
      </c>
      <c r="F76" t="n">
        <v>24.15</v>
      </c>
      <c r="G76" t="n">
        <v>90.56999999999999</v>
      </c>
      <c r="H76" t="n">
        <v>1.2</v>
      </c>
      <c r="I76" t="n">
        <v>16</v>
      </c>
      <c r="J76" t="n">
        <v>288.19</v>
      </c>
      <c r="K76" t="n">
        <v>59.19</v>
      </c>
      <c r="L76" t="n">
        <v>19.5</v>
      </c>
      <c r="M76" t="n">
        <v>14</v>
      </c>
      <c r="N76" t="n">
        <v>79.5</v>
      </c>
      <c r="O76" t="n">
        <v>35777.86</v>
      </c>
      <c r="P76" t="n">
        <v>397.03</v>
      </c>
      <c r="Q76" t="n">
        <v>452.57</v>
      </c>
      <c r="R76" t="n">
        <v>76.39</v>
      </c>
      <c r="S76" t="n">
        <v>57.64</v>
      </c>
      <c r="T76" t="n">
        <v>7252.09</v>
      </c>
      <c r="U76" t="n">
        <v>0.75</v>
      </c>
      <c r="V76" t="n">
        <v>0.88</v>
      </c>
      <c r="W76" t="n">
        <v>6.82</v>
      </c>
      <c r="X76" t="n">
        <v>0.43</v>
      </c>
      <c r="Y76" t="n">
        <v>1</v>
      </c>
      <c r="Z76" t="n">
        <v>10</v>
      </c>
      <c r="AA76" t="n">
        <v>519.8315019170569</v>
      </c>
      <c r="AB76" t="n">
        <v>711.2563942702283</v>
      </c>
      <c r="AC76" t="n">
        <v>643.3750822556959</v>
      </c>
      <c r="AD76" t="n">
        <v>519831.501917057</v>
      </c>
      <c r="AE76" t="n">
        <v>711256.3942702282</v>
      </c>
      <c r="AF76" t="n">
        <v>3.243611467512583e-06</v>
      </c>
      <c r="AG76" t="n">
        <v>8.02662037037037</v>
      </c>
      <c r="AH76" t="n">
        <v>643375.0822556959</v>
      </c>
    </row>
    <row r="77">
      <c r="A77" t="n">
        <v>75</v>
      </c>
      <c r="B77" t="n">
        <v>130</v>
      </c>
      <c r="C77" t="inlineStr">
        <is>
          <t xml:space="preserve">CONCLUIDO	</t>
        </is>
      </c>
      <c r="D77" t="n">
        <v>3.6046</v>
      </c>
      <c r="E77" t="n">
        <v>27.74</v>
      </c>
      <c r="F77" t="n">
        <v>24.16</v>
      </c>
      <c r="G77" t="n">
        <v>90.58</v>
      </c>
      <c r="H77" t="n">
        <v>1.22</v>
      </c>
      <c r="I77" t="n">
        <v>16</v>
      </c>
      <c r="J77" t="n">
        <v>288.7</v>
      </c>
      <c r="K77" t="n">
        <v>59.19</v>
      </c>
      <c r="L77" t="n">
        <v>19.75</v>
      </c>
      <c r="M77" t="n">
        <v>14</v>
      </c>
      <c r="N77" t="n">
        <v>79.75</v>
      </c>
      <c r="O77" t="n">
        <v>35840.25</v>
      </c>
      <c r="P77" t="n">
        <v>397.23</v>
      </c>
      <c r="Q77" t="n">
        <v>452.61</v>
      </c>
      <c r="R77" t="n">
        <v>76.37</v>
      </c>
      <c r="S77" t="n">
        <v>57.64</v>
      </c>
      <c r="T77" t="n">
        <v>7242.45</v>
      </c>
      <c r="U77" t="n">
        <v>0.75</v>
      </c>
      <c r="V77" t="n">
        <v>0.88</v>
      </c>
      <c r="W77" t="n">
        <v>6.82</v>
      </c>
      <c r="X77" t="n">
        <v>0.43</v>
      </c>
      <c r="Y77" t="n">
        <v>1</v>
      </c>
      <c r="Z77" t="n">
        <v>10</v>
      </c>
      <c r="AA77" t="n">
        <v>520.0401495937799</v>
      </c>
      <c r="AB77" t="n">
        <v>711.5418752264065</v>
      </c>
      <c r="AC77" t="n">
        <v>643.6333173100916</v>
      </c>
      <c r="AD77" t="n">
        <v>520040.1495937799</v>
      </c>
      <c r="AE77" t="n">
        <v>711541.8752264065</v>
      </c>
      <c r="AF77" t="n">
        <v>3.243251566101486e-06</v>
      </c>
      <c r="AG77" t="n">
        <v>8.02662037037037</v>
      </c>
      <c r="AH77" t="n">
        <v>643633.3173100916</v>
      </c>
    </row>
    <row r="78">
      <c r="A78" t="n">
        <v>76</v>
      </c>
      <c r="B78" t="n">
        <v>130</v>
      </c>
      <c r="C78" t="inlineStr">
        <is>
          <t xml:space="preserve">CONCLUIDO	</t>
        </is>
      </c>
      <c r="D78" t="n">
        <v>3.6045</v>
      </c>
      <c r="E78" t="n">
        <v>27.74</v>
      </c>
      <c r="F78" t="n">
        <v>24.16</v>
      </c>
      <c r="G78" t="n">
        <v>90.59</v>
      </c>
      <c r="H78" t="n">
        <v>1.23</v>
      </c>
      <c r="I78" t="n">
        <v>16</v>
      </c>
      <c r="J78" t="n">
        <v>289.2</v>
      </c>
      <c r="K78" t="n">
        <v>59.19</v>
      </c>
      <c r="L78" t="n">
        <v>20</v>
      </c>
      <c r="M78" t="n">
        <v>14</v>
      </c>
      <c r="N78" t="n">
        <v>80.01000000000001</v>
      </c>
      <c r="O78" t="n">
        <v>35902.74</v>
      </c>
      <c r="P78" t="n">
        <v>397.11</v>
      </c>
      <c r="Q78" t="n">
        <v>452.58</v>
      </c>
      <c r="R78" t="n">
        <v>76.48999999999999</v>
      </c>
      <c r="S78" t="n">
        <v>57.64</v>
      </c>
      <c r="T78" t="n">
        <v>7302.87</v>
      </c>
      <c r="U78" t="n">
        <v>0.75</v>
      </c>
      <c r="V78" t="n">
        <v>0.88</v>
      </c>
      <c r="W78" t="n">
        <v>6.82</v>
      </c>
      <c r="X78" t="n">
        <v>0.43</v>
      </c>
      <c r="Y78" t="n">
        <v>1</v>
      </c>
      <c r="Z78" t="n">
        <v>10</v>
      </c>
      <c r="AA78" t="n">
        <v>519.9693962182154</v>
      </c>
      <c r="AB78" t="n">
        <v>711.4450673365404</v>
      </c>
      <c r="AC78" t="n">
        <v>643.5457486293637</v>
      </c>
      <c r="AD78" t="n">
        <v>519969.3962182153</v>
      </c>
      <c r="AE78" t="n">
        <v>711445.0673365404</v>
      </c>
      <c r="AF78" t="n">
        <v>3.243161590748711e-06</v>
      </c>
      <c r="AG78" t="n">
        <v>8.02662037037037</v>
      </c>
      <c r="AH78" t="n">
        <v>643545.7486293637</v>
      </c>
    </row>
    <row r="79">
      <c r="A79" t="n">
        <v>77</v>
      </c>
      <c r="B79" t="n">
        <v>130</v>
      </c>
      <c r="C79" t="inlineStr">
        <is>
          <t xml:space="preserve">CONCLUIDO	</t>
        </is>
      </c>
      <c r="D79" t="n">
        <v>3.6021</v>
      </c>
      <c r="E79" t="n">
        <v>27.76</v>
      </c>
      <c r="F79" t="n">
        <v>24.17</v>
      </c>
      <c r="G79" t="n">
        <v>90.65000000000001</v>
      </c>
      <c r="H79" t="n">
        <v>1.24</v>
      </c>
      <c r="I79" t="n">
        <v>16</v>
      </c>
      <c r="J79" t="n">
        <v>289.71</v>
      </c>
      <c r="K79" t="n">
        <v>59.19</v>
      </c>
      <c r="L79" t="n">
        <v>20.25</v>
      </c>
      <c r="M79" t="n">
        <v>14</v>
      </c>
      <c r="N79" t="n">
        <v>80.27</v>
      </c>
      <c r="O79" t="n">
        <v>35965.33</v>
      </c>
      <c r="P79" t="n">
        <v>396.99</v>
      </c>
      <c r="Q79" t="n">
        <v>452.59</v>
      </c>
      <c r="R79" t="n">
        <v>76.95999999999999</v>
      </c>
      <c r="S79" t="n">
        <v>57.64</v>
      </c>
      <c r="T79" t="n">
        <v>7537.25</v>
      </c>
      <c r="U79" t="n">
        <v>0.75</v>
      </c>
      <c r="V79" t="n">
        <v>0.88</v>
      </c>
      <c r="W79" t="n">
        <v>6.82</v>
      </c>
      <c r="X79" t="n">
        <v>0.45</v>
      </c>
      <c r="Y79" t="n">
        <v>1</v>
      </c>
      <c r="Z79" t="n">
        <v>10</v>
      </c>
      <c r="AA79" t="n">
        <v>520.1587809066351</v>
      </c>
      <c r="AB79" t="n">
        <v>711.704191822299</v>
      </c>
      <c r="AC79" t="n">
        <v>643.780142637885</v>
      </c>
      <c r="AD79" t="n">
        <v>520158.7809066351</v>
      </c>
      <c r="AE79" t="n">
        <v>711704.191822299</v>
      </c>
      <c r="AF79" t="n">
        <v>3.241002182282129e-06</v>
      </c>
      <c r="AG79" t="n">
        <v>8.032407407407408</v>
      </c>
      <c r="AH79" t="n">
        <v>643780.1426378849</v>
      </c>
    </row>
    <row r="80">
      <c r="A80" t="n">
        <v>78</v>
      </c>
      <c r="B80" t="n">
        <v>130</v>
      </c>
      <c r="C80" t="inlineStr">
        <is>
          <t xml:space="preserve">CONCLUIDO	</t>
        </is>
      </c>
      <c r="D80" t="n">
        <v>3.6161</v>
      </c>
      <c r="E80" t="n">
        <v>27.65</v>
      </c>
      <c r="F80" t="n">
        <v>24.12</v>
      </c>
      <c r="G80" t="n">
        <v>96.45999999999999</v>
      </c>
      <c r="H80" t="n">
        <v>1.26</v>
      </c>
      <c r="I80" t="n">
        <v>15</v>
      </c>
      <c r="J80" t="n">
        <v>290.22</v>
      </c>
      <c r="K80" t="n">
        <v>59.19</v>
      </c>
      <c r="L80" t="n">
        <v>20.5</v>
      </c>
      <c r="M80" t="n">
        <v>13</v>
      </c>
      <c r="N80" t="n">
        <v>80.53</v>
      </c>
      <c r="O80" t="n">
        <v>36028.03</v>
      </c>
      <c r="P80" t="n">
        <v>396.09</v>
      </c>
      <c r="Q80" t="n">
        <v>452.67</v>
      </c>
      <c r="R80" t="n">
        <v>75.02</v>
      </c>
      <c r="S80" t="n">
        <v>57.64</v>
      </c>
      <c r="T80" t="n">
        <v>6570.84</v>
      </c>
      <c r="U80" t="n">
        <v>0.77</v>
      </c>
      <c r="V80" t="n">
        <v>0.88</v>
      </c>
      <c r="W80" t="n">
        <v>6.82</v>
      </c>
      <c r="X80" t="n">
        <v>0.39</v>
      </c>
      <c r="Y80" t="n">
        <v>1</v>
      </c>
      <c r="Z80" t="n">
        <v>10</v>
      </c>
      <c r="AA80" t="n">
        <v>518.0168212960192</v>
      </c>
      <c r="AB80" t="n">
        <v>708.7734681864658</v>
      </c>
      <c r="AC80" t="n">
        <v>641.1291231525591</v>
      </c>
      <c r="AD80" t="n">
        <v>518016.8212960192</v>
      </c>
      <c r="AE80" t="n">
        <v>708773.4681864658</v>
      </c>
      <c r="AF80" t="n">
        <v>3.253598731670527e-06</v>
      </c>
      <c r="AG80" t="n">
        <v>8.000578703703704</v>
      </c>
      <c r="AH80" t="n">
        <v>641129.1231525592</v>
      </c>
    </row>
    <row r="81">
      <c r="A81" t="n">
        <v>79</v>
      </c>
      <c r="B81" t="n">
        <v>130</v>
      </c>
      <c r="C81" t="inlineStr">
        <is>
          <t xml:space="preserve">CONCLUIDO	</t>
        </is>
      </c>
      <c r="D81" t="n">
        <v>3.6149</v>
      </c>
      <c r="E81" t="n">
        <v>27.66</v>
      </c>
      <c r="F81" t="n">
        <v>24.12</v>
      </c>
      <c r="G81" t="n">
        <v>96.5</v>
      </c>
      <c r="H81" t="n">
        <v>1.27</v>
      </c>
      <c r="I81" t="n">
        <v>15</v>
      </c>
      <c r="J81" t="n">
        <v>290.73</v>
      </c>
      <c r="K81" t="n">
        <v>59.19</v>
      </c>
      <c r="L81" t="n">
        <v>20.75</v>
      </c>
      <c r="M81" t="n">
        <v>13</v>
      </c>
      <c r="N81" t="n">
        <v>80.79000000000001</v>
      </c>
      <c r="O81" t="n">
        <v>36090.84</v>
      </c>
      <c r="P81" t="n">
        <v>396.44</v>
      </c>
      <c r="Q81" t="n">
        <v>452.59</v>
      </c>
      <c r="R81" t="n">
        <v>75.37</v>
      </c>
      <c r="S81" t="n">
        <v>57.64</v>
      </c>
      <c r="T81" t="n">
        <v>6749.59</v>
      </c>
      <c r="U81" t="n">
        <v>0.76</v>
      </c>
      <c r="V81" t="n">
        <v>0.88</v>
      </c>
      <c r="W81" t="n">
        <v>6.82</v>
      </c>
      <c r="X81" t="n">
        <v>0.4</v>
      </c>
      <c r="Y81" t="n">
        <v>1</v>
      </c>
      <c r="Z81" t="n">
        <v>10</v>
      </c>
      <c r="AA81" t="n">
        <v>518.3672005237764</v>
      </c>
      <c r="AB81" t="n">
        <v>709.2528725035237</v>
      </c>
      <c r="AC81" t="n">
        <v>641.5627737944452</v>
      </c>
      <c r="AD81" t="n">
        <v>518367.2005237765</v>
      </c>
      <c r="AE81" t="n">
        <v>709252.8725035237</v>
      </c>
      <c r="AF81" t="n">
        <v>3.252519027437236e-06</v>
      </c>
      <c r="AG81" t="n">
        <v>8.003472222222223</v>
      </c>
      <c r="AH81" t="n">
        <v>641562.7737944452</v>
      </c>
    </row>
    <row r="82">
      <c r="A82" t="n">
        <v>80</v>
      </c>
      <c r="B82" t="n">
        <v>130</v>
      </c>
      <c r="C82" t="inlineStr">
        <is>
          <t xml:space="preserve">CONCLUIDO	</t>
        </is>
      </c>
      <c r="D82" t="n">
        <v>3.6155</v>
      </c>
      <c r="E82" t="n">
        <v>27.66</v>
      </c>
      <c r="F82" t="n">
        <v>24.12</v>
      </c>
      <c r="G82" t="n">
        <v>96.48</v>
      </c>
      <c r="H82" t="n">
        <v>1.28</v>
      </c>
      <c r="I82" t="n">
        <v>15</v>
      </c>
      <c r="J82" t="n">
        <v>291.24</v>
      </c>
      <c r="K82" t="n">
        <v>59.19</v>
      </c>
      <c r="L82" t="n">
        <v>21</v>
      </c>
      <c r="M82" t="n">
        <v>13</v>
      </c>
      <c r="N82" t="n">
        <v>81.05</v>
      </c>
      <c r="O82" t="n">
        <v>36153.75</v>
      </c>
      <c r="P82" t="n">
        <v>396.41</v>
      </c>
      <c r="Q82" t="n">
        <v>452.56</v>
      </c>
      <c r="R82" t="n">
        <v>75.22</v>
      </c>
      <c r="S82" t="n">
        <v>57.64</v>
      </c>
      <c r="T82" t="n">
        <v>6672.74</v>
      </c>
      <c r="U82" t="n">
        <v>0.77</v>
      </c>
      <c r="V82" t="n">
        <v>0.88</v>
      </c>
      <c r="W82" t="n">
        <v>6.82</v>
      </c>
      <c r="X82" t="n">
        <v>0.4</v>
      </c>
      <c r="Y82" t="n">
        <v>1</v>
      </c>
      <c r="Z82" t="n">
        <v>10</v>
      </c>
      <c r="AA82" t="n">
        <v>518.2889819741404</v>
      </c>
      <c r="AB82" t="n">
        <v>709.1458504331528</v>
      </c>
      <c r="AC82" t="n">
        <v>641.4659657602641</v>
      </c>
      <c r="AD82" t="n">
        <v>518288.9819741404</v>
      </c>
      <c r="AE82" t="n">
        <v>709145.8504331528</v>
      </c>
      <c r="AF82" t="n">
        <v>3.253058879553881e-06</v>
      </c>
      <c r="AG82" t="n">
        <v>8.003472222222223</v>
      </c>
      <c r="AH82" t="n">
        <v>641465.9657602641</v>
      </c>
    </row>
    <row r="83">
      <c r="A83" t="n">
        <v>81</v>
      </c>
      <c r="B83" t="n">
        <v>130</v>
      </c>
      <c r="C83" t="inlineStr">
        <is>
          <t xml:space="preserve">CONCLUIDO	</t>
        </is>
      </c>
      <c r="D83" t="n">
        <v>3.6144</v>
      </c>
      <c r="E83" t="n">
        <v>27.67</v>
      </c>
      <c r="F83" t="n">
        <v>24.13</v>
      </c>
      <c r="G83" t="n">
        <v>96.51000000000001</v>
      </c>
      <c r="H83" t="n">
        <v>1.3</v>
      </c>
      <c r="I83" t="n">
        <v>15</v>
      </c>
      <c r="J83" t="n">
        <v>291.75</v>
      </c>
      <c r="K83" t="n">
        <v>59.19</v>
      </c>
      <c r="L83" t="n">
        <v>21.25</v>
      </c>
      <c r="M83" t="n">
        <v>13</v>
      </c>
      <c r="N83" t="n">
        <v>81.31</v>
      </c>
      <c r="O83" t="n">
        <v>36216.77</v>
      </c>
      <c r="P83" t="n">
        <v>396.38</v>
      </c>
      <c r="Q83" t="n">
        <v>452.57</v>
      </c>
      <c r="R83" t="n">
        <v>75.58</v>
      </c>
      <c r="S83" t="n">
        <v>57.64</v>
      </c>
      <c r="T83" t="n">
        <v>6850.53</v>
      </c>
      <c r="U83" t="n">
        <v>0.76</v>
      </c>
      <c r="V83" t="n">
        <v>0.88</v>
      </c>
      <c r="W83" t="n">
        <v>6.82</v>
      </c>
      <c r="X83" t="n">
        <v>0.4</v>
      </c>
      <c r="Y83" t="n">
        <v>1</v>
      </c>
      <c r="Z83" t="n">
        <v>10</v>
      </c>
      <c r="AA83" t="n">
        <v>518.4108307535661</v>
      </c>
      <c r="AB83" t="n">
        <v>709.3125693087518</v>
      </c>
      <c r="AC83" t="n">
        <v>641.6167732203673</v>
      </c>
      <c r="AD83" t="n">
        <v>518410.8307535661</v>
      </c>
      <c r="AE83" t="n">
        <v>709312.5693087518</v>
      </c>
      <c r="AF83" t="n">
        <v>3.252069150673364e-06</v>
      </c>
      <c r="AG83" t="n">
        <v>8.006365740740742</v>
      </c>
      <c r="AH83" t="n">
        <v>641616.7732203674</v>
      </c>
    </row>
    <row r="84">
      <c r="A84" t="n">
        <v>82</v>
      </c>
      <c r="B84" t="n">
        <v>130</v>
      </c>
      <c r="C84" t="inlineStr">
        <is>
          <t xml:space="preserve">CONCLUIDO	</t>
        </is>
      </c>
      <c r="D84" t="n">
        <v>3.6152</v>
      </c>
      <c r="E84" t="n">
        <v>27.66</v>
      </c>
      <c r="F84" t="n">
        <v>24.12</v>
      </c>
      <c r="G84" t="n">
        <v>96.48999999999999</v>
      </c>
      <c r="H84" t="n">
        <v>1.31</v>
      </c>
      <c r="I84" t="n">
        <v>15</v>
      </c>
      <c r="J84" t="n">
        <v>292.26</v>
      </c>
      <c r="K84" t="n">
        <v>59.19</v>
      </c>
      <c r="L84" t="n">
        <v>21.5</v>
      </c>
      <c r="M84" t="n">
        <v>13</v>
      </c>
      <c r="N84" t="n">
        <v>81.56999999999999</v>
      </c>
      <c r="O84" t="n">
        <v>36279.9</v>
      </c>
      <c r="P84" t="n">
        <v>396.01</v>
      </c>
      <c r="Q84" t="n">
        <v>452.57</v>
      </c>
      <c r="R84" t="n">
        <v>75.33</v>
      </c>
      <c r="S84" t="n">
        <v>57.64</v>
      </c>
      <c r="T84" t="n">
        <v>6726.54</v>
      </c>
      <c r="U84" t="n">
        <v>0.77</v>
      </c>
      <c r="V84" t="n">
        <v>0.88</v>
      </c>
      <c r="W84" t="n">
        <v>6.82</v>
      </c>
      <c r="X84" t="n">
        <v>0.4</v>
      </c>
      <c r="Y84" t="n">
        <v>1</v>
      </c>
      <c r="Z84" t="n">
        <v>10</v>
      </c>
      <c r="AA84" t="n">
        <v>518.050443883016</v>
      </c>
      <c r="AB84" t="n">
        <v>708.8194720933186</v>
      </c>
      <c r="AC84" t="n">
        <v>641.1707365111088</v>
      </c>
      <c r="AD84" t="n">
        <v>518050.443883016</v>
      </c>
      <c r="AE84" t="n">
        <v>708819.4720933186</v>
      </c>
      <c r="AF84" t="n">
        <v>3.252788953495559e-06</v>
      </c>
      <c r="AG84" t="n">
        <v>8.003472222222223</v>
      </c>
      <c r="AH84" t="n">
        <v>641170.7365111088</v>
      </c>
    </row>
    <row r="85">
      <c r="A85" t="n">
        <v>83</v>
      </c>
      <c r="B85" t="n">
        <v>130</v>
      </c>
      <c r="C85" t="inlineStr">
        <is>
          <t xml:space="preserve">CONCLUIDO	</t>
        </is>
      </c>
      <c r="D85" t="n">
        <v>3.6153</v>
      </c>
      <c r="E85" t="n">
        <v>27.66</v>
      </c>
      <c r="F85" t="n">
        <v>24.12</v>
      </c>
      <c r="G85" t="n">
        <v>96.48999999999999</v>
      </c>
      <c r="H85" t="n">
        <v>1.32</v>
      </c>
      <c r="I85" t="n">
        <v>15</v>
      </c>
      <c r="J85" t="n">
        <v>292.77</v>
      </c>
      <c r="K85" t="n">
        <v>59.19</v>
      </c>
      <c r="L85" t="n">
        <v>21.75</v>
      </c>
      <c r="M85" t="n">
        <v>13</v>
      </c>
      <c r="N85" t="n">
        <v>81.83</v>
      </c>
      <c r="O85" t="n">
        <v>36343.13</v>
      </c>
      <c r="P85" t="n">
        <v>395.87</v>
      </c>
      <c r="Q85" t="n">
        <v>452.6</v>
      </c>
      <c r="R85" t="n">
        <v>75.27</v>
      </c>
      <c r="S85" t="n">
        <v>57.64</v>
      </c>
      <c r="T85" t="n">
        <v>6697.97</v>
      </c>
      <c r="U85" t="n">
        <v>0.77</v>
      </c>
      <c r="V85" t="n">
        <v>0.88</v>
      </c>
      <c r="W85" t="n">
        <v>6.82</v>
      </c>
      <c r="X85" t="n">
        <v>0.4</v>
      </c>
      <c r="Y85" t="n">
        <v>1</v>
      </c>
      <c r="Z85" t="n">
        <v>10</v>
      </c>
      <c r="AA85" t="n">
        <v>517.9471000297476</v>
      </c>
      <c r="AB85" t="n">
        <v>708.6780724740677</v>
      </c>
      <c r="AC85" t="n">
        <v>641.0428318730635</v>
      </c>
      <c r="AD85" t="n">
        <v>517947.1000297476</v>
      </c>
      <c r="AE85" t="n">
        <v>708678.0724740677</v>
      </c>
      <c r="AF85" t="n">
        <v>3.252878928848333e-06</v>
      </c>
      <c r="AG85" t="n">
        <v>8.003472222222223</v>
      </c>
      <c r="AH85" t="n">
        <v>641042.8318730635</v>
      </c>
    </row>
    <row r="86">
      <c r="A86" t="n">
        <v>84</v>
      </c>
      <c r="B86" t="n">
        <v>130</v>
      </c>
      <c r="C86" t="inlineStr">
        <is>
          <t xml:space="preserve">CONCLUIDO	</t>
        </is>
      </c>
      <c r="D86" t="n">
        <v>3.6245</v>
      </c>
      <c r="E86" t="n">
        <v>27.59</v>
      </c>
      <c r="F86" t="n">
        <v>24.1</v>
      </c>
      <c r="G86" t="n">
        <v>103.29</v>
      </c>
      <c r="H86" t="n">
        <v>1.34</v>
      </c>
      <c r="I86" t="n">
        <v>14</v>
      </c>
      <c r="J86" t="n">
        <v>293.29</v>
      </c>
      <c r="K86" t="n">
        <v>59.19</v>
      </c>
      <c r="L86" t="n">
        <v>22</v>
      </c>
      <c r="M86" t="n">
        <v>12</v>
      </c>
      <c r="N86" t="n">
        <v>82.09</v>
      </c>
      <c r="O86" t="n">
        <v>36406.47</v>
      </c>
      <c r="P86" t="n">
        <v>396.14</v>
      </c>
      <c r="Q86" t="n">
        <v>452.56</v>
      </c>
      <c r="R86" t="n">
        <v>74.78</v>
      </c>
      <c r="S86" t="n">
        <v>57.64</v>
      </c>
      <c r="T86" t="n">
        <v>6460.45</v>
      </c>
      <c r="U86" t="n">
        <v>0.77</v>
      </c>
      <c r="V86" t="n">
        <v>0.88</v>
      </c>
      <c r="W86" t="n">
        <v>6.81</v>
      </c>
      <c r="X86" t="n">
        <v>0.38</v>
      </c>
      <c r="Y86" t="n">
        <v>1</v>
      </c>
      <c r="Z86" t="n">
        <v>10</v>
      </c>
      <c r="AA86" t="n">
        <v>516.99791541706</v>
      </c>
      <c r="AB86" t="n">
        <v>707.3793562119189</v>
      </c>
      <c r="AC86" t="n">
        <v>639.8680632682144</v>
      </c>
      <c r="AD86" t="n">
        <v>516997.91541706</v>
      </c>
      <c r="AE86" t="n">
        <v>707379.3562119189</v>
      </c>
      <c r="AF86" t="n">
        <v>3.261156661303566e-06</v>
      </c>
      <c r="AG86" t="n">
        <v>7.983217592592593</v>
      </c>
      <c r="AH86" t="n">
        <v>639868.0632682145</v>
      </c>
    </row>
    <row r="87">
      <c r="A87" t="n">
        <v>85</v>
      </c>
      <c r="B87" t="n">
        <v>130</v>
      </c>
      <c r="C87" t="inlineStr">
        <is>
          <t xml:space="preserve">CONCLUIDO	</t>
        </is>
      </c>
      <c r="D87" t="n">
        <v>3.6265</v>
      </c>
      <c r="E87" t="n">
        <v>27.58</v>
      </c>
      <c r="F87" t="n">
        <v>24.09</v>
      </c>
      <c r="G87" t="n">
        <v>103.22</v>
      </c>
      <c r="H87" t="n">
        <v>1.35</v>
      </c>
      <c r="I87" t="n">
        <v>14</v>
      </c>
      <c r="J87" t="n">
        <v>293.8</v>
      </c>
      <c r="K87" t="n">
        <v>59.19</v>
      </c>
      <c r="L87" t="n">
        <v>22.25</v>
      </c>
      <c r="M87" t="n">
        <v>12</v>
      </c>
      <c r="N87" t="n">
        <v>82.36</v>
      </c>
      <c r="O87" t="n">
        <v>36469.92</v>
      </c>
      <c r="P87" t="n">
        <v>395.99</v>
      </c>
      <c r="Q87" t="n">
        <v>452.59</v>
      </c>
      <c r="R87" t="n">
        <v>74.08</v>
      </c>
      <c r="S87" t="n">
        <v>57.64</v>
      </c>
      <c r="T87" t="n">
        <v>6109.16</v>
      </c>
      <c r="U87" t="n">
        <v>0.78</v>
      </c>
      <c r="V87" t="n">
        <v>0.88</v>
      </c>
      <c r="W87" t="n">
        <v>6.82</v>
      </c>
      <c r="X87" t="n">
        <v>0.36</v>
      </c>
      <c r="Y87" t="n">
        <v>1</v>
      </c>
      <c r="Z87" t="n">
        <v>10</v>
      </c>
      <c r="AA87" t="n">
        <v>516.6701020580969</v>
      </c>
      <c r="AB87" t="n">
        <v>706.9308275120807</v>
      </c>
      <c r="AC87" t="n">
        <v>639.4623415179749</v>
      </c>
      <c r="AD87" t="n">
        <v>516670.1020580968</v>
      </c>
      <c r="AE87" t="n">
        <v>706930.8275120807</v>
      </c>
      <c r="AF87" t="n">
        <v>3.262956168359052e-06</v>
      </c>
      <c r="AG87" t="n">
        <v>7.980324074074074</v>
      </c>
      <c r="AH87" t="n">
        <v>639462.3415179749</v>
      </c>
    </row>
    <row r="88">
      <c r="A88" t="n">
        <v>86</v>
      </c>
      <c r="B88" t="n">
        <v>130</v>
      </c>
      <c r="C88" t="inlineStr">
        <is>
          <t xml:space="preserve">CONCLUIDO	</t>
        </is>
      </c>
      <c r="D88" t="n">
        <v>3.6261</v>
      </c>
      <c r="E88" t="n">
        <v>27.58</v>
      </c>
      <c r="F88" t="n">
        <v>24.09</v>
      </c>
      <c r="G88" t="n">
        <v>103.23</v>
      </c>
      <c r="H88" t="n">
        <v>1.36</v>
      </c>
      <c r="I88" t="n">
        <v>14</v>
      </c>
      <c r="J88" t="n">
        <v>294.32</v>
      </c>
      <c r="K88" t="n">
        <v>59.19</v>
      </c>
      <c r="L88" t="n">
        <v>22.5</v>
      </c>
      <c r="M88" t="n">
        <v>12</v>
      </c>
      <c r="N88" t="n">
        <v>82.62</v>
      </c>
      <c r="O88" t="n">
        <v>36533.49</v>
      </c>
      <c r="P88" t="n">
        <v>396.02</v>
      </c>
      <c r="Q88" t="n">
        <v>452.6</v>
      </c>
      <c r="R88" t="n">
        <v>73.95999999999999</v>
      </c>
      <c r="S88" t="n">
        <v>57.64</v>
      </c>
      <c r="T88" t="n">
        <v>6049.62</v>
      </c>
      <c r="U88" t="n">
        <v>0.78</v>
      </c>
      <c r="V88" t="n">
        <v>0.88</v>
      </c>
      <c r="W88" t="n">
        <v>6.82</v>
      </c>
      <c r="X88" t="n">
        <v>0.36</v>
      </c>
      <c r="Y88" t="n">
        <v>1</v>
      </c>
      <c r="Z88" t="n">
        <v>10</v>
      </c>
      <c r="AA88" t="n">
        <v>516.7285970409948</v>
      </c>
      <c r="AB88" t="n">
        <v>707.0108629282983</v>
      </c>
      <c r="AC88" t="n">
        <v>639.5347384663992</v>
      </c>
      <c r="AD88" t="n">
        <v>516728.5970409948</v>
      </c>
      <c r="AE88" t="n">
        <v>707010.8629282983</v>
      </c>
      <c r="AF88" t="n">
        <v>3.262596266947955e-06</v>
      </c>
      <c r="AG88" t="n">
        <v>7.980324074074074</v>
      </c>
      <c r="AH88" t="n">
        <v>639534.7384663991</v>
      </c>
    </row>
    <row r="89">
      <c r="A89" t="n">
        <v>87</v>
      </c>
      <c r="B89" t="n">
        <v>130</v>
      </c>
      <c r="C89" t="inlineStr">
        <is>
          <t xml:space="preserve">CONCLUIDO	</t>
        </is>
      </c>
      <c r="D89" t="n">
        <v>3.6239</v>
      </c>
      <c r="E89" t="n">
        <v>27.59</v>
      </c>
      <c r="F89" t="n">
        <v>24.11</v>
      </c>
      <c r="G89" t="n">
        <v>103.31</v>
      </c>
      <c r="H89" t="n">
        <v>1.37</v>
      </c>
      <c r="I89" t="n">
        <v>14</v>
      </c>
      <c r="J89" t="n">
        <v>294.83</v>
      </c>
      <c r="K89" t="n">
        <v>59.19</v>
      </c>
      <c r="L89" t="n">
        <v>22.75</v>
      </c>
      <c r="M89" t="n">
        <v>12</v>
      </c>
      <c r="N89" t="n">
        <v>82.89</v>
      </c>
      <c r="O89" t="n">
        <v>36597.16</v>
      </c>
      <c r="P89" t="n">
        <v>396.13</v>
      </c>
      <c r="Q89" t="n">
        <v>452.56</v>
      </c>
      <c r="R89" t="n">
        <v>74.83</v>
      </c>
      <c r="S89" t="n">
        <v>57.64</v>
      </c>
      <c r="T89" t="n">
        <v>6484.02</v>
      </c>
      <c r="U89" t="n">
        <v>0.77</v>
      </c>
      <c r="V89" t="n">
        <v>0.88</v>
      </c>
      <c r="W89" t="n">
        <v>6.82</v>
      </c>
      <c r="X89" t="n">
        <v>0.38</v>
      </c>
      <c r="Y89" t="n">
        <v>1</v>
      </c>
      <c r="Z89" t="n">
        <v>10</v>
      </c>
      <c r="AA89" t="n">
        <v>517.0842727261787</v>
      </c>
      <c r="AB89" t="n">
        <v>707.4975140920708</v>
      </c>
      <c r="AC89" t="n">
        <v>639.9749443261202</v>
      </c>
      <c r="AD89" t="n">
        <v>517084.2727261788</v>
      </c>
      <c r="AE89" t="n">
        <v>707497.5140920707</v>
      </c>
      <c r="AF89" t="n">
        <v>3.26061680918692e-06</v>
      </c>
      <c r="AG89" t="n">
        <v>7.983217592592593</v>
      </c>
      <c r="AH89" t="n">
        <v>639974.9443261202</v>
      </c>
    </row>
    <row r="90">
      <c r="A90" t="n">
        <v>88</v>
      </c>
      <c r="B90" t="n">
        <v>130</v>
      </c>
      <c r="C90" t="inlineStr">
        <is>
          <t xml:space="preserve">CONCLUIDO	</t>
        </is>
      </c>
      <c r="D90" t="n">
        <v>3.6263</v>
      </c>
      <c r="E90" t="n">
        <v>27.58</v>
      </c>
      <c r="F90" t="n">
        <v>24.09</v>
      </c>
      <c r="G90" t="n">
        <v>103.23</v>
      </c>
      <c r="H90" t="n">
        <v>1.39</v>
      </c>
      <c r="I90" t="n">
        <v>14</v>
      </c>
      <c r="J90" t="n">
        <v>295.35</v>
      </c>
      <c r="K90" t="n">
        <v>59.19</v>
      </c>
      <c r="L90" t="n">
        <v>23</v>
      </c>
      <c r="M90" t="n">
        <v>12</v>
      </c>
      <c r="N90" t="n">
        <v>83.16</v>
      </c>
      <c r="O90" t="n">
        <v>36660.94</v>
      </c>
      <c r="P90" t="n">
        <v>395.62</v>
      </c>
      <c r="Q90" t="n">
        <v>452.6</v>
      </c>
      <c r="R90" t="n">
        <v>74.05</v>
      </c>
      <c r="S90" t="n">
        <v>57.64</v>
      </c>
      <c r="T90" t="n">
        <v>6095.4</v>
      </c>
      <c r="U90" t="n">
        <v>0.78</v>
      </c>
      <c r="V90" t="n">
        <v>0.88</v>
      </c>
      <c r="W90" t="n">
        <v>6.82</v>
      </c>
      <c r="X90" t="n">
        <v>0.36</v>
      </c>
      <c r="Y90" t="n">
        <v>1</v>
      </c>
      <c r="Z90" t="n">
        <v>10</v>
      </c>
      <c r="AA90" t="n">
        <v>516.4425629002033</v>
      </c>
      <c r="AB90" t="n">
        <v>706.6194983979315</v>
      </c>
      <c r="AC90" t="n">
        <v>639.1807252175269</v>
      </c>
      <c r="AD90" t="n">
        <v>516442.5629002032</v>
      </c>
      <c r="AE90" t="n">
        <v>706619.4983979315</v>
      </c>
      <c r="AF90" t="n">
        <v>3.262776217653504e-06</v>
      </c>
      <c r="AG90" t="n">
        <v>7.980324074074074</v>
      </c>
      <c r="AH90" t="n">
        <v>639180.7252175269</v>
      </c>
    </row>
    <row r="91">
      <c r="A91" t="n">
        <v>89</v>
      </c>
      <c r="B91" t="n">
        <v>130</v>
      </c>
      <c r="C91" t="inlineStr">
        <is>
          <t xml:space="preserve">CONCLUIDO	</t>
        </is>
      </c>
      <c r="D91" t="n">
        <v>3.6244</v>
      </c>
      <c r="E91" t="n">
        <v>27.59</v>
      </c>
      <c r="F91" t="n">
        <v>24.1</v>
      </c>
      <c r="G91" t="n">
        <v>103.29</v>
      </c>
      <c r="H91" t="n">
        <v>1.4</v>
      </c>
      <c r="I91" t="n">
        <v>14</v>
      </c>
      <c r="J91" t="n">
        <v>295.87</v>
      </c>
      <c r="K91" t="n">
        <v>59.19</v>
      </c>
      <c r="L91" t="n">
        <v>23.25</v>
      </c>
      <c r="M91" t="n">
        <v>12</v>
      </c>
      <c r="N91" t="n">
        <v>83.43000000000001</v>
      </c>
      <c r="O91" t="n">
        <v>36724.83</v>
      </c>
      <c r="P91" t="n">
        <v>395.16</v>
      </c>
      <c r="Q91" t="n">
        <v>452.56</v>
      </c>
      <c r="R91" t="n">
        <v>74.54000000000001</v>
      </c>
      <c r="S91" t="n">
        <v>57.64</v>
      </c>
      <c r="T91" t="n">
        <v>6338.97</v>
      </c>
      <c r="U91" t="n">
        <v>0.77</v>
      </c>
      <c r="V91" t="n">
        <v>0.88</v>
      </c>
      <c r="W91" t="n">
        <v>6.82</v>
      </c>
      <c r="X91" t="n">
        <v>0.38</v>
      </c>
      <c r="Y91" t="n">
        <v>1</v>
      </c>
      <c r="Z91" t="n">
        <v>10</v>
      </c>
      <c r="AA91" t="n">
        <v>516.3535728491523</v>
      </c>
      <c r="AB91" t="n">
        <v>706.4977382841197</v>
      </c>
      <c r="AC91" t="n">
        <v>639.070585718086</v>
      </c>
      <c r="AD91" t="n">
        <v>516353.5728491524</v>
      </c>
      <c r="AE91" t="n">
        <v>706497.7382841196</v>
      </c>
      <c r="AF91" t="n">
        <v>3.261066685950792e-06</v>
      </c>
      <c r="AG91" t="n">
        <v>7.983217592592593</v>
      </c>
      <c r="AH91" t="n">
        <v>639070.585718086</v>
      </c>
    </row>
    <row r="92">
      <c r="A92" t="n">
        <v>90</v>
      </c>
      <c r="B92" t="n">
        <v>130</v>
      </c>
      <c r="C92" t="inlineStr">
        <is>
          <t xml:space="preserve">CONCLUIDO	</t>
        </is>
      </c>
      <c r="D92" t="n">
        <v>3.6352</v>
      </c>
      <c r="E92" t="n">
        <v>27.51</v>
      </c>
      <c r="F92" t="n">
        <v>24.07</v>
      </c>
      <c r="G92" t="n">
        <v>111.08</v>
      </c>
      <c r="H92" t="n">
        <v>1.41</v>
      </c>
      <c r="I92" t="n">
        <v>13</v>
      </c>
      <c r="J92" t="n">
        <v>296.39</v>
      </c>
      <c r="K92" t="n">
        <v>59.19</v>
      </c>
      <c r="L92" t="n">
        <v>23.5</v>
      </c>
      <c r="M92" t="n">
        <v>11</v>
      </c>
      <c r="N92" t="n">
        <v>83.69</v>
      </c>
      <c r="O92" t="n">
        <v>36788.84</v>
      </c>
      <c r="P92" t="n">
        <v>394.04</v>
      </c>
      <c r="Q92" t="n">
        <v>452.63</v>
      </c>
      <c r="R92" t="n">
        <v>73.59999999999999</v>
      </c>
      <c r="S92" t="n">
        <v>57.64</v>
      </c>
      <c r="T92" t="n">
        <v>5875.34</v>
      </c>
      <c r="U92" t="n">
        <v>0.78</v>
      </c>
      <c r="V92" t="n">
        <v>0.88</v>
      </c>
      <c r="W92" t="n">
        <v>6.81</v>
      </c>
      <c r="X92" t="n">
        <v>0.34</v>
      </c>
      <c r="Y92" t="n">
        <v>1</v>
      </c>
      <c r="Z92" t="n">
        <v>10</v>
      </c>
      <c r="AA92" t="n">
        <v>514.4675294701964</v>
      </c>
      <c r="AB92" t="n">
        <v>703.9171705266705</v>
      </c>
      <c r="AC92" t="n">
        <v>636.7363037255581</v>
      </c>
      <c r="AD92" t="n">
        <v>514467.5294701963</v>
      </c>
      <c r="AE92" t="n">
        <v>703917.1705266705</v>
      </c>
      <c r="AF92" t="n">
        <v>3.270784024050414e-06</v>
      </c>
      <c r="AG92" t="n">
        <v>7.960069444444446</v>
      </c>
      <c r="AH92" t="n">
        <v>636736.3037255581</v>
      </c>
    </row>
    <row r="93">
      <c r="A93" t="n">
        <v>91</v>
      </c>
      <c r="B93" t="n">
        <v>130</v>
      </c>
      <c r="C93" t="inlineStr">
        <is>
          <t xml:space="preserve">CONCLUIDO	</t>
        </is>
      </c>
      <c r="D93" t="n">
        <v>3.6333</v>
      </c>
      <c r="E93" t="n">
        <v>27.52</v>
      </c>
      <c r="F93" t="n">
        <v>24.08</v>
      </c>
      <c r="G93" t="n">
        <v>111.15</v>
      </c>
      <c r="H93" t="n">
        <v>1.42</v>
      </c>
      <c r="I93" t="n">
        <v>13</v>
      </c>
      <c r="J93" t="n">
        <v>296.91</v>
      </c>
      <c r="K93" t="n">
        <v>59.19</v>
      </c>
      <c r="L93" t="n">
        <v>23.75</v>
      </c>
      <c r="M93" t="n">
        <v>11</v>
      </c>
      <c r="N93" t="n">
        <v>83.95999999999999</v>
      </c>
      <c r="O93" t="n">
        <v>36852.96</v>
      </c>
      <c r="P93" t="n">
        <v>395.06</v>
      </c>
      <c r="Q93" t="n">
        <v>452.59</v>
      </c>
      <c r="R93" t="n">
        <v>74.06</v>
      </c>
      <c r="S93" t="n">
        <v>57.64</v>
      </c>
      <c r="T93" t="n">
        <v>6105.17</v>
      </c>
      <c r="U93" t="n">
        <v>0.78</v>
      </c>
      <c r="V93" t="n">
        <v>0.88</v>
      </c>
      <c r="W93" t="n">
        <v>6.82</v>
      </c>
      <c r="X93" t="n">
        <v>0.36</v>
      </c>
      <c r="Y93" t="n">
        <v>1</v>
      </c>
      <c r="Z93" t="n">
        <v>10</v>
      </c>
      <c r="AA93" t="n">
        <v>515.3629444671377</v>
      </c>
      <c r="AB93" t="n">
        <v>705.1423168284074</v>
      </c>
      <c r="AC93" t="n">
        <v>637.8445237837609</v>
      </c>
      <c r="AD93" t="n">
        <v>515362.9444671377</v>
      </c>
      <c r="AE93" t="n">
        <v>705142.3168284073</v>
      </c>
      <c r="AF93" t="n">
        <v>3.269074492347702e-06</v>
      </c>
      <c r="AG93" t="n">
        <v>7.962962962962963</v>
      </c>
      <c r="AH93" t="n">
        <v>637844.523783761</v>
      </c>
    </row>
    <row r="94">
      <c r="A94" t="n">
        <v>92</v>
      </c>
      <c r="B94" t="n">
        <v>130</v>
      </c>
      <c r="C94" t="inlineStr">
        <is>
          <t xml:space="preserve">CONCLUIDO	</t>
        </is>
      </c>
      <c r="D94" t="n">
        <v>3.6339</v>
      </c>
      <c r="E94" t="n">
        <v>27.52</v>
      </c>
      <c r="F94" t="n">
        <v>24.08</v>
      </c>
      <c r="G94" t="n">
        <v>111.13</v>
      </c>
      <c r="H94" t="n">
        <v>1.44</v>
      </c>
      <c r="I94" t="n">
        <v>13</v>
      </c>
      <c r="J94" t="n">
        <v>297.43</v>
      </c>
      <c r="K94" t="n">
        <v>59.19</v>
      </c>
      <c r="L94" t="n">
        <v>24</v>
      </c>
      <c r="M94" t="n">
        <v>11</v>
      </c>
      <c r="N94" t="n">
        <v>84.23999999999999</v>
      </c>
      <c r="O94" t="n">
        <v>36917.19</v>
      </c>
      <c r="P94" t="n">
        <v>395.46</v>
      </c>
      <c r="Q94" t="n">
        <v>452.56</v>
      </c>
      <c r="R94" t="n">
        <v>73.7</v>
      </c>
      <c r="S94" t="n">
        <v>57.64</v>
      </c>
      <c r="T94" t="n">
        <v>5924.14</v>
      </c>
      <c r="U94" t="n">
        <v>0.78</v>
      </c>
      <c r="V94" t="n">
        <v>0.88</v>
      </c>
      <c r="W94" t="n">
        <v>6.82</v>
      </c>
      <c r="X94" t="n">
        <v>0.35</v>
      </c>
      <c r="Y94" t="n">
        <v>1</v>
      </c>
      <c r="Z94" t="n">
        <v>10</v>
      </c>
      <c r="AA94" t="n">
        <v>515.5717888988657</v>
      </c>
      <c r="AB94" t="n">
        <v>705.4280669934637</v>
      </c>
      <c r="AC94" t="n">
        <v>638.1030023541172</v>
      </c>
      <c r="AD94" t="n">
        <v>515571.7888988657</v>
      </c>
      <c r="AE94" t="n">
        <v>705428.0669934638</v>
      </c>
      <c r="AF94" t="n">
        <v>3.269614344464348e-06</v>
      </c>
      <c r="AG94" t="n">
        <v>7.962962962962963</v>
      </c>
      <c r="AH94" t="n">
        <v>638103.0023541171</v>
      </c>
    </row>
    <row r="95">
      <c r="A95" t="n">
        <v>93</v>
      </c>
      <c r="B95" t="n">
        <v>130</v>
      </c>
      <c r="C95" t="inlineStr">
        <is>
          <t xml:space="preserve">CONCLUIDO	</t>
        </is>
      </c>
      <c r="D95" t="n">
        <v>3.6344</v>
      </c>
      <c r="E95" t="n">
        <v>27.52</v>
      </c>
      <c r="F95" t="n">
        <v>24.07</v>
      </c>
      <c r="G95" t="n">
        <v>111.11</v>
      </c>
      <c r="H95" t="n">
        <v>1.45</v>
      </c>
      <c r="I95" t="n">
        <v>13</v>
      </c>
      <c r="J95" t="n">
        <v>297.95</v>
      </c>
      <c r="K95" t="n">
        <v>59.19</v>
      </c>
      <c r="L95" t="n">
        <v>24.25</v>
      </c>
      <c r="M95" t="n">
        <v>11</v>
      </c>
      <c r="N95" t="n">
        <v>84.51000000000001</v>
      </c>
      <c r="O95" t="n">
        <v>36981.53</v>
      </c>
      <c r="P95" t="n">
        <v>395.93</v>
      </c>
      <c r="Q95" t="n">
        <v>452.58</v>
      </c>
      <c r="R95" t="n">
        <v>73.75</v>
      </c>
      <c r="S95" t="n">
        <v>57.64</v>
      </c>
      <c r="T95" t="n">
        <v>5946.4</v>
      </c>
      <c r="U95" t="n">
        <v>0.78</v>
      </c>
      <c r="V95" t="n">
        <v>0.88</v>
      </c>
      <c r="W95" t="n">
        <v>6.82</v>
      </c>
      <c r="X95" t="n">
        <v>0.35</v>
      </c>
      <c r="Y95" t="n">
        <v>1</v>
      </c>
      <c r="Z95" t="n">
        <v>10</v>
      </c>
      <c r="AA95" t="n">
        <v>515.8016098020335</v>
      </c>
      <c r="AB95" t="n">
        <v>705.7425180921606</v>
      </c>
      <c r="AC95" t="n">
        <v>638.3874426812893</v>
      </c>
      <c r="AD95" t="n">
        <v>515801.6098020335</v>
      </c>
      <c r="AE95" t="n">
        <v>705742.5180921606</v>
      </c>
      <c r="AF95" t="n">
        <v>3.270064221228219e-06</v>
      </c>
      <c r="AG95" t="n">
        <v>7.962962962962963</v>
      </c>
      <c r="AH95" t="n">
        <v>638387.4426812893</v>
      </c>
    </row>
    <row r="96">
      <c r="A96" t="n">
        <v>94</v>
      </c>
      <c r="B96" t="n">
        <v>130</v>
      </c>
      <c r="C96" t="inlineStr">
        <is>
          <t xml:space="preserve">CONCLUIDO	</t>
        </is>
      </c>
      <c r="D96" t="n">
        <v>3.6358</v>
      </c>
      <c r="E96" t="n">
        <v>27.5</v>
      </c>
      <c r="F96" t="n">
        <v>24.06</v>
      </c>
      <c r="G96" t="n">
        <v>111.06</v>
      </c>
      <c r="H96" t="n">
        <v>1.46</v>
      </c>
      <c r="I96" t="n">
        <v>13</v>
      </c>
      <c r="J96" t="n">
        <v>298.47</v>
      </c>
      <c r="K96" t="n">
        <v>59.19</v>
      </c>
      <c r="L96" t="n">
        <v>24.5</v>
      </c>
      <c r="M96" t="n">
        <v>11</v>
      </c>
      <c r="N96" t="n">
        <v>84.78</v>
      </c>
      <c r="O96" t="n">
        <v>37045.99</v>
      </c>
      <c r="P96" t="n">
        <v>396.13</v>
      </c>
      <c r="Q96" t="n">
        <v>452.59</v>
      </c>
      <c r="R96" t="n">
        <v>73.22</v>
      </c>
      <c r="S96" t="n">
        <v>57.64</v>
      </c>
      <c r="T96" t="n">
        <v>5684.77</v>
      </c>
      <c r="U96" t="n">
        <v>0.79</v>
      </c>
      <c r="V96" t="n">
        <v>0.88</v>
      </c>
      <c r="W96" t="n">
        <v>6.82</v>
      </c>
      <c r="X96" t="n">
        <v>0.34</v>
      </c>
      <c r="Y96" t="n">
        <v>1</v>
      </c>
      <c r="Z96" t="n">
        <v>10</v>
      </c>
      <c r="AA96" t="n">
        <v>515.7655536583185</v>
      </c>
      <c r="AB96" t="n">
        <v>705.6931844856448</v>
      </c>
      <c r="AC96" t="n">
        <v>638.3428174049393</v>
      </c>
      <c r="AD96" t="n">
        <v>515765.5536583185</v>
      </c>
      <c r="AE96" t="n">
        <v>705693.1844856448</v>
      </c>
      <c r="AF96" t="n">
        <v>3.27132387616706e-06</v>
      </c>
      <c r="AG96" t="n">
        <v>7.957175925925926</v>
      </c>
      <c r="AH96" t="n">
        <v>638342.8174049393</v>
      </c>
    </row>
    <row r="97">
      <c r="A97" t="n">
        <v>95</v>
      </c>
      <c r="B97" t="n">
        <v>130</v>
      </c>
      <c r="C97" t="inlineStr">
        <is>
          <t xml:space="preserve">CONCLUIDO	</t>
        </is>
      </c>
      <c r="D97" t="n">
        <v>3.634</v>
      </c>
      <c r="E97" t="n">
        <v>27.52</v>
      </c>
      <c r="F97" t="n">
        <v>24.08</v>
      </c>
      <c r="G97" t="n">
        <v>111.13</v>
      </c>
      <c r="H97" t="n">
        <v>1.47</v>
      </c>
      <c r="I97" t="n">
        <v>13</v>
      </c>
      <c r="J97" t="n">
        <v>299</v>
      </c>
      <c r="K97" t="n">
        <v>59.19</v>
      </c>
      <c r="L97" t="n">
        <v>24.75</v>
      </c>
      <c r="M97" t="n">
        <v>11</v>
      </c>
      <c r="N97" t="n">
        <v>85.05</v>
      </c>
      <c r="O97" t="n">
        <v>37110.57</v>
      </c>
      <c r="P97" t="n">
        <v>396.22</v>
      </c>
      <c r="Q97" t="n">
        <v>452.57</v>
      </c>
      <c r="R97" t="n">
        <v>73.67</v>
      </c>
      <c r="S97" t="n">
        <v>57.64</v>
      </c>
      <c r="T97" t="n">
        <v>5906.79</v>
      </c>
      <c r="U97" t="n">
        <v>0.78</v>
      </c>
      <c r="V97" t="n">
        <v>0.88</v>
      </c>
      <c r="W97" t="n">
        <v>6.82</v>
      </c>
      <c r="X97" t="n">
        <v>0.35</v>
      </c>
      <c r="Y97" t="n">
        <v>1</v>
      </c>
      <c r="Z97" t="n">
        <v>10</v>
      </c>
      <c r="AA97" t="n">
        <v>516.0680451455196</v>
      </c>
      <c r="AB97" t="n">
        <v>706.1070666834161</v>
      </c>
      <c r="AC97" t="n">
        <v>638.7171992666425</v>
      </c>
      <c r="AD97" t="n">
        <v>516068.0451455196</v>
      </c>
      <c r="AE97" t="n">
        <v>706107.066683416</v>
      </c>
      <c r="AF97" t="n">
        <v>3.269704319817122e-06</v>
      </c>
      <c r="AG97" t="n">
        <v>7.962962962962963</v>
      </c>
      <c r="AH97" t="n">
        <v>638717.1992666426</v>
      </c>
    </row>
    <row r="98">
      <c r="A98" t="n">
        <v>96</v>
      </c>
      <c r="B98" t="n">
        <v>130</v>
      </c>
      <c r="C98" t="inlineStr">
        <is>
          <t xml:space="preserve">CONCLUIDO	</t>
        </is>
      </c>
      <c r="D98" t="n">
        <v>3.6357</v>
      </c>
      <c r="E98" t="n">
        <v>27.5</v>
      </c>
      <c r="F98" t="n">
        <v>24.06</v>
      </c>
      <c r="G98" t="n">
        <v>111.07</v>
      </c>
      <c r="H98" t="n">
        <v>1.49</v>
      </c>
      <c r="I98" t="n">
        <v>13</v>
      </c>
      <c r="J98" t="n">
        <v>299.52</v>
      </c>
      <c r="K98" t="n">
        <v>59.19</v>
      </c>
      <c r="L98" t="n">
        <v>25</v>
      </c>
      <c r="M98" t="n">
        <v>11</v>
      </c>
      <c r="N98" t="n">
        <v>85.33</v>
      </c>
      <c r="O98" t="n">
        <v>37175.38</v>
      </c>
      <c r="P98" t="n">
        <v>395.8</v>
      </c>
      <c r="Q98" t="n">
        <v>452.61</v>
      </c>
      <c r="R98" t="n">
        <v>73.44</v>
      </c>
      <c r="S98" t="n">
        <v>57.64</v>
      </c>
      <c r="T98" t="n">
        <v>5790.61</v>
      </c>
      <c r="U98" t="n">
        <v>0.78</v>
      </c>
      <c r="V98" t="n">
        <v>0.88</v>
      </c>
      <c r="W98" t="n">
        <v>6.81</v>
      </c>
      <c r="X98" t="n">
        <v>0.34</v>
      </c>
      <c r="Y98" t="n">
        <v>1</v>
      </c>
      <c r="Z98" t="n">
        <v>10</v>
      </c>
      <c r="AA98" t="n">
        <v>515.5555921445764</v>
      </c>
      <c r="AB98" t="n">
        <v>705.4059058796947</v>
      </c>
      <c r="AC98" t="n">
        <v>638.082956265943</v>
      </c>
      <c r="AD98" t="n">
        <v>515555.5921445764</v>
      </c>
      <c r="AE98" t="n">
        <v>705405.9058796947</v>
      </c>
      <c r="AF98" t="n">
        <v>3.271233900814285e-06</v>
      </c>
      <c r="AG98" t="n">
        <v>7.957175925925926</v>
      </c>
      <c r="AH98" t="n">
        <v>638082.956265943</v>
      </c>
    </row>
    <row r="99">
      <c r="A99" t="n">
        <v>97</v>
      </c>
      <c r="B99" t="n">
        <v>130</v>
      </c>
      <c r="C99" t="inlineStr">
        <is>
          <t xml:space="preserve">CONCLUIDO	</t>
        </is>
      </c>
      <c r="D99" t="n">
        <v>3.6354</v>
      </c>
      <c r="E99" t="n">
        <v>27.51</v>
      </c>
      <c r="F99" t="n">
        <v>24.07</v>
      </c>
      <c r="G99" t="n">
        <v>111.08</v>
      </c>
      <c r="H99" t="n">
        <v>1.5</v>
      </c>
      <c r="I99" t="n">
        <v>13</v>
      </c>
      <c r="J99" t="n">
        <v>300.05</v>
      </c>
      <c r="K99" t="n">
        <v>59.19</v>
      </c>
      <c r="L99" t="n">
        <v>25.25</v>
      </c>
      <c r="M99" t="n">
        <v>11</v>
      </c>
      <c r="N99" t="n">
        <v>85.59999999999999</v>
      </c>
      <c r="O99" t="n">
        <v>37240.19</v>
      </c>
      <c r="P99" t="n">
        <v>395.26</v>
      </c>
      <c r="Q99" t="n">
        <v>452.56</v>
      </c>
      <c r="R99" t="n">
        <v>73.61</v>
      </c>
      <c r="S99" t="n">
        <v>57.64</v>
      </c>
      <c r="T99" t="n">
        <v>5876.37</v>
      </c>
      <c r="U99" t="n">
        <v>0.78</v>
      </c>
      <c r="V99" t="n">
        <v>0.88</v>
      </c>
      <c r="W99" t="n">
        <v>6.81</v>
      </c>
      <c r="X99" t="n">
        <v>0.34</v>
      </c>
      <c r="Y99" t="n">
        <v>1</v>
      </c>
      <c r="Z99" t="n">
        <v>10</v>
      </c>
      <c r="AA99" t="n">
        <v>515.2601291227713</v>
      </c>
      <c r="AB99" t="n">
        <v>705.0016403383527</v>
      </c>
      <c r="AC99" t="n">
        <v>637.7172732604761</v>
      </c>
      <c r="AD99" t="n">
        <v>515260.1291227714</v>
      </c>
      <c r="AE99" t="n">
        <v>705001.6403383526</v>
      </c>
      <c r="AF99" t="n">
        <v>3.270963974755963e-06</v>
      </c>
      <c r="AG99" t="n">
        <v>7.960069444444446</v>
      </c>
      <c r="AH99" t="n">
        <v>637717.2732604761</v>
      </c>
    </row>
    <row r="100">
      <c r="A100" t="n">
        <v>98</v>
      </c>
      <c r="B100" t="n">
        <v>130</v>
      </c>
      <c r="C100" t="inlineStr">
        <is>
          <t xml:space="preserve">CONCLUIDO	</t>
        </is>
      </c>
      <c r="D100" t="n">
        <v>3.6345</v>
      </c>
      <c r="E100" t="n">
        <v>27.51</v>
      </c>
      <c r="F100" t="n">
        <v>24.07</v>
      </c>
      <c r="G100" t="n">
        <v>111.11</v>
      </c>
      <c r="H100" t="n">
        <v>1.51</v>
      </c>
      <c r="I100" t="n">
        <v>13</v>
      </c>
      <c r="J100" t="n">
        <v>300.57</v>
      </c>
      <c r="K100" t="n">
        <v>59.19</v>
      </c>
      <c r="L100" t="n">
        <v>25.5</v>
      </c>
      <c r="M100" t="n">
        <v>11</v>
      </c>
      <c r="N100" t="n">
        <v>85.88</v>
      </c>
      <c r="O100" t="n">
        <v>37305.12</v>
      </c>
      <c r="P100" t="n">
        <v>394.84</v>
      </c>
      <c r="Q100" t="n">
        <v>452.55</v>
      </c>
      <c r="R100" t="n">
        <v>73.68000000000001</v>
      </c>
      <c r="S100" t="n">
        <v>57.64</v>
      </c>
      <c r="T100" t="n">
        <v>5910.87</v>
      </c>
      <c r="U100" t="n">
        <v>0.78</v>
      </c>
      <c r="V100" t="n">
        <v>0.88</v>
      </c>
      <c r="W100" t="n">
        <v>6.82</v>
      </c>
      <c r="X100" t="n">
        <v>0.35</v>
      </c>
      <c r="Y100" t="n">
        <v>1</v>
      </c>
      <c r="Z100" t="n">
        <v>10</v>
      </c>
      <c r="AA100" t="n">
        <v>515.0666732088525</v>
      </c>
      <c r="AB100" t="n">
        <v>704.7369454222563</v>
      </c>
      <c r="AC100" t="n">
        <v>637.4778404556705</v>
      </c>
      <c r="AD100" t="n">
        <v>515066.6732088525</v>
      </c>
      <c r="AE100" t="n">
        <v>704736.9454222564</v>
      </c>
      <c r="AF100" t="n">
        <v>3.270154196580994e-06</v>
      </c>
      <c r="AG100" t="n">
        <v>7.960069444444446</v>
      </c>
      <c r="AH100" t="n">
        <v>637477.8404556705</v>
      </c>
    </row>
    <row r="101">
      <c r="A101" t="n">
        <v>99</v>
      </c>
      <c r="B101" t="n">
        <v>130</v>
      </c>
      <c r="C101" t="inlineStr">
        <is>
          <t xml:space="preserve">CONCLUIDO	</t>
        </is>
      </c>
      <c r="D101" t="n">
        <v>3.6471</v>
      </c>
      <c r="E101" t="n">
        <v>27.42</v>
      </c>
      <c r="F101" t="n">
        <v>24.03</v>
      </c>
      <c r="G101" t="n">
        <v>120.14</v>
      </c>
      <c r="H101" t="n">
        <v>1.52</v>
      </c>
      <c r="I101" t="n">
        <v>12</v>
      </c>
      <c r="J101" t="n">
        <v>301.1</v>
      </c>
      <c r="K101" t="n">
        <v>59.19</v>
      </c>
      <c r="L101" t="n">
        <v>25.75</v>
      </c>
      <c r="M101" t="n">
        <v>10</v>
      </c>
      <c r="N101" t="n">
        <v>86.16</v>
      </c>
      <c r="O101" t="n">
        <v>37370.16</v>
      </c>
      <c r="P101" t="n">
        <v>393.89</v>
      </c>
      <c r="Q101" t="n">
        <v>452.56</v>
      </c>
      <c r="R101" t="n">
        <v>72.11</v>
      </c>
      <c r="S101" t="n">
        <v>57.64</v>
      </c>
      <c r="T101" t="n">
        <v>5132.89</v>
      </c>
      <c r="U101" t="n">
        <v>0.8</v>
      </c>
      <c r="V101" t="n">
        <v>0.88</v>
      </c>
      <c r="W101" t="n">
        <v>6.82</v>
      </c>
      <c r="X101" t="n">
        <v>0.3</v>
      </c>
      <c r="Y101" t="n">
        <v>1</v>
      </c>
      <c r="Z101" t="n">
        <v>10</v>
      </c>
      <c r="AA101" t="n">
        <v>513.096949955555</v>
      </c>
      <c r="AB101" t="n">
        <v>702.0418831690378</v>
      </c>
      <c r="AC101" t="n">
        <v>635.0399911613555</v>
      </c>
      <c r="AD101" t="n">
        <v>513096.9499555551</v>
      </c>
      <c r="AE101" t="n">
        <v>702041.8831690378</v>
      </c>
      <c r="AF101" t="n">
        <v>3.281491091030552e-06</v>
      </c>
      <c r="AG101" t="n">
        <v>7.934027777777779</v>
      </c>
      <c r="AH101" t="n">
        <v>635039.9911613555</v>
      </c>
    </row>
    <row r="102">
      <c r="A102" t="n">
        <v>100</v>
      </c>
      <c r="B102" t="n">
        <v>130</v>
      </c>
      <c r="C102" t="inlineStr">
        <is>
          <t xml:space="preserve">CONCLUIDO	</t>
        </is>
      </c>
      <c r="D102" t="n">
        <v>3.647</v>
      </c>
      <c r="E102" t="n">
        <v>27.42</v>
      </c>
      <c r="F102" t="n">
        <v>24.03</v>
      </c>
      <c r="G102" t="n">
        <v>120.14</v>
      </c>
      <c r="H102" t="n">
        <v>1.54</v>
      </c>
      <c r="I102" t="n">
        <v>12</v>
      </c>
      <c r="J102" t="n">
        <v>301.63</v>
      </c>
      <c r="K102" t="n">
        <v>59.19</v>
      </c>
      <c r="L102" t="n">
        <v>26</v>
      </c>
      <c r="M102" t="n">
        <v>10</v>
      </c>
      <c r="N102" t="n">
        <v>86.44</v>
      </c>
      <c r="O102" t="n">
        <v>37435.32</v>
      </c>
      <c r="P102" t="n">
        <v>394.23</v>
      </c>
      <c r="Q102" t="n">
        <v>452.57</v>
      </c>
      <c r="R102" t="n">
        <v>72.2</v>
      </c>
      <c r="S102" t="n">
        <v>57.64</v>
      </c>
      <c r="T102" t="n">
        <v>5179.07</v>
      </c>
      <c r="U102" t="n">
        <v>0.8</v>
      </c>
      <c r="V102" t="n">
        <v>0.88</v>
      </c>
      <c r="W102" t="n">
        <v>6.81</v>
      </c>
      <c r="X102" t="n">
        <v>0.3</v>
      </c>
      <c r="Y102" t="n">
        <v>1</v>
      </c>
      <c r="Z102" t="n">
        <v>10</v>
      </c>
      <c r="AA102" t="n">
        <v>513.3319020786549</v>
      </c>
      <c r="AB102" t="n">
        <v>702.3633550292191</v>
      </c>
      <c r="AC102" t="n">
        <v>635.3307821983898</v>
      </c>
      <c r="AD102" t="n">
        <v>513331.902078655</v>
      </c>
      <c r="AE102" t="n">
        <v>702363.3550292191</v>
      </c>
      <c r="AF102" t="n">
        <v>3.281401115677778e-06</v>
      </c>
      <c r="AG102" t="n">
        <v>7.934027777777779</v>
      </c>
      <c r="AH102" t="n">
        <v>635330.7821983898</v>
      </c>
    </row>
    <row r="103">
      <c r="A103" t="n">
        <v>101</v>
      </c>
      <c r="B103" t="n">
        <v>130</v>
      </c>
      <c r="C103" t="inlineStr">
        <is>
          <t xml:space="preserve">CONCLUIDO	</t>
        </is>
      </c>
      <c r="D103" t="n">
        <v>3.647</v>
      </c>
      <c r="E103" t="n">
        <v>27.42</v>
      </c>
      <c r="F103" t="n">
        <v>24.03</v>
      </c>
      <c r="G103" t="n">
        <v>120.14</v>
      </c>
      <c r="H103" t="n">
        <v>1.55</v>
      </c>
      <c r="I103" t="n">
        <v>12</v>
      </c>
      <c r="J103" t="n">
        <v>302.16</v>
      </c>
      <c r="K103" t="n">
        <v>59.19</v>
      </c>
      <c r="L103" t="n">
        <v>26.25</v>
      </c>
      <c r="M103" t="n">
        <v>10</v>
      </c>
      <c r="N103" t="n">
        <v>86.72</v>
      </c>
      <c r="O103" t="n">
        <v>37500.6</v>
      </c>
      <c r="P103" t="n">
        <v>394.52</v>
      </c>
      <c r="Q103" t="n">
        <v>452.59</v>
      </c>
      <c r="R103" t="n">
        <v>72.09</v>
      </c>
      <c r="S103" t="n">
        <v>57.64</v>
      </c>
      <c r="T103" t="n">
        <v>5122.91</v>
      </c>
      <c r="U103" t="n">
        <v>0.8</v>
      </c>
      <c r="V103" t="n">
        <v>0.88</v>
      </c>
      <c r="W103" t="n">
        <v>6.82</v>
      </c>
      <c r="X103" t="n">
        <v>0.3</v>
      </c>
      <c r="Y103" t="n">
        <v>1</v>
      </c>
      <c r="Z103" t="n">
        <v>10</v>
      </c>
      <c r="AA103" t="n">
        <v>513.5242267271536</v>
      </c>
      <c r="AB103" t="n">
        <v>702.6265020980597</v>
      </c>
      <c r="AC103" t="n">
        <v>635.5688148803094</v>
      </c>
      <c r="AD103" t="n">
        <v>513524.2267271536</v>
      </c>
      <c r="AE103" t="n">
        <v>702626.5020980597</v>
      </c>
      <c r="AF103" t="n">
        <v>3.281401115677778e-06</v>
      </c>
      <c r="AG103" t="n">
        <v>7.934027777777779</v>
      </c>
      <c r="AH103" t="n">
        <v>635568.8148803094</v>
      </c>
    </row>
    <row r="104">
      <c r="A104" t="n">
        <v>102</v>
      </c>
      <c r="B104" t="n">
        <v>130</v>
      </c>
      <c r="C104" t="inlineStr">
        <is>
          <t xml:space="preserve">CONCLUIDO	</t>
        </is>
      </c>
      <c r="D104" t="n">
        <v>3.6476</v>
      </c>
      <c r="E104" t="n">
        <v>27.42</v>
      </c>
      <c r="F104" t="n">
        <v>24.02</v>
      </c>
      <c r="G104" t="n">
        <v>120.12</v>
      </c>
      <c r="H104" t="n">
        <v>1.56</v>
      </c>
      <c r="I104" t="n">
        <v>12</v>
      </c>
      <c r="J104" t="n">
        <v>302.69</v>
      </c>
      <c r="K104" t="n">
        <v>59.19</v>
      </c>
      <c r="L104" t="n">
        <v>26.5</v>
      </c>
      <c r="M104" t="n">
        <v>10</v>
      </c>
      <c r="N104" t="n">
        <v>87</v>
      </c>
      <c r="O104" t="n">
        <v>37566</v>
      </c>
      <c r="P104" t="n">
        <v>395.04</v>
      </c>
      <c r="Q104" t="n">
        <v>452.59</v>
      </c>
      <c r="R104" t="n">
        <v>71.93000000000001</v>
      </c>
      <c r="S104" t="n">
        <v>57.64</v>
      </c>
      <c r="T104" t="n">
        <v>5044.09</v>
      </c>
      <c r="U104" t="n">
        <v>0.8</v>
      </c>
      <c r="V104" t="n">
        <v>0.88</v>
      </c>
      <c r="W104" t="n">
        <v>6.82</v>
      </c>
      <c r="X104" t="n">
        <v>0.3</v>
      </c>
      <c r="Y104" t="n">
        <v>1</v>
      </c>
      <c r="Z104" t="n">
        <v>10</v>
      </c>
      <c r="AA104" t="n">
        <v>513.7771723816138</v>
      </c>
      <c r="AB104" t="n">
        <v>702.9725935016668</v>
      </c>
      <c r="AC104" t="n">
        <v>635.8818758060986</v>
      </c>
      <c r="AD104" t="n">
        <v>513777.1723816138</v>
      </c>
      <c r="AE104" t="n">
        <v>702972.5935016668</v>
      </c>
      <c r="AF104" t="n">
        <v>3.281940967794424e-06</v>
      </c>
      <c r="AG104" t="n">
        <v>7.934027777777779</v>
      </c>
      <c r="AH104" t="n">
        <v>635881.8758060986</v>
      </c>
    </row>
    <row r="105">
      <c r="A105" t="n">
        <v>103</v>
      </c>
      <c r="B105" t="n">
        <v>130</v>
      </c>
      <c r="C105" t="inlineStr">
        <is>
          <t xml:space="preserve">CONCLUIDO	</t>
        </is>
      </c>
      <c r="D105" t="n">
        <v>3.6452</v>
      </c>
      <c r="E105" t="n">
        <v>27.43</v>
      </c>
      <c r="F105" t="n">
        <v>24.04</v>
      </c>
      <c r="G105" t="n">
        <v>120.21</v>
      </c>
      <c r="H105" t="n">
        <v>1.57</v>
      </c>
      <c r="I105" t="n">
        <v>12</v>
      </c>
      <c r="J105" t="n">
        <v>303.22</v>
      </c>
      <c r="K105" t="n">
        <v>59.19</v>
      </c>
      <c r="L105" t="n">
        <v>26.75</v>
      </c>
      <c r="M105" t="n">
        <v>10</v>
      </c>
      <c r="N105" t="n">
        <v>87.28</v>
      </c>
      <c r="O105" t="n">
        <v>37631.52</v>
      </c>
      <c r="P105" t="n">
        <v>395.39</v>
      </c>
      <c r="Q105" t="n">
        <v>452.56</v>
      </c>
      <c r="R105" t="n">
        <v>72.42</v>
      </c>
      <c r="S105" t="n">
        <v>57.64</v>
      </c>
      <c r="T105" t="n">
        <v>5286.12</v>
      </c>
      <c r="U105" t="n">
        <v>0.8</v>
      </c>
      <c r="V105" t="n">
        <v>0.88</v>
      </c>
      <c r="W105" t="n">
        <v>6.82</v>
      </c>
      <c r="X105" t="n">
        <v>0.32</v>
      </c>
      <c r="Y105" t="n">
        <v>1</v>
      </c>
      <c r="Z105" t="n">
        <v>10</v>
      </c>
      <c r="AA105" t="n">
        <v>514.3072150626164</v>
      </c>
      <c r="AB105" t="n">
        <v>703.6978212816473</v>
      </c>
      <c r="AC105" t="n">
        <v>636.5378888646213</v>
      </c>
      <c r="AD105" t="n">
        <v>514307.2150626164</v>
      </c>
      <c r="AE105" t="n">
        <v>703697.8212816473</v>
      </c>
      <c r="AF105" t="n">
        <v>3.279781559327841e-06</v>
      </c>
      <c r="AG105" t="n">
        <v>7.936921296296297</v>
      </c>
      <c r="AH105" t="n">
        <v>636537.8888646213</v>
      </c>
    </row>
    <row r="106">
      <c r="A106" t="n">
        <v>104</v>
      </c>
      <c r="B106" t="n">
        <v>130</v>
      </c>
      <c r="C106" t="inlineStr">
        <is>
          <t xml:space="preserve">CONCLUIDO	</t>
        </is>
      </c>
      <c r="D106" t="n">
        <v>3.6457</v>
      </c>
      <c r="E106" t="n">
        <v>27.43</v>
      </c>
      <c r="F106" t="n">
        <v>24.04</v>
      </c>
      <c r="G106" t="n">
        <v>120.19</v>
      </c>
      <c r="H106" t="n">
        <v>1.58</v>
      </c>
      <c r="I106" t="n">
        <v>12</v>
      </c>
      <c r="J106" t="n">
        <v>303.75</v>
      </c>
      <c r="K106" t="n">
        <v>59.19</v>
      </c>
      <c r="L106" t="n">
        <v>27</v>
      </c>
      <c r="M106" t="n">
        <v>10</v>
      </c>
      <c r="N106" t="n">
        <v>87.56</v>
      </c>
      <c r="O106" t="n">
        <v>37697.16</v>
      </c>
      <c r="P106" t="n">
        <v>395.26</v>
      </c>
      <c r="Q106" t="n">
        <v>452.66</v>
      </c>
      <c r="R106" t="n">
        <v>72.45</v>
      </c>
      <c r="S106" t="n">
        <v>57.64</v>
      </c>
      <c r="T106" t="n">
        <v>5305.02</v>
      </c>
      <c r="U106" t="n">
        <v>0.8</v>
      </c>
      <c r="V106" t="n">
        <v>0.88</v>
      </c>
      <c r="W106" t="n">
        <v>6.82</v>
      </c>
      <c r="X106" t="n">
        <v>0.31</v>
      </c>
      <c r="Y106" t="n">
        <v>1</v>
      </c>
      <c r="Z106" t="n">
        <v>10</v>
      </c>
      <c r="AA106" t="n">
        <v>514.173446693944</v>
      </c>
      <c r="AB106" t="n">
        <v>703.5147934981857</v>
      </c>
      <c r="AC106" t="n">
        <v>636.3723289959323</v>
      </c>
      <c r="AD106" t="n">
        <v>514173.446693944</v>
      </c>
      <c r="AE106" t="n">
        <v>703514.7934981857</v>
      </c>
      <c r="AF106" t="n">
        <v>3.280231436091713e-06</v>
      </c>
      <c r="AG106" t="n">
        <v>7.936921296296297</v>
      </c>
      <c r="AH106" t="n">
        <v>636372.3289959324</v>
      </c>
    </row>
    <row r="107">
      <c r="A107" t="n">
        <v>105</v>
      </c>
      <c r="B107" t="n">
        <v>130</v>
      </c>
      <c r="C107" t="inlineStr">
        <is>
          <t xml:space="preserve">CONCLUIDO	</t>
        </is>
      </c>
      <c r="D107" t="n">
        <v>3.6469</v>
      </c>
      <c r="E107" t="n">
        <v>27.42</v>
      </c>
      <c r="F107" t="n">
        <v>24.03</v>
      </c>
      <c r="G107" t="n">
        <v>120.14</v>
      </c>
      <c r="H107" t="n">
        <v>1.6</v>
      </c>
      <c r="I107" t="n">
        <v>12</v>
      </c>
      <c r="J107" t="n">
        <v>304.29</v>
      </c>
      <c r="K107" t="n">
        <v>59.19</v>
      </c>
      <c r="L107" t="n">
        <v>27.25</v>
      </c>
      <c r="M107" t="n">
        <v>10</v>
      </c>
      <c r="N107" t="n">
        <v>87.84</v>
      </c>
      <c r="O107" t="n">
        <v>37762.92</v>
      </c>
      <c r="P107" t="n">
        <v>395.25</v>
      </c>
      <c r="Q107" t="n">
        <v>452.56</v>
      </c>
      <c r="R107" t="n">
        <v>72.31</v>
      </c>
      <c r="S107" t="n">
        <v>57.64</v>
      </c>
      <c r="T107" t="n">
        <v>5235.45</v>
      </c>
      <c r="U107" t="n">
        <v>0.8</v>
      </c>
      <c r="V107" t="n">
        <v>0.88</v>
      </c>
      <c r="W107" t="n">
        <v>6.81</v>
      </c>
      <c r="X107" t="n">
        <v>0.3</v>
      </c>
      <c r="Y107" t="n">
        <v>1</v>
      </c>
      <c r="Z107" t="n">
        <v>10</v>
      </c>
      <c r="AA107" t="n">
        <v>514.0178475938885</v>
      </c>
      <c r="AB107" t="n">
        <v>703.3018959449417</v>
      </c>
      <c r="AC107" t="n">
        <v>636.1797500863664</v>
      </c>
      <c r="AD107" t="n">
        <v>514017.8475938885</v>
      </c>
      <c r="AE107" t="n">
        <v>703301.8959449418</v>
      </c>
      <c r="AF107" t="n">
        <v>3.281311140325004e-06</v>
      </c>
      <c r="AG107" t="n">
        <v>7.934027777777779</v>
      </c>
      <c r="AH107" t="n">
        <v>636179.7500863664</v>
      </c>
    </row>
    <row r="108">
      <c r="A108" t="n">
        <v>106</v>
      </c>
      <c r="B108" t="n">
        <v>130</v>
      </c>
      <c r="C108" t="inlineStr">
        <is>
          <t xml:space="preserve">CONCLUIDO	</t>
        </is>
      </c>
      <c r="D108" t="n">
        <v>3.6455</v>
      </c>
      <c r="E108" t="n">
        <v>27.43</v>
      </c>
      <c r="F108" t="n">
        <v>24.04</v>
      </c>
      <c r="G108" t="n">
        <v>120.2</v>
      </c>
      <c r="H108" t="n">
        <v>1.61</v>
      </c>
      <c r="I108" t="n">
        <v>12</v>
      </c>
      <c r="J108" t="n">
        <v>304.82</v>
      </c>
      <c r="K108" t="n">
        <v>59.19</v>
      </c>
      <c r="L108" t="n">
        <v>27.5</v>
      </c>
      <c r="M108" t="n">
        <v>10</v>
      </c>
      <c r="N108" t="n">
        <v>88.13</v>
      </c>
      <c r="O108" t="n">
        <v>37828.81</v>
      </c>
      <c r="P108" t="n">
        <v>395.08</v>
      </c>
      <c r="Q108" t="n">
        <v>452.61</v>
      </c>
      <c r="R108" t="n">
        <v>72.56999999999999</v>
      </c>
      <c r="S108" t="n">
        <v>57.64</v>
      </c>
      <c r="T108" t="n">
        <v>5362.84</v>
      </c>
      <c r="U108" t="n">
        <v>0.79</v>
      </c>
      <c r="V108" t="n">
        <v>0.88</v>
      </c>
      <c r="W108" t="n">
        <v>6.81</v>
      </c>
      <c r="X108" t="n">
        <v>0.31</v>
      </c>
      <c r="Y108" t="n">
        <v>1</v>
      </c>
      <c r="Z108" t="n">
        <v>10</v>
      </c>
      <c r="AA108" t="n">
        <v>514.0730266112487</v>
      </c>
      <c r="AB108" t="n">
        <v>703.3773943108206</v>
      </c>
      <c r="AC108" t="n">
        <v>636.2480429941684</v>
      </c>
      <c r="AD108" t="n">
        <v>514073.0266112487</v>
      </c>
      <c r="AE108" t="n">
        <v>703377.3943108206</v>
      </c>
      <c r="AF108" t="n">
        <v>3.280051485386164e-06</v>
      </c>
      <c r="AG108" t="n">
        <v>7.936921296296297</v>
      </c>
      <c r="AH108" t="n">
        <v>636248.0429941684</v>
      </c>
    </row>
    <row r="109">
      <c r="A109" t="n">
        <v>107</v>
      </c>
      <c r="B109" t="n">
        <v>130</v>
      </c>
      <c r="C109" t="inlineStr">
        <is>
          <t xml:space="preserve">CONCLUIDO	</t>
        </is>
      </c>
      <c r="D109" t="n">
        <v>3.6454</v>
      </c>
      <c r="E109" t="n">
        <v>27.43</v>
      </c>
      <c r="F109" t="n">
        <v>24.04</v>
      </c>
      <c r="G109" t="n">
        <v>120.2</v>
      </c>
      <c r="H109" t="n">
        <v>1.62</v>
      </c>
      <c r="I109" t="n">
        <v>12</v>
      </c>
      <c r="J109" t="n">
        <v>305.36</v>
      </c>
      <c r="K109" t="n">
        <v>59.19</v>
      </c>
      <c r="L109" t="n">
        <v>27.75</v>
      </c>
      <c r="M109" t="n">
        <v>10</v>
      </c>
      <c r="N109" t="n">
        <v>88.41</v>
      </c>
      <c r="O109" t="n">
        <v>37894.82</v>
      </c>
      <c r="P109" t="n">
        <v>394.73</v>
      </c>
      <c r="Q109" t="n">
        <v>452.56</v>
      </c>
      <c r="R109" t="n">
        <v>72.65000000000001</v>
      </c>
      <c r="S109" t="n">
        <v>57.64</v>
      </c>
      <c r="T109" t="n">
        <v>5403.28</v>
      </c>
      <c r="U109" t="n">
        <v>0.79</v>
      </c>
      <c r="V109" t="n">
        <v>0.88</v>
      </c>
      <c r="W109" t="n">
        <v>6.81</v>
      </c>
      <c r="X109" t="n">
        <v>0.32</v>
      </c>
      <c r="Y109" t="n">
        <v>1</v>
      </c>
      <c r="Z109" t="n">
        <v>10</v>
      </c>
      <c r="AA109" t="n">
        <v>513.8503077619439</v>
      </c>
      <c r="AB109" t="n">
        <v>703.0726605555394</v>
      </c>
      <c r="AC109" t="n">
        <v>635.9723926007948</v>
      </c>
      <c r="AD109" t="n">
        <v>513850.3077619438</v>
      </c>
      <c r="AE109" t="n">
        <v>703072.6605555394</v>
      </c>
      <c r="AF109" t="n">
        <v>3.279961510033389e-06</v>
      </c>
      <c r="AG109" t="n">
        <v>7.936921296296297</v>
      </c>
      <c r="AH109" t="n">
        <v>635972.3926007948</v>
      </c>
    </row>
    <row r="110">
      <c r="A110" t="n">
        <v>108</v>
      </c>
      <c r="B110" t="n">
        <v>130</v>
      </c>
      <c r="C110" t="inlineStr">
        <is>
          <t xml:space="preserve">CONCLUIDO	</t>
        </is>
      </c>
      <c r="D110" t="n">
        <v>3.6459</v>
      </c>
      <c r="E110" t="n">
        <v>27.43</v>
      </c>
      <c r="F110" t="n">
        <v>24.04</v>
      </c>
      <c r="G110" t="n">
        <v>120.18</v>
      </c>
      <c r="H110" t="n">
        <v>1.63</v>
      </c>
      <c r="I110" t="n">
        <v>12</v>
      </c>
      <c r="J110" t="n">
        <v>305.89</v>
      </c>
      <c r="K110" t="n">
        <v>59.19</v>
      </c>
      <c r="L110" t="n">
        <v>28</v>
      </c>
      <c r="M110" t="n">
        <v>10</v>
      </c>
      <c r="N110" t="n">
        <v>88.7</v>
      </c>
      <c r="O110" t="n">
        <v>37960.95</v>
      </c>
      <c r="P110" t="n">
        <v>394.18</v>
      </c>
      <c r="Q110" t="n">
        <v>452.66</v>
      </c>
      <c r="R110" t="n">
        <v>72.59</v>
      </c>
      <c r="S110" t="n">
        <v>57.64</v>
      </c>
      <c r="T110" t="n">
        <v>5370.77</v>
      </c>
      <c r="U110" t="n">
        <v>0.79</v>
      </c>
      <c r="V110" t="n">
        <v>0.88</v>
      </c>
      <c r="W110" t="n">
        <v>6.81</v>
      </c>
      <c r="X110" t="n">
        <v>0.31</v>
      </c>
      <c r="Y110" t="n">
        <v>1</v>
      </c>
      <c r="Z110" t="n">
        <v>10</v>
      </c>
      <c r="AA110" t="n">
        <v>513.4379862079103</v>
      </c>
      <c r="AB110" t="n">
        <v>702.5085040149677</v>
      </c>
      <c r="AC110" t="n">
        <v>635.4620783686563</v>
      </c>
      <c r="AD110" t="n">
        <v>513437.9862079103</v>
      </c>
      <c r="AE110" t="n">
        <v>702508.5040149677</v>
      </c>
      <c r="AF110" t="n">
        <v>3.280411386797261e-06</v>
      </c>
      <c r="AG110" t="n">
        <v>7.936921296296297</v>
      </c>
      <c r="AH110" t="n">
        <v>635462.0783686563</v>
      </c>
    </row>
    <row r="111">
      <c r="A111" t="n">
        <v>109</v>
      </c>
      <c r="B111" t="n">
        <v>130</v>
      </c>
      <c r="C111" t="inlineStr">
        <is>
          <t xml:space="preserve">CONCLUIDO	</t>
        </is>
      </c>
      <c r="D111" t="n">
        <v>3.6549</v>
      </c>
      <c r="E111" t="n">
        <v>27.36</v>
      </c>
      <c r="F111" t="n">
        <v>24.02</v>
      </c>
      <c r="G111" t="n">
        <v>131</v>
      </c>
      <c r="H111" t="n">
        <v>1.64</v>
      </c>
      <c r="I111" t="n">
        <v>11</v>
      </c>
      <c r="J111" t="n">
        <v>306.43</v>
      </c>
      <c r="K111" t="n">
        <v>59.19</v>
      </c>
      <c r="L111" t="n">
        <v>28.25</v>
      </c>
      <c r="M111" t="n">
        <v>9</v>
      </c>
      <c r="N111" t="n">
        <v>88.98999999999999</v>
      </c>
      <c r="O111" t="n">
        <v>38027.2</v>
      </c>
      <c r="P111" t="n">
        <v>393.79</v>
      </c>
      <c r="Q111" t="n">
        <v>452.57</v>
      </c>
      <c r="R111" t="n">
        <v>71.81</v>
      </c>
      <c r="S111" t="n">
        <v>57.64</v>
      </c>
      <c r="T111" t="n">
        <v>4989.68</v>
      </c>
      <c r="U111" t="n">
        <v>0.8</v>
      </c>
      <c r="V111" t="n">
        <v>0.88</v>
      </c>
      <c r="W111" t="n">
        <v>6.81</v>
      </c>
      <c r="X111" t="n">
        <v>0.29</v>
      </c>
      <c r="Y111" t="n">
        <v>1</v>
      </c>
      <c r="Z111" t="n">
        <v>10</v>
      </c>
      <c r="AA111" t="n">
        <v>499.6739166876358</v>
      </c>
      <c r="AB111" t="n">
        <v>683.675896869437</v>
      </c>
      <c r="AC111" t="n">
        <v>618.426828817365</v>
      </c>
      <c r="AD111" t="n">
        <v>499673.9166876358</v>
      </c>
      <c r="AE111" t="n">
        <v>683675.896869437</v>
      </c>
      <c r="AF111" t="n">
        <v>3.288509168546945e-06</v>
      </c>
      <c r="AG111" t="n">
        <v>7.916666666666667</v>
      </c>
      <c r="AH111" t="n">
        <v>618426.828817365</v>
      </c>
    </row>
    <row r="112">
      <c r="A112" t="n">
        <v>110</v>
      </c>
      <c r="B112" t="n">
        <v>130</v>
      </c>
      <c r="C112" t="inlineStr">
        <is>
          <t xml:space="preserve">CONCLUIDO	</t>
        </is>
      </c>
      <c r="D112" t="n">
        <v>3.6574</v>
      </c>
      <c r="E112" t="n">
        <v>27.34</v>
      </c>
      <c r="F112" t="n">
        <v>24</v>
      </c>
      <c r="G112" t="n">
        <v>130.9</v>
      </c>
      <c r="H112" t="n">
        <v>1.65</v>
      </c>
      <c r="I112" t="n">
        <v>11</v>
      </c>
      <c r="J112" t="n">
        <v>306.97</v>
      </c>
      <c r="K112" t="n">
        <v>59.19</v>
      </c>
      <c r="L112" t="n">
        <v>28.5</v>
      </c>
      <c r="M112" t="n">
        <v>9</v>
      </c>
      <c r="N112" t="n">
        <v>89.27</v>
      </c>
      <c r="O112" t="n">
        <v>38093.58</v>
      </c>
      <c r="P112" t="n">
        <v>393.74</v>
      </c>
      <c r="Q112" t="n">
        <v>452.58</v>
      </c>
      <c r="R112" t="n">
        <v>71.23</v>
      </c>
      <c r="S112" t="n">
        <v>57.64</v>
      </c>
      <c r="T112" t="n">
        <v>4699.98</v>
      </c>
      <c r="U112" t="n">
        <v>0.8100000000000001</v>
      </c>
      <c r="V112" t="n">
        <v>0.88</v>
      </c>
      <c r="W112" t="n">
        <v>6.81</v>
      </c>
      <c r="X112" t="n">
        <v>0.27</v>
      </c>
      <c r="Y112" t="n">
        <v>1</v>
      </c>
      <c r="Z112" t="n">
        <v>10</v>
      </c>
      <c r="AA112" t="n">
        <v>499.335610910537</v>
      </c>
      <c r="AB112" t="n">
        <v>683.2130119802127</v>
      </c>
      <c r="AC112" t="n">
        <v>618.0081210123054</v>
      </c>
      <c r="AD112" t="n">
        <v>499335.610910537</v>
      </c>
      <c r="AE112" t="n">
        <v>683213.0119802128</v>
      </c>
      <c r="AF112" t="n">
        <v>3.290758552366303e-06</v>
      </c>
      <c r="AG112" t="n">
        <v>7.91087962962963</v>
      </c>
      <c r="AH112" t="n">
        <v>618008.1210123054</v>
      </c>
    </row>
    <row r="113">
      <c r="A113" t="n">
        <v>111</v>
      </c>
      <c r="B113" t="n">
        <v>130</v>
      </c>
      <c r="C113" t="inlineStr">
        <is>
          <t xml:space="preserve">CONCLUIDO	</t>
        </is>
      </c>
      <c r="D113" t="n">
        <v>3.6569</v>
      </c>
      <c r="E113" t="n">
        <v>27.35</v>
      </c>
      <c r="F113" t="n">
        <v>24</v>
      </c>
      <c r="G113" t="n">
        <v>130.92</v>
      </c>
      <c r="H113" t="n">
        <v>1.67</v>
      </c>
      <c r="I113" t="n">
        <v>11</v>
      </c>
      <c r="J113" t="n">
        <v>307.51</v>
      </c>
      <c r="K113" t="n">
        <v>59.19</v>
      </c>
      <c r="L113" t="n">
        <v>28.75</v>
      </c>
      <c r="M113" t="n">
        <v>9</v>
      </c>
      <c r="N113" t="n">
        <v>89.56</v>
      </c>
      <c r="O113" t="n">
        <v>38160.09</v>
      </c>
      <c r="P113" t="n">
        <v>394.19</v>
      </c>
      <c r="Q113" t="n">
        <v>452.56</v>
      </c>
      <c r="R113" t="n">
        <v>71.34999999999999</v>
      </c>
      <c r="S113" t="n">
        <v>57.64</v>
      </c>
      <c r="T113" t="n">
        <v>4758.2</v>
      </c>
      <c r="U113" t="n">
        <v>0.8100000000000001</v>
      </c>
      <c r="V113" t="n">
        <v>0.88</v>
      </c>
      <c r="W113" t="n">
        <v>6.81</v>
      </c>
      <c r="X113" t="n">
        <v>0.28</v>
      </c>
      <c r="Y113" t="n">
        <v>1</v>
      </c>
      <c r="Z113" t="n">
        <v>10</v>
      </c>
      <c r="AA113" t="n">
        <v>499.6802890518489</v>
      </c>
      <c r="AB113" t="n">
        <v>683.6846158192823</v>
      </c>
      <c r="AC113" t="n">
        <v>618.4347156428742</v>
      </c>
      <c r="AD113" t="n">
        <v>499680.2890518489</v>
      </c>
      <c r="AE113" t="n">
        <v>683684.6158192822</v>
      </c>
      <c r="AF113" t="n">
        <v>3.290308675602431e-06</v>
      </c>
      <c r="AG113" t="n">
        <v>7.913773148148149</v>
      </c>
      <c r="AH113" t="n">
        <v>618434.7156428741</v>
      </c>
    </row>
    <row r="114">
      <c r="A114" t="n">
        <v>112</v>
      </c>
      <c r="B114" t="n">
        <v>130</v>
      </c>
      <c r="C114" t="inlineStr">
        <is>
          <t xml:space="preserve">CONCLUIDO	</t>
        </is>
      </c>
      <c r="D114" t="n">
        <v>3.6559</v>
      </c>
      <c r="E114" t="n">
        <v>27.35</v>
      </c>
      <c r="F114" t="n">
        <v>24.01</v>
      </c>
      <c r="G114" t="n">
        <v>130.97</v>
      </c>
      <c r="H114" t="n">
        <v>1.68</v>
      </c>
      <c r="I114" t="n">
        <v>11</v>
      </c>
      <c r="J114" t="n">
        <v>308.05</v>
      </c>
      <c r="K114" t="n">
        <v>59.19</v>
      </c>
      <c r="L114" t="n">
        <v>29</v>
      </c>
      <c r="M114" t="n">
        <v>9</v>
      </c>
      <c r="N114" t="n">
        <v>89.84999999999999</v>
      </c>
      <c r="O114" t="n">
        <v>38226.72</v>
      </c>
      <c r="P114" t="n">
        <v>394.52</v>
      </c>
      <c r="Q114" t="n">
        <v>452.55</v>
      </c>
      <c r="R114" t="n">
        <v>71.51000000000001</v>
      </c>
      <c r="S114" t="n">
        <v>57.64</v>
      </c>
      <c r="T114" t="n">
        <v>4837.32</v>
      </c>
      <c r="U114" t="n">
        <v>0.8100000000000001</v>
      </c>
      <c r="V114" t="n">
        <v>0.88</v>
      </c>
      <c r="W114" t="n">
        <v>6.82</v>
      </c>
      <c r="X114" t="n">
        <v>0.29</v>
      </c>
      <c r="Y114" t="n">
        <v>1</v>
      </c>
      <c r="Z114" t="n">
        <v>10</v>
      </c>
      <c r="AA114" t="n">
        <v>500.0277379417445</v>
      </c>
      <c r="AB114" t="n">
        <v>684.1600107188004</v>
      </c>
      <c r="AC114" t="n">
        <v>618.8647395204032</v>
      </c>
      <c r="AD114" t="n">
        <v>500027.7379417445</v>
      </c>
      <c r="AE114" t="n">
        <v>684160.0107188005</v>
      </c>
      <c r="AF114" t="n">
        <v>3.289408922074688e-06</v>
      </c>
      <c r="AG114" t="n">
        <v>7.913773148148149</v>
      </c>
      <c r="AH114" t="n">
        <v>618864.7395204032</v>
      </c>
    </row>
    <row r="115">
      <c r="A115" t="n">
        <v>113</v>
      </c>
      <c r="B115" t="n">
        <v>130</v>
      </c>
      <c r="C115" t="inlineStr">
        <is>
          <t xml:space="preserve">CONCLUIDO	</t>
        </is>
      </c>
      <c r="D115" t="n">
        <v>3.6566</v>
      </c>
      <c r="E115" t="n">
        <v>27.35</v>
      </c>
      <c r="F115" t="n">
        <v>24</v>
      </c>
      <c r="G115" t="n">
        <v>130.93</v>
      </c>
      <c r="H115" t="n">
        <v>1.69</v>
      </c>
      <c r="I115" t="n">
        <v>11</v>
      </c>
      <c r="J115" t="n">
        <v>308.59</v>
      </c>
      <c r="K115" t="n">
        <v>59.19</v>
      </c>
      <c r="L115" t="n">
        <v>29.25</v>
      </c>
      <c r="M115" t="n">
        <v>9</v>
      </c>
      <c r="N115" t="n">
        <v>90.14</v>
      </c>
      <c r="O115" t="n">
        <v>38293.47</v>
      </c>
      <c r="P115" t="n">
        <v>394.78</v>
      </c>
      <c r="Q115" t="n">
        <v>452.59</v>
      </c>
      <c r="R115" t="n">
        <v>71.47</v>
      </c>
      <c r="S115" t="n">
        <v>57.64</v>
      </c>
      <c r="T115" t="n">
        <v>4817.65</v>
      </c>
      <c r="U115" t="n">
        <v>0.8100000000000001</v>
      </c>
      <c r="V115" t="n">
        <v>0.88</v>
      </c>
      <c r="W115" t="n">
        <v>6.81</v>
      </c>
      <c r="X115" t="n">
        <v>0.28</v>
      </c>
      <c r="Y115" t="n">
        <v>1</v>
      </c>
      <c r="Z115" t="n">
        <v>10</v>
      </c>
      <c r="AA115" t="n">
        <v>500.0988043231542</v>
      </c>
      <c r="AB115" t="n">
        <v>684.2572468770727</v>
      </c>
      <c r="AC115" t="n">
        <v>618.9526955962019</v>
      </c>
      <c r="AD115" t="n">
        <v>500098.8043231543</v>
      </c>
      <c r="AE115" t="n">
        <v>684257.2468770727</v>
      </c>
      <c r="AF115" t="n">
        <v>3.290038749544108e-06</v>
      </c>
      <c r="AG115" t="n">
        <v>7.913773148148149</v>
      </c>
      <c r="AH115" t="n">
        <v>618952.6955962019</v>
      </c>
    </row>
    <row r="116">
      <c r="A116" t="n">
        <v>114</v>
      </c>
      <c r="B116" t="n">
        <v>130</v>
      </c>
      <c r="C116" t="inlineStr">
        <is>
          <t xml:space="preserve">CONCLUIDO	</t>
        </is>
      </c>
      <c r="D116" t="n">
        <v>3.6557</v>
      </c>
      <c r="E116" t="n">
        <v>27.35</v>
      </c>
      <c r="F116" t="n">
        <v>24.01</v>
      </c>
      <c r="G116" t="n">
        <v>130.97</v>
      </c>
      <c r="H116" t="n">
        <v>1.7</v>
      </c>
      <c r="I116" t="n">
        <v>11</v>
      </c>
      <c r="J116" t="n">
        <v>309.13</v>
      </c>
      <c r="K116" t="n">
        <v>59.19</v>
      </c>
      <c r="L116" t="n">
        <v>29.5</v>
      </c>
      <c r="M116" t="n">
        <v>9</v>
      </c>
      <c r="N116" t="n">
        <v>90.44</v>
      </c>
      <c r="O116" t="n">
        <v>38360.36</v>
      </c>
      <c r="P116" t="n">
        <v>395.17</v>
      </c>
      <c r="Q116" t="n">
        <v>452.56</v>
      </c>
      <c r="R116" t="n">
        <v>71.68000000000001</v>
      </c>
      <c r="S116" t="n">
        <v>57.64</v>
      </c>
      <c r="T116" t="n">
        <v>4920.89</v>
      </c>
      <c r="U116" t="n">
        <v>0.8</v>
      </c>
      <c r="V116" t="n">
        <v>0.88</v>
      </c>
      <c r="W116" t="n">
        <v>6.81</v>
      </c>
      <c r="X116" t="n">
        <v>0.29</v>
      </c>
      <c r="Y116" t="n">
        <v>1</v>
      </c>
      <c r="Z116" t="n">
        <v>10</v>
      </c>
      <c r="AA116" t="n">
        <v>500.4766490946901</v>
      </c>
      <c r="AB116" t="n">
        <v>684.774230762823</v>
      </c>
      <c r="AC116" t="n">
        <v>619.4203392654875</v>
      </c>
      <c r="AD116" t="n">
        <v>500476.6490946901</v>
      </c>
      <c r="AE116" t="n">
        <v>684774.230762823</v>
      </c>
      <c r="AF116" t="n">
        <v>3.28922897136914e-06</v>
      </c>
      <c r="AG116" t="n">
        <v>7.913773148148149</v>
      </c>
      <c r="AH116" t="n">
        <v>619420.3392654875</v>
      </c>
    </row>
    <row r="117">
      <c r="A117" t="n">
        <v>115</v>
      </c>
      <c r="B117" t="n">
        <v>130</v>
      </c>
      <c r="C117" t="inlineStr">
        <is>
          <t xml:space="preserve">CONCLUIDO	</t>
        </is>
      </c>
      <c r="D117" t="n">
        <v>3.6569</v>
      </c>
      <c r="E117" t="n">
        <v>27.35</v>
      </c>
      <c r="F117" t="n">
        <v>24</v>
      </c>
      <c r="G117" t="n">
        <v>130.92</v>
      </c>
      <c r="H117" t="n">
        <v>1.71</v>
      </c>
      <c r="I117" t="n">
        <v>11</v>
      </c>
      <c r="J117" t="n">
        <v>309.67</v>
      </c>
      <c r="K117" t="n">
        <v>59.19</v>
      </c>
      <c r="L117" t="n">
        <v>29.75</v>
      </c>
      <c r="M117" t="n">
        <v>9</v>
      </c>
      <c r="N117" t="n">
        <v>90.73</v>
      </c>
      <c r="O117" t="n">
        <v>38427.37</v>
      </c>
      <c r="P117" t="n">
        <v>394.9</v>
      </c>
      <c r="Q117" t="n">
        <v>452.59</v>
      </c>
      <c r="R117" t="n">
        <v>71.45999999999999</v>
      </c>
      <c r="S117" t="n">
        <v>57.64</v>
      </c>
      <c r="T117" t="n">
        <v>4812.41</v>
      </c>
      <c r="U117" t="n">
        <v>0.8100000000000001</v>
      </c>
      <c r="V117" t="n">
        <v>0.88</v>
      </c>
      <c r="W117" t="n">
        <v>6.81</v>
      </c>
      <c r="X117" t="n">
        <v>0.28</v>
      </c>
      <c r="Y117" t="n">
        <v>1</v>
      </c>
      <c r="Z117" t="n">
        <v>10</v>
      </c>
      <c r="AA117" t="n">
        <v>500.1498781187928</v>
      </c>
      <c r="AB117" t="n">
        <v>684.3271282974823</v>
      </c>
      <c r="AC117" t="n">
        <v>619.0159076319267</v>
      </c>
      <c r="AD117" t="n">
        <v>500149.8781187928</v>
      </c>
      <c r="AE117" t="n">
        <v>684327.1282974823</v>
      </c>
      <c r="AF117" t="n">
        <v>3.290308675602431e-06</v>
      </c>
      <c r="AG117" t="n">
        <v>7.913773148148149</v>
      </c>
      <c r="AH117" t="n">
        <v>619015.9076319267</v>
      </c>
    </row>
    <row r="118">
      <c r="A118" t="n">
        <v>116</v>
      </c>
      <c r="B118" t="n">
        <v>130</v>
      </c>
      <c r="C118" t="inlineStr">
        <is>
          <t xml:space="preserve">CONCLUIDO	</t>
        </is>
      </c>
      <c r="D118" t="n">
        <v>3.6547</v>
      </c>
      <c r="E118" t="n">
        <v>27.36</v>
      </c>
      <c r="F118" t="n">
        <v>24.02</v>
      </c>
      <c r="G118" t="n">
        <v>131.01</v>
      </c>
      <c r="H118" t="n">
        <v>1.72</v>
      </c>
      <c r="I118" t="n">
        <v>11</v>
      </c>
      <c r="J118" t="n">
        <v>310.22</v>
      </c>
      <c r="K118" t="n">
        <v>59.19</v>
      </c>
      <c r="L118" t="n">
        <v>30</v>
      </c>
      <c r="M118" t="n">
        <v>9</v>
      </c>
      <c r="N118" t="n">
        <v>91.02</v>
      </c>
      <c r="O118" t="n">
        <v>38494.52</v>
      </c>
      <c r="P118" t="n">
        <v>395.01</v>
      </c>
      <c r="Q118" t="n">
        <v>452.55</v>
      </c>
      <c r="R118" t="n">
        <v>71.89</v>
      </c>
      <c r="S118" t="n">
        <v>57.64</v>
      </c>
      <c r="T118" t="n">
        <v>5027.3</v>
      </c>
      <c r="U118" t="n">
        <v>0.8</v>
      </c>
      <c r="V118" t="n">
        <v>0.88</v>
      </c>
      <c r="W118" t="n">
        <v>6.82</v>
      </c>
      <c r="X118" t="n">
        <v>0.3</v>
      </c>
      <c r="Y118" t="n">
        <v>1</v>
      </c>
      <c r="Z118" t="n">
        <v>10</v>
      </c>
      <c r="AA118" t="n">
        <v>500.5001522859618</v>
      </c>
      <c r="AB118" t="n">
        <v>684.8063888660087</v>
      </c>
      <c r="AC118" t="n">
        <v>619.4494282444393</v>
      </c>
      <c r="AD118" t="n">
        <v>500500.1522859618</v>
      </c>
      <c r="AE118" t="n">
        <v>684806.3888660086</v>
      </c>
      <c r="AF118" t="n">
        <v>3.288329217841398e-06</v>
      </c>
      <c r="AG118" t="n">
        <v>7.916666666666667</v>
      </c>
      <c r="AH118" t="n">
        <v>619449.4282444393</v>
      </c>
    </row>
    <row r="119">
      <c r="A119" t="n">
        <v>117</v>
      </c>
      <c r="B119" t="n">
        <v>130</v>
      </c>
      <c r="C119" t="inlineStr">
        <is>
          <t xml:space="preserve">CONCLUIDO	</t>
        </is>
      </c>
      <c r="D119" t="n">
        <v>3.6567</v>
      </c>
      <c r="E119" t="n">
        <v>27.35</v>
      </c>
      <c r="F119" t="n">
        <v>24</v>
      </c>
      <c r="G119" t="n">
        <v>130.93</v>
      </c>
      <c r="H119" t="n">
        <v>1.73</v>
      </c>
      <c r="I119" t="n">
        <v>11</v>
      </c>
      <c r="J119" t="n">
        <v>310.76</v>
      </c>
      <c r="K119" t="n">
        <v>59.19</v>
      </c>
      <c r="L119" t="n">
        <v>30.25</v>
      </c>
      <c r="M119" t="n">
        <v>9</v>
      </c>
      <c r="N119" t="n">
        <v>91.31999999999999</v>
      </c>
      <c r="O119" t="n">
        <v>38561.79</v>
      </c>
      <c r="P119" t="n">
        <v>395.12</v>
      </c>
      <c r="Q119" t="n">
        <v>452.56</v>
      </c>
      <c r="R119" t="n">
        <v>71.45</v>
      </c>
      <c r="S119" t="n">
        <v>57.64</v>
      </c>
      <c r="T119" t="n">
        <v>4809.99</v>
      </c>
      <c r="U119" t="n">
        <v>0.8100000000000001</v>
      </c>
      <c r="V119" t="n">
        <v>0.88</v>
      </c>
      <c r="W119" t="n">
        <v>6.81</v>
      </c>
      <c r="X119" t="n">
        <v>0.28</v>
      </c>
      <c r="Y119" t="n">
        <v>1</v>
      </c>
      <c r="Z119" t="n">
        <v>10</v>
      </c>
      <c r="AA119" t="n">
        <v>500.3142586207499</v>
      </c>
      <c r="AB119" t="n">
        <v>684.5520409522159</v>
      </c>
      <c r="AC119" t="n">
        <v>619.2193549385595</v>
      </c>
      <c r="AD119" t="n">
        <v>500314.2586207499</v>
      </c>
      <c r="AE119" t="n">
        <v>684552.0409522159</v>
      </c>
      <c r="AF119" t="n">
        <v>3.290128724896883e-06</v>
      </c>
      <c r="AG119" t="n">
        <v>7.913773148148149</v>
      </c>
      <c r="AH119" t="n">
        <v>619219.3549385595</v>
      </c>
    </row>
    <row r="120">
      <c r="A120" t="n">
        <v>118</v>
      </c>
      <c r="B120" t="n">
        <v>130</v>
      </c>
      <c r="C120" t="inlineStr">
        <is>
          <t xml:space="preserve">CONCLUIDO	</t>
        </is>
      </c>
      <c r="D120" t="n">
        <v>3.6579</v>
      </c>
      <c r="E120" t="n">
        <v>27.34</v>
      </c>
      <c r="F120" t="n">
        <v>24</v>
      </c>
      <c r="G120" t="n">
        <v>130.88</v>
      </c>
      <c r="H120" t="n">
        <v>1.75</v>
      </c>
      <c r="I120" t="n">
        <v>11</v>
      </c>
      <c r="J120" t="n">
        <v>311.31</v>
      </c>
      <c r="K120" t="n">
        <v>59.19</v>
      </c>
      <c r="L120" t="n">
        <v>30.5</v>
      </c>
      <c r="M120" t="n">
        <v>9</v>
      </c>
      <c r="N120" t="n">
        <v>91.62</v>
      </c>
      <c r="O120" t="n">
        <v>38629.19</v>
      </c>
      <c r="P120" t="n">
        <v>394.78</v>
      </c>
      <c r="Q120" t="n">
        <v>452.55</v>
      </c>
      <c r="R120" t="n">
        <v>71.22</v>
      </c>
      <c r="S120" t="n">
        <v>57.64</v>
      </c>
      <c r="T120" t="n">
        <v>4692.4</v>
      </c>
      <c r="U120" t="n">
        <v>0.8100000000000001</v>
      </c>
      <c r="V120" t="n">
        <v>0.88</v>
      </c>
      <c r="W120" t="n">
        <v>6.81</v>
      </c>
      <c r="X120" t="n">
        <v>0.27</v>
      </c>
      <c r="Y120" t="n">
        <v>1</v>
      </c>
      <c r="Z120" t="n">
        <v>10</v>
      </c>
      <c r="AA120" t="n">
        <v>499.9762332349549</v>
      </c>
      <c r="AB120" t="n">
        <v>684.0895397067437</v>
      </c>
      <c r="AC120" t="n">
        <v>618.8009941628305</v>
      </c>
      <c r="AD120" t="n">
        <v>499976.2332349549</v>
      </c>
      <c r="AE120" t="n">
        <v>684089.5397067437</v>
      </c>
      <c r="AF120" t="n">
        <v>3.291208429130174e-06</v>
      </c>
      <c r="AG120" t="n">
        <v>7.91087962962963</v>
      </c>
      <c r="AH120" t="n">
        <v>618800.9941628305</v>
      </c>
    </row>
    <row r="121">
      <c r="A121" t="n">
        <v>119</v>
      </c>
      <c r="B121" t="n">
        <v>130</v>
      </c>
      <c r="C121" t="inlineStr">
        <is>
          <t xml:space="preserve">CONCLUIDO	</t>
        </is>
      </c>
      <c r="D121" t="n">
        <v>3.6552</v>
      </c>
      <c r="E121" t="n">
        <v>27.36</v>
      </c>
      <c r="F121" t="n">
        <v>24.02</v>
      </c>
      <c r="G121" t="n">
        <v>130.99</v>
      </c>
      <c r="H121" t="n">
        <v>1.76</v>
      </c>
      <c r="I121" t="n">
        <v>11</v>
      </c>
      <c r="J121" t="n">
        <v>311.86</v>
      </c>
      <c r="K121" t="n">
        <v>59.19</v>
      </c>
      <c r="L121" t="n">
        <v>30.75</v>
      </c>
      <c r="M121" t="n">
        <v>9</v>
      </c>
      <c r="N121" t="n">
        <v>91.91</v>
      </c>
      <c r="O121" t="n">
        <v>38696.85</v>
      </c>
      <c r="P121" t="n">
        <v>394.93</v>
      </c>
      <c r="Q121" t="n">
        <v>452.59</v>
      </c>
      <c r="R121" t="n">
        <v>71.72</v>
      </c>
      <c r="S121" t="n">
        <v>57.64</v>
      </c>
      <c r="T121" t="n">
        <v>4944.19</v>
      </c>
      <c r="U121" t="n">
        <v>0.8</v>
      </c>
      <c r="V121" t="n">
        <v>0.88</v>
      </c>
      <c r="W121" t="n">
        <v>6.82</v>
      </c>
      <c r="X121" t="n">
        <v>0.29</v>
      </c>
      <c r="Y121" t="n">
        <v>1</v>
      </c>
      <c r="Z121" t="n">
        <v>10</v>
      </c>
      <c r="AA121" t="n">
        <v>500.3999837828926</v>
      </c>
      <c r="AB121" t="n">
        <v>684.6693339009868</v>
      </c>
      <c r="AC121" t="n">
        <v>619.3254536129213</v>
      </c>
      <c r="AD121" t="n">
        <v>500399.9837828926</v>
      </c>
      <c r="AE121" t="n">
        <v>684669.3339009868</v>
      </c>
      <c r="AF121" t="n">
        <v>3.288779094605269e-06</v>
      </c>
      <c r="AG121" t="n">
        <v>7.916666666666667</v>
      </c>
      <c r="AH121" t="n">
        <v>619325.4536129213</v>
      </c>
    </row>
    <row r="122">
      <c r="A122" t="n">
        <v>120</v>
      </c>
      <c r="B122" t="n">
        <v>130</v>
      </c>
      <c r="C122" t="inlineStr">
        <is>
          <t xml:space="preserve">CONCLUIDO	</t>
        </is>
      </c>
      <c r="D122" t="n">
        <v>3.657</v>
      </c>
      <c r="E122" t="n">
        <v>27.34</v>
      </c>
      <c r="F122" t="n">
        <v>24</v>
      </c>
      <c r="G122" t="n">
        <v>130.92</v>
      </c>
      <c r="H122" t="n">
        <v>1.77</v>
      </c>
      <c r="I122" t="n">
        <v>11</v>
      </c>
      <c r="J122" t="n">
        <v>312.41</v>
      </c>
      <c r="K122" t="n">
        <v>59.19</v>
      </c>
      <c r="L122" t="n">
        <v>31</v>
      </c>
      <c r="M122" t="n">
        <v>9</v>
      </c>
      <c r="N122" t="n">
        <v>92.20999999999999</v>
      </c>
      <c r="O122" t="n">
        <v>38764.53</v>
      </c>
      <c r="P122" t="n">
        <v>394</v>
      </c>
      <c r="Q122" t="n">
        <v>452.56</v>
      </c>
      <c r="R122" t="n">
        <v>71.5</v>
      </c>
      <c r="S122" t="n">
        <v>57.64</v>
      </c>
      <c r="T122" t="n">
        <v>4833.9</v>
      </c>
      <c r="U122" t="n">
        <v>0.8100000000000001</v>
      </c>
      <c r="V122" t="n">
        <v>0.88</v>
      </c>
      <c r="W122" t="n">
        <v>6.81</v>
      </c>
      <c r="X122" t="n">
        <v>0.28</v>
      </c>
      <c r="Y122" t="n">
        <v>1</v>
      </c>
      <c r="Z122" t="n">
        <v>10</v>
      </c>
      <c r="AA122" t="n">
        <v>499.5452083868216</v>
      </c>
      <c r="AB122" t="n">
        <v>683.4997924940533</v>
      </c>
      <c r="AC122" t="n">
        <v>618.267531596404</v>
      </c>
      <c r="AD122" t="n">
        <v>499545.2083868216</v>
      </c>
      <c r="AE122" t="n">
        <v>683499.7924940533</v>
      </c>
      <c r="AF122" t="n">
        <v>3.290398650955205e-06</v>
      </c>
      <c r="AG122" t="n">
        <v>7.91087962962963</v>
      </c>
      <c r="AH122" t="n">
        <v>618267.5315964039</v>
      </c>
    </row>
    <row r="123">
      <c r="A123" t="n">
        <v>121</v>
      </c>
      <c r="B123" t="n">
        <v>130</v>
      </c>
      <c r="C123" t="inlineStr">
        <is>
          <t xml:space="preserve">CONCLUIDO	</t>
        </is>
      </c>
      <c r="D123" t="n">
        <v>3.6673</v>
      </c>
      <c r="E123" t="n">
        <v>27.27</v>
      </c>
      <c r="F123" t="n">
        <v>23.97</v>
      </c>
      <c r="G123" t="n">
        <v>143.84</v>
      </c>
      <c r="H123" t="n">
        <v>1.78</v>
      </c>
      <c r="I123" t="n">
        <v>10</v>
      </c>
      <c r="J123" t="n">
        <v>312.96</v>
      </c>
      <c r="K123" t="n">
        <v>59.19</v>
      </c>
      <c r="L123" t="n">
        <v>31.25</v>
      </c>
      <c r="M123" t="n">
        <v>8</v>
      </c>
      <c r="N123" t="n">
        <v>92.51000000000001</v>
      </c>
      <c r="O123" t="n">
        <v>38832.33</v>
      </c>
      <c r="P123" t="n">
        <v>393.01</v>
      </c>
      <c r="Q123" t="n">
        <v>452.56</v>
      </c>
      <c r="R123" t="n">
        <v>70.43000000000001</v>
      </c>
      <c r="S123" t="n">
        <v>57.64</v>
      </c>
      <c r="T123" t="n">
        <v>4302.07</v>
      </c>
      <c r="U123" t="n">
        <v>0.82</v>
      </c>
      <c r="V123" t="n">
        <v>0.88</v>
      </c>
      <c r="W123" t="n">
        <v>6.81</v>
      </c>
      <c r="X123" t="n">
        <v>0.25</v>
      </c>
      <c r="Y123" t="n">
        <v>1</v>
      </c>
      <c r="Z123" t="n">
        <v>10</v>
      </c>
      <c r="AA123" t="n">
        <v>497.8207947800142</v>
      </c>
      <c r="AB123" t="n">
        <v>681.1403737214604</v>
      </c>
      <c r="AC123" t="n">
        <v>616.1332924400022</v>
      </c>
      <c r="AD123" t="n">
        <v>497820.7947800142</v>
      </c>
      <c r="AE123" t="n">
        <v>681140.3737214603</v>
      </c>
      <c r="AF123" t="n">
        <v>3.299666112290956e-06</v>
      </c>
      <c r="AG123" t="n">
        <v>7.890625</v>
      </c>
      <c r="AH123" t="n">
        <v>616133.2924400022</v>
      </c>
    </row>
    <row r="124">
      <c r="A124" t="n">
        <v>122</v>
      </c>
      <c r="B124" t="n">
        <v>130</v>
      </c>
      <c r="C124" t="inlineStr">
        <is>
          <t xml:space="preserve">CONCLUIDO	</t>
        </is>
      </c>
      <c r="D124" t="n">
        <v>3.6652</v>
      </c>
      <c r="E124" t="n">
        <v>27.28</v>
      </c>
      <c r="F124" t="n">
        <v>23.99</v>
      </c>
      <c r="G124" t="n">
        <v>143.94</v>
      </c>
      <c r="H124" t="n">
        <v>1.79</v>
      </c>
      <c r="I124" t="n">
        <v>10</v>
      </c>
      <c r="J124" t="n">
        <v>313.51</v>
      </c>
      <c r="K124" t="n">
        <v>59.19</v>
      </c>
      <c r="L124" t="n">
        <v>31.5</v>
      </c>
      <c r="M124" t="n">
        <v>8</v>
      </c>
      <c r="N124" t="n">
        <v>92.81</v>
      </c>
      <c r="O124" t="n">
        <v>38900.27</v>
      </c>
      <c r="P124" t="n">
        <v>393.75</v>
      </c>
      <c r="Q124" t="n">
        <v>452.57</v>
      </c>
      <c r="R124" t="n">
        <v>70.93000000000001</v>
      </c>
      <c r="S124" t="n">
        <v>57.64</v>
      </c>
      <c r="T124" t="n">
        <v>4552.7</v>
      </c>
      <c r="U124" t="n">
        <v>0.8100000000000001</v>
      </c>
      <c r="V124" t="n">
        <v>0.88</v>
      </c>
      <c r="W124" t="n">
        <v>6.81</v>
      </c>
      <c r="X124" t="n">
        <v>0.27</v>
      </c>
      <c r="Y124" t="n">
        <v>1</v>
      </c>
      <c r="Z124" t="n">
        <v>10</v>
      </c>
      <c r="AA124" t="n">
        <v>498.5750539035147</v>
      </c>
      <c r="AB124" t="n">
        <v>682.172384329798</v>
      </c>
      <c r="AC124" t="n">
        <v>617.066809404316</v>
      </c>
      <c r="AD124" t="n">
        <v>498575.0539035148</v>
      </c>
      <c r="AE124" t="n">
        <v>682172.3843297979</v>
      </c>
      <c r="AF124" t="n">
        <v>3.297776629882696e-06</v>
      </c>
      <c r="AG124" t="n">
        <v>7.893518518518519</v>
      </c>
      <c r="AH124" t="n">
        <v>617066.809404316</v>
      </c>
    </row>
    <row r="125">
      <c r="A125" t="n">
        <v>123</v>
      </c>
      <c r="B125" t="n">
        <v>130</v>
      </c>
      <c r="C125" t="inlineStr">
        <is>
          <t xml:space="preserve">CONCLUIDO	</t>
        </is>
      </c>
      <c r="D125" t="n">
        <v>3.666</v>
      </c>
      <c r="E125" t="n">
        <v>27.28</v>
      </c>
      <c r="F125" t="n">
        <v>23.98</v>
      </c>
      <c r="G125" t="n">
        <v>143.91</v>
      </c>
      <c r="H125" t="n">
        <v>1.8</v>
      </c>
      <c r="I125" t="n">
        <v>10</v>
      </c>
      <c r="J125" t="n">
        <v>314.06</v>
      </c>
      <c r="K125" t="n">
        <v>59.19</v>
      </c>
      <c r="L125" t="n">
        <v>31.75</v>
      </c>
      <c r="M125" t="n">
        <v>8</v>
      </c>
      <c r="N125" t="n">
        <v>93.12</v>
      </c>
      <c r="O125" t="n">
        <v>38968.34</v>
      </c>
      <c r="P125" t="n">
        <v>393.98</v>
      </c>
      <c r="Q125" t="n">
        <v>452.55</v>
      </c>
      <c r="R125" t="n">
        <v>70.79000000000001</v>
      </c>
      <c r="S125" t="n">
        <v>57.64</v>
      </c>
      <c r="T125" t="n">
        <v>4484.84</v>
      </c>
      <c r="U125" t="n">
        <v>0.8100000000000001</v>
      </c>
      <c r="V125" t="n">
        <v>0.88</v>
      </c>
      <c r="W125" t="n">
        <v>6.81</v>
      </c>
      <c r="X125" t="n">
        <v>0.26</v>
      </c>
      <c r="Y125" t="n">
        <v>1</v>
      </c>
      <c r="Z125" t="n">
        <v>10</v>
      </c>
      <c r="AA125" t="n">
        <v>498.6170567570109</v>
      </c>
      <c r="AB125" t="n">
        <v>682.2298544869864</v>
      </c>
      <c r="AC125" t="n">
        <v>617.1187946903623</v>
      </c>
      <c r="AD125" t="n">
        <v>498617.0567570109</v>
      </c>
      <c r="AE125" t="n">
        <v>682229.8544869864</v>
      </c>
      <c r="AF125" t="n">
        <v>3.29849643270489e-06</v>
      </c>
      <c r="AG125" t="n">
        <v>7.893518518518519</v>
      </c>
      <c r="AH125" t="n">
        <v>617118.7946903623</v>
      </c>
    </row>
    <row r="126">
      <c r="A126" t="n">
        <v>124</v>
      </c>
      <c r="B126" t="n">
        <v>130</v>
      </c>
      <c r="C126" t="inlineStr">
        <is>
          <t xml:space="preserve">CONCLUIDO	</t>
        </is>
      </c>
      <c r="D126" t="n">
        <v>3.6682</v>
      </c>
      <c r="E126" t="n">
        <v>27.26</v>
      </c>
      <c r="F126" t="n">
        <v>23.97</v>
      </c>
      <c r="G126" t="n">
        <v>143.81</v>
      </c>
      <c r="H126" t="n">
        <v>1.81</v>
      </c>
      <c r="I126" t="n">
        <v>10</v>
      </c>
      <c r="J126" t="n">
        <v>314.61</v>
      </c>
      <c r="K126" t="n">
        <v>59.19</v>
      </c>
      <c r="L126" t="n">
        <v>32</v>
      </c>
      <c r="M126" t="n">
        <v>8</v>
      </c>
      <c r="N126" t="n">
        <v>93.42</v>
      </c>
      <c r="O126" t="n">
        <v>39036.55</v>
      </c>
      <c r="P126" t="n">
        <v>394.07</v>
      </c>
      <c r="Q126" t="n">
        <v>452.55</v>
      </c>
      <c r="R126" t="n">
        <v>70.16</v>
      </c>
      <c r="S126" t="n">
        <v>57.64</v>
      </c>
      <c r="T126" t="n">
        <v>4169.61</v>
      </c>
      <c r="U126" t="n">
        <v>0.82</v>
      </c>
      <c r="V126" t="n">
        <v>0.88</v>
      </c>
      <c r="W126" t="n">
        <v>6.81</v>
      </c>
      <c r="X126" t="n">
        <v>0.24</v>
      </c>
      <c r="Y126" t="n">
        <v>1</v>
      </c>
      <c r="Z126" t="n">
        <v>10</v>
      </c>
      <c r="AA126" t="n">
        <v>498.4356520055711</v>
      </c>
      <c r="AB126" t="n">
        <v>681.9816485030537</v>
      </c>
      <c r="AC126" t="n">
        <v>616.8942771371767</v>
      </c>
      <c r="AD126" t="n">
        <v>498435.6520055711</v>
      </c>
      <c r="AE126" t="n">
        <v>681981.6485030537</v>
      </c>
      <c r="AF126" t="n">
        <v>3.300475890465924e-06</v>
      </c>
      <c r="AG126" t="n">
        <v>7.887731481481482</v>
      </c>
      <c r="AH126" t="n">
        <v>616894.2771371767</v>
      </c>
    </row>
    <row r="127">
      <c r="A127" t="n">
        <v>125</v>
      </c>
      <c r="B127" t="n">
        <v>130</v>
      </c>
      <c r="C127" t="inlineStr">
        <is>
          <t xml:space="preserve">CONCLUIDO	</t>
        </is>
      </c>
      <c r="D127" t="n">
        <v>3.666</v>
      </c>
      <c r="E127" t="n">
        <v>27.28</v>
      </c>
      <c r="F127" t="n">
        <v>23.98</v>
      </c>
      <c r="G127" t="n">
        <v>143.91</v>
      </c>
      <c r="H127" t="n">
        <v>1.82</v>
      </c>
      <c r="I127" t="n">
        <v>10</v>
      </c>
      <c r="J127" t="n">
        <v>315.17</v>
      </c>
      <c r="K127" t="n">
        <v>59.19</v>
      </c>
      <c r="L127" t="n">
        <v>32.25</v>
      </c>
      <c r="M127" t="n">
        <v>8</v>
      </c>
      <c r="N127" t="n">
        <v>93.72</v>
      </c>
      <c r="O127" t="n">
        <v>39104.89</v>
      </c>
      <c r="P127" t="n">
        <v>394.61</v>
      </c>
      <c r="Q127" t="n">
        <v>452.62</v>
      </c>
      <c r="R127" t="n">
        <v>70.72</v>
      </c>
      <c r="S127" t="n">
        <v>57.64</v>
      </c>
      <c r="T127" t="n">
        <v>4447.93</v>
      </c>
      <c r="U127" t="n">
        <v>0.82</v>
      </c>
      <c r="V127" t="n">
        <v>0.88</v>
      </c>
      <c r="W127" t="n">
        <v>6.81</v>
      </c>
      <c r="X127" t="n">
        <v>0.26</v>
      </c>
      <c r="Y127" t="n">
        <v>1</v>
      </c>
      <c r="Z127" t="n">
        <v>10</v>
      </c>
      <c r="AA127" t="n">
        <v>499.0327000736361</v>
      </c>
      <c r="AB127" t="n">
        <v>682.7985560096821</v>
      </c>
      <c r="AC127" t="n">
        <v>617.6332201379096</v>
      </c>
      <c r="AD127" t="n">
        <v>499032.7000736361</v>
      </c>
      <c r="AE127" t="n">
        <v>682798.5560096821</v>
      </c>
      <c r="AF127" t="n">
        <v>3.29849643270489e-06</v>
      </c>
      <c r="AG127" t="n">
        <v>7.893518518518519</v>
      </c>
      <c r="AH127" t="n">
        <v>617633.2201379095</v>
      </c>
    </row>
    <row r="128">
      <c r="A128" t="n">
        <v>126</v>
      </c>
      <c r="B128" t="n">
        <v>130</v>
      </c>
      <c r="C128" t="inlineStr">
        <is>
          <t xml:space="preserve">CONCLUIDO	</t>
        </is>
      </c>
      <c r="D128" t="n">
        <v>3.6657</v>
      </c>
      <c r="E128" t="n">
        <v>27.28</v>
      </c>
      <c r="F128" t="n">
        <v>23.99</v>
      </c>
      <c r="G128" t="n">
        <v>143.91</v>
      </c>
      <c r="H128" t="n">
        <v>1.83</v>
      </c>
      <c r="I128" t="n">
        <v>10</v>
      </c>
      <c r="J128" t="n">
        <v>315.72</v>
      </c>
      <c r="K128" t="n">
        <v>59.19</v>
      </c>
      <c r="L128" t="n">
        <v>32.5</v>
      </c>
      <c r="M128" t="n">
        <v>8</v>
      </c>
      <c r="N128" t="n">
        <v>94.03</v>
      </c>
      <c r="O128" t="n">
        <v>39173.37</v>
      </c>
      <c r="P128" t="n">
        <v>394.7</v>
      </c>
      <c r="Q128" t="n">
        <v>452.59</v>
      </c>
      <c r="R128" t="n">
        <v>70.87</v>
      </c>
      <c r="S128" t="n">
        <v>57.64</v>
      </c>
      <c r="T128" t="n">
        <v>4523.08</v>
      </c>
      <c r="U128" t="n">
        <v>0.8100000000000001</v>
      </c>
      <c r="V128" t="n">
        <v>0.88</v>
      </c>
      <c r="W128" t="n">
        <v>6.81</v>
      </c>
      <c r="X128" t="n">
        <v>0.26</v>
      </c>
      <c r="Y128" t="n">
        <v>1</v>
      </c>
      <c r="Z128" t="n">
        <v>10</v>
      </c>
      <c r="AA128" t="n">
        <v>499.155034353719</v>
      </c>
      <c r="AB128" t="n">
        <v>682.9659391686989</v>
      </c>
      <c r="AC128" t="n">
        <v>617.7846284831535</v>
      </c>
      <c r="AD128" t="n">
        <v>499155.034353719</v>
      </c>
      <c r="AE128" t="n">
        <v>682965.939168699</v>
      </c>
      <c r="AF128" t="n">
        <v>3.298226506646568e-06</v>
      </c>
      <c r="AG128" t="n">
        <v>7.893518518518519</v>
      </c>
      <c r="AH128" t="n">
        <v>617784.6284831535</v>
      </c>
    </row>
    <row r="129">
      <c r="A129" t="n">
        <v>127</v>
      </c>
      <c r="B129" t="n">
        <v>130</v>
      </c>
      <c r="C129" t="inlineStr">
        <is>
          <t xml:space="preserve">CONCLUIDO	</t>
        </is>
      </c>
      <c r="D129" t="n">
        <v>3.6657</v>
      </c>
      <c r="E129" t="n">
        <v>27.28</v>
      </c>
      <c r="F129" t="n">
        <v>23.99</v>
      </c>
      <c r="G129" t="n">
        <v>143.91</v>
      </c>
      <c r="H129" t="n">
        <v>1.84</v>
      </c>
      <c r="I129" t="n">
        <v>10</v>
      </c>
      <c r="J129" t="n">
        <v>316.28</v>
      </c>
      <c r="K129" t="n">
        <v>59.19</v>
      </c>
      <c r="L129" t="n">
        <v>32.75</v>
      </c>
      <c r="M129" t="n">
        <v>8</v>
      </c>
      <c r="N129" t="n">
        <v>94.33</v>
      </c>
      <c r="O129" t="n">
        <v>39241.99</v>
      </c>
      <c r="P129" t="n">
        <v>395.03</v>
      </c>
      <c r="Q129" t="n">
        <v>452.55</v>
      </c>
      <c r="R129" t="n">
        <v>70.8</v>
      </c>
      <c r="S129" t="n">
        <v>57.64</v>
      </c>
      <c r="T129" t="n">
        <v>4490.41</v>
      </c>
      <c r="U129" t="n">
        <v>0.8100000000000001</v>
      </c>
      <c r="V129" t="n">
        <v>0.88</v>
      </c>
      <c r="W129" t="n">
        <v>6.81</v>
      </c>
      <c r="X129" t="n">
        <v>0.26</v>
      </c>
      <c r="Y129" t="n">
        <v>1</v>
      </c>
      <c r="Z129" t="n">
        <v>10</v>
      </c>
      <c r="AA129" t="n">
        <v>499.3727700994575</v>
      </c>
      <c r="AB129" t="n">
        <v>683.2638548218416</v>
      </c>
      <c r="AC129" t="n">
        <v>618.0541114844874</v>
      </c>
      <c r="AD129" t="n">
        <v>499372.7700994575</v>
      </c>
      <c r="AE129" t="n">
        <v>683263.8548218416</v>
      </c>
      <c r="AF129" t="n">
        <v>3.298226506646568e-06</v>
      </c>
      <c r="AG129" t="n">
        <v>7.893518518518519</v>
      </c>
      <c r="AH129" t="n">
        <v>618054.1114844874</v>
      </c>
    </row>
    <row r="130">
      <c r="A130" t="n">
        <v>128</v>
      </c>
      <c r="B130" t="n">
        <v>130</v>
      </c>
      <c r="C130" t="inlineStr">
        <is>
          <t xml:space="preserve">CONCLUIDO	</t>
        </is>
      </c>
      <c r="D130" t="n">
        <v>3.6661</v>
      </c>
      <c r="E130" t="n">
        <v>27.28</v>
      </c>
      <c r="F130" t="n">
        <v>23.98</v>
      </c>
      <c r="G130" t="n">
        <v>143.9</v>
      </c>
      <c r="H130" t="n">
        <v>1.86</v>
      </c>
      <c r="I130" t="n">
        <v>10</v>
      </c>
      <c r="J130" t="n">
        <v>316.84</v>
      </c>
      <c r="K130" t="n">
        <v>59.19</v>
      </c>
      <c r="L130" t="n">
        <v>33</v>
      </c>
      <c r="M130" t="n">
        <v>8</v>
      </c>
      <c r="N130" t="n">
        <v>94.64</v>
      </c>
      <c r="O130" t="n">
        <v>39310.75</v>
      </c>
      <c r="P130" t="n">
        <v>395.14</v>
      </c>
      <c r="Q130" t="n">
        <v>452.62</v>
      </c>
      <c r="R130" t="n">
        <v>70.67</v>
      </c>
      <c r="S130" t="n">
        <v>57.64</v>
      </c>
      <c r="T130" t="n">
        <v>4422.06</v>
      </c>
      <c r="U130" t="n">
        <v>0.82</v>
      </c>
      <c r="V130" t="n">
        <v>0.88</v>
      </c>
      <c r="W130" t="n">
        <v>6.81</v>
      </c>
      <c r="X130" t="n">
        <v>0.26</v>
      </c>
      <c r="Y130" t="n">
        <v>1</v>
      </c>
      <c r="Z130" t="n">
        <v>10</v>
      </c>
      <c r="AA130" t="n">
        <v>499.3729803464926</v>
      </c>
      <c r="AB130" t="n">
        <v>683.2641424911105</v>
      </c>
      <c r="AC130" t="n">
        <v>618.0543716990051</v>
      </c>
      <c r="AD130" t="n">
        <v>499372.9803464926</v>
      </c>
      <c r="AE130" t="n">
        <v>683264.1424911105</v>
      </c>
      <c r="AF130" t="n">
        <v>3.298586408057664e-06</v>
      </c>
      <c r="AG130" t="n">
        <v>7.893518518518519</v>
      </c>
      <c r="AH130" t="n">
        <v>618054.371699005</v>
      </c>
    </row>
    <row r="131">
      <c r="A131" t="n">
        <v>129</v>
      </c>
      <c r="B131" t="n">
        <v>130</v>
      </c>
      <c r="C131" t="inlineStr">
        <is>
          <t xml:space="preserve">CONCLUIDO	</t>
        </is>
      </c>
      <c r="D131" t="n">
        <v>3.6673</v>
      </c>
      <c r="E131" t="n">
        <v>27.27</v>
      </c>
      <c r="F131" t="n">
        <v>23.97</v>
      </c>
      <c r="G131" t="n">
        <v>143.84</v>
      </c>
      <c r="H131" t="n">
        <v>1.87</v>
      </c>
      <c r="I131" t="n">
        <v>10</v>
      </c>
      <c r="J131" t="n">
        <v>317.39</v>
      </c>
      <c r="K131" t="n">
        <v>59.19</v>
      </c>
      <c r="L131" t="n">
        <v>33.25</v>
      </c>
      <c r="M131" t="n">
        <v>8</v>
      </c>
      <c r="N131" t="n">
        <v>94.95</v>
      </c>
      <c r="O131" t="n">
        <v>39379.65</v>
      </c>
      <c r="P131" t="n">
        <v>394.95</v>
      </c>
      <c r="Q131" t="n">
        <v>452.58</v>
      </c>
      <c r="R131" t="n">
        <v>70.48999999999999</v>
      </c>
      <c r="S131" t="n">
        <v>57.64</v>
      </c>
      <c r="T131" t="n">
        <v>4331.18</v>
      </c>
      <c r="U131" t="n">
        <v>0.82</v>
      </c>
      <c r="V131" t="n">
        <v>0.88</v>
      </c>
      <c r="W131" t="n">
        <v>6.81</v>
      </c>
      <c r="X131" t="n">
        <v>0.25</v>
      </c>
      <c r="Y131" t="n">
        <v>1</v>
      </c>
      <c r="Z131" t="n">
        <v>10</v>
      </c>
      <c r="AA131" t="n">
        <v>499.1002585841329</v>
      </c>
      <c r="AB131" t="n">
        <v>682.8909925442148</v>
      </c>
      <c r="AC131" t="n">
        <v>617.7168346593218</v>
      </c>
      <c r="AD131" t="n">
        <v>499100.2585841329</v>
      </c>
      <c r="AE131" t="n">
        <v>682890.9925442148</v>
      </c>
      <c r="AF131" t="n">
        <v>3.299666112290956e-06</v>
      </c>
      <c r="AG131" t="n">
        <v>7.890625</v>
      </c>
      <c r="AH131" t="n">
        <v>617716.8346593218</v>
      </c>
    </row>
    <row r="132">
      <c r="A132" t="n">
        <v>130</v>
      </c>
      <c r="B132" t="n">
        <v>130</v>
      </c>
      <c r="C132" t="inlineStr">
        <is>
          <t xml:space="preserve">CONCLUIDO	</t>
        </is>
      </c>
      <c r="D132" t="n">
        <v>3.6661</v>
      </c>
      <c r="E132" t="n">
        <v>27.28</v>
      </c>
      <c r="F132" t="n">
        <v>23.98</v>
      </c>
      <c r="G132" t="n">
        <v>143.9</v>
      </c>
      <c r="H132" t="n">
        <v>1.88</v>
      </c>
      <c r="I132" t="n">
        <v>10</v>
      </c>
      <c r="J132" t="n">
        <v>317.95</v>
      </c>
      <c r="K132" t="n">
        <v>59.19</v>
      </c>
      <c r="L132" t="n">
        <v>33.5</v>
      </c>
      <c r="M132" t="n">
        <v>8</v>
      </c>
      <c r="N132" t="n">
        <v>95.26000000000001</v>
      </c>
      <c r="O132" t="n">
        <v>39448.69</v>
      </c>
      <c r="P132" t="n">
        <v>395.12</v>
      </c>
      <c r="Q132" t="n">
        <v>452.65</v>
      </c>
      <c r="R132" t="n">
        <v>70.69</v>
      </c>
      <c r="S132" t="n">
        <v>57.64</v>
      </c>
      <c r="T132" t="n">
        <v>4434.11</v>
      </c>
      <c r="U132" t="n">
        <v>0.82</v>
      </c>
      <c r="V132" t="n">
        <v>0.88</v>
      </c>
      <c r="W132" t="n">
        <v>6.81</v>
      </c>
      <c r="X132" t="n">
        <v>0.26</v>
      </c>
      <c r="Y132" t="n">
        <v>1</v>
      </c>
      <c r="Z132" t="n">
        <v>10</v>
      </c>
      <c r="AA132" t="n">
        <v>499.359785680488</v>
      </c>
      <c r="AB132" t="n">
        <v>683.2460889669753</v>
      </c>
      <c r="AC132" t="n">
        <v>618.0380411778752</v>
      </c>
      <c r="AD132" t="n">
        <v>499359.785680488</v>
      </c>
      <c r="AE132" t="n">
        <v>683246.0889669753</v>
      </c>
      <c r="AF132" t="n">
        <v>3.298586408057664e-06</v>
      </c>
      <c r="AG132" t="n">
        <v>7.893518518518519</v>
      </c>
      <c r="AH132" t="n">
        <v>618038.0411778752</v>
      </c>
    </row>
    <row r="133">
      <c r="A133" t="n">
        <v>131</v>
      </c>
      <c r="B133" t="n">
        <v>130</v>
      </c>
      <c r="C133" t="inlineStr">
        <is>
          <t xml:space="preserve">CONCLUIDO	</t>
        </is>
      </c>
      <c r="D133" t="n">
        <v>3.6648</v>
      </c>
      <c r="E133" t="n">
        <v>27.29</v>
      </c>
      <c r="F133" t="n">
        <v>23.99</v>
      </c>
      <c r="G133" t="n">
        <v>143.95</v>
      </c>
      <c r="H133" t="n">
        <v>1.89</v>
      </c>
      <c r="I133" t="n">
        <v>10</v>
      </c>
      <c r="J133" t="n">
        <v>318.52</v>
      </c>
      <c r="K133" t="n">
        <v>59.19</v>
      </c>
      <c r="L133" t="n">
        <v>33.75</v>
      </c>
      <c r="M133" t="n">
        <v>8</v>
      </c>
      <c r="N133" t="n">
        <v>95.56999999999999</v>
      </c>
      <c r="O133" t="n">
        <v>39517.87</v>
      </c>
      <c r="P133" t="n">
        <v>395.29</v>
      </c>
      <c r="Q133" t="n">
        <v>452.55</v>
      </c>
      <c r="R133" t="n">
        <v>71.12</v>
      </c>
      <c r="S133" t="n">
        <v>57.64</v>
      </c>
      <c r="T133" t="n">
        <v>4645.92</v>
      </c>
      <c r="U133" t="n">
        <v>0.8100000000000001</v>
      </c>
      <c r="V133" t="n">
        <v>0.88</v>
      </c>
      <c r="W133" t="n">
        <v>6.81</v>
      </c>
      <c r="X133" t="n">
        <v>0.27</v>
      </c>
      <c r="Y133" t="n">
        <v>1</v>
      </c>
      <c r="Z133" t="n">
        <v>10</v>
      </c>
      <c r="AA133" t="n">
        <v>499.6288804453469</v>
      </c>
      <c r="AB133" t="n">
        <v>683.6142762958785</v>
      </c>
      <c r="AC133" t="n">
        <v>618.371089224862</v>
      </c>
      <c r="AD133" t="n">
        <v>499628.8804453469</v>
      </c>
      <c r="AE133" t="n">
        <v>683614.2762958786</v>
      </c>
      <c r="AF133" t="n">
        <v>3.297416728471599e-06</v>
      </c>
      <c r="AG133" t="n">
        <v>7.896412037037037</v>
      </c>
      <c r="AH133" t="n">
        <v>618371.0892248619</v>
      </c>
    </row>
    <row r="134">
      <c r="A134" t="n">
        <v>132</v>
      </c>
      <c r="B134" t="n">
        <v>130</v>
      </c>
      <c r="C134" t="inlineStr">
        <is>
          <t xml:space="preserve">CONCLUIDO	</t>
        </is>
      </c>
      <c r="D134" t="n">
        <v>3.6657</v>
      </c>
      <c r="E134" t="n">
        <v>27.28</v>
      </c>
      <c r="F134" t="n">
        <v>23.99</v>
      </c>
      <c r="G134" t="n">
        <v>143.92</v>
      </c>
      <c r="H134" t="n">
        <v>1.9</v>
      </c>
      <c r="I134" t="n">
        <v>10</v>
      </c>
      <c r="J134" t="n">
        <v>319.08</v>
      </c>
      <c r="K134" t="n">
        <v>59.19</v>
      </c>
      <c r="L134" t="n">
        <v>34</v>
      </c>
      <c r="M134" t="n">
        <v>8</v>
      </c>
      <c r="N134" t="n">
        <v>95.88</v>
      </c>
      <c r="O134" t="n">
        <v>39587.19</v>
      </c>
      <c r="P134" t="n">
        <v>395.06</v>
      </c>
      <c r="Q134" t="n">
        <v>452.56</v>
      </c>
      <c r="R134" t="n">
        <v>70.84999999999999</v>
      </c>
      <c r="S134" t="n">
        <v>57.64</v>
      </c>
      <c r="T134" t="n">
        <v>4514.89</v>
      </c>
      <c r="U134" t="n">
        <v>0.8100000000000001</v>
      </c>
      <c r="V134" t="n">
        <v>0.88</v>
      </c>
      <c r="W134" t="n">
        <v>6.81</v>
      </c>
      <c r="X134" t="n">
        <v>0.26</v>
      </c>
      <c r="Y134" t="n">
        <v>1</v>
      </c>
      <c r="Z134" t="n">
        <v>10</v>
      </c>
      <c r="AA134" t="n">
        <v>499.3925642581611</v>
      </c>
      <c r="AB134" t="n">
        <v>683.2909380630364</v>
      </c>
      <c r="AC134" t="n">
        <v>618.0786099391543</v>
      </c>
      <c r="AD134" t="n">
        <v>499392.5642581611</v>
      </c>
      <c r="AE134" t="n">
        <v>683290.9380630364</v>
      </c>
      <c r="AF134" t="n">
        <v>3.298226506646568e-06</v>
      </c>
      <c r="AG134" t="n">
        <v>7.893518518518519</v>
      </c>
      <c r="AH134" t="n">
        <v>618078.6099391542</v>
      </c>
    </row>
    <row r="135">
      <c r="A135" t="n">
        <v>133</v>
      </c>
      <c r="B135" t="n">
        <v>130</v>
      </c>
      <c r="C135" t="inlineStr">
        <is>
          <t xml:space="preserve">CONCLUIDO	</t>
        </is>
      </c>
      <c r="D135" t="n">
        <v>3.666</v>
      </c>
      <c r="E135" t="n">
        <v>27.28</v>
      </c>
      <c r="F135" t="n">
        <v>23.98</v>
      </c>
      <c r="G135" t="n">
        <v>143.91</v>
      </c>
      <c r="H135" t="n">
        <v>1.91</v>
      </c>
      <c r="I135" t="n">
        <v>10</v>
      </c>
      <c r="J135" t="n">
        <v>319.64</v>
      </c>
      <c r="K135" t="n">
        <v>59.19</v>
      </c>
      <c r="L135" t="n">
        <v>34.25</v>
      </c>
      <c r="M135" t="n">
        <v>8</v>
      </c>
      <c r="N135" t="n">
        <v>96.2</v>
      </c>
      <c r="O135" t="n">
        <v>39656.65</v>
      </c>
      <c r="P135" t="n">
        <v>394.77</v>
      </c>
      <c r="Q135" t="n">
        <v>452.6</v>
      </c>
      <c r="R135" t="n">
        <v>70.65000000000001</v>
      </c>
      <c r="S135" t="n">
        <v>57.64</v>
      </c>
      <c r="T135" t="n">
        <v>4414.8</v>
      </c>
      <c r="U135" t="n">
        <v>0.82</v>
      </c>
      <c r="V135" t="n">
        <v>0.88</v>
      </c>
      <c r="W135" t="n">
        <v>6.81</v>
      </c>
      <c r="X135" t="n">
        <v>0.26</v>
      </c>
      <c r="Y135" t="n">
        <v>1</v>
      </c>
      <c r="Z135" t="n">
        <v>10</v>
      </c>
      <c r="AA135" t="n">
        <v>499.1382602810331</v>
      </c>
      <c r="AB135" t="n">
        <v>682.9429881424302</v>
      </c>
      <c r="AC135" t="n">
        <v>617.7638678706198</v>
      </c>
      <c r="AD135" t="n">
        <v>499138.2602810331</v>
      </c>
      <c r="AE135" t="n">
        <v>682942.9881424302</v>
      </c>
      <c r="AF135" t="n">
        <v>3.29849643270489e-06</v>
      </c>
      <c r="AG135" t="n">
        <v>7.893518518518519</v>
      </c>
      <c r="AH135" t="n">
        <v>617763.8678706199</v>
      </c>
    </row>
    <row r="136">
      <c r="A136" t="n">
        <v>134</v>
      </c>
      <c r="B136" t="n">
        <v>130</v>
      </c>
      <c r="C136" t="inlineStr">
        <is>
          <t xml:space="preserve">CONCLUIDO	</t>
        </is>
      </c>
      <c r="D136" t="n">
        <v>3.6659</v>
      </c>
      <c r="E136" t="n">
        <v>27.28</v>
      </c>
      <c r="F136" t="n">
        <v>23.98</v>
      </c>
      <c r="G136" t="n">
        <v>143.91</v>
      </c>
      <c r="H136" t="n">
        <v>1.92</v>
      </c>
      <c r="I136" t="n">
        <v>10</v>
      </c>
      <c r="J136" t="n">
        <v>320.21</v>
      </c>
      <c r="K136" t="n">
        <v>59.19</v>
      </c>
      <c r="L136" t="n">
        <v>34.5</v>
      </c>
      <c r="M136" t="n">
        <v>8</v>
      </c>
      <c r="N136" t="n">
        <v>96.51000000000001</v>
      </c>
      <c r="O136" t="n">
        <v>39726.26</v>
      </c>
      <c r="P136" t="n">
        <v>394.29</v>
      </c>
      <c r="Q136" t="n">
        <v>452.55</v>
      </c>
      <c r="R136" t="n">
        <v>70.88</v>
      </c>
      <c r="S136" t="n">
        <v>57.64</v>
      </c>
      <c r="T136" t="n">
        <v>4525.86</v>
      </c>
      <c r="U136" t="n">
        <v>0.8100000000000001</v>
      </c>
      <c r="V136" t="n">
        <v>0.88</v>
      </c>
      <c r="W136" t="n">
        <v>6.81</v>
      </c>
      <c r="X136" t="n">
        <v>0.26</v>
      </c>
      <c r="Y136" t="n">
        <v>1</v>
      </c>
      <c r="Z136" t="n">
        <v>10</v>
      </c>
      <c r="AA136" t="n">
        <v>498.8309527877299</v>
      </c>
      <c r="AB136" t="n">
        <v>682.5225164726432</v>
      </c>
      <c r="AC136" t="n">
        <v>617.3835254268616</v>
      </c>
      <c r="AD136" t="n">
        <v>498830.9527877299</v>
      </c>
      <c r="AE136" t="n">
        <v>682522.5164726432</v>
      </c>
      <c r="AF136" t="n">
        <v>3.298406457352116e-06</v>
      </c>
      <c r="AG136" t="n">
        <v>7.893518518518519</v>
      </c>
      <c r="AH136" t="n">
        <v>617383.5254268616</v>
      </c>
    </row>
    <row r="137">
      <c r="A137" t="n">
        <v>135</v>
      </c>
      <c r="B137" t="n">
        <v>130</v>
      </c>
      <c r="C137" t="inlineStr">
        <is>
          <t xml:space="preserve">CONCLUIDO	</t>
        </is>
      </c>
      <c r="D137" t="n">
        <v>3.6663</v>
      </c>
      <c r="E137" t="n">
        <v>27.28</v>
      </c>
      <c r="F137" t="n">
        <v>23.98</v>
      </c>
      <c r="G137" t="n">
        <v>143.89</v>
      </c>
      <c r="H137" t="n">
        <v>1.93</v>
      </c>
      <c r="I137" t="n">
        <v>10</v>
      </c>
      <c r="J137" t="n">
        <v>320.77</v>
      </c>
      <c r="K137" t="n">
        <v>59.19</v>
      </c>
      <c r="L137" t="n">
        <v>34.75</v>
      </c>
      <c r="M137" t="n">
        <v>8</v>
      </c>
      <c r="N137" t="n">
        <v>96.83</v>
      </c>
      <c r="O137" t="n">
        <v>39796.01</v>
      </c>
      <c r="P137" t="n">
        <v>393.79</v>
      </c>
      <c r="Q137" t="n">
        <v>452.59</v>
      </c>
      <c r="R137" t="n">
        <v>70.8</v>
      </c>
      <c r="S137" t="n">
        <v>57.64</v>
      </c>
      <c r="T137" t="n">
        <v>4487.89</v>
      </c>
      <c r="U137" t="n">
        <v>0.8100000000000001</v>
      </c>
      <c r="V137" t="n">
        <v>0.88</v>
      </c>
      <c r="W137" t="n">
        <v>6.81</v>
      </c>
      <c r="X137" t="n">
        <v>0.26</v>
      </c>
      <c r="Y137" t="n">
        <v>1</v>
      </c>
      <c r="Z137" t="n">
        <v>10</v>
      </c>
      <c r="AA137" t="n">
        <v>498.4636146844652</v>
      </c>
      <c r="AB137" t="n">
        <v>682.019908273943</v>
      </c>
      <c r="AC137" t="n">
        <v>616.9288854492303</v>
      </c>
      <c r="AD137" t="n">
        <v>498463.6146844652</v>
      </c>
      <c r="AE137" t="n">
        <v>682019.908273943</v>
      </c>
      <c r="AF137" t="n">
        <v>3.298766358763213e-06</v>
      </c>
      <c r="AG137" t="n">
        <v>7.893518518518519</v>
      </c>
      <c r="AH137" t="n">
        <v>616928.8854492303</v>
      </c>
    </row>
    <row r="138">
      <c r="A138" t="n">
        <v>136</v>
      </c>
      <c r="B138" t="n">
        <v>130</v>
      </c>
      <c r="C138" t="inlineStr">
        <is>
          <t xml:space="preserve">CONCLUIDO	</t>
        </is>
      </c>
      <c r="D138" t="n">
        <v>3.6668</v>
      </c>
      <c r="E138" t="n">
        <v>27.27</v>
      </c>
      <c r="F138" t="n">
        <v>23.98</v>
      </c>
      <c r="G138" t="n">
        <v>143.87</v>
      </c>
      <c r="H138" t="n">
        <v>1.94</v>
      </c>
      <c r="I138" t="n">
        <v>10</v>
      </c>
      <c r="J138" t="n">
        <v>321.34</v>
      </c>
      <c r="K138" t="n">
        <v>59.19</v>
      </c>
      <c r="L138" t="n">
        <v>35</v>
      </c>
      <c r="M138" t="n">
        <v>8</v>
      </c>
      <c r="N138" t="n">
        <v>97.14</v>
      </c>
      <c r="O138" t="n">
        <v>39865.91</v>
      </c>
      <c r="P138" t="n">
        <v>393.04</v>
      </c>
      <c r="Q138" t="n">
        <v>452.57</v>
      </c>
      <c r="R138" t="n">
        <v>70.61</v>
      </c>
      <c r="S138" t="n">
        <v>57.64</v>
      </c>
      <c r="T138" t="n">
        <v>4391.2</v>
      </c>
      <c r="U138" t="n">
        <v>0.82</v>
      </c>
      <c r="V138" t="n">
        <v>0.88</v>
      </c>
      <c r="W138" t="n">
        <v>6.81</v>
      </c>
      <c r="X138" t="n">
        <v>0.25</v>
      </c>
      <c r="Y138" t="n">
        <v>1</v>
      </c>
      <c r="Z138" t="n">
        <v>10</v>
      </c>
      <c r="AA138" t="n">
        <v>497.9221038378291</v>
      </c>
      <c r="AB138" t="n">
        <v>681.2789892438029</v>
      </c>
      <c r="AC138" t="n">
        <v>616.2586786914405</v>
      </c>
      <c r="AD138" t="n">
        <v>497922.1038378291</v>
      </c>
      <c r="AE138" t="n">
        <v>681278.989243803</v>
      </c>
      <c r="AF138" t="n">
        <v>3.299216235527084e-06</v>
      </c>
      <c r="AG138" t="n">
        <v>7.890625</v>
      </c>
      <c r="AH138" t="n">
        <v>616258.6786914405</v>
      </c>
    </row>
    <row r="139">
      <c r="A139" t="n">
        <v>137</v>
      </c>
      <c r="B139" t="n">
        <v>130</v>
      </c>
      <c r="C139" t="inlineStr">
        <is>
          <t xml:space="preserve">CONCLUIDO	</t>
        </is>
      </c>
      <c r="D139" t="n">
        <v>3.6768</v>
      </c>
      <c r="E139" t="n">
        <v>27.2</v>
      </c>
      <c r="F139" t="n">
        <v>23.95</v>
      </c>
      <c r="G139" t="n">
        <v>159.68</v>
      </c>
      <c r="H139" t="n">
        <v>1.95</v>
      </c>
      <c r="I139" t="n">
        <v>9</v>
      </c>
      <c r="J139" t="n">
        <v>321.91</v>
      </c>
      <c r="K139" t="n">
        <v>59.19</v>
      </c>
      <c r="L139" t="n">
        <v>35.25</v>
      </c>
      <c r="M139" t="n">
        <v>7</v>
      </c>
      <c r="N139" t="n">
        <v>97.45999999999999</v>
      </c>
      <c r="O139" t="n">
        <v>39935.96</v>
      </c>
      <c r="P139" t="n">
        <v>392.87</v>
      </c>
      <c r="Q139" t="n">
        <v>452.57</v>
      </c>
      <c r="R139" t="n">
        <v>69.70999999999999</v>
      </c>
      <c r="S139" t="n">
        <v>57.64</v>
      </c>
      <c r="T139" t="n">
        <v>3947.07</v>
      </c>
      <c r="U139" t="n">
        <v>0.83</v>
      </c>
      <c r="V139" t="n">
        <v>0.89</v>
      </c>
      <c r="W139" t="n">
        <v>6.81</v>
      </c>
      <c r="X139" t="n">
        <v>0.23</v>
      </c>
      <c r="Y139" t="n">
        <v>1</v>
      </c>
      <c r="Z139" t="n">
        <v>10</v>
      </c>
      <c r="AA139" t="n">
        <v>496.7740622092543</v>
      </c>
      <c r="AB139" t="n">
        <v>679.7081880395649</v>
      </c>
      <c r="AC139" t="n">
        <v>614.8377925495015</v>
      </c>
      <c r="AD139" t="n">
        <v>496774.0622092544</v>
      </c>
      <c r="AE139" t="n">
        <v>679708.1880395649</v>
      </c>
      <c r="AF139" t="n">
        <v>3.308213770804512e-06</v>
      </c>
      <c r="AG139" t="n">
        <v>7.87037037037037</v>
      </c>
      <c r="AH139" t="n">
        <v>614837.7925495015</v>
      </c>
    </row>
    <row r="140">
      <c r="A140" t="n">
        <v>138</v>
      </c>
      <c r="B140" t="n">
        <v>130</v>
      </c>
      <c r="C140" t="inlineStr">
        <is>
          <t xml:space="preserve">CONCLUIDO	</t>
        </is>
      </c>
      <c r="D140" t="n">
        <v>3.6763</v>
      </c>
      <c r="E140" t="n">
        <v>27.2</v>
      </c>
      <c r="F140" t="n">
        <v>23.96</v>
      </c>
      <c r="G140" t="n">
        <v>159.71</v>
      </c>
      <c r="H140" t="n">
        <v>1.96</v>
      </c>
      <c r="I140" t="n">
        <v>9</v>
      </c>
      <c r="J140" t="n">
        <v>322.47</v>
      </c>
      <c r="K140" t="n">
        <v>59.19</v>
      </c>
      <c r="L140" t="n">
        <v>35.5</v>
      </c>
      <c r="M140" t="n">
        <v>7</v>
      </c>
      <c r="N140" t="n">
        <v>97.78</v>
      </c>
      <c r="O140" t="n">
        <v>40006.15</v>
      </c>
      <c r="P140" t="n">
        <v>393.37</v>
      </c>
      <c r="Q140" t="n">
        <v>452.57</v>
      </c>
      <c r="R140" t="n">
        <v>69.79000000000001</v>
      </c>
      <c r="S140" t="n">
        <v>57.64</v>
      </c>
      <c r="T140" t="n">
        <v>3989.65</v>
      </c>
      <c r="U140" t="n">
        <v>0.83</v>
      </c>
      <c r="V140" t="n">
        <v>0.89</v>
      </c>
      <c r="W140" t="n">
        <v>6.81</v>
      </c>
      <c r="X140" t="n">
        <v>0.23</v>
      </c>
      <c r="Y140" t="n">
        <v>1</v>
      </c>
      <c r="Z140" t="n">
        <v>10</v>
      </c>
      <c r="AA140" t="n">
        <v>497.18418145016</v>
      </c>
      <c r="AB140" t="n">
        <v>680.2693312781561</v>
      </c>
      <c r="AC140" t="n">
        <v>615.345381064971</v>
      </c>
      <c r="AD140" t="n">
        <v>497184.18145016</v>
      </c>
      <c r="AE140" t="n">
        <v>680269.331278156</v>
      </c>
      <c r="AF140" t="n">
        <v>3.30776389404064e-06</v>
      </c>
      <c r="AG140" t="n">
        <v>7.87037037037037</v>
      </c>
      <c r="AH140" t="n">
        <v>615345.381064971</v>
      </c>
    </row>
    <row r="141">
      <c r="A141" t="n">
        <v>139</v>
      </c>
      <c r="B141" t="n">
        <v>130</v>
      </c>
      <c r="C141" t="inlineStr">
        <is>
          <t xml:space="preserve">CONCLUIDO	</t>
        </is>
      </c>
      <c r="D141" t="n">
        <v>3.6778</v>
      </c>
      <c r="E141" t="n">
        <v>27.19</v>
      </c>
      <c r="F141" t="n">
        <v>23.95</v>
      </c>
      <c r="G141" t="n">
        <v>159.64</v>
      </c>
      <c r="H141" t="n">
        <v>1.97</v>
      </c>
      <c r="I141" t="n">
        <v>9</v>
      </c>
      <c r="J141" t="n">
        <v>323.04</v>
      </c>
      <c r="K141" t="n">
        <v>59.19</v>
      </c>
      <c r="L141" t="n">
        <v>35.75</v>
      </c>
      <c r="M141" t="n">
        <v>7</v>
      </c>
      <c r="N141" t="n">
        <v>98.09999999999999</v>
      </c>
      <c r="O141" t="n">
        <v>40076.49</v>
      </c>
      <c r="P141" t="n">
        <v>393.62</v>
      </c>
      <c r="Q141" t="n">
        <v>452.6</v>
      </c>
      <c r="R141" t="n">
        <v>69.45999999999999</v>
      </c>
      <c r="S141" t="n">
        <v>57.64</v>
      </c>
      <c r="T141" t="n">
        <v>3823.14</v>
      </c>
      <c r="U141" t="n">
        <v>0.83</v>
      </c>
      <c r="V141" t="n">
        <v>0.89</v>
      </c>
      <c r="W141" t="n">
        <v>6.81</v>
      </c>
      <c r="X141" t="n">
        <v>0.22</v>
      </c>
      <c r="Y141" t="n">
        <v>1</v>
      </c>
      <c r="Z141" t="n">
        <v>10</v>
      </c>
      <c r="AA141" t="n">
        <v>497.174416816504</v>
      </c>
      <c r="AB141" t="n">
        <v>680.2559708756025</v>
      </c>
      <c r="AC141" t="n">
        <v>615.333295760486</v>
      </c>
      <c r="AD141" t="n">
        <v>497174.416816504</v>
      </c>
      <c r="AE141" t="n">
        <v>680255.9708756026</v>
      </c>
      <c r="AF141" t="n">
        <v>3.309113524332254e-06</v>
      </c>
      <c r="AG141" t="n">
        <v>7.867476851851852</v>
      </c>
      <c r="AH141" t="n">
        <v>615333.2957604859</v>
      </c>
    </row>
    <row r="142">
      <c r="A142" t="n">
        <v>140</v>
      </c>
      <c r="B142" t="n">
        <v>130</v>
      </c>
      <c r="C142" t="inlineStr">
        <is>
          <t xml:space="preserve">CONCLUIDO	</t>
        </is>
      </c>
      <c r="D142" t="n">
        <v>3.6774</v>
      </c>
      <c r="E142" t="n">
        <v>27.19</v>
      </c>
      <c r="F142" t="n">
        <v>23.95</v>
      </c>
      <c r="G142" t="n">
        <v>159.66</v>
      </c>
      <c r="H142" t="n">
        <v>1.98</v>
      </c>
      <c r="I142" t="n">
        <v>9</v>
      </c>
      <c r="J142" t="n">
        <v>323.62</v>
      </c>
      <c r="K142" t="n">
        <v>59.19</v>
      </c>
      <c r="L142" t="n">
        <v>36</v>
      </c>
      <c r="M142" t="n">
        <v>7</v>
      </c>
      <c r="N142" t="n">
        <v>98.42</v>
      </c>
      <c r="O142" t="n">
        <v>40147.11</v>
      </c>
      <c r="P142" t="n">
        <v>393.91</v>
      </c>
      <c r="Q142" t="n">
        <v>452.59</v>
      </c>
      <c r="R142" t="n">
        <v>69.66</v>
      </c>
      <c r="S142" t="n">
        <v>57.64</v>
      </c>
      <c r="T142" t="n">
        <v>3921.47</v>
      </c>
      <c r="U142" t="n">
        <v>0.83</v>
      </c>
      <c r="V142" t="n">
        <v>0.89</v>
      </c>
      <c r="W142" t="n">
        <v>6.81</v>
      </c>
      <c r="X142" t="n">
        <v>0.22</v>
      </c>
      <c r="Y142" t="n">
        <v>1</v>
      </c>
      <c r="Z142" t="n">
        <v>10</v>
      </c>
      <c r="AA142" t="n">
        <v>497.4023476754519</v>
      </c>
      <c r="AB142" t="n">
        <v>680.5678359324148</v>
      </c>
      <c r="AC142" t="n">
        <v>615.6153968539813</v>
      </c>
      <c r="AD142" t="n">
        <v>497402.3476754519</v>
      </c>
      <c r="AE142" t="n">
        <v>680567.8359324149</v>
      </c>
      <c r="AF142" t="n">
        <v>3.308753622921157e-06</v>
      </c>
      <c r="AG142" t="n">
        <v>7.867476851851852</v>
      </c>
      <c r="AH142" t="n">
        <v>615615.3968539813</v>
      </c>
    </row>
    <row r="143">
      <c r="A143" t="n">
        <v>141</v>
      </c>
      <c r="B143" t="n">
        <v>130</v>
      </c>
      <c r="C143" t="inlineStr">
        <is>
          <t xml:space="preserve">CONCLUIDO	</t>
        </is>
      </c>
      <c r="D143" t="n">
        <v>3.6772</v>
      </c>
      <c r="E143" t="n">
        <v>27.19</v>
      </c>
      <c r="F143" t="n">
        <v>23.95</v>
      </c>
      <c r="G143" t="n">
        <v>159.66</v>
      </c>
      <c r="H143" t="n">
        <v>1.99</v>
      </c>
      <c r="I143" t="n">
        <v>9</v>
      </c>
      <c r="J143" t="n">
        <v>324.19</v>
      </c>
      <c r="K143" t="n">
        <v>59.19</v>
      </c>
      <c r="L143" t="n">
        <v>36.25</v>
      </c>
      <c r="M143" t="n">
        <v>7</v>
      </c>
      <c r="N143" t="n">
        <v>98.75</v>
      </c>
      <c r="O143" t="n">
        <v>40217.75</v>
      </c>
      <c r="P143" t="n">
        <v>394.56</v>
      </c>
      <c r="Q143" t="n">
        <v>452.6</v>
      </c>
      <c r="R143" t="n">
        <v>69.62</v>
      </c>
      <c r="S143" t="n">
        <v>57.64</v>
      </c>
      <c r="T143" t="n">
        <v>3903.74</v>
      </c>
      <c r="U143" t="n">
        <v>0.83</v>
      </c>
      <c r="V143" t="n">
        <v>0.89</v>
      </c>
      <c r="W143" t="n">
        <v>6.81</v>
      </c>
      <c r="X143" t="n">
        <v>0.23</v>
      </c>
      <c r="Y143" t="n">
        <v>1</v>
      </c>
      <c r="Z143" t="n">
        <v>10</v>
      </c>
      <c r="AA143" t="n">
        <v>497.8484913238175</v>
      </c>
      <c r="AB143" t="n">
        <v>681.1782693545774</v>
      </c>
      <c r="AC143" t="n">
        <v>616.1675713670813</v>
      </c>
      <c r="AD143" t="n">
        <v>497848.4913238175</v>
      </c>
      <c r="AE143" t="n">
        <v>681178.2693545774</v>
      </c>
      <c r="AF143" t="n">
        <v>3.308573672215609e-06</v>
      </c>
      <c r="AG143" t="n">
        <v>7.867476851851852</v>
      </c>
      <c r="AH143" t="n">
        <v>616167.5713670814</v>
      </c>
    </row>
    <row r="144">
      <c r="A144" t="n">
        <v>142</v>
      </c>
      <c r="B144" t="n">
        <v>130</v>
      </c>
      <c r="C144" t="inlineStr">
        <is>
          <t xml:space="preserve">CONCLUIDO	</t>
        </is>
      </c>
      <c r="D144" t="n">
        <v>3.677</v>
      </c>
      <c r="E144" t="n">
        <v>27.2</v>
      </c>
      <c r="F144" t="n">
        <v>23.95</v>
      </c>
      <c r="G144" t="n">
        <v>159.68</v>
      </c>
      <c r="H144" t="n">
        <v>2</v>
      </c>
      <c r="I144" t="n">
        <v>9</v>
      </c>
      <c r="J144" t="n">
        <v>324.76</v>
      </c>
      <c r="K144" t="n">
        <v>59.19</v>
      </c>
      <c r="L144" t="n">
        <v>36.5</v>
      </c>
      <c r="M144" t="n">
        <v>7</v>
      </c>
      <c r="N144" t="n">
        <v>99.06999999999999</v>
      </c>
      <c r="O144" t="n">
        <v>40288.55</v>
      </c>
      <c r="P144" t="n">
        <v>395.13</v>
      </c>
      <c r="Q144" t="n">
        <v>452.57</v>
      </c>
      <c r="R144" t="n">
        <v>69.64</v>
      </c>
      <c r="S144" t="n">
        <v>57.64</v>
      </c>
      <c r="T144" t="n">
        <v>3913.86</v>
      </c>
      <c r="U144" t="n">
        <v>0.83</v>
      </c>
      <c r="V144" t="n">
        <v>0.89</v>
      </c>
      <c r="W144" t="n">
        <v>6.81</v>
      </c>
      <c r="X144" t="n">
        <v>0.23</v>
      </c>
      <c r="Y144" t="n">
        <v>1</v>
      </c>
      <c r="Z144" t="n">
        <v>10</v>
      </c>
      <c r="AA144" t="n">
        <v>498.242061297258</v>
      </c>
      <c r="AB144" t="n">
        <v>681.7167691553203</v>
      </c>
      <c r="AC144" t="n">
        <v>616.6546775026308</v>
      </c>
      <c r="AD144" t="n">
        <v>498242.061297258</v>
      </c>
      <c r="AE144" t="n">
        <v>681716.7691553204</v>
      </c>
      <c r="AF144" t="n">
        <v>3.30839372151006e-06</v>
      </c>
      <c r="AG144" t="n">
        <v>7.87037037037037</v>
      </c>
      <c r="AH144" t="n">
        <v>616654.6775026307</v>
      </c>
    </row>
    <row r="145">
      <c r="A145" t="n">
        <v>143</v>
      </c>
      <c r="B145" t="n">
        <v>130</v>
      </c>
      <c r="C145" t="inlineStr">
        <is>
          <t xml:space="preserve">CONCLUIDO	</t>
        </is>
      </c>
      <c r="D145" t="n">
        <v>3.6775</v>
      </c>
      <c r="E145" t="n">
        <v>27.19</v>
      </c>
      <c r="F145" t="n">
        <v>23.95</v>
      </c>
      <c r="G145" t="n">
        <v>159.65</v>
      </c>
      <c r="H145" t="n">
        <v>2.01</v>
      </c>
      <c r="I145" t="n">
        <v>9</v>
      </c>
      <c r="J145" t="n">
        <v>325.34</v>
      </c>
      <c r="K145" t="n">
        <v>59.19</v>
      </c>
      <c r="L145" t="n">
        <v>36.75</v>
      </c>
      <c r="M145" t="n">
        <v>7</v>
      </c>
      <c r="N145" t="n">
        <v>99.40000000000001</v>
      </c>
      <c r="O145" t="n">
        <v>40359.5</v>
      </c>
      <c r="P145" t="n">
        <v>395.51</v>
      </c>
      <c r="Q145" t="n">
        <v>452.56</v>
      </c>
      <c r="R145" t="n">
        <v>69.61</v>
      </c>
      <c r="S145" t="n">
        <v>57.64</v>
      </c>
      <c r="T145" t="n">
        <v>3896.36</v>
      </c>
      <c r="U145" t="n">
        <v>0.83</v>
      </c>
      <c r="V145" t="n">
        <v>0.89</v>
      </c>
      <c r="W145" t="n">
        <v>6.81</v>
      </c>
      <c r="X145" t="n">
        <v>0.22</v>
      </c>
      <c r="Y145" t="n">
        <v>1</v>
      </c>
      <c r="Z145" t="n">
        <v>10</v>
      </c>
      <c r="AA145" t="n">
        <v>498.4453437796475</v>
      </c>
      <c r="AB145" t="n">
        <v>681.9949092159161</v>
      </c>
      <c r="AC145" t="n">
        <v>616.9062722662151</v>
      </c>
      <c r="AD145" t="n">
        <v>498445.3437796475</v>
      </c>
      <c r="AE145" t="n">
        <v>681994.9092159161</v>
      </c>
      <c r="AF145" t="n">
        <v>3.308843598273932e-06</v>
      </c>
      <c r="AG145" t="n">
        <v>7.867476851851852</v>
      </c>
      <c r="AH145" t="n">
        <v>616906.2722662151</v>
      </c>
    </row>
    <row r="146">
      <c r="A146" t="n">
        <v>144</v>
      </c>
      <c r="B146" t="n">
        <v>130</v>
      </c>
      <c r="C146" t="inlineStr">
        <is>
          <t xml:space="preserve">CONCLUIDO	</t>
        </is>
      </c>
      <c r="D146" t="n">
        <v>3.6774</v>
      </c>
      <c r="E146" t="n">
        <v>27.19</v>
      </c>
      <c r="F146" t="n">
        <v>23.95</v>
      </c>
      <c r="G146" t="n">
        <v>159.65</v>
      </c>
      <c r="H146" t="n">
        <v>2.02</v>
      </c>
      <c r="I146" t="n">
        <v>9</v>
      </c>
      <c r="J146" t="n">
        <v>325.92</v>
      </c>
      <c r="K146" t="n">
        <v>59.19</v>
      </c>
      <c r="L146" t="n">
        <v>37</v>
      </c>
      <c r="M146" t="n">
        <v>7</v>
      </c>
      <c r="N146" t="n">
        <v>99.72</v>
      </c>
      <c r="O146" t="n">
        <v>40430.6</v>
      </c>
      <c r="P146" t="n">
        <v>395.73</v>
      </c>
      <c r="Q146" t="n">
        <v>452.59</v>
      </c>
      <c r="R146" t="n">
        <v>69.58</v>
      </c>
      <c r="S146" t="n">
        <v>57.64</v>
      </c>
      <c r="T146" t="n">
        <v>3881.42</v>
      </c>
      <c r="U146" t="n">
        <v>0.83</v>
      </c>
      <c r="V146" t="n">
        <v>0.89</v>
      </c>
      <c r="W146" t="n">
        <v>6.81</v>
      </c>
      <c r="X146" t="n">
        <v>0.22</v>
      </c>
      <c r="Y146" t="n">
        <v>1</v>
      </c>
      <c r="Z146" t="n">
        <v>10</v>
      </c>
      <c r="AA146" t="n">
        <v>498.599372698187</v>
      </c>
      <c r="AB146" t="n">
        <v>682.2056583775379</v>
      </c>
      <c r="AC146" t="n">
        <v>617.0969078236402</v>
      </c>
      <c r="AD146" t="n">
        <v>498599.372698187</v>
      </c>
      <c r="AE146" t="n">
        <v>682205.658377538</v>
      </c>
      <c r="AF146" t="n">
        <v>3.308753622921157e-06</v>
      </c>
      <c r="AG146" t="n">
        <v>7.867476851851852</v>
      </c>
      <c r="AH146" t="n">
        <v>617096.9078236402</v>
      </c>
    </row>
    <row r="147">
      <c r="A147" t="n">
        <v>145</v>
      </c>
      <c r="B147" t="n">
        <v>130</v>
      </c>
      <c r="C147" t="inlineStr">
        <is>
          <t xml:space="preserve">CONCLUIDO	</t>
        </is>
      </c>
      <c r="D147" t="n">
        <v>3.677</v>
      </c>
      <c r="E147" t="n">
        <v>27.2</v>
      </c>
      <c r="F147" t="n">
        <v>23.95</v>
      </c>
      <c r="G147" t="n">
        <v>159.67</v>
      </c>
      <c r="H147" t="n">
        <v>2.03</v>
      </c>
      <c r="I147" t="n">
        <v>9</v>
      </c>
      <c r="J147" t="n">
        <v>326.49</v>
      </c>
      <c r="K147" t="n">
        <v>59.19</v>
      </c>
      <c r="L147" t="n">
        <v>37.25</v>
      </c>
      <c r="M147" t="n">
        <v>7</v>
      </c>
      <c r="N147" t="n">
        <v>100.05</v>
      </c>
      <c r="O147" t="n">
        <v>40501.85</v>
      </c>
      <c r="P147" t="n">
        <v>395.85</v>
      </c>
      <c r="Q147" t="n">
        <v>452.57</v>
      </c>
      <c r="R147" t="n">
        <v>69.64</v>
      </c>
      <c r="S147" t="n">
        <v>57.64</v>
      </c>
      <c r="T147" t="n">
        <v>3915.26</v>
      </c>
      <c r="U147" t="n">
        <v>0.83</v>
      </c>
      <c r="V147" t="n">
        <v>0.89</v>
      </c>
      <c r="W147" t="n">
        <v>6.81</v>
      </c>
      <c r="X147" t="n">
        <v>0.23</v>
      </c>
      <c r="Y147" t="n">
        <v>1</v>
      </c>
      <c r="Z147" t="n">
        <v>10</v>
      </c>
      <c r="AA147" t="n">
        <v>498.715661172544</v>
      </c>
      <c r="AB147" t="n">
        <v>682.3647693984387</v>
      </c>
      <c r="AC147" t="n">
        <v>617.2408335120198</v>
      </c>
      <c r="AD147" t="n">
        <v>498715.661172544</v>
      </c>
      <c r="AE147" t="n">
        <v>682364.7693984387</v>
      </c>
      <c r="AF147" t="n">
        <v>3.30839372151006e-06</v>
      </c>
      <c r="AG147" t="n">
        <v>7.87037037037037</v>
      </c>
      <c r="AH147" t="n">
        <v>617240.8335120198</v>
      </c>
    </row>
    <row r="148">
      <c r="A148" t="n">
        <v>146</v>
      </c>
      <c r="B148" t="n">
        <v>130</v>
      </c>
      <c r="C148" t="inlineStr">
        <is>
          <t xml:space="preserve">CONCLUIDO	</t>
        </is>
      </c>
      <c r="D148" t="n">
        <v>3.6768</v>
      </c>
      <c r="E148" t="n">
        <v>27.2</v>
      </c>
      <c r="F148" t="n">
        <v>23.95</v>
      </c>
      <c r="G148" t="n">
        <v>159.69</v>
      </c>
      <c r="H148" t="n">
        <v>2.04</v>
      </c>
      <c r="I148" t="n">
        <v>9</v>
      </c>
      <c r="J148" t="n">
        <v>327.07</v>
      </c>
      <c r="K148" t="n">
        <v>59.19</v>
      </c>
      <c r="L148" t="n">
        <v>37.5</v>
      </c>
      <c r="M148" t="n">
        <v>7</v>
      </c>
      <c r="N148" t="n">
        <v>100.38</v>
      </c>
      <c r="O148" t="n">
        <v>40573.27</v>
      </c>
      <c r="P148" t="n">
        <v>396.16</v>
      </c>
      <c r="Q148" t="n">
        <v>452.56</v>
      </c>
      <c r="R148" t="n">
        <v>69.87</v>
      </c>
      <c r="S148" t="n">
        <v>57.64</v>
      </c>
      <c r="T148" t="n">
        <v>4025.63</v>
      </c>
      <c r="U148" t="n">
        <v>0.83</v>
      </c>
      <c r="V148" t="n">
        <v>0.89</v>
      </c>
      <c r="W148" t="n">
        <v>6.81</v>
      </c>
      <c r="X148" t="n">
        <v>0.23</v>
      </c>
      <c r="Y148" t="n">
        <v>1</v>
      </c>
      <c r="Z148" t="n">
        <v>10</v>
      </c>
      <c r="AA148" t="n">
        <v>498.9382682441268</v>
      </c>
      <c r="AB148" t="n">
        <v>682.6693502145092</v>
      </c>
      <c r="AC148" t="n">
        <v>617.5163455624864</v>
      </c>
      <c r="AD148" t="n">
        <v>498938.2682441268</v>
      </c>
      <c r="AE148" t="n">
        <v>682669.3502145092</v>
      </c>
      <c r="AF148" t="n">
        <v>3.308213770804512e-06</v>
      </c>
      <c r="AG148" t="n">
        <v>7.87037037037037</v>
      </c>
      <c r="AH148" t="n">
        <v>617516.3455624864</v>
      </c>
    </row>
    <row r="149">
      <c r="A149" t="n">
        <v>147</v>
      </c>
      <c r="B149" t="n">
        <v>130</v>
      </c>
      <c r="C149" t="inlineStr">
        <is>
          <t xml:space="preserve">CONCLUIDO	</t>
        </is>
      </c>
      <c r="D149" t="n">
        <v>3.6762</v>
      </c>
      <c r="E149" t="n">
        <v>27.2</v>
      </c>
      <c r="F149" t="n">
        <v>23.96</v>
      </c>
      <c r="G149" t="n">
        <v>159.71</v>
      </c>
      <c r="H149" t="n">
        <v>2.05</v>
      </c>
      <c r="I149" t="n">
        <v>9</v>
      </c>
      <c r="J149" t="n">
        <v>327.65</v>
      </c>
      <c r="K149" t="n">
        <v>59.19</v>
      </c>
      <c r="L149" t="n">
        <v>37.75</v>
      </c>
      <c r="M149" t="n">
        <v>7</v>
      </c>
      <c r="N149" t="n">
        <v>100.71</v>
      </c>
      <c r="O149" t="n">
        <v>40644.83</v>
      </c>
      <c r="P149" t="n">
        <v>396.13</v>
      </c>
      <c r="Q149" t="n">
        <v>452.58</v>
      </c>
      <c r="R149" t="n">
        <v>69.97</v>
      </c>
      <c r="S149" t="n">
        <v>57.64</v>
      </c>
      <c r="T149" t="n">
        <v>4078.69</v>
      </c>
      <c r="U149" t="n">
        <v>0.82</v>
      </c>
      <c r="V149" t="n">
        <v>0.89</v>
      </c>
      <c r="W149" t="n">
        <v>6.81</v>
      </c>
      <c r="X149" t="n">
        <v>0.23</v>
      </c>
      <c r="Y149" t="n">
        <v>1</v>
      </c>
      <c r="Z149" t="n">
        <v>10</v>
      </c>
      <c r="AA149" t="n">
        <v>499.009345039964</v>
      </c>
      <c r="AB149" t="n">
        <v>682.7666006222606</v>
      </c>
      <c r="AC149" t="n">
        <v>617.6043145278138</v>
      </c>
      <c r="AD149" t="n">
        <v>499009.3450399641</v>
      </c>
      <c r="AE149" t="n">
        <v>682766.6006222606</v>
      </c>
      <c r="AF149" t="n">
        <v>3.307673918687866e-06</v>
      </c>
      <c r="AG149" t="n">
        <v>7.87037037037037</v>
      </c>
      <c r="AH149" t="n">
        <v>617604.3145278138</v>
      </c>
    </row>
    <row r="150">
      <c r="A150" t="n">
        <v>148</v>
      </c>
      <c r="B150" t="n">
        <v>130</v>
      </c>
      <c r="C150" t="inlineStr">
        <is>
          <t xml:space="preserve">CONCLUIDO	</t>
        </is>
      </c>
      <c r="D150" t="n">
        <v>3.6764</v>
      </c>
      <c r="E150" t="n">
        <v>27.2</v>
      </c>
      <c r="F150" t="n">
        <v>23.96</v>
      </c>
      <c r="G150" t="n">
        <v>159.7</v>
      </c>
      <c r="H150" t="n">
        <v>2.06</v>
      </c>
      <c r="I150" t="n">
        <v>9</v>
      </c>
      <c r="J150" t="n">
        <v>328.23</v>
      </c>
      <c r="K150" t="n">
        <v>59.19</v>
      </c>
      <c r="L150" t="n">
        <v>38</v>
      </c>
      <c r="M150" t="n">
        <v>7</v>
      </c>
      <c r="N150" t="n">
        <v>101.04</v>
      </c>
      <c r="O150" t="n">
        <v>40716.56</v>
      </c>
      <c r="P150" t="n">
        <v>396.25</v>
      </c>
      <c r="Q150" t="n">
        <v>452.59</v>
      </c>
      <c r="R150" t="n">
        <v>69.95</v>
      </c>
      <c r="S150" t="n">
        <v>57.64</v>
      </c>
      <c r="T150" t="n">
        <v>4069.15</v>
      </c>
      <c r="U150" t="n">
        <v>0.82</v>
      </c>
      <c r="V150" t="n">
        <v>0.89</v>
      </c>
      <c r="W150" t="n">
        <v>6.81</v>
      </c>
      <c r="X150" t="n">
        <v>0.23</v>
      </c>
      <c r="Y150" t="n">
        <v>1</v>
      </c>
      <c r="Z150" t="n">
        <v>10</v>
      </c>
      <c r="AA150" t="n">
        <v>499.0695883026077</v>
      </c>
      <c r="AB150" t="n">
        <v>682.8490281119547</v>
      </c>
      <c r="AC150" t="n">
        <v>617.6788752535793</v>
      </c>
      <c r="AD150" t="n">
        <v>499069.5883026076</v>
      </c>
      <c r="AE150" t="n">
        <v>682849.0281119547</v>
      </c>
      <c r="AF150" t="n">
        <v>3.307853869393415e-06</v>
      </c>
      <c r="AG150" t="n">
        <v>7.87037037037037</v>
      </c>
      <c r="AH150" t="n">
        <v>617678.8752535793</v>
      </c>
    </row>
    <row r="151">
      <c r="A151" t="n">
        <v>149</v>
      </c>
      <c r="B151" t="n">
        <v>130</v>
      </c>
      <c r="C151" t="inlineStr">
        <is>
          <t xml:space="preserve">CONCLUIDO	</t>
        </is>
      </c>
      <c r="D151" t="n">
        <v>3.6774</v>
      </c>
      <c r="E151" t="n">
        <v>27.19</v>
      </c>
      <c r="F151" t="n">
        <v>23.95</v>
      </c>
      <c r="G151" t="n">
        <v>159.65</v>
      </c>
      <c r="H151" t="n">
        <v>2.07</v>
      </c>
      <c r="I151" t="n">
        <v>9</v>
      </c>
      <c r="J151" t="n">
        <v>328.82</v>
      </c>
      <c r="K151" t="n">
        <v>59.19</v>
      </c>
      <c r="L151" t="n">
        <v>38.25</v>
      </c>
      <c r="M151" t="n">
        <v>7</v>
      </c>
      <c r="N151" t="n">
        <v>101.37</v>
      </c>
      <c r="O151" t="n">
        <v>40788.44</v>
      </c>
      <c r="P151" t="n">
        <v>396.18</v>
      </c>
      <c r="Q151" t="n">
        <v>452.57</v>
      </c>
      <c r="R151" t="n">
        <v>69.73999999999999</v>
      </c>
      <c r="S151" t="n">
        <v>57.64</v>
      </c>
      <c r="T151" t="n">
        <v>3965.32</v>
      </c>
      <c r="U151" t="n">
        <v>0.83</v>
      </c>
      <c r="V151" t="n">
        <v>0.89</v>
      </c>
      <c r="W151" t="n">
        <v>6.81</v>
      </c>
      <c r="X151" t="n">
        <v>0.22</v>
      </c>
      <c r="Y151" t="n">
        <v>1</v>
      </c>
      <c r="Z151" t="n">
        <v>10</v>
      </c>
      <c r="AA151" t="n">
        <v>498.8953404235887</v>
      </c>
      <c r="AB151" t="n">
        <v>682.610614476607</v>
      </c>
      <c r="AC151" t="n">
        <v>617.4632154809735</v>
      </c>
      <c r="AD151" t="n">
        <v>498895.3404235886</v>
      </c>
      <c r="AE151" t="n">
        <v>682610.6144766069</v>
      </c>
      <c r="AF151" t="n">
        <v>3.308753622921157e-06</v>
      </c>
      <c r="AG151" t="n">
        <v>7.867476851851852</v>
      </c>
      <c r="AH151" t="n">
        <v>617463.2154809735</v>
      </c>
    </row>
    <row r="152">
      <c r="A152" t="n">
        <v>150</v>
      </c>
      <c r="B152" t="n">
        <v>130</v>
      </c>
      <c r="C152" t="inlineStr">
        <is>
          <t xml:space="preserve">CONCLUIDO	</t>
        </is>
      </c>
      <c r="D152" t="n">
        <v>3.6772</v>
      </c>
      <c r="E152" t="n">
        <v>27.19</v>
      </c>
      <c r="F152" t="n">
        <v>23.95</v>
      </c>
      <c r="G152" t="n">
        <v>159.66</v>
      </c>
      <c r="H152" t="n">
        <v>2.08</v>
      </c>
      <c r="I152" t="n">
        <v>9</v>
      </c>
      <c r="J152" t="n">
        <v>329.4</v>
      </c>
      <c r="K152" t="n">
        <v>59.19</v>
      </c>
      <c r="L152" t="n">
        <v>38.5</v>
      </c>
      <c r="M152" t="n">
        <v>7</v>
      </c>
      <c r="N152" t="n">
        <v>101.71</v>
      </c>
      <c r="O152" t="n">
        <v>40860.49</v>
      </c>
      <c r="P152" t="n">
        <v>396.21</v>
      </c>
      <c r="Q152" t="n">
        <v>452.58</v>
      </c>
      <c r="R152" t="n">
        <v>69.70999999999999</v>
      </c>
      <c r="S152" t="n">
        <v>57.64</v>
      </c>
      <c r="T152" t="n">
        <v>3947.93</v>
      </c>
      <c r="U152" t="n">
        <v>0.83</v>
      </c>
      <c r="V152" t="n">
        <v>0.89</v>
      </c>
      <c r="W152" t="n">
        <v>6.81</v>
      </c>
      <c r="X152" t="n">
        <v>0.23</v>
      </c>
      <c r="Y152" t="n">
        <v>1</v>
      </c>
      <c r="Z152" t="n">
        <v>10</v>
      </c>
      <c r="AA152" t="n">
        <v>498.9337653409417</v>
      </c>
      <c r="AB152" t="n">
        <v>682.6631891437173</v>
      </c>
      <c r="AC152" t="n">
        <v>617.5107724956438</v>
      </c>
      <c r="AD152" t="n">
        <v>498933.7653409417</v>
      </c>
      <c r="AE152" t="n">
        <v>682663.1891437173</v>
      </c>
      <c r="AF152" t="n">
        <v>3.308573672215609e-06</v>
      </c>
      <c r="AG152" t="n">
        <v>7.867476851851852</v>
      </c>
      <c r="AH152" t="n">
        <v>617510.7724956438</v>
      </c>
    </row>
    <row r="153">
      <c r="A153" t="n">
        <v>151</v>
      </c>
      <c r="B153" t="n">
        <v>130</v>
      </c>
      <c r="C153" t="inlineStr">
        <is>
          <t xml:space="preserve">CONCLUIDO	</t>
        </is>
      </c>
      <c r="D153" t="n">
        <v>3.6773</v>
      </c>
      <c r="E153" t="n">
        <v>27.19</v>
      </c>
      <c r="F153" t="n">
        <v>23.95</v>
      </c>
      <c r="G153" t="n">
        <v>159.66</v>
      </c>
      <c r="H153" t="n">
        <v>2.09</v>
      </c>
      <c r="I153" t="n">
        <v>9</v>
      </c>
      <c r="J153" t="n">
        <v>329.99</v>
      </c>
      <c r="K153" t="n">
        <v>59.19</v>
      </c>
      <c r="L153" t="n">
        <v>38.75</v>
      </c>
      <c r="M153" t="n">
        <v>7</v>
      </c>
      <c r="N153" t="n">
        <v>102.04</v>
      </c>
      <c r="O153" t="n">
        <v>40932.69</v>
      </c>
      <c r="P153" t="n">
        <v>395.62</v>
      </c>
      <c r="Q153" t="n">
        <v>452.6</v>
      </c>
      <c r="R153" t="n">
        <v>69.62</v>
      </c>
      <c r="S153" t="n">
        <v>57.64</v>
      </c>
      <c r="T153" t="n">
        <v>3904.45</v>
      </c>
      <c r="U153" t="n">
        <v>0.83</v>
      </c>
      <c r="V153" t="n">
        <v>0.89</v>
      </c>
      <c r="W153" t="n">
        <v>6.81</v>
      </c>
      <c r="X153" t="n">
        <v>0.22</v>
      </c>
      <c r="Y153" t="n">
        <v>1</v>
      </c>
      <c r="Z153" t="n">
        <v>10</v>
      </c>
      <c r="AA153" t="n">
        <v>498.536361093144</v>
      </c>
      <c r="AB153" t="n">
        <v>682.1194431196425</v>
      </c>
      <c r="AC153" t="n">
        <v>617.0189208289543</v>
      </c>
      <c r="AD153" t="n">
        <v>498536.361093144</v>
      </c>
      <c r="AE153" t="n">
        <v>682119.4431196424</v>
      </c>
      <c r="AF153" t="n">
        <v>3.308663647568383e-06</v>
      </c>
      <c r="AG153" t="n">
        <v>7.867476851851852</v>
      </c>
      <c r="AH153" t="n">
        <v>617018.9208289543</v>
      </c>
    </row>
    <row r="154">
      <c r="A154" t="n">
        <v>152</v>
      </c>
      <c r="B154" t="n">
        <v>130</v>
      </c>
      <c r="C154" t="inlineStr">
        <is>
          <t xml:space="preserve">CONCLUIDO	</t>
        </is>
      </c>
      <c r="D154" t="n">
        <v>3.6771</v>
      </c>
      <c r="E154" t="n">
        <v>27.2</v>
      </c>
      <c r="F154" t="n">
        <v>23.95</v>
      </c>
      <c r="G154" t="n">
        <v>159.67</v>
      </c>
      <c r="H154" t="n">
        <v>2.1</v>
      </c>
      <c r="I154" t="n">
        <v>9</v>
      </c>
      <c r="J154" t="n">
        <v>330.57</v>
      </c>
      <c r="K154" t="n">
        <v>59.19</v>
      </c>
      <c r="L154" t="n">
        <v>39</v>
      </c>
      <c r="M154" t="n">
        <v>7</v>
      </c>
      <c r="N154" t="n">
        <v>102.38</v>
      </c>
      <c r="O154" t="n">
        <v>41005.06</v>
      </c>
      <c r="P154" t="n">
        <v>395.52</v>
      </c>
      <c r="Q154" t="n">
        <v>452.58</v>
      </c>
      <c r="R154" t="n">
        <v>69.68000000000001</v>
      </c>
      <c r="S154" t="n">
        <v>57.64</v>
      </c>
      <c r="T154" t="n">
        <v>3932.69</v>
      </c>
      <c r="U154" t="n">
        <v>0.83</v>
      </c>
      <c r="V154" t="n">
        <v>0.89</v>
      </c>
      <c r="W154" t="n">
        <v>6.81</v>
      </c>
      <c r="X154" t="n">
        <v>0.23</v>
      </c>
      <c r="Y154" t="n">
        <v>1</v>
      </c>
      <c r="Z154" t="n">
        <v>10</v>
      </c>
      <c r="AA154" t="n">
        <v>498.4892587672533</v>
      </c>
      <c r="AB154" t="n">
        <v>682.0549956393508</v>
      </c>
      <c r="AC154" t="n">
        <v>616.9606241257289</v>
      </c>
      <c r="AD154" t="n">
        <v>498489.2587672533</v>
      </c>
      <c r="AE154" t="n">
        <v>682054.9956393507</v>
      </c>
      <c r="AF154" t="n">
        <v>3.308483696862834e-06</v>
      </c>
      <c r="AG154" t="n">
        <v>7.87037037037037</v>
      </c>
      <c r="AH154" t="n">
        <v>616960.624125729</v>
      </c>
    </row>
    <row r="155">
      <c r="A155" t="n">
        <v>153</v>
      </c>
      <c r="B155" t="n">
        <v>130</v>
      </c>
      <c r="C155" t="inlineStr">
        <is>
          <t xml:space="preserve">CONCLUIDO	</t>
        </is>
      </c>
      <c r="D155" t="n">
        <v>3.676</v>
      </c>
      <c r="E155" t="n">
        <v>27.2</v>
      </c>
      <c r="F155" t="n">
        <v>23.96</v>
      </c>
      <c r="G155" t="n">
        <v>159.72</v>
      </c>
      <c r="H155" t="n">
        <v>2.11</v>
      </c>
      <c r="I155" t="n">
        <v>9</v>
      </c>
      <c r="J155" t="n">
        <v>331.16</v>
      </c>
      <c r="K155" t="n">
        <v>59.19</v>
      </c>
      <c r="L155" t="n">
        <v>39.25</v>
      </c>
      <c r="M155" t="n">
        <v>7</v>
      </c>
      <c r="N155" t="n">
        <v>102.72</v>
      </c>
      <c r="O155" t="n">
        <v>41077.58</v>
      </c>
      <c r="P155" t="n">
        <v>395.65</v>
      </c>
      <c r="Q155" t="n">
        <v>452.58</v>
      </c>
      <c r="R155" t="n">
        <v>69.91</v>
      </c>
      <c r="S155" t="n">
        <v>57.64</v>
      </c>
      <c r="T155" t="n">
        <v>4046.57</v>
      </c>
      <c r="U155" t="n">
        <v>0.82</v>
      </c>
      <c r="V155" t="n">
        <v>0.89</v>
      </c>
      <c r="W155" t="n">
        <v>6.81</v>
      </c>
      <c r="X155" t="n">
        <v>0.23</v>
      </c>
      <c r="Y155" t="n">
        <v>1</v>
      </c>
      <c r="Z155" t="n">
        <v>10</v>
      </c>
      <c r="AA155" t="n">
        <v>498.7122308665428</v>
      </c>
      <c r="AB155" t="n">
        <v>682.3600759024334</v>
      </c>
      <c r="AC155" t="n">
        <v>617.2365879566859</v>
      </c>
      <c r="AD155" t="n">
        <v>498712.2308665428</v>
      </c>
      <c r="AE155" t="n">
        <v>682360.0759024335</v>
      </c>
      <c r="AF155" t="n">
        <v>3.307493967982318e-06</v>
      </c>
      <c r="AG155" t="n">
        <v>7.87037037037037</v>
      </c>
      <c r="AH155" t="n">
        <v>617236.5879566859</v>
      </c>
    </row>
    <row r="156">
      <c r="A156" t="n">
        <v>154</v>
      </c>
      <c r="B156" t="n">
        <v>130</v>
      </c>
      <c r="C156" t="inlineStr">
        <is>
          <t xml:space="preserve">CONCLUIDO	</t>
        </is>
      </c>
      <c r="D156" t="n">
        <v>3.6757</v>
      </c>
      <c r="E156" t="n">
        <v>27.21</v>
      </c>
      <c r="F156" t="n">
        <v>23.96</v>
      </c>
      <c r="G156" t="n">
        <v>159.74</v>
      </c>
      <c r="H156" t="n">
        <v>2.12</v>
      </c>
      <c r="I156" t="n">
        <v>9</v>
      </c>
      <c r="J156" t="n">
        <v>331.75</v>
      </c>
      <c r="K156" t="n">
        <v>59.19</v>
      </c>
      <c r="L156" t="n">
        <v>39.5</v>
      </c>
      <c r="M156" t="n">
        <v>7</v>
      </c>
      <c r="N156" t="n">
        <v>103.06</v>
      </c>
      <c r="O156" t="n">
        <v>41150.28</v>
      </c>
      <c r="P156" t="n">
        <v>395.71</v>
      </c>
      <c r="Q156" t="n">
        <v>452.63</v>
      </c>
      <c r="R156" t="n">
        <v>70</v>
      </c>
      <c r="S156" t="n">
        <v>57.64</v>
      </c>
      <c r="T156" t="n">
        <v>4094.79</v>
      </c>
      <c r="U156" t="n">
        <v>0.82</v>
      </c>
      <c r="V156" t="n">
        <v>0.88</v>
      </c>
      <c r="W156" t="n">
        <v>6.81</v>
      </c>
      <c r="X156" t="n">
        <v>0.24</v>
      </c>
      <c r="Y156" t="n">
        <v>1</v>
      </c>
      <c r="Z156" t="n">
        <v>10</v>
      </c>
      <c r="AA156" t="n">
        <v>498.779746972332</v>
      </c>
      <c r="AB156" t="n">
        <v>682.4524544169745</v>
      </c>
      <c r="AC156" t="n">
        <v>617.3201499954533</v>
      </c>
      <c r="AD156" t="n">
        <v>498779.746972332</v>
      </c>
      <c r="AE156" t="n">
        <v>682452.4544169746</v>
      </c>
      <c r="AF156" t="n">
        <v>3.307224041923995e-06</v>
      </c>
      <c r="AG156" t="n">
        <v>7.873263888888889</v>
      </c>
      <c r="AH156" t="n">
        <v>617320.1499954533</v>
      </c>
    </row>
    <row r="157">
      <c r="A157" t="n">
        <v>155</v>
      </c>
      <c r="B157" t="n">
        <v>130</v>
      </c>
      <c r="C157" t="inlineStr">
        <is>
          <t xml:space="preserve">CONCLUIDO	</t>
        </is>
      </c>
      <c r="D157" t="n">
        <v>3.6755</v>
      </c>
      <c r="E157" t="n">
        <v>27.21</v>
      </c>
      <c r="F157" t="n">
        <v>23.96</v>
      </c>
      <c r="G157" t="n">
        <v>159.75</v>
      </c>
      <c r="H157" t="n">
        <v>2.13</v>
      </c>
      <c r="I157" t="n">
        <v>9</v>
      </c>
      <c r="J157" t="n">
        <v>332.34</v>
      </c>
      <c r="K157" t="n">
        <v>59.19</v>
      </c>
      <c r="L157" t="n">
        <v>39.75</v>
      </c>
      <c r="M157" t="n">
        <v>7</v>
      </c>
      <c r="N157" t="n">
        <v>103.4</v>
      </c>
      <c r="O157" t="n">
        <v>41223.13</v>
      </c>
      <c r="P157" t="n">
        <v>395.77</v>
      </c>
      <c r="Q157" t="n">
        <v>452.56</v>
      </c>
      <c r="R157" t="n">
        <v>69.97</v>
      </c>
      <c r="S157" t="n">
        <v>57.64</v>
      </c>
      <c r="T157" t="n">
        <v>4076.84</v>
      </c>
      <c r="U157" t="n">
        <v>0.82</v>
      </c>
      <c r="V157" t="n">
        <v>0.88</v>
      </c>
      <c r="W157" t="n">
        <v>6.81</v>
      </c>
      <c r="X157" t="n">
        <v>0.24</v>
      </c>
      <c r="Y157" t="n">
        <v>1</v>
      </c>
      <c r="Z157" t="n">
        <v>10</v>
      </c>
      <c r="AA157" t="n">
        <v>498.8379247535754</v>
      </c>
      <c r="AB157" t="n">
        <v>682.5320558238942</v>
      </c>
      <c r="AC157" t="n">
        <v>617.3921543558179</v>
      </c>
      <c r="AD157" t="n">
        <v>498837.9247535754</v>
      </c>
      <c r="AE157" t="n">
        <v>682532.0558238942</v>
      </c>
      <c r="AF157" t="n">
        <v>3.307044091218446e-06</v>
      </c>
      <c r="AG157" t="n">
        <v>7.873263888888889</v>
      </c>
      <c r="AH157" t="n">
        <v>617392.1543558178</v>
      </c>
    </row>
    <row r="158">
      <c r="A158" t="n">
        <v>156</v>
      </c>
      <c r="B158" t="n">
        <v>130</v>
      </c>
      <c r="C158" t="inlineStr">
        <is>
          <t xml:space="preserve">CONCLUIDO	</t>
        </is>
      </c>
      <c r="D158" t="n">
        <v>3.6764</v>
      </c>
      <c r="E158" t="n">
        <v>27.2</v>
      </c>
      <c r="F158" t="n">
        <v>23.96</v>
      </c>
      <c r="G158" t="n">
        <v>159.7</v>
      </c>
      <c r="H158" t="n">
        <v>2.14</v>
      </c>
      <c r="I158" t="n">
        <v>9</v>
      </c>
      <c r="J158" t="n">
        <v>332.93</v>
      </c>
      <c r="K158" t="n">
        <v>59.19</v>
      </c>
      <c r="L158" t="n">
        <v>40</v>
      </c>
      <c r="M158" t="n">
        <v>7</v>
      </c>
      <c r="N158" t="n">
        <v>103.74</v>
      </c>
      <c r="O158" t="n">
        <v>41296.16</v>
      </c>
      <c r="P158" t="n">
        <v>395.22</v>
      </c>
      <c r="Q158" t="n">
        <v>452.56</v>
      </c>
      <c r="R158" t="n">
        <v>69.89</v>
      </c>
      <c r="S158" t="n">
        <v>57.64</v>
      </c>
      <c r="T158" t="n">
        <v>4038.33</v>
      </c>
      <c r="U158" t="n">
        <v>0.82</v>
      </c>
      <c r="V158" t="n">
        <v>0.89</v>
      </c>
      <c r="W158" t="n">
        <v>6.81</v>
      </c>
      <c r="X158" t="n">
        <v>0.23</v>
      </c>
      <c r="Y158" t="n">
        <v>1</v>
      </c>
      <c r="Z158" t="n">
        <v>10</v>
      </c>
      <c r="AA158" t="n">
        <v>498.3919667979997</v>
      </c>
      <c r="AB158" t="n">
        <v>681.9218764747991</v>
      </c>
      <c r="AC158" t="n">
        <v>616.8402096674082</v>
      </c>
      <c r="AD158" t="n">
        <v>498391.9667979997</v>
      </c>
      <c r="AE158" t="n">
        <v>681921.8764747991</v>
      </c>
      <c r="AF158" t="n">
        <v>3.307853869393415e-06</v>
      </c>
      <c r="AG158" t="n">
        <v>7.87037037037037</v>
      </c>
      <c r="AH158" t="n">
        <v>616840.2096674083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H115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75</v>
      </c>
      <c r="C2" t="inlineStr">
        <is>
          <t xml:space="preserve">CONCLUIDO	</t>
        </is>
      </c>
      <c r="D2" t="n">
        <v>2.346</v>
      </c>
      <c r="E2" t="n">
        <v>42.63</v>
      </c>
      <c r="F2" t="n">
        <v>31.92</v>
      </c>
      <c r="G2" t="n">
        <v>6.94</v>
      </c>
      <c r="H2" t="n">
        <v>0.12</v>
      </c>
      <c r="I2" t="n">
        <v>276</v>
      </c>
      <c r="J2" t="n">
        <v>150.44</v>
      </c>
      <c r="K2" t="n">
        <v>49.1</v>
      </c>
      <c r="L2" t="n">
        <v>1</v>
      </c>
      <c r="M2" t="n">
        <v>274</v>
      </c>
      <c r="N2" t="n">
        <v>25.34</v>
      </c>
      <c r="O2" t="n">
        <v>18787.76</v>
      </c>
      <c r="P2" t="n">
        <v>381.06</v>
      </c>
      <c r="Q2" t="n">
        <v>453.42</v>
      </c>
      <c r="R2" t="n">
        <v>329.23</v>
      </c>
      <c r="S2" t="n">
        <v>57.64</v>
      </c>
      <c r="T2" t="n">
        <v>132375.43</v>
      </c>
      <c r="U2" t="n">
        <v>0.18</v>
      </c>
      <c r="V2" t="n">
        <v>0.66</v>
      </c>
      <c r="W2" t="n">
        <v>7.25</v>
      </c>
      <c r="X2" t="n">
        <v>8.17</v>
      </c>
      <c r="Y2" t="n">
        <v>1</v>
      </c>
      <c r="Z2" t="n">
        <v>10</v>
      </c>
      <c r="AA2" t="n">
        <v>755.7019652766649</v>
      </c>
      <c r="AB2" t="n">
        <v>1033.984768109278</v>
      </c>
      <c r="AC2" t="n">
        <v>935.3027130476639</v>
      </c>
      <c r="AD2" t="n">
        <v>755701.9652766648</v>
      </c>
      <c r="AE2" t="n">
        <v>1033984.768109278</v>
      </c>
      <c r="AF2" t="n">
        <v>2.473898775524578e-06</v>
      </c>
      <c r="AG2" t="n">
        <v>12.33506944444444</v>
      </c>
      <c r="AH2" t="n">
        <v>935302.7130476639</v>
      </c>
    </row>
    <row r="3">
      <c r="A3" t="n">
        <v>1</v>
      </c>
      <c r="B3" t="n">
        <v>75</v>
      </c>
      <c r="C3" t="inlineStr">
        <is>
          <t xml:space="preserve">CONCLUIDO	</t>
        </is>
      </c>
      <c r="D3" t="n">
        <v>2.607</v>
      </c>
      <c r="E3" t="n">
        <v>38.36</v>
      </c>
      <c r="F3" t="n">
        <v>29.79</v>
      </c>
      <c r="G3" t="n">
        <v>8.68</v>
      </c>
      <c r="H3" t="n">
        <v>0.15</v>
      </c>
      <c r="I3" t="n">
        <v>206</v>
      </c>
      <c r="J3" t="n">
        <v>150.78</v>
      </c>
      <c r="K3" t="n">
        <v>49.1</v>
      </c>
      <c r="L3" t="n">
        <v>1.25</v>
      </c>
      <c r="M3" t="n">
        <v>204</v>
      </c>
      <c r="N3" t="n">
        <v>25.44</v>
      </c>
      <c r="O3" t="n">
        <v>18830.65</v>
      </c>
      <c r="P3" t="n">
        <v>355.39</v>
      </c>
      <c r="Q3" t="n">
        <v>453.25</v>
      </c>
      <c r="R3" t="n">
        <v>259.34</v>
      </c>
      <c r="S3" t="n">
        <v>57.64</v>
      </c>
      <c r="T3" t="n">
        <v>97778.14999999999</v>
      </c>
      <c r="U3" t="n">
        <v>0.22</v>
      </c>
      <c r="V3" t="n">
        <v>0.71</v>
      </c>
      <c r="W3" t="n">
        <v>7.15</v>
      </c>
      <c r="X3" t="n">
        <v>6.05</v>
      </c>
      <c r="Y3" t="n">
        <v>1</v>
      </c>
      <c r="Z3" t="n">
        <v>10</v>
      </c>
      <c r="AA3" t="n">
        <v>646.9872368321792</v>
      </c>
      <c r="AB3" t="n">
        <v>885.2364804962092</v>
      </c>
      <c r="AC3" t="n">
        <v>800.750753234854</v>
      </c>
      <c r="AD3" t="n">
        <v>646987.2368321791</v>
      </c>
      <c r="AE3" t="n">
        <v>885236.4804962092</v>
      </c>
      <c r="AF3" t="n">
        <v>2.74912792318524e-06</v>
      </c>
      <c r="AG3" t="n">
        <v>11.09953703703704</v>
      </c>
      <c r="AH3" t="n">
        <v>800750.753234854</v>
      </c>
    </row>
    <row r="4">
      <c r="A4" t="n">
        <v>2</v>
      </c>
      <c r="B4" t="n">
        <v>75</v>
      </c>
      <c r="C4" t="inlineStr">
        <is>
          <t xml:space="preserve">CONCLUIDO	</t>
        </is>
      </c>
      <c r="D4" t="n">
        <v>2.7977</v>
      </c>
      <c r="E4" t="n">
        <v>35.74</v>
      </c>
      <c r="F4" t="n">
        <v>28.46</v>
      </c>
      <c r="G4" t="n">
        <v>10.41</v>
      </c>
      <c r="H4" t="n">
        <v>0.18</v>
      </c>
      <c r="I4" t="n">
        <v>164</v>
      </c>
      <c r="J4" t="n">
        <v>151.13</v>
      </c>
      <c r="K4" t="n">
        <v>49.1</v>
      </c>
      <c r="L4" t="n">
        <v>1.5</v>
      </c>
      <c r="M4" t="n">
        <v>162</v>
      </c>
      <c r="N4" t="n">
        <v>25.54</v>
      </c>
      <c r="O4" t="n">
        <v>18873.58</v>
      </c>
      <c r="P4" t="n">
        <v>339.17</v>
      </c>
      <c r="Q4" t="n">
        <v>453.02</v>
      </c>
      <c r="R4" t="n">
        <v>216.76</v>
      </c>
      <c r="S4" t="n">
        <v>57.64</v>
      </c>
      <c r="T4" t="n">
        <v>76697.5</v>
      </c>
      <c r="U4" t="n">
        <v>0.27</v>
      </c>
      <c r="V4" t="n">
        <v>0.75</v>
      </c>
      <c r="W4" t="n">
        <v>7.05</v>
      </c>
      <c r="X4" t="n">
        <v>4.72</v>
      </c>
      <c r="Y4" t="n">
        <v>1</v>
      </c>
      <c r="Z4" t="n">
        <v>10</v>
      </c>
      <c r="AA4" t="n">
        <v>585.8524594047111</v>
      </c>
      <c r="AB4" t="n">
        <v>801.5891809439173</v>
      </c>
      <c r="AC4" t="n">
        <v>725.0866345521106</v>
      </c>
      <c r="AD4" t="n">
        <v>585852.4594047111</v>
      </c>
      <c r="AE4" t="n">
        <v>801589.1809439174</v>
      </c>
      <c r="AF4" t="n">
        <v>2.950224469004736e-06</v>
      </c>
      <c r="AG4" t="n">
        <v>10.34143518518519</v>
      </c>
      <c r="AH4" t="n">
        <v>725086.6345521106</v>
      </c>
    </row>
    <row r="5">
      <c r="A5" t="n">
        <v>3</v>
      </c>
      <c r="B5" t="n">
        <v>75</v>
      </c>
      <c r="C5" t="inlineStr">
        <is>
          <t xml:space="preserve">CONCLUIDO	</t>
        </is>
      </c>
      <c r="D5" t="n">
        <v>2.9252</v>
      </c>
      <c r="E5" t="n">
        <v>34.19</v>
      </c>
      <c r="F5" t="n">
        <v>27.72</v>
      </c>
      <c r="G5" t="n">
        <v>12.14</v>
      </c>
      <c r="H5" t="n">
        <v>0.2</v>
      </c>
      <c r="I5" t="n">
        <v>137</v>
      </c>
      <c r="J5" t="n">
        <v>151.48</v>
      </c>
      <c r="K5" t="n">
        <v>49.1</v>
      </c>
      <c r="L5" t="n">
        <v>1.75</v>
      </c>
      <c r="M5" t="n">
        <v>135</v>
      </c>
      <c r="N5" t="n">
        <v>25.64</v>
      </c>
      <c r="O5" t="n">
        <v>18916.54</v>
      </c>
      <c r="P5" t="n">
        <v>330.08</v>
      </c>
      <c r="Q5" t="n">
        <v>453.02</v>
      </c>
      <c r="R5" t="n">
        <v>192.02</v>
      </c>
      <c r="S5" t="n">
        <v>57.64</v>
      </c>
      <c r="T5" t="n">
        <v>64461.58</v>
      </c>
      <c r="U5" t="n">
        <v>0.3</v>
      </c>
      <c r="V5" t="n">
        <v>0.77</v>
      </c>
      <c r="W5" t="n">
        <v>7.03</v>
      </c>
      <c r="X5" t="n">
        <v>3.99</v>
      </c>
      <c r="Y5" t="n">
        <v>1</v>
      </c>
      <c r="Z5" t="n">
        <v>10</v>
      </c>
      <c r="AA5" t="n">
        <v>546.7919276874353</v>
      </c>
      <c r="AB5" t="n">
        <v>748.1448382193005</v>
      </c>
      <c r="AC5" t="n">
        <v>676.742944887525</v>
      </c>
      <c r="AD5" t="n">
        <v>546791.9276874353</v>
      </c>
      <c r="AE5" t="n">
        <v>748144.8382193005</v>
      </c>
      <c r="AF5" t="n">
        <v>3.08467548941368e-06</v>
      </c>
      <c r="AG5" t="n">
        <v>9.892939814814815</v>
      </c>
      <c r="AH5" t="n">
        <v>676742.9448875251</v>
      </c>
    </row>
    <row r="6">
      <c r="A6" t="n">
        <v>4</v>
      </c>
      <c r="B6" t="n">
        <v>75</v>
      </c>
      <c r="C6" t="inlineStr">
        <is>
          <t xml:space="preserve">CONCLUIDO	</t>
        </is>
      </c>
      <c r="D6" t="n">
        <v>3.033</v>
      </c>
      <c r="E6" t="n">
        <v>32.97</v>
      </c>
      <c r="F6" t="n">
        <v>27.12</v>
      </c>
      <c r="G6" t="n">
        <v>13.91</v>
      </c>
      <c r="H6" t="n">
        <v>0.23</v>
      </c>
      <c r="I6" t="n">
        <v>117</v>
      </c>
      <c r="J6" t="n">
        <v>151.83</v>
      </c>
      <c r="K6" t="n">
        <v>49.1</v>
      </c>
      <c r="L6" t="n">
        <v>2</v>
      </c>
      <c r="M6" t="n">
        <v>115</v>
      </c>
      <c r="N6" t="n">
        <v>25.73</v>
      </c>
      <c r="O6" t="n">
        <v>18959.54</v>
      </c>
      <c r="P6" t="n">
        <v>322.55</v>
      </c>
      <c r="Q6" t="n">
        <v>452.88</v>
      </c>
      <c r="R6" t="n">
        <v>172.62</v>
      </c>
      <c r="S6" t="n">
        <v>57.64</v>
      </c>
      <c r="T6" t="n">
        <v>54864.73</v>
      </c>
      <c r="U6" t="n">
        <v>0.33</v>
      </c>
      <c r="V6" t="n">
        <v>0.78</v>
      </c>
      <c r="W6" t="n">
        <v>6.99</v>
      </c>
      <c r="X6" t="n">
        <v>3.39</v>
      </c>
      <c r="Y6" t="n">
        <v>1</v>
      </c>
      <c r="Z6" t="n">
        <v>10</v>
      </c>
      <c r="AA6" t="n">
        <v>525.6217481377253</v>
      </c>
      <c r="AB6" t="n">
        <v>719.1788645969814</v>
      </c>
      <c r="AC6" t="n">
        <v>650.5414431337208</v>
      </c>
      <c r="AD6" t="n">
        <v>525621.7481377253</v>
      </c>
      <c r="AE6" t="n">
        <v>719178.8645969814</v>
      </c>
      <c r="AF6" t="n">
        <v>3.198352509022184e-06</v>
      </c>
      <c r="AG6" t="n">
        <v>9.539930555555555</v>
      </c>
      <c r="AH6" t="n">
        <v>650541.4431337208</v>
      </c>
    </row>
    <row r="7">
      <c r="A7" t="n">
        <v>5</v>
      </c>
      <c r="B7" t="n">
        <v>75</v>
      </c>
      <c r="C7" t="inlineStr">
        <is>
          <t xml:space="preserve">CONCLUIDO	</t>
        </is>
      </c>
      <c r="D7" t="n">
        <v>3.1125</v>
      </c>
      <c r="E7" t="n">
        <v>32.13</v>
      </c>
      <c r="F7" t="n">
        <v>26.71</v>
      </c>
      <c r="G7" t="n">
        <v>15.56</v>
      </c>
      <c r="H7" t="n">
        <v>0.26</v>
      </c>
      <c r="I7" t="n">
        <v>103</v>
      </c>
      <c r="J7" t="n">
        <v>152.18</v>
      </c>
      <c r="K7" t="n">
        <v>49.1</v>
      </c>
      <c r="L7" t="n">
        <v>2.25</v>
      </c>
      <c r="M7" t="n">
        <v>101</v>
      </c>
      <c r="N7" t="n">
        <v>25.83</v>
      </c>
      <c r="O7" t="n">
        <v>19002.56</v>
      </c>
      <c r="P7" t="n">
        <v>317.23</v>
      </c>
      <c r="Q7" t="n">
        <v>452.83</v>
      </c>
      <c r="R7" t="n">
        <v>159.18</v>
      </c>
      <c r="S7" t="n">
        <v>57.64</v>
      </c>
      <c r="T7" t="n">
        <v>48214.23</v>
      </c>
      <c r="U7" t="n">
        <v>0.36</v>
      </c>
      <c r="V7" t="n">
        <v>0.79</v>
      </c>
      <c r="W7" t="n">
        <v>6.97</v>
      </c>
      <c r="X7" t="n">
        <v>2.97</v>
      </c>
      <c r="Y7" t="n">
        <v>1</v>
      </c>
      <c r="Z7" t="n">
        <v>10</v>
      </c>
      <c r="AA7" t="n">
        <v>511.0660568084122</v>
      </c>
      <c r="AB7" t="n">
        <v>699.2631255684345</v>
      </c>
      <c r="AC7" t="n">
        <v>632.5264342861429</v>
      </c>
      <c r="AD7" t="n">
        <v>511066.0568084121</v>
      </c>
      <c r="AE7" t="n">
        <v>699263.1255684345</v>
      </c>
      <c r="AF7" t="n">
        <v>3.282186674688937e-06</v>
      </c>
      <c r="AG7" t="n">
        <v>9.296875000000002</v>
      </c>
      <c r="AH7" t="n">
        <v>632526.4342861429</v>
      </c>
    </row>
    <row r="8">
      <c r="A8" t="n">
        <v>6</v>
      </c>
      <c r="B8" t="n">
        <v>75</v>
      </c>
      <c r="C8" t="inlineStr">
        <is>
          <t xml:space="preserve">CONCLUIDO	</t>
        </is>
      </c>
      <c r="D8" t="n">
        <v>3.1832</v>
      </c>
      <c r="E8" t="n">
        <v>31.41</v>
      </c>
      <c r="F8" t="n">
        <v>26.36</v>
      </c>
      <c r="G8" t="n">
        <v>17.38</v>
      </c>
      <c r="H8" t="n">
        <v>0.29</v>
      </c>
      <c r="I8" t="n">
        <v>91</v>
      </c>
      <c r="J8" t="n">
        <v>152.53</v>
      </c>
      <c r="K8" t="n">
        <v>49.1</v>
      </c>
      <c r="L8" t="n">
        <v>2.5</v>
      </c>
      <c r="M8" t="n">
        <v>89</v>
      </c>
      <c r="N8" t="n">
        <v>25.93</v>
      </c>
      <c r="O8" t="n">
        <v>19045.63</v>
      </c>
      <c r="P8" t="n">
        <v>312.7</v>
      </c>
      <c r="Q8" t="n">
        <v>452.73</v>
      </c>
      <c r="R8" t="n">
        <v>148.05</v>
      </c>
      <c r="S8" t="n">
        <v>57.64</v>
      </c>
      <c r="T8" t="n">
        <v>42708.47</v>
      </c>
      <c r="U8" t="n">
        <v>0.39</v>
      </c>
      <c r="V8" t="n">
        <v>0.8</v>
      </c>
      <c r="W8" t="n">
        <v>6.94</v>
      </c>
      <c r="X8" t="n">
        <v>2.63</v>
      </c>
      <c r="Y8" t="n">
        <v>1</v>
      </c>
      <c r="Z8" t="n">
        <v>10</v>
      </c>
      <c r="AA8" t="n">
        <v>487.601457277147</v>
      </c>
      <c r="AB8" t="n">
        <v>667.1578253046858</v>
      </c>
      <c r="AC8" t="n">
        <v>603.4852188194945</v>
      </c>
      <c r="AD8" t="n">
        <v>487601.457277147</v>
      </c>
      <c r="AE8" t="n">
        <v>667157.8253046859</v>
      </c>
      <c r="AF8" t="n">
        <v>3.356741083652956e-06</v>
      </c>
      <c r="AG8" t="n">
        <v>9.088541666666666</v>
      </c>
      <c r="AH8" t="n">
        <v>603485.2188194946</v>
      </c>
    </row>
    <row r="9">
      <c r="A9" t="n">
        <v>7</v>
      </c>
      <c r="B9" t="n">
        <v>75</v>
      </c>
      <c r="C9" t="inlineStr">
        <is>
          <t xml:space="preserve">CONCLUIDO	</t>
        </is>
      </c>
      <c r="D9" t="n">
        <v>3.2411</v>
      </c>
      <c r="E9" t="n">
        <v>30.85</v>
      </c>
      <c r="F9" t="n">
        <v>26.07</v>
      </c>
      <c r="G9" t="n">
        <v>19.08</v>
      </c>
      <c r="H9" t="n">
        <v>0.32</v>
      </c>
      <c r="I9" t="n">
        <v>82</v>
      </c>
      <c r="J9" t="n">
        <v>152.88</v>
      </c>
      <c r="K9" t="n">
        <v>49.1</v>
      </c>
      <c r="L9" t="n">
        <v>2.75</v>
      </c>
      <c r="M9" t="n">
        <v>80</v>
      </c>
      <c r="N9" t="n">
        <v>26.03</v>
      </c>
      <c r="O9" t="n">
        <v>19088.72</v>
      </c>
      <c r="P9" t="n">
        <v>308.85</v>
      </c>
      <c r="Q9" t="n">
        <v>452.72</v>
      </c>
      <c r="R9" t="n">
        <v>138.38</v>
      </c>
      <c r="S9" t="n">
        <v>57.64</v>
      </c>
      <c r="T9" t="n">
        <v>37918.55</v>
      </c>
      <c r="U9" t="n">
        <v>0.42</v>
      </c>
      <c r="V9" t="n">
        <v>0.8100000000000001</v>
      </c>
      <c r="W9" t="n">
        <v>6.94</v>
      </c>
      <c r="X9" t="n">
        <v>2.34</v>
      </c>
      <c r="Y9" t="n">
        <v>1</v>
      </c>
      <c r="Z9" t="n">
        <v>10</v>
      </c>
      <c r="AA9" t="n">
        <v>477.886493717539</v>
      </c>
      <c r="AB9" t="n">
        <v>653.8653835684865</v>
      </c>
      <c r="AC9" t="n">
        <v>591.4613890665391</v>
      </c>
      <c r="AD9" t="n">
        <v>477886.493717539</v>
      </c>
      <c r="AE9" t="n">
        <v>653865.3835684865</v>
      </c>
      <c r="AF9" t="n">
        <v>3.417797664685724e-06</v>
      </c>
      <c r="AG9" t="n">
        <v>8.92650462962963</v>
      </c>
      <c r="AH9" t="n">
        <v>591461.3890665391</v>
      </c>
    </row>
    <row r="10">
      <c r="A10" t="n">
        <v>8</v>
      </c>
      <c r="B10" t="n">
        <v>75</v>
      </c>
      <c r="C10" t="inlineStr">
        <is>
          <t xml:space="preserve">CONCLUIDO	</t>
        </is>
      </c>
      <c r="D10" t="n">
        <v>3.2939</v>
      </c>
      <c r="E10" t="n">
        <v>30.36</v>
      </c>
      <c r="F10" t="n">
        <v>25.82</v>
      </c>
      <c r="G10" t="n">
        <v>20.94</v>
      </c>
      <c r="H10" t="n">
        <v>0.35</v>
      </c>
      <c r="I10" t="n">
        <v>74</v>
      </c>
      <c r="J10" t="n">
        <v>153.23</v>
      </c>
      <c r="K10" t="n">
        <v>49.1</v>
      </c>
      <c r="L10" t="n">
        <v>3</v>
      </c>
      <c r="M10" t="n">
        <v>72</v>
      </c>
      <c r="N10" t="n">
        <v>26.13</v>
      </c>
      <c r="O10" t="n">
        <v>19131.85</v>
      </c>
      <c r="P10" t="n">
        <v>305.47</v>
      </c>
      <c r="Q10" t="n">
        <v>452.71</v>
      </c>
      <c r="R10" t="n">
        <v>130.53</v>
      </c>
      <c r="S10" t="n">
        <v>57.64</v>
      </c>
      <c r="T10" t="n">
        <v>34033.03</v>
      </c>
      <c r="U10" t="n">
        <v>0.44</v>
      </c>
      <c r="V10" t="n">
        <v>0.82</v>
      </c>
      <c r="W10" t="n">
        <v>6.91</v>
      </c>
      <c r="X10" t="n">
        <v>2.09</v>
      </c>
      <c r="Y10" t="n">
        <v>1</v>
      </c>
      <c r="Z10" t="n">
        <v>10</v>
      </c>
      <c r="AA10" t="n">
        <v>469.6162936968223</v>
      </c>
      <c r="AB10" t="n">
        <v>642.5497310446673</v>
      </c>
      <c r="AC10" t="n">
        <v>581.2256865379751</v>
      </c>
      <c r="AD10" t="n">
        <v>469616.2936968222</v>
      </c>
      <c r="AE10" t="n">
        <v>642549.7310446673</v>
      </c>
      <c r="AF10" t="n">
        <v>3.473476204902134e-06</v>
      </c>
      <c r="AG10" t="n">
        <v>8.784722222222223</v>
      </c>
      <c r="AH10" t="n">
        <v>581225.6865379751</v>
      </c>
    </row>
    <row r="11">
      <c r="A11" t="n">
        <v>9</v>
      </c>
      <c r="B11" t="n">
        <v>75</v>
      </c>
      <c r="C11" t="inlineStr">
        <is>
          <t xml:space="preserve">CONCLUIDO	</t>
        </is>
      </c>
      <c r="D11" t="n">
        <v>3.3298</v>
      </c>
      <c r="E11" t="n">
        <v>30.03</v>
      </c>
      <c r="F11" t="n">
        <v>25.68</v>
      </c>
      <c r="G11" t="n">
        <v>22.66</v>
      </c>
      <c r="H11" t="n">
        <v>0.37</v>
      </c>
      <c r="I11" t="n">
        <v>68</v>
      </c>
      <c r="J11" t="n">
        <v>153.58</v>
      </c>
      <c r="K11" t="n">
        <v>49.1</v>
      </c>
      <c r="L11" t="n">
        <v>3.25</v>
      </c>
      <c r="M11" t="n">
        <v>66</v>
      </c>
      <c r="N11" t="n">
        <v>26.23</v>
      </c>
      <c r="O11" t="n">
        <v>19175.02</v>
      </c>
      <c r="P11" t="n">
        <v>303.47</v>
      </c>
      <c r="Q11" t="n">
        <v>452.74</v>
      </c>
      <c r="R11" t="n">
        <v>125.81</v>
      </c>
      <c r="S11" t="n">
        <v>57.64</v>
      </c>
      <c r="T11" t="n">
        <v>31701.24</v>
      </c>
      <c r="U11" t="n">
        <v>0.46</v>
      </c>
      <c r="V11" t="n">
        <v>0.83</v>
      </c>
      <c r="W11" t="n">
        <v>6.91</v>
      </c>
      <c r="X11" t="n">
        <v>1.95</v>
      </c>
      <c r="Y11" t="n">
        <v>1</v>
      </c>
      <c r="Z11" t="n">
        <v>10</v>
      </c>
      <c r="AA11" t="n">
        <v>464.4515752443966</v>
      </c>
      <c r="AB11" t="n">
        <v>635.4831354067613</v>
      </c>
      <c r="AC11" t="n">
        <v>574.8335168697216</v>
      </c>
      <c r="AD11" t="n">
        <v>464451.5752443966</v>
      </c>
      <c r="AE11" t="n">
        <v>635483.1354067613</v>
      </c>
      <c r="AF11" t="n">
        <v>3.511333394178064e-06</v>
      </c>
      <c r="AG11" t="n">
        <v>8.689236111111112</v>
      </c>
      <c r="AH11" t="n">
        <v>574833.5168697216</v>
      </c>
    </row>
    <row r="12">
      <c r="A12" t="n">
        <v>10</v>
      </c>
      <c r="B12" t="n">
        <v>75</v>
      </c>
      <c r="C12" t="inlineStr">
        <is>
          <t xml:space="preserve">CONCLUIDO	</t>
        </is>
      </c>
      <c r="D12" t="n">
        <v>3.3636</v>
      </c>
      <c r="E12" t="n">
        <v>29.73</v>
      </c>
      <c r="F12" t="n">
        <v>25.53</v>
      </c>
      <c r="G12" t="n">
        <v>24.31</v>
      </c>
      <c r="H12" t="n">
        <v>0.4</v>
      </c>
      <c r="I12" t="n">
        <v>63</v>
      </c>
      <c r="J12" t="n">
        <v>153.93</v>
      </c>
      <c r="K12" t="n">
        <v>49.1</v>
      </c>
      <c r="L12" t="n">
        <v>3.5</v>
      </c>
      <c r="M12" t="n">
        <v>61</v>
      </c>
      <c r="N12" t="n">
        <v>26.33</v>
      </c>
      <c r="O12" t="n">
        <v>19218.22</v>
      </c>
      <c r="P12" t="n">
        <v>301.31</v>
      </c>
      <c r="Q12" t="n">
        <v>452.75</v>
      </c>
      <c r="R12" t="n">
        <v>120.75</v>
      </c>
      <c r="S12" t="n">
        <v>57.64</v>
      </c>
      <c r="T12" t="n">
        <v>29198.35</v>
      </c>
      <c r="U12" t="n">
        <v>0.48</v>
      </c>
      <c r="V12" t="n">
        <v>0.83</v>
      </c>
      <c r="W12" t="n">
        <v>6.9</v>
      </c>
      <c r="X12" t="n">
        <v>1.8</v>
      </c>
      <c r="Y12" t="n">
        <v>1</v>
      </c>
      <c r="Z12" t="n">
        <v>10</v>
      </c>
      <c r="AA12" t="n">
        <v>459.4352789267596</v>
      </c>
      <c r="AB12" t="n">
        <v>628.6196174815956</v>
      </c>
      <c r="AC12" t="n">
        <v>568.6250434623258</v>
      </c>
      <c r="AD12" t="n">
        <v>459435.2789267596</v>
      </c>
      <c r="AE12" t="n">
        <v>628619.6174815956</v>
      </c>
      <c r="AF12" t="n">
        <v>3.546976096059024e-06</v>
      </c>
      <c r="AG12" t="n">
        <v>8.602430555555555</v>
      </c>
      <c r="AH12" t="n">
        <v>568625.0434623258</v>
      </c>
    </row>
    <row r="13">
      <c r="A13" t="n">
        <v>11</v>
      </c>
      <c r="B13" t="n">
        <v>75</v>
      </c>
      <c r="C13" t="inlineStr">
        <is>
          <t xml:space="preserve">CONCLUIDO	</t>
        </is>
      </c>
      <c r="D13" t="n">
        <v>3.3884</v>
      </c>
      <c r="E13" t="n">
        <v>29.51</v>
      </c>
      <c r="F13" t="n">
        <v>25.43</v>
      </c>
      <c r="G13" t="n">
        <v>25.86</v>
      </c>
      <c r="H13" t="n">
        <v>0.43</v>
      </c>
      <c r="I13" t="n">
        <v>59</v>
      </c>
      <c r="J13" t="n">
        <v>154.28</v>
      </c>
      <c r="K13" t="n">
        <v>49.1</v>
      </c>
      <c r="L13" t="n">
        <v>3.75</v>
      </c>
      <c r="M13" t="n">
        <v>57</v>
      </c>
      <c r="N13" t="n">
        <v>26.43</v>
      </c>
      <c r="O13" t="n">
        <v>19261.45</v>
      </c>
      <c r="P13" t="n">
        <v>299.78</v>
      </c>
      <c r="Q13" t="n">
        <v>452.88</v>
      </c>
      <c r="R13" t="n">
        <v>117.64</v>
      </c>
      <c r="S13" t="n">
        <v>57.64</v>
      </c>
      <c r="T13" t="n">
        <v>27662.01</v>
      </c>
      <c r="U13" t="n">
        <v>0.49</v>
      </c>
      <c r="V13" t="n">
        <v>0.83</v>
      </c>
      <c r="W13" t="n">
        <v>6.9</v>
      </c>
      <c r="X13" t="n">
        <v>1.7</v>
      </c>
      <c r="Y13" t="n">
        <v>1</v>
      </c>
      <c r="Z13" t="n">
        <v>10</v>
      </c>
      <c r="AA13" t="n">
        <v>444.4126411463272</v>
      </c>
      <c r="AB13" t="n">
        <v>608.0649817184039</v>
      </c>
      <c r="AC13" t="n">
        <v>550.0321132877607</v>
      </c>
      <c r="AD13" t="n">
        <v>444412.6411463272</v>
      </c>
      <c r="AE13" t="n">
        <v>608064.981718404</v>
      </c>
      <c r="AF13" t="n">
        <v>3.573128137675822e-06</v>
      </c>
      <c r="AG13" t="n">
        <v>8.538773148148149</v>
      </c>
      <c r="AH13" t="n">
        <v>550032.1132877606</v>
      </c>
    </row>
    <row r="14">
      <c r="A14" t="n">
        <v>12</v>
      </c>
      <c r="B14" t="n">
        <v>75</v>
      </c>
      <c r="C14" t="inlineStr">
        <is>
          <t xml:space="preserve">CONCLUIDO	</t>
        </is>
      </c>
      <c r="D14" t="n">
        <v>3.4218</v>
      </c>
      <c r="E14" t="n">
        <v>29.22</v>
      </c>
      <c r="F14" t="n">
        <v>25.27</v>
      </c>
      <c r="G14" t="n">
        <v>27.56</v>
      </c>
      <c r="H14" t="n">
        <v>0.46</v>
      </c>
      <c r="I14" t="n">
        <v>55</v>
      </c>
      <c r="J14" t="n">
        <v>154.63</v>
      </c>
      <c r="K14" t="n">
        <v>49.1</v>
      </c>
      <c r="L14" t="n">
        <v>4</v>
      </c>
      <c r="M14" t="n">
        <v>53</v>
      </c>
      <c r="N14" t="n">
        <v>26.53</v>
      </c>
      <c r="O14" t="n">
        <v>19304.72</v>
      </c>
      <c r="P14" t="n">
        <v>297.41</v>
      </c>
      <c r="Q14" t="n">
        <v>452.67</v>
      </c>
      <c r="R14" t="n">
        <v>112.59</v>
      </c>
      <c r="S14" t="n">
        <v>57.64</v>
      </c>
      <c r="T14" t="n">
        <v>25155.98</v>
      </c>
      <c r="U14" t="n">
        <v>0.51</v>
      </c>
      <c r="V14" t="n">
        <v>0.84</v>
      </c>
      <c r="W14" t="n">
        <v>6.88</v>
      </c>
      <c r="X14" t="n">
        <v>1.54</v>
      </c>
      <c r="Y14" t="n">
        <v>1</v>
      </c>
      <c r="Z14" t="n">
        <v>10</v>
      </c>
      <c r="AA14" t="n">
        <v>439.2513369949655</v>
      </c>
      <c r="AB14" t="n">
        <v>601.0030576778419</v>
      </c>
      <c r="AC14" t="n">
        <v>543.6441693661571</v>
      </c>
      <c r="AD14" t="n">
        <v>439251.3369949654</v>
      </c>
      <c r="AE14" t="n">
        <v>601003.0576778419</v>
      </c>
      <c r="AF14" t="n">
        <v>3.60834903243393e-06</v>
      </c>
      <c r="AG14" t="n">
        <v>8.454861111111111</v>
      </c>
      <c r="AH14" t="n">
        <v>543644.1693661571</v>
      </c>
    </row>
    <row r="15">
      <c r="A15" t="n">
        <v>13</v>
      </c>
      <c r="B15" t="n">
        <v>75</v>
      </c>
      <c r="C15" t="inlineStr">
        <is>
          <t xml:space="preserve">CONCLUIDO	</t>
        </is>
      </c>
      <c r="D15" t="n">
        <v>3.4466</v>
      </c>
      <c r="E15" t="n">
        <v>29.01</v>
      </c>
      <c r="F15" t="n">
        <v>25.18</v>
      </c>
      <c r="G15" t="n">
        <v>29.62</v>
      </c>
      <c r="H15" t="n">
        <v>0.49</v>
      </c>
      <c r="I15" t="n">
        <v>51</v>
      </c>
      <c r="J15" t="n">
        <v>154.98</v>
      </c>
      <c r="K15" t="n">
        <v>49.1</v>
      </c>
      <c r="L15" t="n">
        <v>4.25</v>
      </c>
      <c r="M15" t="n">
        <v>49</v>
      </c>
      <c r="N15" t="n">
        <v>26.63</v>
      </c>
      <c r="O15" t="n">
        <v>19348.03</v>
      </c>
      <c r="P15" t="n">
        <v>295.9</v>
      </c>
      <c r="Q15" t="n">
        <v>452.67</v>
      </c>
      <c r="R15" t="n">
        <v>109.34</v>
      </c>
      <c r="S15" t="n">
        <v>57.64</v>
      </c>
      <c r="T15" t="n">
        <v>23551.61</v>
      </c>
      <c r="U15" t="n">
        <v>0.53</v>
      </c>
      <c r="V15" t="n">
        <v>0.84</v>
      </c>
      <c r="W15" t="n">
        <v>6.89</v>
      </c>
      <c r="X15" t="n">
        <v>1.45</v>
      </c>
      <c r="Y15" t="n">
        <v>1</v>
      </c>
      <c r="Z15" t="n">
        <v>10</v>
      </c>
      <c r="AA15" t="n">
        <v>435.868927935401</v>
      </c>
      <c r="AB15" t="n">
        <v>596.3750963811898</v>
      </c>
      <c r="AC15" t="n">
        <v>539.457894200273</v>
      </c>
      <c r="AD15" t="n">
        <v>435868.927935401</v>
      </c>
      <c r="AE15" t="n">
        <v>596375.0963811898</v>
      </c>
      <c r="AF15" t="n">
        <v>3.634501074050729e-06</v>
      </c>
      <c r="AG15" t="n">
        <v>8.394097222222223</v>
      </c>
      <c r="AH15" t="n">
        <v>539457.894200273</v>
      </c>
    </row>
    <row r="16">
      <c r="A16" t="n">
        <v>14</v>
      </c>
      <c r="B16" t="n">
        <v>75</v>
      </c>
      <c r="C16" t="inlineStr">
        <is>
          <t xml:space="preserve">CONCLUIDO	</t>
        </is>
      </c>
      <c r="D16" t="n">
        <v>3.4684</v>
      </c>
      <c r="E16" t="n">
        <v>28.83</v>
      </c>
      <c r="F16" t="n">
        <v>25.09</v>
      </c>
      <c r="G16" t="n">
        <v>31.36</v>
      </c>
      <c r="H16" t="n">
        <v>0.51</v>
      </c>
      <c r="I16" t="n">
        <v>48</v>
      </c>
      <c r="J16" t="n">
        <v>155.33</v>
      </c>
      <c r="K16" t="n">
        <v>49.1</v>
      </c>
      <c r="L16" t="n">
        <v>4.5</v>
      </c>
      <c r="M16" t="n">
        <v>46</v>
      </c>
      <c r="N16" t="n">
        <v>26.74</v>
      </c>
      <c r="O16" t="n">
        <v>19391.36</v>
      </c>
      <c r="P16" t="n">
        <v>294.48</v>
      </c>
      <c r="Q16" t="n">
        <v>452.61</v>
      </c>
      <c r="R16" t="n">
        <v>106.67</v>
      </c>
      <c r="S16" t="n">
        <v>57.64</v>
      </c>
      <c r="T16" t="n">
        <v>22235.3</v>
      </c>
      <c r="U16" t="n">
        <v>0.54</v>
      </c>
      <c r="V16" t="n">
        <v>0.85</v>
      </c>
      <c r="W16" t="n">
        <v>6.87</v>
      </c>
      <c r="X16" t="n">
        <v>1.36</v>
      </c>
      <c r="Y16" t="n">
        <v>1</v>
      </c>
      <c r="Z16" t="n">
        <v>10</v>
      </c>
      <c r="AA16" t="n">
        <v>432.8389251447579</v>
      </c>
      <c r="AB16" t="n">
        <v>592.2293128887429</v>
      </c>
      <c r="AC16" t="n">
        <v>535.7077784657016</v>
      </c>
      <c r="AD16" t="n">
        <v>432838.9251447578</v>
      </c>
      <c r="AE16" t="n">
        <v>592229.3128887429</v>
      </c>
      <c r="AF16" t="n">
        <v>3.65748956224614e-06</v>
      </c>
      <c r="AG16" t="n">
        <v>8.342013888888888</v>
      </c>
      <c r="AH16" t="n">
        <v>535707.7784657016</v>
      </c>
    </row>
    <row r="17">
      <c r="A17" t="n">
        <v>15</v>
      </c>
      <c r="B17" t="n">
        <v>75</v>
      </c>
      <c r="C17" t="inlineStr">
        <is>
          <t xml:space="preserve">CONCLUIDO	</t>
        </is>
      </c>
      <c r="D17" t="n">
        <v>3.4856</v>
      </c>
      <c r="E17" t="n">
        <v>28.69</v>
      </c>
      <c r="F17" t="n">
        <v>25.01</v>
      </c>
      <c r="G17" t="n">
        <v>32.62</v>
      </c>
      <c r="H17" t="n">
        <v>0.54</v>
      </c>
      <c r="I17" t="n">
        <v>46</v>
      </c>
      <c r="J17" t="n">
        <v>155.68</v>
      </c>
      <c r="K17" t="n">
        <v>49.1</v>
      </c>
      <c r="L17" t="n">
        <v>4.75</v>
      </c>
      <c r="M17" t="n">
        <v>44</v>
      </c>
      <c r="N17" t="n">
        <v>26.84</v>
      </c>
      <c r="O17" t="n">
        <v>19434.74</v>
      </c>
      <c r="P17" t="n">
        <v>293.13</v>
      </c>
      <c r="Q17" t="n">
        <v>452.62</v>
      </c>
      <c r="R17" t="n">
        <v>104.2</v>
      </c>
      <c r="S17" t="n">
        <v>57.64</v>
      </c>
      <c r="T17" t="n">
        <v>21010.12</v>
      </c>
      <c r="U17" t="n">
        <v>0.55</v>
      </c>
      <c r="V17" t="n">
        <v>0.85</v>
      </c>
      <c r="W17" t="n">
        <v>6.87</v>
      </c>
      <c r="X17" t="n">
        <v>1.28</v>
      </c>
      <c r="Y17" t="n">
        <v>1</v>
      </c>
      <c r="Z17" t="n">
        <v>10</v>
      </c>
      <c r="AA17" t="n">
        <v>430.2893200784882</v>
      </c>
      <c r="AB17" t="n">
        <v>588.7408307564359</v>
      </c>
      <c r="AC17" t="n">
        <v>532.5522321719865</v>
      </c>
      <c r="AD17" t="n">
        <v>430289.3200784882</v>
      </c>
      <c r="AE17" t="n">
        <v>588740.8307564359</v>
      </c>
      <c r="AF17" t="n">
        <v>3.675627268528758e-06</v>
      </c>
      <c r="AG17" t="n">
        <v>8.30150462962963</v>
      </c>
      <c r="AH17" t="n">
        <v>532552.2321719865</v>
      </c>
    </row>
    <row r="18">
      <c r="A18" t="n">
        <v>16</v>
      </c>
      <c r="B18" t="n">
        <v>75</v>
      </c>
      <c r="C18" t="inlineStr">
        <is>
          <t xml:space="preserve">CONCLUIDO	</t>
        </is>
      </c>
      <c r="D18" t="n">
        <v>3.5056</v>
      </c>
      <c r="E18" t="n">
        <v>28.53</v>
      </c>
      <c r="F18" t="n">
        <v>24.94</v>
      </c>
      <c r="G18" t="n">
        <v>34.79</v>
      </c>
      <c r="H18" t="n">
        <v>0.57</v>
      </c>
      <c r="I18" t="n">
        <v>43</v>
      </c>
      <c r="J18" t="n">
        <v>156.03</v>
      </c>
      <c r="K18" t="n">
        <v>49.1</v>
      </c>
      <c r="L18" t="n">
        <v>5</v>
      </c>
      <c r="M18" t="n">
        <v>41</v>
      </c>
      <c r="N18" t="n">
        <v>26.94</v>
      </c>
      <c r="O18" t="n">
        <v>19478.15</v>
      </c>
      <c r="P18" t="n">
        <v>291.98</v>
      </c>
      <c r="Q18" t="n">
        <v>452.68</v>
      </c>
      <c r="R18" t="n">
        <v>101.59</v>
      </c>
      <c r="S18" t="n">
        <v>57.64</v>
      </c>
      <c r="T18" t="n">
        <v>19718.64</v>
      </c>
      <c r="U18" t="n">
        <v>0.57</v>
      </c>
      <c r="V18" t="n">
        <v>0.85</v>
      </c>
      <c r="W18" t="n">
        <v>6.87</v>
      </c>
      <c r="X18" t="n">
        <v>1.21</v>
      </c>
      <c r="Y18" t="n">
        <v>1</v>
      </c>
      <c r="Z18" t="n">
        <v>10</v>
      </c>
      <c r="AA18" t="n">
        <v>427.7128720636691</v>
      </c>
      <c r="AB18" t="n">
        <v>585.2156209176959</v>
      </c>
      <c r="AC18" t="n">
        <v>529.3634634125929</v>
      </c>
      <c r="AD18" t="n">
        <v>427712.8720636691</v>
      </c>
      <c r="AE18" t="n">
        <v>585215.6209176959</v>
      </c>
      <c r="AF18" t="n">
        <v>3.696717624671338e-06</v>
      </c>
      <c r="AG18" t="n">
        <v>8.255208333333334</v>
      </c>
      <c r="AH18" t="n">
        <v>529363.4634125929</v>
      </c>
    </row>
    <row r="19">
      <c r="A19" t="n">
        <v>17</v>
      </c>
      <c r="B19" t="n">
        <v>75</v>
      </c>
      <c r="C19" t="inlineStr">
        <is>
          <t xml:space="preserve">CONCLUIDO	</t>
        </is>
      </c>
      <c r="D19" t="n">
        <v>3.5215</v>
      </c>
      <c r="E19" t="n">
        <v>28.4</v>
      </c>
      <c r="F19" t="n">
        <v>24.87</v>
      </c>
      <c r="G19" t="n">
        <v>36.39</v>
      </c>
      <c r="H19" t="n">
        <v>0.59</v>
      </c>
      <c r="I19" t="n">
        <v>41</v>
      </c>
      <c r="J19" t="n">
        <v>156.39</v>
      </c>
      <c r="K19" t="n">
        <v>49.1</v>
      </c>
      <c r="L19" t="n">
        <v>5.25</v>
      </c>
      <c r="M19" t="n">
        <v>39</v>
      </c>
      <c r="N19" t="n">
        <v>27.04</v>
      </c>
      <c r="O19" t="n">
        <v>19521.59</v>
      </c>
      <c r="P19" t="n">
        <v>290.76</v>
      </c>
      <c r="Q19" t="n">
        <v>452.71</v>
      </c>
      <c r="R19" t="n">
        <v>99.67</v>
      </c>
      <c r="S19" t="n">
        <v>57.64</v>
      </c>
      <c r="T19" t="n">
        <v>18766.82</v>
      </c>
      <c r="U19" t="n">
        <v>0.58</v>
      </c>
      <c r="V19" t="n">
        <v>0.85</v>
      </c>
      <c r="W19" t="n">
        <v>6.86</v>
      </c>
      <c r="X19" t="n">
        <v>1.14</v>
      </c>
      <c r="Y19" t="n">
        <v>1</v>
      </c>
      <c r="Z19" t="n">
        <v>10</v>
      </c>
      <c r="AA19" t="n">
        <v>425.4338253223573</v>
      </c>
      <c r="AB19" t="n">
        <v>582.097328621787</v>
      </c>
      <c r="AC19" t="n">
        <v>526.5427765568548</v>
      </c>
      <c r="AD19" t="n">
        <v>425433.8253223574</v>
      </c>
      <c r="AE19" t="n">
        <v>582097.328621787</v>
      </c>
      <c r="AF19" t="n">
        <v>3.713484457804689e-06</v>
      </c>
      <c r="AG19" t="n">
        <v>8.217592592592593</v>
      </c>
      <c r="AH19" t="n">
        <v>526542.7765568548</v>
      </c>
    </row>
    <row r="20">
      <c r="A20" t="n">
        <v>18</v>
      </c>
      <c r="B20" t="n">
        <v>75</v>
      </c>
      <c r="C20" t="inlineStr">
        <is>
          <t xml:space="preserve">CONCLUIDO	</t>
        </is>
      </c>
      <c r="D20" t="n">
        <v>3.5349</v>
      </c>
      <c r="E20" t="n">
        <v>28.29</v>
      </c>
      <c r="F20" t="n">
        <v>24.82</v>
      </c>
      <c r="G20" t="n">
        <v>38.19</v>
      </c>
      <c r="H20" t="n">
        <v>0.62</v>
      </c>
      <c r="I20" t="n">
        <v>39</v>
      </c>
      <c r="J20" t="n">
        <v>156.74</v>
      </c>
      <c r="K20" t="n">
        <v>49.1</v>
      </c>
      <c r="L20" t="n">
        <v>5.5</v>
      </c>
      <c r="M20" t="n">
        <v>37</v>
      </c>
      <c r="N20" t="n">
        <v>27.14</v>
      </c>
      <c r="O20" t="n">
        <v>19565.07</v>
      </c>
      <c r="P20" t="n">
        <v>289.67</v>
      </c>
      <c r="Q20" t="n">
        <v>452.64</v>
      </c>
      <c r="R20" t="n">
        <v>97.98</v>
      </c>
      <c r="S20" t="n">
        <v>57.64</v>
      </c>
      <c r="T20" t="n">
        <v>17932.23</v>
      </c>
      <c r="U20" t="n">
        <v>0.59</v>
      </c>
      <c r="V20" t="n">
        <v>0.85</v>
      </c>
      <c r="W20" t="n">
        <v>6.86</v>
      </c>
      <c r="X20" t="n">
        <v>1.09</v>
      </c>
      <c r="Y20" t="n">
        <v>1</v>
      </c>
      <c r="Z20" t="n">
        <v>10</v>
      </c>
      <c r="AA20" t="n">
        <v>423.5127466391199</v>
      </c>
      <c r="AB20" t="n">
        <v>579.4688240153715</v>
      </c>
      <c r="AC20" t="n">
        <v>524.1651327409462</v>
      </c>
      <c r="AD20" t="n">
        <v>423512.7466391199</v>
      </c>
      <c r="AE20" t="n">
        <v>579468.8240153715</v>
      </c>
      <c r="AF20" t="n">
        <v>3.727614996420217e-06</v>
      </c>
      <c r="AG20" t="n">
        <v>8.185763888888889</v>
      </c>
      <c r="AH20" t="n">
        <v>524165.1327409462</v>
      </c>
    </row>
    <row r="21">
      <c r="A21" t="n">
        <v>19</v>
      </c>
      <c r="B21" t="n">
        <v>75</v>
      </c>
      <c r="C21" t="inlineStr">
        <is>
          <t xml:space="preserve">CONCLUIDO	</t>
        </is>
      </c>
      <c r="D21" t="n">
        <v>3.5487</v>
      </c>
      <c r="E21" t="n">
        <v>28.18</v>
      </c>
      <c r="F21" t="n">
        <v>24.77</v>
      </c>
      <c r="G21" t="n">
        <v>40.17</v>
      </c>
      <c r="H21" t="n">
        <v>0.65</v>
      </c>
      <c r="I21" t="n">
        <v>37</v>
      </c>
      <c r="J21" t="n">
        <v>157.09</v>
      </c>
      <c r="K21" t="n">
        <v>49.1</v>
      </c>
      <c r="L21" t="n">
        <v>5.75</v>
      </c>
      <c r="M21" t="n">
        <v>35</v>
      </c>
      <c r="N21" t="n">
        <v>27.25</v>
      </c>
      <c r="O21" t="n">
        <v>19608.58</v>
      </c>
      <c r="P21" t="n">
        <v>288.5</v>
      </c>
      <c r="Q21" t="n">
        <v>452.62</v>
      </c>
      <c r="R21" t="n">
        <v>96.55</v>
      </c>
      <c r="S21" t="n">
        <v>57.64</v>
      </c>
      <c r="T21" t="n">
        <v>17229.48</v>
      </c>
      <c r="U21" t="n">
        <v>0.6</v>
      </c>
      <c r="V21" t="n">
        <v>0.86</v>
      </c>
      <c r="W21" t="n">
        <v>6.85</v>
      </c>
      <c r="X21" t="n">
        <v>1.05</v>
      </c>
      <c r="Y21" t="n">
        <v>1</v>
      </c>
      <c r="Z21" t="n">
        <v>10</v>
      </c>
      <c r="AA21" t="n">
        <v>421.5214372552804</v>
      </c>
      <c r="AB21" t="n">
        <v>576.7442266660325</v>
      </c>
      <c r="AC21" t="n">
        <v>521.7005671386316</v>
      </c>
      <c r="AD21" t="n">
        <v>421521.4372552804</v>
      </c>
      <c r="AE21" t="n">
        <v>576744.2266660326</v>
      </c>
      <c r="AF21" t="n">
        <v>3.742167342158597e-06</v>
      </c>
      <c r="AG21" t="n">
        <v>8.153935185185185</v>
      </c>
      <c r="AH21" t="n">
        <v>521700.5671386317</v>
      </c>
    </row>
    <row r="22">
      <c r="A22" t="n">
        <v>20</v>
      </c>
      <c r="B22" t="n">
        <v>75</v>
      </c>
      <c r="C22" t="inlineStr">
        <is>
          <t xml:space="preserve">CONCLUIDO	</t>
        </is>
      </c>
      <c r="D22" t="n">
        <v>3.5547</v>
      </c>
      <c r="E22" t="n">
        <v>28.13</v>
      </c>
      <c r="F22" t="n">
        <v>24.76</v>
      </c>
      <c r="G22" t="n">
        <v>41.26</v>
      </c>
      <c r="H22" t="n">
        <v>0.67</v>
      </c>
      <c r="I22" t="n">
        <v>36</v>
      </c>
      <c r="J22" t="n">
        <v>157.44</v>
      </c>
      <c r="K22" t="n">
        <v>49.1</v>
      </c>
      <c r="L22" t="n">
        <v>6</v>
      </c>
      <c r="M22" t="n">
        <v>34</v>
      </c>
      <c r="N22" t="n">
        <v>27.35</v>
      </c>
      <c r="O22" t="n">
        <v>19652.13</v>
      </c>
      <c r="P22" t="n">
        <v>288.37</v>
      </c>
      <c r="Q22" t="n">
        <v>452.64</v>
      </c>
      <c r="R22" t="n">
        <v>95.91</v>
      </c>
      <c r="S22" t="n">
        <v>57.64</v>
      </c>
      <c r="T22" t="n">
        <v>16912.75</v>
      </c>
      <c r="U22" t="n">
        <v>0.6</v>
      </c>
      <c r="V22" t="n">
        <v>0.86</v>
      </c>
      <c r="W22" t="n">
        <v>6.85</v>
      </c>
      <c r="X22" t="n">
        <v>1.03</v>
      </c>
      <c r="Y22" t="n">
        <v>1</v>
      </c>
      <c r="Z22" t="n">
        <v>10</v>
      </c>
      <c r="AA22" t="n">
        <v>420.9518992064126</v>
      </c>
      <c r="AB22" t="n">
        <v>575.9649595813261</v>
      </c>
      <c r="AC22" t="n">
        <v>520.9956722107814</v>
      </c>
      <c r="AD22" t="n">
        <v>420951.8992064126</v>
      </c>
      <c r="AE22" t="n">
        <v>575964.9595813261</v>
      </c>
      <c r="AF22" t="n">
        <v>3.748494449001371e-06</v>
      </c>
      <c r="AG22" t="n">
        <v>8.139467592592593</v>
      </c>
      <c r="AH22" t="n">
        <v>520995.6722107815</v>
      </c>
    </row>
    <row r="23">
      <c r="A23" t="n">
        <v>21</v>
      </c>
      <c r="B23" t="n">
        <v>75</v>
      </c>
      <c r="C23" t="inlineStr">
        <is>
          <t xml:space="preserve">CONCLUIDO	</t>
        </is>
      </c>
      <c r="D23" t="n">
        <v>3.5741</v>
      </c>
      <c r="E23" t="n">
        <v>27.98</v>
      </c>
      <c r="F23" t="n">
        <v>24.66</v>
      </c>
      <c r="G23" t="n">
        <v>43.52</v>
      </c>
      <c r="H23" t="n">
        <v>0.7</v>
      </c>
      <c r="I23" t="n">
        <v>34</v>
      </c>
      <c r="J23" t="n">
        <v>157.8</v>
      </c>
      <c r="K23" t="n">
        <v>49.1</v>
      </c>
      <c r="L23" t="n">
        <v>6.25</v>
      </c>
      <c r="M23" t="n">
        <v>32</v>
      </c>
      <c r="N23" t="n">
        <v>27.45</v>
      </c>
      <c r="O23" t="n">
        <v>19695.71</v>
      </c>
      <c r="P23" t="n">
        <v>286.71</v>
      </c>
      <c r="Q23" t="n">
        <v>452.66</v>
      </c>
      <c r="R23" t="n">
        <v>92.63</v>
      </c>
      <c r="S23" t="n">
        <v>57.64</v>
      </c>
      <c r="T23" t="n">
        <v>15281.32</v>
      </c>
      <c r="U23" t="n">
        <v>0.62</v>
      </c>
      <c r="V23" t="n">
        <v>0.86</v>
      </c>
      <c r="W23" t="n">
        <v>6.86</v>
      </c>
      <c r="X23" t="n">
        <v>0.9399999999999999</v>
      </c>
      <c r="Y23" t="n">
        <v>1</v>
      </c>
      <c r="Z23" t="n">
        <v>10</v>
      </c>
      <c r="AA23" t="n">
        <v>418.0910447141844</v>
      </c>
      <c r="AB23" t="n">
        <v>572.0506122530669</v>
      </c>
      <c r="AC23" t="n">
        <v>517.4549046977103</v>
      </c>
      <c r="AD23" t="n">
        <v>418091.0447141844</v>
      </c>
      <c r="AE23" t="n">
        <v>572050.6122530669</v>
      </c>
      <c r="AF23" t="n">
        <v>3.768952094459673e-06</v>
      </c>
      <c r="AG23" t="n">
        <v>8.096064814814815</v>
      </c>
      <c r="AH23" t="n">
        <v>517454.9046977102</v>
      </c>
    </row>
    <row r="24">
      <c r="A24" t="n">
        <v>22</v>
      </c>
      <c r="B24" t="n">
        <v>75</v>
      </c>
      <c r="C24" t="inlineStr">
        <is>
          <t xml:space="preserve">CONCLUIDO	</t>
        </is>
      </c>
      <c r="D24" t="n">
        <v>3.582</v>
      </c>
      <c r="E24" t="n">
        <v>27.92</v>
      </c>
      <c r="F24" t="n">
        <v>24.63</v>
      </c>
      <c r="G24" t="n">
        <v>44.79</v>
      </c>
      <c r="H24" t="n">
        <v>0.73</v>
      </c>
      <c r="I24" t="n">
        <v>33</v>
      </c>
      <c r="J24" t="n">
        <v>158.15</v>
      </c>
      <c r="K24" t="n">
        <v>49.1</v>
      </c>
      <c r="L24" t="n">
        <v>6.5</v>
      </c>
      <c r="M24" t="n">
        <v>31</v>
      </c>
      <c r="N24" t="n">
        <v>27.56</v>
      </c>
      <c r="O24" t="n">
        <v>19739.33</v>
      </c>
      <c r="P24" t="n">
        <v>286.26</v>
      </c>
      <c r="Q24" t="n">
        <v>452.61</v>
      </c>
      <c r="R24" t="n">
        <v>92.2</v>
      </c>
      <c r="S24" t="n">
        <v>57.64</v>
      </c>
      <c r="T24" t="n">
        <v>15073.95</v>
      </c>
      <c r="U24" t="n">
        <v>0.63</v>
      </c>
      <c r="V24" t="n">
        <v>0.86</v>
      </c>
      <c r="W24" t="n">
        <v>6.84</v>
      </c>
      <c r="X24" t="n">
        <v>0.91</v>
      </c>
      <c r="Y24" t="n">
        <v>1</v>
      </c>
      <c r="Z24" t="n">
        <v>10</v>
      </c>
      <c r="AA24" t="n">
        <v>417.1181202997054</v>
      </c>
      <c r="AB24" t="n">
        <v>570.7194141467809</v>
      </c>
      <c r="AC24" t="n">
        <v>516.2507542703399</v>
      </c>
      <c r="AD24" t="n">
        <v>417118.1202997054</v>
      </c>
      <c r="AE24" t="n">
        <v>570719.4141467809</v>
      </c>
      <c r="AF24" t="n">
        <v>3.777282785135992e-06</v>
      </c>
      <c r="AG24" t="n">
        <v>8.078703703703704</v>
      </c>
      <c r="AH24" t="n">
        <v>516250.75427034</v>
      </c>
    </row>
    <row r="25">
      <c r="A25" t="n">
        <v>23</v>
      </c>
      <c r="B25" t="n">
        <v>75</v>
      </c>
      <c r="C25" t="inlineStr">
        <is>
          <t xml:space="preserve">CONCLUIDO	</t>
        </is>
      </c>
      <c r="D25" t="n">
        <v>3.5846</v>
      </c>
      <c r="E25" t="n">
        <v>27.9</v>
      </c>
      <c r="F25" t="n">
        <v>24.64</v>
      </c>
      <c r="G25" t="n">
        <v>46.21</v>
      </c>
      <c r="H25" t="n">
        <v>0.75</v>
      </c>
      <c r="I25" t="n">
        <v>32</v>
      </c>
      <c r="J25" t="n">
        <v>158.51</v>
      </c>
      <c r="K25" t="n">
        <v>49.1</v>
      </c>
      <c r="L25" t="n">
        <v>6.75</v>
      </c>
      <c r="M25" t="n">
        <v>30</v>
      </c>
      <c r="N25" t="n">
        <v>27.66</v>
      </c>
      <c r="O25" t="n">
        <v>19782.99</v>
      </c>
      <c r="P25" t="n">
        <v>285.89</v>
      </c>
      <c r="Q25" t="n">
        <v>452.66</v>
      </c>
      <c r="R25" t="n">
        <v>91.92</v>
      </c>
      <c r="S25" t="n">
        <v>57.64</v>
      </c>
      <c r="T25" t="n">
        <v>14940.45</v>
      </c>
      <c r="U25" t="n">
        <v>0.63</v>
      </c>
      <c r="V25" t="n">
        <v>0.86</v>
      </c>
      <c r="W25" t="n">
        <v>6.86</v>
      </c>
      <c r="X25" t="n">
        <v>0.92</v>
      </c>
      <c r="Y25" t="n">
        <v>1</v>
      </c>
      <c r="Z25" t="n">
        <v>10</v>
      </c>
      <c r="AA25" t="n">
        <v>416.7058063916564</v>
      </c>
      <c r="AB25" t="n">
        <v>570.1552680677823</v>
      </c>
      <c r="AC25" t="n">
        <v>515.7404495013371</v>
      </c>
      <c r="AD25" t="n">
        <v>416705.8063916564</v>
      </c>
      <c r="AE25" t="n">
        <v>570155.2680677824</v>
      </c>
      <c r="AF25" t="n">
        <v>3.780024531434527e-06</v>
      </c>
      <c r="AG25" t="n">
        <v>8.072916666666666</v>
      </c>
      <c r="AH25" t="n">
        <v>515740.4495013371</v>
      </c>
    </row>
    <row r="26">
      <c r="A26" t="n">
        <v>24</v>
      </c>
      <c r="B26" t="n">
        <v>75</v>
      </c>
      <c r="C26" t="inlineStr">
        <is>
          <t xml:space="preserve">CONCLUIDO	</t>
        </is>
      </c>
      <c r="D26" t="n">
        <v>3.5956</v>
      </c>
      <c r="E26" t="n">
        <v>27.81</v>
      </c>
      <c r="F26" t="n">
        <v>24.59</v>
      </c>
      <c r="G26" t="n">
        <v>47.59</v>
      </c>
      <c r="H26" t="n">
        <v>0.78</v>
      </c>
      <c r="I26" t="n">
        <v>31</v>
      </c>
      <c r="J26" t="n">
        <v>158.86</v>
      </c>
      <c r="K26" t="n">
        <v>49.1</v>
      </c>
      <c r="L26" t="n">
        <v>7</v>
      </c>
      <c r="M26" t="n">
        <v>29</v>
      </c>
      <c r="N26" t="n">
        <v>27.77</v>
      </c>
      <c r="O26" t="n">
        <v>19826.68</v>
      </c>
      <c r="P26" t="n">
        <v>284.69</v>
      </c>
      <c r="Q26" t="n">
        <v>452.66</v>
      </c>
      <c r="R26" t="n">
        <v>90.05</v>
      </c>
      <c r="S26" t="n">
        <v>57.64</v>
      </c>
      <c r="T26" t="n">
        <v>14005.77</v>
      </c>
      <c r="U26" t="n">
        <v>0.64</v>
      </c>
      <c r="V26" t="n">
        <v>0.86</v>
      </c>
      <c r="W26" t="n">
        <v>6.85</v>
      </c>
      <c r="X26" t="n">
        <v>0.86</v>
      </c>
      <c r="Y26" t="n">
        <v>1</v>
      </c>
      <c r="Z26" t="n">
        <v>10</v>
      </c>
      <c r="AA26" t="n">
        <v>414.9513513509092</v>
      </c>
      <c r="AB26" t="n">
        <v>567.7547452799384</v>
      </c>
      <c r="AC26" t="n">
        <v>513.5690292392101</v>
      </c>
      <c r="AD26" t="n">
        <v>414951.3513509092</v>
      </c>
      <c r="AE26" t="n">
        <v>567754.7452799384</v>
      </c>
      <c r="AF26" t="n">
        <v>3.791624227312946e-06</v>
      </c>
      <c r="AG26" t="n">
        <v>8.046875</v>
      </c>
      <c r="AH26" t="n">
        <v>513569.0292392101</v>
      </c>
    </row>
    <row r="27">
      <c r="A27" t="n">
        <v>25</v>
      </c>
      <c r="B27" t="n">
        <v>75</v>
      </c>
      <c r="C27" t="inlineStr">
        <is>
          <t xml:space="preserve">CONCLUIDO	</t>
        </is>
      </c>
      <c r="D27" t="n">
        <v>3.61</v>
      </c>
      <c r="E27" t="n">
        <v>27.7</v>
      </c>
      <c r="F27" t="n">
        <v>24.54</v>
      </c>
      <c r="G27" t="n">
        <v>50.77</v>
      </c>
      <c r="H27" t="n">
        <v>0.8100000000000001</v>
      </c>
      <c r="I27" t="n">
        <v>29</v>
      </c>
      <c r="J27" t="n">
        <v>159.22</v>
      </c>
      <c r="K27" t="n">
        <v>49.1</v>
      </c>
      <c r="L27" t="n">
        <v>7.25</v>
      </c>
      <c r="M27" t="n">
        <v>27</v>
      </c>
      <c r="N27" t="n">
        <v>27.87</v>
      </c>
      <c r="O27" t="n">
        <v>19870.53</v>
      </c>
      <c r="P27" t="n">
        <v>283.56</v>
      </c>
      <c r="Q27" t="n">
        <v>452.65</v>
      </c>
      <c r="R27" t="n">
        <v>88.67</v>
      </c>
      <c r="S27" t="n">
        <v>57.64</v>
      </c>
      <c r="T27" t="n">
        <v>13330.16</v>
      </c>
      <c r="U27" t="n">
        <v>0.65</v>
      </c>
      <c r="V27" t="n">
        <v>0.86</v>
      </c>
      <c r="W27" t="n">
        <v>6.84</v>
      </c>
      <c r="X27" t="n">
        <v>0.8100000000000001</v>
      </c>
      <c r="Y27" t="n">
        <v>1</v>
      </c>
      <c r="Z27" t="n">
        <v>10</v>
      </c>
      <c r="AA27" t="n">
        <v>413.0099349134915</v>
      </c>
      <c r="AB27" t="n">
        <v>565.0984136610151</v>
      </c>
      <c r="AC27" t="n">
        <v>511.1662141818119</v>
      </c>
      <c r="AD27" t="n">
        <v>413009.9349134915</v>
      </c>
      <c r="AE27" t="n">
        <v>565098.4136610151</v>
      </c>
      <c r="AF27" t="n">
        <v>3.806809283735603e-06</v>
      </c>
      <c r="AG27" t="n">
        <v>8.015046296296296</v>
      </c>
      <c r="AH27" t="n">
        <v>511166.2141818119</v>
      </c>
    </row>
    <row r="28">
      <c r="A28" t="n">
        <v>26</v>
      </c>
      <c r="B28" t="n">
        <v>75</v>
      </c>
      <c r="C28" t="inlineStr">
        <is>
          <t xml:space="preserve">CONCLUIDO	</t>
        </is>
      </c>
      <c r="D28" t="n">
        <v>3.619</v>
      </c>
      <c r="E28" t="n">
        <v>27.63</v>
      </c>
      <c r="F28" t="n">
        <v>24.5</v>
      </c>
      <c r="G28" t="n">
        <v>52.5</v>
      </c>
      <c r="H28" t="n">
        <v>0.83</v>
      </c>
      <c r="I28" t="n">
        <v>28</v>
      </c>
      <c r="J28" t="n">
        <v>159.57</v>
      </c>
      <c r="K28" t="n">
        <v>49.1</v>
      </c>
      <c r="L28" t="n">
        <v>7.5</v>
      </c>
      <c r="M28" t="n">
        <v>26</v>
      </c>
      <c r="N28" t="n">
        <v>27.98</v>
      </c>
      <c r="O28" t="n">
        <v>19914.3</v>
      </c>
      <c r="P28" t="n">
        <v>282.95</v>
      </c>
      <c r="Q28" t="n">
        <v>452.66</v>
      </c>
      <c r="R28" t="n">
        <v>87.31</v>
      </c>
      <c r="S28" t="n">
        <v>57.64</v>
      </c>
      <c r="T28" t="n">
        <v>12654.79</v>
      </c>
      <c r="U28" t="n">
        <v>0.66</v>
      </c>
      <c r="V28" t="n">
        <v>0.87</v>
      </c>
      <c r="W28" t="n">
        <v>6.85</v>
      </c>
      <c r="X28" t="n">
        <v>0.77</v>
      </c>
      <c r="Y28" t="n">
        <v>1</v>
      </c>
      <c r="Z28" t="n">
        <v>10</v>
      </c>
      <c r="AA28" t="n">
        <v>411.6734133678626</v>
      </c>
      <c r="AB28" t="n">
        <v>563.2697259191164</v>
      </c>
      <c r="AC28" t="n">
        <v>509.5120538314207</v>
      </c>
      <c r="AD28" t="n">
        <v>411673.4133678626</v>
      </c>
      <c r="AE28" t="n">
        <v>563269.7259191164</v>
      </c>
      <c r="AF28" t="n">
        <v>3.816299943999765e-06</v>
      </c>
      <c r="AG28" t="n">
        <v>7.994791666666667</v>
      </c>
      <c r="AH28" t="n">
        <v>509512.0538314207</v>
      </c>
    </row>
    <row r="29">
      <c r="A29" t="n">
        <v>27</v>
      </c>
      <c r="B29" t="n">
        <v>75</v>
      </c>
      <c r="C29" t="inlineStr">
        <is>
          <t xml:space="preserve">CONCLUIDO	</t>
        </is>
      </c>
      <c r="D29" t="n">
        <v>3.6184</v>
      </c>
      <c r="E29" t="n">
        <v>27.64</v>
      </c>
      <c r="F29" t="n">
        <v>24.5</v>
      </c>
      <c r="G29" t="n">
        <v>52.51</v>
      </c>
      <c r="H29" t="n">
        <v>0.86</v>
      </c>
      <c r="I29" t="n">
        <v>28</v>
      </c>
      <c r="J29" t="n">
        <v>159.92</v>
      </c>
      <c r="K29" t="n">
        <v>49.1</v>
      </c>
      <c r="L29" t="n">
        <v>7.75</v>
      </c>
      <c r="M29" t="n">
        <v>26</v>
      </c>
      <c r="N29" t="n">
        <v>28.08</v>
      </c>
      <c r="O29" t="n">
        <v>19958.1</v>
      </c>
      <c r="P29" t="n">
        <v>282.67</v>
      </c>
      <c r="Q29" t="n">
        <v>452.57</v>
      </c>
      <c r="R29" t="n">
        <v>87.88</v>
      </c>
      <c r="S29" t="n">
        <v>57.64</v>
      </c>
      <c r="T29" t="n">
        <v>12937.73</v>
      </c>
      <c r="U29" t="n">
        <v>0.66</v>
      </c>
      <c r="V29" t="n">
        <v>0.87</v>
      </c>
      <c r="W29" t="n">
        <v>6.84</v>
      </c>
      <c r="X29" t="n">
        <v>0.78</v>
      </c>
      <c r="Y29" t="n">
        <v>1</v>
      </c>
      <c r="Z29" t="n">
        <v>10</v>
      </c>
      <c r="AA29" t="n">
        <v>411.529084657847</v>
      </c>
      <c r="AB29" t="n">
        <v>563.0722490107397</v>
      </c>
      <c r="AC29" t="n">
        <v>509.3334238420189</v>
      </c>
      <c r="AD29" t="n">
        <v>411529.0846578469</v>
      </c>
      <c r="AE29" t="n">
        <v>563072.2490107397</v>
      </c>
      <c r="AF29" t="n">
        <v>3.815667233315487e-06</v>
      </c>
      <c r="AG29" t="n">
        <v>7.997685185185186</v>
      </c>
      <c r="AH29" t="n">
        <v>509333.4238420189</v>
      </c>
    </row>
    <row r="30">
      <c r="A30" t="n">
        <v>28</v>
      </c>
      <c r="B30" t="n">
        <v>75</v>
      </c>
      <c r="C30" t="inlineStr">
        <is>
          <t xml:space="preserve">CONCLUIDO	</t>
        </is>
      </c>
      <c r="D30" t="n">
        <v>3.6276</v>
      </c>
      <c r="E30" t="n">
        <v>27.57</v>
      </c>
      <c r="F30" t="n">
        <v>24.47</v>
      </c>
      <c r="G30" t="n">
        <v>54.37</v>
      </c>
      <c r="H30" t="n">
        <v>0.88</v>
      </c>
      <c r="I30" t="n">
        <v>27</v>
      </c>
      <c r="J30" t="n">
        <v>160.28</v>
      </c>
      <c r="K30" t="n">
        <v>49.1</v>
      </c>
      <c r="L30" t="n">
        <v>8</v>
      </c>
      <c r="M30" t="n">
        <v>25</v>
      </c>
      <c r="N30" t="n">
        <v>28.19</v>
      </c>
      <c r="O30" t="n">
        <v>20001.93</v>
      </c>
      <c r="P30" t="n">
        <v>281.69</v>
      </c>
      <c r="Q30" t="n">
        <v>452.6</v>
      </c>
      <c r="R30" t="n">
        <v>86.40000000000001</v>
      </c>
      <c r="S30" t="n">
        <v>57.64</v>
      </c>
      <c r="T30" t="n">
        <v>12202.85</v>
      </c>
      <c r="U30" t="n">
        <v>0.67</v>
      </c>
      <c r="V30" t="n">
        <v>0.87</v>
      </c>
      <c r="W30" t="n">
        <v>6.84</v>
      </c>
      <c r="X30" t="n">
        <v>0.74</v>
      </c>
      <c r="Y30" t="n">
        <v>1</v>
      </c>
      <c r="Z30" t="n">
        <v>10</v>
      </c>
      <c r="AA30" t="n">
        <v>410.136424269986</v>
      </c>
      <c r="AB30" t="n">
        <v>561.1667496282281</v>
      </c>
      <c r="AC30" t="n">
        <v>507.6097826461892</v>
      </c>
      <c r="AD30" t="n">
        <v>410136.424269986</v>
      </c>
      <c r="AE30" t="n">
        <v>561166.7496282281</v>
      </c>
      <c r="AF30" t="n">
        <v>3.825368797141073e-06</v>
      </c>
      <c r="AG30" t="n">
        <v>7.977430555555556</v>
      </c>
      <c r="AH30" t="n">
        <v>507609.7826461892</v>
      </c>
    </row>
    <row r="31">
      <c r="A31" t="n">
        <v>29</v>
      </c>
      <c r="B31" t="n">
        <v>75</v>
      </c>
      <c r="C31" t="inlineStr">
        <is>
          <t xml:space="preserve">CONCLUIDO	</t>
        </is>
      </c>
      <c r="D31" t="n">
        <v>3.6343</v>
      </c>
      <c r="E31" t="n">
        <v>27.52</v>
      </c>
      <c r="F31" t="n">
        <v>24.44</v>
      </c>
      <c r="G31" t="n">
        <v>56.41</v>
      </c>
      <c r="H31" t="n">
        <v>0.91</v>
      </c>
      <c r="I31" t="n">
        <v>26</v>
      </c>
      <c r="J31" t="n">
        <v>160.64</v>
      </c>
      <c r="K31" t="n">
        <v>49.1</v>
      </c>
      <c r="L31" t="n">
        <v>8.25</v>
      </c>
      <c r="M31" t="n">
        <v>24</v>
      </c>
      <c r="N31" t="n">
        <v>28.29</v>
      </c>
      <c r="O31" t="n">
        <v>20045.81</v>
      </c>
      <c r="P31" t="n">
        <v>280.82</v>
      </c>
      <c r="Q31" t="n">
        <v>452.67</v>
      </c>
      <c r="R31" t="n">
        <v>85.79000000000001</v>
      </c>
      <c r="S31" t="n">
        <v>57.64</v>
      </c>
      <c r="T31" t="n">
        <v>11905</v>
      </c>
      <c r="U31" t="n">
        <v>0.67</v>
      </c>
      <c r="V31" t="n">
        <v>0.87</v>
      </c>
      <c r="W31" t="n">
        <v>6.83</v>
      </c>
      <c r="X31" t="n">
        <v>0.72</v>
      </c>
      <c r="Y31" t="n">
        <v>1</v>
      </c>
      <c r="Z31" t="n">
        <v>10</v>
      </c>
      <c r="AA31" t="n">
        <v>408.9996900791321</v>
      </c>
      <c r="AB31" t="n">
        <v>559.6114197591287</v>
      </c>
      <c r="AC31" t="n">
        <v>506.2028912768773</v>
      </c>
      <c r="AD31" t="n">
        <v>408999.690079132</v>
      </c>
      <c r="AE31" t="n">
        <v>559611.4197591287</v>
      </c>
      <c r="AF31" t="n">
        <v>3.832434066448837e-06</v>
      </c>
      <c r="AG31" t="n">
        <v>7.962962962962963</v>
      </c>
      <c r="AH31" t="n">
        <v>506202.8912768773</v>
      </c>
    </row>
    <row r="32">
      <c r="A32" t="n">
        <v>30</v>
      </c>
      <c r="B32" t="n">
        <v>75</v>
      </c>
      <c r="C32" t="inlineStr">
        <is>
          <t xml:space="preserve">CONCLUIDO	</t>
        </is>
      </c>
      <c r="D32" t="n">
        <v>3.6404</v>
      </c>
      <c r="E32" t="n">
        <v>27.47</v>
      </c>
      <c r="F32" t="n">
        <v>24.43</v>
      </c>
      <c r="G32" t="n">
        <v>58.63</v>
      </c>
      <c r="H32" t="n">
        <v>0.9399999999999999</v>
      </c>
      <c r="I32" t="n">
        <v>25</v>
      </c>
      <c r="J32" t="n">
        <v>160.99</v>
      </c>
      <c r="K32" t="n">
        <v>49.1</v>
      </c>
      <c r="L32" t="n">
        <v>8.5</v>
      </c>
      <c r="M32" t="n">
        <v>23</v>
      </c>
      <c r="N32" t="n">
        <v>28.4</v>
      </c>
      <c r="O32" t="n">
        <v>20089.72</v>
      </c>
      <c r="P32" t="n">
        <v>280.29</v>
      </c>
      <c r="Q32" t="n">
        <v>452.59</v>
      </c>
      <c r="R32" t="n">
        <v>85.22</v>
      </c>
      <c r="S32" t="n">
        <v>57.64</v>
      </c>
      <c r="T32" t="n">
        <v>11624.74</v>
      </c>
      <c r="U32" t="n">
        <v>0.68</v>
      </c>
      <c r="V32" t="n">
        <v>0.87</v>
      </c>
      <c r="W32" t="n">
        <v>6.84</v>
      </c>
      <c r="X32" t="n">
        <v>0.7</v>
      </c>
      <c r="Y32" t="n">
        <v>1</v>
      </c>
      <c r="Z32" t="n">
        <v>10</v>
      </c>
      <c r="AA32" t="n">
        <v>408.1911381841132</v>
      </c>
      <c r="AB32" t="n">
        <v>558.5051233855719</v>
      </c>
      <c r="AC32" t="n">
        <v>505.202178276516</v>
      </c>
      <c r="AD32" t="n">
        <v>408191.1381841132</v>
      </c>
      <c r="AE32" t="n">
        <v>558505.1233855719</v>
      </c>
      <c r="AF32" t="n">
        <v>3.838866625072324e-06</v>
      </c>
      <c r="AG32" t="n">
        <v>7.94849537037037</v>
      </c>
      <c r="AH32" t="n">
        <v>505202.178276516</v>
      </c>
    </row>
    <row r="33">
      <c r="A33" t="n">
        <v>31</v>
      </c>
      <c r="B33" t="n">
        <v>75</v>
      </c>
      <c r="C33" t="inlineStr">
        <is>
          <t xml:space="preserve">CONCLUIDO	</t>
        </is>
      </c>
      <c r="D33" t="n">
        <v>3.6517</v>
      </c>
      <c r="E33" t="n">
        <v>27.38</v>
      </c>
      <c r="F33" t="n">
        <v>24.37</v>
      </c>
      <c r="G33" t="n">
        <v>60.94</v>
      </c>
      <c r="H33" t="n">
        <v>0.96</v>
      </c>
      <c r="I33" t="n">
        <v>24</v>
      </c>
      <c r="J33" t="n">
        <v>161.35</v>
      </c>
      <c r="K33" t="n">
        <v>49.1</v>
      </c>
      <c r="L33" t="n">
        <v>8.75</v>
      </c>
      <c r="M33" t="n">
        <v>22</v>
      </c>
      <c r="N33" t="n">
        <v>28.5</v>
      </c>
      <c r="O33" t="n">
        <v>20133.66</v>
      </c>
      <c r="P33" t="n">
        <v>279.59</v>
      </c>
      <c r="Q33" t="n">
        <v>452.64</v>
      </c>
      <c r="R33" t="n">
        <v>83.40000000000001</v>
      </c>
      <c r="S33" t="n">
        <v>57.64</v>
      </c>
      <c r="T33" t="n">
        <v>10718.77</v>
      </c>
      <c r="U33" t="n">
        <v>0.6899999999999999</v>
      </c>
      <c r="V33" t="n">
        <v>0.87</v>
      </c>
      <c r="W33" t="n">
        <v>6.84</v>
      </c>
      <c r="X33" t="n">
        <v>0.65</v>
      </c>
      <c r="Y33" t="n">
        <v>1</v>
      </c>
      <c r="Z33" t="n">
        <v>10</v>
      </c>
      <c r="AA33" t="n">
        <v>406.771010810535</v>
      </c>
      <c r="AB33" t="n">
        <v>556.5620424614441</v>
      </c>
      <c r="AC33" t="n">
        <v>503.4445422686557</v>
      </c>
      <c r="AD33" t="n">
        <v>406771.0108105349</v>
      </c>
      <c r="AE33" t="n">
        <v>556562.042461444</v>
      </c>
      <c r="AF33" t="n">
        <v>3.850782676292881e-06</v>
      </c>
      <c r="AG33" t="n">
        <v>7.922453703703703</v>
      </c>
      <c r="AH33" t="n">
        <v>503444.5422686557</v>
      </c>
    </row>
    <row r="34">
      <c r="A34" t="n">
        <v>32</v>
      </c>
      <c r="B34" t="n">
        <v>75</v>
      </c>
      <c r="C34" t="inlineStr">
        <is>
          <t xml:space="preserve">CONCLUIDO	</t>
        </is>
      </c>
      <c r="D34" t="n">
        <v>3.6495</v>
      </c>
      <c r="E34" t="n">
        <v>27.4</v>
      </c>
      <c r="F34" t="n">
        <v>24.39</v>
      </c>
      <c r="G34" t="n">
        <v>60.98</v>
      </c>
      <c r="H34" t="n">
        <v>0.99</v>
      </c>
      <c r="I34" t="n">
        <v>24</v>
      </c>
      <c r="J34" t="n">
        <v>161.71</v>
      </c>
      <c r="K34" t="n">
        <v>49.1</v>
      </c>
      <c r="L34" t="n">
        <v>9</v>
      </c>
      <c r="M34" t="n">
        <v>22</v>
      </c>
      <c r="N34" t="n">
        <v>28.61</v>
      </c>
      <c r="O34" t="n">
        <v>20177.64</v>
      </c>
      <c r="P34" t="n">
        <v>279.14</v>
      </c>
      <c r="Q34" t="n">
        <v>452.6</v>
      </c>
      <c r="R34" t="n">
        <v>83.90000000000001</v>
      </c>
      <c r="S34" t="n">
        <v>57.64</v>
      </c>
      <c r="T34" t="n">
        <v>10965.65</v>
      </c>
      <c r="U34" t="n">
        <v>0.6899999999999999</v>
      </c>
      <c r="V34" t="n">
        <v>0.87</v>
      </c>
      <c r="W34" t="n">
        <v>6.84</v>
      </c>
      <c r="X34" t="n">
        <v>0.67</v>
      </c>
      <c r="Y34" t="n">
        <v>1</v>
      </c>
      <c r="Z34" t="n">
        <v>10</v>
      </c>
      <c r="AA34" t="n">
        <v>406.6815569523866</v>
      </c>
      <c r="AB34" t="n">
        <v>556.4396477462999</v>
      </c>
      <c r="AC34" t="n">
        <v>503.3338287333428</v>
      </c>
      <c r="AD34" t="n">
        <v>406681.5569523866</v>
      </c>
      <c r="AE34" t="n">
        <v>556439.6477462999</v>
      </c>
      <c r="AF34" t="n">
        <v>3.848462737117198e-06</v>
      </c>
      <c r="AG34" t="n">
        <v>7.92824074074074</v>
      </c>
      <c r="AH34" t="n">
        <v>503333.8287333428</v>
      </c>
    </row>
    <row r="35">
      <c r="A35" t="n">
        <v>33</v>
      </c>
      <c r="B35" t="n">
        <v>75</v>
      </c>
      <c r="C35" t="inlineStr">
        <is>
          <t xml:space="preserve">CONCLUIDO	</t>
        </is>
      </c>
      <c r="D35" t="n">
        <v>3.6588</v>
      </c>
      <c r="E35" t="n">
        <v>27.33</v>
      </c>
      <c r="F35" t="n">
        <v>24.35</v>
      </c>
      <c r="G35" t="n">
        <v>63.53</v>
      </c>
      <c r="H35" t="n">
        <v>1.01</v>
      </c>
      <c r="I35" t="n">
        <v>23</v>
      </c>
      <c r="J35" t="n">
        <v>162.06</v>
      </c>
      <c r="K35" t="n">
        <v>49.1</v>
      </c>
      <c r="L35" t="n">
        <v>9.25</v>
      </c>
      <c r="M35" t="n">
        <v>21</v>
      </c>
      <c r="N35" t="n">
        <v>28.72</v>
      </c>
      <c r="O35" t="n">
        <v>20221.66</v>
      </c>
      <c r="P35" t="n">
        <v>278.45</v>
      </c>
      <c r="Q35" t="n">
        <v>452.62</v>
      </c>
      <c r="R35" t="n">
        <v>82.72</v>
      </c>
      <c r="S35" t="n">
        <v>57.64</v>
      </c>
      <c r="T35" t="n">
        <v>10385.16</v>
      </c>
      <c r="U35" t="n">
        <v>0.7</v>
      </c>
      <c r="V35" t="n">
        <v>0.87</v>
      </c>
      <c r="W35" t="n">
        <v>6.83</v>
      </c>
      <c r="X35" t="n">
        <v>0.63</v>
      </c>
      <c r="Y35" t="n">
        <v>1</v>
      </c>
      <c r="Z35" t="n">
        <v>10</v>
      </c>
      <c r="AA35" t="n">
        <v>393.9946078740991</v>
      </c>
      <c r="AB35" t="n">
        <v>539.0808043086959</v>
      </c>
      <c r="AC35" t="n">
        <v>487.631688950134</v>
      </c>
      <c r="AD35" t="n">
        <v>393994.6078740991</v>
      </c>
      <c r="AE35" t="n">
        <v>539080.8043086958</v>
      </c>
      <c r="AF35" t="n">
        <v>3.858269752723497e-06</v>
      </c>
      <c r="AG35" t="n">
        <v>7.907986111111111</v>
      </c>
      <c r="AH35" t="n">
        <v>487631.688950134</v>
      </c>
    </row>
    <row r="36">
      <c r="A36" t="n">
        <v>34</v>
      </c>
      <c r="B36" t="n">
        <v>75</v>
      </c>
      <c r="C36" t="inlineStr">
        <is>
          <t xml:space="preserve">CONCLUIDO	</t>
        </is>
      </c>
      <c r="D36" t="n">
        <v>3.667</v>
      </c>
      <c r="E36" t="n">
        <v>27.27</v>
      </c>
      <c r="F36" t="n">
        <v>24.32</v>
      </c>
      <c r="G36" t="n">
        <v>66.33</v>
      </c>
      <c r="H36" t="n">
        <v>1.04</v>
      </c>
      <c r="I36" t="n">
        <v>22</v>
      </c>
      <c r="J36" t="n">
        <v>162.42</v>
      </c>
      <c r="K36" t="n">
        <v>49.1</v>
      </c>
      <c r="L36" t="n">
        <v>9.5</v>
      </c>
      <c r="M36" t="n">
        <v>20</v>
      </c>
      <c r="N36" t="n">
        <v>28.82</v>
      </c>
      <c r="O36" t="n">
        <v>20265.72</v>
      </c>
      <c r="P36" t="n">
        <v>277.53</v>
      </c>
      <c r="Q36" t="n">
        <v>452.59</v>
      </c>
      <c r="R36" t="n">
        <v>81.8</v>
      </c>
      <c r="S36" t="n">
        <v>57.64</v>
      </c>
      <c r="T36" t="n">
        <v>9925.57</v>
      </c>
      <c r="U36" t="n">
        <v>0.7</v>
      </c>
      <c r="V36" t="n">
        <v>0.87</v>
      </c>
      <c r="W36" t="n">
        <v>6.83</v>
      </c>
      <c r="X36" t="n">
        <v>0.6</v>
      </c>
      <c r="Y36" t="n">
        <v>1</v>
      </c>
      <c r="Z36" t="n">
        <v>10</v>
      </c>
      <c r="AA36" t="n">
        <v>392.7404355333634</v>
      </c>
      <c r="AB36" t="n">
        <v>537.3647903819224</v>
      </c>
      <c r="AC36" t="n">
        <v>486.0794489840912</v>
      </c>
      <c r="AD36" t="n">
        <v>392740.4355333634</v>
      </c>
      <c r="AE36" t="n">
        <v>537364.7903819224</v>
      </c>
      <c r="AF36" t="n">
        <v>3.866916798741955e-06</v>
      </c>
      <c r="AG36" t="n">
        <v>7.890625</v>
      </c>
      <c r="AH36" t="n">
        <v>486079.4489840912</v>
      </c>
    </row>
    <row r="37">
      <c r="A37" t="n">
        <v>35</v>
      </c>
      <c r="B37" t="n">
        <v>75</v>
      </c>
      <c r="C37" t="inlineStr">
        <is>
          <t xml:space="preserve">CONCLUIDO	</t>
        </is>
      </c>
      <c r="D37" t="n">
        <v>3.6677</v>
      </c>
      <c r="E37" t="n">
        <v>27.27</v>
      </c>
      <c r="F37" t="n">
        <v>24.32</v>
      </c>
      <c r="G37" t="n">
        <v>66.31999999999999</v>
      </c>
      <c r="H37" t="n">
        <v>1.06</v>
      </c>
      <c r="I37" t="n">
        <v>22</v>
      </c>
      <c r="J37" t="n">
        <v>162.78</v>
      </c>
      <c r="K37" t="n">
        <v>49.1</v>
      </c>
      <c r="L37" t="n">
        <v>9.75</v>
      </c>
      <c r="M37" t="n">
        <v>20</v>
      </c>
      <c r="N37" t="n">
        <v>28.93</v>
      </c>
      <c r="O37" t="n">
        <v>20309.81</v>
      </c>
      <c r="P37" t="n">
        <v>277.23</v>
      </c>
      <c r="Q37" t="n">
        <v>452.58</v>
      </c>
      <c r="R37" t="n">
        <v>81.67</v>
      </c>
      <c r="S37" t="n">
        <v>57.64</v>
      </c>
      <c r="T37" t="n">
        <v>9864.24</v>
      </c>
      <c r="U37" t="n">
        <v>0.71</v>
      </c>
      <c r="V37" t="n">
        <v>0.87</v>
      </c>
      <c r="W37" t="n">
        <v>6.83</v>
      </c>
      <c r="X37" t="n">
        <v>0.59</v>
      </c>
      <c r="Y37" t="n">
        <v>1</v>
      </c>
      <c r="Z37" t="n">
        <v>10</v>
      </c>
      <c r="AA37" t="n">
        <v>392.494726519011</v>
      </c>
      <c r="AB37" t="n">
        <v>537.0286004685689</v>
      </c>
      <c r="AC37" t="n">
        <v>485.7753445642226</v>
      </c>
      <c r="AD37" t="n">
        <v>392494.726519011</v>
      </c>
      <c r="AE37" t="n">
        <v>537028.600468569</v>
      </c>
      <c r="AF37" t="n">
        <v>3.867654961206945e-06</v>
      </c>
      <c r="AG37" t="n">
        <v>7.890625</v>
      </c>
      <c r="AH37" t="n">
        <v>485775.3445642226</v>
      </c>
    </row>
    <row r="38">
      <c r="A38" t="n">
        <v>36</v>
      </c>
      <c r="B38" t="n">
        <v>75</v>
      </c>
      <c r="C38" t="inlineStr">
        <is>
          <t xml:space="preserve">CONCLUIDO	</t>
        </is>
      </c>
      <c r="D38" t="n">
        <v>3.6765</v>
      </c>
      <c r="E38" t="n">
        <v>27.2</v>
      </c>
      <c r="F38" t="n">
        <v>24.28</v>
      </c>
      <c r="G38" t="n">
        <v>69.38</v>
      </c>
      <c r="H38" t="n">
        <v>1.09</v>
      </c>
      <c r="I38" t="n">
        <v>21</v>
      </c>
      <c r="J38" t="n">
        <v>163.13</v>
      </c>
      <c r="K38" t="n">
        <v>49.1</v>
      </c>
      <c r="L38" t="n">
        <v>10</v>
      </c>
      <c r="M38" t="n">
        <v>19</v>
      </c>
      <c r="N38" t="n">
        <v>29.04</v>
      </c>
      <c r="O38" t="n">
        <v>20353.94</v>
      </c>
      <c r="P38" t="n">
        <v>276.55</v>
      </c>
      <c r="Q38" t="n">
        <v>452.6</v>
      </c>
      <c r="R38" t="n">
        <v>80.38</v>
      </c>
      <c r="S38" t="n">
        <v>57.64</v>
      </c>
      <c r="T38" t="n">
        <v>9222.34</v>
      </c>
      <c r="U38" t="n">
        <v>0.72</v>
      </c>
      <c r="V38" t="n">
        <v>0.87</v>
      </c>
      <c r="W38" t="n">
        <v>6.83</v>
      </c>
      <c r="X38" t="n">
        <v>0.5600000000000001</v>
      </c>
      <c r="Y38" t="n">
        <v>1</v>
      </c>
      <c r="Z38" t="n">
        <v>10</v>
      </c>
      <c r="AA38" t="n">
        <v>391.3363262050058</v>
      </c>
      <c r="AB38" t="n">
        <v>535.443626053932</v>
      </c>
      <c r="AC38" t="n">
        <v>484.3416378831931</v>
      </c>
      <c r="AD38" t="n">
        <v>391336.3262050058</v>
      </c>
      <c r="AE38" t="n">
        <v>535443.626053932</v>
      </c>
      <c r="AF38" t="n">
        <v>3.87693471790968e-06</v>
      </c>
      <c r="AG38" t="n">
        <v>7.87037037037037</v>
      </c>
      <c r="AH38" t="n">
        <v>484341.6378831931</v>
      </c>
    </row>
    <row r="39">
      <c r="A39" t="n">
        <v>37</v>
      </c>
      <c r="B39" t="n">
        <v>75</v>
      </c>
      <c r="C39" t="inlineStr">
        <is>
          <t xml:space="preserve">CONCLUIDO	</t>
        </is>
      </c>
      <c r="D39" t="n">
        <v>3.6739</v>
      </c>
      <c r="E39" t="n">
        <v>27.22</v>
      </c>
      <c r="F39" t="n">
        <v>24.3</v>
      </c>
      <c r="G39" t="n">
        <v>69.43000000000001</v>
      </c>
      <c r="H39" t="n">
        <v>1.11</v>
      </c>
      <c r="I39" t="n">
        <v>21</v>
      </c>
      <c r="J39" t="n">
        <v>163.49</v>
      </c>
      <c r="K39" t="n">
        <v>49.1</v>
      </c>
      <c r="L39" t="n">
        <v>10.25</v>
      </c>
      <c r="M39" t="n">
        <v>19</v>
      </c>
      <c r="N39" t="n">
        <v>29.15</v>
      </c>
      <c r="O39" t="n">
        <v>20398.1</v>
      </c>
      <c r="P39" t="n">
        <v>276.34</v>
      </c>
      <c r="Q39" t="n">
        <v>452.59</v>
      </c>
      <c r="R39" t="n">
        <v>81.02</v>
      </c>
      <c r="S39" t="n">
        <v>57.64</v>
      </c>
      <c r="T39" t="n">
        <v>9545.209999999999</v>
      </c>
      <c r="U39" t="n">
        <v>0.71</v>
      </c>
      <c r="V39" t="n">
        <v>0.87</v>
      </c>
      <c r="W39" t="n">
        <v>6.83</v>
      </c>
      <c r="X39" t="n">
        <v>0.58</v>
      </c>
      <c r="Y39" t="n">
        <v>1</v>
      </c>
      <c r="Z39" t="n">
        <v>10</v>
      </c>
      <c r="AA39" t="n">
        <v>391.4302535746775</v>
      </c>
      <c r="AB39" t="n">
        <v>535.5721416248998</v>
      </c>
      <c r="AC39" t="n">
        <v>484.4578881084404</v>
      </c>
      <c r="AD39" t="n">
        <v>391430.2535746775</v>
      </c>
      <c r="AE39" t="n">
        <v>535572.1416248998</v>
      </c>
      <c r="AF39" t="n">
        <v>3.874192971611145e-06</v>
      </c>
      <c r="AG39" t="n">
        <v>7.876157407407407</v>
      </c>
      <c r="AH39" t="n">
        <v>484457.8881084404</v>
      </c>
    </row>
    <row r="40">
      <c r="A40" t="n">
        <v>38</v>
      </c>
      <c r="B40" t="n">
        <v>75</v>
      </c>
      <c r="C40" t="inlineStr">
        <is>
          <t xml:space="preserve">CONCLUIDO	</t>
        </is>
      </c>
      <c r="D40" t="n">
        <v>3.6806</v>
      </c>
      <c r="E40" t="n">
        <v>27.17</v>
      </c>
      <c r="F40" t="n">
        <v>24.28</v>
      </c>
      <c r="G40" t="n">
        <v>72.84</v>
      </c>
      <c r="H40" t="n">
        <v>1.14</v>
      </c>
      <c r="I40" t="n">
        <v>20</v>
      </c>
      <c r="J40" t="n">
        <v>163.85</v>
      </c>
      <c r="K40" t="n">
        <v>49.1</v>
      </c>
      <c r="L40" t="n">
        <v>10.5</v>
      </c>
      <c r="M40" t="n">
        <v>18</v>
      </c>
      <c r="N40" t="n">
        <v>29.26</v>
      </c>
      <c r="O40" t="n">
        <v>20442.3</v>
      </c>
      <c r="P40" t="n">
        <v>275.42</v>
      </c>
      <c r="Q40" t="n">
        <v>452.58</v>
      </c>
      <c r="R40" t="n">
        <v>80.44</v>
      </c>
      <c r="S40" t="n">
        <v>57.64</v>
      </c>
      <c r="T40" t="n">
        <v>9258.889999999999</v>
      </c>
      <c r="U40" t="n">
        <v>0.72</v>
      </c>
      <c r="V40" t="n">
        <v>0.87</v>
      </c>
      <c r="W40" t="n">
        <v>6.83</v>
      </c>
      <c r="X40" t="n">
        <v>0.5600000000000001</v>
      </c>
      <c r="Y40" t="n">
        <v>1</v>
      </c>
      <c r="Z40" t="n">
        <v>10</v>
      </c>
      <c r="AA40" t="n">
        <v>390.3158985858437</v>
      </c>
      <c r="AB40" t="n">
        <v>534.047431967305</v>
      </c>
      <c r="AC40" t="n">
        <v>483.078694600623</v>
      </c>
      <c r="AD40" t="n">
        <v>390315.8985858437</v>
      </c>
      <c r="AE40" t="n">
        <v>534047.431967305</v>
      </c>
      <c r="AF40" t="n">
        <v>3.881258240918909e-06</v>
      </c>
      <c r="AG40" t="n">
        <v>7.861689814814816</v>
      </c>
      <c r="AH40" t="n">
        <v>483078.694600623</v>
      </c>
    </row>
    <row r="41">
      <c r="A41" t="n">
        <v>39</v>
      </c>
      <c r="B41" t="n">
        <v>75</v>
      </c>
      <c r="C41" t="inlineStr">
        <is>
          <t xml:space="preserve">CONCLUIDO	</t>
        </is>
      </c>
      <c r="D41" t="n">
        <v>3.6834</v>
      </c>
      <c r="E41" t="n">
        <v>27.15</v>
      </c>
      <c r="F41" t="n">
        <v>24.26</v>
      </c>
      <c r="G41" t="n">
        <v>72.78</v>
      </c>
      <c r="H41" t="n">
        <v>1.16</v>
      </c>
      <c r="I41" t="n">
        <v>20</v>
      </c>
      <c r="J41" t="n">
        <v>164.21</v>
      </c>
      <c r="K41" t="n">
        <v>49.1</v>
      </c>
      <c r="L41" t="n">
        <v>10.75</v>
      </c>
      <c r="M41" t="n">
        <v>18</v>
      </c>
      <c r="N41" t="n">
        <v>29.36</v>
      </c>
      <c r="O41" t="n">
        <v>20486.54</v>
      </c>
      <c r="P41" t="n">
        <v>274.82</v>
      </c>
      <c r="Q41" t="n">
        <v>452.56</v>
      </c>
      <c r="R41" t="n">
        <v>79.61</v>
      </c>
      <c r="S41" t="n">
        <v>57.64</v>
      </c>
      <c r="T41" t="n">
        <v>8840.58</v>
      </c>
      <c r="U41" t="n">
        <v>0.72</v>
      </c>
      <c r="V41" t="n">
        <v>0.87</v>
      </c>
      <c r="W41" t="n">
        <v>6.83</v>
      </c>
      <c r="X41" t="n">
        <v>0.54</v>
      </c>
      <c r="Y41" t="n">
        <v>1</v>
      </c>
      <c r="Z41" t="n">
        <v>10</v>
      </c>
      <c r="AA41" t="n">
        <v>389.6775709246343</v>
      </c>
      <c r="AB41" t="n">
        <v>533.1740439002094</v>
      </c>
      <c r="AC41" t="n">
        <v>482.2886614648432</v>
      </c>
      <c r="AD41" t="n">
        <v>389677.5709246343</v>
      </c>
      <c r="AE41" t="n">
        <v>533174.0439002095</v>
      </c>
      <c r="AF41" t="n">
        <v>3.88421089077887e-06</v>
      </c>
      <c r="AG41" t="n">
        <v>7.855902777777778</v>
      </c>
      <c r="AH41" t="n">
        <v>482288.6614648432</v>
      </c>
    </row>
    <row r="42">
      <c r="A42" t="n">
        <v>40</v>
      </c>
      <c r="B42" t="n">
        <v>75</v>
      </c>
      <c r="C42" t="inlineStr">
        <is>
          <t xml:space="preserve">CONCLUIDO	</t>
        </is>
      </c>
      <c r="D42" t="n">
        <v>3.6883</v>
      </c>
      <c r="E42" t="n">
        <v>27.11</v>
      </c>
      <c r="F42" t="n">
        <v>24.26</v>
      </c>
      <c r="G42" t="n">
        <v>76.59999999999999</v>
      </c>
      <c r="H42" t="n">
        <v>1.18</v>
      </c>
      <c r="I42" t="n">
        <v>19</v>
      </c>
      <c r="J42" t="n">
        <v>164.57</v>
      </c>
      <c r="K42" t="n">
        <v>49.1</v>
      </c>
      <c r="L42" t="n">
        <v>11</v>
      </c>
      <c r="M42" t="n">
        <v>17</v>
      </c>
      <c r="N42" t="n">
        <v>29.47</v>
      </c>
      <c r="O42" t="n">
        <v>20530.82</v>
      </c>
      <c r="P42" t="n">
        <v>274.19</v>
      </c>
      <c r="Q42" t="n">
        <v>452.58</v>
      </c>
      <c r="R42" t="n">
        <v>79.62</v>
      </c>
      <c r="S42" t="n">
        <v>57.64</v>
      </c>
      <c r="T42" t="n">
        <v>8853.690000000001</v>
      </c>
      <c r="U42" t="n">
        <v>0.72</v>
      </c>
      <c r="V42" t="n">
        <v>0.87</v>
      </c>
      <c r="W42" t="n">
        <v>6.83</v>
      </c>
      <c r="X42" t="n">
        <v>0.53</v>
      </c>
      <c r="Y42" t="n">
        <v>1</v>
      </c>
      <c r="Z42" t="n">
        <v>10</v>
      </c>
      <c r="AA42" t="n">
        <v>388.9352539502601</v>
      </c>
      <c r="AB42" t="n">
        <v>532.1583730671571</v>
      </c>
      <c r="AC42" t="n">
        <v>481.3699248305945</v>
      </c>
      <c r="AD42" t="n">
        <v>388935.2539502601</v>
      </c>
      <c r="AE42" t="n">
        <v>532158.3730671571</v>
      </c>
      <c r="AF42" t="n">
        <v>3.889378028033802e-06</v>
      </c>
      <c r="AG42" t="n">
        <v>7.844328703703703</v>
      </c>
      <c r="AH42" t="n">
        <v>481369.9248305944</v>
      </c>
    </row>
    <row r="43">
      <c r="A43" t="n">
        <v>41</v>
      </c>
      <c r="B43" t="n">
        <v>75</v>
      </c>
      <c r="C43" t="inlineStr">
        <is>
          <t xml:space="preserve">CONCLUIDO	</t>
        </is>
      </c>
      <c r="D43" t="n">
        <v>3.6902</v>
      </c>
      <c r="E43" t="n">
        <v>27.1</v>
      </c>
      <c r="F43" t="n">
        <v>24.24</v>
      </c>
      <c r="G43" t="n">
        <v>76.55</v>
      </c>
      <c r="H43" t="n">
        <v>1.21</v>
      </c>
      <c r="I43" t="n">
        <v>19</v>
      </c>
      <c r="J43" t="n">
        <v>164.93</v>
      </c>
      <c r="K43" t="n">
        <v>49.1</v>
      </c>
      <c r="L43" t="n">
        <v>11.25</v>
      </c>
      <c r="M43" t="n">
        <v>17</v>
      </c>
      <c r="N43" t="n">
        <v>29.58</v>
      </c>
      <c r="O43" t="n">
        <v>20575.13</v>
      </c>
      <c r="P43" t="n">
        <v>273.87</v>
      </c>
      <c r="Q43" t="n">
        <v>452.62</v>
      </c>
      <c r="R43" t="n">
        <v>79.06999999999999</v>
      </c>
      <c r="S43" t="n">
        <v>57.64</v>
      </c>
      <c r="T43" t="n">
        <v>8577.559999999999</v>
      </c>
      <c r="U43" t="n">
        <v>0.73</v>
      </c>
      <c r="V43" t="n">
        <v>0.87</v>
      </c>
      <c r="W43" t="n">
        <v>6.83</v>
      </c>
      <c r="X43" t="n">
        <v>0.52</v>
      </c>
      <c r="Y43" t="n">
        <v>1</v>
      </c>
      <c r="Z43" t="n">
        <v>10</v>
      </c>
      <c r="AA43" t="n">
        <v>388.5429197407628</v>
      </c>
      <c r="AB43" t="n">
        <v>531.621564093159</v>
      </c>
      <c r="AC43" t="n">
        <v>480.8843481516586</v>
      </c>
      <c r="AD43" t="n">
        <v>388542.9197407628</v>
      </c>
      <c r="AE43" t="n">
        <v>531621.564093159</v>
      </c>
      <c r="AF43" t="n">
        <v>3.891381611867347e-06</v>
      </c>
      <c r="AG43" t="n">
        <v>7.841435185185186</v>
      </c>
      <c r="AH43" t="n">
        <v>480884.3481516585</v>
      </c>
    </row>
    <row r="44">
      <c r="A44" t="n">
        <v>42</v>
      </c>
      <c r="B44" t="n">
        <v>75</v>
      </c>
      <c r="C44" t="inlineStr">
        <is>
          <t xml:space="preserve">CONCLUIDO	</t>
        </is>
      </c>
      <c r="D44" t="n">
        <v>3.6983</v>
      </c>
      <c r="E44" t="n">
        <v>27.04</v>
      </c>
      <c r="F44" t="n">
        <v>24.21</v>
      </c>
      <c r="G44" t="n">
        <v>80.70999999999999</v>
      </c>
      <c r="H44" t="n">
        <v>1.23</v>
      </c>
      <c r="I44" t="n">
        <v>18</v>
      </c>
      <c r="J44" t="n">
        <v>165.29</v>
      </c>
      <c r="K44" t="n">
        <v>49.1</v>
      </c>
      <c r="L44" t="n">
        <v>11.5</v>
      </c>
      <c r="M44" t="n">
        <v>16</v>
      </c>
      <c r="N44" t="n">
        <v>29.69</v>
      </c>
      <c r="O44" t="n">
        <v>20619.48</v>
      </c>
      <c r="P44" t="n">
        <v>272.94</v>
      </c>
      <c r="Q44" t="n">
        <v>452.66</v>
      </c>
      <c r="R44" t="n">
        <v>78.23999999999999</v>
      </c>
      <c r="S44" t="n">
        <v>57.64</v>
      </c>
      <c r="T44" t="n">
        <v>8167.63</v>
      </c>
      <c r="U44" t="n">
        <v>0.74</v>
      </c>
      <c r="V44" t="n">
        <v>0.88</v>
      </c>
      <c r="W44" t="n">
        <v>6.82</v>
      </c>
      <c r="X44" t="n">
        <v>0.49</v>
      </c>
      <c r="Y44" t="n">
        <v>1</v>
      </c>
      <c r="Z44" t="n">
        <v>10</v>
      </c>
      <c r="AA44" t="n">
        <v>387.3115789286583</v>
      </c>
      <c r="AB44" t="n">
        <v>529.936789271115</v>
      </c>
      <c r="AC44" t="n">
        <v>479.3603658740341</v>
      </c>
      <c r="AD44" t="n">
        <v>387311.5789286583</v>
      </c>
      <c r="AE44" t="n">
        <v>529936.789271115</v>
      </c>
      <c r="AF44" t="n">
        <v>3.899923206105092e-06</v>
      </c>
      <c r="AG44" t="n">
        <v>7.824074074074074</v>
      </c>
      <c r="AH44" t="n">
        <v>479360.3658740341</v>
      </c>
    </row>
    <row r="45">
      <c r="A45" t="n">
        <v>43</v>
      </c>
      <c r="B45" t="n">
        <v>75</v>
      </c>
      <c r="C45" t="inlineStr">
        <is>
          <t xml:space="preserve">CONCLUIDO	</t>
        </is>
      </c>
      <c r="D45" t="n">
        <v>3.6978</v>
      </c>
      <c r="E45" t="n">
        <v>27.04</v>
      </c>
      <c r="F45" t="n">
        <v>24.22</v>
      </c>
      <c r="G45" t="n">
        <v>80.72</v>
      </c>
      <c r="H45" t="n">
        <v>1.26</v>
      </c>
      <c r="I45" t="n">
        <v>18</v>
      </c>
      <c r="J45" t="n">
        <v>165.65</v>
      </c>
      <c r="K45" t="n">
        <v>49.1</v>
      </c>
      <c r="L45" t="n">
        <v>11.75</v>
      </c>
      <c r="M45" t="n">
        <v>16</v>
      </c>
      <c r="N45" t="n">
        <v>29.8</v>
      </c>
      <c r="O45" t="n">
        <v>20663.87</v>
      </c>
      <c r="P45" t="n">
        <v>273.18</v>
      </c>
      <c r="Q45" t="n">
        <v>452.57</v>
      </c>
      <c r="R45" t="n">
        <v>78.52</v>
      </c>
      <c r="S45" t="n">
        <v>57.64</v>
      </c>
      <c r="T45" t="n">
        <v>8305.610000000001</v>
      </c>
      <c r="U45" t="n">
        <v>0.73</v>
      </c>
      <c r="V45" t="n">
        <v>0.88</v>
      </c>
      <c r="W45" t="n">
        <v>6.82</v>
      </c>
      <c r="X45" t="n">
        <v>0.49</v>
      </c>
      <c r="Y45" t="n">
        <v>1</v>
      </c>
      <c r="Z45" t="n">
        <v>10</v>
      </c>
      <c r="AA45" t="n">
        <v>387.5293860914721</v>
      </c>
      <c r="AB45" t="n">
        <v>530.2348026402509</v>
      </c>
      <c r="AC45" t="n">
        <v>479.6299372654839</v>
      </c>
      <c r="AD45" t="n">
        <v>387529.3860914721</v>
      </c>
      <c r="AE45" t="n">
        <v>530234.8026402509</v>
      </c>
      <c r="AF45" t="n">
        <v>3.899395947201527e-06</v>
      </c>
      <c r="AG45" t="n">
        <v>7.824074074074074</v>
      </c>
      <c r="AH45" t="n">
        <v>479629.9372654839</v>
      </c>
    </row>
    <row r="46">
      <c r="A46" t="n">
        <v>44</v>
      </c>
      <c r="B46" t="n">
        <v>75</v>
      </c>
      <c r="C46" t="inlineStr">
        <is>
          <t xml:space="preserve">CONCLUIDO	</t>
        </is>
      </c>
      <c r="D46" t="n">
        <v>3.6992</v>
      </c>
      <c r="E46" t="n">
        <v>27.03</v>
      </c>
      <c r="F46" t="n">
        <v>24.21</v>
      </c>
      <c r="G46" t="n">
        <v>80.69</v>
      </c>
      <c r="H46" t="n">
        <v>1.28</v>
      </c>
      <c r="I46" t="n">
        <v>18</v>
      </c>
      <c r="J46" t="n">
        <v>166.01</v>
      </c>
      <c r="K46" t="n">
        <v>49.1</v>
      </c>
      <c r="L46" t="n">
        <v>12</v>
      </c>
      <c r="M46" t="n">
        <v>16</v>
      </c>
      <c r="N46" t="n">
        <v>29.91</v>
      </c>
      <c r="O46" t="n">
        <v>20708.3</v>
      </c>
      <c r="P46" t="n">
        <v>272.31</v>
      </c>
      <c r="Q46" t="n">
        <v>452.64</v>
      </c>
      <c r="R46" t="n">
        <v>77.86</v>
      </c>
      <c r="S46" t="n">
        <v>57.64</v>
      </c>
      <c r="T46" t="n">
        <v>7977.69</v>
      </c>
      <c r="U46" t="n">
        <v>0.74</v>
      </c>
      <c r="V46" t="n">
        <v>0.88</v>
      </c>
      <c r="W46" t="n">
        <v>6.83</v>
      </c>
      <c r="X46" t="n">
        <v>0.48</v>
      </c>
      <c r="Y46" t="n">
        <v>1</v>
      </c>
      <c r="Z46" t="n">
        <v>10</v>
      </c>
      <c r="AA46" t="n">
        <v>386.8399569068412</v>
      </c>
      <c r="AB46" t="n">
        <v>529.2914952143698</v>
      </c>
      <c r="AC46" t="n">
        <v>478.7766577763888</v>
      </c>
      <c r="AD46" t="n">
        <v>386839.9569068412</v>
      </c>
      <c r="AE46" t="n">
        <v>529291.4952143697</v>
      </c>
      <c r="AF46" t="n">
        <v>3.900872272131507e-06</v>
      </c>
      <c r="AG46" t="n">
        <v>7.821180555555556</v>
      </c>
      <c r="AH46" t="n">
        <v>478776.6577763888</v>
      </c>
    </row>
    <row r="47">
      <c r="A47" t="n">
        <v>45</v>
      </c>
      <c r="B47" t="n">
        <v>75</v>
      </c>
      <c r="C47" t="inlineStr">
        <is>
          <t xml:space="preserve">CONCLUIDO	</t>
        </is>
      </c>
      <c r="D47" t="n">
        <v>3.7084</v>
      </c>
      <c r="E47" t="n">
        <v>26.97</v>
      </c>
      <c r="F47" t="n">
        <v>24.17</v>
      </c>
      <c r="G47" t="n">
        <v>85.31</v>
      </c>
      <c r="H47" t="n">
        <v>1.3</v>
      </c>
      <c r="I47" t="n">
        <v>17</v>
      </c>
      <c r="J47" t="n">
        <v>166.37</v>
      </c>
      <c r="K47" t="n">
        <v>49.1</v>
      </c>
      <c r="L47" t="n">
        <v>12.25</v>
      </c>
      <c r="M47" t="n">
        <v>15</v>
      </c>
      <c r="N47" t="n">
        <v>30.02</v>
      </c>
      <c r="O47" t="n">
        <v>20752.76</v>
      </c>
      <c r="P47" t="n">
        <v>271.27</v>
      </c>
      <c r="Q47" t="n">
        <v>452.6</v>
      </c>
      <c r="R47" t="n">
        <v>76.88</v>
      </c>
      <c r="S47" t="n">
        <v>57.64</v>
      </c>
      <c r="T47" t="n">
        <v>7491.58</v>
      </c>
      <c r="U47" t="n">
        <v>0.75</v>
      </c>
      <c r="V47" t="n">
        <v>0.88</v>
      </c>
      <c r="W47" t="n">
        <v>6.82</v>
      </c>
      <c r="X47" t="n">
        <v>0.45</v>
      </c>
      <c r="Y47" t="n">
        <v>1</v>
      </c>
      <c r="Z47" t="n">
        <v>10</v>
      </c>
      <c r="AA47" t="n">
        <v>385.443724429485</v>
      </c>
      <c r="AB47" t="n">
        <v>527.3811083414214</v>
      </c>
      <c r="AC47" t="n">
        <v>477.0485955453498</v>
      </c>
      <c r="AD47" t="n">
        <v>385443.724429485</v>
      </c>
      <c r="AE47" t="n">
        <v>527381.1083414213</v>
      </c>
      <c r="AF47" t="n">
        <v>3.910573835957094e-06</v>
      </c>
      <c r="AG47" t="n">
        <v>7.803819444444444</v>
      </c>
      <c r="AH47" t="n">
        <v>477048.5955453498</v>
      </c>
    </row>
    <row r="48">
      <c r="A48" t="n">
        <v>46</v>
      </c>
      <c r="B48" t="n">
        <v>75</v>
      </c>
      <c r="C48" t="inlineStr">
        <is>
          <t xml:space="preserve">CONCLUIDO	</t>
        </is>
      </c>
      <c r="D48" t="n">
        <v>3.7082</v>
      </c>
      <c r="E48" t="n">
        <v>26.97</v>
      </c>
      <c r="F48" t="n">
        <v>24.17</v>
      </c>
      <c r="G48" t="n">
        <v>85.31</v>
      </c>
      <c r="H48" t="n">
        <v>1.33</v>
      </c>
      <c r="I48" t="n">
        <v>17</v>
      </c>
      <c r="J48" t="n">
        <v>166.73</v>
      </c>
      <c r="K48" t="n">
        <v>49.1</v>
      </c>
      <c r="L48" t="n">
        <v>12.5</v>
      </c>
      <c r="M48" t="n">
        <v>15</v>
      </c>
      <c r="N48" t="n">
        <v>30.13</v>
      </c>
      <c r="O48" t="n">
        <v>20797.26</v>
      </c>
      <c r="P48" t="n">
        <v>271.55</v>
      </c>
      <c r="Q48" t="n">
        <v>452.6</v>
      </c>
      <c r="R48" t="n">
        <v>76.78</v>
      </c>
      <c r="S48" t="n">
        <v>57.64</v>
      </c>
      <c r="T48" t="n">
        <v>7442.13</v>
      </c>
      <c r="U48" t="n">
        <v>0.75</v>
      </c>
      <c r="V48" t="n">
        <v>0.88</v>
      </c>
      <c r="W48" t="n">
        <v>6.82</v>
      </c>
      <c r="X48" t="n">
        <v>0.45</v>
      </c>
      <c r="Y48" t="n">
        <v>1</v>
      </c>
      <c r="Z48" t="n">
        <v>10</v>
      </c>
      <c r="AA48" t="n">
        <v>385.6394882629595</v>
      </c>
      <c r="AB48" t="n">
        <v>527.6489610548721</v>
      </c>
      <c r="AC48" t="n">
        <v>477.2908847717623</v>
      </c>
      <c r="AD48" t="n">
        <v>385639.4882629595</v>
      </c>
      <c r="AE48" t="n">
        <v>527648.961054872</v>
      </c>
      <c r="AF48" t="n">
        <v>3.910362932395668e-06</v>
      </c>
      <c r="AG48" t="n">
        <v>7.803819444444444</v>
      </c>
      <c r="AH48" t="n">
        <v>477290.8847717623</v>
      </c>
    </row>
    <row r="49">
      <c r="A49" t="n">
        <v>47</v>
      </c>
      <c r="B49" t="n">
        <v>75</v>
      </c>
      <c r="C49" t="inlineStr">
        <is>
          <t xml:space="preserve">CONCLUIDO	</t>
        </is>
      </c>
      <c r="D49" t="n">
        <v>3.7055</v>
      </c>
      <c r="E49" t="n">
        <v>26.99</v>
      </c>
      <c r="F49" t="n">
        <v>24.19</v>
      </c>
      <c r="G49" t="n">
        <v>85.38</v>
      </c>
      <c r="H49" t="n">
        <v>1.35</v>
      </c>
      <c r="I49" t="n">
        <v>17</v>
      </c>
      <c r="J49" t="n">
        <v>167.09</v>
      </c>
      <c r="K49" t="n">
        <v>49.1</v>
      </c>
      <c r="L49" t="n">
        <v>12.75</v>
      </c>
      <c r="M49" t="n">
        <v>15</v>
      </c>
      <c r="N49" t="n">
        <v>30.25</v>
      </c>
      <c r="O49" t="n">
        <v>20841.8</v>
      </c>
      <c r="P49" t="n">
        <v>271.27</v>
      </c>
      <c r="Q49" t="n">
        <v>452.62</v>
      </c>
      <c r="R49" t="n">
        <v>77.54000000000001</v>
      </c>
      <c r="S49" t="n">
        <v>57.64</v>
      </c>
      <c r="T49" t="n">
        <v>7825.17</v>
      </c>
      <c r="U49" t="n">
        <v>0.74</v>
      </c>
      <c r="V49" t="n">
        <v>0.88</v>
      </c>
      <c r="W49" t="n">
        <v>6.82</v>
      </c>
      <c r="X49" t="n">
        <v>0.47</v>
      </c>
      <c r="Y49" t="n">
        <v>1</v>
      </c>
      <c r="Z49" t="n">
        <v>10</v>
      </c>
      <c r="AA49" t="n">
        <v>385.6895050358377</v>
      </c>
      <c r="AB49" t="n">
        <v>527.7173962101082</v>
      </c>
      <c r="AC49" t="n">
        <v>477.352788571832</v>
      </c>
      <c r="AD49" t="n">
        <v>385689.5050358376</v>
      </c>
      <c r="AE49" t="n">
        <v>527717.3962101082</v>
      </c>
      <c r="AF49" t="n">
        <v>3.90751573431642e-06</v>
      </c>
      <c r="AG49" t="n">
        <v>7.809606481481481</v>
      </c>
      <c r="AH49" t="n">
        <v>477352.788571832</v>
      </c>
    </row>
    <row r="50">
      <c r="A50" t="n">
        <v>48</v>
      </c>
      <c r="B50" t="n">
        <v>75</v>
      </c>
      <c r="C50" t="inlineStr">
        <is>
          <t xml:space="preserve">CONCLUIDO	</t>
        </is>
      </c>
      <c r="D50" t="n">
        <v>3.7139</v>
      </c>
      <c r="E50" t="n">
        <v>26.93</v>
      </c>
      <c r="F50" t="n">
        <v>24.16</v>
      </c>
      <c r="G50" t="n">
        <v>90.59999999999999</v>
      </c>
      <c r="H50" t="n">
        <v>1.38</v>
      </c>
      <c r="I50" t="n">
        <v>16</v>
      </c>
      <c r="J50" t="n">
        <v>167.45</v>
      </c>
      <c r="K50" t="n">
        <v>49.1</v>
      </c>
      <c r="L50" t="n">
        <v>13</v>
      </c>
      <c r="M50" t="n">
        <v>14</v>
      </c>
      <c r="N50" t="n">
        <v>30.36</v>
      </c>
      <c r="O50" t="n">
        <v>20886.38</v>
      </c>
      <c r="P50" t="n">
        <v>270.38</v>
      </c>
      <c r="Q50" t="n">
        <v>452.57</v>
      </c>
      <c r="R50" t="n">
        <v>76.48</v>
      </c>
      <c r="S50" t="n">
        <v>57.64</v>
      </c>
      <c r="T50" t="n">
        <v>7300.44</v>
      </c>
      <c r="U50" t="n">
        <v>0.75</v>
      </c>
      <c r="V50" t="n">
        <v>0.88</v>
      </c>
      <c r="W50" t="n">
        <v>6.82</v>
      </c>
      <c r="X50" t="n">
        <v>0.44</v>
      </c>
      <c r="Y50" t="n">
        <v>1</v>
      </c>
      <c r="Z50" t="n">
        <v>10</v>
      </c>
      <c r="AA50" t="n">
        <v>384.4759161466641</v>
      </c>
      <c r="AB50" t="n">
        <v>526.0569103521777</v>
      </c>
      <c r="AC50" t="n">
        <v>475.850777153676</v>
      </c>
      <c r="AD50" t="n">
        <v>384475.9161466641</v>
      </c>
      <c r="AE50" t="n">
        <v>526056.9103521777</v>
      </c>
      <c r="AF50" t="n">
        <v>3.916373683896304e-06</v>
      </c>
      <c r="AG50" t="n">
        <v>7.79224537037037</v>
      </c>
      <c r="AH50" t="n">
        <v>475850.777153676</v>
      </c>
    </row>
    <row r="51">
      <c r="A51" t="n">
        <v>49</v>
      </c>
      <c r="B51" t="n">
        <v>75</v>
      </c>
      <c r="C51" t="inlineStr">
        <is>
          <t xml:space="preserve">CONCLUIDO	</t>
        </is>
      </c>
      <c r="D51" t="n">
        <v>3.7143</v>
      </c>
      <c r="E51" t="n">
        <v>26.92</v>
      </c>
      <c r="F51" t="n">
        <v>24.16</v>
      </c>
      <c r="G51" t="n">
        <v>90.59</v>
      </c>
      <c r="H51" t="n">
        <v>1.4</v>
      </c>
      <c r="I51" t="n">
        <v>16</v>
      </c>
      <c r="J51" t="n">
        <v>167.81</v>
      </c>
      <c r="K51" t="n">
        <v>49.1</v>
      </c>
      <c r="L51" t="n">
        <v>13.25</v>
      </c>
      <c r="M51" t="n">
        <v>14</v>
      </c>
      <c r="N51" t="n">
        <v>30.47</v>
      </c>
      <c r="O51" t="n">
        <v>20930.99</v>
      </c>
      <c r="P51" t="n">
        <v>269.85</v>
      </c>
      <c r="Q51" t="n">
        <v>452.6</v>
      </c>
      <c r="R51" t="n">
        <v>76.43000000000001</v>
      </c>
      <c r="S51" t="n">
        <v>57.64</v>
      </c>
      <c r="T51" t="n">
        <v>7271.48</v>
      </c>
      <c r="U51" t="n">
        <v>0.75</v>
      </c>
      <c r="V51" t="n">
        <v>0.88</v>
      </c>
      <c r="W51" t="n">
        <v>6.82</v>
      </c>
      <c r="X51" t="n">
        <v>0.43</v>
      </c>
      <c r="Y51" t="n">
        <v>1</v>
      </c>
      <c r="Z51" t="n">
        <v>10</v>
      </c>
      <c r="AA51" t="n">
        <v>384.1046708719941</v>
      </c>
      <c r="AB51" t="n">
        <v>525.5489561891885</v>
      </c>
      <c r="AC51" t="n">
        <v>475.3913014230843</v>
      </c>
      <c r="AD51" t="n">
        <v>384104.6708719941</v>
      </c>
      <c r="AE51" t="n">
        <v>525548.9561891885</v>
      </c>
      <c r="AF51" t="n">
        <v>3.916795491019156e-06</v>
      </c>
      <c r="AG51" t="n">
        <v>7.789351851851852</v>
      </c>
      <c r="AH51" t="n">
        <v>475391.3014230843</v>
      </c>
    </row>
    <row r="52">
      <c r="A52" t="n">
        <v>50</v>
      </c>
      <c r="B52" t="n">
        <v>75</v>
      </c>
      <c r="C52" t="inlineStr">
        <is>
          <t xml:space="preserve">CONCLUIDO	</t>
        </is>
      </c>
      <c r="D52" t="n">
        <v>3.7143</v>
      </c>
      <c r="E52" t="n">
        <v>26.92</v>
      </c>
      <c r="F52" t="n">
        <v>24.16</v>
      </c>
      <c r="G52" t="n">
        <v>90.59</v>
      </c>
      <c r="H52" t="n">
        <v>1.42</v>
      </c>
      <c r="I52" t="n">
        <v>16</v>
      </c>
      <c r="J52" t="n">
        <v>168.18</v>
      </c>
      <c r="K52" t="n">
        <v>49.1</v>
      </c>
      <c r="L52" t="n">
        <v>13.5</v>
      </c>
      <c r="M52" t="n">
        <v>14</v>
      </c>
      <c r="N52" t="n">
        <v>30.58</v>
      </c>
      <c r="O52" t="n">
        <v>20975.64</v>
      </c>
      <c r="P52" t="n">
        <v>269.82</v>
      </c>
      <c r="Q52" t="n">
        <v>452.58</v>
      </c>
      <c r="R52" t="n">
        <v>76.48999999999999</v>
      </c>
      <c r="S52" t="n">
        <v>57.64</v>
      </c>
      <c r="T52" t="n">
        <v>7303.59</v>
      </c>
      <c r="U52" t="n">
        <v>0.75</v>
      </c>
      <c r="V52" t="n">
        <v>0.88</v>
      </c>
      <c r="W52" t="n">
        <v>6.82</v>
      </c>
      <c r="X52" t="n">
        <v>0.43</v>
      </c>
      <c r="Y52" t="n">
        <v>1</v>
      </c>
      <c r="Z52" t="n">
        <v>10</v>
      </c>
      <c r="AA52" t="n">
        <v>384.0851357112478</v>
      </c>
      <c r="AB52" t="n">
        <v>525.5222273204251</v>
      </c>
      <c r="AC52" t="n">
        <v>475.3671235200414</v>
      </c>
      <c r="AD52" t="n">
        <v>384085.1357112478</v>
      </c>
      <c r="AE52" t="n">
        <v>525522.2273204251</v>
      </c>
      <c r="AF52" t="n">
        <v>3.916795491019156e-06</v>
      </c>
      <c r="AG52" t="n">
        <v>7.789351851851852</v>
      </c>
      <c r="AH52" t="n">
        <v>475367.1235200415</v>
      </c>
    </row>
    <row r="53">
      <c r="A53" t="n">
        <v>51</v>
      </c>
      <c r="B53" t="n">
        <v>75</v>
      </c>
      <c r="C53" t="inlineStr">
        <is>
          <t xml:space="preserve">CONCLUIDO	</t>
        </is>
      </c>
      <c r="D53" t="n">
        <v>3.721</v>
      </c>
      <c r="E53" t="n">
        <v>26.87</v>
      </c>
      <c r="F53" t="n">
        <v>24.14</v>
      </c>
      <c r="G53" t="n">
        <v>96.56</v>
      </c>
      <c r="H53" t="n">
        <v>1.45</v>
      </c>
      <c r="I53" t="n">
        <v>15</v>
      </c>
      <c r="J53" t="n">
        <v>168.54</v>
      </c>
      <c r="K53" t="n">
        <v>49.1</v>
      </c>
      <c r="L53" t="n">
        <v>13.75</v>
      </c>
      <c r="M53" t="n">
        <v>13</v>
      </c>
      <c r="N53" t="n">
        <v>30.69</v>
      </c>
      <c r="O53" t="n">
        <v>21020.34</v>
      </c>
      <c r="P53" t="n">
        <v>268.68</v>
      </c>
      <c r="Q53" t="n">
        <v>452.59</v>
      </c>
      <c r="R53" t="n">
        <v>75.91</v>
      </c>
      <c r="S53" t="n">
        <v>57.64</v>
      </c>
      <c r="T53" t="n">
        <v>7017.87</v>
      </c>
      <c r="U53" t="n">
        <v>0.76</v>
      </c>
      <c r="V53" t="n">
        <v>0.88</v>
      </c>
      <c r="W53" t="n">
        <v>6.82</v>
      </c>
      <c r="X53" t="n">
        <v>0.42</v>
      </c>
      <c r="Y53" t="n">
        <v>1</v>
      </c>
      <c r="Z53" t="n">
        <v>10</v>
      </c>
      <c r="AA53" t="n">
        <v>382.8531052630746</v>
      </c>
      <c r="AB53" t="n">
        <v>523.8365089078873</v>
      </c>
      <c r="AC53" t="n">
        <v>473.8422877068755</v>
      </c>
      <c r="AD53" t="n">
        <v>382853.1052630746</v>
      </c>
      <c r="AE53" t="n">
        <v>523836.5089078872</v>
      </c>
      <c r="AF53" t="n">
        <v>3.92386076032692e-06</v>
      </c>
      <c r="AG53" t="n">
        <v>7.77488425925926</v>
      </c>
      <c r="AH53" t="n">
        <v>473842.2877068755</v>
      </c>
    </row>
    <row r="54">
      <c r="A54" t="n">
        <v>52</v>
      </c>
      <c r="B54" t="n">
        <v>75</v>
      </c>
      <c r="C54" t="inlineStr">
        <is>
          <t xml:space="preserve">CONCLUIDO	</t>
        </is>
      </c>
      <c r="D54" t="n">
        <v>3.724</v>
      </c>
      <c r="E54" t="n">
        <v>26.85</v>
      </c>
      <c r="F54" t="n">
        <v>24.12</v>
      </c>
      <c r="G54" t="n">
        <v>96.47</v>
      </c>
      <c r="H54" t="n">
        <v>1.47</v>
      </c>
      <c r="I54" t="n">
        <v>15</v>
      </c>
      <c r="J54" t="n">
        <v>168.9</v>
      </c>
      <c r="K54" t="n">
        <v>49.1</v>
      </c>
      <c r="L54" t="n">
        <v>14</v>
      </c>
      <c r="M54" t="n">
        <v>13</v>
      </c>
      <c r="N54" t="n">
        <v>30.81</v>
      </c>
      <c r="O54" t="n">
        <v>21065.06</v>
      </c>
      <c r="P54" t="n">
        <v>268.19</v>
      </c>
      <c r="Q54" t="n">
        <v>452.64</v>
      </c>
      <c r="R54" t="n">
        <v>75.25</v>
      </c>
      <c r="S54" t="n">
        <v>57.64</v>
      </c>
      <c r="T54" t="n">
        <v>6690.33</v>
      </c>
      <c r="U54" t="n">
        <v>0.77</v>
      </c>
      <c r="V54" t="n">
        <v>0.88</v>
      </c>
      <c r="W54" t="n">
        <v>6.82</v>
      </c>
      <c r="X54" t="n">
        <v>0.39</v>
      </c>
      <c r="Y54" t="n">
        <v>1</v>
      </c>
      <c r="Z54" t="n">
        <v>10</v>
      </c>
      <c r="AA54" t="n">
        <v>382.2858494115229</v>
      </c>
      <c r="AB54" t="n">
        <v>523.0603644262321</v>
      </c>
      <c r="AC54" t="n">
        <v>473.140217365224</v>
      </c>
      <c r="AD54" t="n">
        <v>382285.8494115229</v>
      </c>
      <c r="AE54" t="n">
        <v>523060.3644262322</v>
      </c>
      <c r="AF54" t="n">
        <v>3.927024313748306e-06</v>
      </c>
      <c r="AG54" t="n">
        <v>7.769097222222222</v>
      </c>
      <c r="AH54" t="n">
        <v>473140.217365224</v>
      </c>
    </row>
    <row r="55">
      <c r="A55" t="n">
        <v>53</v>
      </c>
      <c r="B55" t="n">
        <v>75</v>
      </c>
      <c r="C55" t="inlineStr">
        <is>
          <t xml:space="preserve">CONCLUIDO	</t>
        </is>
      </c>
      <c r="D55" t="n">
        <v>3.723</v>
      </c>
      <c r="E55" t="n">
        <v>26.86</v>
      </c>
      <c r="F55" t="n">
        <v>24.12</v>
      </c>
      <c r="G55" t="n">
        <v>96.5</v>
      </c>
      <c r="H55" t="n">
        <v>1.49</v>
      </c>
      <c r="I55" t="n">
        <v>15</v>
      </c>
      <c r="J55" t="n">
        <v>169.26</v>
      </c>
      <c r="K55" t="n">
        <v>49.1</v>
      </c>
      <c r="L55" t="n">
        <v>14.25</v>
      </c>
      <c r="M55" t="n">
        <v>13</v>
      </c>
      <c r="N55" t="n">
        <v>30.92</v>
      </c>
      <c r="O55" t="n">
        <v>21109.83</v>
      </c>
      <c r="P55" t="n">
        <v>267.77</v>
      </c>
      <c r="Q55" t="n">
        <v>452.57</v>
      </c>
      <c r="R55" t="n">
        <v>75.31</v>
      </c>
      <c r="S55" t="n">
        <v>57.64</v>
      </c>
      <c r="T55" t="n">
        <v>6716.19</v>
      </c>
      <c r="U55" t="n">
        <v>0.77</v>
      </c>
      <c r="V55" t="n">
        <v>0.88</v>
      </c>
      <c r="W55" t="n">
        <v>6.82</v>
      </c>
      <c r="X55" t="n">
        <v>0.4</v>
      </c>
      <c r="Y55" t="n">
        <v>1</v>
      </c>
      <c r="Z55" t="n">
        <v>10</v>
      </c>
      <c r="AA55" t="n">
        <v>382.0775656465015</v>
      </c>
      <c r="AB55" t="n">
        <v>522.7753813900987</v>
      </c>
      <c r="AC55" t="n">
        <v>472.882432710083</v>
      </c>
      <c r="AD55" t="n">
        <v>382077.5656465014</v>
      </c>
      <c r="AE55" t="n">
        <v>522775.3813900987</v>
      </c>
      <c r="AF55" t="n">
        <v>3.925969795941177e-06</v>
      </c>
      <c r="AG55" t="n">
        <v>7.77199074074074</v>
      </c>
      <c r="AH55" t="n">
        <v>472882.432710083</v>
      </c>
    </row>
    <row r="56">
      <c r="A56" t="n">
        <v>54</v>
      </c>
      <c r="B56" t="n">
        <v>75</v>
      </c>
      <c r="C56" t="inlineStr">
        <is>
          <t xml:space="preserve">CONCLUIDO	</t>
        </is>
      </c>
      <c r="D56" t="n">
        <v>3.7232</v>
      </c>
      <c r="E56" t="n">
        <v>26.86</v>
      </c>
      <c r="F56" t="n">
        <v>24.12</v>
      </c>
      <c r="G56" t="n">
        <v>96.48999999999999</v>
      </c>
      <c r="H56" t="n">
        <v>1.52</v>
      </c>
      <c r="I56" t="n">
        <v>15</v>
      </c>
      <c r="J56" t="n">
        <v>169.63</v>
      </c>
      <c r="K56" t="n">
        <v>49.1</v>
      </c>
      <c r="L56" t="n">
        <v>14.5</v>
      </c>
      <c r="M56" t="n">
        <v>13</v>
      </c>
      <c r="N56" t="n">
        <v>31.03</v>
      </c>
      <c r="O56" t="n">
        <v>21154.64</v>
      </c>
      <c r="P56" t="n">
        <v>267.2</v>
      </c>
      <c r="Q56" t="n">
        <v>452.57</v>
      </c>
      <c r="R56" t="n">
        <v>75.28</v>
      </c>
      <c r="S56" t="n">
        <v>57.64</v>
      </c>
      <c r="T56" t="n">
        <v>6705.08</v>
      </c>
      <c r="U56" t="n">
        <v>0.77</v>
      </c>
      <c r="V56" t="n">
        <v>0.88</v>
      </c>
      <c r="W56" t="n">
        <v>6.82</v>
      </c>
      <c r="X56" t="n">
        <v>0.4</v>
      </c>
      <c r="Y56" t="n">
        <v>1</v>
      </c>
      <c r="Z56" t="n">
        <v>10</v>
      </c>
      <c r="AA56" t="n">
        <v>381.6943828444473</v>
      </c>
      <c r="AB56" t="n">
        <v>522.251093775496</v>
      </c>
      <c r="AC56" t="n">
        <v>472.4081823695756</v>
      </c>
      <c r="AD56" t="n">
        <v>381694.3828444473</v>
      </c>
      <c r="AE56" t="n">
        <v>522251.093775496</v>
      </c>
      <c r="AF56" t="n">
        <v>3.926180699502603e-06</v>
      </c>
      <c r="AG56" t="n">
        <v>7.77199074074074</v>
      </c>
      <c r="AH56" t="n">
        <v>472408.1823695756</v>
      </c>
    </row>
    <row r="57">
      <c r="A57" t="n">
        <v>55</v>
      </c>
      <c r="B57" t="n">
        <v>75</v>
      </c>
      <c r="C57" t="inlineStr">
        <is>
          <t xml:space="preserve">CONCLUIDO	</t>
        </is>
      </c>
      <c r="D57" t="n">
        <v>3.7304</v>
      </c>
      <c r="E57" t="n">
        <v>26.81</v>
      </c>
      <c r="F57" t="n">
        <v>24.1</v>
      </c>
      <c r="G57" t="n">
        <v>103.3</v>
      </c>
      <c r="H57" t="n">
        <v>1.54</v>
      </c>
      <c r="I57" t="n">
        <v>14</v>
      </c>
      <c r="J57" t="n">
        <v>169.99</v>
      </c>
      <c r="K57" t="n">
        <v>49.1</v>
      </c>
      <c r="L57" t="n">
        <v>14.75</v>
      </c>
      <c r="M57" t="n">
        <v>12</v>
      </c>
      <c r="N57" t="n">
        <v>31.15</v>
      </c>
      <c r="O57" t="n">
        <v>21199.48</v>
      </c>
      <c r="P57" t="n">
        <v>266.79</v>
      </c>
      <c r="Q57" t="n">
        <v>452.56</v>
      </c>
      <c r="R57" t="n">
        <v>74.81</v>
      </c>
      <c r="S57" t="n">
        <v>57.64</v>
      </c>
      <c r="T57" t="n">
        <v>6473.87</v>
      </c>
      <c r="U57" t="n">
        <v>0.77</v>
      </c>
      <c r="V57" t="n">
        <v>0.88</v>
      </c>
      <c r="W57" t="n">
        <v>6.81</v>
      </c>
      <c r="X57" t="n">
        <v>0.38</v>
      </c>
      <c r="Y57" t="n">
        <v>1</v>
      </c>
      <c r="Z57" t="n">
        <v>10</v>
      </c>
      <c r="AA57" t="n">
        <v>380.9109134576406</v>
      </c>
      <c r="AB57" t="n">
        <v>521.1791163962372</v>
      </c>
      <c r="AC57" t="n">
        <v>471.4385130068636</v>
      </c>
      <c r="AD57" t="n">
        <v>380910.9134576406</v>
      </c>
      <c r="AE57" t="n">
        <v>521179.1163962372</v>
      </c>
      <c r="AF57" t="n">
        <v>3.933773227713932e-06</v>
      </c>
      <c r="AG57" t="n">
        <v>7.757523148148148</v>
      </c>
      <c r="AH57" t="n">
        <v>471438.5130068635</v>
      </c>
    </row>
    <row r="58">
      <c r="A58" t="n">
        <v>56</v>
      </c>
      <c r="B58" t="n">
        <v>75</v>
      </c>
      <c r="C58" t="inlineStr">
        <is>
          <t xml:space="preserve">CONCLUIDO	</t>
        </is>
      </c>
      <c r="D58" t="n">
        <v>3.7318</v>
      </c>
      <c r="E58" t="n">
        <v>26.8</v>
      </c>
      <c r="F58" t="n">
        <v>24.09</v>
      </c>
      <c r="G58" t="n">
        <v>103.25</v>
      </c>
      <c r="H58" t="n">
        <v>1.56</v>
      </c>
      <c r="I58" t="n">
        <v>14</v>
      </c>
      <c r="J58" t="n">
        <v>170.35</v>
      </c>
      <c r="K58" t="n">
        <v>49.1</v>
      </c>
      <c r="L58" t="n">
        <v>15</v>
      </c>
      <c r="M58" t="n">
        <v>12</v>
      </c>
      <c r="N58" t="n">
        <v>31.26</v>
      </c>
      <c r="O58" t="n">
        <v>21244.37</v>
      </c>
      <c r="P58" t="n">
        <v>266.67</v>
      </c>
      <c r="Q58" t="n">
        <v>452.58</v>
      </c>
      <c r="R58" t="n">
        <v>74.23</v>
      </c>
      <c r="S58" t="n">
        <v>57.64</v>
      </c>
      <c r="T58" t="n">
        <v>6184.25</v>
      </c>
      <c r="U58" t="n">
        <v>0.78</v>
      </c>
      <c r="V58" t="n">
        <v>0.88</v>
      </c>
      <c r="W58" t="n">
        <v>6.82</v>
      </c>
      <c r="X58" t="n">
        <v>0.37</v>
      </c>
      <c r="Y58" t="n">
        <v>1</v>
      </c>
      <c r="Z58" t="n">
        <v>10</v>
      </c>
      <c r="AA58" t="n">
        <v>380.716078689134</v>
      </c>
      <c r="AB58" t="n">
        <v>520.912534870463</v>
      </c>
      <c r="AC58" t="n">
        <v>471.1973736477599</v>
      </c>
      <c r="AD58" t="n">
        <v>380716.078689134</v>
      </c>
      <c r="AE58" t="n">
        <v>520912.534870463</v>
      </c>
      <c r="AF58" t="n">
        <v>3.935249552643913e-06</v>
      </c>
      <c r="AG58" t="n">
        <v>7.75462962962963</v>
      </c>
      <c r="AH58" t="n">
        <v>471197.3736477599</v>
      </c>
    </row>
    <row r="59">
      <c r="A59" t="n">
        <v>57</v>
      </c>
      <c r="B59" t="n">
        <v>75</v>
      </c>
      <c r="C59" t="inlineStr">
        <is>
          <t xml:space="preserve">CONCLUIDO	</t>
        </is>
      </c>
      <c r="D59" t="n">
        <v>3.7305</v>
      </c>
      <c r="E59" t="n">
        <v>26.81</v>
      </c>
      <c r="F59" t="n">
        <v>24.1</v>
      </c>
      <c r="G59" t="n">
        <v>103.29</v>
      </c>
      <c r="H59" t="n">
        <v>1.58</v>
      </c>
      <c r="I59" t="n">
        <v>14</v>
      </c>
      <c r="J59" t="n">
        <v>170.72</v>
      </c>
      <c r="K59" t="n">
        <v>49.1</v>
      </c>
      <c r="L59" t="n">
        <v>15.25</v>
      </c>
      <c r="M59" t="n">
        <v>12</v>
      </c>
      <c r="N59" t="n">
        <v>31.37</v>
      </c>
      <c r="O59" t="n">
        <v>21289.29</v>
      </c>
      <c r="P59" t="n">
        <v>266.13</v>
      </c>
      <c r="Q59" t="n">
        <v>452.6</v>
      </c>
      <c r="R59" t="n">
        <v>74.73999999999999</v>
      </c>
      <c r="S59" t="n">
        <v>57.64</v>
      </c>
      <c r="T59" t="n">
        <v>6437.37</v>
      </c>
      <c r="U59" t="n">
        <v>0.77</v>
      </c>
      <c r="V59" t="n">
        <v>0.88</v>
      </c>
      <c r="W59" t="n">
        <v>6.81</v>
      </c>
      <c r="X59" t="n">
        <v>0.38</v>
      </c>
      <c r="Y59" t="n">
        <v>1</v>
      </c>
      <c r="Z59" t="n">
        <v>10</v>
      </c>
      <c r="AA59" t="n">
        <v>380.4765991476075</v>
      </c>
      <c r="AB59" t="n">
        <v>520.5848683966549</v>
      </c>
      <c r="AC59" t="n">
        <v>470.900979202329</v>
      </c>
      <c r="AD59" t="n">
        <v>380476.5991476075</v>
      </c>
      <c r="AE59" t="n">
        <v>520584.8683966548</v>
      </c>
      <c r="AF59" t="n">
        <v>3.933878679494645e-06</v>
      </c>
      <c r="AG59" t="n">
        <v>7.757523148148148</v>
      </c>
      <c r="AH59" t="n">
        <v>470900.9792023291</v>
      </c>
    </row>
    <row r="60">
      <c r="A60" t="n">
        <v>58</v>
      </c>
      <c r="B60" t="n">
        <v>75</v>
      </c>
      <c r="C60" t="inlineStr">
        <is>
          <t xml:space="preserve">CONCLUIDO	</t>
        </is>
      </c>
      <c r="D60" t="n">
        <v>3.7308</v>
      </c>
      <c r="E60" t="n">
        <v>26.8</v>
      </c>
      <c r="F60" t="n">
        <v>24.1</v>
      </c>
      <c r="G60" t="n">
        <v>103.29</v>
      </c>
      <c r="H60" t="n">
        <v>1.61</v>
      </c>
      <c r="I60" t="n">
        <v>14</v>
      </c>
      <c r="J60" t="n">
        <v>171.08</v>
      </c>
      <c r="K60" t="n">
        <v>49.1</v>
      </c>
      <c r="L60" t="n">
        <v>15.5</v>
      </c>
      <c r="M60" t="n">
        <v>12</v>
      </c>
      <c r="N60" t="n">
        <v>31.49</v>
      </c>
      <c r="O60" t="n">
        <v>21334.25</v>
      </c>
      <c r="P60" t="n">
        <v>264.9</v>
      </c>
      <c r="Q60" t="n">
        <v>452.58</v>
      </c>
      <c r="R60" t="n">
        <v>74.56999999999999</v>
      </c>
      <c r="S60" t="n">
        <v>57.64</v>
      </c>
      <c r="T60" t="n">
        <v>6350.91</v>
      </c>
      <c r="U60" t="n">
        <v>0.77</v>
      </c>
      <c r="V60" t="n">
        <v>0.88</v>
      </c>
      <c r="W60" t="n">
        <v>6.82</v>
      </c>
      <c r="X60" t="n">
        <v>0.38</v>
      </c>
      <c r="Y60" t="n">
        <v>1</v>
      </c>
      <c r="Z60" t="n">
        <v>10</v>
      </c>
      <c r="AA60" t="n">
        <v>379.6600150054783</v>
      </c>
      <c r="AB60" t="n">
        <v>519.4675819482439</v>
      </c>
      <c r="AC60" t="n">
        <v>469.8903250044332</v>
      </c>
      <c r="AD60" t="n">
        <v>379660.0150054783</v>
      </c>
      <c r="AE60" t="n">
        <v>519467.581948244</v>
      </c>
      <c r="AF60" t="n">
        <v>3.934195034836783e-06</v>
      </c>
      <c r="AG60" t="n">
        <v>7.75462962962963</v>
      </c>
      <c r="AH60" t="n">
        <v>469890.3250044332</v>
      </c>
    </row>
    <row r="61">
      <c r="A61" t="n">
        <v>59</v>
      </c>
      <c r="B61" t="n">
        <v>75</v>
      </c>
      <c r="C61" t="inlineStr">
        <is>
          <t xml:space="preserve">CONCLUIDO	</t>
        </is>
      </c>
      <c r="D61" t="n">
        <v>3.7378</v>
      </c>
      <c r="E61" t="n">
        <v>26.75</v>
      </c>
      <c r="F61" t="n">
        <v>24.08</v>
      </c>
      <c r="G61" t="n">
        <v>111.14</v>
      </c>
      <c r="H61" t="n">
        <v>1.63</v>
      </c>
      <c r="I61" t="n">
        <v>13</v>
      </c>
      <c r="J61" t="n">
        <v>171.45</v>
      </c>
      <c r="K61" t="n">
        <v>49.1</v>
      </c>
      <c r="L61" t="n">
        <v>15.75</v>
      </c>
      <c r="M61" t="n">
        <v>11</v>
      </c>
      <c r="N61" t="n">
        <v>31.6</v>
      </c>
      <c r="O61" t="n">
        <v>21379.25</v>
      </c>
      <c r="P61" t="n">
        <v>263.74</v>
      </c>
      <c r="Q61" t="n">
        <v>452.64</v>
      </c>
      <c r="R61" t="n">
        <v>73.98999999999999</v>
      </c>
      <c r="S61" t="n">
        <v>57.64</v>
      </c>
      <c r="T61" t="n">
        <v>6068.47</v>
      </c>
      <c r="U61" t="n">
        <v>0.78</v>
      </c>
      <c r="V61" t="n">
        <v>0.88</v>
      </c>
      <c r="W61" t="n">
        <v>6.81</v>
      </c>
      <c r="X61" t="n">
        <v>0.35</v>
      </c>
      <c r="Y61" t="n">
        <v>1</v>
      </c>
      <c r="Z61" t="n">
        <v>10</v>
      </c>
      <c r="AA61" t="n">
        <v>378.4094291672208</v>
      </c>
      <c r="AB61" t="n">
        <v>517.7564752323866</v>
      </c>
      <c r="AC61" t="n">
        <v>468.3425239119838</v>
      </c>
      <c r="AD61" t="n">
        <v>378409.4291672208</v>
      </c>
      <c r="AE61" t="n">
        <v>517756.4752323866</v>
      </c>
      <c r="AF61" t="n">
        <v>3.941576659486686e-06</v>
      </c>
      <c r="AG61" t="n">
        <v>7.740162037037037</v>
      </c>
      <c r="AH61" t="n">
        <v>468342.5239119838</v>
      </c>
    </row>
    <row r="62">
      <c r="A62" t="n">
        <v>60</v>
      </c>
      <c r="B62" t="n">
        <v>75</v>
      </c>
      <c r="C62" t="inlineStr">
        <is>
          <t xml:space="preserve">CONCLUIDO	</t>
        </is>
      </c>
      <c r="D62" t="n">
        <v>3.7383</v>
      </c>
      <c r="E62" t="n">
        <v>26.75</v>
      </c>
      <c r="F62" t="n">
        <v>24.08</v>
      </c>
      <c r="G62" t="n">
        <v>111.12</v>
      </c>
      <c r="H62" t="n">
        <v>1.65</v>
      </c>
      <c r="I62" t="n">
        <v>13</v>
      </c>
      <c r="J62" t="n">
        <v>171.81</v>
      </c>
      <c r="K62" t="n">
        <v>49.1</v>
      </c>
      <c r="L62" t="n">
        <v>16</v>
      </c>
      <c r="M62" t="n">
        <v>11</v>
      </c>
      <c r="N62" t="n">
        <v>31.72</v>
      </c>
      <c r="O62" t="n">
        <v>21424.29</v>
      </c>
      <c r="P62" t="n">
        <v>264.5</v>
      </c>
      <c r="Q62" t="n">
        <v>452.56</v>
      </c>
      <c r="R62" t="n">
        <v>73.78</v>
      </c>
      <c r="S62" t="n">
        <v>57.64</v>
      </c>
      <c r="T62" t="n">
        <v>5963.06</v>
      </c>
      <c r="U62" t="n">
        <v>0.78</v>
      </c>
      <c r="V62" t="n">
        <v>0.88</v>
      </c>
      <c r="W62" t="n">
        <v>6.82</v>
      </c>
      <c r="X62" t="n">
        <v>0.35</v>
      </c>
      <c r="Y62" t="n">
        <v>1</v>
      </c>
      <c r="Z62" t="n">
        <v>10</v>
      </c>
      <c r="AA62" t="n">
        <v>378.8695086090257</v>
      </c>
      <c r="AB62" t="n">
        <v>518.3859762219365</v>
      </c>
      <c r="AC62" t="n">
        <v>468.9119462106013</v>
      </c>
      <c r="AD62" t="n">
        <v>378869.5086090257</v>
      </c>
      <c r="AE62" t="n">
        <v>518385.9762219365</v>
      </c>
      <c r="AF62" t="n">
        <v>3.942103918390251e-06</v>
      </c>
      <c r="AG62" t="n">
        <v>7.740162037037037</v>
      </c>
      <c r="AH62" t="n">
        <v>468911.9462106014</v>
      </c>
    </row>
    <row r="63">
      <c r="A63" t="n">
        <v>61</v>
      </c>
      <c r="B63" t="n">
        <v>75</v>
      </c>
      <c r="C63" t="inlineStr">
        <is>
          <t xml:space="preserve">CONCLUIDO	</t>
        </is>
      </c>
      <c r="D63" t="n">
        <v>3.7406</v>
      </c>
      <c r="E63" t="n">
        <v>26.73</v>
      </c>
      <c r="F63" t="n">
        <v>24.06</v>
      </c>
      <c r="G63" t="n">
        <v>111.05</v>
      </c>
      <c r="H63" t="n">
        <v>1.67</v>
      </c>
      <c r="I63" t="n">
        <v>13</v>
      </c>
      <c r="J63" t="n">
        <v>172.18</v>
      </c>
      <c r="K63" t="n">
        <v>49.1</v>
      </c>
      <c r="L63" t="n">
        <v>16.25</v>
      </c>
      <c r="M63" t="n">
        <v>11</v>
      </c>
      <c r="N63" t="n">
        <v>31.83</v>
      </c>
      <c r="O63" t="n">
        <v>21469.36</v>
      </c>
      <c r="P63" t="n">
        <v>264.86</v>
      </c>
      <c r="Q63" t="n">
        <v>452.6</v>
      </c>
      <c r="R63" t="n">
        <v>73.27</v>
      </c>
      <c r="S63" t="n">
        <v>57.64</v>
      </c>
      <c r="T63" t="n">
        <v>5709.62</v>
      </c>
      <c r="U63" t="n">
        <v>0.79</v>
      </c>
      <c r="V63" t="n">
        <v>0.88</v>
      </c>
      <c r="W63" t="n">
        <v>6.82</v>
      </c>
      <c r="X63" t="n">
        <v>0.34</v>
      </c>
      <c r="Y63" t="n">
        <v>1</v>
      </c>
      <c r="Z63" t="n">
        <v>10</v>
      </c>
      <c r="AA63" t="n">
        <v>378.9019162015153</v>
      </c>
      <c r="AB63" t="n">
        <v>518.4303177197029</v>
      </c>
      <c r="AC63" t="n">
        <v>468.9520558180546</v>
      </c>
      <c r="AD63" t="n">
        <v>378901.9162015153</v>
      </c>
      <c r="AE63" t="n">
        <v>518430.3177197029</v>
      </c>
      <c r="AF63" t="n">
        <v>3.944529309346648e-06</v>
      </c>
      <c r="AG63" t="n">
        <v>7.734375</v>
      </c>
      <c r="AH63" t="n">
        <v>468952.0558180546</v>
      </c>
    </row>
    <row r="64">
      <c r="A64" t="n">
        <v>62</v>
      </c>
      <c r="B64" t="n">
        <v>75</v>
      </c>
      <c r="C64" t="inlineStr">
        <is>
          <t xml:space="preserve">CONCLUIDO	</t>
        </is>
      </c>
      <c r="D64" t="n">
        <v>3.7384</v>
      </c>
      <c r="E64" t="n">
        <v>26.75</v>
      </c>
      <c r="F64" t="n">
        <v>24.08</v>
      </c>
      <c r="G64" t="n">
        <v>111.12</v>
      </c>
      <c r="H64" t="n">
        <v>1.7</v>
      </c>
      <c r="I64" t="n">
        <v>13</v>
      </c>
      <c r="J64" t="n">
        <v>172.54</v>
      </c>
      <c r="K64" t="n">
        <v>49.1</v>
      </c>
      <c r="L64" t="n">
        <v>16.5</v>
      </c>
      <c r="M64" t="n">
        <v>11</v>
      </c>
      <c r="N64" t="n">
        <v>31.95</v>
      </c>
      <c r="O64" t="n">
        <v>21514.48</v>
      </c>
      <c r="P64" t="n">
        <v>264.67</v>
      </c>
      <c r="Q64" t="n">
        <v>452.56</v>
      </c>
      <c r="R64" t="n">
        <v>73.66</v>
      </c>
      <c r="S64" t="n">
        <v>57.64</v>
      </c>
      <c r="T64" t="n">
        <v>5903.08</v>
      </c>
      <c r="U64" t="n">
        <v>0.78</v>
      </c>
      <c r="V64" t="n">
        <v>0.88</v>
      </c>
      <c r="W64" t="n">
        <v>6.82</v>
      </c>
      <c r="X64" t="n">
        <v>0.35</v>
      </c>
      <c r="Y64" t="n">
        <v>1</v>
      </c>
      <c r="Z64" t="n">
        <v>10</v>
      </c>
      <c r="AA64" t="n">
        <v>378.9731552642932</v>
      </c>
      <c r="AB64" t="n">
        <v>518.5277901482411</v>
      </c>
      <c r="AC64" t="n">
        <v>469.0402256148165</v>
      </c>
      <c r="AD64" t="n">
        <v>378973.1552642931</v>
      </c>
      <c r="AE64" t="n">
        <v>518527.7901482412</v>
      </c>
      <c r="AF64" t="n">
        <v>3.942209370170963e-06</v>
      </c>
      <c r="AG64" t="n">
        <v>7.740162037037037</v>
      </c>
      <c r="AH64" t="n">
        <v>469040.2256148165</v>
      </c>
    </row>
    <row r="65">
      <c r="A65" t="n">
        <v>63</v>
      </c>
      <c r="B65" t="n">
        <v>75</v>
      </c>
      <c r="C65" t="inlineStr">
        <is>
          <t xml:space="preserve">CONCLUIDO	</t>
        </is>
      </c>
      <c r="D65" t="n">
        <v>3.7392</v>
      </c>
      <c r="E65" t="n">
        <v>26.74</v>
      </c>
      <c r="F65" t="n">
        <v>24.07</v>
      </c>
      <c r="G65" t="n">
        <v>111.09</v>
      </c>
      <c r="H65" t="n">
        <v>1.72</v>
      </c>
      <c r="I65" t="n">
        <v>13</v>
      </c>
      <c r="J65" t="n">
        <v>172.91</v>
      </c>
      <c r="K65" t="n">
        <v>49.1</v>
      </c>
      <c r="L65" t="n">
        <v>16.75</v>
      </c>
      <c r="M65" t="n">
        <v>11</v>
      </c>
      <c r="N65" t="n">
        <v>32.07</v>
      </c>
      <c r="O65" t="n">
        <v>21559.64</v>
      </c>
      <c r="P65" t="n">
        <v>263.36</v>
      </c>
      <c r="Q65" t="n">
        <v>452.57</v>
      </c>
      <c r="R65" t="n">
        <v>73.52</v>
      </c>
      <c r="S65" t="n">
        <v>57.64</v>
      </c>
      <c r="T65" t="n">
        <v>5831.79</v>
      </c>
      <c r="U65" t="n">
        <v>0.78</v>
      </c>
      <c r="V65" t="n">
        <v>0.88</v>
      </c>
      <c r="W65" t="n">
        <v>6.82</v>
      </c>
      <c r="X65" t="n">
        <v>0.35</v>
      </c>
      <c r="Y65" t="n">
        <v>1</v>
      </c>
      <c r="Z65" t="n">
        <v>10</v>
      </c>
      <c r="AA65" t="n">
        <v>378.0477392718898</v>
      </c>
      <c r="AB65" t="n">
        <v>517.2615951609627</v>
      </c>
      <c r="AC65" t="n">
        <v>467.8948745000081</v>
      </c>
      <c r="AD65" t="n">
        <v>378047.7392718898</v>
      </c>
      <c r="AE65" t="n">
        <v>517261.5951609627</v>
      </c>
      <c r="AF65" t="n">
        <v>3.943052984416667e-06</v>
      </c>
      <c r="AG65" t="n">
        <v>7.737268518518518</v>
      </c>
      <c r="AH65" t="n">
        <v>467894.8745000081</v>
      </c>
    </row>
    <row r="66">
      <c r="A66" t="n">
        <v>64</v>
      </c>
      <c r="B66" t="n">
        <v>75</v>
      </c>
      <c r="C66" t="inlineStr">
        <is>
          <t xml:space="preserve">CONCLUIDO	</t>
        </is>
      </c>
      <c r="D66" t="n">
        <v>3.7388</v>
      </c>
      <c r="E66" t="n">
        <v>26.75</v>
      </c>
      <c r="F66" t="n">
        <v>24.07</v>
      </c>
      <c r="G66" t="n">
        <v>111.11</v>
      </c>
      <c r="H66" t="n">
        <v>1.74</v>
      </c>
      <c r="I66" t="n">
        <v>13</v>
      </c>
      <c r="J66" t="n">
        <v>173.28</v>
      </c>
      <c r="K66" t="n">
        <v>49.1</v>
      </c>
      <c r="L66" t="n">
        <v>17</v>
      </c>
      <c r="M66" t="n">
        <v>11</v>
      </c>
      <c r="N66" t="n">
        <v>32.18</v>
      </c>
      <c r="O66" t="n">
        <v>21604.83</v>
      </c>
      <c r="P66" t="n">
        <v>262.04</v>
      </c>
      <c r="Q66" t="n">
        <v>452.63</v>
      </c>
      <c r="R66" t="n">
        <v>73.59</v>
      </c>
      <c r="S66" t="n">
        <v>57.64</v>
      </c>
      <c r="T66" t="n">
        <v>5869.81</v>
      </c>
      <c r="U66" t="n">
        <v>0.78</v>
      </c>
      <c r="V66" t="n">
        <v>0.88</v>
      </c>
      <c r="W66" t="n">
        <v>6.82</v>
      </c>
      <c r="X66" t="n">
        <v>0.35</v>
      </c>
      <c r="Y66" t="n">
        <v>1</v>
      </c>
      <c r="Z66" t="n">
        <v>10</v>
      </c>
      <c r="AA66" t="n">
        <v>377.2190899156236</v>
      </c>
      <c r="AB66" t="n">
        <v>516.1278005542897</v>
      </c>
      <c r="AC66" t="n">
        <v>466.8692876593053</v>
      </c>
      <c r="AD66" t="n">
        <v>377219.0899156235</v>
      </c>
      <c r="AE66" t="n">
        <v>516127.8005542897</v>
      </c>
      <c r="AF66" t="n">
        <v>3.942631177293815e-06</v>
      </c>
      <c r="AG66" t="n">
        <v>7.740162037037037</v>
      </c>
      <c r="AH66" t="n">
        <v>466869.2876593053</v>
      </c>
    </row>
    <row r="67">
      <c r="A67" t="n">
        <v>65</v>
      </c>
      <c r="B67" t="n">
        <v>75</v>
      </c>
      <c r="C67" t="inlineStr">
        <is>
          <t xml:space="preserve">CONCLUIDO	</t>
        </is>
      </c>
      <c r="D67" t="n">
        <v>3.7487</v>
      </c>
      <c r="E67" t="n">
        <v>26.68</v>
      </c>
      <c r="F67" t="n">
        <v>24.03</v>
      </c>
      <c r="G67" t="n">
        <v>120.16</v>
      </c>
      <c r="H67" t="n">
        <v>1.76</v>
      </c>
      <c r="I67" t="n">
        <v>12</v>
      </c>
      <c r="J67" t="n">
        <v>173.64</v>
      </c>
      <c r="K67" t="n">
        <v>49.1</v>
      </c>
      <c r="L67" t="n">
        <v>17.25</v>
      </c>
      <c r="M67" t="n">
        <v>10</v>
      </c>
      <c r="N67" t="n">
        <v>32.3</v>
      </c>
      <c r="O67" t="n">
        <v>21650.07</v>
      </c>
      <c r="P67" t="n">
        <v>261.57</v>
      </c>
      <c r="Q67" t="n">
        <v>452.62</v>
      </c>
      <c r="R67" t="n">
        <v>72.20999999999999</v>
      </c>
      <c r="S67" t="n">
        <v>57.64</v>
      </c>
      <c r="T67" t="n">
        <v>5184.58</v>
      </c>
      <c r="U67" t="n">
        <v>0.8</v>
      </c>
      <c r="V67" t="n">
        <v>0.88</v>
      </c>
      <c r="W67" t="n">
        <v>6.82</v>
      </c>
      <c r="X67" t="n">
        <v>0.31</v>
      </c>
      <c r="Y67" t="n">
        <v>1</v>
      </c>
      <c r="Z67" t="n">
        <v>10</v>
      </c>
      <c r="AA67" t="n">
        <v>376.1852983149373</v>
      </c>
      <c r="AB67" t="n">
        <v>514.7133212785642</v>
      </c>
      <c r="AC67" t="n">
        <v>465.5898043004209</v>
      </c>
      <c r="AD67" t="n">
        <v>376185.2983149373</v>
      </c>
      <c r="AE67" t="n">
        <v>514713.3212785642</v>
      </c>
      <c r="AF67" t="n">
        <v>3.953070903584392e-06</v>
      </c>
      <c r="AG67" t="n">
        <v>7.719907407407407</v>
      </c>
      <c r="AH67" t="n">
        <v>465589.8043004209</v>
      </c>
    </row>
    <row r="68">
      <c r="A68" t="n">
        <v>66</v>
      </c>
      <c r="B68" t="n">
        <v>75</v>
      </c>
      <c r="C68" t="inlineStr">
        <is>
          <t xml:space="preserve">CONCLUIDO	</t>
        </is>
      </c>
      <c r="D68" t="n">
        <v>3.7507</v>
      </c>
      <c r="E68" t="n">
        <v>26.66</v>
      </c>
      <c r="F68" t="n">
        <v>24.02</v>
      </c>
      <c r="G68" t="n">
        <v>120.09</v>
      </c>
      <c r="H68" t="n">
        <v>1.78</v>
      </c>
      <c r="I68" t="n">
        <v>12</v>
      </c>
      <c r="J68" t="n">
        <v>174.01</v>
      </c>
      <c r="K68" t="n">
        <v>49.1</v>
      </c>
      <c r="L68" t="n">
        <v>17.5</v>
      </c>
      <c r="M68" t="n">
        <v>10</v>
      </c>
      <c r="N68" t="n">
        <v>32.42</v>
      </c>
      <c r="O68" t="n">
        <v>21695.35</v>
      </c>
      <c r="P68" t="n">
        <v>261.91</v>
      </c>
      <c r="Q68" t="n">
        <v>452.55</v>
      </c>
      <c r="R68" t="n">
        <v>71.94</v>
      </c>
      <c r="S68" t="n">
        <v>57.64</v>
      </c>
      <c r="T68" t="n">
        <v>5046.03</v>
      </c>
      <c r="U68" t="n">
        <v>0.8</v>
      </c>
      <c r="V68" t="n">
        <v>0.88</v>
      </c>
      <c r="W68" t="n">
        <v>6.81</v>
      </c>
      <c r="X68" t="n">
        <v>0.3</v>
      </c>
      <c r="Y68" t="n">
        <v>1</v>
      </c>
      <c r="Z68" t="n">
        <v>10</v>
      </c>
      <c r="AA68" t="n">
        <v>376.2523617733483</v>
      </c>
      <c r="AB68" t="n">
        <v>514.8050804609931</v>
      </c>
      <c r="AC68" t="n">
        <v>465.6728061152635</v>
      </c>
      <c r="AD68" t="n">
        <v>376252.3617733483</v>
      </c>
      <c r="AE68" t="n">
        <v>514805.0804609931</v>
      </c>
      <c r="AF68" t="n">
        <v>3.95517993919865e-06</v>
      </c>
      <c r="AG68" t="n">
        <v>7.71412037037037</v>
      </c>
      <c r="AH68" t="n">
        <v>465672.8061152635</v>
      </c>
    </row>
    <row r="69">
      <c r="A69" t="n">
        <v>67</v>
      </c>
      <c r="B69" t="n">
        <v>75</v>
      </c>
      <c r="C69" t="inlineStr">
        <is>
          <t xml:space="preserve">CONCLUIDO	</t>
        </is>
      </c>
      <c r="D69" t="n">
        <v>3.7478</v>
      </c>
      <c r="E69" t="n">
        <v>26.68</v>
      </c>
      <c r="F69" t="n">
        <v>24.04</v>
      </c>
      <c r="G69" t="n">
        <v>120.2</v>
      </c>
      <c r="H69" t="n">
        <v>1.8</v>
      </c>
      <c r="I69" t="n">
        <v>12</v>
      </c>
      <c r="J69" t="n">
        <v>174.38</v>
      </c>
      <c r="K69" t="n">
        <v>49.1</v>
      </c>
      <c r="L69" t="n">
        <v>17.75</v>
      </c>
      <c r="M69" t="n">
        <v>10</v>
      </c>
      <c r="N69" t="n">
        <v>32.53</v>
      </c>
      <c r="O69" t="n">
        <v>21740.66</v>
      </c>
      <c r="P69" t="n">
        <v>262.03</v>
      </c>
      <c r="Q69" t="n">
        <v>452.62</v>
      </c>
      <c r="R69" t="n">
        <v>72.56999999999999</v>
      </c>
      <c r="S69" t="n">
        <v>57.64</v>
      </c>
      <c r="T69" t="n">
        <v>5364.59</v>
      </c>
      <c r="U69" t="n">
        <v>0.79</v>
      </c>
      <c r="V69" t="n">
        <v>0.88</v>
      </c>
      <c r="W69" t="n">
        <v>6.82</v>
      </c>
      <c r="X69" t="n">
        <v>0.32</v>
      </c>
      <c r="Y69" t="n">
        <v>1</v>
      </c>
      <c r="Z69" t="n">
        <v>10</v>
      </c>
      <c r="AA69" t="n">
        <v>376.565698364248</v>
      </c>
      <c r="AB69" t="n">
        <v>515.233801408097</v>
      </c>
      <c r="AC69" t="n">
        <v>466.0606105368894</v>
      </c>
      <c r="AD69" t="n">
        <v>376565.698364248</v>
      </c>
      <c r="AE69" t="n">
        <v>515233.8014080969</v>
      </c>
      <c r="AF69" t="n">
        <v>3.952121837557976e-06</v>
      </c>
      <c r="AG69" t="n">
        <v>7.719907407407407</v>
      </c>
      <c r="AH69" t="n">
        <v>466060.6105368894</v>
      </c>
    </row>
    <row r="70">
      <c r="A70" t="n">
        <v>68</v>
      </c>
      <c r="B70" t="n">
        <v>75</v>
      </c>
      <c r="C70" t="inlineStr">
        <is>
          <t xml:space="preserve">CONCLUIDO	</t>
        </is>
      </c>
      <c r="D70" t="n">
        <v>3.7478</v>
      </c>
      <c r="E70" t="n">
        <v>26.68</v>
      </c>
      <c r="F70" t="n">
        <v>24.04</v>
      </c>
      <c r="G70" t="n">
        <v>120.2</v>
      </c>
      <c r="H70" t="n">
        <v>1.83</v>
      </c>
      <c r="I70" t="n">
        <v>12</v>
      </c>
      <c r="J70" t="n">
        <v>174.75</v>
      </c>
      <c r="K70" t="n">
        <v>49.1</v>
      </c>
      <c r="L70" t="n">
        <v>18</v>
      </c>
      <c r="M70" t="n">
        <v>10</v>
      </c>
      <c r="N70" t="n">
        <v>32.65</v>
      </c>
      <c r="O70" t="n">
        <v>21786.02</v>
      </c>
      <c r="P70" t="n">
        <v>261.64</v>
      </c>
      <c r="Q70" t="n">
        <v>452.57</v>
      </c>
      <c r="R70" t="n">
        <v>72.48999999999999</v>
      </c>
      <c r="S70" t="n">
        <v>57.64</v>
      </c>
      <c r="T70" t="n">
        <v>5324.82</v>
      </c>
      <c r="U70" t="n">
        <v>0.8</v>
      </c>
      <c r="V70" t="n">
        <v>0.88</v>
      </c>
      <c r="W70" t="n">
        <v>6.82</v>
      </c>
      <c r="X70" t="n">
        <v>0.32</v>
      </c>
      <c r="Y70" t="n">
        <v>1</v>
      </c>
      <c r="Z70" t="n">
        <v>10</v>
      </c>
      <c r="AA70" t="n">
        <v>376.3140112896248</v>
      </c>
      <c r="AB70" t="n">
        <v>514.8894320489475</v>
      </c>
      <c r="AC70" t="n">
        <v>465.7491073060518</v>
      </c>
      <c r="AD70" t="n">
        <v>376314.0112896248</v>
      </c>
      <c r="AE70" t="n">
        <v>514889.4320489475</v>
      </c>
      <c r="AF70" t="n">
        <v>3.952121837557976e-06</v>
      </c>
      <c r="AG70" t="n">
        <v>7.719907407407407</v>
      </c>
      <c r="AH70" t="n">
        <v>465749.1073060518</v>
      </c>
    </row>
    <row r="71">
      <c r="A71" t="n">
        <v>69</v>
      </c>
      <c r="B71" t="n">
        <v>75</v>
      </c>
      <c r="C71" t="inlineStr">
        <is>
          <t xml:space="preserve">CONCLUIDO	</t>
        </is>
      </c>
      <c r="D71" t="n">
        <v>3.7475</v>
      </c>
      <c r="E71" t="n">
        <v>26.68</v>
      </c>
      <c r="F71" t="n">
        <v>24.04</v>
      </c>
      <c r="G71" t="n">
        <v>120.21</v>
      </c>
      <c r="H71" t="n">
        <v>1.85</v>
      </c>
      <c r="I71" t="n">
        <v>12</v>
      </c>
      <c r="J71" t="n">
        <v>175.11</v>
      </c>
      <c r="K71" t="n">
        <v>49.1</v>
      </c>
      <c r="L71" t="n">
        <v>18.25</v>
      </c>
      <c r="M71" t="n">
        <v>10</v>
      </c>
      <c r="N71" t="n">
        <v>32.77</v>
      </c>
      <c r="O71" t="n">
        <v>21831.41</v>
      </c>
      <c r="P71" t="n">
        <v>260.45</v>
      </c>
      <c r="Q71" t="n">
        <v>452.55</v>
      </c>
      <c r="R71" t="n">
        <v>72.81999999999999</v>
      </c>
      <c r="S71" t="n">
        <v>57.64</v>
      </c>
      <c r="T71" t="n">
        <v>5489.96</v>
      </c>
      <c r="U71" t="n">
        <v>0.79</v>
      </c>
      <c r="V71" t="n">
        <v>0.88</v>
      </c>
      <c r="W71" t="n">
        <v>6.81</v>
      </c>
      <c r="X71" t="n">
        <v>0.32</v>
      </c>
      <c r="Y71" t="n">
        <v>1</v>
      </c>
      <c r="Z71" t="n">
        <v>10</v>
      </c>
      <c r="AA71" t="n">
        <v>375.5647476662232</v>
      </c>
      <c r="AB71" t="n">
        <v>513.8642565042312</v>
      </c>
      <c r="AC71" t="n">
        <v>464.8217730764803</v>
      </c>
      <c r="AD71" t="n">
        <v>375564.7476662233</v>
      </c>
      <c r="AE71" t="n">
        <v>513864.2565042312</v>
      </c>
      <c r="AF71" t="n">
        <v>3.951805482215838e-06</v>
      </c>
      <c r="AG71" t="n">
        <v>7.719907407407407</v>
      </c>
      <c r="AH71" t="n">
        <v>464821.7730764803</v>
      </c>
    </row>
    <row r="72">
      <c r="A72" t="n">
        <v>70</v>
      </c>
      <c r="B72" t="n">
        <v>75</v>
      </c>
      <c r="C72" t="inlineStr">
        <is>
          <t xml:space="preserve">CONCLUIDO	</t>
        </is>
      </c>
      <c r="D72" t="n">
        <v>3.747</v>
      </c>
      <c r="E72" t="n">
        <v>26.69</v>
      </c>
      <c r="F72" t="n">
        <v>24.04</v>
      </c>
      <c r="G72" t="n">
        <v>120.22</v>
      </c>
      <c r="H72" t="n">
        <v>1.87</v>
      </c>
      <c r="I72" t="n">
        <v>12</v>
      </c>
      <c r="J72" t="n">
        <v>175.48</v>
      </c>
      <c r="K72" t="n">
        <v>49.1</v>
      </c>
      <c r="L72" t="n">
        <v>18.5</v>
      </c>
      <c r="M72" t="n">
        <v>10</v>
      </c>
      <c r="N72" t="n">
        <v>32.89</v>
      </c>
      <c r="O72" t="n">
        <v>21876.85</v>
      </c>
      <c r="P72" t="n">
        <v>259.29</v>
      </c>
      <c r="Q72" t="n">
        <v>452.58</v>
      </c>
      <c r="R72" t="n">
        <v>72.84999999999999</v>
      </c>
      <c r="S72" t="n">
        <v>57.64</v>
      </c>
      <c r="T72" t="n">
        <v>5504.34</v>
      </c>
      <c r="U72" t="n">
        <v>0.79</v>
      </c>
      <c r="V72" t="n">
        <v>0.88</v>
      </c>
      <c r="W72" t="n">
        <v>6.81</v>
      </c>
      <c r="X72" t="n">
        <v>0.32</v>
      </c>
      <c r="Y72" t="n">
        <v>1</v>
      </c>
      <c r="Z72" t="n">
        <v>10</v>
      </c>
      <c r="AA72" t="n">
        <v>374.8471611653313</v>
      </c>
      <c r="AB72" t="n">
        <v>512.8824229960286</v>
      </c>
      <c r="AC72" t="n">
        <v>463.9336443802886</v>
      </c>
      <c r="AD72" t="n">
        <v>374847.1611653313</v>
      </c>
      <c r="AE72" t="n">
        <v>512882.4229960286</v>
      </c>
      <c r="AF72" t="n">
        <v>3.951278223312273e-06</v>
      </c>
      <c r="AG72" t="n">
        <v>7.722800925925926</v>
      </c>
      <c r="AH72" t="n">
        <v>463933.6443802885</v>
      </c>
    </row>
    <row r="73">
      <c r="A73" t="n">
        <v>71</v>
      </c>
      <c r="B73" t="n">
        <v>75</v>
      </c>
      <c r="C73" t="inlineStr">
        <is>
          <t xml:space="preserve">CONCLUIDO	</t>
        </is>
      </c>
      <c r="D73" t="n">
        <v>3.7578</v>
      </c>
      <c r="E73" t="n">
        <v>26.61</v>
      </c>
      <c r="F73" t="n">
        <v>24</v>
      </c>
      <c r="G73" t="n">
        <v>130.9</v>
      </c>
      <c r="H73" t="n">
        <v>1.89</v>
      </c>
      <c r="I73" t="n">
        <v>11</v>
      </c>
      <c r="J73" t="n">
        <v>175.85</v>
      </c>
      <c r="K73" t="n">
        <v>49.1</v>
      </c>
      <c r="L73" t="n">
        <v>18.75</v>
      </c>
      <c r="M73" t="n">
        <v>9</v>
      </c>
      <c r="N73" t="n">
        <v>33.01</v>
      </c>
      <c r="O73" t="n">
        <v>21922.32</v>
      </c>
      <c r="P73" t="n">
        <v>258.78</v>
      </c>
      <c r="Q73" t="n">
        <v>452.57</v>
      </c>
      <c r="R73" t="n">
        <v>71.26000000000001</v>
      </c>
      <c r="S73" t="n">
        <v>57.64</v>
      </c>
      <c r="T73" t="n">
        <v>4715.38</v>
      </c>
      <c r="U73" t="n">
        <v>0.8100000000000001</v>
      </c>
      <c r="V73" t="n">
        <v>0.88</v>
      </c>
      <c r="W73" t="n">
        <v>6.81</v>
      </c>
      <c r="X73" t="n">
        <v>0.27</v>
      </c>
      <c r="Y73" t="n">
        <v>1</v>
      </c>
      <c r="Z73" t="n">
        <v>10</v>
      </c>
      <c r="AA73" t="n">
        <v>373.7405838548534</v>
      </c>
      <c r="AB73" t="n">
        <v>511.3683551010873</v>
      </c>
      <c r="AC73" t="n">
        <v>462.5640770002329</v>
      </c>
      <c r="AD73" t="n">
        <v>373740.5838548534</v>
      </c>
      <c r="AE73" t="n">
        <v>511368.3551010873</v>
      </c>
      <c r="AF73" t="n">
        <v>3.962667015629266e-06</v>
      </c>
      <c r="AG73" t="n">
        <v>7.699652777777778</v>
      </c>
      <c r="AH73" t="n">
        <v>462564.0770002329</v>
      </c>
    </row>
    <row r="74">
      <c r="A74" t="n">
        <v>72</v>
      </c>
      <c r="B74" t="n">
        <v>75</v>
      </c>
      <c r="C74" t="inlineStr">
        <is>
          <t xml:space="preserve">CONCLUIDO	</t>
        </is>
      </c>
      <c r="D74" t="n">
        <v>3.7564</v>
      </c>
      <c r="E74" t="n">
        <v>26.62</v>
      </c>
      <c r="F74" t="n">
        <v>24.01</v>
      </c>
      <c r="G74" t="n">
        <v>130.96</v>
      </c>
      <c r="H74" t="n">
        <v>1.91</v>
      </c>
      <c r="I74" t="n">
        <v>11</v>
      </c>
      <c r="J74" t="n">
        <v>176.22</v>
      </c>
      <c r="K74" t="n">
        <v>49.1</v>
      </c>
      <c r="L74" t="n">
        <v>19</v>
      </c>
      <c r="M74" t="n">
        <v>9</v>
      </c>
      <c r="N74" t="n">
        <v>33.13</v>
      </c>
      <c r="O74" t="n">
        <v>21967.84</v>
      </c>
      <c r="P74" t="n">
        <v>258.82</v>
      </c>
      <c r="Q74" t="n">
        <v>452.58</v>
      </c>
      <c r="R74" t="n">
        <v>71.59999999999999</v>
      </c>
      <c r="S74" t="n">
        <v>57.64</v>
      </c>
      <c r="T74" t="n">
        <v>4881.28</v>
      </c>
      <c r="U74" t="n">
        <v>0.8100000000000001</v>
      </c>
      <c r="V74" t="n">
        <v>0.88</v>
      </c>
      <c r="W74" t="n">
        <v>6.81</v>
      </c>
      <c r="X74" t="n">
        <v>0.28</v>
      </c>
      <c r="Y74" t="n">
        <v>1</v>
      </c>
      <c r="Z74" t="n">
        <v>10</v>
      </c>
      <c r="AA74" t="n">
        <v>373.8799604035465</v>
      </c>
      <c r="AB74" t="n">
        <v>511.5590562438686</v>
      </c>
      <c r="AC74" t="n">
        <v>462.7365778935978</v>
      </c>
      <c r="AD74" t="n">
        <v>373879.9604035465</v>
      </c>
      <c r="AE74" t="n">
        <v>511559.0562438686</v>
      </c>
      <c r="AF74" t="n">
        <v>3.961190690699285e-06</v>
      </c>
      <c r="AG74" t="n">
        <v>7.702546296296297</v>
      </c>
      <c r="AH74" t="n">
        <v>462736.5778935978</v>
      </c>
    </row>
    <row r="75">
      <c r="A75" t="n">
        <v>73</v>
      </c>
      <c r="B75" t="n">
        <v>75</v>
      </c>
      <c r="C75" t="inlineStr">
        <is>
          <t xml:space="preserve">CONCLUIDO	</t>
        </is>
      </c>
      <c r="D75" t="n">
        <v>3.7556</v>
      </c>
      <c r="E75" t="n">
        <v>26.63</v>
      </c>
      <c r="F75" t="n">
        <v>24.01</v>
      </c>
      <c r="G75" t="n">
        <v>130.99</v>
      </c>
      <c r="H75" t="n">
        <v>1.93</v>
      </c>
      <c r="I75" t="n">
        <v>11</v>
      </c>
      <c r="J75" t="n">
        <v>176.59</v>
      </c>
      <c r="K75" t="n">
        <v>49.1</v>
      </c>
      <c r="L75" t="n">
        <v>19.25</v>
      </c>
      <c r="M75" t="n">
        <v>9</v>
      </c>
      <c r="N75" t="n">
        <v>33.24</v>
      </c>
      <c r="O75" t="n">
        <v>22013.39</v>
      </c>
      <c r="P75" t="n">
        <v>259.14</v>
      </c>
      <c r="Q75" t="n">
        <v>452.59</v>
      </c>
      <c r="R75" t="n">
        <v>71.69</v>
      </c>
      <c r="S75" t="n">
        <v>57.64</v>
      </c>
      <c r="T75" t="n">
        <v>4930.22</v>
      </c>
      <c r="U75" t="n">
        <v>0.8</v>
      </c>
      <c r="V75" t="n">
        <v>0.88</v>
      </c>
      <c r="W75" t="n">
        <v>6.82</v>
      </c>
      <c r="X75" t="n">
        <v>0.29</v>
      </c>
      <c r="Y75" t="n">
        <v>1</v>
      </c>
      <c r="Z75" t="n">
        <v>10</v>
      </c>
      <c r="AA75" t="n">
        <v>374.1354605037578</v>
      </c>
      <c r="AB75" t="n">
        <v>511.9086427528466</v>
      </c>
      <c r="AC75" t="n">
        <v>463.0528003568067</v>
      </c>
      <c r="AD75" t="n">
        <v>374135.4605037578</v>
      </c>
      <c r="AE75" t="n">
        <v>511908.6427528466</v>
      </c>
      <c r="AF75" t="n">
        <v>3.960347076453582e-06</v>
      </c>
      <c r="AG75" t="n">
        <v>7.705439814814814</v>
      </c>
      <c r="AH75" t="n">
        <v>463052.8003568067</v>
      </c>
    </row>
    <row r="76">
      <c r="A76" t="n">
        <v>74</v>
      </c>
      <c r="B76" t="n">
        <v>75</v>
      </c>
      <c r="C76" t="inlineStr">
        <is>
          <t xml:space="preserve">CONCLUIDO	</t>
        </is>
      </c>
      <c r="D76" t="n">
        <v>3.7559</v>
      </c>
      <c r="E76" t="n">
        <v>26.62</v>
      </c>
      <c r="F76" t="n">
        <v>24.01</v>
      </c>
      <c r="G76" t="n">
        <v>130.97</v>
      </c>
      <c r="H76" t="n">
        <v>1.95</v>
      </c>
      <c r="I76" t="n">
        <v>11</v>
      </c>
      <c r="J76" t="n">
        <v>176.96</v>
      </c>
      <c r="K76" t="n">
        <v>49.1</v>
      </c>
      <c r="L76" t="n">
        <v>19.5</v>
      </c>
      <c r="M76" t="n">
        <v>9</v>
      </c>
      <c r="N76" t="n">
        <v>33.36</v>
      </c>
      <c r="O76" t="n">
        <v>22058.99</v>
      </c>
      <c r="P76" t="n">
        <v>258.44</v>
      </c>
      <c r="Q76" t="n">
        <v>452.56</v>
      </c>
      <c r="R76" t="n">
        <v>71.64</v>
      </c>
      <c r="S76" t="n">
        <v>57.64</v>
      </c>
      <c r="T76" t="n">
        <v>4903.15</v>
      </c>
      <c r="U76" t="n">
        <v>0.8</v>
      </c>
      <c r="V76" t="n">
        <v>0.88</v>
      </c>
      <c r="W76" t="n">
        <v>6.82</v>
      </c>
      <c r="X76" t="n">
        <v>0.29</v>
      </c>
      <c r="Y76" t="n">
        <v>1</v>
      </c>
      <c r="Z76" t="n">
        <v>10</v>
      </c>
      <c r="AA76" t="n">
        <v>373.6661385829633</v>
      </c>
      <c r="AB76" t="n">
        <v>511.2664957957938</v>
      </c>
      <c r="AC76" t="n">
        <v>462.471939004076</v>
      </c>
      <c r="AD76" t="n">
        <v>373666.1385829633</v>
      </c>
      <c r="AE76" t="n">
        <v>511266.4957957938</v>
      </c>
      <c r="AF76" t="n">
        <v>3.960663431795721e-06</v>
      </c>
      <c r="AG76" t="n">
        <v>7.702546296296297</v>
      </c>
      <c r="AH76" t="n">
        <v>462471.9390040761</v>
      </c>
    </row>
    <row r="77">
      <c r="A77" t="n">
        <v>75</v>
      </c>
      <c r="B77" t="n">
        <v>75</v>
      </c>
      <c r="C77" t="inlineStr">
        <is>
          <t xml:space="preserve">CONCLUIDO	</t>
        </is>
      </c>
      <c r="D77" t="n">
        <v>3.7574</v>
      </c>
      <c r="E77" t="n">
        <v>26.61</v>
      </c>
      <c r="F77" t="n">
        <v>24</v>
      </c>
      <c r="G77" t="n">
        <v>130.92</v>
      </c>
      <c r="H77" t="n">
        <v>1.98</v>
      </c>
      <c r="I77" t="n">
        <v>11</v>
      </c>
      <c r="J77" t="n">
        <v>177.33</v>
      </c>
      <c r="K77" t="n">
        <v>49.1</v>
      </c>
      <c r="L77" t="n">
        <v>19.75</v>
      </c>
      <c r="M77" t="n">
        <v>9</v>
      </c>
      <c r="N77" t="n">
        <v>33.48</v>
      </c>
      <c r="O77" t="n">
        <v>22104.63</v>
      </c>
      <c r="P77" t="n">
        <v>257.98</v>
      </c>
      <c r="Q77" t="n">
        <v>452.63</v>
      </c>
      <c r="R77" t="n">
        <v>71.18000000000001</v>
      </c>
      <c r="S77" t="n">
        <v>57.64</v>
      </c>
      <c r="T77" t="n">
        <v>4671.69</v>
      </c>
      <c r="U77" t="n">
        <v>0.8100000000000001</v>
      </c>
      <c r="V77" t="n">
        <v>0.88</v>
      </c>
      <c r="W77" t="n">
        <v>6.82</v>
      </c>
      <c r="X77" t="n">
        <v>0.28</v>
      </c>
      <c r="Y77" t="n">
        <v>1</v>
      </c>
      <c r="Z77" t="n">
        <v>10</v>
      </c>
      <c r="AA77" t="n">
        <v>373.2503033458992</v>
      </c>
      <c r="AB77" t="n">
        <v>510.6975316790867</v>
      </c>
      <c r="AC77" t="n">
        <v>461.9572760241213</v>
      </c>
      <c r="AD77" t="n">
        <v>373250.3033458992</v>
      </c>
      <c r="AE77" t="n">
        <v>510697.5316790867</v>
      </c>
      <c r="AF77" t="n">
        <v>3.962245208506414e-06</v>
      </c>
      <c r="AG77" t="n">
        <v>7.699652777777778</v>
      </c>
      <c r="AH77" t="n">
        <v>461957.2760241213</v>
      </c>
    </row>
    <row r="78">
      <c r="A78" t="n">
        <v>76</v>
      </c>
      <c r="B78" t="n">
        <v>75</v>
      </c>
      <c r="C78" t="inlineStr">
        <is>
          <t xml:space="preserve">CONCLUIDO	</t>
        </is>
      </c>
      <c r="D78" t="n">
        <v>3.7545</v>
      </c>
      <c r="E78" t="n">
        <v>26.63</v>
      </c>
      <c r="F78" t="n">
        <v>24.02</v>
      </c>
      <c r="G78" t="n">
        <v>131.03</v>
      </c>
      <c r="H78" t="n">
        <v>2</v>
      </c>
      <c r="I78" t="n">
        <v>11</v>
      </c>
      <c r="J78" t="n">
        <v>177.7</v>
      </c>
      <c r="K78" t="n">
        <v>49.1</v>
      </c>
      <c r="L78" t="n">
        <v>20</v>
      </c>
      <c r="M78" t="n">
        <v>9</v>
      </c>
      <c r="N78" t="n">
        <v>33.61</v>
      </c>
      <c r="O78" t="n">
        <v>22150.3</v>
      </c>
      <c r="P78" t="n">
        <v>257.92</v>
      </c>
      <c r="Q78" t="n">
        <v>452.56</v>
      </c>
      <c r="R78" t="n">
        <v>72.03</v>
      </c>
      <c r="S78" t="n">
        <v>57.64</v>
      </c>
      <c r="T78" t="n">
        <v>5097.02</v>
      </c>
      <c r="U78" t="n">
        <v>0.8</v>
      </c>
      <c r="V78" t="n">
        <v>0.88</v>
      </c>
      <c r="W78" t="n">
        <v>6.81</v>
      </c>
      <c r="X78" t="n">
        <v>0.3</v>
      </c>
      <c r="Y78" t="n">
        <v>1</v>
      </c>
      <c r="Z78" t="n">
        <v>10</v>
      </c>
      <c r="AA78" t="n">
        <v>373.4448060015332</v>
      </c>
      <c r="AB78" t="n">
        <v>510.9636587933766</v>
      </c>
      <c r="AC78" t="n">
        <v>462.1980043401352</v>
      </c>
      <c r="AD78" t="n">
        <v>373444.8060015332</v>
      </c>
      <c r="AE78" t="n">
        <v>510963.6587933766</v>
      </c>
      <c r="AF78" t="n">
        <v>3.95918710686574e-06</v>
      </c>
      <c r="AG78" t="n">
        <v>7.705439814814814</v>
      </c>
      <c r="AH78" t="n">
        <v>462198.0043401353</v>
      </c>
    </row>
    <row r="79">
      <c r="A79" t="n">
        <v>77</v>
      </c>
      <c r="B79" t="n">
        <v>75</v>
      </c>
      <c r="C79" t="inlineStr">
        <is>
          <t xml:space="preserve">CONCLUIDO	</t>
        </is>
      </c>
      <c r="D79" t="n">
        <v>3.7556</v>
      </c>
      <c r="E79" t="n">
        <v>26.63</v>
      </c>
      <c r="F79" t="n">
        <v>24.01</v>
      </c>
      <c r="G79" t="n">
        <v>130.99</v>
      </c>
      <c r="H79" t="n">
        <v>2.02</v>
      </c>
      <c r="I79" t="n">
        <v>11</v>
      </c>
      <c r="J79" t="n">
        <v>178.07</v>
      </c>
      <c r="K79" t="n">
        <v>49.1</v>
      </c>
      <c r="L79" t="n">
        <v>20.25</v>
      </c>
      <c r="M79" t="n">
        <v>9</v>
      </c>
      <c r="N79" t="n">
        <v>33.73</v>
      </c>
      <c r="O79" t="n">
        <v>22196.02</v>
      </c>
      <c r="P79" t="n">
        <v>256.23</v>
      </c>
      <c r="Q79" t="n">
        <v>452.59</v>
      </c>
      <c r="R79" t="n">
        <v>71.87</v>
      </c>
      <c r="S79" t="n">
        <v>57.64</v>
      </c>
      <c r="T79" t="n">
        <v>5020.22</v>
      </c>
      <c r="U79" t="n">
        <v>0.8</v>
      </c>
      <c r="V79" t="n">
        <v>0.88</v>
      </c>
      <c r="W79" t="n">
        <v>6.81</v>
      </c>
      <c r="X79" t="n">
        <v>0.29</v>
      </c>
      <c r="Y79" t="n">
        <v>1</v>
      </c>
      <c r="Z79" t="n">
        <v>10</v>
      </c>
      <c r="AA79" t="n">
        <v>372.2613880750471</v>
      </c>
      <c r="AB79" t="n">
        <v>509.3444541776441</v>
      </c>
      <c r="AC79" t="n">
        <v>460.7333343403603</v>
      </c>
      <c r="AD79" t="n">
        <v>372261.3880750471</v>
      </c>
      <c r="AE79" t="n">
        <v>509344.4541776442</v>
      </c>
      <c r="AF79" t="n">
        <v>3.960347076453582e-06</v>
      </c>
      <c r="AG79" t="n">
        <v>7.705439814814814</v>
      </c>
      <c r="AH79" t="n">
        <v>460733.3343403602</v>
      </c>
    </row>
    <row r="80">
      <c r="A80" t="n">
        <v>78</v>
      </c>
      <c r="B80" t="n">
        <v>75</v>
      </c>
      <c r="C80" t="inlineStr">
        <is>
          <t xml:space="preserve">CONCLUIDO	</t>
        </is>
      </c>
      <c r="D80" t="n">
        <v>3.7639</v>
      </c>
      <c r="E80" t="n">
        <v>26.57</v>
      </c>
      <c r="F80" t="n">
        <v>23.99</v>
      </c>
      <c r="G80" t="n">
        <v>143.92</v>
      </c>
      <c r="H80" t="n">
        <v>2.04</v>
      </c>
      <c r="I80" t="n">
        <v>10</v>
      </c>
      <c r="J80" t="n">
        <v>178.44</v>
      </c>
      <c r="K80" t="n">
        <v>49.1</v>
      </c>
      <c r="L80" t="n">
        <v>20.5</v>
      </c>
      <c r="M80" t="n">
        <v>8</v>
      </c>
      <c r="N80" t="n">
        <v>33.85</v>
      </c>
      <c r="O80" t="n">
        <v>22241.78</v>
      </c>
      <c r="P80" t="n">
        <v>255.61</v>
      </c>
      <c r="Q80" t="n">
        <v>452.55</v>
      </c>
      <c r="R80" t="n">
        <v>70.97</v>
      </c>
      <c r="S80" t="n">
        <v>57.64</v>
      </c>
      <c r="T80" t="n">
        <v>4575.23</v>
      </c>
      <c r="U80" t="n">
        <v>0.8100000000000001</v>
      </c>
      <c r="V80" t="n">
        <v>0.88</v>
      </c>
      <c r="W80" t="n">
        <v>6.81</v>
      </c>
      <c r="X80" t="n">
        <v>0.26</v>
      </c>
      <c r="Y80" t="n">
        <v>1</v>
      </c>
      <c r="Z80" t="n">
        <v>10</v>
      </c>
      <c r="AA80" t="n">
        <v>371.300667319136</v>
      </c>
      <c r="AB80" t="n">
        <v>508.0299536553982</v>
      </c>
      <c r="AC80" t="n">
        <v>459.5442879030445</v>
      </c>
      <c r="AD80" t="n">
        <v>371300.667319136</v>
      </c>
      <c r="AE80" t="n">
        <v>508029.9536553982</v>
      </c>
      <c r="AF80" t="n">
        <v>3.969099574252752e-06</v>
      </c>
      <c r="AG80" t="n">
        <v>7.688078703703703</v>
      </c>
      <c r="AH80" t="n">
        <v>459544.2879030445</v>
      </c>
    </row>
    <row r="81">
      <c r="A81" t="n">
        <v>79</v>
      </c>
      <c r="B81" t="n">
        <v>75</v>
      </c>
      <c r="C81" t="inlineStr">
        <is>
          <t xml:space="preserve">CONCLUIDO	</t>
        </is>
      </c>
      <c r="D81" t="n">
        <v>3.766</v>
      </c>
      <c r="E81" t="n">
        <v>26.55</v>
      </c>
      <c r="F81" t="n">
        <v>23.97</v>
      </c>
      <c r="G81" t="n">
        <v>143.83</v>
      </c>
      <c r="H81" t="n">
        <v>2.06</v>
      </c>
      <c r="I81" t="n">
        <v>10</v>
      </c>
      <c r="J81" t="n">
        <v>178.81</v>
      </c>
      <c r="K81" t="n">
        <v>49.1</v>
      </c>
      <c r="L81" t="n">
        <v>20.75</v>
      </c>
      <c r="M81" t="n">
        <v>8</v>
      </c>
      <c r="N81" t="n">
        <v>33.97</v>
      </c>
      <c r="O81" t="n">
        <v>22287.58</v>
      </c>
      <c r="P81" t="n">
        <v>255.52</v>
      </c>
      <c r="Q81" t="n">
        <v>452.56</v>
      </c>
      <c r="R81" t="n">
        <v>70.45999999999999</v>
      </c>
      <c r="S81" t="n">
        <v>57.64</v>
      </c>
      <c r="T81" t="n">
        <v>4317.95</v>
      </c>
      <c r="U81" t="n">
        <v>0.82</v>
      </c>
      <c r="V81" t="n">
        <v>0.88</v>
      </c>
      <c r="W81" t="n">
        <v>6.81</v>
      </c>
      <c r="X81" t="n">
        <v>0.25</v>
      </c>
      <c r="Y81" t="n">
        <v>1</v>
      </c>
      <c r="Z81" t="n">
        <v>10</v>
      </c>
      <c r="AA81" t="n">
        <v>371.0606571723901</v>
      </c>
      <c r="AB81" t="n">
        <v>507.7015611841199</v>
      </c>
      <c r="AC81" t="n">
        <v>459.2472367483233</v>
      </c>
      <c r="AD81" t="n">
        <v>371060.65717239</v>
      </c>
      <c r="AE81" t="n">
        <v>507701.5611841199</v>
      </c>
      <c r="AF81" t="n">
        <v>3.971314061647723e-06</v>
      </c>
      <c r="AG81" t="n">
        <v>7.682291666666667</v>
      </c>
      <c r="AH81" t="n">
        <v>459247.2367483233</v>
      </c>
    </row>
    <row r="82">
      <c r="A82" t="n">
        <v>80</v>
      </c>
      <c r="B82" t="n">
        <v>75</v>
      </c>
      <c r="C82" t="inlineStr">
        <is>
          <t xml:space="preserve">CONCLUIDO	</t>
        </is>
      </c>
      <c r="D82" t="n">
        <v>3.7638</v>
      </c>
      <c r="E82" t="n">
        <v>26.57</v>
      </c>
      <c r="F82" t="n">
        <v>23.99</v>
      </c>
      <c r="G82" t="n">
        <v>143.92</v>
      </c>
      <c r="H82" t="n">
        <v>2.08</v>
      </c>
      <c r="I82" t="n">
        <v>10</v>
      </c>
      <c r="J82" t="n">
        <v>179.18</v>
      </c>
      <c r="K82" t="n">
        <v>49.1</v>
      </c>
      <c r="L82" t="n">
        <v>21</v>
      </c>
      <c r="M82" t="n">
        <v>8</v>
      </c>
      <c r="N82" t="n">
        <v>34.09</v>
      </c>
      <c r="O82" t="n">
        <v>22333.43</v>
      </c>
      <c r="P82" t="n">
        <v>255.52</v>
      </c>
      <c r="Q82" t="n">
        <v>452.58</v>
      </c>
      <c r="R82" t="n">
        <v>70.88</v>
      </c>
      <c r="S82" t="n">
        <v>57.64</v>
      </c>
      <c r="T82" t="n">
        <v>4528.55</v>
      </c>
      <c r="U82" t="n">
        <v>0.8100000000000001</v>
      </c>
      <c r="V82" t="n">
        <v>0.88</v>
      </c>
      <c r="W82" t="n">
        <v>6.81</v>
      </c>
      <c r="X82" t="n">
        <v>0.26</v>
      </c>
      <c r="Y82" t="n">
        <v>1</v>
      </c>
      <c r="Z82" t="n">
        <v>10</v>
      </c>
      <c r="AA82" t="n">
        <v>371.2489276730279</v>
      </c>
      <c r="AB82" t="n">
        <v>507.9591611890009</v>
      </c>
      <c r="AC82" t="n">
        <v>459.4802517702823</v>
      </c>
      <c r="AD82" t="n">
        <v>371248.9276730279</v>
      </c>
      <c r="AE82" t="n">
        <v>507959.1611890009</v>
      </c>
      <c r="AF82" t="n">
        <v>3.96899412247204e-06</v>
      </c>
      <c r="AG82" t="n">
        <v>7.688078703703703</v>
      </c>
      <c r="AH82" t="n">
        <v>459480.2517702823</v>
      </c>
    </row>
    <row r="83">
      <c r="A83" t="n">
        <v>81</v>
      </c>
      <c r="B83" t="n">
        <v>75</v>
      </c>
      <c r="C83" t="inlineStr">
        <is>
          <t xml:space="preserve">CONCLUIDO	</t>
        </is>
      </c>
      <c r="D83" t="n">
        <v>3.7648</v>
      </c>
      <c r="E83" t="n">
        <v>26.56</v>
      </c>
      <c r="F83" t="n">
        <v>23.98</v>
      </c>
      <c r="G83" t="n">
        <v>143.88</v>
      </c>
      <c r="H83" t="n">
        <v>2.1</v>
      </c>
      <c r="I83" t="n">
        <v>10</v>
      </c>
      <c r="J83" t="n">
        <v>179.56</v>
      </c>
      <c r="K83" t="n">
        <v>49.1</v>
      </c>
      <c r="L83" t="n">
        <v>21.25</v>
      </c>
      <c r="M83" t="n">
        <v>8</v>
      </c>
      <c r="N83" t="n">
        <v>34.21</v>
      </c>
      <c r="O83" t="n">
        <v>22379.31</v>
      </c>
      <c r="P83" t="n">
        <v>255.4</v>
      </c>
      <c r="Q83" t="n">
        <v>452.58</v>
      </c>
      <c r="R83" t="n">
        <v>70.56999999999999</v>
      </c>
      <c r="S83" t="n">
        <v>57.64</v>
      </c>
      <c r="T83" t="n">
        <v>4373.04</v>
      </c>
      <c r="U83" t="n">
        <v>0.82</v>
      </c>
      <c r="V83" t="n">
        <v>0.88</v>
      </c>
      <c r="W83" t="n">
        <v>6.81</v>
      </c>
      <c r="X83" t="n">
        <v>0.26</v>
      </c>
      <c r="Y83" t="n">
        <v>1</v>
      </c>
      <c r="Z83" t="n">
        <v>10</v>
      </c>
      <c r="AA83" t="n">
        <v>371.0837620190098</v>
      </c>
      <c r="AB83" t="n">
        <v>507.7331742545791</v>
      </c>
      <c r="AC83" t="n">
        <v>459.275832711707</v>
      </c>
      <c r="AD83" t="n">
        <v>371083.7620190098</v>
      </c>
      <c r="AE83" t="n">
        <v>507733.1742545791</v>
      </c>
      <c r="AF83" t="n">
        <v>3.970048640279169e-06</v>
      </c>
      <c r="AG83" t="n">
        <v>7.685185185185184</v>
      </c>
      <c r="AH83" t="n">
        <v>459275.832711707</v>
      </c>
    </row>
    <row r="84">
      <c r="A84" t="n">
        <v>82</v>
      </c>
      <c r="B84" t="n">
        <v>75</v>
      </c>
      <c r="C84" t="inlineStr">
        <is>
          <t xml:space="preserve">CONCLUIDO	</t>
        </is>
      </c>
      <c r="D84" t="n">
        <v>3.7647</v>
      </c>
      <c r="E84" t="n">
        <v>26.56</v>
      </c>
      <c r="F84" t="n">
        <v>23.98</v>
      </c>
      <c r="G84" t="n">
        <v>143.89</v>
      </c>
      <c r="H84" t="n">
        <v>2.12</v>
      </c>
      <c r="I84" t="n">
        <v>10</v>
      </c>
      <c r="J84" t="n">
        <v>179.93</v>
      </c>
      <c r="K84" t="n">
        <v>49.1</v>
      </c>
      <c r="L84" t="n">
        <v>21.5</v>
      </c>
      <c r="M84" t="n">
        <v>8</v>
      </c>
      <c r="N84" t="n">
        <v>34.33</v>
      </c>
      <c r="O84" t="n">
        <v>22425.23</v>
      </c>
      <c r="P84" t="n">
        <v>254.94</v>
      </c>
      <c r="Q84" t="n">
        <v>452.56</v>
      </c>
      <c r="R84" t="n">
        <v>70.68000000000001</v>
      </c>
      <c r="S84" t="n">
        <v>57.64</v>
      </c>
      <c r="T84" t="n">
        <v>4427.78</v>
      </c>
      <c r="U84" t="n">
        <v>0.82</v>
      </c>
      <c r="V84" t="n">
        <v>0.88</v>
      </c>
      <c r="W84" t="n">
        <v>6.81</v>
      </c>
      <c r="X84" t="n">
        <v>0.26</v>
      </c>
      <c r="Y84" t="n">
        <v>1</v>
      </c>
      <c r="Z84" t="n">
        <v>10</v>
      </c>
      <c r="AA84" t="n">
        <v>370.7943208354401</v>
      </c>
      <c r="AB84" t="n">
        <v>507.3371480579752</v>
      </c>
      <c r="AC84" t="n">
        <v>458.9176026994807</v>
      </c>
      <c r="AD84" t="n">
        <v>370794.3208354401</v>
      </c>
      <c r="AE84" t="n">
        <v>507337.1480579752</v>
      </c>
      <c r="AF84" t="n">
        <v>3.969943188498455e-06</v>
      </c>
      <c r="AG84" t="n">
        <v>7.685185185185184</v>
      </c>
      <c r="AH84" t="n">
        <v>458917.6026994807</v>
      </c>
    </row>
    <row r="85">
      <c r="A85" t="n">
        <v>83</v>
      </c>
      <c r="B85" t="n">
        <v>75</v>
      </c>
      <c r="C85" t="inlineStr">
        <is>
          <t xml:space="preserve">CONCLUIDO	</t>
        </is>
      </c>
      <c r="D85" t="n">
        <v>3.7638</v>
      </c>
      <c r="E85" t="n">
        <v>26.57</v>
      </c>
      <c r="F85" t="n">
        <v>23.99</v>
      </c>
      <c r="G85" t="n">
        <v>143.92</v>
      </c>
      <c r="H85" t="n">
        <v>2.14</v>
      </c>
      <c r="I85" t="n">
        <v>10</v>
      </c>
      <c r="J85" t="n">
        <v>180.3</v>
      </c>
      <c r="K85" t="n">
        <v>49.1</v>
      </c>
      <c r="L85" t="n">
        <v>21.75</v>
      </c>
      <c r="M85" t="n">
        <v>8</v>
      </c>
      <c r="N85" t="n">
        <v>34.46</v>
      </c>
      <c r="O85" t="n">
        <v>22471.2</v>
      </c>
      <c r="P85" t="n">
        <v>254.41</v>
      </c>
      <c r="Q85" t="n">
        <v>452.57</v>
      </c>
      <c r="R85" t="n">
        <v>70.91</v>
      </c>
      <c r="S85" t="n">
        <v>57.64</v>
      </c>
      <c r="T85" t="n">
        <v>4543.91</v>
      </c>
      <c r="U85" t="n">
        <v>0.8100000000000001</v>
      </c>
      <c r="V85" t="n">
        <v>0.88</v>
      </c>
      <c r="W85" t="n">
        <v>6.81</v>
      </c>
      <c r="X85" t="n">
        <v>0.26</v>
      </c>
      <c r="Y85" t="n">
        <v>1</v>
      </c>
      <c r="Z85" t="n">
        <v>10</v>
      </c>
      <c r="AA85" t="n">
        <v>370.5356327158835</v>
      </c>
      <c r="AB85" t="n">
        <v>506.9831995602835</v>
      </c>
      <c r="AC85" t="n">
        <v>458.597434549639</v>
      </c>
      <c r="AD85" t="n">
        <v>370535.6327158835</v>
      </c>
      <c r="AE85" t="n">
        <v>506983.1995602835</v>
      </c>
      <c r="AF85" t="n">
        <v>3.96899412247204e-06</v>
      </c>
      <c r="AG85" t="n">
        <v>7.688078703703703</v>
      </c>
      <c r="AH85" t="n">
        <v>458597.434549639</v>
      </c>
    </row>
    <row r="86">
      <c r="A86" t="n">
        <v>84</v>
      </c>
      <c r="B86" t="n">
        <v>75</v>
      </c>
      <c r="C86" t="inlineStr">
        <is>
          <t xml:space="preserve">CONCLUIDO	</t>
        </is>
      </c>
      <c r="D86" t="n">
        <v>3.7637</v>
      </c>
      <c r="E86" t="n">
        <v>26.57</v>
      </c>
      <c r="F86" t="n">
        <v>23.99</v>
      </c>
      <c r="G86" t="n">
        <v>143.93</v>
      </c>
      <c r="H86" t="n">
        <v>2.16</v>
      </c>
      <c r="I86" t="n">
        <v>10</v>
      </c>
      <c r="J86" t="n">
        <v>180.67</v>
      </c>
      <c r="K86" t="n">
        <v>49.1</v>
      </c>
      <c r="L86" t="n">
        <v>22</v>
      </c>
      <c r="M86" t="n">
        <v>8</v>
      </c>
      <c r="N86" t="n">
        <v>34.58</v>
      </c>
      <c r="O86" t="n">
        <v>22517.21</v>
      </c>
      <c r="P86" t="n">
        <v>253.39</v>
      </c>
      <c r="Q86" t="n">
        <v>452.56</v>
      </c>
      <c r="R86" t="n">
        <v>70.98999999999999</v>
      </c>
      <c r="S86" t="n">
        <v>57.64</v>
      </c>
      <c r="T86" t="n">
        <v>4583.52</v>
      </c>
      <c r="U86" t="n">
        <v>0.8100000000000001</v>
      </c>
      <c r="V86" t="n">
        <v>0.88</v>
      </c>
      <c r="W86" t="n">
        <v>6.81</v>
      </c>
      <c r="X86" t="n">
        <v>0.26</v>
      </c>
      <c r="Y86" t="n">
        <v>1</v>
      </c>
      <c r="Z86" t="n">
        <v>10</v>
      </c>
      <c r="AA86" t="n">
        <v>369.8862299851067</v>
      </c>
      <c r="AB86" t="n">
        <v>506.094658094408</v>
      </c>
      <c r="AC86" t="n">
        <v>457.7936942341909</v>
      </c>
      <c r="AD86" t="n">
        <v>369886.2299851067</v>
      </c>
      <c r="AE86" t="n">
        <v>506094.658094408</v>
      </c>
      <c r="AF86" t="n">
        <v>3.968888670691327e-06</v>
      </c>
      <c r="AG86" t="n">
        <v>7.688078703703703</v>
      </c>
      <c r="AH86" t="n">
        <v>457793.6942341909</v>
      </c>
    </row>
    <row r="87">
      <c r="A87" t="n">
        <v>85</v>
      </c>
      <c r="B87" t="n">
        <v>75</v>
      </c>
      <c r="C87" t="inlineStr">
        <is>
          <t xml:space="preserve">CONCLUIDO	</t>
        </is>
      </c>
      <c r="D87" t="n">
        <v>3.7655</v>
      </c>
      <c r="E87" t="n">
        <v>26.56</v>
      </c>
      <c r="F87" t="n">
        <v>23.98</v>
      </c>
      <c r="G87" t="n">
        <v>143.85</v>
      </c>
      <c r="H87" t="n">
        <v>2.18</v>
      </c>
      <c r="I87" t="n">
        <v>10</v>
      </c>
      <c r="J87" t="n">
        <v>181.05</v>
      </c>
      <c r="K87" t="n">
        <v>49.1</v>
      </c>
      <c r="L87" t="n">
        <v>22.25</v>
      </c>
      <c r="M87" t="n">
        <v>8</v>
      </c>
      <c r="N87" t="n">
        <v>34.7</v>
      </c>
      <c r="O87" t="n">
        <v>22563.26</v>
      </c>
      <c r="P87" t="n">
        <v>251.37</v>
      </c>
      <c r="Q87" t="n">
        <v>452.55</v>
      </c>
      <c r="R87" t="n">
        <v>70.59999999999999</v>
      </c>
      <c r="S87" t="n">
        <v>57.64</v>
      </c>
      <c r="T87" t="n">
        <v>4386.08</v>
      </c>
      <c r="U87" t="n">
        <v>0.82</v>
      </c>
      <c r="V87" t="n">
        <v>0.88</v>
      </c>
      <c r="W87" t="n">
        <v>6.81</v>
      </c>
      <c r="X87" t="n">
        <v>0.25</v>
      </c>
      <c r="Y87" t="n">
        <v>1</v>
      </c>
      <c r="Z87" t="n">
        <v>10</v>
      </c>
      <c r="AA87" t="n">
        <v>368.4526146918631</v>
      </c>
      <c r="AB87" t="n">
        <v>504.1331224035492</v>
      </c>
      <c r="AC87" t="n">
        <v>456.0193647566349</v>
      </c>
      <c r="AD87" t="n">
        <v>368452.6146918631</v>
      </c>
      <c r="AE87" t="n">
        <v>504133.1224035492</v>
      </c>
      <c r="AF87" t="n">
        <v>3.970786802744159e-06</v>
      </c>
      <c r="AG87" t="n">
        <v>7.685185185185184</v>
      </c>
      <c r="AH87" t="n">
        <v>456019.3647566349</v>
      </c>
    </row>
    <row r="88">
      <c r="A88" t="n">
        <v>86</v>
      </c>
      <c r="B88" t="n">
        <v>75</v>
      </c>
      <c r="C88" t="inlineStr">
        <is>
          <t xml:space="preserve">CONCLUIDO	</t>
        </is>
      </c>
      <c r="D88" t="n">
        <v>3.7732</v>
      </c>
      <c r="E88" t="n">
        <v>26.5</v>
      </c>
      <c r="F88" t="n">
        <v>23.95</v>
      </c>
      <c r="G88" t="n">
        <v>159.67</v>
      </c>
      <c r="H88" t="n">
        <v>2.2</v>
      </c>
      <c r="I88" t="n">
        <v>9</v>
      </c>
      <c r="J88" t="n">
        <v>181.42</v>
      </c>
      <c r="K88" t="n">
        <v>49.1</v>
      </c>
      <c r="L88" t="n">
        <v>22.5</v>
      </c>
      <c r="M88" t="n">
        <v>7</v>
      </c>
      <c r="N88" t="n">
        <v>34.83</v>
      </c>
      <c r="O88" t="n">
        <v>22609.35</v>
      </c>
      <c r="P88" t="n">
        <v>250.61</v>
      </c>
      <c r="Q88" t="n">
        <v>452.55</v>
      </c>
      <c r="R88" t="n">
        <v>69.73</v>
      </c>
      <c r="S88" t="n">
        <v>57.64</v>
      </c>
      <c r="T88" t="n">
        <v>3955.87</v>
      </c>
      <c r="U88" t="n">
        <v>0.83</v>
      </c>
      <c r="V88" t="n">
        <v>0.89</v>
      </c>
      <c r="W88" t="n">
        <v>6.81</v>
      </c>
      <c r="X88" t="n">
        <v>0.23</v>
      </c>
      <c r="Y88" t="n">
        <v>1</v>
      </c>
      <c r="Z88" t="n">
        <v>10</v>
      </c>
      <c r="AA88" t="n">
        <v>367.4218337573517</v>
      </c>
      <c r="AB88" t="n">
        <v>502.7227624541054</v>
      </c>
      <c r="AC88" t="n">
        <v>454.7436075813135</v>
      </c>
      <c r="AD88" t="n">
        <v>367421.8337573517</v>
      </c>
      <c r="AE88" t="n">
        <v>502722.7624541054</v>
      </c>
      <c r="AF88" t="n">
        <v>3.978906589859053e-06</v>
      </c>
      <c r="AG88" t="n">
        <v>7.667824074074074</v>
      </c>
      <c r="AH88" t="n">
        <v>454743.6075813135</v>
      </c>
    </row>
    <row r="89">
      <c r="A89" t="n">
        <v>87</v>
      </c>
      <c r="B89" t="n">
        <v>75</v>
      </c>
      <c r="C89" t="inlineStr">
        <is>
          <t xml:space="preserve">CONCLUIDO	</t>
        </is>
      </c>
      <c r="D89" t="n">
        <v>3.7739</v>
      </c>
      <c r="E89" t="n">
        <v>26.5</v>
      </c>
      <c r="F89" t="n">
        <v>23.95</v>
      </c>
      <c r="G89" t="n">
        <v>159.64</v>
      </c>
      <c r="H89" t="n">
        <v>2.22</v>
      </c>
      <c r="I89" t="n">
        <v>9</v>
      </c>
      <c r="J89" t="n">
        <v>181.8</v>
      </c>
      <c r="K89" t="n">
        <v>49.1</v>
      </c>
      <c r="L89" t="n">
        <v>22.75</v>
      </c>
      <c r="M89" t="n">
        <v>7</v>
      </c>
      <c r="N89" t="n">
        <v>34.95</v>
      </c>
      <c r="O89" t="n">
        <v>22655.61</v>
      </c>
      <c r="P89" t="n">
        <v>250.69</v>
      </c>
      <c r="Q89" t="n">
        <v>452.56</v>
      </c>
      <c r="R89" t="n">
        <v>69.52</v>
      </c>
      <c r="S89" t="n">
        <v>57.64</v>
      </c>
      <c r="T89" t="n">
        <v>3855.38</v>
      </c>
      <c r="U89" t="n">
        <v>0.83</v>
      </c>
      <c r="V89" t="n">
        <v>0.89</v>
      </c>
      <c r="W89" t="n">
        <v>6.81</v>
      </c>
      <c r="X89" t="n">
        <v>0.22</v>
      </c>
      <c r="Y89" t="n">
        <v>1</v>
      </c>
      <c r="Z89" t="n">
        <v>10</v>
      </c>
      <c r="AA89" t="n">
        <v>367.4312729065227</v>
      </c>
      <c r="AB89" t="n">
        <v>502.735677514427</v>
      </c>
      <c r="AC89" t="n">
        <v>454.7552900464044</v>
      </c>
      <c r="AD89" t="n">
        <v>367431.2729065227</v>
      </c>
      <c r="AE89" t="n">
        <v>502735.677514427</v>
      </c>
      <c r="AF89" t="n">
        <v>3.979644752324042e-06</v>
      </c>
      <c r="AG89" t="n">
        <v>7.667824074074074</v>
      </c>
      <c r="AH89" t="n">
        <v>454755.2900464043</v>
      </c>
    </row>
    <row r="90">
      <c r="A90" t="n">
        <v>88</v>
      </c>
      <c r="B90" t="n">
        <v>75</v>
      </c>
      <c r="C90" t="inlineStr">
        <is>
          <t xml:space="preserve">CONCLUIDO	</t>
        </is>
      </c>
      <c r="D90" t="n">
        <v>3.7736</v>
      </c>
      <c r="E90" t="n">
        <v>26.5</v>
      </c>
      <c r="F90" t="n">
        <v>23.95</v>
      </c>
      <c r="G90" t="n">
        <v>159.66</v>
      </c>
      <c r="H90" t="n">
        <v>2.24</v>
      </c>
      <c r="I90" t="n">
        <v>9</v>
      </c>
      <c r="J90" t="n">
        <v>182.17</v>
      </c>
      <c r="K90" t="n">
        <v>49.1</v>
      </c>
      <c r="L90" t="n">
        <v>23</v>
      </c>
      <c r="M90" t="n">
        <v>7</v>
      </c>
      <c r="N90" t="n">
        <v>35.08</v>
      </c>
      <c r="O90" t="n">
        <v>22701.78</v>
      </c>
      <c r="P90" t="n">
        <v>251.29</v>
      </c>
      <c r="Q90" t="n">
        <v>452.62</v>
      </c>
      <c r="R90" t="n">
        <v>69.58</v>
      </c>
      <c r="S90" t="n">
        <v>57.64</v>
      </c>
      <c r="T90" t="n">
        <v>3882.99</v>
      </c>
      <c r="U90" t="n">
        <v>0.83</v>
      </c>
      <c r="V90" t="n">
        <v>0.89</v>
      </c>
      <c r="W90" t="n">
        <v>6.81</v>
      </c>
      <c r="X90" t="n">
        <v>0.22</v>
      </c>
      <c r="Y90" t="n">
        <v>1</v>
      </c>
      <c r="Z90" t="n">
        <v>10</v>
      </c>
      <c r="AA90" t="n">
        <v>367.8337665785692</v>
      </c>
      <c r="AB90" t="n">
        <v>503.2863871132886</v>
      </c>
      <c r="AC90" t="n">
        <v>455.2534406940763</v>
      </c>
      <c r="AD90" t="n">
        <v>367833.7665785692</v>
      </c>
      <c r="AE90" t="n">
        <v>503286.3871132886</v>
      </c>
      <c r="AF90" t="n">
        <v>3.979328396981904e-06</v>
      </c>
      <c r="AG90" t="n">
        <v>7.667824074074074</v>
      </c>
      <c r="AH90" t="n">
        <v>455253.4406940764</v>
      </c>
    </row>
    <row r="91">
      <c r="A91" t="n">
        <v>89</v>
      </c>
      <c r="B91" t="n">
        <v>75</v>
      </c>
      <c r="C91" t="inlineStr">
        <is>
          <t xml:space="preserve">CONCLUIDO	</t>
        </is>
      </c>
      <c r="D91" t="n">
        <v>3.7737</v>
      </c>
      <c r="E91" t="n">
        <v>26.5</v>
      </c>
      <c r="F91" t="n">
        <v>23.95</v>
      </c>
      <c r="G91" t="n">
        <v>159.65</v>
      </c>
      <c r="H91" t="n">
        <v>2.26</v>
      </c>
      <c r="I91" t="n">
        <v>9</v>
      </c>
      <c r="J91" t="n">
        <v>182.55</v>
      </c>
      <c r="K91" t="n">
        <v>49.1</v>
      </c>
      <c r="L91" t="n">
        <v>23.25</v>
      </c>
      <c r="M91" t="n">
        <v>7</v>
      </c>
      <c r="N91" t="n">
        <v>35.2</v>
      </c>
      <c r="O91" t="n">
        <v>22748</v>
      </c>
      <c r="P91" t="n">
        <v>251.83</v>
      </c>
      <c r="Q91" t="n">
        <v>452.56</v>
      </c>
      <c r="R91" t="n">
        <v>69.53</v>
      </c>
      <c r="S91" t="n">
        <v>57.64</v>
      </c>
      <c r="T91" t="n">
        <v>3856.07</v>
      </c>
      <c r="U91" t="n">
        <v>0.83</v>
      </c>
      <c r="V91" t="n">
        <v>0.89</v>
      </c>
      <c r="W91" t="n">
        <v>6.81</v>
      </c>
      <c r="X91" t="n">
        <v>0.22</v>
      </c>
      <c r="Y91" t="n">
        <v>1</v>
      </c>
      <c r="Z91" t="n">
        <v>10</v>
      </c>
      <c r="AA91" t="n">
        <v>368.1738773673144</v>
      </c>
      <c r="AB91" t="n">
        <v>503.7517416990788</v>
      </c>
      <c r="AC91" t="n">
        <v>455.6743824913281</v>
      </c>
      <c r="AD91" t="n">
        <v>368173.8773673144</v>
      </c>
      <c r="AE91" t="n">
        <v>503751.7416990788</v>
      </c>
      <c r="AF91" t="n">
        <v>3.979433848762616e-06</v>
      </c>
      <c r="AG91" t="n">
        <v>7.667824074074074</v>
      </c>
      <c r="AH91" t="n">
        <v>455674.3824913281</v>
      </c>
    </row>
    <row r="92">
      <c r="A92" t="n">
        <v>90</v>
      </c>
      <c r="B92" t="n">
        <v>75</v>
      </c>
      <c r="C92" t="inlineStr">
        <is>
          <t xml:space="preserve">CONCLUIDO	</t>
        </is>
      </c>
      <c r="D92" t="n">
        <v>3.7743</v>
      </c>
      <c r="E92" t="n">
        <v>26.49</v>
      </c>
      <c r="F92" t="n">
        <v>23.94</v>
      </c>
      <c r="G92" t="n">
        <v>159.62</v>
      </c>
      <c r="H92" t="n">
        <v>2.28</v>
      </c>
      <c r="I92" t="n">
        <v>9</v>
      </c>
      <c r="J92" t="n">
        <v>182.92</v>
      </c>
      <c r="K92" t="n">
        <v>49.1</v>
      </c>
      <c r="L92" t="n">
        <v>23.5</v>
      </c>
      <c r="M92" t="n">
        <v>7</v>
      </c>
      <c r="N92" t="n">
        <v>35.33</v>
      </c>
      <c r="O92" t="n">
        <v>22794.27</v>
      </c>
      <c r="P92" t="n">
        <v>251.59</v>
      </c>
      <c r="Q92" t="n">
        <v>452.55</v>
      </c>
      <c r="R92" t="n">
        <v>69.55</v>
      </c>
      <c r="S92" t="n">
        <v>57.64</v>
      </c>
      <c r="T92" t="n">
        <v>3868.07</v>
      </c>
      <c r="U92" t="n">
        <v>0.83</v>
      </c>
      <c r="V92" t="n">
        <v>0.89</v>
      </c>
      <c r="W92" t="n">
        <v>6.81</v>
      </c>
      <c r="X92" t="n">
        <v>0.22</v>
      </c>
      <c r="Y92" t="n">
        <v>1</v>
      </c>
      <c r="Z92" t="n">
        <v>10</v>
      </c>
      <c r="AA92" t="n">
        <v>367.9570248490901</v>
      </c>
      <c r="AB92" t="n">
        <v>503.4550345167865</v>
      </c>
      <c r="AC92" t="n">
        <v>455.4059926260825</v>
      </c>
      <c r="AD92" t="n">
        <v>367957.0248490901</v>
      </c>
      <c r="AE92" t="n">
        <v>503455.0345167865</v>
      </c>
      <c r="AF92" t="n">
        <v>3.980066559446894e-06</v>
      </c>
      <c r="AG92" t="n">
        <v>7.664930555555554</v>
      </c>
      <c r="AH92" t="n">
        <v>455405.9926260825</v>
      </c>
    </row>
    <row r="93">
      <c r="A93" t="n">
        <v>91</v>
      </c>
      <c r="B93" t="n">
        <v>75</v>
      </c>
      <c r="C93" t="inlineStr">
        <is>
          <t xml:space="preserve">CONCLUIDO	</t>
        </is>
      </c>
      <c r="D93" t="n">
        <v>3.7727</v>
      </c>
      <c r="E93" t="n">
        <v>26.51</v>
      </c>
      <c r="F93" t="n">
        <v>23.95</v>
      </c>
      <c r="G93" t="n">
        <v>159.7</v>
      </c>
      <c r="H93" t="n">
        <v>2.3</v>
      </c>
      <c r="I93" t="n">
        <v>9</v>
      </c>
      <c r="J93" t="n">
        <v>183.3</v>
      </c>
      <c r="K93" t="n">
        <v>49.1</v>
      </c>
      <c r="L93" t="n">
        <v>23.75</v>
      </c>
      <c r="M93" t="n">
        <v>7</v>
      </c>
      <c r="N93" t="n">
        <v>35.45</v>
      </c>
      <c r="O93" t="n">
        <v>22840.57</v>
      </c>
      <c r="P93" t="n">
        <v>251.43</v>
      </c>
      <c r="Q93" t="n">
        <v>452.58</v>
      </c>
      <c r="R93" t="n">
        <v>69.94</v>
      </c>
      <c r="S93" t="n">
        <v>57.64</v>
      </c>
      <c r="T93" t="n">
        <v>4060.92</v>
      </c>
      <c r="U93" t="n">
        <v>0.82</v>
      </c>
      <c r="V93" t="n">
        <v>0.89</v>
      </c>
      <c r="W93" t="n">
        <v>6.81</v>
      </c>
      <c r="X93" t="n">
        <v>0.23</v>
      </c>
      <c r="Y93" t="n">
        <v>1</v>
      </c>
      <c r="Z93" t="n">
        <v>10</v>
      </c>
      <c r="AA93" t="n">
        <v>367.9774187397587</v>
      </c>
      <c r="AB93" t="n">
        <v>503.4829383377142</v>
      </c>
      <c r="AC93" t="n">
        <v>455.4312333455042</v>
      </c>
      <c r="AD93" t="n">
        <v>367977.4187397587</v>
      </c>
      <c r="AE93" t="n">
        <v>503482.9383377142</v>
      </c>
      <c r="AF93" t="n">
        <v>3.978379330955488e-06</v>
      </c>
      <c r="AG93" t="n">
        <v>7.670717592592593</v>
      </c>
      <c r="AH93" t="n">
        <v>455431.2333455042</v>
      </c>
    </row>
    <row r="94">
      <c r="A94" t="n">
        <v>92</v>
      </c>
      <c r="B94" t="n">
        <v>75</v>
      </c>
      <c r="C94" t="inlineStr">
        <is>
          <t xml:space="preserve">CONCLUIDO	</t>
        </is>
      </c>
      <c r="D94" t="n">
        <v>3.773</v>
      </c>
      <c r="E94" t="n">
        <v>26.5</v>
      </c>
      <c r="F94" t="n">
        <v>23.95</v>
      </c>
      <c r="G94" t="n">
        <v>159.69</v>
      </c>
      <c r="H94" t="n">
        <v>2.32</v>
      </c>
      <c r="I94" t="n">
        <v>9</v>
      </c>
      <c r="J94" t="n">
        <v>183.67</v>
      </c>
      <c r="K94" t="n">
        <v>49.1</v>
      </c>
      <c r="L94" t="n">
        <v>24</v>
      </c>
      <c r="M94" t="n">
        <v>7</v>
      </c>
      <c r="N94" t="n">
        <v>35.58</v>
      </c>
      <c r="O94" t="n">
        <v>22886.92</v>
      </c>
      <c r="P94" t="n">
        <v>251.01</v>
      </c>
      <c r="Q94" t="n">
        <v>452.57</v>
      </c>
      <c r="R94" t="n">
        <v>69.90000000000001</v>
      </c>
      <c r="S94" t="n">
        <v>57.64</v>
      </c>
      <c r="T94" t="n">
        <v>4040.64</v>
      </c>
      <c r="U94" t="n">
        <v>0.82</v>
      </c>
      <c r="V94" t="n">
        <v>0.89</v>
      </c>
      <c r="W94" t="n">
        <v>6.81</v>
      </c>
      <c r="X94" t="n">
        <v>0.23</v>
      </c>
      <c r="Y94" t="n">
        <v>1</v>
      </c>
      <c r="Z94" t="n">
        <v>10</v>
      </c>
      <c r="AA94" t="n">
        <v>367.6902050426402</v>
      </c>
      <c r="AB94" t="n">
        <v>503.0899598863426</v>
      </c>
      <c r="AC94" t="n">
        <v>455.0757602059827</v>
      </c>
      <c r="AD94" t="n">
        <v>367690.2050426402</v>
      </c>
      <c r="AE94" t="n">
        <v>503089.9598863426</v>
      </c>
      <c r="AF94" t="n">
        <v>3.978695686297627e-06</v>
      </c>
      <c r="AG94" t="n">
        <v>7.667824074074074</v>
      </c>
      <c r="AH94" t="n">
        <v>455075.7602059827</v>
      </c>
    </row>
    <row r="95">
      <c r="A95" t="n">
        <v>93</v>
      </c>
      <c r="B95" t="n">
        <v>75</v>
      </c>
      <c r="C95" t="inlineStr">
        <is>
          <t xml:space="preserve">CONCLUIDO	</t>
        </is>
      </c>
      <c r="D95" t="n">
        <v>3.7743</v>
      </c>
      <c r="E95" t="n">
        <v>26.49</v>
      </c>
      <c r="F95" t="n">
        <v>23.94</v>
      </c>
      <c r="G95" t="n">
        <v>159.62</v>
      </c>
      <c r="H95" t="n">
        <v>2.34</v>
      </c>
      <c r="I95" t="n">
        <v>9</v>
      </c>
      <c r="J95" t="n">
        <v>184.05</v>
      </c>
      <c r="K95" t="n">
        <v>49.1</v>
      </c>
      <c r="L95" t="n">
        <v>24.25</v>
      </c>
      <c r="M95" t="n">
        <v>7</v>
      </c>
      <c r="N95" t="n">
        <v>35.7</v>
      </c>
      <c r="O95" t="n">
        <v>22933.31</v>
      </c>
      <c r="P95" t="n">
        <v>249.65</v>
      </c>
      <c r="Q95" t="n">
        <v>452.55</v>
      </c>
      <c r="R95" t="n">
        <v>69.52</v>
      </c>
      <c r="S95" t="n">
        <v>57.64</v>
      </c>
      <c r="T95" t="n">
        <v>3854.62</v>
      </c>
      <c r="U95" t="n">
        <v>0.83</v>
      </c>
      <c r="V95" t="n">
        <v>0.89</v>
      </c>
      <c r="W95" t="n">
        <v>6.81</v>
      </c>
      <c r="X95" t="n">
        <v>0.22</v>
      </c>
      <c r="Y95" t="n">
        <v>1</v>
      </c>
      <c r="Z95" t="n">
        <v>10</v>
      </c>
      <c r="AA95" t="n">
        <v>366.7138333675322</v>
      </c>
      <c r="AB95" t="n">
        <v>501.7540450859815</v>
      </c>
      <c r="AC95" t="n">
        <v>453.8673432392</v>
      </c>
      <c r="AD95" t="n">
        <v>366713.8333675322</v>
      </c>
      <c r="AE95" t="n">
        <v>501754.0450859815</v>
      </c>
      <c r="AF95" t="n">
        <v>3.980066559446894e-06</v>
      </c>
      <c r="AG95" t="n">
        <v>7.664930555555554</v>
      </c>
      <c r="AH95" t="n">
        <v>453867.3432392</v>
      </c>
    </row>
    <row r="96">
      <c r="A96" t="n">
        <v>94</v>
      </c>
      <c r="B96" t="n">
        <v>75</v>
      </c>
      <c r="C96" t="inlineStr">
        <is>
          <t xml:space="preserve">CONCLUIDO	</t>
        </is>
      </c>
      <c r="D96" t="n">
        <v>3.7732</v>
      </c>
      <c r="E96" t="n">
        <v>26.5</v>
      </c>
      <c r="F96" t="n">
        <v>23.95</v>
      </c>
      <c r="G96" t="n">
        <v>159.68</v>
      </c>
      <c r="H96" t="n">
        <v>2.36</v>
      </c>
      <c r="I96" t="n">
        <v>9</v>
      </c>
      <c r="J96" t="n">
        <v>184.42</v>
      </c>
      <c r="K96" t="n">
        <v>49.1</v>
      </c>
      <c r="L96" t="n">
        <v>24.5</v>
      </c>
      <c r="M96" t="n">
        <v>7</v>
      </c>
      <c r="N96" t="n">
        <v>35.83</v>
      </c>
      <c r="O96" t="n">
        <v>22979.74</v>
      </c>
      <c r="P96" t="n">
        <v>248.64</v>
      </c>
      <c r="Q96" t="n">
        <v>452.56</v>
      </c>
      <c r="R96" t="n">
        <v>69.75</v>
      </c>
      <c r="S96" t="n">
        <v>57.64</v>
      </c>
      <c r="T96" t="n">
        <v>3965.72</v>
      </c>
      <c r="U96" t="n">
        <v>0.83</v>
      </c>
      <c r="V96" t="n">
        <v>0.89</v>
      </c>
      <c r="W96" t="n">
        <v>6.81</v>
      </c>
      <c r="X96" t="n">
        <v>0.23</v>
      </c>
      <c r="Y96" t="n">
        <v>1</v>
      </c>
      <c r="Z96" t="n">
        <v>10</v>
      </c>
      <c r="AA96" t="n">
        <v>366.1590496334241</v>
      </c>
      <c r="AB96" t="n">
        <v>500.9949655056438</v>
      </c>
      <c r="AC96" t="n">
        <v>453.1807091486348</v>
      </c>
      <c r="AD96" t="n">
        <v>366159.0496334241</v>
      </c>
      <c r="AE96" t="n">
        <v>500994.9655056439</v>
      </c>
      <c r="AF96" t="n">
        <v>3.978906589859053e-06</v>
      </c>
      <c r="AG96" t="n">
        <v>7.667824074074074</v>
      </c>
      <c r="AH96" t="n">
        <v>453180.7091486348</v>
      </c>
    </row>
    <row r="97">
      <c r="A97" t="n">
        <v>95</v>
      </c>
      <c r="B97" t="n">
        <v>75</v>
      </c>
      <c r="C97" t="inlineStr">
        <is>
          <t xml:space="preserve">CONCLUIDO	</t>
        </is>
      </c>
      <c r="D97" t="n">
        <v>3.7722</v>
      </c>
      <c r="E97" t="n">
        <v>26.51</v>
      </c>
      <c r="F97" t="n">
        <v>23.96</v>
      </c>
      <c r="G97" t="n">
        <v>159.72</v>
      </c>
      <c r="H97" t="n">
        <v>2.38</v>
      </c>
      <c r="I97" t="n">
        <v>9</v>
      </c>
      <c r="J97" t="n">
        <v>184.8</v>
      </c>
      <c r="K97" t="n">
        <v>49.1</v>
      </c>
      <c r="L97" t="n">
        <v>24.75</v>
      </c>
      <c r="M97" t="n">
        <v>7</v>
      </c>
      <c r="N97" t="n">
        <v>35.96</v>
      </c>
      <c r="O97" t="n">
        <v>23026.22</v>
      </c>
      <c r="P97" t="n">
        <v>248.66</v>
      </c>
      <c r="Q97" t="n">
        <v>452.56</v>
      </c>
      <c r="R97" t="n">
        <v>70.02</v>
      </c>
      <c r="S97" t="n">
        <v>57.64</v>
      </c>
      <c r="T97" t="n">
        <v>4101.91</v>
      </c>
      <c r="U97" t="n">
        <v>0.82</v>
      </c>
      <c r="V97" t="n">
        <v>0.88</v>
      </c>
      <c r="W97" t="n">
        <v>6.81</v>
      </c>
      <c r="X97" t="n">
        <v>0.23</v>
      </c>
      <c r="Y97" t="n">
        <v>1</v>
      </c>
      <c r="Z97" t="n">
        <v>10</v>
      </c>
      <c r="AA97" t="n">
        <v>366.2584242559281</v>
      </c>
      <c r="AB97" t="n">
        <v>501.1309342482529</v>
      </c>
      <c r="AC97" t="n">
        <v>453.3037012252824</v>
      </c>
      <c r="AD97" t="n">
        <v>366258.4242559281</v>
      </c>
      <c r="AE97" t="n">
        <v>501130.9342482528</v>
      </c>
      <c r="AF97" t="n">
        <v>3.977852072051923e-06</v>
      </c>
      <c r="AG97" t="n">
        <v>7.670717592592593</v>
      </c>
      <c r="AH97" t="n">
        <v>453303.7012252824</v>
      </c>
    </row>
    <row r="98">
      <c r="A98" t="n">
        <v>96</v>
      </c>
      <c r="B98" t="n">
        <v>75</v>
      </c>
      <c r="C98" t="inlineStr">
        <is>
          <t xml:space="preserve">CONCLUIDO	</t>
        </is>
      </c>
      <c r="D98" t="n">
        <v>3.7722</v>
      </c>
      <c r="E98" t="n">
        <v>26.51</v>
      </c>
      <c r="F98" t="n">
        <v>23.96</v>
      </c>
      <c r="G98" t="n">
        <v>159.72</v>
      </c>
      <c r="H98" t="n">
        <v>2.4</v>
      </c>
      <c r="I98" t="n">
        <v>9</v>
      </c>
      <c r="J98" t="n">
        <v>185.18</v>
      </c>
      <c r="K98" t="n">
        <v>49.1</v>
      </c>
      <c r="L98" t="n">
        <v>25</v>
      </c>
      <c r="M98" t="n">
        <v>7</v>
      </c>
      <c r="N98" t="n">
        <v>36.08</v>
      </c>
      <c r="O98" t="n">
        <v>23072.73</v>
      </c>
      <c r="P98" t="n">
        <v>247.7</v>
      </c>
      <c r="Q98" t="n">
        <v>452.56</v>
      </c>
      <c r="R98" t="n">
        <v>69.95999999999999</v>
      </c>
      <c r="S98" t="n">
        <v>57.64</v>
      </c>
      <c r="T98" t="n">
        <v>4072.22</v>
      </c>
      <c r="U98" t="n">
        <v>0.82</v>
      </c>
      <c r="V98" t="n">
        <v>0.88</v>
      </c>
      <c r="W98" t="n">
        <v>6.81</v>
      </c>
      <c r="X98" t="n">
        <v>0.23</v>
      </c>
      <c r="Y98" t="n">
        <v>1</v>
      </c>
      <c r="Z98" t="n">
        <v>10</v>
      </c>
      <c r="AA98" t="n">
        <v>365.6428942411085</v>
      </c>
      <c r="AB98" t="n">
        <v>500.288738926709</v>
      </c>
      <c r="AC98" t="n">
        <v>452.5418838431981</v>
      </c>
      <c r="AD98" t="n">
        <v>365642.8942411085</v>
      </c>
      <c r="AE98" t="n">
        <v>500288.7389267089</v>
      </c>
      <c r="AF98" t="n">
        <v>3.977852072051923e-06</v>
      </c>
      <c r="AG98" t="n">
        <v>7.670717592592593</v>
      </c>
      <c r="AH98" t="n">
        <v>452541.8838431981</v>
      </c>
    </row>
    <row r="99">
      <c r="A99" t="n">
        <v>97</v>
      </c>
      <c r="B99" t="n">
        <v>75</v>
      </c>
      <c r="C99" t="inlineStr">
        <is>
          <t xml:space="preserve">CONCLUIDO	</t>
        </is>
      </c>
      <c r="D99" t="n">
        <v>3.7819</v>
      </c>
      <c r="E99" t="n">
        <v>26.44</v>
      </c>
      <c r="F99" t="n">
        <v>23.92</v>
      </c>
      <c r="G99" t="n">
        <v>179.41</v>
      </c>
      <c r="H99" t="n">
        <v>2.41</v>
      </c>
      <c r="I99" t="n">
        <v>8</v>
      </c>
      <c r="J99" t="n">
        <v>185.56</v>
      </c>
      <c r="K99" t="n">
        <v>49.1</v>
      </c>
      <c r="L99" t="n">
        <v>25.25</v>
      </c>
      <c r="M99" t="n">
        <v>6</v>
      </c>
      <c r="N99" t="n">
        <v>36.21</v>
      </c>
      <c r="O99" t="n">
        <v>23119.3</v>
      </c>
      <c r="P99" t="n">
        <v>246.55</v>
      </c>
      <c r="Q99" t="n">
        <v>452.55</v>
      </c>
      <c r="R99" t="n">
        <v>68.78</v>
      </c>
      <c r="S99" t="n">
        <v>57.64</v>
      </c>
      <c r="T99" t="n">
        <v>3489.33</v>
      </c>
      <c r="U99" t="n">
        <v>0.84</v>
      </c>
      <c r="V99" t="n">
        <v>0.89</v>
      </c>
      <c r="W99" t="n">
        <v>6.81</v>
      </c>
      <c r="X99" t="n">
        <v>0.2</v>
      </c>
      <c r="Y99" t="n">
        <v>1</v>
      </c>
      <c r="Z99" t="n">
        <v>10</v>
      </c>
      <c r="AA99" t="n">
        <v>364.2254317812433</v>
      </c>
      <c r="AB99" t="n">
        <v>498.3493042550911</v>
      </c>
      <c r="AC99" t="n">
        <v>450.7875460946258</v>
      </c>
      <c r="AD99" t="n">
        <v>364225.4317812433</v>
      </c>
      <c r="AE99" t="n">
        <v>498349.3042550911</v>
      </c>
      <c r="AF99" t="n">
        <v>3.988080894781074e-06</v>
      </c>
      <c r="AG99" t="n">
        <v>7.650462962962963</v>
      </c>
      <c r="AH99" t="n">
        <v>450787.5460946258</v>
      </c>
    </row>
    <row r="100">
      <c r="A100" t="n">
        <v>98</v>
      </c>
      <c r="B100" t="n">
        <v>75</v>
      </c>
      <c r="C100" t="inlineStr">
        <is>
          <t xml:space="preserve">CONCLUIDO	</t>
        </is>
      </c>
      <c r="D100" t="n">
        <v>3.7811</v>
      </c>
      <c r="E100" t="n">
        <v>26.45</v>
      </c>
      <c r="F100" t="n">
        <v>23.93</v>
      </c>
      <c r="G100" t="n">
        <v>179.45</v>
      </c>
      <c r="H100" t="n">
        <v>2.43</v>
      </c>
      <c r="I100" t="n">
        <v>8</v>
      </c>
      <c r="J100" t="n">
        <v>185.93</v>
      </c>
      <c r="K100" t="n">
        <v>49.1</v>
      </c>
      <c r="L100" t="n">
        <v>25.5</v>
      </c>
      <c r="M100" t="n">
        <v>6</v>
      </c>
      <c r="N100" t="n">
        <v>36.34</v>
      </c>
      <c r="O100" t="n">
        <v>23165.9</v>
      </c>
      <c r="P100" t="n">
        <v>246.29</v>
      </c>
      <c r="Q100" t="n">
        <v>452.55</v>
      </c>
      <c r="R100" t="n">
        <v>68.90000000000001</v>
      </c>
      <c r="S100" t="n">
        <v>57.64</v>
      </c>
      <c r="T100" t="n">
        <v>3546.24</v>
      </c>
      <c r="U100" t="n">
        <v>0.84</v>
      </c>
      <c r="V100" t="n">
        <v>0.89</v>
      </c>
      <c r="W100" t="n">
        <v>6.81</v>
      </c>
      <c r="X100" t="n">
        <v>0.2</v>
      </c>
      <c r="Y100" t="n">
        <v>1</v>
      </c>
      <c r="Z100" t="n">
        <v>10</v>
      </c>
      <c r="AA100" t="n">
        <v>364.1331939521451</v>
      </c>
      <c r="AB100" t="n">
        <v>498.223100388073</v>
      </c>
      <c r="AC100" t="n">
        <v>450.6733869475478</v>
      </c>
      <c r="AD100" t="n">
        <v>364133.1939521451</v>
      </c>
      <c r="AE100" t="n">
        <v>498223.100388073</v>
      </c>
      <c r="AF100" t="n">
        <v>3.987237280535371e-06</v>
      </c>
      <c r="AG100" t="n">
        <v>7.653356481481481</v>
      </c>
      <c r="AH100" t="n">
        <v>450673.3869475478</v>
      </c>
    </row>
    <row r="101">
      <c r="A101" t="n">
        <v>99</v>
      </c>
      <c r="B101" t="n">
        <v>75</v>
      </c>
      <c r="C101" t="inlineStr">
        <is>
          <t xml:space="preserve">CONCLUIDO	</t>
        </is>
      </c>
      <c r="D101" t="n">
        <v>3.7812</v>
      </c>
      <c r="E101" t="n">
        <v>26.45</v>
      </c>
      <c r="F101" t="n">
        <v>23.93</v>
      </c>
      <c r="G101" t="n">
        <v>179.44</v>
      </c>
      <c r="H101" t="n">
        <v>2.45</v>
      </c>
      <c r="I101" t="n">
        <v>8</v>
      </c>
      <c r="J101" t="n">
        <v>186.31</v>
      </c>
      <c r="K101" t="n">
        <v>49.1</v>
      </c>
      <c r="L101" t="n">
        <v>25.75</v>
      </c>
      <c r="M101" t="n">
        <v>6</v>
      </c>
      <c r="N101" t="n">
        <v>36.47</v>
      </c>
      <c r="O101" t="n">
        <v>23212.55</v>
      </c>
      <c r="P101" t="n">
        <v>246.46</v>
      </c>
      <c r="Q101" t="n">
        <v>452.57</v>
      </c>
      <c r="R101" t="n">
        <v>68.81</v>
      </c>
      <c r="S101" t="n">
        <v>57.64</v>
      </c>
      <c r="T101" t="n">
        <v>3503.71</v>
      </c>
      <c r="U101" t="n">
        <v>0.84</v>
      </c>
      <c r="V101" t="n">
        <v>0.89</v>
      </c>
      <c r="W101" t="n">
        <v>6.81</v>
      </c>
      <c r="X101" t="n">
        <v>0.2</v>
      </c>
      <c r="Y101" t="n">
        <v>1</v>
      </c>
      <c r="Z101" t="n">
        <v>10</v>
      </c>
      <c r="AA101" t="n">
        <v>364.2360571404232</v>
      </c>
      <c r="AB101" t="n">
        <v>498.3638423402786</v>
      </c>
      <c r="AC101" t="n">
        <v>450.8006966853675</v>
      </c>
      <c r="AD101" t="n">
        <v>364236.0571404232</v>
      </c>
      <c r="AE101" t="n">
        <v>498363.8423402786</v>
      </c>
      <c r="AF101" t="n">
        <v>3.987342732316084e-06</v>
      </c>
      <c r="AG101" t="n">
        <v>7.653356481481481</v>
      </c>
      <c r="AH101" t="n">
        <v>450800.6966853675</v>
      </c>
    </row>
    <row r="102">
      <c r="A102" t="n">
        <v>100</v>
      </c>
      <c r="B102" t="n">
        <v>75</v>
      </c>
      <c r="C102" t="inlineStr">
        <is>
          <t xml:space="preserve">CONCLUIDO	</t>
        </is>
      </c>
      <c r="D102" t="n">
        <v>3.7821</v>
      </c>
      <c r="E102" t="n">
        <v>26.44</v>
      </c>
      <c r="F102" t="n">
        <v>23.92</v>
      </c>
      <c r="G102" t="n">
        <v>179.39</v>
      </c>
      <c r="H102" t="n">
        <v>2.47</v>
      </c>
      <c r="I102" t="n">
        <v>8</v>
      </c>
      <c r="J102" t="n">
        <v>186.69</v>
      </c>
      <c r="K102" t="n">
        <v>49.1</v>
      </c>
      <c r="L102" t="n">
        <v>26</v>
      </c>
      <c r="M102" t="n">
        <v>6</v>
      </c>
      <c r="N102" t="n">
        <v>36.6</v>
      </c>
      <c r="O102" t="n">
        <v>23259.24</v>
      </c>
      <c r="P102" t="n">
        <v>246.61</v>
      </c>
      <c r="Q102" t="n">
        <v>452.56</v>
      </c>
      <c r="R102" t="n">
        <v>68.79000000000001</v>
      </c>
      <c r="S102" t="n">
        <v>57.64</v>
      </c>
      <c r="T102" t="n">
        <v>3495.03</v>
      </c>
      <c r="U102" t="n">
        <v>0.84</v>
      </c>
      <c r="V102" t="n">
        <v>0.89</v>
      </c>
      <c r="W102" t="n">
        <v>6.8</v>
      </c>
      <c r="X102" t="n">
        <v>0.2</v>
      </c>
      <c r="Y102" t="n">
        <v>1</v>
      </c>
      <c r="Z102" t="n">
        <v>10</v>
      </c>
      <c r="AA102" t="n">
        <v>364.2520446727357</v>
      </c>
      <c r="AB102" t="n">
        <v>498.385717187309</v>
      </c>
      <c r="AC102" t="n">
        <v>450.8204838276988</v>
      </c>
      <c r="AD102" t="n">
        <v>364252.0446727357</v>
      </c>
      <c r="AE102" t="n">
        <v>498385.7171873089</v>
      </c>
      <c r="AF102" t="n">
        <v>3.988291798342499e-06</v>
      </c>
      <c r="AG102" t="n">
        <v>7.650462962962963</v>
      </c>
      <c r="AH102" t="n">
        <v>450820.4838276987</v>
      </c>
    </row>
    <row r="103">
      <c r="A103" t="n">
        <v>101</v>
      </c>
      <c r="B103" t="n">
        <v>75</v>
      </c>
      <c r="C103" t="inlineStr">
        <is>
          <t xml:space="preserve">CONCLUIDO	</t>
        </is>
      </c>
      <c r="D103" t="n">
        <v>3.7835</v>
      </c>
      <c r="E103" t="n">
        <v>26.43</v>
      </c>
      <c r="F103" t="n">
        <v>23.91</v>
      </c>
      <c r="G103" t="n">
        <v>179.32</v>
      </c>
      <c r="H103" t="n">
        <v>2.49</v>
      </c>
      <c r="I103" t="n">
        <v>8</v>
      </c>
      <c r="J103" t="n">
        <v>187.07</v>
      </c>
      <c r="K103" t="n">
        <v>49.1</v>
      </c>
      <c r="L103" t="n">
        <v>26.25</v>
      </c>
      <c r="M103" t="n">
        <v>6</v>
      </c>
      <c r="N103" t="n">
        <v>36.72</v>
      </c>
      <c r="O103" t="n">
        <v>23305.98</v>
      </c>
      <c r="P103" t="n">
        <v>245.96</v>
      </c>
      <c r="Q103" t="n">
        <v>452.56</v>
      </c>
      <c r="R103" t="n">
        <v>68.34</v>
      </c>
      <c r="S103" t="n">
        <v>57.64</v>
      </c>
      <c r="T103" t="n">
        <v>3267.75</v>
      </c>
      <c r="U103" t="n">
        <v>0.84</v>
      </c>
      <c r="V103" t="n">
        <v>0.89</v>
      </c>
      <c r="W103" t="n">
        <v>6.81</v>
      </c>
      <c r="X103" t="n">
        <v>0.19</v>
      </c>
      <c r="Y103" t="n">
        <v>1</v>
      </c>
      <c r="Z103" t="n">
        <v>10</v>
      </c>
      <c r="AA103" t="n">
        <v>363.727227559913</v>
      </c>
      <c r="AB103" t="n">
        <v>497.667639260248</v>
      </c>
      <c r="AC103" t="n">
        <v>450.1709382501678</v>
      </c>
      <c r="AD103" t="n">
        <v>363727.227559913</v>
      </c>
      <c r="AE103" t="n">
        <v>497667.639260248</v>
      </c>
      <c r="AF103" t="n">
        <v>3.989768123272481e-06</v>
      </c>
      <c r="AG103" t="n">
        <v>7.647569444444444</v>
      </c>
      <c r="AH103" t="n">
        <v>450170.9382501678</v>
      </c>
    </row>
    <row r="104">
      <c r="A104" t="n">
        <v>102</v>
      </c>
      <c r="B104" t="n">
        <v>75</v>
      </c>
      <c r="C104" t="inlineStr">
        <is>
          <t xml:space="preserve">CONCLUIDO	</t>
        </is>
      </c>
      <c r="D104" t="n">
        <v>3.7824</v>
      </c>
      <c r="E104" t="n">
        <v>26.44</v>
      </c>
      <c r="F104" t="n">
        <v>23.92</v>
      </c>
      <c r="G104" t="n">
        <v>179.38</v>
      </c>
      <c r="H104" t="n">
        <v>2.51</v>
      </c>
      <c r="I104" t="n">
        <v>8</v>
      </c>
      <c r="J104" t="n">
        <v>187.45</v>
      </c>
      <c r="K104" t="n">
        <v>49.1</v>
      </c>
      <c r="L104" t="n">
        <v>26.5</v>
      </c>
      <c r="M104" t="n">
        <v>5</v>
      </c>
      <c r="N104" t="n">
        <v>36.85</v>
      </c>
      <c r="O104" t="n">
        <v>23352.76</v>
      </c>
      <c r="P104" t="n">
        <v>246.13</v>
      </c>
      <c r="Q104" t="n">
        <v>452.59</v>
      </c>
      <c r="R104" t="n">
        <v>68.48999999999999</v>
      </c>
      <c r="S104" t="n">
        <v>57.64</v>
      </c>
      <c r="T104" t="n">
        <v>3342.24</v>
      </c>
      <c r="U104" t="n">
        <v>0.84</v>
      </c>
      <c r="V104" t="n">
        <v>0.89</v>
      </c>
      <c r="W104" t="n">
        <v>6.81</v>
      </c>
      <c r="X104" t="n">
        <v>0.19</v>
      </c>
      <c r="Y104" t="n">
        <v>1</v>
      </c>
      <c r="Z104" t="n">
        <v>10</v>
      </c>
      <c r="AA104" t="n">
        <v>363.9274733523765</v>
      </c>
      <c r="AB104" t="n">
        <v>497.9416243877174</v>
      </c>
      <c r="AC104" t="n">
        <v>450.418774621612</v>
      </c>
      <c r="AD104" t="n">
        <v>363927.4733523765</v>
      </c>
      <c r="AE104" t="n">
        <v>497941.6243877173</v>
      </c>
      <c r="AF104" t="n">
        <v>3.988608153684639e-06</v>
      </c>
      <c r="AG104" t="n">
        <v>7.650462962962963</v>
      </c>
      <c r="AH104" t="n">
        <v>450418.774621612</v>
      </c>
    </row>
    <row r="105">
      <c r="A105" t="n">
        <v>103</v>
      </c>
      <c r="B105" t="n">
        <v>75</v>
      </c>
      <c r="C105" t="inlineStr">
        <is>
          <t xml:space="preserve">CONCLUIDO	</t>
        </is>
      </c>
      <c r="D105" t="n">
        <v>3.7818</v>
      </c>
      <c r="E105" t="n">
        <v>26.44</v>
      </c>
      <c r="F105" t="n">
        <v>23.92</v>
      </c>
      <c r="G105" t="n">
        <v>179.41</v>
      </c>
      <c r="H105" t="n">
        <v>2.53</v>
      </c>
      <c r="I105" t="n">
        <v>8</v>
      </c>
      <c r="J105" t="n">
        <v>187.83</v>
      </c>
      <c r="K105" t="n">
        <v>49.1</v>
      </c>
      <c r="L105" t="n">
        <v>26.75</v>
      </c>
      <c r="M105" t="n">
        <v>5</v>
      </c>
      <c r="N105" t="n">
        <v>36.98</v>
      </c>
      <c r="O105" t="n">
        <v>23399.58</v>
      </c>
      <c r="P105" t="n">
        <v>246.07</v>
      </c>
      <c r="Q105" t="n">
        <v>452.57</v>
      </c>
      <c r="R105" t="n">
        <v>68.68000000000001</v>
      </c>
      <c r="S105" t="n">
        <v>57.64</v>
      </c>
      <c r="T105" t="n">
        <v>3435.6</v>
      </c>
      <c r="U105" t="n">
        <v>0.84</v>
      </c>
      <c r="V105" t="n">
        <v>0.89</v>
      </c>
      <c r="W105" t="n">
        <v>6.81</v>
      </c>
      <c r="X105" t="n">
        <v>0.2</v>
      </c>
      <c r="Y105" t="n">
        <v>1</v>
      </c>
      <c r="Z105" t="n">
        <v>10</v>
      </c>
      <c r="AA105" t="n">
        <v>363.9243270105393</v>
      </c>
      <c r="AB105" t="n">
        <v>497.9373194240088</v>
      </c>
      <c r="AC105" t="n">
        <v>450.4148805175978</v>
      </c>
      <c r="AD105" t="n">
        <v>363924.3270105393</v>
      </c>
      <c r="AE105" t="n">
        <v>497937.3194240088</v>
      </c>
      <c r="AF105" t="n">
        <v>3.987975443000361e-06</v>
      </c>
      <c r="AG105" t="n">
        <v>7.650462962962963</v>
      </c>
      <c r="AH105" t="n">
        <v>450414.8805175978</v>
      </c>
    </row>
    <row r="106">
      <c r="A106" t="n">
        <v>104</v>
      </c>
      <c r="B106" t="n">
        <v>75</v>
      </c>
      <c r="C106" t="inlineStr">
        <is>
          <t xml:space="preserve">CONCLUIDO	</t>
        </is>
      </c>
      <c r="D106" t="n">
        <v>3.7827</v>
      </c>
      <c r="E106" t="n">
        <v>26.44</v>
      </c>
      <c r="F106" t="n">
        <v>23.91</v>
      </c>
      <c r="G106" t="n">
        <v>179.36</v>
      </c>
      <c r="H106" t="n">
        <v>2.55</v>
      </c>
      <c r="I106" t="n">
        <v>8</v>
      </c>
      <c r="J106" t="n">
        <v>188.21</v>
      </c>
      <c r="K106" t="n">
        <v>49.1</v>
      </c>
      <c r="L106" t="n">
        <v>27</v>
      </c>
      <c r="M106" t="n">
        <v>5</v>
      </c>
      <c r="N106" t="n">
        <v>37.11</v>
      </c>
      <c r="O106" t="n">
        <v>23446.45</v>
      </c>
      <c r="P106" t="n">
        <v>245.79</v>
      </c>
      <c r="Q106" t="n">
        <v>452.66</v>
      </c>
      <c r="R106" t="n">
        <v>68.64</v>
      </c>
      <c r="S106" t="n">
        <v>57.64</v>
      </c>
      <c r="T106" t="n">
        <v>3418.56</v>
      </c>
      <c r="U106" t="n">
        <v>0.84</v>
      </c>
      <c r="V106" t="n">
        <v>0.89</v>
      </c>
      <c r="W106" t="n">
        <v>6.8</v>
      </c>
      <c r="X106" t="n">
        <v>0.19</v>
      </c>
      <c r="Y106" t="n">
        <v>1</v>
      </c>
      <c r="Z106" t="n">
        <v>10</v>
      </c>
      <c r="AA106" t="n">
        <v>363.6654453267484</v>
      </c>
      <c r="AB106" t="n">
        <v>497.5831060831923</v>
      </c>
      <c r="AC106" t="n">
        <v>450.0944728008872</v>
      </c>
      <c r="AD106" t="n">
        <v>363665.4453267484</v>
      </c>
      <c r="AE106" t="n">
        <v>497583.1060831923</v>
      </c>
      <c r="AF106" t="n">
        <v>3.988924509026777e-06</v>
      </c>
      <c r="AG106" t="n">
        <v>7.650462962962963</v>
      </c>
      <c r="AH106" t="n">
        <v>450094.4728008872</v>
      </c>
    </row>
    <row r="107">
      <c r="A107" t="n">
        <v>105</v>
      </c>
      <c r="B107" t="n">
        <v>75</v>
      </c>
      <c r="C107" t="inlineStr">
        <is>
          <t xml:space="preserve">CONCLUIDO	</t>
        </is>
      </c>
      <c r="D107" t="n">
        <v>3.7818</v>
      </c>
      <c r="E107" t="n">
        <v>26.44</v>
      </c>
      <c r="F107" t="n">
        <v>23.92</v>
      </c>
      <c r="G107" t="n">
        <v>179.41</v>
      </c>
      <c r="H107" t="n">
        <v>2.56</v>
      </c>
      <c r="I107" t="n">
        <v>8</v>
      </c>
      <c r="J107" t="n">
        <v>188.59</v>
      </c>
      <c r="K107" t="n">
        <v>49.1</v>
      </c>
      <c r="L107" t="n">
        <v>27.25</v>
      </c>
      <c r="M107" t="n">
        <v>5</v>
      </c>
      <c r="N107" t="n">
        <v>37.24</v>
      </c>
      <c r="O107" t="n">
        <v>23493.36</v>
      </c>
      <c r="P107" t="n">
        <v>245.36</v>
      </c>
      <c r="Q107" t="n">
        <v>452.57</v>
      </c>
      <c r="R107" t="n">
        <v>68.68000000000001</v>
      </c>
      <c r="S107" t="n">
        <v>57.64</v>
      </c>
      <c r="T107" t="n">
        <v>3440.29</v>
      </c>
      <c r="U107" t="n">
        <v>0.84</v>
      </c>
      <c r="V107" t="n">
        <v>0.89</v>
      </c>
      <c r="W107" t="n">
        <v>6.81</v>
      </c>
      <c r="X107" t="n">
        <v>0.2</v>
      </c>
      <c r="Y107" t="n">
        <v>1</v>
      </c>
      <c r="Z107" t="n">
        <v>10</v>
      </c>
      <c r="AA107" t="n">
        <v>363.4702468743854</v>
      </c>
      <c r="AB107" t="n">
        <v>497.3160269491213</v>
      </c>
      <c r="AC107" t="n">
        <v>449.852883324524</v>
      </c>
      <c r="AD107" t="n">
        <v>363470.2468743854</v>
      </c>
      <c r="AE107" t="n">
        <v>497316.0269491213</v>
      </c>
      <c r="AF107" t="n">
        <v>3.987975443000361e-06</v>
      </c>
      <c r="AG107" t="n">
        <v>7.650462962962963</v>
      </c>
      <c r="AH107" t="n">
        <v>449852.883324524</v>
      </c>
    </row>
    <row r="108">
      <c r="A108" t="n">
        <v>106</v>
      </c>
      <c r="B108" t="n">
        <v>75</v>
      </c>
      <c r="C108" t="inlineStr">
        <is>
          <t xml:space="preserve">CONCLUIDO	</t>
        </is>
      </c>
      <c r="D108" t="n">
        <v>3.7819</v>
      </c>
      <c r="E108" t="n">
        <v>26.44</v>
      </c>
      <c r="F108" t="n">
        <v>23.92</v>
      </c>
      <c r="G108" t="n">
        <v>179.41</v>
      </c>
      <c r="H108" t="n">
        <v>2.58</v>
      </c>
      <c r="I108" t="n">
        <v>8</v>
      </c>
      <c r="J108" t="n">
        <v>188.97</v>
      </c>
      <c r="K108" t="n">
        <v>49.1</v>
      </c>
      <c r="L108" t="n">
        <v>27.5</v>
      </c>
      <c r="M108" t="n">
        <v>5</v>
      </c>
      <c r="N108" t="n">
        <v>37.37</v>
      </c>
      <c r="O108" t="n">
        <v>23540.32</v>
      </c>
      <c r="P108" t="n">
        <v>244.54</v>
      </c>
      <c r="Q108" t="n">
        <v>452.59</v>
      </c>
      <c r="R108" t="n">
        <v>68.64</v>
      </c>
      <c r="S108" t="n">
        <v>57.64</v>
      </c>
      <c r="T108" t="n">
        <v>3416.11</v>
      </c>
      <c r="U108" t="n">
        <v>0.84</v>
      </c>
      <c r="V108" t="n">
        <v>0.89</v>
      </c>
      <c r="W108" t="n">
        <v>6.81</v>
      </c>
      <c r="X108" t="n">
        <v>0.2</v>
      </c>
      <c r="Y108" t="n">
        <v>1</v>
      </c>
      <c r="Z108" t="n">
        <v>10</v>
      </c>
      <c r="AA108" t="n">
        <v>362.9399713019914</v>
      </c>
      <c r="AB108" t="n">
        <v>496.5904805168645</v>
      </c>
      <c r="AC108" t="n">
        <v>449.1965820254511</v>
      </c>
      <c r="AD108" t="n">
        <v>362939.9713019914</v>
      </c>
      <c r="AE108" t="n">
        <v>496590.4805168646</v>
      </c>
      <c r="AF108" t="n">
        <v>3.988080894781074e-06</v>
      </c>
      <c r="AG108" t="n">
        <v>7.650462962962963</v>
      </c>
      <c r="AH108" t="n">
        <v>449196.5820254511</v>
      </c>
    </row>
    <row r="109">
      <c r="A109" t="n">
        <v>107</v>
      </c>
      <c r="B109" t="n">
        <v>75</v>
      </c>
      <c r="C109" t="inlineStr">
        <is>
          <t xml:space="preserve">CONCLUIDO	</t>
        </is>
      </c>
      <c r="D109" t="n">
        <v>3.7822</v>
      </c>
      <c r="E109" t="n">
        <v>26.44</v>
      </c>
      <c r="F109" t="n">
        <v>23.92</v>
      </c>
      <c r="G109" t="n">
        <v>179.39</v>
      </c>
      <c r="H109" t="n">
        <v>2.6</v>
      </c>
      <c r="I109" t="n">
        <v>8</v>
      </c>
      <c r="J109" t="n">
        <v>189.35</v>
      </c>
      <c r="K109" t="n">
        <v>49.1</v>
      </c>
      <c r="L109" t="n">
        <v>27.75</v>
      </c>
      <c r="M109" t="n">
        <v>5</v>
      </c>
      <c r="N109" t="n">
        <v>37.51</v>
      </c>
      <c r="O109" t="n">
        <v>23587.32</v>
      </c>
      <c r="P109" t="n">
        <v>243.42</v>
      </c>
      <c r="Q109" t="n">
        <v>452.58</v>
      </c>
      <c r="R109" t="n">
        <v>68.59999999999999</v>
      </c>
      <c r="S109" t="n">
        <v>57.64</v>
      </c>
      <c r="T109" t="n">
        <v>3397.41</v>
      </c>
      <c r="U109" t="n">
        <v>0.84</v>
      </c>
      <c r="V109" t="n">
        <v>0.89</v>
      </c>
      <c r="W109" t="n">
        <v>6.81</v>
      </c>
      <c r="X109" t="n">
        <v>0.19</v>
      </c>
      <c r="Y109" t="n">
        <v>1</v>
      </c>
      <c r="Z109" t="n">
        <v>10</v>
      </c>
      <c r="AA109" t="n">
        <v>362.2062185069557</v>
      </c>
      <c r="AB109" t="n">
        <v>495.5865275718081</v>
      </c>
      <c r="AC109" t="n">
        <v>448.288444940414</v>
      </c>
      <c r="AD109" t="n">
        <v>362206.2185069557</v>
      </c>
      <c r="AE109" t="n">
        <v>495586.5275718081</v>
      </c>
      <c r="AF109" t="n">
        <v>3.988397250123213e-06</v>
      </c>
      <c r="AG109" t="n">
        <v>7.650462962962963</v>
      </c>
      <c r="AH109" t="n">
        <v>448288.444940414</v>
      </c>
    </row>
    <row r="110">
      <c r="A110" t="n">
        <v>108</v>
      </c>
      <c r="B110" t="n">
        <v>75</v>
      </c>
      <c r="C110" t="inlineStr">
        <is>
          <t xml:space="preserve">CONCLUIDO	</t>
        </is>
      </c>
      <c r="D110" t="n">
        <v>3.7814</v>
      </c>
      <c r="E110" t="n">
        <v>26.45</v>
      </c>
      <c r="F110" t="n">
        <v>23.92</v>
      </c>
      <c r="G110" t="n">
        <v>179.43</v>
      </c>
      <c r="H110" t="n">
        <v>2.62</v>
      </c>
      <c r="I110" t="n">
        <v>8</v>
      </c>
      <c r="J110" t="n">
        <v>189.73</v>
      </c>
      <c r="K110" t="n">
        <v>49.1</v>
      </c>
      <c r="L110" t="n">
        <v>28</v>
      </c>
      <c r="M110" t="n">
        <v>5</v>
      </c>
      <c r="N110" t="n">
        <v>37.64</v>
      </c>
      <c r="O110" t="n">
        <v>23634.36</v>
      </c>
      <c r="P110" t="n">
        <v>242.03</v>
      </c>
      <c r="Q110" t="n">
        <v>452.61</v>
      </c>
      <c r="R110" t="n">
        <v>68.81999999999999</v>
      </c>
      <c r="S110" t="n">
        <v>57.64</v>
      </c>
      <c r="T110" t="n">
        <v>3508.2</v>
      </c>
      <c r="U110" t="n">
        <v>0.84</v>
      </c>
      <c r="V110" t="n">
        <v>0.89</v>
      </c>
      <c r="W110" t="n">
        <v>6.81</v>
      </c>
      <c r="X110" t="n">
        <v>0.2</v>
      </c>
      <c r="Y110" t="n">
        <v>1</v>
      </c>
      <c r="Z110" t="n">
        <v>10</v>
      </c>
      <c r="AA110" t="n">
        <v>361.3637603358941</v>
      </c>
      <c r="AB110" t="n">
        <v>494.4338391355303</v>
      </c>
      <c r="AC110" t="n">
        <v>447.2457674706862</v>
      </c>
      <c r="AD110" t="n">
        <v>361363.7603358941</v>
      </c>
      <c r="AE110" t="n">
        <v>494433.8391355303</v>
      </c>
      <c r="AF110" t="n">
        <v>3.98755363587751e-06</v>
      </c>
      <c r="AG110" t="n">
        <v>7.653356481481481</v>
      </c>
      <c r="AH110" t="n">
        <v>447245.7674706862</v>
      </c>
    </row>
    <row r="111">
      <c r="A111" t="n">
        <v>109</v>
      </c>
      <c r="B111" t="n">
        <v>75</v>
      </c>
      <c r="C111" t="inlineStr">
        <is>
          <t xml:space="preserve">CONCLUIDO	</t>
        </is>
      </c>
      <c r="D111" t="n">
        <v>3.7822</v>
      </c>
      <c r="E111" t="n">
        <v>26.44</v>
      </c>
      <c r="F111" t="n">
        <v>23.92</v>
      </c>
      <c r="G111" t="n">
        <v>179.39</v>
      </c>
      <c r="H111" t="n">
        <v>2.64</v>
      </c>
      <c r="I111" t="n">
        <v>8</v>
      </c>
      <c r="J111" t="n">
        <v>190.11</v>
      </c>
      <c r="K111" t="n">
        <v>49.1</v>
      </c>
      <c r="L111" t="n">
        <v>28.25</v>
      </c>
      <c r="M111" t="n">
        <v>5</v>
      </c>
      <c r="N111" t="n">
        <v>37.77</v>
      </c>
      <c r="O111" t="n">
        <v>23681.45</v>
      </c>
      <c r="P111" t="n">
        <v>241.55</v>
      </c>
      <c r="Q111" t="n">
        <v>452.57</v>
      </c>
      <c r="R111" t="n">
        <v>68.69</v>
      </c>
      <c r="S111" t="n">
        <v>57.64</v>
      </c>
      <c r="T111" t="n">
        <v>3443.62</v>
      </c>
      <c r="U111" t="n">
        <v>0.84</v>
      </c>
      <c r="V111" t="n">
        <v>0.89</v>
      </c>
      <c r="W111" t="n">
        <v>6.81</v>
      </c>
      <c r="X111" t="n">
        <v>0.19</v>
      </c>
      <c r="Y111" t="n">
        <v>1</v>
      </c>
      <c r="Z111" t="n">
        <v>10</v>
      </c>
      <c r="AA111" t="n">
        <v>361.0103874479939</v>
      </c>
      <c r="AB111" t="n">
        <v>493.9503387605935</v>
      </c>
      <c r="AC111" t="n">
        <v>446.8084116929363</v>
      </c>
      <c r="AD111" t="n">
        <v>361010.3874479939</v>
      </c>
      <c r="AE111" t="n">
        <v>493950.3387605935</v>
      </c>
      <c r="AF111" t="n">
        <v>3.988397250123213e-06</v>
      </c>
      <c r="AG111" t="n">
        <v>7.650462962962963</v>
      </c>
      <c r="AH111" t="n">
        <v>446808.4116929363</v>
      </c>
    </row>
    <row r="112">
      <c r="A112" t="n">
        <v>110</v>
      </c>
      <c r="B112" t="n">
        <v>75</v>
      </c>
      <c r="C112" t="inlineStr">
        <is>
          <t xml:space="preserve">CONCLUIDO	</t>
        </is>
      </c>
      <c r="D112" t="n">
        <v>3.7818</v>
      </c>
      <c r="E112" t="n">
        <v>26.44</v>
      </c>
      <c r="F112" t="n">
        <v>23.92</v>
      </c>
      <c r="G112" t="n">
        <v>179.41</v>
      </c>
      <c r="H112" t="n">
        <v>2.66</v>
      </c>
      <c r="I112" t="n">
        <v>8</v>
      </c>
      <c r="J112" t="n">
        <v>190.5</v>
      </c>
      <c r="K112" t="n">
        <v>49.1</v>
      </c>
      <c r="L112" t="n">
        <v>28.5</v>
      </c>
      <c r="M112" t="n">
        <v>3</v>
      </c>
      <c r="N112" t="n">
        <v>37.9</v>
      </c>
      <c r="O112" t="n">
        <v>23728.59</v>
      </c>
      <c r="P112" t="n">
        <v>241.48</v>
      </c>
      <c r="Q112" t="n">
        <v>452.57</v>
      </c>
      <c r="R112" t="n">
        <v>68.64</v>
      </c>
      <c r="S112" t="n">
        <v>57.64</v>
      </c>
      <c r="T112" t="n">
        <v>3416.71</v>
      </c>
      <c r="U112" t="n">
        <v>0.84</v>
      </c>
      <c r="V112" t="n">
        <v>0.89</v>
      </c>
      <c r="W112" t="n">
        <v>6.81</v>
      </c>
      <c r="X112" t="n">
        <v>0.2</v>
      </c>
      <c r="Y112" t="n">
        <v>1</v>
      </c>
      <c r="Z112" t="n">
        <v>10</v>
      </c>
      <c r="AA112" t="n">
        <v>360.9887948627273</v>
      </c>
      <c r="AB112" t="n">
        <v>493.9207948328341</v>
      </c>
      <c r="AC112" t="n">
        <v>446.7816873961772</v>
      </c>
      <c r="AD112" t="n">
        <v>360988.7948627273</v>
      </c>
      <c r="AE112" t="n">
        <v>493920.7948328342</v>
      </c>
      <c r="AF112" t="n">
        <v>3.987975443000361e-06</v>
      </c>
      <c r="AG112" t="n">
        <v>7.650462962962963</v>
      </c>
      <c r="AH112" t="n">
        <v>446781.6873961772</v>
      </c>
    </row>
    <row r="113">
      <c r="A113" t="n">
        <v>111</v>
      </c>
      <c r="B113" t="n">
        <v>75</v>
      </c>
      <c r="C113" t="inlineStr">
        <is>
          <t xml:space="preserve">CONCLUIDO	</t>
        </is>
      </c>
      <c r="D113" t="n">
        <v>3.7815</v>
      </c>
      <c r="E113" t="n">
        <v>26.44</v>
      </c>
      <c r="F113" t="n">
        <v>23.92</v>
      </c>
      <c r="G113" t="n">
        <v>179.43</v>
      </c>
      <c r="H113" t="n">
        <v>2.67</v>
      </c>
      <c r="I113" t="n">
        <v>8</v>
      </c>
      <c r="J113" t="n">
        <v>190.88</v>
      </c>
      <c r="K113" t="n">
        <v>49.1</v>
      </c>
      <c r="L113" t="n">
        <v>28.75</v>
      </c>
      <c r="M113" t="n">
        <v>2</v>
      </c>
      <c r="N113" t="n">
        <v>38.03</v>
      </c>
      <c r="O113" t="n">
        <v>23775.77</v>
      </c>
      <c r="P113" t="n">
        <v>241.31</v>
      </c>
      <c r="Q113" t="n">
        <v>452.58</v>
      </c>
      <c r="R113" t="n">
        <v>68.59999999999999</v>
      </c>
      <c r="S113" t="n">
        <v>57.64</v>
      </c>
      <c r="T113" t="n">
        <v>3396.34</v>
      </c>
      <c r="U113" t="n">
        <v>0.84</v>
      </c>
      <c r="V113" t="n">
        <v>0.89</v>
      </c>
      <c r="W113" t="n">
        <v>6.81</v>
      </c>
      <c r="X113" t="n">
        <v>0.2</v>
      </c>
      <c r="Y113" t="n">
        <v>1</v>
      </c>
      <c r="Z113" t="n">
        <v>10</v>
      </c>
      <c r="AA113" t="n">
        <v>360.8974443995237</v>
      </c>
      <c r="AB113" t="n">
        <v>493.7958050989811</v>
      </c>
      <c r="AC113" t="n">
        <v>446.6686265070988</v>
      </c>
      <c r="AD113" t="n">
        <v>360897.4443995237</v>
      </c>
      <c r="AE113" t="n">
        <v>493795.8050989811</v>
      </c>
      <c r="AF113" t="n">
        <v>3.987659087658223e-06</v>
      </c>
      <c r="AG113" t="n">
        <v>7.650462962962963</v>
      </c>
      <c r="AH113" t="n">
        <v>446668.6265070988</v>
      </c>
    </row>
    <row r="114">
      <c r="A114" t="n">
        <v>112</v>
      </c>
      <c r="B114" t="n">
        <v>75</v>
      </c>
      <c r="C114" t="inlineStr">
        <is>
          <t xml:space="preserve">CONCLUIDO	</t>
        </is>
      </c>
      <c r="D114" t="n">
        <v>3.7817</v>
      </c>
      <c r="E114" t="n">
        <v>26.44</v>
      </c>
      <c r="F114" t="n">
        <v>23.92</v>
      </c>
      <c r="G114" t="n">
        <v>179.42</v>
      </c>
      <c r="H114" t="n">
        <v>2.69</v>
      </c>
      <c r="I114" t="n">
        <v>8</v>
      </c>
      <c r="J114" t="n">
        <v>191.26</v>
      </c>
      <c r="K114" t="n">
        <v>49.1</v>
      </c>
      <c r="L114" t="n">
        <v>29</v>
      </c>
      <c r="M114" t="n">
        <v>1</v>
      </c>
      <c r="N114" t="n">
        <v>38.17</v>
      </c>
      <c r="O114" t="n">
        <v>23822.99</v>
      </c>
      <c r="P114" t="n">
        <v>240.94</v>
      </c>
      <c r="Q114" t="n">
        <v>452.57</v>
      </c>
      <c r="R114" t="n">
        <v>68.5</v>
      </c>
      <c r="S114" t="n">
        <v>57.64</v>
      </c>
      <c r="T114" t="n">
        <v>3350.42</v>
      </c>
      <c r="U114" t="n">
        <v>0.84</v>
      </c>
      <c r="V114" t="n">
        <v>0.89</v>
      </c>
      <c r="W114" t="n">
        <v>6.82</v>
      </c>
      <c r="X114" t="n">
        <v>0.2</v>
      </c>
      <c r="Y114" t="n">
        <v>1</v>
      </c>
      <c r="Z114" t="n">
        <v>10</v>
      </c>
      <c r="AA114" t="n">
        <v>360.6492225590916</v>
      </c>
      <c r="AB114" t="n">
        <v>493.4561770261271</v>
      </c>
      <c r="AC114" t="n">
        <v>446.361412060847</v>
      </c>
      <c r="AD114" t="n">
        <v>360649.2225590916</v>
      </c>
      <c r="AE114" t="n">
        <v>493456.1770261271</v>
      </c>
      <c r="AF114" t="n">
        <v>3.987869991219648e-06</v>
      </c>
      <c r="AG114" t="n">
        <v>7.650462962962963</v>
      </c>
      <c r="AH114" t="n">
        <v>446361.412060847</v>
      </c>
    </row>
    <row r="115">
      <c r="A115" t="n">
        <v>113</v>
      </c>
      <c r="B115" t="n">
        <v>75</v>
      </c>
      <c r="C115" t="inlineStr">
        <is>
          <t xml:space="preserve">CONCLUIDO	</t>
        </is>
      </c>
      <c r="D115" t="n">
        <v>3.7812</v>
      </c>
      <c r="E115" t="n">
        <v>26.45</v>
      </c>
      <c r="F115" t="n">
        <v>23.93</v>
      </c>
      <c r="G115" t="n">
        <v>179.44</v>
      </c>
      <c r="H115" t="n">
        <v>2.71</v>
      </c>
      <c r="I115" t="n">
        <v>8</v>
      </c>
      <c r="J115" t="n">
        <v>191.64</v>
      </c>
      <c r="K115" t="n">
        <v>49.1</v>
      </c>
      <c r="L115" t="n">
        <v>29.25</v>
      </c>
      <c r="M115" t="n">
        <v>0</v>
      </c>
      <c r="N115" t="n">
        <v>38.3</v>
      </c>
      <c r="O115" t="n">
        <v>23870.26</v>
      </c>
      <c r="P115" t="n">
        <v>241.14</v>
      </c>
      <c r="Q115" t="n">
        <v>452.57</v>
      </c>
      <c r="R115" t="n">
        <v>68.52</v>
      </c>
      <c r="S115" t="n">
        <v>57.64</v>
      </c>
      <c r="T115" t="n">
        <v>3358.21</v>
      </c>
      <c r="U115" t="n">
        <v>0.84</v>
      </c>
      <c r="V115" t="n">
        <v>0.89</v>
      </c>
      <c r="W115" t="n">
        <v>6.82</v>
      </c>
      <c r="X115" t="n">
        <v>0.2</v>
      </c>
      <c r="Y115" t="n">
        <v>1</v>
      </c>
      <c r="Z115" t="n">
        <v>10</v>
      </c>
      <c r="AA115" t="n">
        <v>360.8331139740892</v>
      </c>
      <c r="AB115" t="n">
        <v>493.7077853728434</v>
      </c>
      <c r="AC115" t="n">
        <v>446.5890072600873</v>
      </c>
      <c r="AD115" t="n">
        <v>360833.1139740892</v>
      </c>
      <c r="AE115" t="n">
        <v>493707.7853728434</v>
      </c>
      <c r="AF115" t="n">
        <v>3.987342732316084e-06</v>
      </c>
      <c r="AG115" t="n">
        <v>7.653356481481481</v>
      </c>
      <c r="AH115" t="n">
        <v>446589.0072600873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95</v>
      </c>
      <c r="C2" t="inlineStr">
        <is>
          <t xml:space="preserve">CONCLUIDO	</t>
        </is>
      </c>
      <c r="D2" t="n">
        <v>2.0562</v>
      </c>
      <c r="E2" t="n">
        <v>48.63</v>
      </c>
      <c r="F2" t="n">
        <v>33.73</v>
      </c>
      <c r="G2" t="n">
        <v>6.06</v>
      </c>
      <c r="H2" t="n">
        <v>0.1</v>
      </c>
      <c r="I2" t="n">
        <v>334</v>
      </c>
      <c r="J2" t="n">
        <v>185.69</v>
      </c>
      <c r="K2" t="n">
        <v>53.44</v>
      </c>
      <c r="L2" t="n">
        <v>1</v>
      </c>
      <c r="M2" t="n">
        <v>332</v>
      </c>
      <c r="N2" t="n">
        <v>36.26</v>
      </c>
      <c r="O2" t="n">
        <v>23136.14</v>
      </c>
      <c r="P2" t="n">
        <v>461.03</v>
      </c>
      <c r="Q2" t="n">
        <v>453.46</v>
      </c>
      <c r="R2" t="n">
        <v>387.54</v>
      </c>
      <c r="S2" t="n">
        <v>57.64</v>
      </c>
      <c r="T2" t="n">
        <v>161237.91</v>
      </c>
      <c r="U2" t="n">
        <v>0.15</v>
      </c>
      <c r="V2" t="n">
        <v>0.63</v>
      </c>
      <c r="W2" t="n">
        <v>7.37</v>
      </c>
      <c r="X2" t="n">
        <v>9.98</v>
      </c>
      <c r="Y2" t="n">
        <v>1</v>
      </c>
      <c r="Z2" t="n">
        <v>10</v>
      </c>
      <c r="AA2" t="n">
        <v>995.4567967752824</v>
      </c>
      <c r="AB2" t="n">
        <v>1362.027905802348</v>
      </c>
      <c r="AC2" t="n">
        <v>1232.037874090743</v>
      </c>
      <c r="AD2" t="n">
        <v>995456.7967752825</v>
      </c>
      <c r="AE2" t="n">
        <v>1362027.905802348</v>
      </c>
      <c r="AF2" t="n">
        <v>2.027822450951413e-06</v>
      </c>
      <c r="AG2" t="n">
        <v>14.07118055555556</v>
      </c>
      <c r="AH2" t="n">
        <v>1232037.874090743</v>
      </c>
    </row>
    <row r="3">
      <c r="A3" t="n">
        <v>1</v>
      </c>
      <c r="B3" t="n">
        <v>95</v>
      </c>
      <c r="C3" t="inlineStr">
        <is>
          <t xml:space="preserve">CONCLUIDO	</t>
        </is>
      </c>
      <c r="D3" t="n">
        <v>2.3503</v>
      </c>
      <c r="E3" t="n">
        <v>42.55</v>
      </c>
      <c r="F3" t="n">
        <v>30.96</v>
      </c>
      <c r="G3" t="n">
        <v>7.58</v>
      </c>
      <c r="H3" t="n">
        <v>0.12</v>
      </c>
      <c r="I3" t="n">
        <v>245</v>
      </c>
      <c r="J3" t="n">
        <v>186.07</v>
      </c>
      <c r="K3" t="n">
        <v>53.44</v>
      </c>
      <c r="L3" t="n">
        <v>1.25</v>
      </c>
      <c r="M3" t="n">
        <v>243</v>
      </c>
      <c r="N3" t="n">
        <v>36.39</v>
      </c>
      <c r="O3" t="n">
        <v>23182.76</v>
      </c>
      <c r="P3" t="n">
        <v>423.02</v>
      </c>
      <c r="Q3" t="n">
        <v>453.25</v>
      </c>
      <c r="R3" t="n">
        <v>297.82</v>
      </c>
      <c r="S3" t="n">
        <v>57.64</v>
      </c>
      <c r="T3" t="n">
        <v>116825.14</v>
      </c>
      <c r="U3" t="n">
        <v>0.19</v>
      </c>
      <c r="V3" t="n">
        <v>0.6899999999999999</v>
      </c>
      <c r="W3" t="n">
        <v>7.2</v>
      </c>
      <c r="X3" t="n">
        <v>7.22</v>
      </c>
      <c r="Y3" t="n">
        <v>1</v>
      </c>
      <c r="Z3" t="n">
        <v>10</v>
      </c>
      <c r="AA3" t="n">
        <v>815.6979265145123</v>
      </c>
      <c r="AB3" t="n">
        <v>1116.073889109906</v>
      </c>
      <c r="AC3" t="n">
        <v>1009.557363552797</v>
      </c>
      <c r="AD3" t="n">
        <v>815697.9265145124</v>
      </c>
      <c r="AE3" t="n">
        <v>1116073.889109906</v>
      </c>
      <c r="AF3" t="n">
        <v>2.317863586456135e-06</v>
      </c>
      <c r="AG3" t="n">
        <v>12.3119212962963</v>
      </c>
      <c r="AH3" t="n">
        <v>1009557.363552797</v>
      </c>
    </row>
    <row r="4">
      <c r="A4" t="n">
        <v>2</v>
      </c>
      <c r="B4" t="n">
        <v>95</v>
      </c>
      <c r="C4" t="inlineStr">
        <is>
          <t xml:space="preserve">CONCLUIDO	</t>
        </is>
      </c>
      <c r="D4" t="n">
        <v>2.5577</v>
      </c>
      <c r="E4" t="n">
        <v>39.1</v>
      </c>
      <c r="F4" t="n">
        <v>29.41</v>
      </c>
      <c r="G4" t="n">
        <v>9.1</v>
      </c>
      <c r="H4" t="n">
        <v>0.14</v>
      </c>
      <c r="I4" t="n">
        <v>194</v>
      </c>
      <c r="J4" t="n">
        <v>186.45</v>
      </c>
      <c r="K4" t="n">
        <v>53.44</v>
      </c>
      <c r="L4" t="n">
        <v>1.5</v>
      </c>
      <c r="M4" t="n">
        <v>192</v>
      </c>
      <c r="N4" t="n">
        <v>36.51</v>
      </c>
      <c r="O4" t="n">
        <v>23229.42</v>
      </c>
      <c r="P4" t="n">
        <v>401.66</v>
      </c>
      <c r="Q4" t="n">
        <v>453.07</v>
      </c>
      <c r="R4" t="n">
        <v>247.49</v>
      </c>
      <c r="S4" t="n">
        <v>57.64</v>
      </c>
      <c r="T4" t="n">
        <v>91913.39</v>
      </c>
      <c r="U4" t="n">
        <v>0.23</v>
      </c>
      <c r="V4" t="n">
        <v>0.72</v>
      </c>
      <c r="W4" t="n">
        <v>7.11</v>
      </c>
      <c r="X4" t="n">
        <v>5.67</v>
      </c>
      <c r="Y4" t="n">
        <v>1</v>
      </c>
      <c r="Z4" t="n">
        <v>10</v>
      </c>
      <c r="AA4" t="n">
        <v>729.1101695757238</v>
      </c>
      <c r="AB4" t="n">
        <v>997.6007000840203</v>
      </c>
      <c r="AC4" t="n">
        <v>902.3910894093771</v>
      </c>
      <c r="AD4" t="n">
        <v>729110.1695757238</v>
      </c>
      <c r="AE4" t="n">
        <v>997600.7000840204</v>
      </c>
      <c r="AF4" t="n">
        <v>2.522401265829408e-06</v>
      </c>
      <c r="AG4" t="n">
        <v>11.31365740740741</v>
      </c>
      <c r="AH4" t="n">
        <v>902391.0894093771</v>
      </c>
    </row>
    <row r="5">
      <c r="A5" t="n">
        <v>3</v>
      </c>
      <c r="B5" t="n">
        <v>95</v>
      </c>
      <c r="C5" t="inlineStr">
        <is>
          <t xml:space="preserve">CONCLUIDO	</t>
        </is>
      </c>
      <c r="D5" t="n">
        <v>2.7114</v>
      </c>
      <c r="E5" t="n">
        <v>36.88</v>
      </c>
      <c r="F5" t="n">
        <v>28.42</v>
      </c>
      <c r="G5" t="n">
        <v>10.59</v>
      </c>
      <c r="H5" t="n">
        <v>0.17</v>
      </c>
      <c r="I5" t="n">
        <v>161</v>
      </c>
      <c r="J5" t="n">
        <v>186.83</v>
      </c>
      <c r="K5" t="n">
        <v>53.44</v>
      </c>
      <c r="L5" t="n">
        <v>1.75</v>
      </c>
      <c r="M5" t="n">
        <v>159</v>
      </c>
      <c r="N5" t="n">
        <v>36.64</v>
      </c>
      <c r="O5" t="n">
        <v>23276.13</v>
      </c>
      <c r="P5" t="n">
        <v>387.93</v>
      </c>
      <c r="Q5" t="n">
        <v>453.05</v>
      </c>
      <c r="R5" t="n">
        <v>215.23</v>
      </c>
      <c r="S5" t="n">
        <v>57.64</v>
      </c>
      <c r="T5" t="n">
        <v>75950.08</v>
      </c>
      <c r="U5" t="n">
        <v>0.27</v>
      </c>
      <c r="V5" t="n">
        <v>0.75</v>
      </c>
      <c r="W5" t="n">
        <v>7.05</v>
      </c>
      <c r="X5" t="n">
        <v>4.69</v>
      </c>
      <c r="Y5" t="n">
        <v>1</v>
      </c>
      <c r="Z5" t="n">
        <v>10</v>
      </c>
      <c r="AA5" t="n">
        <v>671.8034446962548</v>
      </c>
      <c r="AB5" t="n">
        <v>919.1911109096602</v>
      </c>
      <c r="AC5" t="n">
        <v>831.4648013772683</v>
      </c>
      <c r="AD5" t="n">
        <v>671803.4446962548</v>
      </c>
      <c r="AE5" t="n">
        <v>919191.1109096602</v>
      </c>
      <c r="AF5" t="n">
        <v>2.673980057148945e-06</v>
      </c>
      <c r="AG5" t="n">
        <v>10.6712962962963</v>
      </c>
      <c r="AH5" t="n">
        <v>831464.8013772683</v>
      </c>
    </row>
    <row r="6">
      <c r="A6" t="n">
        <v>4</v>
      </c>
      <c r="B6" t="n">
        <v>95</v>
      </c>
      <c r="C6" t="inlineStr">
        <is>
          <t xml:space="preserve">CONCLUIDO	</t>
        </is>
      </c>
      <c r="D6" t="n">
        <v>2.8366</v>
      </c>
      <c r="E6" t="n">
        <v>35.25</v>
      </c>
      <c r="F6" t="n">
        <v>27.69</v>
      </c>
      <c r="G6" t="n">
        <v>12.13</v>
      </c>
      <c r="H6" t="n">
        <v>0.19</v>
      </c>
      <c r="I6" t="n">
        <v>137</v>
      </c>
      <c r="J6" t="n">
        <v>187.21</v>
      </c>
      <c r="K6" t="n">
        <v>53.44</v>
      </c>
      <c r="L6" t="n">
        <v>2</v>
      </c>
      <c r="M6" t="n">
        <v>135</v>
      </c>
      <c r="N6" t="n">
        <v>36.77</v>
      </c>
      <c r="O6" t="n">
        <v>23322.88</v>
      </c>
      <c r="P6" t="n">
        <v>377.65</v>
      </c>
      <c r="Q6" t="n">
        <v>453.04</v>
      </c>
      <c r="R6" t="n">
        <v>191.16</v>
      </c>
      <c r="S6" t="n">
        <v>57.64</v>
      </c>
      <c r="T6" t="n">
        <v>64031.16</v>
      </c>
      <c r="U6" t="n">
        <v>0.3</v>
      </c>
      <c r="V6" t="n">
        <v>0.77</v>
      </c>
      <c r="W6" t="n">
        <v>7.02</v>
      </c>
      <c r="X6" t="n">
        <v>3.95</v>
      </c>
      <c r="Y6" t="n">
        <v>1</v>
      </c>
      <c r="Z6" t="n">
        <v>10</v>
      </c>
      <c r="AA6" t="n">
        <v>627.5756447708345</v>
      </c>
      <c r="AB6" t="n">
        <v>858.6766838588757</v>
      </c>
      <c r="AC6" t="n">
        <v>776.7257863116787</v>
      </c>
      <c r="AD6" t="n">
        <v>627575.6447708345</v>
      </c>
      <c r="AE6" t="n">
        <v>858676.6838588757</v>
      </c>
      <c r="AF6" t="n">
        <v>2.797452176037728e-06</v>
      </c>
      <c r="AG6" t="n">
        <v>10.19965277777778</v>
      </c>
      <c r="AH6" t="n">
        <v>776725.7863116787</v>
      </c>
    </row>
    <row r="7">
      <c r="A7" t="n">
        <v>5</v>
      </c>
      <c r="B7" t="n">
        <v>95</v>
      </c>
      <c r="C7" t="inlineStr">
        <is>
          <t xml:space="preserve">CONCLUIDO	</t>
        </is>
      </c>
      <c r="D7" t="n">
        <v>2.9293</v>
      </c>
      <c r="E7" t="n">
        <v>34.14</v>
      </c>
      <c r="F7" t="n">
        <v>27.2</v>
      </c>
      <c r="G7" t="n">
        <v>13.6</v>
      </c>
      <c r="H7" t="n">
        <v>0.21</v>
      </c>
      <c r="I7" t="n">
        <v>120</v>
      </c>
      <c r="J7" t="n">
        <v>187.59</v>
      </c>
      <c r="K7" t="n">
        <v>53.44</v>
      </c>
      <c r="L7" t="n">
        <v>2.25</v>
      </c>
      <c r="M7" t="n">
        <v>118</v>
      </c>
      <c r="N7" t="n">
        <v>36.9</v>
      </c>
      <c r="O7" t="n">
        <v>23369.68</v>
      </c>
      <c r="P7" t="n">
        <v>370.86</v>
      </c>
      <c r="Q7" t="n">
        <v>452.89</v>
      </c>
      <c r="R7" t="n">
        <v>175.53</v>
      </c>
      <c r="S7" t="n">
        <v>57.64</v>
      </c>
      <c r="T7" t="n">
        <v>56305.36</v>
      </c>
      <c r="U7" t="n">
        <v>0.33</v>
      </c>
      <c r="V7" t="n">
        <v>0.78</v>
      </c>
      <c r="W7" t="n">
        <v>6.99</v>
      </c>
      <c r="X7" t="n">
        <v>3.47</v>
      </c>
      <c r="Y7" t="n">
        <v>1</v>
      </c>
      <c r="Z7" t="n">
        <v>10</v>
      </c>
      <c r="AA7" t="n">
        <v>594.3316401896221</v>
      </c>
      <c r="AB7" t="n">
        <v>813.190770168888</v>
      </c>
      <c r="AC7" t="n">
        <v>735.5809843843828</v>
      </c>
      <c r="AD7" t="n">
        <v>594331.6401896222</v>
      </c>
      <c r="AE7" t="n">
        <v>813190.770168888</v>
      </c>
      <c r="AF7" t="n">
        <v>2.888872826365127e-06</v>
      </c>
      <c r="AG7" t="n">
        <v>9.878472222222223</v>
      </c>
      <c r="AH7" t="n">
        <v>735580.9843843827</v>
      </c>
    </row>
    <row r="8">
      <c r="A8" t="n">
        <v>6</v>
      </c>
      <c r="B8" t="n">
        <v>95</v>
      </c>
      <c r="C8" t="inlineStr">
        <is>
          <t xml:space="preserve">CONCLUIDO	</t>
        </is>
      </c>
      <c r="D8" t="n">
        <v>3.0116</v>
      </c>
      <c r="E8" t="n">
        <v>33.2</v>
      </c>
      <c r="F8" t="n">
        <v>26.79</v>
      </c>
      <c r="G8" t="n">
        <v>15.16</v>
      </c>
      <c r="H8" t="n">
        <v>0.24</v>
      </c>
      <c r="I8" t="n">
        <v>106</v>
      </c>
      <c r="J8" t="n">
        <v>187.97</v>
      </c>
      <c r="K8" t="n">
        <v>53.44</v>
      </c>
      <c r="L8" t="n">
        <v>2.5</v>
      </c>
      <c r="M8" t="n">
        <v>104</v>
      </c>
      <c r="N8" t="n">
        <v>37.03</v>
      </c>
      <c r="O8" t="n">
        <v>23416.52</v>
      </c>
      <c r="P8" t="n">
        <v>364.99</v>
      </c>
      <c r="Q8" t="n">
        <v>452.85</v>
      </c>
      <c r="R8" t="n">
        <v>161.23</v>
      </c>
      <c r="S8" t="n">
        <v>57.64</v>
      </c>
      <c r="T8" t="n">
        <v>49224.52</v>
      </c>
      <c r="U8" t="n">
        <v>0.36</v>
      </c>
      <c r="V8" t="n">
        <v>0.79</v>
      </c>
      <c r="W8" t="n">
        <v>6.99</v>
      </c>
      <c r="X8" t="n">
        <v>3.06</v>
      </c>
      <c r="Y8" t="n">
        <v>1</v>
      </c>
      <c r="Z8" t="n">
        <v>10</v>
      </c>
      <c r="AA8" t="n">
        <v>576.8650616471408</v>
      </c>
      <c r="AB8" t="n">
        <v>789.2922268360038</v>
      </c>
      <c r="AC8" t="n">
        <v>713.9632844853728</v>
      </c>
      <c r="AD8" t="n">
        <v>576865.0616471408</v>
      </c>
      <c r="AE8" t="n">
        <v>789292.2268360038</v>
      </c>
      <c r="AF8" t="n">
        <v>2.970037006752881e-06</v>
      </c>
      <c r="AG8" t="n">
        <v>9.606481481481483</v>
      </c>
      <c r="AH8" t="n">
        <v>713963.2844853728</v>
      </c>
    </row>
    <row r="9">
      <c r="A9" t="n">
        <v>7</v>
      </c>
      <c r="B9" t="n">
        <v>95</v>
      </c>
      <c r="C9" t="inlineStr">
        <is>
          <t xml:space="preserve">CONCLUIDO	</t>
        </is>
      </c>
      <c r="D9" t="n">
        <v>3.0807</v>
      </c>
      <c r="E9" t="n">
        <v>32.46</v>
      </c>
      <c r="F9" t="n">
        <v>26.46</v>
      </c>
      <c r="G9" t="n">
        <v>16.71</v>
      </c>
      <c r="H9" t="n">
        <v>0.26</v>
      </c>
      <c r="I9" t="n">
        <v>95</v>
      </c>
      <c r="J9" t="n">
        <v>188.35</v>
      </c>
      <c r="K9" t="n">
        <v>53.44</v>
      </c>
      <c r="L9" t="n">
        <v>2.75</v>
      </c>
      <c r="M9" t="n">
        <v>93</v>
      </c>
      <c r="N9" t="n">
        <v>37.16</v>
      </c>
      <c r="O9" t="n">
        <v>23463.4</v>
      </c>
      <c r="P9" t="n">
        <v>360.22</v>
      </c>
      <c r="Q9" t="n">
        <v>452.75</v>
      </c>
      <c r="R9" t="n">
        <v>151.09</v>
      </c>
      <c r="S9" t="n">
        <v>57.64</v>
      </c>
      <c r="T9" t="n">
        <v>44209.38</v>
      </c>
      <c r="U9" t="n">
        <v>0.38</v>
      </c>
      <c r="V9" t="n">
        <v>0.8</v>
      </c>
      <c r="W9" t="n">
        <v>6.95</v>
      </c>
      <c r="X9" t="n">
        <v>2.73</v>
      </c>
      <c r="Y9" t="n">
        <v>1</v>
      </c>
      <c r="Z9" t="n">
        <v>10</v>
      </c>
      <c r="AA9" t="n">
        <v>562.9264799834685</v>
      </c>
      <c r="AB9" t="n">
        <v>770.2208444769439</v>
      </c>
      <c r="AC9" t="n">
        <v>696.7120480918081</v>
      </c>
      <c r="AD9" t="n">
        <v>562926.4799834685</v>
      </c>
      <c r="AE9" t="n">
        <v>770220.8444769438</v>
      </c>
      <c r="AF9" t="n">
        <v>3.03818335990955e-06</v>
      </c>
      <c r="AG9" t="n">
        <v>9.392361111111112</v>
      </c>
      <c r="AH9" t="n">
        <v>696712.0480918081</v>
      </c>
    </row>
    <row r="10">
      <c r="A10" t="n">
        <v>8</v>
      </c>
      <c r="B10" t="n">
        <v>95</v>
      </c>
      <c r="C10" t="inlineStr">
        <is>
          <t xml:space="preserve">CONCLUIDO	</t>
        </is>
      </c>
      <c r="D10" t="n">
        <v>3.1322</v>
      </c>
      <c r="E10" t="n">
        <v>31.93</v>
      </c>
      <c r="F10" t="n">
        <v>26.22</v>
      </c>
      <c r="G10" t="n">
        <v>18.08</v>
      </c>
      <c r="H10" t="n">
        <v>0.28</v>
      </c>
      <c r="I10" t="n">
        <v>87</v>
      </c>
      <c r="J10" t="n">
        <v>188.73</v>
      </c>
      <c r="K10" t="n">
        <v>53.44</v>
      </c>
      <c r="L10" t="n">
        <v>3</v>
      </c>
      <c r="M10" t="n">
        <v>85</v>
      </c>
      <c r="N10" t="n">
        <v>37.29</v>
      </c>
      <c r="O10" t="n">
        <v>23510.33</v>
      </c>
      <c r="P10" t="n">
        <v>356.7</v>
      </c>
      <c r="Q10" t="n">
        <v>452.79</v>
      </c>
      <c r="R10" t="n">
        <v>143.3</v>
      </c>
      <c r="S10" t="n">
        <v>57.64</v>
      </c>
      <c r="T10" t="n">
        <v>40353.39</v>
      </c>
      <c r="U10" t="n">
        <v>0.4</v>
      </c>
      <c r="V10" t="n">
        <v>0.8100000000000001</v>
      </c>
      <c r="W10" t="n">
        <v>6.94</v>
      </c>
      <c r="X10" t="n">
        <v>2.49</v>
      </c>
      <c r="Y10" t="n">
        <v>1</v>
      </c>
      <c r="Z10" t="n">
        <v>10</v>
      </c>
      <c r="AA10" t="n">
        <v>541.1865914874605</v>
      </c>
      <c r="AB10" t="n">
        <v>740.4753699405148</v>
      </c>
      <c r="AC10" t="n">
        <v>669.8054398971003</v>
      </c>
      <c r="AD10" t="n">
        <v>541186.5914874605</v>
      </c>
      <c r="AE10" t="n">
        <v>740475.3699405148</v>
      </c>
      <c r="AF10" t="n">
        <v>3.088972610091438e-06</v>
      </c>
      <c r="AG10" t="n">
        <v>9.23900462962963</v>
      </c>
      <c r="AH10" t="n">
        <v>669805.4398971003</v>
      </c>
    </row>
    <row r="11">
      <c r="A11" t="n">
        <v>9</v>
      </c>
      <c r="B11" t="n">
        <v>95</v>
      </c>
      <c r="C11" t="inlineStr">
        <is>
          <t xml:space="preserve">CONCLUIDO	</t>
        </is>
      </c>
      <c r="D11" t="n">
        <v>3.1873</v>
      </c>
      <c r="E11" t="n">
        <v>31.37</v>
      </c>
      <c r="F11" t="n">
        <v>25.97</v>
      </c>
      <c r="G11" t="n">
        <v>19.72</v>
      </c>
      <c r="H11" t="n">
        <v>0.3</v>
      </c>
      <c r="I11" t="n">
        <v>79</v>
      </c>
      <c r="J11" t="n">
        <v>189.11</v>
      </c>
      <c r="K11" t="n">
        <v>53.44</v>
      </c>
      <c r="L11" t="n">
        <v>3.25</v>
      </c>
      <c r="M11" t="n">
        <v>77</v>
      </c>
      <c r="N11" t="n">
        <v>37.42</v>
      </c>
      <c r="O11" t="n">
        <v>23557.3</v>
      </c>
      <c r="P11" t="n">
        <v>352.99</v>
      </c>
      <c r="Q11" t="n">
        <v>452.76</v>
      </c>
      <c r="R11" t="n">
        <v>135.2</v>
      </c>
      <c r="S11" t="n">
        <v>57.64</v>
      </c>
      <c r="T11" t="n">
        <v>36342.98</v>
      </c>
      <c r="U11" t="n">
        <v>0.43</v>
      </c>
      <c r="V11" t="n">
        <v>0.82</v>
      </c>
      <c r="W11" t="n">
        <v>6.92</v>
      </c>
      <c r="X11" t="n">
        <v>2.24</v>
      </c>
      <c r="Y11" t="n">
        <v>1</v>
      </c>
      <c r="Z11" t="n">
        <v>10</v>
      </c>
      <c r="AA11" t="n">
        <v>531.1003464944745</v>
      </c>
      <c r="AB11" t="n">
        <v>726.6749245673871</v>
      </c>
      <c r="AC11" t="n">
        <v>657.3220896613369</v>
      </c>
      <c r="AD11" t="n">
        <v>531100.3464944744</v>
      </c>
      <c r="AE11" t="n">
        <v>726674.9245673871</v>
      </c>
      <c r="AF11" t="n">
        <v>3.143312176790894e-06</v>
      </c>
      <c r="AG11" t="n">
        <v>9.076967592592593</v>
      </c>
      <c r="AH11" t="n">
        <v>657322.089661337</v>
      </c>
    </row>
    <row r="12">
      <c r="A12" t="n">
        <v>10</v>
      </c>
      <c r="B12" t="n">
        <v>95</v>
      </c>
      <c r="C12" t="inlineStr">
        <is>
          <t xml:space="preserve">CONCLUIDO	</t>
        </is>
      </c>
      <c r="D12" t="n">
        <v>3.2251</v>
      </c>
      <c r="E12" t="n">
        <v>31.01</v>
      </c>
      <c r="F12" t="n">
        <v>25.82</v>
      </c>
      <c r="G12" t="n">
        <v>21.22</v>
      </c>
      <c r="H12" t="n">
        <v>0.33</v>
      </c>
      <c r="I12" t="n">
        <v>73</v>
      </c>
      <c r="J12" t="n">
        <v>189.49</v>
      </c>
      <c r="K12" t="n">
        <v>53.44</v>
      </c>
      <c r="L12" t="n">
        <v>3.5</v>
      </c>
      <c r="M12" t="n">
        <v>71</v>
      </c>
      <c r="N12" t="n">
        <v>37.55</v>
      </c>
      <c r="O12" t="n">
        <v>23604.32</v>
      </c>
      <c r="P12" t="n">
        <v>350.84</v>
      </c>
      <c r="Q12" t="n">
        <v>452.77</v>
      </c>
      <c r="R12" t="n">
        <v>130.55</v>
      </c>
      <c r="S12" t="n">
        <v>57.64</v>
      </c>
      <c r="T12" t="n">
        <v>34050.4</v>
      </c>
      <c r="U12" t="n">
        <v>0.44</v>
      </c>
      <c r="V12" t="n">
        <v>0.82</v>
      </c>
      <c r="W12" t="n">
        <v>6.92</v>
      </c>
      <c r="X12" t="n">
        <v>2.09</v>
      </c>
      <c r="Y12" t="n">
        <v>1</v>
      </c>
      <c r="Z12" t="n">
        <v>10</v>
      </c>
      <c r="AA12" t="n">
        <v>524.5809804835442</v>
      </c>
      <c r="AB12" t="n">
        <v>717.7548403771025</v>
      </c>
      <c r="AC12" t="n">
        <v>649.2533257867565</v>
      </c>
      <c r="AD12" t="n">
        <v>524580.9804835442</v>
      </c>
      <c r="AE12" t="n">
        <v>717754.8403771025</v>
      </c>
      <c r="AF12" t="n">
        <v>3.180590500225367e-06</v>
      </c>
      <c r="AG12" t="n">
        <v>8.972800925925926</v>
      </c>
      <c r="AH12" t="n">
        <v>649253.3257867565</v>
      </c>
    </row>
    <row r="13">
      <c r="A13" t="n">
        <v>11</v>
      </c>
      <c r="B13" t="n">
        <v>95</v>
      </c>
      <c r="C13" t="inlineStr">
        <is>
          <t xml:space="preserve">CONCLUIDO	</t>
        </is>
      </c>
      <c r="D13" t="n">
        <v>3.2617</v>
      </c>
      <c r="E13" t="n">
        <v>30.66</v>
      </c>
      <c r="F13" t="n">
        <v>25.66</v>
      </c>
      <c r="G13" t="n">
        <v>22.64</v>
      </c>
      <c r="H13" t="n">
        <v>0.35</v>
      </c>
      <c r="I13" t="n">
        <v>68</v>
      </c>
      <c r="J13" t="n">
        <v>189.87</v>
      </c>
      <c r="K13" t="n">
        <v>53.44</v>
      </c>
      <c r="L13" t="n">
        <v>3.75</v>
      </c>
      <c r="M13" t="n">
        <v>66</v>
      </c>
      <c r="N13" t="n">
        <v>37.69</v>
      </c>
      <c r="O13" t="n">
        <v>23651.38</v>
      </c>
      <c r="P13" t="n">
        <v>348.31</v>
      </c>
      <c r="Q13" t="n">
        <v>452.61</v>
      </c>
      <c r="R13" t="n">
        <v>125.23</v>
      </c>
      <c r="S13" t="n">
        <v>57.64</v>
      </c>
      <c r="T13" t="n">
        <v>31411.41</v>
      </c>
      <c r="U13" t="n">
        <v>0.46</v>
      </c>
      <c r="V13" t="n">
        <v>0.83</v>
      </c>
      <c r="W13" t="n">
        <v>6.9</v>
      </c>
      <c r="X13" t="n">
        <v>1.93</v>
      </c>
      <c r="Y13" t="n">
        <v>1</v>
      </c>
      <c r="Z13" t="n">
        <v>10</v>
      </c>
      <c r="AA13" t="n">
        <v>518.1906877410797</v>
      </c>
      <c r="AB13" t="n">
        <v>709.0113599270437</v>
      </c>
      <c r="AC13" t="n">
        <v>641.3443108392995</v>
      </c>
      <c r="AD13" t="n">
        <v>518190.6877410797</v>
      </c>
      <c r="AE13" t="n">
        <v>709011.3599270437</v>
      </c>
      <c r="AF13" t="n">
        <v>3.21668538482065e-06</v>
      </c>
      <c r="AG13" t="n">
        <v>8.871527777777779</v>
      </c>
      <c r="AH13" t="n">
        <v>641344.3108392995</v>
      </c>
    </row>
    <row r="14">
      <c r="A14" t="n">
        <v>12</v>
      </c>
      <c r="B14" t="n">
        <v>95</v>
      </c>
      <c r="C14" t="inlineStr">
        <is>
          <t xml:space="preserve">CONCLUIDO	</t>
        </is>
      </c>
      <c r="D14" t="n">
        <v>3.2968</v>
      </c>
      <c r="E14" t="n">
        <v>30.33</v>
      </c>
      <c r="F14" t="n">
        <v>25.52</v>
      </c>
      <c r="G14" t="n">
        <v>24.3</v>
      </c>
      <c r="H14" t="n">
        <v>0.37</v>
      </c>
      <c r="I14" t="n">
        <v>63</v>
      </c>
      <c r="J14" t="n">
        <v>190.25</v>
      </c>
      <c r="K14" t="n">
        <v>53.44</v>
      </c>
      <c r="L14" t="n">
        <v>4</v>
      </c>
      <c r="M14" t="n">
        <v>61</v>
      </c>
      <c r="N14" t="n">
        <v>37.82</v>
      </c>
      <c r="O14" t="n">
        <v>23698.48</v>
      </c>
      <c r="P14" t="n">
        <v>346.13</v>
      </c>
      <c r="Q14" t="n">
        <v>452.7</v>
      </c>
      <c r="R14" t="n">
        <v>120.49</v>
      </c>
      <c r="S14" t="n">
        <v>57.64</v>
      </c>
      <c r="T14" t="n">
        <v>29067.29</v>
      </c>
      <c r="U14" t="n">
        <v>0.48</v>
      </c>
      <c r="V14" t="n">
        <v>0.83</v>
      </c>
      <c r="W14" t="n">
        <v>6.9</v>
      </c>
      <c r="X14" t="n">
        <v>1.79</v>
      </c>
      <c r="Y14" t="n">
        <v>1</v>
      </c>
      <c r="Z14" t="n">
        <v>10</v>
      </c>
      <c r="AA14" t="n">
        <v>512.4221287477629</v>
      </c>
      <c r="AB14" t="n">
        <v>701.1185630215261</v>
      </c>
      <c r="AC14" t="n">
        <v>634.2047913928344</v>
      </c>
      <c r="AD14" t="n">
        <v>512422.128747763</v>
      </c>
      <c r="AE14" t="n">
        <v>701118.5630215261</v>
      </c>
      <c r="AF14" t="n">
        <v>3.251300970866948e-06</v>
      </c>
      <c r="AG14" t="n">
        <v>8.776041666666666</v>
      </c>
      <c r="AH14" t="n">
        <v>634204.7913928344</v>
      </c>
    </row>
    <row r="15">
      <c r="A15" t="n">
        <v>13</v>
      </c>
      <c r="B15" t="n">
        <v>95</v>
      </c>
      <c r="C15" t="inlineStr">
        <is>
          <t xml:space="preserve">CONCLUIDO	</t>
        </is>
      </c>
      <c r="D15" t="n">
        <v>3.3273</v>
      </c>
      <c r="E15" t="n">
        <v>30.05</v>
      </c>
      <c r="F15" t="n">
        <v>25.39</v>
      </c>
      <c r="G15" t="n">
        <v>25.82</v>
      </c>
      <c r="H15" t="n">
        <v>0.4</v>
      </c>
      <c r="I15" t="n">
        <v>59</v>
      </c>
      <c r="J15" t="n">
        <v>190.63</v>
      </c>
      <c r="K15" t="n">
        <v>53.44</v>
      </c>
      <c r="L15" t="n">
        <v>4.25</v>
      </c>
      <c r="M15" t="n">
        <v>57</v>
      </c>
      <c r="N15" t="n">
        <v>37.95</v>
      </c>
      <c r="O15" t="n">
        <v>23745.63</v>
      </c>
      <c r="P15" t="n">
        <v>344.13</v>
      </c>
      <c r="Q15" t="n">
        <v>452.66</v>
      </c>
      <c r="R15" t="n">
        <v>116.22</v>
      </c>
      <c r="S15" t="n">
        <v>57.64</v>
      </c>
      <c r="T15" t="n">
        <v>26950.88</v>
      </c>
      <c r="U15" t="n">
        <v>0.5</v>
      </c>
      <c r="V15" t="n">
        <v>0.84</v>
      </c>
      <c r="W15" t="n">
        <v>6.9</v>
      </c>
      <c r="X15" t="n">
        <v>1.66</v>
      </c>
      <c r="Y15" t="n">
        <v>1</v>
      </c>
      <c r="Z15" t="n">
        <v>10</v>
      </c>
      <c r="AA15" t="n">
        <v>507.4033448449865</v>
      </c>
      <c r="AB15" t="n">
        <v>694.251641472628</v>
      </c>
      <c r="AC15" t="n">
        <v>627.9932391987782</v>
      </c>
      <c r="AD15" t="n">
        <v>507403.3448449865</v>
      </c>
      <c r="AE15" t="n">
        <v>694251.641472628</v>
      </c>
      <c r="AF15" t="n">
        <v>3.281380041363017e-06</v>
      </c>
      <c r="AG15" t="n">
        <v>8.695023148148149</v>
      </c>
      <c r="AH15" t="n">
        <v>627993.2391987782</v>
      </c>
    </row>
    <row r="16">
      <c r="A16" t="n">
        <v>14</v>
      </c>
      <c r="B16" t="n">
        <v>95</v>
      </c>
      <c r="C16" t="inlineStr">
        <is>
          <t xml:space="preserve">CONCLUIDO	</t>
        </is>
      </c>
      <c r="D16" t="n">
        <v>3.3485</v>
      </c>
      <c r="E16" t="n">
        <v>29.86</v>
      </c>
      <c r="F16" t="n">
        <v>25.31</v>
      </c>
      <c r="G16" t="n">
        <v>27.12</v>
      </c>
      <c r="H16" t="n">
        <v>0.42</v>
      </c>
      <c r="I16" t="n">
        <v>56</v>
      </c>
      <c r="J16" t="n">
        <v>191.02</v>
      </c>
      <c r="K16" t="n">
        <v>53.44</v>
      </c>
      <c r="L16" t="n">
        <v>4.5</v>
      </c>
      <c r="M16" t="n">
        <v>54</v>
      </c>
      <c r="N16" t="n">
        <v>38.08</v>
      </c>
      <c r="O16" t="n">
        <v>23792.83</v>
      </c>
      <c r="P16" t="n">
        <v>342.76</v>
      </c>
      <c r="Q16" t="n">
        <v>452.71</v>
      </c>
      <c r="R16" t="n">
        <v>113.74</v>
      </c>
      <c r="S16" t="n">
        <v>57.64</v>
      </c>
      <c r="T16" t="n">
        <v>25727.23</v>
      </c>
      <c r="U16" t="n">
        <v>0.51</v>
      </c>
      <c r="V16" t="n">
        <v>0.84</v>
      </c>
      <c r="W16" t="n">
        <v>6.89</v>
      </c>
      <c r="X16" t="n">
        <v>1.58</v>
      </c>
      <c r="Y16" t="n">
        <v>1</v>
      </c>
      <c r="Z16" t="n">
        <v>10</v>
      </c>
      <c r="AA16" t="n">
        <v>504.0180976141809</v>
      </c>
      <c r="AB16" t="n">
        <v>689.6197968648723</v>
      </c>
      <c r="AC16" t="n">
        <v>623.803451339552</v>
      </c>
      <c r="AD16" t="n">
        <v>504018.0976141809</v>
      </c>
      <c r="AE16" t="n">
        <v>689619.7968648723</v>
      </c>
      <c r="AF16" t="n">
        <v>3.302287460855367e-06</v>
      </c>
      <c r="AG16" t="n">
        <v>8.640046296296296</v>
      </c>
      <c r="AH16" t="n">
        <v>623803.4513395519</v>
      </c>
    </row>
    <row r="17">
      <c r="A17" t="n">
        <v>15</v>
      </c>
      <c r="B17" t="n">
        <v>95</v>
      </c>
      <c r="C17" t="inlineStr">
        <is>
          <t xml:space="preserve">CONCLUIDO	</t>
        </is>
      </c>
      <c r="D17" t="n">
        <v>3.3689</v>
      </c>
      <c r="E17" t="n">
        <v>29.68</v>
      </c>
      <c r="F17" t="n">
        <v>25.24</v>
      </c>
      <c r="G17" t="n">
        <v>28.58</v>
      </c>
      <c r="H17" t="n">
        <v>0.44</v>
      </c>
      <c r="I17" t="n">
        <v>53</v>
      </c>
      <c r="J17" t="n">
        <v>191.4</v>
      </c>
      <c r="K17" t="n">
        <v>53.44</v>
      </c>
      <c r="L17" t="n">
        <v>4.75</v>
      </c>
      <c r="M17" t="n">
        <v>51</v>
      </c>
      <c r="N17" t="n">
        <v>38.22</v>
      </c>
      <c r="O17" t="n">
        <v>23840.07</v>
      </c>
      <c r="P17" t="n">
        <v>341.7</v>
      </c>
      <c r="Q17" t="n">
        <v>452.69</v>
      </c>
      <c r="R17" t="n">
        <v>111.87</v>
      </c>
      <c r="S17" t="n">
        <v>57.64</v>
      </c>
      <c r="T17" t="n">
        <v>24807.43</v>
      </c>
      <c r="U17" t="n">
        <v>0.52</v>
      </c>
      <c r="V17" t="n">
        <v>0.84</v>
      </c>
      <c r="W17" t="n">
        <v>6.88</v>
      </c>
      <c r="X17" t="n">
        <v>1.51</v>
      </c>
      <c r="Y17" t="n">
        <v>1</v>
      </c>
      <c r="Z17" t="n">
        <v>10</v>
      </c>
      <c r="AA17" t="n">
        <v>501.0095659323224</v>
      </c>
      <c r="AB17" t="n">
        <v>685.5033910907031</v>
      </c>
      <c r="AC17" t="n">
        <v>620.0799095550576</v>
      </c>
      <c r="AD17" t="n">
        <v>501009.5659323224</v>
      </c>
      <c r="AE17" t="n">
        <v>685503.3910907031</v>
      </c>
      <c r="AF17" t="n">
        <v>3.32240592112159e-06</v>
      </c>
      <c r="AG17" t="n">
        <v>8.587962962962964</v>
      </c>
      <c r="AH17" t="n">
        <v>620079.9095550576</v>
      </c>
    </row>
    <row r="18">
      <c r="A18" t="n">
        <v>16</v>
      </c>
      <c r="B18" t="n">
        <v>95</v>
      </c>
      <c r="C18" t="inlineStr">
        <is>
          <t xml:space="preserve">CONCLUIDO	</t>
        </is>
      </c>
      <c r="D18" t="n">
        <v>3.393</v>
      </c>
      <c r="E18" t="n">
        <v>29.47</v>
      </c>
      <c r="F18" t="n">
        <v>25.14</v>
      </c>
      <c r="G18" t="n">
        <v>30.17</v>
      </c>
      <c r="H18" t="n">
        <v>0.46</v>
      </c>
      <c r="I18" t="n">
        <v>50</v>
      </c>
      <c r="J18" t="n">
        <v>191.78</v>
      </c>
      <c r="K18" t="n">
        <v>53.44</v>
      </c>
      <c r="L18" t="n">
        <v>5</v>
      </c>
      <c r="M18" t="n">
        <v>48</v>
      </c>
      <c r="N18" t="n">
        <v>38.35</v>
      </c>
      <c r="O18" t="n">
        <v>23887.36</v>
      </c>
      <c r="P18" t="n">
        <v>339.93</v>
      </c>
      <c r="Q18" t="n">
        <v>452.7</v>
      </c>
      <c r="R18" t="n">
        <v>108.4</v>
      </c>
      <c r="S18" t="n">
        <v>57.64</v>
      </c>
      <c r="T18" t="n">
        <v>23089.25</v>
      </c>
      <c r="U18" t="n">
        <v>0.53</v>
      </c>
      <c r="V18" t="n">
        <v>0.84</v>
      </c>
      <c r="W18" t="n">
        <v>6.88</v>
      </c>
      <c r="X18" t="n">
        <v>1.42</v>
      </c>
      <c r="Y18" t="n">
        <v>1</v>
      </c>
      <c r="Z18" t="n">
        <v>10</v>
      </c>
      <c r="AA18" t="n">
        <v>485.1533946892235</v>
      </c>
      <c r="AB18" t="n">
        <v>663.80827807099</v>
      </c>
      <c r="AC18" t="n">
        <v>600.4553476726635</v>
      </c>
      <c r="AD18" t="n">
        <v>485153.3946892235</v>
      </c>
      <c r="AE18" t="n">
        <v>663808.27807099</v>
      </c>
      <c r="AF18" t="n">
        <v>3.346173317808648e-06</v>
      </c>
      <c r="AG18" t="n">
        <v>8.527199074074074</v>
      </c>
      <c r="AH18" t="n">
        <v>600455.3476726635</v>
      </c>
    </row>
    <row r="19">
      <c r="A19" t="n">
        <v>17</v>
      </c>
      <c r="B19" t="n">
        <v>95</v>
      </c>
      <c r="C19" t="inlineStr">
        <is>
          <t xml:space="preserve">CONCLUIDO	</t>
        </is>
      </c>
      <c r="D19" t="n">
        <v>3.4111</v>
      </c>
      <c r="E19" t="n">
        <v>29.32</v>
      </c>
      <c r="F19" t="n">
        <v>25.06</v>
      </c>
      <c r="G19" t="n">
        <v>31.33</v>
      </c>
      <c r="H19" t="n">
        <v>0.48</v>
      </c>
      <c r="I19" t="n">
        <v>48</v>
      </c>
      <c r="J19" t="n">
        <v>192.17</v>
      </c>
      <c r="K19" t="n">
        <v>53.44</v>
      </c>
      <c r="L19" t="n">
        <v>5.25</v>
      </c>
      <c r="M19" t="n">
        <v>46</v>
      </c>
      <c r="N19" t="n">
        <v>38.48</v>
      </c>
      <c r="O19" t="n">
        <v>23934.69</v>
      </c>
      <c r="P19" t="n">
        <v>338.64</v>
      </c>
      <c r="Q19" t="n">
        <v>452.85</v>
      </c>
      <c r="R19" t="n">
        <v>106</v>
      </c>
      <c r="S19" t="n">
        <v>57.64</v>
      </c>
      <c r="T19" t="n">
        <v>21896.24</v>
      </c>
      <c r="U19" t="n">
        <v>0.54</v>
      </c>
      <c r="V19" t="n">
        <v>0.85</v>
      </c>
      <c r="W19" t="n">
        <v>6.86</v>
      </c>
      <c r="X19" t="n">
        <v>1.33</v>
      </c>
      <c r="Y19" t="n">
        <v>1</v>
      </c>
      <c r="Z19" t="n">
        <v>10</v>
      </c>
      <c r="AA19" t="n">
        <v>482.0765260285363</v>
      </c>
      <c r="AB19" t="n">
        <v>659.5983706275725</v>
      </c>
      <c r="AC19" t="n">
        <v>596.6472278870037</v>
      </c>
      <c r="AD19" t="n">
        <v>482076.5260285363</v>
      </c>
      <c r="AE19" t="n">
        <v>659598.3706275725</v>
      </c>
      <c r="AF19" t="n">
        <v>3.364023520299758e-06</v>
      </c>
      <c r="AG19" t="n">
        <v>8.483796296296296</v>
      </c>
      <c r="AH19" t="n">
        <v>596647.2278870037</v>
      </c>
    </row>
    <row r="20">
      <c r="A20" t="n">
        <v>18</v>
      </c>
      <c r="B20" t="n">
        <v>95</v>
      </c>
      <c r="C20" t="inlineStr">
        <is>
          <t xml:space="preserve">CONCLUIDO	</t>
        </is>
      </c>
      <c r="D20" t="n">
        <v>3.4333</v>
      </c>
      <c r="E20" t="n">
        <v>29.13</v>
      </c>
      <c r="F20" t="n">
        <v>24.98</v>
      </c>
      <c r="G20" t="n">
        <v>33.31</v>
      </c>
      <c r="H20" t="n">
        <v>0.51</v>
      </c>
      <c r="I20" t="n">
        <v>45</v>
      </c>
      <c r="J20" t="n">
        <v>192.55</v>
      </c>
      <c r="K20" t="n">
        <v>53.44</v>
      </c>
      <c r="L20" t="n">
        <v>5.5</v>
      </c>
      <c r="M20" t="n">
        <v>43</v>
      </c>
      <c r="N20" t="n">
        <v>38.62</v>
      </c>
      <c r="O20" t="n">
        <v>23982.06</v>
      </c>
      <c r="P20" t="n">
        <v>337.27</v>
      </c>
      <c r="Q20" t="n">
        <v>452.61</v>
      </c>
      <c r="R20" t="n">
        <v>103.06</v>
      </c>
      <c r="S20" t="n">
        <v>57.64</v>
      </c>
      <c r="T20" t="n">
        <v>20442.04</v>
      </c>
      <c r="U20" t="n">
        <v>0.5600000000000001</v>
      </c>
      <c r="V20" t="n">
        <v>0.85</v>
      </c>
      <c r="W20" t="n">
        <v>6.87</v>
      </c>
      <c r="X20" t="n">
        <v>1.26</v>
      </c>
      <c r="Y20" t="n">
        <v>1</v>
      </c>
      <c r="Z20" t="n">
        <v>10</v>
      </c>
      <c r="AA20" t="n">
        <v>478.7626110160292</v>
      </c>
      <c r="AB20" t="n">
        <v>655.0641259078483</v>
      </c>
      <c r="AC20" t="n">
        <v>592.5457251194775</v>
      </c>
      <c r="AD20" t="n">
        <v>478762.6110160291</v>
      </c>
      <c r="AE20" t="n">
        <v>655064.1259078482</v>
      </c>
      <c r="AF20" t="n">
        <v>3.385917138824766e-06</v>
      </c>
      <c r="AG20" t="n">
        <v>8.428819444444445</v>
      </c>
      <c r="AH20" t="n">
        <v>592545.7251194775</v>
      </c>
    </row>
    <row r="21">
      <c r="A21" t="n">
        <v>19</v>
      </c>
      <c r="B21" t="n">
        <v>95</v>
      </c>
      <c r="C21" t="inlineStr">
        <is>
          <t xml:space="preserve">CONCLUIDO	</t>
        </is>
      </c>
      <c r="D21" t="n">
        <v>3.4468</v>
      </c>
      <c r="E21" t="n">
        <v>29.01</v>
      </c>
      <c r="F21" t="n">
        <v>24.94</v>
      </c>
      <c r="G21" t="n">
        <v>34.81</v>
      </c>
      <c r="H21" t="n">
        <v>0.53</v>
      </c>
      <c r="I21" t="n">
        <v>43</v>
      </c>
      <c r="J21" t="n">
        <v>192.94</v>
      </c>
      <c r="K21" t="n">
        <v>53.44</v>
      </c>
      <c r="L21" t="n">
        <v>5.75</v>
      </c>
      <c r="M21" t="n">
        <v>41</v>
      </c>
      <c r="N21" t="n">
        <v>38.75</v>
      </c>
      <c r="O21" t="n">
        <v>24029.48</v>
      </c>
      <c r="P21" t="n">
        <v>336.47</v>
      </c>
      <c r="Q21" t="n">
        <v>452.67</v>
      </c>
      <c r="R21" t="n">
        <v>101.98</v>
      </c>
      <c r="S21" t="n">
        <v>57.64</v>
      </c>
      <c r="T21" t="n">
        <v>19911.68</v>
      </c>
      <c r="U21" t="n">
        <v>0.57</v>
      </c>
      <c r="V21" t="n">
        <v>0.85</v>
      </c>
      <c r="W21" t="n">
        <v>6.86</v>
      </c>
      <c r="X21" t="n">
        <v>1.22</v>
      </c>
      <c r="Y21" t="n">
        <v>1</v>
      </c>
      <c r="Z21" t="n">
        <v>10</v>
      </c>
      <c r="AA21" t="n">
        <v>476.8197128909388</v>
      </c>
      <c r="AB21" t="n">
        <v>652.4057669784838</v>
      </c>
      <c r="AC21" t="n">
        <v>590.1410762353014</v>
      </c>
      <c r="AD21" t="n">
        <v>476819.7128909389</v>
      </c>
      <c r="AE21" t="n">
        <v>652405.7669784839</v>
      </c>
      <c r="AF21" t="n">
        <v>3.399230825765649e-06</v>
      </c>
      <c r="AG21" t="n">
        <v>8.394097222222223</v>
      </c>
      <c r="AH21" t="n">
        <v>590141.0762353014</v>
      </c>
    </row>
    <row r="22">
      <c r="A22" t="n">
        <v>20</v>
      </c>
      <c r="B22" t="n">
        <v>95</v>
      </c>
      <c r="C22" t="inlineStr">
        <is>
          <t xml:space="preserve">CONCLUIDO	</t>
        </is>
      </c>
      <c r="D22" t="n">
        <v>3.4653</v>
      </c>
      <c r="E22" t="n">
        <v>28.86</v>
      </c>
      <c r="F22" t="n">
        <v>24.86</v>
      </c>
      <c r="G22" t="n">
        <v>36.38</v>
      </c>
      <c r="H22" t="n">
        <v>0.55</v>
      </c>
      <c r="I22" t="n">
        <v>41</v>
      </c>
      <c r="J22" t="n">
        <v>193.32</v>
      </c>
      <c r="K22" t="n">
        <v>53.44</v>
      </c>
      <c r="L22" t="n">
        <v>6</v>
      </c>
      <c r="M22" t="n">
        <v>39</v>
      </c>
      <c r="N22" t="n">
        <v>38.89</v>
      </c>
      <c r="O22" t="n">
        <v>24076.95</v>
      </c>
      <c r="P22" t="n">
        <v>335.09</v>
      </c>
      <c r="Q22" t="n">
        <v>452.69</v>
      </c>
      <c r="R22" t="n">
        <v>99.23</v>
      </c>
      <c r="S22" t="n">
        <v>57.64</v>
      </c>
      <c r="T22" t="n">
        <v>18549.86</v>
      </c>
      <c r="U22" t="n">
        <v>0.58</v>
      </c>
      <c r="V22" t="n">
        <v>0.85</v>
      </c>
      <c r="W22" t="n">
        <v>6.86</v>
      </c>
      <c r="X22" t="n">
        <v>1.14</v>
      </c>
      <c r="Y22" t="n">
        <v>1</v>
      </c>
      <c r="Z22" t="n">
        <v>10</v>
      </c>
      <c r="AA22" t="n">
        <v>473.902068323011</v>
      </c>
      <c r="AB22" t="n">
        <v>648.4137169632509</v>
      </c>
      <c r="AC22" t="n">
        <v>586.530021870645</v>
      </c>
      <c r="AD22" t="n">
        <v>473902.0683230109</v>
      </c>
      <c r="AE22" t="n">
        <v>648413.7169632509</v>
      </c>
      <c r="AF22" t="n">
        <v>3.417475507869823e-06</v>
      </c>
      <c r="AG22" t="n">
        <v>8.350694444444445</v>
      </c>
      <c r="AH22" t="n">
        <v>586530.021870645</v>
      </c>
    </row>
    <row r="23">
      <c r="A23" t="n">
        <v>21</v>
      </c>
      <c r="B23" t="n">
        <v>95</v>
      </c>
      <c r="C23" t="inlineStr">
        <is>
          <t xml:space="preserve">CONCLUIDO	</t>
        </is>
      </c>
      <c r="D23" t="n">
        <v>3.4707</v>
      </c>
      <c r="E23" t="n">
        <v>28.81</v>
      </c>
      <c r="F23" t="n">
        <v>24.86</v>
      </c>
      <c r="G23" t="n">
        <v>37.28</v>
      </c>
      <c r="H23" t="n">
        <v>0.57</v>
      </c>
      <c r="I23" t="n">
        <v>40</v>
      </c>
      <c r="J23" t="n">
        <v>193.71</v>
      </c>
      <c r="K23" t="n">
        <v>53.44</v>
      </c>
      <c r="L23" t="n">
        <v>6.25</v>
      </c>
      <c r="M23" t="n">
        <v>38</v>
      </c>
      <c r="N23" t="n">
        <v>39.02</v>
      </c>
      <c r="O23" t="n">
        <v>24124.47</v>
      </c>
      <c r="P23" t="n">
        <v>334.92</v>
      </c>
      <c r="Q23" t="n">
        <v>452.58</v>
      </c>
      <c r="R23" t="n">
        <v>99.27</v>
      </c>
      <c r="S23" t="n">
        <v>57.64</v>
      </c>
      <c r="T23" t="n">
        <v>18574.18</v>
      </c>
      <c r="U23" t="n">
        <v>0.58</v>
      </c>
      <c r="V23" t="n">
        <v>0.85</v>
      </c>
      <c r="W23" t="n">
        <v>6.86</v>
      </c>
      <c r="X23" t="n">
        <v>1.13</v>
      </c>
      <c r="Y23" t="n">
        <v>1</v>
      </c>
      <c r="Z23" t="n">
        <v>10</v>
      </c>
      <c r="AA23" t="n">
        <v>473.2941942831778</v>
      </c>
      <c r="AB23" t="n">
        <v>647.5819968844412</v>
      </c>
      <c r="AC23" t="n">
        <v>585.7776799888303</v>
      </c>
      <c r="AD23" t="n">
        <v>473294.1942831778</v>
      </c>
      <c r="AE23" t="n">
        <v>647581.9968844412</v>
      </c>
      <c r="AF23" t="n">
        <v>3.422800982646176e-06</v>
      </c>
      <c r="AG23" t="n">
        <v>8.336226851851851</v>
      </c>
      <c r="AH23" t="n">
        <v>585777.6799888304</v>
      </c>
    </row>
    <row r="24">
      <c r="A24" t="n">
        <v>22</v>
      </c>
      <c r="B24" t="n">
        <v>95</v>
      </c>
      <c r="C24" t="inlineStr">
        <is>
          <t xml:space="preserve">CONCLUIDO	</t>
        </is>
      </c>
      <c r="D24" t="n">
        <v>3.4844</v>
      </c>
      <c r="E24" t="n">
        <v>28.7</v>
      </c>
      <c r="F24" t="n">
        <v>24.82</v>
      </c>
      <c r="G24" t="n">
        <v>39.18</v>
      </c>
      <c r="H24" t="n">
        <v>0.59</v>
      </c>
      <c r="I24" t="n">
        <v>38</v>
      </c>
      <c r="J24" t="n">
        <v>194.09</v>
      </c>
      <c r="K24" t="n">
        <v>53.44</v>
      </c>
      <c r="L24" t="n">
        <v>6.5</v>
      </c>
      <c r="M24" t="n">
        <v>36</v>
      </c>
      <c r="N24" t="n">
        <v>39.16</v>
      </c>
      <c r="O24" t="n">
        <v>24172.03</v>
      </c>
      <c r="P24" t="n">
        <v>334.08</v>
      </c>
      <c r="Q24" t="n">
        <v>452.63</v>
      </c>
      <c r="R24" t="n">
        <v>97.37</v>
      </c>
      <c r="S24" t="n">
        <v>57.64</v>
      </c>
      <c r="T24" t="n">
        <v>17634.54</v>
      </c>
      <c r="U24" t="n">
        <v>0.59</v>
      </c>
      <c r="V24" t="n">
        <v>0.85</v>
      </c>
      <c r="W24" t="n">
        <v>6.87</v>
      </c>
      <c r="X24" t="n">
        <v>1.09</v>
      </c>
      <c r="Y24" t="n">
        <v>1</v>
      </c>
      <c r="Z24" t="n">
        <v>10</v>
      </c>
      <c r="AA24" t="n">
        <v>471.3476633763788</v>
      </c>
      <c r="AB24" t="n">
        <v>644.918667422876</v>
      </c>
      <c r="AC24" t="n">
        <v>583.3685349530706</v>
      </c>
      <c r="AD24" t="n">
        <v>471347.6633763788</v>
      </c>
      <c r="AE24" t="n">
        <v>644918.667422876</v>
      </c>
      <c r="AF24" t="n">
        <v>3.436311909393591e-06</v>
      </c>
      <c r="AG24" t="n">
        <v>8.304398148148147</v>
      </c>
      <c r="AH24" t="n">
        <v>583368.5349530706</v>
      </c>
    </row>
    <row r="25">
      <c r="A25" t="n">
        <v>23</v>
      </c>
      <c r="B25" t="n">
        <v>95</v>
      </c>
      <c r="C25" t="inlineStr">
        <is>
          <t xml:space="preserve">CONCLUIDO	</t>
        </is>
      </c>
      <c r="D25" t="n">
        <v>3.4956</v>
      </c>
      <c r="E25" t="n">
        <v>28.61</v>
      </c>
      <c r="F25" t="n">
        <v>24.76</v>
      </c>
      <c r="G25" t="n">
        <v>40.15</v>
      </c>
      <c r="H25" t="n">
        <v>0.62</v>
      </c>
      <c r="I25" t="n">
        <v>37</v>
      </c>
      <c r="J25" t="n">
        <v>194.48</v>
      </c>
      <c r="K25" t="n">
        <v>53.44</v>
      </c>
      <c r="L25" t="n">
        <v>6.75</v>
      </c>
      <c r="M25" t="n">
        <v>35</v>
      </c>
      <c r="N25" t="n">
        <v>39.29</v>
      </c>
      <c r="O25" t="n">
        <v>24219.63</v>
      </c>
      <c r="P25" t="n">
        <v>333.02</v>
      </c>
      <c r="Q25" t="n">
        <v>452.57</v>
      </c>
      <c r="R25" t="n">
        <v>95.88</v>
      </c>
      <c r="S25" t="n">
        <v>57.64</v>
      </c>
      <c r="T25" t="n">
        <v>16894.2</v>
      </c>
      <c r="U25" t="n">
        <v>0.6</v>
      </c>
      <c r="V25" t="n">
        <v>0.86</v>
      </c>
      <c r="W25" t="n">
        <v>6.86</v>
      </c>
      <c r="X25" t="n">
        <v>1.04</v>
      </c>
      <c r="Y25" t="n">
        <v>1</v>
      </c>
      <c r="Z25" t="n">
        <v>10</v>
      </c>
      <c r="AA25" t="n">
        <v>469.4215750030149</v>
      </c>
      <c r="AB25" t="n">
        <v>642.2833083374177</v>
      </c>
      <c r="AC25" t="n">
        <v>580.9846908399786</v>
      </c>
      <c r="AD25" t="n">
        <v>469421.5750030149</v>
      </c>
      <c r="AE25" t="n">
        <v>642283.3083374177</v>
      </c>
      <c r="AF25" t="n">
        <v>3.447357338559361e-06</v>
      </c>
      <c r="AG25" t="n">
        <v>8.278356481481483</v>
      </c>
      <c r="AH25" t="n">
        <v>580984.6908399786</v>
      </c>
    </row>
    <row r="26">
      <c r="A26" t="n">
        <v>24</v>
      </c>
      <c r="B26" t="n">
        <v>95</v>
      </c>
      <c r="C26" t="inlineStr">
        <is>
          <t xml:space="preserve">CONCLUIDO	</t>
        </is>
      </c>
      <c r="D26" t="n">
        <v>3.5128</v>
      </c>
      <c r="E26" t="n">
        <v>28.47</v>
      </c>
      <c r="F26" t="n">
        <v>24.7</v>
      </c>
      <c r="G26" t="n">
        <v>42.34</v>
      </c>
      <c r="H26" t="n">
        <v>0.64</v>
      </c>
      <c r="I26" t="n">
        <v>35</v>
      </c>
      <c r="J26" t="n">
        <v>194.86</v>
      </c>
      <c r="K26" t="n">
        <v>53.44</v>
      </c>
      <c r="L26" t="n">
        <v>7</v>
      </c>
      <c r="M26" t="n">
        <v>33</v>
      </c>
      <c r="N26" t="n">
        <v>39.43</v>
      </c>
      <c r="O26" t="n">
        <v>24267.28</v>
      </c>
      <c r="P26" t="n">
        <v>331.88</v>
      </c>
      <c r="Q26" t="n">
        <v>452.63</v>
      </c>
      <c r="R26" t="n">
        <v>93.95999999999999</v>
      </c>
      <c r="S26" t="n">
        <v>57.64</v>
      </c>
      <c r="T26" t="n">
        <v>15942.72</v>
      </c>
      <c r="U26" t="n">
        <v>0.61</v>
      </c>
      <c r="V26" t="n">
        <v>0.86</v>
      </c>
      <c r="W26" t="n">
        <v>6.85</v>
      </c>
      <c r="X26" t="n">
        <v>0.97</v>
      </c>
      <c r="Y26" t="n">
        <v>1</v>
      </c>
      <c r="Z26" t="n">
        <v>10</v>
      </c>
      <c r="AA26" t="n">
        <v>466.9263631009044</v>
      </c>
      <c r="AB26" t="n">
        <v>638.86924933197</v>
      </c>
      <c r="AC26" t="n">
        <v>577.896464834349</v>
      </c>
      <c r="AD26" t="n">
        <v>466926.3631009044</v>
      </c>
      <c r="AE26" t="n">
        <v>638869.24933197</v>
      </c>
      <c r="AF26" t="n">
        <v>3.464319961921079e-06</v>
      </c>
      <c r="AG26" t="n">
        <v>8.237847222222223</v>
      </c>
      <c r="AH26" t="n">
        <v>577896.464834349</v>
      </c>
    </row>
    <row r="27">
      <c r="A27" t="n">
        <v>25</v>
      </c>
      <c r="B27" t="n">
        <v>95</v>
      </c>
      <c r="C27" t="inlineStr">
        <is>
          <t xml:space="preserve">CONCLUIDO	</t>
        </is>
      </c>
      <c r="D27" t="n">
        <v>3.5227</v>
      </c>
      <c r="E27" t="n">
        <v>28.39</v>
      </c>
      <c r="F27" t="n">
        <v>24.65</v>
      </c>
      <c r="G27" t="n">
        <v>43.51</v>
      </c>
      <c r="H27" t="n">
        <v>0.66</v>
      </c>
      <c r="I27" t="n">
        <v>34</v>
      </c>
      <c r="J27" t="n">
        <v>195.25</v>
      </c>
      <c r="K27" t="n">
        <v>53.44</v>
      </c>
      <c r="L27" t="n">
        <v>7.25</v>
      </c>
      <c r="M27" t="n">
        <v>32</v>
      </c>
      <c r="N27" t="n">
        <v>39.57</v>
      </c>
      <c r="O27" t="n">
        <v>24314.98</v>
      </c>
      <c r="P27" t="n">
        <v>330.94</v>
      </c>
      <c r="Q27" t="n">
        <v>452.64</v>
      </c>
      <c r="R27" t="n">
        <v>92.44</v>
      </c>
      <c r="S27" t="n">
        <v>57.64</v>
      </c>
      <c r="T27" t="n">
        <v>15188.12</v>
      </c>
      <c r="U27" t="n">
        <v>0.62</v>
      </c>
      <c r="V27" t="n">
        <v>0.86</v>
      </c>
      <c r="W27" t="n">
        <v>6.85</v>
      </c>
      <c r="X27" t="n">
        <v>0.93</v>
      </c>
      <c r="Y27" t="n">
        <v>1</v>
      </c>
      <c r="Z27" t="n">
        <v>10</v>
      </c>
      <c r="AA27" t="n">
        <v>465.2569675632845</v>
      </c>
      <c r="AB27" t="n">
        <v>636.5851087088653</v>
      </c>
      <c r="AC27" t="n">
        <v>575.8303193865017</v>
      </c>
      <c r="AD27" t="n">
        <v>465256.9675632846</v>
      </c>
      <c r="AE27" t="n">
        <v>636585.1087088652</v>
      </c>
      <c r="AF27" t="n">
        <v>3.474083332344393e-06</v>
      </c>
      <c r="AG27" t="n">
        <v>8.214699074074074</v>
      </c>
      <c r="AH27" t="n">
        <v>575830.3193865018</v>
      </c>
    </row>
    <row r="28">
      <c r="A28" t="n">
        <v>26</v>
      </c>
      <c r="B28" t="n">
        <v>95</v>
      </c>
      <c r="C28" t="inlineStr">
        <is>
          <t xml:space="preserve">CONCLUIDO	</t>
        </is>
      </c>
      <c r="D28" t="n">
        <v>3.5285</v>
      </c>
      <c r="E28" t="n">
        <v>28.34</v>
      </c>
      <c r="F28" t="n">
        <v>24.64</v>
      </c>
      <c r="G28" t="n">
        <v>44.81</v>
      </c>
      <c r="H28" t="n">
        <v>0.68</v>
      </c>
      <c r="I28" t="n">
        <v>33</v>
      </c>
      <c r="J28" t="n">
        <v>195.64</v>
      </c>
      <c r="K28" t="n">
        <v>53.44</v>
      </c>
      <c r="L28" t="n">
        <v>7.5</v>
      </c>
      <c r="M28" t="n">
        <v>31</v>
      </c>
      <c r="N28" t="n">
        <v>39.7</v>
      </c>
      <c r="O28" t="n">
        <v>24362.73</v>
      </c>
      <c r="P28" t="n">
        <v>330.74</v>
      </c>
      <c r="Q28" t="n">
        <v>452.65</v>
      </c>
      <c r="R28" t="n">
        <v>92.37</v>
      </c>
      <c r="S28" t="n">
        <v>57.64</v>
      </c>
      <c r="T28" t="n">
        <v>15159.5</v>
      </c>
      <c r="U28" t="n">
        <v>0.62</v>
      </c>
      <c r="V28" t="n">
        <v>0.86</v>
      </c>
      <c r="W28" t="n">
        <v>6.84</v>
      </c>
      <c r="X28" t="n">
        <v>0.92</v>
      </c>
      <c r="Y28" t="n">
        <v>1</v>
      </c>
      <c r="Z28" t="n">
        <v>10</v>
      </c>
      <c r="AA28" t="n">
        <v>464.5851702434538</v>
      </c>
      <c r="AB28" t="n">
        <v>635.6659259782668</v>
      </c>
      <c r="AC28" t="n">
        <v>574.9988621656308</v>
      </c>
      <c r="AD28" t="n">
        <v>464585.1702434538</v>
      </c>
      <c r="AE28" t="n">
        <v>635665.9259782669</v>
      </c>
      <c r="AF28" t="n">
        <v>3.47980328673381e-06</v>
      </c>
      <c r="AG28" t="n">
        <v>8.200231481481483</v>
      </c>
      <c r="AH28" t="n">
        <v>574998.8621656308</v>
      </c>
    </row>
    <row r="29">
      <c r="A29" t="n">
        <v>27</v>
      </c>
      <c r="B29" t="n">
        <v>95</v>
      </c>
      <c r="C29" t="inlineStr">
        <is>
          <t xml:space="preserve">CONCLUIDO	</t>
        </is>
      </c>
      <c r="D29" t="n">
        <v>3.534</v>
      </c>
      <c r="E29" t="n">
        <v>28.3</v>
      </c>
      <c r="F29" t="n">
        <v>24.64</v>
      </c>
      <c r="G29" t="n">
        <v>46.19</v>
      </c>
      <c r="H29" t="n">
        <v>0.7</v>
      </c>
      <c r="I29" t="n">
        <v>32</v>
      </c>
      <c r="J29" t="n">
        <v>196.03</v>
      </c>
      <c r="K29" t="n">
        <v>53.44</v>
      </c>
      <c r="L29" t="n">
        <v>7.75</v>
      </c>
      <c r="M29" t="n">
        <v>30</v>
      </c>
      <c r="N29" t="n">
        <v>39.84</v>
      </c>
      <c r="O29" t="n">
        <v>24410.52</v>
      </c>
      <c r="P29" t="n">
        <v>330.38</v>
      </c>
      <c r="Q29" t="n">
        <v>452.63</v>
      </c>
      <c r="R29" t="n">
        <v>92.06</v>
      </c>
      <c r="S29" t="n">
        <v>57.64</v>
      </c>
      <c r="T29" t="n">
        <v>15006.94</v>
      </c>
      <c r="U29" t="n">
        <v>0.63</v>
      </c>
      <c r="V29" t="n">
        <v>0.86</v>
      </c>
      <c r="W29" t="n">
        <v>6.85</v>
      </c>
      <c r="X29" t="n">
        <v>0.91</v>
      </c>
      <c r="Y29" t="n">
        <v>1</v>
      </c>
      <c r="Z29" t="n">
        <v>10</v>
      </c>
      <c r="AA29" t="n">
        <v>463.863748678416</v>
      </c>
      <c r="AB29" t="n">
        <v>634.6788451661089</v>
      </c>
      <c r="AC29" t="n">
        <v>574.1059869608085</v>
      </c>
      <c r="AD29" t="n">
        <v>463863.748678416</v>
      </c>
      <c r="AE29" t="n">
        <v>634678.8451661089</v>
      </c>
      <c r="AF29" t="n">
        <v>3.485227381413429e-06</v>
      </c>
      <c r="AG29" t="n">
        <v>8.188657407407408</v>
      </c>
      <c r="AH29" t="n">
        <v>574105.9869608085</v>
      </c>
    </row>
    <row r="30">
      <c r="A30" t="n">
        <v>28</v>
      </c>
      <c r="B30" t="n">
        <v>95</v>
      </c>
      <c r="C30" t="inlineStr">
        <is>
          <t xml:space="preserve">CONCLUIDO	</t>
        </is>
      </c>
      <c r="D30" t="n">
        <v>3.5454</v>
      </c>
      <c r="E30" t="n">
        <v>28.21</v>
      </c>
      <c r="F30" t="n">
        <v>24.58</v>
      </c>
      <c r="G30" t="n">
        <v>47.58</v>
      </c>
      <c r="H30" t="n">
        <v>0.72</v>
      </c>
      <c r="I30" t="n">
        <v>31</v>
      </c>
      <c r="J30" t="n">
        <v>196.41</v>
      </c>
      <c r="K30" t="n">
        <v>53.44</v>
      </c>
      <c r="L30" t="n">
        <v>8</v>
      </c>
      <c r="M30" t="n">
        <v>29</v>
      </c>
      <c r="N30" t="n">
        <v>39.98</v>
      </c>
      <c r="O30" t="n">
        <v>24458.36</v>
      </c>
      <c r="P30" t="n">
        <v>329.37</v>
      </c>
      <c r="Q30" t="n">
        <v>452.64</v>
      </c>
      <c r="R30" t="n">
        <v>90.39</v>
      </c>
      <c r="S30" t="n">
        <v>57.64</v>
      </c>
      <c r="T30" t="n">
        <v>14177.73</v>
      </c>
      <c r="U30" t="n">
        <v>0.64</v>
      </c>
      <c r="V30" t="n">
        <v>0.86</v>
      </c>
      <c r="W30" t="n">
        <v>6.84</v>
      </c>
      <c r="X30" t="n">
        <v>0.86</v>
      </c>
      <c r="Y30" t="n">
        <v>1</v>
      </c>
      <c r="Z30" t="n">
        <v>10</v>
      </c>
      <c r="AA30" t="n">
        <v>462.0052884478363</v>
      </c>
      <c r="AB30" t="n">
        <v>632.136017889151</v>
      </c>
      <c r="AC30" t="n">
        <v>571.805843550283</v>
      </c>
      <c r="AD30" t="n">
        <v>462005.2884478363</v>
      </c>
      <c r="AE30" t="n">
        <v>632136.017889151</v>
      </c>
      <c r="AF30" t="n">
        <v>3.49647005038573e-06</v>
      </c>
      <c r="AG30" t="n">
        <v>8.162615740740742</v>
      </c>
      <c r="AH30" t="n">
        <v>571805.843550283</v>
      </c>
    </row>
    <row r="31">
      <c r="A31" t="n">
        <v>29</v>
      </c>
      <c r="B31" t="n">
        <v>95</v>
      </c>
      <c r="C31" t="inlineStr">
        <is>
          <t xml:space="preserve">CONCLUIDO	</t>
        </is>
      </c>
      <c r="D31" t="n">
        <v>3.5525</v>
      </c>
      <c r="E31" t="n">
        <v>28.15</v>
      </c>
      <c r="F31" t="n">
        <v>24.56</v>
      </c>
      <c r="G31" t="n">
        <v>49.13</v>
      </c>
      <c r="H31" t="n">
        <v>0.74</v>
      </c>
      <c r="I31" t="n">
        <v>30</v>
      </c>
      <c r="J31" t="n">
        <v>196.8</v>
      </c>
      <c r="K31" t="n">
        <v>53.44</v>
      </c>
      <c r="L31" t="n">
        <v>8.25</v>
      </c>
      <c r="M31" t="n">
        <v>28</v>
      </c>
      <c r="N31" t="n">
        <v>40.12</v>
      </c>
      <c r="O31" t="n">
        <v>24506.24</v>
      </c>
      <c r="P31" t="n">
        <v>329.02</v>
      </c>
      <c r="Q31" t="n">
        <v>452.62</v>
      </c>
      <c r="R31" t="n">
        <v>89.69</v>
      </c>
      <c r="S31" t="n">
        <v>57.64</v>
      </c>
      <c r="T31" t="n">
        <v>13834.1</v>
      </c>
      <c r="U31" t="n">
        <v>0.64</v>
      </c>
      <c r="V31" t="n">
        <v>0.86</v>
      </c>
      <c r="W31" t="n">
        <v>6.84</v>
      </c>
      <c r="X31" t="n">
        <v>0.84</v>
      </c>
      <c r="Y31" t="n">
        <v>1</v>
      </c>
      <c r="Z31" t="n">
        <v>10</v>
      </c>
      <c r="AA31" t="n">
        <v>461.0988069702473</v>
      </c>
      <c r="AB31" t="n">
        <v>630.8957299403734</v>
      </c>
      <c r="AC31" t="n">
        <v>570.6839269425816</v>
      </c>
      <c r="AD31" t="n">
        <v>461098.8069702473</v>
      </c>
      <c r="AE31" t="n">
        <v>630895.7299403733</v>
      </c>
      <c r="AF31" t="n">
        <v>3.503472063517602e-06</v>
      </c>
      <c r="AG31" t="n">
        <v>8.14525462962963</v>
      </c>
      <c r="AH31" t="n">
        <v>570683.9269425815</v>
      </c>
    </row>
    <row r="32">
      <c r="A32" t="n">
        <v>30</v>
      </c>
      <c r="B32" t="n">
        <v>95</v>
      </c>
      <c r="C32" t="inlineStr">
        <is>
          <t xml:space="preserve">CONCLUIDO	</t>
        </is>
      </c>
      <c r="D32" t="n">
        <v>3.5604</v>
      </c>
      <c r="E32" t="n">
        <v>28.09</v>
      </c>
      <c r="F32" t="n">
        <v>24.54</v>
      </c>
      <c r="G32" t="n">
        <v>50.77</v>
      </c>
      <c r="H32" t="n">
        <v>0.77</v>
      </c>
      <c r="I32" t="n">
        <v>29</v>
      </c>
      <c r="J32" t="n">
        <v>197.19</v>
      </c>
      <c r="K32" t="n">
        <v>53.44</v>
      </c>
      <c r="L32" t="n">
        <v>8.5</v>
      </c>
      <c r="M32" t="n">
        <v>27</v>
      </c>
      <c r="N32" t="n">
        <v>40.26</v>
      </c>
      <c r="O32" t="n">
        <v>24554.18</v>
      </c>
      <c r="P32" t="n">
        <v>328.22</v>
      </c>
      <c r="Q32" t="n">
        <v>452.62</v>
      </c>
      <c r="R32" t="n">
        <v>88.77</v>
      </c>
      <c r="S32" t="n">
        <v>57.64</v>
      </c>
      <c r="T32" t="n">
        <v>13378.39</v>
      </c>
      <c r="U32" t="n">
        <v>0.65</v>
      </c>
      <c r="V32" t="n">
        <v>0.86</v>
      </c>
      <c r="W32" t="n">
        <v>6.84</v>
      </c>
      <c r="X32" t="n">
        <v>0.8100000000000001</v>
      </c>
      <c r="Y32" t="n">
        <v>1</v>
      </c>
      <c r="Z32" t="n">
        <v>10</v>
      </c>
      <c r="AA32" t="n">
        <v>459.8226498660456</v>
      </c>
      <c r="AB32" t="n">
        <v>629.1496354903264</v>
      </c>
      <c r="AC32" t="n">
        <v>569.1044772961883</v>
      </c>
      <c r="AD32" t="n">
        <v>459822.6498660456</v>
      </c>
      <c r="AE32" t="n">
        <v>629149.6354903264</v>
      </c>
      <c r="AF32" t="n">
        <v>3.5112630358756e-06</v>
      </c>
      <c r="AG32" t="n">
        <v>8.127893518518519</v>
      </c>
      <c r="AH32" t="n">
        <v>569104.4772961882</v>
      </c>
    </row>
    <row r="33">
      <c r="A33" t="n">
        <v>31</v>
      </c>
      <c r="B33" t="n">
        <v>95</v>
      </c>
      <c r="C33" t="inlineStr">
        <is>
          <t xml:space="preserve">CONCLUIDO	</t>
        </is>
      </c>
      <c r="D33" t="n">
        <v>3.5689</v>
      </c>
      <c r="E33" t="n">
        <v>28.02</v>
      </c>
      <c r="F33" t="n">
        <v>24.51</v>
      </c>
      <c r="G33" t="n">
        <v>52.52</v>
      </c>
      <c r="H33" t="n">
        <v>0.79</v>
      </c>
      <c r="I33" t="n">
        <v>28</v>
      </c>
      <c r="J33" t="n">
        <v>197.58</v>
      </c>
      <c r="K33" t="n">
        <v>53.44</v>
      </c>
      <c r="L33" t="n">
        <v>8.75</v>
      </c>
      <c r="M33" t="n">
        <v>26</v>
      </c>
      <c r="N33" t="n">
        <v>40.39</v>
      </c>
      <c r="O33" t="n">
        <v>24602.15</v>
      </c>
      <c r="P33" t="n">
        <v>327.67</v>
      </c>
      <c r="Q33" t="n">
        <v>452.63</v>
      </c>
      <c r="R33" t="n">
        <v>87.79000000000001</v>
      </c>
      <c r="S33" t="n">
        <v>57.64</v>
      </c>
      <c r="T33" t="n">
        <v>12893.06</v>
      </c>
      <c r="U33" t="n">
        <v>0.66</v>
      </c>
      <c r="V33" t="n">
        <v>0.87</v>
      </c>
      <c r="W33" t="n">
        <v>6.84</v>
      </c>
      <c r="X33" t="n">
        <v>0.78</v>
      </c>
      <c r="Y33" t="n">
        <v>1</v>
      </c>
      <c r="Z33" t="n">
        <v>10</v>
      </c>
      <c r="AA33" t="n">
        <v>458.6397589884251</v>
      </c>
      <c r="AB33" t="n">
        <v>627.5311520061038</v>
      </c>
      <c r="AC33" t="n">
        <v>567.6404596041439</v>
      </c>
      <c r="AD33" t="n">
        <v>458639.7589884251</v>
      </c>
      <c r="AE33" t="n">
        <v>627531.1520061038</v>
      </c>
      <c r="AF33" t="n">
        <v>3.519645727653194e-06</v>
      </c>
      <c r="AG33" t="n">
        <v>8.107638888888889</v>
      </c>
      <c r="AH33" t="n">
        <v>567640.4596041439</v>
      </c>
    </row>
    <row r="34">
      <c r="A34" t="n">
        <v>32</v>
      </c>
      <c r="B34" t="n">
        <v>95</v>
      </c>
      <c r="C34" t="inlineStr">
        <is>
          <t xml:space="preserve">CONCLUIDO	</t>
        </is>
      </c>
      <c r="D34" t="n">
        <v>3.5787</v>
      </c>
      <c r="E34" t="n">
        <v>27.94</v>
      </c>
      <c r="F34" t="n">
        <v>24.47</v>
      </c>
      <c r="G34" t="n">
        <v>54.38</v>
      </c>
      <c r="H34" t="n">
        <v>0.8100000000000001</v>
      </c>
      <c r="I34" t="n">
        <v>27</v>
      </c>
      <c r="J34" t="n">
        <v>197.97</v>
      </c>
      <c r="K34" t="n">
        <v>53.44</v>
      </c>
      <c r="L34" t="n">
        <v>9</v>
      </c>
      <c r="M34" t="n">
        <v>25</v>
      </c>
      <c r="N34" t="n">
        <v>40.53</v>
      </c>
      <c r="O34" t="n">
        <v>24650.18</v>
      </c>
      <c r="P34" t="n">
        <v>326.72</v>
      </c>
      <c r="Q34" t="n">
        <v>452.6</v>
      </c>
      <c r="R34" t="n">
        <v>86.72</v>
      </c>
      <c r="S34" t="n">
        <v>57.64</v>
      </c>
      <c r="T34" t="n">
        <v>12364.89</v>
      </c>
      <c r="U34" t="n">
        <v>0.66</v>
      </c>
      <c r="V34" t="n">
        <v>0.87</v>
      </c>
      <c r="W34" t="n">
        <v>6.84</v>
      </c>
      <c r="X34" t="n">
        <v>0.74</v>
      </c>
      <c r="Y34" t="n">
        <v>1</v>
      </c>
      <c r="Z34" t="n">
        <v>10</v>
      </c>
      <c r="AA34" t="n">
        <v>457.0524368042912</v>
      </c>
      <c r="AB34" t="n">
        <v>625.3593077660593</v>
      </c>
      <c r="AC34" t="n">
        <v>565.6758931301667</v>
      </c>
      <c r="AD34" t="n">
        <v>457052.4368042912</v>
      </c>
      <c r="AE34" t="n">
        <v>625359.3077660593</v>
      </c>
      <c r="AF34" t="n">
        <v>3.529310478173242e-06</v>
      </c>
      <c r="AG34" t="n">
        <v>8.084490740740742</v>
      </c>
      <c r="AH34" t="n">
        <v>565675.8931301667</v>
      </c>
    </row>
    <row r="35">
      <c r="A35" t="n">
        <v>33</v>
      </c>
      <c r="B35" t="n">
        <v>95</v>
      </c>
      <c r="C35" t="inlineStr">
        <is>
          <t xml:space="preserve">CONCLUIDO	</t>
        </is>
      </c>
      <c r="D35" t="n">
        <v>3.5782</v>
      </c>
      <c r="E35" t="n">
        <v>27.95</v>
      </c>
      <c r="F35" t="n">
        <v>24.47</v>
      </c>
      <c r="G35" t="n">
        <v>54.38</v>
      </c>
      <c r="H35" t="n">
        <v>0.83</v>
      </c>
      <c r="I35" t="n">
        <v>27</v>
      </c>
      <c r="J35" t="n">
        <v>198.36</v>
      </c>
      <c r="K35" t="n">
        <v>53.44</v>
      </c>
      <c r="L35" t="n">
        <v>9.25</v>
      </c>
      <c r="M35" t="n">
        <v>25</v>
      </c>
      <c r="N35" t="n">
        <v>40.67</v>
      </c>
      <c r="O35" t="n">
        <v>24698.26</v>
      </c>
      <c r="P35" t="n">
        <v>326.59</v>
      </c>
      <c r="Q35" t="n">
        <v>452.68</v>
      </c>
      <c r="R35" t="n">
        <v>86.45</v>
      </c>
      <c r="S35" t="n">
        <v>57.64</v>
      </c>
      <c r="T35" t="n">
        <v>12229.32</v>
      </c>
      <c r="U35" t="n">
        <v>0.67</v>
      </c>
      <c r="V35" t="n">
        <v>0.87</v>
      </c>
      <c r="W35" t="n">
        <v>6.84</v>
      </c>
      <c r="X35" t="n">
        <v>0.75</v>
      </c>
      <c r="Y35" t="n">
        <v>1</v>
      </c>
      <c r="Z35" t="n">
        <v>10</v>
      </c>
      <c r="AA35" t="n">
        <v>457.0061640060301</v>
      </c>
      <c r="AB35" t="n">
        <v>625.2959952820665</v>
      </c>
      <c r="AC35" t="n">
        <v>565.6186231007867</v>
      </c>
      <c r="AD35" t="n">
        <v>457006.1640060301</v>
      </c>
      <c r="AE35" t="n">
        <v>625295.9952820665</v>
      </c>
      <c r="AF35" t="n">
        <v>3.528817378656913e-06</v>
      </c>
      <c r="AG35" t="n">
        <v>8.08738425925926</v>
      </c>
      <c r="AH35" t="n">
        <v>565618.6231007867</v>
      </c>
    </row>
    <row r="36">
      <c r="A36" t="n">
        <v>34</v>
      </c>
      <c r="B36" t="n">
        <v>95</v>
      </c>
      <c r="C36" t="inlineStr">
        <is>
          <t xml:space="preserve">CONCLUIDO	</t>
        </is>
      </c>
      <c r="D36" t="n">
        <v>3.5849</v>
      </c>
      <c r="E36" t="n">
        <v>27.89</v>
      </c>
      <c r="F36" t="n">
        <v>24.46</v>
      </c>
      <c r="G36" t="n">
        <v>56.44</v>
      </c>
      <c r="H36" t="n">
        <v>0.85</v>
      </c>
      <c r="I36" t="n">
        <v>26</v>
      </c>
      <c r="J36" t="n">
        <v>198.75</v>
      </c>
      <c r="K36" t="n">
        <v>53.44</v>
      </c>
      <c r="L36" t="n">
        <v>9.5</v>
      </c>
      <c r="M36" t="n">
        <v>24</v>
      </c>
      <c r="N36" t="n">
        <v>40.81</v>
      </c>
      <c r="O36" t="n">
        <v>24746.38</v>
      </c>
      <c r="P36" t="n">
        <v>326.06</v>
      </c>
      <c r="Q36" t="n">
        <v>452.62</v>
      </c>
      <c r="R36" t="n">
        <v>86.18000000000001</v>
      </c>
      <c r="S36" t="n">
        <v>57.64</v>
      </c>
      <c r="T36" t="n">
        <v>12095.94</v>
      </c>
      <c r="U36" t="n">
        <v>0.67</v>
      </c>
      <c r="V36" t="n">
        <v>0.87</v>
      </c>
      <c r="W36" t="n">
        <v>6.84</v>
      </c>
      <c r="X36" t="n">
        <v>0.73</v>
      </c>
      <c r="Y36" t="n">
        <v>1</v>
      </c>
      <c r="Z36" t="n">
        <v>10</v>
      </c>
      <c r="AA36" t="n">
        <v>456.0609141628374</v>
      </c>
      <c r="AB36" t="n">
        <v>624.0026627451305</v>
      </c>
      <c r="AC36" t="n">
        <v>564.4487244059721</v>
      </c>
      <c r="AD36" t="n">
        <v>456060.9141628374</v>
      </c>
      <c r="AE36" t="n">
        <v>624002.6627451305</v>
      </c>
      <c r="AF36" t="n">
        <v>3.535424912175722e-06</v>
      </c>
      <c r="AG36" t="n">
        <v>8.070023148148149</v>
      </c>
      <c r="AH36" t="n">
        <v>564448.7244059722</v>
      </c>
    </row>
    <row r="37">
      <c r="A37" t="n">
        <v>35</v>
      </c>
      <c r="B37" t="n">
        <v>95</v>
      </c>
      <c r="C37" t="inlineStr">
        <is>
          <t xml:space="preserve">CONCLUIDO	</t>
        </is>
      </c>
      <c r="D37" t="n">
        <v>3.5939</v>
      </c>
      <c r="E37" t="n">
        <v>27.82</v>
      </c>
      <c r="F37" t="n">
        <v>24.43</v>
      </c>
      <c r="G37" t="n">
        <v>58.62</v>
      </c>
      <c r="H37" t="n">
        <v>0.87</v>
      </c>
      <c r="I37" t="n">
        <v>25</v>
      </c>
      <c r="J37" t="n">
        <v>199.14</v>
      </c>
      <c r="K37" t="n">
        <v>53.44</v>
      </c>
      <c r="L37" t="n">
        <v>9.75</v>
      </c>
      <c r="M37" t="n">
        <v>23</v>
      </c>
      <c r="N37" t="n">
        <v>40.95</v>
      </c>
      <c r="O37" t="n">
        <v>24794.55</v>
      </c>
      <c r="P37" t="n">
        <v>325.31</v>
      </c>
      <c r="Q37" t="n">
        <v>452.62</v>
      </c>
      <c r="R37" t="n">
        <v>85.13</v>
      </c>
      <c r="S37" t="n">
        <v>57.64</v>
      </c>
      <c r="T37" t="n">
        <v>11579.12</v>
      </c>
      <c r="U37" t="n">
        <v>0.68</v>
      </c>
      <c r="V37" t="n">
        <v>0.87</v>
      </c>
      <c r="W37" t="n">
        <v>6.84</v>
      </c>
      <c r="X37" t="n">
        <v>0.7</v>
      </c>
      <c r="Y37" t="n">
        <v>1</v>
      </c>
      <c r="Z37" t="n">
        <v>10</v>
      </c>
      <c r="AA37" t="n">
        <v>454.7192715643352</v>
      </c>
      <c r="AB37" t="n">
        <v>622.1669681527657</v>
      </c>
      <c r="AC37" t="n">
        <v>562.7882259290891</v>
      </c>
      <c r="AD37" t="n">
        <v>454719.2715643352</v>
      </c>
      <c r="AE37" t="n">
        <v>622166.9681527657</v>
      </c>
      <c r="AF37" t="n">
        <v>3.544300703469644e-06</v>
      </c>
      <c r="AG37" t="n">
        <v>8.049768518518519</v>
      </c>
      <c r="AH37" t="n">
        <v>562788.2259290891</v>
      </c>
    </row>
    <row r="38">
      <c r="A38" t="n">
        <v>36</v>
      </c>
      <c r="B38" t="n">
        <v>95</v>
      </c>
      <c r="C38" t="inlineStr">
        <is>
          <t xml:space="preserve">CONCLUIDO	</t>
        </is>
      </c>
      <c r="D38" t="n">
        <v>3.5967</v>
      </c>
      <c r="E38" t="n">
        <v>27.8</v>
      </c>
      <c r="F38" t="n">
        <v>24.4</v>
      </c>
      <c r="G38" t="n">
        <v>58.57</v>
      </c>
      <c r="H38" t="n">
        <v>0.89</v>
      </c>
      <c r="I38" t="n">
        <v>25</v>
      </c>
      <c r="J38" t="n">
        <v>199.53</v>
      </c>
      <c r="K38" t="n">
        <v>53.44</v>
      </c>
      <c r="L38" t="n">
        <v>10</v>
      </c>
      <c r="M38" t="n">
        <v>23</v>
      </c>
      <c r="N38" t="n">
        <v>41.1</v>
      </c>
      <c r="O38" t="n">
        <v>24842.77</v>
      </c>
      <c r="P38" t="n">
        <v>324.8</v>
      </c>
      <c r="Q38" t="n">
        <v>452.56</v>
      </c>
      <c r="R38" t="n">
        <v>84.55</v>
      </c>
      <c r="S38" t="n">
        <v>57.64</v>
      </c>
      <c r="T38" t="n">
        <v>11288.11</v>
      </c>
      <c r="U38" t="n">
        <v>0.68</v>
      </c>
      <c r="V38" t="n">
        <v>0.87</v>
      </c>
      <c r="W38" t="n">
        <v>6.83</v>
      </c>
      <c r="X38" t="n">
        <v>0.68</v>
      </c>
      <c r="Y38" t="n">
        <v>1</v>
      </c>
      <c r="Z38" t="n">
        <v>10</v>
      </c>
      <c r="AA38" t="n">
        <v>454.0525790782394</v>
      </c>
      <c r="AB38" t="n">
        <v>621.2547700808927</v>
      </c>
      <c r="AC38" t="n">
        <v>561.9630867609177</v>
      </c>
      <c r="AD38" t="n">
        <v>454052.5790782394</v>
      </c>
      <c r="AE38" t="n">
        <v>621254.7700808927</v>
      </c>
      <c r="AF38" t="n">
        <v>3.547062060761086e-06</v>
      </c>
      <c r="AG38" t="n">
        <v>8.043981481481483</v>
      </c>
      <c r="AH38" t="n">
        <v>561963.0867609177</v>
      </c>
    </row>
    <row r="39">
      <c r="A39" t="n">
        <v>37</v>
      </c>
      <c r="B39" t="n">
        <v>95</v>
      </c>
      <c r="C39" t="inlineStr">
        <is>
          <t xml:space="preserve">CONCLUIDO	</t>
        </is>
      </c>
      <c r="D39" t="n">
        <v>3.6038</v>
      </c>
      <c r="E39" t="n">
        <v>27.75</v>
      </c>
      <c r="F39" t="n">
        <v>24.39</v>
      </c>
      <c r="G39" t="n">
        <v>60.97</v>
      </c>
      <c r="H39" t="n">
        <v>0.91</v>
      </c>
      <c r="I39" t="n">
        <v>24</v>
      </c>
      <c r="J39" t="n">
        <v>199.92</v>
      </c>
      <c r="K39" t="n">
        <v>53.44</v>
      </c>
      <c r="L39" t="n">
        <v>10.25</v>
      </c>
      <c r="M39" t="n">
        <v>22</v>
      </c>
      <c r="N39" t="n">
        <v>41.24</v>
      </c>
      <c r="O39" t="n">
        <v>24891.03</v>
      </c>
      <c r="P39" t="n">
        <v>324.66</v>
      </c>
      <c r="Q39" t="n">
        <v>452.56</v>
      </c>
      <c r="R39" t="n">
        <v>83.95</v>
      </c>
      <c r="S39" t="n">
        <v>57.64</v>
      </c>
      <c r="T39" t="n">
        <v>10993.14</v>
      </c>
      <c r="U39" t="n">
        <v>0.6899999999999999</v>
      </c>
      <c r="V39" t="n">
        <v>0.87</v>
      </c>
      <c r="W39" t="n">
        <v>6.83</v>
      </c>
      <c r="X39" t="n">
        <v>0.66</v>
      </c>
      <c r="Y39" t="n">
        <v>1</v>
      </c>
      <c r="Z39" t="n">
        <v>10</v>
      </c>
      <c r="AA39" t="n">
        <v>453.3468115164165</v>
      </c>
      <c r="AB39" t="n">
        <v>620.2891077665394</v>
      </c>
      <c r="AC39" t="n">
        <v>561.0895859025304</v>
      </c>
      <c r="AD39" t="n">
        <v>453346.8115164165</v>
      </c>
      <c r="AE39" t="n">
        <v>620289.1077665393</v>
      </c>
      <c r="AF39" t="n">
        <v>3.554064073892959e-06</v>
      </c>
      <c r="AG39" t="n">
        <v>8.029513888888889</v>
      </c>
      <c r="AH39" t="n">
        <v>561089.5859025305</v>
      </c>
    </row>
    <row r="40">
      <c r="A40" t="n">
        <v>38</v>
      </c>
      <c r="B40" t="n">
        <v>95</v>
      </c>
      <c r="C40" t="inlineStr">
        <is>
          <t xml:space="preserve">CONCLUIDO	</t>
        </is>
      </c>
      <c r="D40" t="n">
        <v>3.6049</v>
      </c>
      <c r="E40" t="n">
        <v>27.74</v>
      </c>
      <c r="F40" t="n">
        <v>24.38</v>
      </c>
      <c r="G40" t="n">
        <v>60.95</v>
      </c>
      <c r="H40" t="n">
        <v>0.93</v>
      </c>
      <c r="I40" t="n">
        <v>24</v>
      </c>
      <c r="J40" t="n">
        <v>200.31</v>
      </c>
      <c r="K40" t="n">
        <v>53.44</v>
      </c>
      <c r="L40" t="n">
        <v>10.5</v>
      </c>
      <c r="M40" t="n">
        <v>22</v>
      </c>
      <c r="N40" t="n">
        <v>41.38</v>
      </c>
      <c r="O40" t="n">
        <v>24939.35</v>
      </c>
      <c r="P40" t="n">
        <v>323.82</v>
      </c>
      <c r="Q40" t="n">
        <v>452.6</v>
      </c>
      <c r="R40" t="n">
        <v>83.7</v>
      </c>
      <c r="S40" t="n">
        <v>57.64</v>
      </c>
      <c r="T40" t="n">
        <v>10869.56</v>
      </c>
      <c r="U40" t="n">
        <v>0.6899999999999999</v>
      </c>
      <c r="V40" t="n">
        <v>0.87</v>
      </c>
      <c r="W40" t="n">
        <v>6.83</v>
      </c>
      <c r="X40" t="n">
        <v>0.65</v>
      </c>
      <c r="Y40" t="n">
        <v>1</v>
      </c>
      <c r="Z40" t="n">
        <v>10</v>
      </c>
      <c r="AA40" t="n">
        <v>452.6623236345089</v>
      </c>
      <c r="AB40" t="n">
        <v>619.3525612490392</v>
      </c>
      <c r="AC40" t="n">
        <v>560.2424220702094</v>
      </c>
      <c r="AD40" t="n">
        <v>452662.3236345089</v>
      </c>
      <c r="AE40" t="n">
        <v>619352.5612490393</v>
      </c>
      <c r="AF40" t="n">
        <v>3.555148892828883e-06</v>
      </c>
      <c r="AG40" t="n">
        <v>8.02662037037037</v>
      </c>
      <c r="AH40" t="n">
        <v>560242.4220702094</v>
      </c>
    </row>
    <row r="41">
      <c r="A41" t="n">
        <v>39</v>
      </c>
      <c r="B41" t="n">
        <v>95</v>
      </c>
      <c r="C41" t="inlineStr">
        <is>
          <t xml:space="preserve">CONCLUIDO	</t>
        </is>
      </c>
      <c r="D41" t="n">
        <v>3.6129</v>
      </c>
      <c r="E41" t="n">
        <v>27.68</v>
      </c>
      <c r="F41" t="n">
        <v>24.35</v>
      </c>
      <c r="G41" t="n">
        <v>63.53</v>
      </c>
      <c r="H41" t="n">
        <v>0.95</v>
      </c>
      <c r="I41" t="n">
        <v>23</v>
      </c>
      <c r="J41" t="n">
        <v>200.71</v>
      </c>
      <c r="K41" t="n">
        <v>53.44</v>
      </c>
      <c r="L41" t="n">
        <v>10.75</v>
      </c>
      <c r="M41" t="n">
        <v>21</v>
      </c>
      <c r="N41" t="n">
        <v>41.52</v>
      </c>
      <c r="O41" t="n">
        <v>24987.71</v>
      </c>
      <c r="P41" t="n">
        <v>323.46</v>
      </c>
      <c r="Q41" t="n">
        <v>452.6</v>
      </c>
      <c r="R41" t="n">
        <v>82.73999999999999</v>
      </c>
      <c r="S41" t="n">
        <v>57.64</v>
      </c>
      <c r="T41" t="n">
        <v>10395.19</v>
      </c>
      <c r="U41" t="n">
        <v>0.7</v>
      </c>
      <c r="V41" t="n">
        <v>0.87</v>
      </c>
      <c r="W41" t="n">
        <v>6.83</v>
      </c>
      <c r="X41" t="n">
        <v>0.63</v>
      </c>
      <c r="Y41" t="n">
        <v>1</v>
      </c>
      <c r="Z41" t="n">
        <v>10</v>
      </c>
      <c r="AA41" t="n">
        <v>451.6784720408141</v>
      </c>
      <c r="AB41" t="n">
        <v>618.0064120940769</v>
      </c>
      <c r="AC41" t="n">
        <v>559.0247475012645</v>
      </c>
      <c r="AD41" t="n">
        <v>451678.4720408141</v>
      </c>
      <c r="AE41" t="n">
        <v>618006.412094077</v>
      </c>
      <c r="AF41" t="n">
        <v>3.563038485090146e-06</v>
      </c>
      <c r="AG41" t="n">
        <v>8.00925925925926</v>
      </c>
      <c r="AH41" t="n">
        <v>559024.7475012646</v>
      </c>
    </row>
    <row r="42">
      <c r="A42" t="n">
        <v>40</v>
      </c>
      <c r="B42" t="n">
        <v>95</v>
      </c>
      <c r="C42" t="inlineStr">
        <is>
          <t xml:space="preserve">CONCLUIDO	</t>
        </is>
      </c>
      <c r="D42" t="n">
        <v>3.6201</v>
      </c>
      <c r="E42" t="n">
        <v>27.62</v>
      </c>
      <c r="F42" t="n">
        <v>24.34</v>
      </c>
      <c r="G42" t="n">
        <v>66.37</v>
      </c>
      <c r="H42" t="n">
        <v>0.97</v>
      </c>
      <c r="I42" t="n">
        <v>22</v>
      </c>
      <c r="J42" t="n">
        <v>201.1</v>
      </c>
      <c r="K42" t="n">
        <v>53.44</v>
      </c>
      <c r="L42" t="n">
        <v>11</v>
      </c>
      <c r="M42" t="n">
        <v>20</v>
      </c>
      <c r="N42" t="n">
        <v>41.66</v>
      </c>
      <c r="O42" t="n">
        <v>25036.12</v>
      </c>
      <c r="P42" t="n">
        <v>322.77</v>
      </c>
      <c r="Q42" t="n">
        <v>452.66</v>
      </c>
      <c r="R42" t="n">
        <v>82.04000000000001</v>
      </c>
      <c r="S42" t="n">
        <v>57.64</v>
      </c>
      <c r="T42" t="n">
        <v>10048.35</v>
      </c>
      <c r="U42" t="n">
        <v>0.7</v>
      </c>
      <c r="V42" t="n">
        <v>0.87</v>
      </c>
      <c r="W42" t="n">
        <v>6.84</v>
      </c>
      <c r="X42" t="n">
        <v>0.61</v>
      </c>
      <c r="Y42" t="n">
        <v>1</v>
      </c>
      <c r="Z42" t="n">
        <v>10</v>
      </c>
      <c r="AA42" t="n">
        <v>450.434407198403</v>
      </c>
      <c r="AB42" t="n">
        <v>616.3042276924227</v>
      </c>
      <c r="AC42" t="n">
        <v>557.4850171898734</v>
      </c>
      <c r="AD42" t="n">
        <v>450434.407198403</v>
      </c>
      <c r="AE42" t="n">
        <v>616304.2276924227</v>
      </c>
      <c r="AF42" t="n">
        <v>3.570139118125284e-06</v>
      </c>
      <c r="AG42" t="n">
        <v>7.991898148148149</v>
      </c>
      <c r="AH42" t="n">
        <v>557485.0171898734</v>
      </c>
    </row>
    <row r="43">
      <c r="A43" t="n">
        <v>41</v>
      </c>
      <c r="B43" t="n">
        <v>95</v>
      </c>
      <c r="C43" t="inlineStr">
        <is>
          <t xml:space="preserve">CONCLUIDO	</t>
        </is>
      </c>
      <c r="D43" t="n">
        <v>3.6223</v>
      </c>
      <c r="E43" t="n">
        <v>27.61</v>
      </c>
      <c r="F43" t="n">
        <v>24.32</v>
      </c>
      <c r="G43" t="n">
        <v>66.33</v>
      </c>
      <c r="H43" t="n">
        <v>0.99</v>
      </c>
      <c r="I43" t="n">
        <v>22</v>
      </c>
      <c r="J43" t="n">
        <v>201.49</v>
      </c>
      <c r="K43" t="n">
        <v>53.44</v>
      </c>
      <c r="L43" t="n">
        <v>11.25</v>
      </c>
      <c r="M43" t="n">
        <v>20</v>
      </c>
      <c r="N43" t="n">
        <v>41.81</v>
      </c>
      <c r="O43" t="n">
        <v>25084.58</v>
      </c>
      <c r="P43" t="n">
        <v>322.57</v>
      </c>
      <c r="Q43" t="n">
        <v>452.58</v>
      </c>
      <c r="R43" t="n">
        <v>81.84999999999999</v>
      </c>
      <c r="S43" t="n">
        <v>57.64</v>
      </c>
      <c r="T43" t="n">
        <v>9953.059999999999</v>
      </c>
      <c r="U43" t="n">
        <v>0.7</v>
      </c>
      <c r="V43" t="n">
        <v>0.87</v>
      </c>
      <c r="W43" t="n">
        <v>6.83</v>
      </c>
      <c r="X43" t="n">
        <v>0.59</v>
      </c>
      <c r="Y43" t="n">
        <v>1</v>
      </c>
      <c r="Z43" t="n">
        <v>10</v>
      </c>
      <c r="AA43" t="n">
        <v>450.0618844003504</v>
      </c>
      <c r="AB43" t="n">
        <v>615.7945255655811</v>
      </c>
      <c r="AC43" t="n">
        <v>557.0239603186461</v>
      </c>
      <c r="AD43" t="n">
        <v>450061.8844003504</v>
      </c>
      <c r="AE43" t="n">
        <v>615794.5255655812</v>
      </c>
      <c r="AF43" t="n">
        <v>3.572308755997132e-06</v>
      </c>
      <c r="AG43" t="n">
        <v>7.98900462962963</v>
      </c>
      <c r="AH43" t="n">
        <v>557023.9603186462</v>
      </c>
    </row>
    <row r="44">
      <c r="A44" t="n">
        <v>42</v>
      </c>
      <c r="B44" t="n">
        <v>95</v>
      </c>
      <c r="C44" t="inlineStr">
        <is>
          <t xml:space="preserve">CONCLUIDO	</t>
        </is>
      </c>
      <c r="D44" t="n">
        <v>3.6215</v>
      </c>
      <c r="E44" t="n">
        <v>27.61</v>
      </c>
      <c r="F44" t="n">
        <v>24.33</v>
      </c>
      <c r="G44" t="n">
        <v>66.34</v>
      </c>
      <c r="H44" t="n">
        <v>1.01</v>
      </c>
      <c r="I44" t="n">
        <v>22</v>
      </c>
      <c r="J44" t="n">
        <v>201.88</v>
      </c>
      <c r="K44" t="n">
        <v>53.44</v>
      </c>
      <c r="L44" t="n">
        <v>11.5</v>
      </c>
      <c r="M44" t="n">
        <v>20</v>
      </c>
      <c r="N44" t="n">
        <v>41.95</v>
      </c>
      <c r="O44" t="n">
        <v>25133.09</v>
      </c>
      <c r="P44" t="n">
        <v>322.11</v>
      </c>
      <c r="Q44" t="n">
        <v>452.61</v>
      </c>
      <c r="R44" t="n">
        <v>81.87</v>
      </c>
      <c r="S44" t="n">
        <v>57.64</v>
      </c>
      <c r="T44" t="n">
        <v>9964.290000000001</v>
      </c>
      <c r="U44" t="n">
        <v>0.7</v>
      </c>
      <c r="V44" t="n">
        <v>0.87</v>
      </c>
      <c r="W44" t="n">
        <v>6.83</v>
      </c>
      <c r="X44" t="n">
        <v>0.6</v>
      </c>
      <c r="Y44" t="n">
        <v>1</v>
      </c>
      <c r="Z44" t="n">
        <v>10</v>
      </c>
      <c r="AA44" t="n">
        <v>449.8499769835215</v>
      </c>
      <c r="AB44" t="n">
        <v>615.5045844891807</v>
      </c>
      <c r="AC44" t="n">
        <v>556.7616908116424</v>
      </c>
      <c r="AD44" t="n">
        <v>449849.9769835215</v>
      </c>
      <c r="AE44" t="n">
        <v>615504.5844891807</v>
      </c>
      <c r="AF44" t="n">
        <v>3.571519796771006e-06</v>
      </c>
      <c r="AG44" t="n">
        <v>7.98900462962963</v>
      </c>
      <c r="AH44" t="n">
        <v>556761.6908116424</v>
      </c>
    </row>
    <row r="45">
      <c r="A45" t="n">
        <v>43</v>
      </c>
      <c r="B45" t="n">
        <v>95</v>
      </c>
      <c r="C45" t="inlineStr">
        <is>
          <t xml:space="preserve">CONCLUIDO	</t>
        </is>
      </c>
      <c r="D45" t="n">
        <v>3.6309</v>
      </c>
      <c r="E45" t="n">
        <v>27.54</v>
      </c>
      <c r="F45" t="n">
        <v>24.29</v>
      </c>
      <c r="G45" t="n">
        <v>69.40000000000001</v>
      </c>
      <c r="H45" t="n">
        <v>1.03</v>
      </c>
      <c r="I45" t="n">
        <v>21</v>
      </c>
      <c r="J45" t="n">
        <v>202.28</v>
      </c>
      <c r="K45" t="n">
        <v>53.44</v>
      </c>
      <c r="L45" t="n">
        <v>11.75</v>
      </c>
      <c r="M45" t="n">
        <v>19</v>
      </c>
      <c r="N45" t="n">
        <v>42.09</v>
      </c>
      <c r="O45" t="n">
        <v>25181.64</v>
      </c>
      <c r="P45" t="n">
        <v>321.72</v>
      </c>
      <c r="Q45" t="n">
        <v>452.63</v>
      </c>
      <c r="R45" t="n">
        <v>80.91</v>
      </c>
      <c r="S45" t="n">
        <v>57.64</v>
      </c>
      <c r="T45" t="n">
        <v>9487.030000000001</v>
      </c>
      <c r="U45" t="n">
        <v>0.71</v>
      </c>
      <c r="V45" t="n">
        <v>0.87</v>
      </c>
      <c r="W45" t="n">
        <v>6.82</v>
      </c>
      <c r="X45" t="n">
        <v>0.57</v>
      </c>
      <c r="Y45" t="n">
        <v>1</v>
      </c>
      <c r="Z45" t="n">
        <v>10</v>
      </c>
      <c r="AA45" t="n">
        <v>448.7137928943425</v>
      </c>
      <c r="AB45" t="n">
        <v>613.9500072934613</v>
      </c>
      <c r="AC45" t="n">
        <v>555.3554802816199</v>
      </c>
      <c r="AD45" t="n">
        <v>448713.7928943424</v>
      </c>
      <c r="AE45" t="n">
        <v>613950.0072934614</v>
      </c>
      <c r="AF45" t="n">
        <v>3.58079006767799e-06</v>
      </c>
      <c r="AG45" t="n">
        <v>7.96875</v>
      </c>
      <c r="AH45" t="n">
        <v>555355.4802816198</v>
      </c>
    </row>
    <row r="46">
      <c r="A46" t="n">
        <v>44</v>
      </c>
      <c r="B46" t="n">
        <v>95</v>
      </c>
      <c r="C46" t="inlineStr">
        <is>
          <t xml:space="preserve">CONCLUIDO	</t>
        </is>
      </c>
      <c r="D46" t="n">
        <v>3.6297</v>
      </c>
      <c r="E46" t="n">
        <v>27.55</v>
      </c>
      <c r="F46" t="n">
        <v>24.3</v>
      </c>
      <c r="G46" t="n">
        <v>69.43000000000001</v>
      </c>
      <c r="H46" t="n">
        <v>1.05</v>
      </c>
      <c r="I46" t="n">
        <v>21</v>
      </c>
      <c r="J46" t="n">
        <v>202.67</v>
      </c>
      <c r="K46" t="n">
        <v>53.44</v>
      </c>
      <c r="L46" t="n">
        <v>12</v>
      </c>
      <c r="M46" t="n">
        <v>19</v>
      </c>
      <c r="N46" t="n">
        <v>42.24</v>
      </c>
      <c r="O46" t="n">
        <v>25230.25</v>
      </c>
      <c r="P46" t="n">
        <v>321.44</v>
      </c>
      <c r="Q46" t="n">
        <v>452.57</v>
      </c>
      <c r="R46" t="n">
        <v>81.08</v>
      </c>
      <c r="S46" t="n">
        <v>57.64</v>
      </c>
      <c r="T46" t="n">
        <v>9574.780000000001</v>
      </c>
      <c r="U46" t="n">
        <v>0.71</v>
      </c>
      <c r="V46" t="n">
        <v>0.87</v>
      </c>
      <c r="W46" t="n">
        <v>6.83</v>
      </c>
      <c r="X46" t="n">
        <v>0.58</v>
      </c>
      <c r="Y46" t="n">
        <v>1</v>
      </c>
      <c r="Z46" t="n">
        <v>10</v>
      </c>
      <c r="AA46" t="n">
        <v>448.6539171575704</v>
      </c>
      <c r="AB46" t="n">
        <v>613.8680826688789</v>
      </c>
      <c r="AC46" t="n">
        <v>555.2813744282255</v>
      </c>
      <c r="AD46" t="n">
        <v>448653.9171575704</v>
      </c>
      <c r="AE46" t="n">
        <v>613868.0826688788</v>
      </c>
      <c r="AF46" t="n">
        <v>3.579606628838801e-06</v>
      </c>
      <c r="AG46" t="n">
        <v>7.971643518518519</v>
      </c>
      <c r="AH46" t="n">
        <v>555281.3744282254</v>
      </c>
    </row>
    <row r="47">
      <c r="A47" t="n">
        <v>45</v>
      </c>
      <c r="B47" t="n">
        <v>95</v>
      </c>
      <c r="C47" t="inlineStr">
        <is>
          <t xml:space="preserve">CONCLUIDO	</t>
        </is>
      </c>
      <c r="D47" t="n">
        <v>3.6368</v>
      </c>
      <c r="E47" t="n">
        <v>27.5</v>
      </c>
      <c r="F47" t="n">
        <v>24.28</v>
      </c>
      <c r="G47" t="n">
        <v>72.84999999999999</v>
      </c>
      <c r="H47" t="n">
        <v>1.07</v>
      </c>
      <c r="I47" t="n">
        <v>20</v>
      </c>
      <c r="J47" t="n">
        <v>203.07</v>
      </c>
      <c r="K47" t="n">
        <v>53.44</v>
      </c>
      <c r="L47" t="n">
        <v>12.25</v>
      </c>
      <c r="M47" t="n">
        <v>18</v>
      </c>
      <c r="N47" t="n">
        <v>42.38</v>
      </c>
      <c r="O47" t="n">
        <v>25279.03</v>
      </c>
      <c r="P47" t="n">
        <v>320.83</v>
      </c>
      <c r="Q47" t="n">
        <v>452.68</v>
      </c>
      <c r="R47" t="n">
        <v>80.61</v>
      </c>
      <c r="S47" t="n">
        <v>57.64</v>
      </c>
      <c r="T47" t="n">
        <v>9344.32</v>
      </c>
      <c r="U47" t="n">
        <v>0.72</v>
      </c>
      <c r="V47" t="n">
        <v>0.87</v>
      </c>
      <c r="W47" t="n">
        <v>6.83</v>
      </c>
      <c r="X47" t="n">
        <v>0.5600000000000001</v>
      </c>
      <c r="Y47" t="n">
        <v>1</v>
      </c>
      <c r="Z47" t="n">
        <v>10</v>
      </c>
      <c r="AA47" t="n">
        <v>447.6212674481793</v>
      </c>
      <c r="AB47" t="n">
        <v>612.4551657791999</v>
      </c>
      <c r="AC47" t="n">
        <v>554.0033043434562</v>
      </c>
      <c r="AD47" t="n">
        <v>447621.2674481792</v>
      </c>
      <c r="AE47" t="n">
        <v>612455.1657791999</v>
      </c>
      <c r="AF47" t="n">
        <v>3.586608641970673e-06</v>
      </c>
      <c r="AG47" t="n">
        <v>7.957175925925926</v>
      </c>
      <c r="AH47" t="n">
        <v>554003.3043434562</v>
      </c>
    </row>
    <row r="48">
      <c r="A48" t="n">
        <v>46</v>
      </c>
      <c r="B48" t="n">
        <v>95</v>
      </c>
      <c r="C48" t="inlineStr">
        <is>
          <t xml:space="preserve">CONCLUIDO	</t>
        </is>
      </c>
      <c r="D48" t="n">
        <v>3.6375</v>
      </c>
      <c r="E48" t="n">
        <v>27.49</v>
      </c>
      <c r="F48" t="n">
        <v>24.28</v>
      </c>
      <c r="G48" t="n">
        <v>72.83</v>
      </c>
      <c r="H48" t="n">
        <v>1.09</v>
      </c>
      <c r="I48" t="n">
        <v>20</v>
      </c>
      <c r="J48" t="n">
        <v>203.46</v>
      </c>
      <c r="K48" t="n">
        <v>53.44</v>
      </c>
      <c r="L48" t="n">
        <v>12.5</v>
      </c>
      <c r="M48" t="n">
        <v>18</v>
      </c>
      <c r="N48" t="n">
        <v>42.53</v>
      </c>
      <c r="O48" t="n">
        <v>25327.74</v>
      </c>
      <c r="P48" t="n">
        <v>320.85</v>
      </c>
      <c r="Q48" t="n">
        <v>452.6</v>
      </c>
      <c r="R48" t="n">
        <v>80.33</v>
      </c>
      <c r="S48" t="n">
        <v>57.64</v>
      </c>
      <c r="T48" t="n">
        <v>9205.15</v>
      </c>
      <c r="U48" t="n">
        <v>0.72</v>
      </c>
      <c r="V48" t="n">
        <v>0.87</v>
      </c>
      <c r="W48" t="n">
        <v>6.83</v>
      </c>
      <c r="X48" t="n">
        <v>0.55</v>
      </c>
      <c r="Y48" t="n">
        <v>1</v>
      </c>
      <c r="Z48" t="n">
        <v>10</v>
      </c>
      <c r="AA48" t="n">
        <v>447.5790582508242</v>
      </c>
      <c r="AB48" t="n">
        <v>612.3974132932403</v>
      </c>
      <c r="AC48" t="n">
        <v>553.9510636737004</v>
      </c>
      <c r="AD48" t="n">
        <v>447579.0582508242</v>
      </c>
      <c r="AE48" t="n">
        <v>612397.4132932404</v>
      </c>
      <c r="AF48" t="n">
        <v>3.587298981293534e-06</v>
      </c>
      <c r="AG48" t="n">
        <v>7.954282407407407</v>
      </c>
      <c r="AH48" t="n">
        <v>553951.0636737004</v>
      </c>
    </row>
    <row r="49">
      <c r="A49" t="n">
        <v>47</v>
      </c>
      <c r="B49" t="n">
        <v>95</v>
      </c>
      <c r="C49" t="inlineStr">
        <is>
          <t xml:space="preserve">CONCLUIDO	</t>
        </is>
      </c>
      <c r="D49" t="n">
        <v>3.6446</v>
      </c>
      <c r="E49" t="n">
        <v>27.44</v>
      </c>
      <c r="F49" t="n">
        <v>24.26</v>
      </c>
      <c r="G49" t="n">
        <v>76.62</v>
      </c>
      <c r="H49" t="n">
        <v>1.11</v>
      </c>
      <c r="I49" t="n">
        <v>19</v>
      </c>
      <c r="J49" t="n">
        <v>203.86</v>
      </c>
      <c r="K49" t="n">
        <v>53.44</v>
      </c>
      <c r="L49" t="n">
        <v>12.75</v>
      </c>
      <c r="M49" t="n">
        <v>17</v>
      </c>
      <c r="N49" t="n">
        <v>42.67</v>
      </c>
      <c r="O49" t="n">
        <v>25376.49</v>
      </c>
      <c r="P49" t="n">
        <v>319.6</v>
      </c>
      <c r="Q49" t="n">
        <v>452.57</v>
      </c>
      <c r="R49" t="n">
        <v>79.64</v>
      </c>
      <c r="S49" t="n">
        <v>57.64</v>
      </c>
      <c r="T49" t="n">
        <v>8861.67</v>
      </c>
      <c r="U49" t="n">
        <v>0.72</v>
      </c>
      <c r="V49" t="n">
        <v>0.87</v>
      </c>
      <c r="W49" t="n">
        <v>6.83</v>
      </c>
      <c r="X49" t="n">
        <v>0.54</v>
      </c>
      <c r="Y49" t="n">
        <v>1</v>
      </c>
      <c r="Z49" t="n">
        <v>10</v>
      </c>
      <c r="AA49" t="n">
        <v>446.1259923873155</v>
      </c>
      <c r="AB49" t="n">
        <v>610.4092644740462</v>
      </c>
      <c r="AC49" t="n">
        <v>552.1526609874259</v>
      </c>
      <c r="AD49" t="n">
        <v>446125.9923873155</v>
      </c>
      <c r="AE49" t="n">
        <v>610409.2644740462</v>
      </c>
      <c r="AF49" t="n">
        <v>3.594300994425405e-06</v>
      </c>
      <c r="AG49" t="n">
        <v>7.939814814814816</v>
      </c>
      <c r="AH49" t="n">
        <v>552152.6609874258</v>
      </c>
    </row>
    <row r="50">
      <c r="A50" t="n">
        <v>48</v>
      </c>
      <c r="B50" t="n">
        <v>95</v>
      </c>
      <c r="C50" t="inlineStr">
        <is>
          <t xml:space="preserve">CONCLUIDO	</t>
        </is>
      </c>
      <c r="D50" t="n">
        <v>3.6481</v>
      </c>
      <c r="E50" t="n">
        <v>27.41</v>
      </c>
      <c r="F50" t="n">
        <v>24.24</v>
      </c>
      <c r="G50" t="n">
        <v>76.53</v>
      </c>
      <c r="H50" t="n">
        <v>1.13</v>
      </c>
      <c r="I50" t="n">
        <v>19</v>
      </c>
      <c r="J50" t="n">
        <v>204.25</v>
      </c>
      <c r="K50" t="n">
        <v>53.44</v>
      </c>
      <c r="L50" t="n">
        <v>13</v>
      </c>
      <c r="M50" t="n">
        <v>17</v>
      </c>
      <c r="N50" t="n">
        <v>42.82</v>
      </c>
      <c r="O50" t="n">
        <v>25425.3</v>
      </c>
      <c r="P50" t="n">
        <v>319.52</v>
      </c>
      <c r="Q50" t="n">
        <v>452.58</v>
      </c>
      <c r="R50" t="n">
        <v>79.01000000000001</v>
      </c>
      <c r="S50" t="n">
        <v>57.64</v>
      </c>
      <c r="T50" t="n">
        <v>8546.620000000001</v>
      </c>
      <c r="U50" t="n">
        <v>0.73</v>
      </c>
      <c r="V50" t="n">
        <v>0.87</v>
      </c>
      <c r="W50" t="n">
        <v>6.82</v>
      </c>
      <c r="X50" t="n">
        <v>0.51</v>
      </c>
      <c r="Y50" t="n">
        <v>1</v>
      </c>
      <c r="Z50" t="n">
        <v>10</v>
      </c>
      <c r="AA50" t="n">
        <v>445.7360077705745</v>
      </c>
      <c r="AB50" t="n">
        <v>609.8756703165141</v>
      </c>
      <c r="AC50" t="n">
        <v>551.6699923073845</v>
      </c>
      <c r="AD50" t="n">
        <v>445736.0077705745</v>
      </c>
      <c r="AE50" t="n">
        <v>609875.6703165141</v>
      </c>
      <c r="AF50" t="n">
        <v>3.597752691039708e-06</v>
      </c>
      <c r="AG50" t="n">
        <v>7.93113425925926</v>
      </c>
      <c r="AH50" t="n">
        <v>551669.9923073845</v>
      </c>
    </row>
    <row r="51">
      <c r="A51" t="n">
        <v>49</v>
      </c>
      <c r="B51" t="n">
        <v>95</v>
      </c>
      <c r="C51" t="inlineStr">
        <is>
          <t xml:space="preserve">CONCLUIDO	</t>
        </is>
      </c>
      <c r="D51" t="n">
        <v>3.6468</v>
      </c>
      <c r="E51" t="n">
        <v>27.42</v>
      </c>
      <c r="F51" t="n">
        <v>24.25</v>
      </c>
      <c r="G51" t="n">
        <v>76.56</v>
      </c>
      <c r="H51" t="n">
        <v>1.15</v>
      </c>
      <c r="I51" t="n">
        <v>19</v>
      </c>
      <c r="J51" t="n">
        <v>204.65</v>
      </c>
      <c r="K51" t="n">
        <v>53.44</v>
      </c>
      <c r="L51" t="n">
        <v>13.25</v>
      </c>
      <c r="M51" t="n">
        <v>17</v>
      </c>
      <c r="N51" t="n">
        <v>42.96</v>
      </c>
      <c r="O51" t="n">
        <v>25474.16</v>
      </c>
      <c r="P51" t="n">
        <v>319.38</v>
      </c>
      <c r="Q51" t="n">
        <v>452.62</v>
      </c>
      <c r="R51" t="n">
        <v>79.25</v>
      </c>
      <c r="S51" t="n">
        <v>57.64</v>
      </c>
      <c r="T51" t="n">
        <v>8667.41</v>
      </c>
      <c r="U51" t="n">
        <v>0.73</v>
      </c>
      <c r="V51" t="n">
        <v>0.87</v>
      </c>
      <c r="W51" t="n">
        <v>6.83</v>
      </c>
      <c r="X51" t="n">
        <v>0.52</v>
      </c>
      <c r="Y51" t="n">
        <v>1</v>
      </c>
      <c r="Z51" t="n">
        <v>10</v>
      </c>
      <c r="AA51" t="n">
        <v>445.7761421505481</v>
      </c>
      <c r="AB51" t="n">
        <v>609.9305839457978</v>
      </c>
      <c r="AC51" t="n">
        <v>551.7196650569613</v>
      </c>
      <c r="AD51" t="n">
        <v>445776.1421505481</v>
      </c>
      <c r="AE51" t="n">
        <v>609930.5839457979</v>
      </c>
      <c r="AF51" t="n">
        <v>3.596470632297253e-06</v>
      </c>
      <c r="AG51" t="n">
        <v>7.934027777777779</v>
      </c>
      <c r="AH51" t="n">
        <v>551719.6650569612</v>
      </c>
    </row>
    <row r="52">
      <c r="A52" t="n">
        <v>50</v>
      </c>
      <c r="B52" t="n">
        <v>95</v>
      </c>
      <c r="C52" t="inlineStr">
        <is>
          <t xml:space="preserve">CONCLUIDO	</t>
        </is>
      </c>
      <c r="D52" t="n">
        <v>3.6586</v>
      </c>
      <c r="E52" t="n">
        <v>27.33</v>
      </c>
      <c r="F52" t="n">
        <v>24.19</v>
      </c>
      <c r="G52" t="n">
        <v>80.65000000000001</v>
      </c>
      <c r="H52" t="n">
        <v>1.17</v>
      </c>
      <c r="I52" t="n">
        <v>18</v>
      </c>
      <c r="J52" t="n">
        <v>205.05</v>
      </c>
      <c r="K52" t="n">
        <v>53.44</v>
      </c>
      <c r="L52" t="n">
        <v>13.5</v>
      </c>
      <c r="M52" t="n">
        <v>16</v>
      </c>
      <c r="N52" t="n">
        <v>43.11</v>
      </c>
      <c r="O52" t="n">
        <v>25523.06</v>
      </c>
      <c r="P52" t="n">
        <v>318.47</v>
      </c>
      <c r="Q52" t="n">
        <v>452.6</v>
      </c>
      <c r="R52" t="n">
        <v>77.65000000000001</v>
      </c>
      <c r="S52" t="n">
        <v>57.64</v>
      </c>
      <c r="T52" t="n">
        <v>7874.36</v>
      </c>
      <c r="U52" t="n">
        <v>0.74</v>
      </c>
      <c r="V52" t="n">
        <v>0.88</v>
      </c>
      <c r="W52" t="n">
        <v>6.82</v>
      </c>
      <c r="X52" t="n">
        <v>0.47</v>
      </c>
      <c r="Y52" t="n">
        <v>1</v>
      </c>
      <c r="Z52" t="n">
        <v>10</v>
      </c>
      <c r="AA52" t="n">
        <v>432.1436134788682</v>
      </c>
      <c r="AB52" t="n">
        <v>591.277956792487</v>
      </c>
      <c r="AC52" t="n">
        <v>534.8472184600356</v>
      </c>
      <c r="AD52" t="n">
        <v>432143.6134788683</v>
      </c>
      <c r="AE52" t="n">
        <v>591277.9567924869</v>
      </c>
      <c r="AF52" t="n">
        <v>3.608107780882617e-06</v>
      </c>
      <c r="AG52" t="n">
        <v>7.907986111111111</v>
      </c>
      <c r="AH52" t="n">
        <v>534847.2184600356</v>
      </c>
    </row>
    <row r="53">
      <c r="A53" t="n">
        <v>51</v>
      </c>
      <c r="B53" t="n">
        <v>95</v>
      </c>
      <c r="C53" t="inlineStr">
        <is>
          <t xml:space="preserve">CONCLUIDO	</t>
        </is>
      </c>
      <c r="D53" t="n">
        <v>3.655</v>
      </c>
      <c r="E53" t="n">
        <v>27.36</v>
      </c>
      <c r="F53" t="n">
        <v>24.22</v>
      </c>
      <c r="G53" t="n">
        <v>80.73999999999999</v>
      </c>
      <c r="H53" t="n">
        <v>1.19</v>
      </c>
      <c r="I53" t="n">
        <v>18</v>
      </c>
      <c r="J53" t="n">
        <v>205.44</v>
      </c>
      <c r="K53" t="n">
        <v>53.44</v>
      </c>
      <c r="L53" t="n">
        <v>13.75</v>
      </c>
      <c r="M53" t="n">
        <v>16</v>
      </c>
      <c r="N53" t="n">
        <v>43.26</v>
      </c>
      <c r="O53" t="n">
        <v>25572.02</v>
      </c>
      <c r="P53" t="n">
        <v>319.03</v>
      </c>
      <c r="Q53" t="n">
        <v>452.56</v>
      </c>
      <c r="R53" t="n">
        <v>78.64</v>
      </c>
      <c r="S53" t="n">
        <v>57.64</v>
      </c>
      <c r="T53" t="n">
        <v>8367.709999999999</v>
      </c>
      <c r="U53" t="n">
        <v>0.73</v>
      </c>
      <c r="V53" t="n">
        <v>0.88</v>
      </c>
      <c r="W53" t="n">
        <v>6.82</v>
      </c>
      <c r="X53" t="n">
        <v>0.5</v>
      </c>
      <c r="Y53" t="n">
        <v>1</v>
      </c>
      <c r="Z53" t="n">
        <v>10</v>
      </c>
      <c r="AA53" t="n">
        <v>432.8870832044557</v>
      </c>
      <c r="AB53" t="n">
        <v>592.2952048706051</v>
      </c>
      <c r="AC53" t="n">
        <v>535.7673818092948</v>
      </c>
      <c r="AD53" t="n">
        <v>432887.0832044557</v>
      </c>
      <c r="AE53" t="n">
        <v>592295.204870605</v>
      </c>
      <c r="AF53" t="n">
        <v>3.604557464365048e-06</v>
      </c>
      <c r="AG53" t="n">
        <v>7.916666666666667</v>
      </c>
      <c r="AH53" t="n">
        <v>535767.3818092948</v>
      </c>
    </row>
    <row r="54">
      <c r="A54" t="n">
        <v>52</v>
      </c>
      <c r="B54" t="n">
        <v>95</v>
      </c>
      <c r="C54" t="inlineStr">
        <is>
          <t xml:space="preserve">CONCLUIDO	</t>
        </is>
      </c>
      <c r="D54" t="n">
        <v>3.658</v>
      </c>
      <c r="E54" t="n">
        <v>27.34</v>
      </c>
      <c r="F54" t="n">
        <v>24.2</v>
      </c>
      <c r="G54" t="n">
        <v>80.66</v>
      </c>
      <c r="H54" t="n">
        <v>1.21</v>
      </c>
      <c r="I54" t="n">
        <v>18</v>
      </c>
      <c r="J54" t="n">
        <v>205.84</v>
      </c>
      <c r="K54" t="n">
        <v>53.44</v>
      </c>
      <c r="L54" t="n">
        <v>14</v>
      </c>
      <c r="M54" t="n">
        <v>16</v>
      </c>
      <c r="N54" t="n">
        <v>43.4</v>
      </c>
      <c r="O54" t="n">
        <v>25621.03</v>
      </c>
      <c r="P54" t="n">
        <v>318.08</v>
      </c>
      <c r="Q54" t="n">
        <v>452.59</v>
      </c>
      <c r="R54" t="n">
        <v>77.76000000000001</v>
      </c>
      <c r="S54" t="n">
        <v>57.64</v>
      </c>
      <c r="T54" t="n">
        <v>7928.76</v>
      </c>
      <c r="U54" t="n">
        <v>0.74</v>
      </c>
      <c r="V54" t="n">
        <v>0.88</v>
      </c>
      <c r="W54" t="n">
        <v>6.82</v>
      </c>
      <c r="X54" t="n">
        <v>0.47</v>
      </c>
      <c r="Y54" t="n">
        <v>1</v>
      </c>
      <c r="Z54" t="n">
        <v>10</v>
      </c>
      <c r="AA54" t="n">
        <v>431.963216710938</v>
      </c>
      <c r="AB54" t="n">
        <v>591.031129976061</v>
      </c>
      <c r="AC54" t="n">
        <v>534.6239484485458</v>
      </c>
      <c r="AD54" t="n">
        <v>431963.216710938</v>
      </c>
      <c r="AE54" t="n">
        <v>591031.1299760611</v>
      </c>
      <c r="AF54" t="n">
        <v>3.607516061463022e-06</v>
      </c>
      <c r="AG54" t="n">
        <v>7.91087962962963</v>
      </c>
      <c r="AH54" t="n">
        <v>534623.9484485458</v>
      </c>
    </row>
    <row r="55">
      <c r="A55" t="n">
        <v>53</v>
      </c>
      <c r="B55" t="n">
        <v>95</v>
      </c>
      <c r="C55" t="inlineStr">
        <is>
          <t xml:space="preserve">CONCLUIDO	</t>
        </is>
      </c>
      <c r="D55" t="n">
        <v>3.6657</v>
      </c>
      <c r="E55" t="n">
        <v>27.28</v>
      </c>
      <c r="F55" t="n">
        <v>24.18</v>
      </c>
      <c r="G55" t="n">
        <v>85.34</v>
      </c>
      <c r="H55" t="n">
        <v>1.23</v>
      </c>
      <c r="I55" t="n">
        <v>17</v>
      </c>
      <c r="J55" t="n">
        <v>206.24</v>
      </c>
      <c r="K55" t="n">
        <v>53.44</v>
      </c>
      <c r="L55" t="n">
        <v>14.25</v>
      </c>
      <c r="M55" t="n">
        <v>15</v>
      </c>
      <c r="N55" t="n">
        <v>43.55</v>
      </c>
      <c r="O55" t="n">
        <v>25670.09</v>
      </c>
      <c r="P55" t="n">
        <v>317.03</v>
      </c>
      <c r="Q55" t="n">
        <v>452.56</v>
      </c>
      <c r="R55" t="n">
        <v>76.91</v>
      </c>
      <c r="S55" t="n">
        <v>57.64</v>
      </c>
      <c r="T55" t="n">
        <v>7506.31</v>
      </c>
      <c r="U55" t="n">
        <v>0.75</v>
      </c>
      <c r="V55" t="n">
        <v>0.88</v>
      </c>
      <c r="W55" t="n">
        <v>6.83</v>
      </c>
      <c r="X55" t="n">
        <v>0.45</v>
      </c>
      <c r="Y55" t="n">
        <v>1</v>
      </c>
      <c r="Z55" t="n">
        <v>10</v>
      </c>
      <c r="AA55" t="n">
        <v>430.6110295660474</v>
      </c>
      <c r="AB55" t="n">
        <v>589.1810078701351</v>
      </c>
      <c r="AC55" t="n">
        <v>532.9503993997467</v>
      </c>
      <c r="AD55" t="n">
        <v>430611.0295660474</v>
      </c>
      <c r="AE55" t="n">
        <v>589181.0078701351</v>
      </c>
      <c r="AF55" t="n">
        <v>3.61510979401449e-06</v>
      </c>
      <c r="AG55" t="n">
        <v>7.893518518518519</v>
      </c>
      <c r="AH55" t="n">
        <v>532950.3993997468</v>
      </c>
    </row>
    <row r="56">
      <c r="A56" t="n">
        <v>54</v>
      </c>
      <c r="B56" t="n">
        <v>95</v>
      </c>
      <c r="C56" t="inlineStr">
        <is>
          <t xml:space="preserve">CONCLUIDO	</t>
        </is>
      </c>
      <c r="D56" t="n">
        <v>3.665</v>
      </c>
      <c r="E56" t="n">
        <v>27.29</v>
      </c>
      <c r="F56" t="n">
        <v>24.18</v>
      </c>
      <c r="G56" t="n">
        <v>85.34999999999999</v>
      </c>
      <c r="H56" t="n">
        <v>1.25</v>
      </c>
      <c r="I56" t="n">
        <v>17</v>
      </c>
      <c r="J56" t="n">
        <v>206.64</v>
      </c>
      <c r="K56" t="n">
        <v>53.44</v>
      </c>
      <c r="L56" t="n">
        <v>14.5</v>
      </c>
      <c r="M56" t="n">
        <v>15</v>
      </c>
      <c r="N56" t="n">
        <v>43.7</v>
      </c>
      <c r="O56" t="n">
        <v>25719.19</v>
      </c>
      <c r="P56" t="n">
        <v>317.48</v>
      </c>
      <c r="Q56" t="n">
        <v>452.59</v>
      </c>
      <c r="R56" t="n">
        <v>77.2</v>
      </c>
      <c r="S56" t="n">
        <v>57.64</v>
      </c>
      <c r="T56" t="n">
        <v>7654.72</v>
      </c>
      <c r="U56" t="n">
        <v>0.75</v>
      </c>
      <c r="V56" t="n">
        <v>0.88</v>
      </c>
      <c r="W56" t="n">
        <v>6.82</v>
      </c>
      <c r="X56" t="n">
        <v>0.46</v>
      </c>
      <c r="Y56" t="n">
        <v>1</v>
      </c>
      <c r="Z56" t="n">
        <v>10</v>
      </c>
      <c r="AA56" t="n">
        <v>430.9621179668398</v>
      </c>
      <c r="AB56" t="n">
        <v>589.6613825090263</v>
      </c>
      <c r="AC56" t="n">
        <v>533.3849277573123</v>
      </c>
      <c r="AD56" t="n">
        <v>430962.1179668398</v>
      </c>
      <c r="AE56" t="n">
        <v>589661.3825090263</v>
      </c>
      <c r="AF56" t="n">
        <v>3.614419454691629e-06</v>
      </c>
      <c r="AG56" t="n">
        <v>7.896412037037037</v>
      </c>
      <c r="AH56" t="n">
        <v>533384.9277573123</v>
      </c>
    </row>
    <row r="57">
      <c r="A57" t="n">
        <v>55</v>
      </c>
      <c r="B57" t="n">
        <v>95</v>
      </c>
      <c r="C57" t="inlineStr">
        <is>
          <t xml:space="preserve">CONCLUIDO	</t>
        </is>
      </c>
      <c r="D57" t="n">
        <v>3.6663</v>
      </c>
      <c r="E57" t="n">
        <v>27.28</v>
      </c>
      <c r="F57" t="n">
        <v>24.17</v>
      </c>
      <c r="G57" t="n">
        <v>85.31999999999999</v>
      </c>
      <c r="H57" t="n">
        <v>1.27</v>
      </c>
      <c r="I57" t="n">
        <v>17</v>
      </c>
      <c r="J57" t="n">
        <v>207.03</v>
      </c>
      <c r="K57" t="n">
        <v>53.44</v>
      </c>
      <c r="L57" t="n">
        <v>14.75</v>
      </c>
      <c r="M57" t="n">
        <v>15</v>
      </c>
      <c r="N57" t="n">
        <v>43.85</v>
      </c>
      <c r="O57" t="n">
        <v>25768.35</v>
      </c>
      <c r="P57" t="n">
        <v>317.51</v>
      </c>
      <c r="Q57" t="n">
        <v>452.57</v>
      </c>
      <c r="R57" t="n">
        <v>76.84999999999999</v>
      </c>
      <c r="S57" t="n">
        <v>57.64</v>
      </c>
      <c r="T57" t="n">
        <v>7476</v>
      </c>
      <c r="U57" t="n">
        <v>0.75</v>
      </c>
      <c r="V57" t="n">
        <v>0.88</v>
      </c>
      <c r="W57" t="n">
        <v>6.83</v>
      </c>
      <c r="X57" t="n">
        <v>0.45</v>
      </c>
      <c r="Y57" t="n">
        <v>1</v>
      </c>
      <c r="Z57" t="n">
        <v>10</v>
      </c>
      <c r="AA57" t="n">
        <v>430.8506415100004</v>
      </c>
      <c r="AB57" t="n">
        <v>589.5088555027846</v>
      </c>
      <c r="AC57" t="n">
        <v>533.2469577144733</v>
      </c>
      <c r="AD57" t="n">
        <v>430850.6415100004</v>
      </c>
      <c r="AE57" t="n">
        <v>589508.8555027846</v>
      </c>
      <c r="AF57" t="n">
        <v>3.615701513434084e-06</v>
      </c>
      <c r="AG57" t="n">
        <v>7.893518518518519</v>
      </c>
      <c r="AH57" t="n">
        <v>533246.9577144732</v>
      </c>
    </row>
    <row r="58">
      <c r="A58" t="n">
        <v>56</v>
      </c>
      <c r="B58" t="n">
        <v>95</v>
      </c>
      <c r="C58" t="inlineStr">
        <is>
          <t xml:space="preserve">CONCLUIDO	</t>
        </is>
      </c>
      <c r="D58" t="n">
        <v>3.6636</v>
      </c>
      <c r="E58" t="n">
        <v>27.3</v>
      </c>
      <c r="F58" t="n">
        <v>24.19</v>
      </c>
      <c r="G58" t="n">
        <v>85.39</v>
      </c>
      <c r="H58" t="n">
        <v>1.28</v>
      </c>
      <c r="I58" t="n">
        <v>17</v>
      </c>
      <c r="J58" t="n">
        <v>207.43</v>
      </c>
      <c r="K58" t="n">
        <v>53.44</v>
      </c>
      <c r="L58" t="n">
        <v>15</v>
      </c>
      <c r="M58" t="n">
        <v>15</v>
      </c>
      <c r="N58" t="n">
        <v>44</v>
      </c>
      <c r="O58" t="n">
        <v>25817.56</v>
      </c>
      <c r="P58" t="n">
        <v>317.16</v>
      </c>
      <c r="Q58" t="n">
        <v>452.58</v>
      </c>
      <c r="R58" t="n">
        <v>77.42</v>
      </c>
      <c r="S58" t="n">
        <v>57.64</v>
      </c>
      <c r="T58" t="n">
        <v>7765.31</v>
      </c>
      <c r="U58" t="n">
        <v>0.74</v>
      </c>
      <c r="V58" t="n">
        <v>0.88</v>
      </c>
      <c r="W58" t="n">
        <v>6.83</v>
      </c>
      <c r="X58" t="n">
        <v>0.47</v>
      </c>
      <c r="Y58" t="n">
        <v>1</v>
      </c>
      <c r="Z58" t="n">
        <v>10</v>
      </c>
      <c r="AA58" t="n">
        <v>430.889967233831</v>
      </c>
      <c r="AB58" t="n">
        <v>589.562662693058</v>
      </c>
      <c r="AC58" t="n">
        <v>533.2956296220259</v>
      </c>
      <c r="AD58" t="n">
        <v>430889.967233831</v>
      </c>
      <c r="AE58" t="n">
        <v>589562.662693058</v>
      </c>
      <c r="AF58" t="n">
        <v>3.613038776045908e-06</v>
      </c>
      <c r="AG58" t="n">
        <v>7.899305555555556</v>
      </c>
      <c r="AH58" t="n">
        <v>533295.6296220259</v>
      </c>
    </row>
    <row r="59">
      <c r="A59" t="n">
        <v>57</v>
      </c>
      <c r="B59" t="n">
        <v>95</v>
      </c>
      <c r="C59" t="inlineStr">
        <is>
          <t xml:space="preserve">CONCLUIDO	</t>
        </is>
      </c>
      <c r="D59" t="n">
        <v>3.6749</v>
      </c>
      <c r="E59" t="n">
        <v>27.21</v>
      </c>
      <c r="F59" t="n">
        <v>24.15</v>
      </c>
      <c r="G59" t="n">
        <v>90.55</v>
      </c>
      <c r="H59" t="n">
        <v>1.3</v>
      </c>
      <c r="I59" t="n">
        <v>16</v>
      </c>
      <c r="J59" t="n">
        <v>207.83</v>
      </c>
      <c r="K59" t="n">
        <v>53.44</v>
      </c>
      <c r="L59" t="n">
        <v>15.25</v>
      </c>
      <c r="M59" t="n">
        <v>14</v>
      </c>
      <c r="N59" t="n">
        <v>44.15</v>
      </c>
      <c r="O59" t="n">
        <v>25866.82</v>
      </c>
      <c r="P59" t="n">
        <v>316.25</v>
      </c>
      <c r="Q59" t="n">
        <v>452.64</v>
      </c>
      <c r="R59" t="n">
        <v>76.22</v>
      </c>
      <c r="S59" t="n">
        <v>57.64</v>
      </c>
      <c r="T59" t="n">
        <v>7168.41</v>
      </c>
      <c r="U59" t="n">
        <v>0.76</v>
      </c>
      <c r="V59" t="n">
        <v>0.88</v>
      </c>
      <c r="W59" t="n">
        <v>6.82</v>
      </c>
      <c r="X59" t="n">
        <v>0.42</v>
      </c>
      <c r="Y59" t="n">
        <v>1</v>
      </c>
      <c r="Z59" t="n">
        <v>10</v>
      </c>
      <c r="AA59" t="n">
        <v>429.2965052621291</v>
      </c>
      <c r="AB59" t="n">
        <v>587.3824177247947</v>
      </c>
      <c r="AC59" t="n">
        <v>531.3234641735406</v>
      </c>
      <c r="AD59" t="n">
        <v>429296.5052621291</v>
      </c>
      <c r="AE59" t="n">
        <v>587382.4177247947</v>
      </c>
      <c r="AF59" t="n">
        <v>3.624182825114943e-06</v>
      </c>
      <c r="AG59" t="n">
        <v>7.873263888888889</v>
      </c>
      <c r="AH59" t="n">
        <v>531323.4641735406</v>
      </c>
    </row>
    <row r="60">
      <c r="A60" t="n">
        <v>58</v>
      </c>
      <c r="B60" t="n">
        <v>95</v>
      </c>
      <c r="C60" t="inlineStr">
        <is>
          <t xml:space="preserve">CONCLUIDO	</t>
        </is>
      </c>
      <c r="D60" t="n">
        <v>3.6746</v>
      </c>
      <c r="E60" t="n">
        <v>27.21</v>
      </c>
      <c r="F60" t="n">
        <v>24.15</v>
      </c>
      <c r="G60" t="n">
        <v>90.56</v>
      </c>
      <c r="H60" t="n">
        <v>1.32</v>
      </c>
      <c r="I60" t="n">
        <v>16</v>
      </c>
      <c r="J60" t="n">
        <v>208.23</v>
      </c>
      <c r="K60" t="n">
        <v>53.44</v>
      </c>
      <c r="L60" t="n">
        <v>15.5</v>
      </c>
      <c r="M60" t="n">
        <v>14</v>
      </c>
      <c r="N60" t="n">
        <v>44.3</v>
      </c>
      <c r="O60" t="n">
        <v>25916.13</v>
      </c>
      <c r="P60" t="n">
        <v>316.06</v>
      </c>
      <c r="Q60" t="n">
        <v>452.59</v>
      </c>
      <c r="R60" t="n">
        <v>76.26000000000001</v>
      </c>
      <c r="S60" t="n">
        <v>57.64</v>
      </c>
      <c r="T60" t="n">
        <v>7188.04</v>
      </c>
      <c r="U60" t="n">
        <v>0.76</v>
      </c>
      <c r="V60" t="n">
        <v>0.88</v>
      </c>
      <c r="W60" t="n">
        <v>6.82</v>
      </c>
      <c r="X60" t="n">
        <v>0.43</v>
      </c>
      <c r="Y60" t="n">
        <v>1</v>
      </c>
      <c r="Z60" t="n">
        <v>10</v>
      </c>
      <c r="AA60" t="n">
        <v>429.1944719660023</v>
      </c>
      <c r="AB60" t="n">
        <v>587.2428112676427</v>
      </c>
      <c r="AC60" t="n">
        <v>531.1971815607202</v>
      </c>
      <c r="AD60" t="n">
        <v>429194.4719660023</v>
      </c>
      <c r="AE60" t="n">
        <v>587242.8112676427</v>
      </c>
      <c r="AF60" t="n">
        <v>3.623886965405145e-06</v>
      </c>
      <c r="AG60" t="n">
        <v>7.873263888888889</v>
      </c>
      <c r="AH60" t="n">
        <v>531197.1815607202</v>
      </c>
    </row>
    <row r="61">
      <c r="A61" t="n">
        <v>59</v>
      </c>
      <c r="B61" t="n">
        <v>95</v>
      </c>
      <c r="C61" t="inlineStr">
        <is>
          <t xml:space="preserve">CONCLUIDO	</t>
        </is>
      </c>
      <c r="D61" t="n">
        <v>3.6722</v>
      </c>
      <c r="E61" t="n">
        <v>27.23</v>
      </c>
      <c r="F61" t="n">
        <v>24.17</v>
      </c>
      <c r="G61" t="n">
        <v>90.63</v>
      </c>
      <c r="H61" t="n">
        <v>1.34</v>
      </c>
      <c r="I61" t="n">
        <v>16</v>
      </c>
      <c r="J61" t="n">
        <v>208.63</v>
      </c>
      <c r="K61" t="n">
        <v>53.44</v>
      </c>
      <c r="L61" t="n">
        <v>15.75</v>
      </c>
      <c r="M61" t="n">
        <v>14</v>
      </c>
      <c r="N61" t="n">
        <v>44.45</v>
      </c>
      <c r="O61" t="n">
        <v>25965.5</v>
      </c>
      <c r="P61" t="n">
        <v>316.31</v>
      </c>
      <c r="Q61" t="n">
        <v>452.61</v>
      </c>
      <c r="R61" t="n">
        <v>76.7</v>
      </c>
      <c r="S61" t="n">
        <v>57.64</v>
      </c>
      <c r="T61" t="n">
        <v>7405.95</v>
      </c>
      <c r="U61" t="n">
        <v>0.75</v>
      </c>
      <c r="V61" t="n">
        <v>0.88</v>
      </c>
      <c r="W61" t="n">
        <v>6.82</v>
      </c>
      <c r="X61" t="n">
        <v>0.44</v>
      </c>
      <c r="Y61" t="n">
        <v>1</v>
      </c>
      <c r="Z61" t="n">
        <v>10</v>
      </c>
      <c r="AA61" t="n">
        <v>429.604637536316</v>
      </c>
      <c r="AB61" t="n">
        <v>587.8040178961737</v>
      </c>
      <c r="AC61" t="n">
        <v>531.7048274162827</v>
      </c>
      <c r="AD61" t="n">
        <v>429604.637536316</v>
      </c>
      <c r="AE61" t="n">
        <v>587804.0178961738</v>
      </c>
      <c r="AF61" t="n">
        <v>3.621520087726767e-06</v>
      </c>
      <c r="AG61" t="n">
        <v>7.879050925925926</v>
      </c>
      <c r="AH61" t="n">
        <v>531704.8274162827</v>
      </c>
    </row>
    <row r="62">
      <c r="A62" t="n">
        <v>60</v>
      </c>
      <c r="B62" t="n">
        <v>95</v>
      </c>
      <c r="C62" t="inlineStr">
        <is>
          <t xml:space="preserve">CONCLUIDO	</t>
        </is>
      </c>
      <c r="D62" t="n">
        <v>3.6728</v>
      </c>
      <c r="E62" t="n">
        <v>27.23</v>
      </c>
      <c r="F62" t="n">
        <v>24.16</v>
      </c>
      <c r="G62" t="n">
        <v>90.61</v>
      </c>
      <c r="H62" t="n">
        <v>1.36</v>
      </c>
      <c r="I62" t="n">
        <v>16</v>
      </c>
      <c r="J62" t="n">
        <v>209.03</v>
      </c>
      <c r="K62" t="n">
        <v>53.44</v>
      </c>
      <c r="L62" t="n">
        <v>16</v>
      </c>
      <c r="M62" t="n">
        <v>14</v>
      </c>
      <c r="N62" t="n">
        <v>44.6</v>
      </c>
      <c r="O62" t="n">
        <v>26014.91</v>
      </c>
      <c r="P62" t="n">
        <v>315.72</v>
      </c>
      <c r="Q62" t="n">
        <v>452.61</v>
      </c>
      <c r="R62" t="n">
        <v>76.53</v>
      </c>
      <c r="S62" t="n">
        <v>57.64</v>
      </c>
      <c r="T62" t="n">
        <v>7324.47</v>
      </c>
      <c r="U62" t="n">
        <v>0.75</v>
      </c>
      <c r="V62" t="n">
        <v>0.88</v>
      </c>
      <c r="W62" t="n">
        <v>6.82</v>
      </c>
      <c r="X62" t="n">
        <v>0.44</v>
      </c>
      <c r="Y62" t="n">
        <v>1</v>
      </c>
      <c r="Z62" t="n">
        <v>10</v>
      </c>
      <c r="AA62" t="n">
        <v>429.1393629435563</v>
      </c>
      <c r="AB62" t="n">
        <v>587.1674086718937</v>
      </c>
      <c r="AC62" t="n">
        <v>531.1289752828811</v>
      </c>
      <c r="AD62" t="n">
        <v>429139.3629435563</v>
      </c>
      <c r="AE62" t="n">
        <v>587167.4086718936</v>
      </c>
      <c r="AF62" t="n">
        <v>3.622111807146362e-06</v>
      </c>
      <c r="AG62" t="n">
        <v>7.879050925925926</v>
      </c>
      <c r="AH62" t="n">
        <v>531128.9752828812</v>
      </c>
    </row>
    <row r="63">
      <c r="A63" t="n">
        <v>61</v>
      </c>
      <c r="B63" t="n">
        <v>95</v>
      </c>
      <c r="C63" t="inlineStr">
        <is>
          <t xml:space="preserve">CONCLUIDO	</t>
        </is>
      </c>
      <c r="D63" t="n">
        <v>3.6845</v>
      </c>
      <c r="E63" t="n">
        <v>27.14</v>
      </c>
      <c r="F63" t="n">
        <v>24.11</v>
      </c>
      <c r="G63" t="n">
        <v>96.45</v>
      </c>
      <c r="H63" t="n">
        <v>1.38</v>
      </c>
      <c r="I63" t="n">
        <v>15</v>
      </c>
      <c r="J63" t="n">
        <v>209.43</v>
      </c>
      <c r="K63" t="n">
        <v>53.44</v>
      </c>
      <c r="L63" t="n">
        <v>16.25</v>
      </c>
      <c r="M63" t="n">
        <v>13</v>
      </c>
      <c r="N63" t="n">
        <v>44.75</v>
      </c>
      <c r="O63" t="n">
        <v>26064.38</v>
      </c>
      <c r="P63" t="n">
        <v>314.64</v>
      </c>
      <c r="Q63" t="n">
        <v>452.56</v>
      </c>
      <c r="R63" t="n">
        <v>74.97</v>
      </c>
      <c r="S63" t="n">
        <v>57.64</v>
      </c>
      <c r="T63" t="n">
        <v>6547.83</v>
      </c>
      <c r="U63" t="n">
        <v>0.77</v>
      </c>
      <c r="V63" t="n">
        <v>0.88</v>
      </c>
      <c r="W63" t="n">
        <v>6.82</v>
      </c>
      <c r="X63" t="n">
        <v>0.39</v>
      </c>
      <c r="Y63" t="n">
        <v>1</v>
      </c>
      <c r="Z63" t="n">
        <v>10</v>
      </c>
      <c r="AA63" t="n">
        <v>427.3827055006998</v>
      </c>
      <c r="AB63" t="n">
        <v>584.7638724603205</v>
      </c>
      <c r="AC63" t="n">
        <v>528.9548291939565</v>
      </c>
      <c r="AD63" t="n">
        <v>427382.7055006998</v>
      </c>
      <c r="AE63" t="n">
        <v>584763.8724603205</v>
      </c>
      <c r="AF63" t="n">
        <v>3.63365033582846e-06</v>
      </c>
      <c r="AG63" t="n">
        <v>7.85300925925926</v>
      </c>
      <c r="AH63" t="n">
        <v>528954.8291939565</v>
      </c>
    </row>
    <row r="64">
      <c r="A64" t="n">
        <v>62</v>
      </c>
      <c r="B64" t="n">
        <v>95</v>
      </c>
      <c r="C64" t="inlineStr">
        <is>
          <t xml:space="preserve">CONCLUIDO	</t>
        </is>
      </c>
      <c r="D64" t="n">
        <v>3.6821</v>
      </c>
      <c r="E64" t="n">
        <v>27.16</v>
      </c>
      <c r="F64" t="n">
        <v>24.13</v>
      </c>
      <c r="G64" t="n">
        <v>96.52</v>
      </c>
      <c r="H64" t="n">
        <v>1.4</v>
      </c>
      <c r="I64" t="n">
        <v>15</v>
      </c>
      <c r="J64" t="n">
        <v>209.84</v>
      </c>
      <c r="K64" t="n">
        <v>53.44</v>
      </c>
      <c r="L64" t="n">
        <v>16.5</v>
      </c>
      <c r="M64" t="n">
        <v>13</v>
      </c>
      <c r="N64" t="n">
        <v>44.9</v>
      </c>
      <c r="O64" t="n">
        <v>26113.9</v>
      </c>
      <c r="P64" t="n">
        <v>314.76</v>
      </c>
      <c r="Q64" t="n">
        <v>452.63</v>
      </c>
      <c r="R64" t="n">
        <v>75.61</v>
      </c>
      <c r="S64" t="n">
        <v>57.64</v>
      </c>
      <c r="T64" t="n">
        <v>6866.88</v>
      </c>
      <c r="U64" t="n">
        <v>0.76</v>
      </c>
      <c r="V64" t="n">
        <v>0.88</v>
      </c>
      <c r="W64" t="n">
        <v>6.82</v>
      </c>
      <c r="X64" t="n">
        <v>0.41</v>
      </c>
      <c r="Y64" t="n">
        <v>1</v>
      </c>
      <c r="Z64" t="n">
        <v>10</v>
      </c>
      <c r="AA64" t="n">
        <v>427.7051947038805</v>
      </c>
      <c r="AB64" t="n">
        <v>585.205116415332</v>
      </c>
      <c r="AC64" t="n">
        <v>529.3539614451913</v>
      </c>
      <c r="AD64" t="n">
        <v>427705.1947038805</v>
      </c>
      <c r="AE64" t="n">
        <v>585205.116415332</v>
      </c>
      <c r="AF64" t="n">
        <v>3.631283458150081e-06</v>
      </c>
      <c r="AG64" t="n">
        <v>7.858796296296297</v>
      </c>
      <c r="AH64" t="n">
        <v>529353.9614451913</v>
      </c>
    </row>
    <row r="65">
      <c r="A65" t="n">
        <v>63</v>
      </c>
      <c r="B65" t="n">
        <v>95</v>
      </c>
      <c r="C65" t="inlineStr">
        <is>
          <t xml:space="preserve">CONCLUIDO	</t>
        </is>
      </c>
      <c r="D65" t="n">
        <v>3.6832</v>
      </c>
      <c r="E65" t="n">
        <v>27.15</v>
      </c>
      <c r="F65" t="n">
        <v>24.12</v>
      </c>
      <c r="G65" t="n">
        <v>96.48999999999999</v>
      </c>
      <c r="H65" t="n">
        <v>1.42</v>
      </c>
      <c r="I65" t="n">
        <v>15</v>
      </c>
      <c r="J65" t="n">
        <v>210.24</v>
      </c>
      <c r="K65" t="n">
        <v>53.44</v>
      </c>
      <c r="L65" t="n">
        <v>16.75</v>
      </c>
      <c r="M65" t="n">
        <v>13</v>
      </c>
      <c r="N65" t="n">
        <v>45.05</v>
      </c>
      <c r="O65" t="n">
        <v>26163.47</v>
      </c>
      <c r="P65" t="n">
        <v>314.34</v>
      </c>
      <c r="Q65" t="n">
        <v>452.57</v>
      </c>
      <c r="R65" t="n">
        <v>75.31</v>
      </c>
      <c r="S65" t="n">
        <v>57.64</v>
      </c>
      <c r="T65" t="n">
        <v>6717.38</v>
      </c>
      <c r="U65" t="n">
        <v>0.77</v>
      </c>
      <c r="V65" t="n">
        <v>0.88</v>
      </c>
      <c r="W65" t="n">
        <v>6.82</v>
      </c>
      <c r="X65" t="n">
        <v>0.4</v>
      </c>
      <c r="Y65" t="n">
        <v>1</v>
      </c>
      <c r="Z65" t="n">
        <v>10</v>
      </c>
      <c r="AA65" t="n">
        <v>427.3151060951474</v>
      </c>
      <c r="AB65" t="n">
        <v>584.6713799713683</v>
      </c>
      <c r="AC65" t="n">
        <v>528.8711640583358</v>
      </c>
      <c r="AD65" t="n">
        <v>427315.1060951474</v>
      </c>
      <c r="AE65" t="n">
        <v>584671.3799713684</v>
      </c>
      <c r="AF65" t="n">
        <v>3.632368277086004e-06</v>
      </c>
      <c r="AG65" t="n">
        <v>7.855902777777778</v>
      </c>
      <c r="AH65" t="n">
        <v>528871.1640583358</v>
      </c>
    </row>
    <row r="66">
      <c r="A66" t="n">
        <v>64</v>
      </c>
      <c r="B66" t="n">
        <v>95</v>
      </c>
      <c r="C66" t="inlineStr">
        <is>
          <t xml:space="preserve">CONCLUIDO	</t>
        </is>
      </c>
      <c r="D66" t="n">
        <v>3.6844</v>
      </c>
      <c r="E66" t="n">
        <v>27.14</v>
      </c>
      <c r="F66" t="n">
        <v>24.11</v>
      </c>
      <c r="G66" t="n">
        <v>96.45999999999999</v>
      </c>
      <c r="H66" t="n">
        <v>1.43</v>
      </c>
      <c r="I66" t="n">
        <v>15</v>
      </c>
      <c r="J66" t="n">
        <v>210.64</v>
      </c>
      <c r="K66" t="n">
        <v>53.44</v>
      </c>
      <c r="L66" t="n">
        <v>17</v>
      </c>
      <c r="M66" t="n">
        <v>13</v>
      </c>
      <c r="N66" t="n">
        <v>45.21</v>
      </c>
      <c r="O66" t="n">
        <v>26213.09</v>
      </c>
      <c r="P66" t="n">
        <v>313.89</v>
      </c>
      <c r="Q66" t="n">
        <v>452.62</v>
      </c>
      <c r="R66" t="n">
        <v>75.05</v>
      </c>
      <c r="S66" t="n">
        <v>57.64</v>
      </c>
      <c r="T66" t="n">
        <v>6586.34</v>
      </c>
      <c r="U66" t="n">
        <v>0.77</v>
      </c>
      <c r="V66" t="n">
        <v>0.88</v>
      </c>
      <c r="W66" t="n">
        <v>6.82</v>
      </c>
      <c r="X66" t="n">
        <v>0.39</v>
      </c>
      <c r="Y66" t="n">
        <v>1</v>
      </c>
      <c r="Z66" t="n">
        <v>10</v>
      </c>
      <c r="AA66" t="n">
        <v>426.8979661411515</v>
      </c>
      <c r="AB66" t="n">
        <v>584.1006306833954</v>
      </c>
      <c r="AC66" t="n">
        <v>528.3548862813553</v>
      </c>
      <c r="AD66" t="n">
        <v>426897.9661411516</v>
      </c>
      <c r="AE66" t="n">
        <v>584100.6306833953</v>
      </c>
      <c r="AF66" t="n">
        <v>3.633551715925194e-06</v>
      </c>
      <c r="AG66" t="n">
        <v>7.85300925925926</v>
      </c>
      <c r="AH66" t="n">
        <v>528354.8862813553</v>
      </c>
    </row>
    <row r="67">
      <c r="A67" t="n">
        <v>65</v>
      </c>
      <c r="B67" t="n">
        <v>95</v>
      </c>
      <c r="C67" t="inlineStr">
        <is>
          <t xml:space="preserve">CONCLUIDO	</t>
        </is>
      </c>
      <c r="D67" t="n">
        <v>3.6925</v>
      </c>
      <c r="E67" t="n">
        <v>27.08</v>
      </c>
      <c r="F67" t="n">
        <v>24.09</v>
      </c>
      <c r="G67" t="n">
        <v>103.25</v>
      </c>
      <c r="H67" t="n">
        <v>1.45</v>
      </c>
      <c r="I67" t="n">
        <v>14</v>
      </c>
      <c r="J67" t="n">
        <v>211.04</v>
      </c>
      <c r="K67" t="n">
        <v>53.44</v>
      </c>
      <c r="L67" t="n">
        <v>17.25</v>
      </c>
      <c r="M67" t="n">
        <v>12</v>
      </c>
      <c r="N67" t="n">
        <v>45.36</v>
      </c>
      <c r="O67" t="n">
        <v>26262.77</v>
      </c>
      <c r="P67" t="n">
        <v>313.23</v>
      </c>
      <c r="Q67" t="n">
        <v>452.61</v>
      </c>
      <c r="R67" t="n">
        <v>74.34</v>
      </c>
      <c r="S67" t="n">
        <v>57.64</v>
      </c>
      <c r="T67" t="n">
        <v>6240.18</v>
      </c>
      <c r="U67" t="n">
        <v>0.78</v>
      </c>
      <c r="V67" t="n">
        <v>0.88</v>
      </c>
      <c r="W67" t="n">
        <v>6.82</v>
      </c>
      <c r="X67" t="n">
        <v>0.37</v>
      </c>
      <c r="Y67" t="n">
        <v>1</v>
      </c>
      <c r="Z67" t="n">
        <v>10</v>
      </c>
      <c r="AA67" t="n">
        <v>425.791319358677</v>
      </c>
      <c r="AB67" t="n">
        <v>582.5864677338034</v>
      </c>
      <c r="AC67" t="n">
        <v>526.9852329185312</v>
      </c>
      <c r="AD67" t="n">
        <v>425791.319358677</v>
      </c>
      <c r="AE67" t="n">
        <v>582586.4677338033</v>
      </c>
      <c r="AF67" t="n">
        <v>3.641539928089724e-06</v>
      </c>
      <c r="AG67" t="n">
        <v>7.835648148148148</v>
      </c>
      <c r="AH67" t="n">
        <v>526985.2329185312</v>
      </c>
    </row>
    <row r="68">
      <c r="A68" t="n">
        <v>66</v>
      </c>
      <c r="B68" t="n">
        <v>95</v>
      </c>
      <c r="C68" t="inlineStr">
        <is>
          <t xml:space="preserve">CONCLUIDO	</t>
        </is>
      </c>
      <c r="D68" t="n">
        <v>3.6908</v>
      </c>
      <c r="E68" t="n">
        <v>27.09</v>
      </c>
      <c r="F68" t="n">
        <v>24.11</v>
      </c>
      <c r="G68" t="n">
        <v>103.31</v>
      </c>
      <c r="H68" t="n">
        <v>1.47</v>
      </c>
      <c r="I68" t="n">
        <v>14</v>
      </c>
      <c r="J68" t="n">
        <v>211.45</v>
      </c>
      <c r="K68" t="n">
        <v>53.44</v>
      </c>
      <c r="L68" t="n">
        <v>17.5</v>
      </c>
      <c r="M68" t="n">
        <v>12</v>
      </c>
      <c r="N68" t="n">
        <v>45.51</v>
      </c>
      <c r="O68" t="n">
        <v>26312.5</v>
      </c>
      <c r="P68" t="n">
        <v>314.02</v>
      </c>
      <c r="Q68" t="n">
        <v>452.65</v>
      </c>
      <c r="R68" t="n">
        <v>74.65000000000001</v>
      </c>
      <c r="S68" t="n">
        <v>57.64</v>
      </c>
      <c r="T68" t="n">
        <v>6392.86</v>
      </c>
      <c r="U68" t="n">
        <v>0.77</v>
      </c>
      <c r="V68" t="n">
        <v>0.88</v>
      </c>
      <c r="W68" t="n">
        <v>6.82</v>
      </c>
      <c r="X68" t="n">
        <v>0.38</v>
      </c>
      <c r="Y68" t="n">
        <v>1</v>
      </c>
      <c r="Z68" t="n">
        <v>10</v>
      </c>
      <c r="AA68" t="n">
        <v>426.4982498395352</v>
      </c>
      <c r="AB68" t="n">
        <v>583.5537212052852</v>
      </c>
      <c r="AC68" t="n">
        <v>527.8601730762439</v>
      </c>
      <c r="AD68" t="n">
        <v>426498.2498395352</v>
      </c>
      <c r="AE68" t="n">
        <v>583553.7212052853</v>
      </c>
      <c r="AF68" t="n">
        <v>3.639863389734205e-06</v>
      </c>
      <c r="AG68" t="n">
        <v>7.838541666666667</v>
      </c>
      <c r="AH68" t="n">
        <v>527860.1730762438</v>
      </c>
    </row>
    <row r="69">
      <c r="A69" t="n">
        <v>67</v>
      </c>
      <c r="B69" t="n">
        <v>95</v>
      </c>
      <c r="C69" t="inlineStr">
        <is>
          <t xml:space="preserve">CONCLUIDO	</t>
        </is>
      </c>
      <c r="D69" t="n">
        <v>3.6923</v>
      </c>
      <c r="E69" t="n">
        <v>27.08</v>
      </c>
      <c r="F69" t="n">
        <v>24.09</v>
      </c>
      <c r="G69" t="n">
        <v>103.26</v>
      </c>
      <c r="H69" t="n">
        <v>1.49</v>
      </c>
      <c r="I69" t="n">
        <v>14</v>
      </c>
      <c r="J69" t="n">
        <v>211.85</v>
      </c>
      <c r="K69" t="n">
        <v>53.44</v>
      </c>
      <c r="L69" t="n">
        <v>17.75</v>
      </c>
      <c r="M69" t="n">
        <v>12</v>
      </c>
      <c r="N69" t="n">
        <v>45.67</v>
      </c>
      <c r="O69" t="n">
        <v>26362.28</v>
      </c>
      <c r="P69" t="n">
        <v>313.72</v>
      </c>
      <c r="Q69" t="n">
        <v>452.6</v>
      </c>
      <c r="R69" t="n">
        <v>74.17</v>
      </c>
      <c r="S69" t="n">
        <v>57.64</v>
      </c>
      <c r="T69" t="n">
        <v>6154.1</v>
      </c>
      <c r="U69" t="n">
        <v>0.78</v>
      </c>
      <c r="V69" t="n">
        <v>0.88</v>
      </c>
      <c r="W69" t="n">
        <v>6.82</v>
      </c>
      <c r="X69" t="n">
        <v>0.37</v>
      </c>
      <c r="Y69" t="n">
        <v>1</v>
      </c>
      <c r="Z69" t="n">
        <v>10</v>
      </c>
      <c r="AA69" t="n">
        <v>426.1273820706928</v>
      </c>
      <c r="AB69" t="n">
        <v>583.0462835624238</v>
      </c>
      <c r="AC69" t="n">
        <v>527.4011645698238</v>
      </c>
      <c r="AD69" t="n">
        <v>426127.3820706928</v>
      </c>
      <c r="AE69" t="n">
        <v>583046.2835624238</v>
      </c>
      <c r="AF69" t="n">
        <v>3.641342688283192e-06</v>
      </c>
      <c r="AG69" t="n">
        <v>7.835648148148148</v>
      </c>
      <c r="AH69" t="n">
        <v>527401.1645698238</v>
      </c>
    </row>
    <row r="70">
      <c r="A70" t="n">
        <v>68</v>
      </c>
      <c r="B70" t="n">
        <v>95</v>
      </c>
      <c r="C70" t="inlineStr">
        <is>
          <t xml:space="preserve">CONCLUIDO	</t>
        </is>
      </c>
      <c r="D70" t="n">
        <v>3.6925</v>
      </c>
      <c r="E70" t="n">
        <v>27.08</v>
      </c>
      <c r="F70" t="n">
        <v>24.09</v>
      </c>
      <c r="G70" t="n">
        <v>103.25</v>
      </c>
      <c r="H70" t="n">
        <v>1.51</v>
      </c>
      <c r="I70" t="n">
        <v>14</v>
      </c>
      <c r="J70" t="n">
        <v>212.25</v>
      </c>
      <c r="K70" t="n">
        <v>53.44</v>
      </c>
      <c r="L70" t="n">
        <v>18</v>
      </c>
      <c r="M70" t="n">
        <v>12</v>
      </c>
      <c r="N70" t="n">
        <v>45.82</v>
      </c>
      <c r="O70" t="n">
        <v>26412.11</v>
      </c>
      <c r="P70" t="n">
        <v>312.91</v>
      </c>
      <c r="Q70" t="n">
        <v>452.6</v>
      </c>
      <c r="R70" t="n">
        <v>74.31999999999999</v>
      </c>
      <c r="S70" t="n">
        <v>57.64</v>
      </c>
      <c r="T70" t="n">
        <v>6229.21</v>
      </c>
      <c r="U70" t="n">
        <v>0.78</v>
      </c>
      <c r="V70" t="n">
        <v>0.88</v>
      </c>
      <c r="W70" t="n">
        <v>6.82</v>
      </c>
      <c r="X70" t="n">
        <v>0.37</v>
      </c>
      <c r="Y70" t="n">
        <v>1</v>
      </c>
      <c r="Z70" t="n">
        <v>10</v>
      </c>
      <c r="AA70" t="n">
        <v>425.5817140937794</v>
      </c>
      <c r="AB70" t="n">
        <v>582.2996765632387</v>
      </c>
      <c r="AC70" t="n">
        <v>526.7258126947714</v>
      </c>
      <c r="AD70" t="n">
        <v>425581.7140937794</v>
      </c>
      <c r="AE70" t="n">
        <v>582299.6765632387</v>
      </c>
      <c r="AF70" t="n">
        <v>3.641539928089724e-06</v>
      </c>
      <c r="AG70" t="n">
        <v>7.835648148148148</v>
      </c>
      <c r="AH70" t="n">
        <v>526725.8126947714</v>
      </c>
    </row>
    <row r="71">
      <c r="A71" t="n">
        <v>69</v>
      </c>
      <c r="B71" t="n">
        <v>95</v>
      </c>
      <c r="C71" t="inlineStr">
        <is>
          <t xml:space="preserve">CONCLUIDO	</t>
        </is>
      </c>
      <c r="D71" t="n">
        <v>3.6922</v>
      </c>
      <c r="E71" t="n">
        <v>27.08</v>
      </c>
      <c r="F71" t="n">
        <v>24.09</v>
      </c>
      <c r="G71" t="n">
        <v>103.26</v>
      </c>
      <c r="H71" t="n">
        <v>1.52</v>
      </c>
      <c r="I71" t="n">
        <v>14</v>
      </c>
      <c r="J71" t="n">
        <v>212.66</v>
      </c>
      <c r="K71" t="n">
        <v>53.44</v>
      </c>
      <c r="L71" t="n">
        <v>18.25</v>
      </c>
      <c r="M71" t="n">
        <v>12</v>
      </c>
      <c r="N71" t="n">
        <v>45.97</v>
      </c>
      <c r="O71" t="n">
        <v>26462</v>
      </c>
      <c r="P71" t="n">
        <v>312.21</v>
      </c>
      <c r="Q71" t="n">
        <v>452.56</v>
      </c>
      <c r="R71" t="n">
        <v>74.5</v>
      </c>
      <c r="S71" t="n">
        <v>57.64</v>
      </c>
      <c r="T71" t="n">
        <v>6318.73</v>
      </c>
      <c r="U71" t="n">
        <v>0.77</v>
      </c>
      <c r="V71" t="n">
        <v>0.88</v>
      </c>
      <c r="W71" t="n">
        <v>6.81</v>
      </c>
      <c r="X71" t="n">
        <v>0.37</v>
      </c>
      <c r="Y71" t="n">
        <v>1</v>
      </c>
      <c r="Z71" t="n">
        <v>10</v>
      </c>
      <c r="AA71" t="n">
        <v>425.1457798009976</v>
      </c>
      <c r="AB71" t="n">
        <v>581.7032120317908</v>
      </c>
      <c r="AC71" t="n">
        <v>526.1862739010618</v>
      </c>
      <c r="AD71" t="n">
        <v>425145.7798009976</v>
      </c>
      <c r="AE71" t="n">
        <v>581703.2120317909</v>
      </c>
      <c r="AF71" t="n">
        <v>3.641244068379927e-06</v>
      </c>
      <c r="AG71" t="n">
        <v>7.835648148148148</v>
      </c>
      <c r="AH71" t="n">
        <v>526186.2739010617</v>
      </c>
    </row>
    <row r="72">
      <c r="A72" t="n">
        <v>70</v>
      </c>
      <c r="B72" t="n">
        <v>95</v>
      </c>
      <c r="C72" t="inlineStr">
        <is>
          <t xml:space="preserve">CONCLUIDO	</t>
        </is>
      </c>
      <c r="D72" t="n">
        <v>3.6903</v>
      </c>
      <c r="E72" t="n">
        <v>27.1</v>
      </c>
      <c r="F72" t="n">
        <v>24.11</v>
      </c>
      <c r="G72" t="n">
        <v>103.32</v>
      </c>
      <c r="H72" t="n">
        <v>1.54</v>
      </c>
      <c r="I72" t="n">
        <v>14</v>
      </c>
      <c r="J72" t="n">
        <v>213.06</v>
      </c>
      <c r="K72" t="n">
        <v>53.44</v>
      </c>
      <c r="L72" t="n">
        <v>18.5</v>
      </c>
      <c r="M72" t="n">
        <v>12</v>
      </c>
      <c r="N72" t="n">
        <v>46.13</v>
      </c>
      <c r="O72" t="n">
        <v>26511.94</v>
      </c>
      <c r="P72" t="n">
        <v>311.27</v>
      </c>
      <c r="Q72" t="n">
        <v>452.58</v>
      </c>
      <c r="R72" t="n">
        <v>74.69</v>
      </c>
      <c r="S72" t="n">
        <v>57.64</v>
      </c>
      <c r="T72" t="n">
        <v>6413.3</v>
      </c>
      <c r="U72" t="n">
        <v>0.77</v>
      </c>
      <c r="V72" t="n">
        <v>0.88</v>
      </c>
      <c r="W72" t="n">
        <v>6.82</v>
      </c>
      <c r="X72" t="n">
        <v>0.38</v>
      </c>
      <c r="Y72" t="n">
        <v>1</v>
      </c>
      <c r="Z72" t="n">
        <v>10</v>
      </c>
      <c r="AA72" t="n">
        <v>424.7337151248923</v>
      </c>
      <c r="AB72" t="n">
        <v>581.1394069629331</v>
      </c>
      <c r="AC72" t="n">
        <v>525.6762775966704</v>
      </c>
      <c r="AD72" t="n">
        <v>424733.7151248924</v>
      </c>
      <c r="AE72" t="n">
        <v>581139.4069629331</v>
      </c>
      <c r="AF72" t="n">
        <v>3.639370290217877e-06</v>
      </c>
      <c r="AG72" t="n">
        <v>7.841435185185186</v>
      </c>
      <c r="AH72" t="n">
        <v>525676.2775966704</v>
      </c>
    </row>
    <row r="73">
      <c r="A73" t="n">
        <v>71</v>
      </c>
      <c r="B73" t="n">
        <v>95</v>
      </c>
      <c r="C73" t="inlineStr">
        <is>
          <t xml:space="preserve">CONCLUIDO	</t>
        </is>
      </c>
      <c r="D73" t="n">
        <v>3.699</v>
      </c>
      <c r="E73" t="n">
        <v>27.03</v>
      </c>
      <c r="F73" t="n">
        <v>24.08</v>
      </c>
      <c r="G73" t="n">
        <v>111.15</v>
      </c>
      <c r="H73" t="n">
        <v>1.56</v>
      </c>
      <c r="I73" t="n">
        <v>13</v>
      </c>
      <c r="J73" t="n">
        <v>213.47</v>
      </c>
      <c r="K73" t="n">
        <v>53.44</v>
      </c>
      <c r="L73" t="n">
        <v>18.75</v>
      </c>
      <c r="M73" t="n">
        <v>11</v>
      </c>
      <c r="N73" t="n">
        <v>46.28</v>
      </c>
      <c r="O73" t="n">
        <v>26561.93</v>
      </c>
      <c r="P73" t="n">
        <v>311.71</v>
      </c>
      <c r="Q73" t="n">
        <v>452.56</v>
      </c>
      <c r="R73" t="n">
        <v>74.08</v>
      </c>
      <c r="S73" t="n">
        <v>57.64</v>
      </c>
      <c r="T73" t="n">
        <v>6114.73</v>
      </c>
      <c r="U73" t="n">
        <v>0.78</v>
      </c>
      <c r="V73" t="n">
        <v>0.88</v>
      </c>
      <c r="W73" t="n">
        <v>6.81</v>
      </c>
      <c r="X73" t="n">
        <v>0.36</v>
      </c>
      <c r="Y73" t="n">
        <v>1</v>
      </c>
      <c r="Z73" t="n">
        <v>10</v>
      </c>
      <c r="AA73" t="n">
        <v>424.2775958396671</v>
      </c>
      <c r="AB73" t="n">
        <v>580.5153244343254</v>
      </c>
      <c r="AC73" t="n">
        <v>525.1117566286878</v>
      </c>
      <c r="AD73" t="n">
        <v>424277.5958396671</v>
      </c>
      <c r="AE73" t="n">
        <v>580515.3244343254</v>
      </c>
      <c r="AF73" t="n">
        <v>3.647950221802002e-06</v>
      </c>
      <c r="AG73" t="n">
        <v>7.821180555555556</v>
      </c>
      <c r="AH73" t="n">
        <v>525111.7566286877</v>
      </c>
    </row>
    <row r="74">
      <c r="A74" t="n">
        <v>72</v>
      </c>
      <c r="B74" t="n">
        <v>95</v>
      </c>
      <c r="C74" t="inlineStr">
        <is>
          <t xml:space="preserve">CONCLUIDO	</t>
        </is>
      </c>
      <c r="D74" t="n">
        <v>3.7002</v>
      </c>
      <c r="E74" t="n">
        <v>27.03</v>
      </c>
      <c r="F74" t="n">
        <v>24.07</v>
      </c>
      <c r="G74" t="n">
        <v>111.11</v>
      </c>
      <c r="H74" t="n">
        <v>1.58</v>
      </c>
      <c r="I74" t="n">
        <v>13</v>
      </c>
      <c r="J74" t="n">
        <v>213.87</v>
      </c>
      <c r="K74" t="n">
        <v>53.44</v>
      </c>
      <c r="L74" t="n">
        <v>19</v>
      </c>
      <c r="M74" t="n">
        <v>11</v>
      </c>
      <c r="N74" t="n">
        <v>46.44</v>
      </c>
      <c r="O74" t="n">
        <v>26611.98</v>
      </c>
      <c r="P74" t="n">
        <v>311.96</v>
      </c>
      <c r="Q74" t="n">
        <v>452.56</v>
      </c>
      <c r="R74" t="n">
        <v>73.70999999999999</v>
      </c>
      <c r="S74" t="n">
        <v>57.64</v>
      </c>
      <c r="T74" t="n">
        <v>5927.76</v>
      </c>
      <c r="U74" t="n">
        <v>0.78</v>
      </c>
      <c r="V74" t="n">
        <v>0.88</v>
      </c>
      <c r="W74" t="n">
        <v>6.82</v>
      </c>
      <c r="X74" t="n">
        <v>0.35</v>
      </c>
      <c r="Y74" t="n">
        <v>1</v>
      </c>
      <c r="Z74" t="n">
        <v>10</v>
      </c>
      <c r="AA74" t="n">
        <v>424.320779543843</v>
      </c>
      <c r="AB74" t="n">
        <v>580.5744102835096</v>
      </c>
      <c r="AC74" t="n">
        <v>525.1652034073531</v>
      </c>
      <c r="AD74" t="n">
        <v>424320.779543843</v>
      </c>
      <c r="AE74" t="n">
        <v>580574.4102835095</v>
      </c>
      <c r="AF74" t="n">
        <v>3.649133660641191e-06</v>
      </c>
      <c r="AG74" t="n">
        <v>7.821180555555556</v>
      </c>
      <c r="AH74" t="n">
        <v>525165.2034073531</v>
      </c>
    </row>
    <row r="75">
      <c r="A75" t="n">
        <v>73</v>
      </c>
      <c r="B75" t="n">
        <v>95</v>
      </c>
      <c r="C75" t="inlineStr">
        <is>
          <t xml:space="preserve">CONCLUIDO	</t>
        </is>
      </c>
      <c r="D75" t="n">
        <v>3.7028</v>
      </c>
      <c r="E75" t="n">
        <v>27.01</v>
      </c>
      <c r="F75" t="n">
        <v>24.05</v>
      </c>
      <c r="G75" t="n">
        <v>111.02</v>
      </c>
      <c r="H75" t="n">
        <v>1.6</v>
      </c>
      <c r="I75" t="n">
        <v>13</v>
      </c>
      <c r="J75" t="n">
        <v>214.28</v>
      </c>
      <c r="K75" t="n">
        <v>53.44</v>
      </c>
      <c r="L75" t="n">
        <v>19.25</v>
      </c>
      <c r="M75" t="n">
        <v>11</v>
      </c>
      <c r="N75" t="n">
        <v>46.6</v>
      </c>
      <c r="O75" t="n">
        <v>26662.08</v>
      </c>
      <c r="P75" t="n">
        <v>312.09</v>
      </c>
      <c r="Q75" t="n">
        <v>452.57</v>
      </c>
      <c r="R75" t="n">
        <v>73.18000000000001</v>
      </c>
      <c r="S75" t="n">
        <v>57.64</v>
      </c>
      <c r="T75" t="n">
        <v>5661.49</v>
      </c>
      <c r="U75" t="n">
        <v>0.79</v>
      </c>
      <c r="V75" t="n">
        <v>0.88</v>
      </c>
      <c r="W75" t="n">
        <v>6.81</v>
      </c>
      <c r="X75" t="n">
        <v>0.33</v>
      </c>
      <c r="Y75" t="n">
        <v>1</v>
      </c>
      <c r="Z75" t="n">
        <v>10</v>
      </c>
      <c r="AA75" t="n">
        <v>424.1504113333315</v>
      </c>
      <c r="AB75" t="n">
        <v>580.3413049817726</v>
      </c>
      <c r="AC75" t="n">
        <v>524.9543453484487</v>
      </c>
      <c r="AD75" t="n">
        <v>424150.4113333315</v>
      </c>
      <c r="AE75" t="n">
        <v>580341.3049817727</v>
      </c>
      <c r="AF75" t="n">
        <v>3.651697778126102e-06</v>
      </c>
      <c r="AG75" t="n">
        <v>7.815393518518519</v>
      </c>
      <c r="AH75" t="n">
        <v>524954.3453484487</v>
      </c>
    </row>
    <row r="76">
      <c r="A76" t="n">
        <v>74</v>
      </c>
      <c r="B76" t="n">
        <v>95</v>
      </c>
      <c r="C76" t="inlineStr">
        <is>
          <t xml:space="preserve">CONCLUIDO	</t>
        </is>
      </c>
      <c r="D76" t="n">
        <v>3.7002</v>
      </c>
      <c r="E76" t="n">
        <v>27.03</v>
      </c>
      <c r="F76" t="n">
        <v>24.07</v>
      </c>
      <c r="G76" t="n">
        <v>111.11</v>
      </c>
      <c r="H76" t="n">
        <v>1.61</v>
      </c>
      <c r="I76" t="n">
        <v>13</v>
      </c>
      <c r="J76" t="n">
        <v>214.69</v>
      </c>
      <c r="K76" t="n">
        <v>53.44</v>
      </c>
      <c r="L76" t="n">
        <v>19.5</v>
      </c>
      <c r="M76" t="n">
        <v>11</v>
      </c>
      <c r="N76" t="n">
        <v>46.75</v>
      </c>
      <c r="O76" t="n">
        <v>26712.23</v>
      </c>
      <c r="P76" t="n">
        <v>312.11</v>
      </c>
      <c r="Q76" t="n">
        <v>452.59</v>
      </c>
      <c r="R76" t="n">
        <v>73.7</v>
      </c>
      <c r="S76" t="n">
        <v>57.64</v>
      </c>
      <c r="T76" t="n">
        <v>5924.14</v>
      </c>
      <c r="U76" t="n">
        <v>0.78</v>
      </c>
      <c r="V76" t="n">
        <v>0.88</v>
      </c>
      <c r="W76" t="n">
        <v>6.82</v>
      </c>
      <c r="X76" t="n">
        <v>0.35</v>
      </c>
      <c r="Y76" t="n">
        <v>1</v>
      </c>
      <c r="Z76" t="n">
        <v>10</v>
      </c>
      <c r="AA76" t="n">
        <v>424.4188275514635</v>
      </c>
      <c r="AB76" t="n">
        <v>580.7085638931086</v>
      </c>
      <c r="AC76" t="n">
        <v>525.2865535847379</v>
      </c>
      <c r="AD76" t="n">
        <v>424418.8275514635</v>
      </c>
      <c r="AE76" t="n">
        <v>580708.5638931086</v>
      </c>
      <c r="AF76" t="n">
        <v>3.649133660641191e-06</v>
      </c>
      <c r="AG76" t="n">
        <v>7.821180555555556</v>
      </c>
      <c r="AH76" t="n">
        <v>525286.5535847379</v>
      </c>
    </row>
    <row r="77">
      <c r="A77" t="n">
        <v>75</v>
      </c>
      <c r="B77" t="n">
        <v>95</v>
      </c>
      <c r="C77" t="inlineStr">
        <is>
          <t xml:space="preserve">CONCLUIDO	</t>
        </is>
      </c>
      <c r="D77" t="n">
        <v>3.702</v>
      </c>
      <c r="E77" t="n">
        <v>27.01</v>
      </c>
      <c r="F77" t="n">
        <v>24.06</v>
      </c>
      <c r="G77" t="n">
        <v>111.05</v>
      </c>
      <c r="H77" t="n">
        <v>1.63</v>
      </c>
      <c r="I77" t="n">
        <v>13</v>
      </c>
      <c r="J77" t="n">
        <v>215.09</v>
      </c>
      <c r="K77" t="n">
        <v>53.44</v>
      </c>
      <c r="L77" t="n">
        <v>19.75</v>
      </c>
      <c r="M77" t="n">
        <v>11</v>
      </c>
      <c r="N77" t="n">
        <v>46.91</v>
      </c>
      <c r="O77" t="n">
        <v>26762.44</v>
      </c>
      <c r="P77" t="n">
        <v>311.16</v>
      </c>
      <c r="Q77" t="n">
        <v>452.57</v>
      </c>
      <c r="R77" t="n">
        <v>73.23</v>
      </c>
      <c r="S77" t="n">
        <v>57.64</v>
      </c>
      <c r="T77" t="n">
        <v>5687.58</v>
      </c>
      <c r="U77" t="n">
        <v>0.79</v>
      </c>
      <c r="V77" t="n">
        <v>0.88</v>
      </c>
      <c r="W77" t="n">
        <v>6.82</v>
      </c>
      <c r="X77" t="n">
        <v>0.34</v>
      </c>
      <c r="Y77" t="n">
        <v>1</v>
      </c>
      <c r="Z77" t="n">
        <v>10</v>
      </c>
      <c r="AA77" t="n">
        <v>423.6330210502558</v>
      </c>
      <c r="AB77" t="n">
        <v>579.6333887708203</v>
      </c>
      <c r="AC77" t="n">
        <v>524.3139916671029</v>
      </c>
      <c r="AD77" t="n">
        <v>423633.0210502558</v>
      </c>
      <c r="AE77" t="n">
        <v>579633.3887708202</v>
      </c>
      <c r="AF77" t="n">
        <v>3.650908818899975e-06</v>
      </c>
      <c r="AG77" t="n">
        <v>7.815393518518519</v>
      </c>
      <c r="AH77" t="n">
        <v>524313.9916671029</v>
      </c>
    </row>
    <row r="78">
      <c r="A78" t="n">
        <v>76</v>
      </c>
      <c r="B78" t="n">
        <v>95</v>
      </c>
      <c r="C78" t="inlineStr">
        <is>
          <t xml:space="preserve">CONCLUIDO	</t>
        </is>
      </c>
      <c r="D78" t="n">
        <v>3.7003</v>
      </c>
      <c r="E78" t="n">
        <v>27.02</v>
      </c>
      <c r="F78" t="n">
        <v>24.07</v>
      </c>
      <c r="G78" t="n">
        <v>111.1</v>
      </c>
      <c r="H78" t="n">
        <v>1.65</v>
      </c>
      <c r="I78" t="n">
        <v>13</v>
      </c>
      <c r="J78" t="n">
        <v>215.5</v>
      </c>
      <c r="K78" t="n">
        <v>53.44</v>
      </c>
      <c r="L78" t="n">
        <v>20</v>
      </c>
      <c r="M78" t="n">
        <v>11</v>
      </c>
      <c r="N78" t="n">
        <v>47.07</v>
      </c>
      <c r="O78" t="n">
        <v>26812.71</v>
      </c>
      <c r="P78" t="n">
        <v>310.32</v>
      </c>
      <c r="Q78" t="n">
        <v>452.57</v>
      </c>
      <c r="R78" t="n">
        <v>73.81999999999999</v>
      </c>
      <c r="S78" t="n">
        <v>57.64</v>
      </c>
      <c r="T78" t="n">
        <v>5981.62</v>
      </c>
      <c r="U78" t="n">
        <v>0.78</v>
      </c>
      <c r="V78" t="n">
        <v>0.88</v>
      </c>
      <c r="W78" t="n">
        <v>6.81</v>
      </c>
      <c r="X78" t="n">
        <v>0.35</v>
      </c>
      <c r="Y78" t="n">
        <v>1</v>
      </c>
      <c r="Z78" t="n">
        <v>10</v>
      </c>
      <c r="AA78" t="n">
        <v>423.2413293821478</v>
      </c>
      <c r="AB78" t="n">
        <v>579.097458950298</v>
      </c>
      <c r="AC78" t="n">
        <v>523.8292102364691</v>
      </c>
      <c r="AD78" t="n">
        <v>423241.3293821478</v>
      </c>
      <c r="AE78" t="n">
        <v>579097.458950298</v>
      </c>
      <c r="AF78" t="n">
        <v>3.649232280544457e-06</v>
      </c>
      <c r="AG78" t="n">
        <v>7.818287037037037</v>
      </c>
      <c r="AH78" t="n">
        <v>523829.2102364691</v>
      </c>
    </row>
    <row r="79">
      <c r="A79" t="n">
        <v>77</v>
      </c>
      <c r="B79" t="n">
        <v>95</v>
      </c>
      <c r="C79" t="inlineStr">
        <is>
          <t xml:space="preserve">CONCLUIDO	</t>
        </is>
      </c>
      <c r="D79" t="n">
        <v>3.713</v>
      </c>
      <c r="E79" t="n">
        <v>26.93</v>
      </c>
      <c r="F79" t="n">
        <v>24.02</v>
      </c>
      <c r="G79" t="n">
        <v>120.08</v>
      </c>
      <c r="H79" t="n">
        <v>1.67</v>
      </c>
      <c r="I79" t="n">
        <v>12</v>
      </c>
      <c r="J79" t="n">
        <v>215.91</v>
      </c>
      <c r="K79" t="n">
        <v>53.44</v>
      </c>
      <c r="L79" t="n">
        <v>20.25</v>
      </c>
      <c r="M79" t="n">
        <v>10</v>
      </c>
      <c r="N79" t="n">
        <v>47.23</v>
      </c>
      <c r="O79" t="n">
        <v>26863.02</v>
      </c>
      <c r="P79" t="n">
        <v>309.07</v>
      </c>
      <c r="Q79" t="n">
        <v>452.62</v>
      </c>
      <c r="R79" t="n">
        <v>71.88</v>
      </c>
      <c r="S79" t="n">
        <v>57.64</v>
      </c>
      <c r="T79" t="n">
        <v>5017.16</v>
      </c>
      <c r="U79" t="n">
        <v>0.8</v>
      </c>
      <c r="V79" t="n">
        <v>0.88</v>
      </c>
      <c r="W79" t="n">
        <v>6.81</v>
      </c>
      <c r="X79" t="n">
        <v>0.29</v>
      </c>
      <c r="Y79" t="n">
        <v>1</v>
      </c>
      <c r="Z79" t="n">
        <v>10</v>
      </c>
      <c r="AA79" t="n">
        <v>421.3316738182046</v>
      </c>
      <c r="AB79" t="n">
        <v>576.4845839596534</v>
      </c>
      <c r="AC79" t="n">
        <v>521.4657043677385</v>
      </c>
      <c r="AD79" t="n">
        <v>421331.6738182046</v>
      </c>
      <c r="AE79" t="n">
        <v>576484.5839596534</v>
      </c>
      <c r="AF79" t="n">
        <v>3.661757008259213e-06</v>
      </c>
      <c r="AG79" t="n">
        <v>7.79224537037037</v>
      </c>
      <c r="AH79" t="n">
        <v>521465.7043677384</v>
      </c>
    </row>
    <row r="80">
      <c r="A80" t="n">
        <v>78</v>
      </c>
      <c r="B80" t="n">
        <v>95</v>
      </c>
      <c r="C80" t="inlineStr">
        <is>
          <t xml:space="preserve">CONCLUIDO	</t>
        </is>
      </c>
      <c r="D80" t="n">
        <v>3.7113</v>
      </c>
      <c r="E80" t="n">
        <v>26.94</v>
      </c>
      <c r="F80" t="n">
        <v>24.03</v>
      </c>
      <c r="G80" t="n">
        <v>120.15</v>
      </c>
      <c r="H80" t="n">
        <v>1.68</v>
      </c>
      <c r="I80" t="n">
        <v>12</v>
      </c>
      <c r="J80" t="n">
        <v>216.32</v>
      </c>
      <c r="K80" t="n">
        <v>53.44</v>
      </c>
      <c r="L80" t="n">
        <v>20.5</v>
      </c>
      <c r="M80" t="n">
        <v>10</v>
      </c>
      <c r="N80" t="n">
        <v>47.38</v>
      </c>
      <c r="O80" t="n">
        <v>26913.4</v>
      </c>
      <c r="P80" t="n">
        <v>309.45</v>
      </c>
      <c r="Q80" t="n">
        <v>452.58</v>
      </c>
      <c r="R80" t="n">
        <v>72.22</v>
      </c>
      <c r="S80" t="n">
        <v>57.64</v>
      </c>
      <c r="T80" t="n">
        <v>5186.93</v>
      </c>
      <c r="U80" t="n">
        <v>0.8</v>
      </c>
      <c r="V80" t="n">
        <v>0.88</v>
      </c>
      <c r="W80" t="n">
        <v>6.81</v>
      </c>
      <c r="X80" t="n">
        <v>0.3</v>
      </c>
      <c r="Y80" t="n">
        <v>1</v>
      </c>
      <c r="Z80" t="n">
        <v>10</v>
      </c>
      <c r="AA80" t="n">
        <v>421.7351609783973</v>
      </c>
      <c r="AB80" t="n">
        <v>577.0366528928263</v>
      </c>
      <c r="AC80" t="n">
        <v>521.9650846167631</v>
      </c>
      <c r="AD80" t="n">
        <v>421735.1609783973</v>
      </c>
      <c r="AE80" t="n">
        <v>577036.6528928262</v>
      </c>
      <c r="AF80" t="n">
        <v>3.660080469903695e-06</v>
      </c>
      <c r="AG80" t="n">
        <v>7.795138888888889</v>
      </c>
      <c r="AH80" t="n">
        <v>521965.0846167631</v>
      </c>
    </row>
    <row r="81">
      <c r="A81" t="n">
        <v>79</v>
      </c>
      <c r="B81" t="n">
        <v>95</v>
      </c>
      <c r="C81" t="inlineStr">
        <is>
          <t xml:space="preserve">CONCLUIDO	</t>
        </is>
      </c>
      <c r="D81" t="n">
        <v>3.7127</v>
      </c>
      <c r="E81" t="n">
        <v>26.93</v>
      </c>
      <c r="F81" t="n">
        <v>24.02</v>
      </c>
      <c r="G81" t="n">
        <v>120.1</v>
      </c>
      <c r="H81" t="n">
        <v>1.7</v>
      </c>
      <c r="I81" t="n">
        <v>12</v>
      </c>
      <c r="J81" t="n">
        <v>216.73</v>
      </c>
      <c r="K81" t="n">
        <v>53.44</v>
      </c>
      <c r="L81" t="n">
        <v>20.75</v>
      </c>
      <c r="M81" t="n">
        <v>10</v>
      </c>
      <c r="N81" t="n">
        <v>47.54</v>
      </c>
      <c r="O81" t="n">
        <v>26963.82</v>
      </c>
      <c r="P81" t="n">
        <v>309.86</v>
      </c>
      <c r="Q81" t="n">
        <v>452.58</v>
      </c>
      <c r="R81" t="n">
        <v>71.97</v>
      </c>
      <c r="S81" t="n">
        <v>57.64</v>
      </c>
      <c r="T81" t="n">
        <v>5065.07</v>
      </c>
      <c r="U81" t="n">
        <v>0.8</v>
      </c>
      <c r="V81" t="n">
        <v>0.88</v>
      </c>
      <c r="W81" t="n">
        <v>6.81</v>
      </c>
      <c r="X81" t="n">
        <v>0.29</v>
      </c>
      <c r="Y81" t="n">
        <v>1</v>
      </c>
      <c r="Z81" t="n">
        <v>10</v>
      </c>
      <c r="AA81" t="n">
        <v>421.8684676037411</v>
      </c>
      <c r="AB81" t="n">
        <v>577.2190488986947</v>
      </c>
      <c r="AC81" t="n">
        <v>522.1300730038257</v>
      </c>
      <c r="AD81" t="n">
        <v>421868.467603741</v>
      </c>
      <c r="AE81" t="n">
        <v>577219.0488986947</v>
      </c>
      <c r="AF81" t="n">
        <v>3.661461148549416e-06</v>
      </c>
      <c r="AG81" t="n">
        <v>7.79224537037037</v>
      </c>
      <c r="AH81" t="n">
        <v>522130.0730038257</v>
      </c>
    </row>
    <row r="82">
      <c r="A82" t="n">
        <v>80</v>
      </c>
      <c r="B82" t="n">
        <v>95</v>
      </c>
      <c r="C82" t="inlineStr">
        <is>
          <t xml:space="preserve">CONCLUIDO	</t>
        </is>
      </c>
      <c r="D82" t="n">
        <v>3.71</v>
      </c>
      <c r="E82" t="n">
        <v>26.95</v>
      </c>
      <c r="F82" t="n">
        <v>24.04</v>
      </c>
      <c r="G82" t="n">
        <v>120.2</v>
      </c>
      <c r="H82" t="n">
        <v>1.72</v>
      </c>
      <c r="I82" t="n">
        <v>12</v>
      </c>
      <c r="J82" t="n">
        <v>217.14</v>
      </c>
      <c r="K82" t="n">
        <v>53.44</v>
      </c>
      <c r="L82" t="n">
        <v>21</v>
      </c>
      <c r="M82" t="n">
        <v>10</v>
      </c>
      <c r="N82" t="n">
        <v>47.7</v>
      </c>
      <c r="O82" t="n">
        <v>27014.3</v>
      </c>
      <c r="P82" t="n">
        <v>310.03</v>
      </c>
      <c r="Q82" t="n">
        <v>452.62</v>
      </c>
      <c r="R82" t="n">
        <v>72.53</v>
      </c>
      <c r="S82" t="n">
        <v>57.64</v>
      </c>
      <c r="T82" t="n">
        <v>5341.14</v>
      </c>
      <c r="U82" t="n">
        <v>0.79</v>
      </c>
      <c r="V82" t="n">
        <v>0.88</v>
      </c>
      <c r="W82" t="n">
        <v>6.82</v>
      </c>
      <c r="X82" t="n">
        <v>0.32</v>
      </c>
      <c r="Y82" t="n">
        <v>1</v>
      </c>
      <c r="Z82" t="n">
        <v>10</v>
      </c>
      <c r="AA82" t="n">
        <v>422.2397665102932</v>
      </c>
      <c r="AB82" t="n">
        <v>577.727076443191</v>
      </c>
      <c r="AC82" t="n">
        <v>522.5896151124966</v>
      </c>
      <c r="AD82" t="n">
        <v>422239.7665102932</v>
      </c>
      <c r="AE82" t="n">
        <v>577727.076443191</v>
      </c>
      <c r="AF82" t="n">
        <v>3.658798411161239e-06</v>
      </c>
      <c r="AG82" t="n">
        <v>7.798032407407407</v>
      </c>
      <c r="AH82" t="n">
        <v>522589.6151124967</v>
      </c>
    </row>
    <row r="83">
      <c r="A83" t="n">
        <v>81</v>
      </c>
      <c r="B83" t="n">
        <v>95</v>
      </c>
      <c r="C83" t="inlineStr">
        <is>
          <t xml:space="preserve">CONCLUIDO	</t>
        </is>
      </c>
      <c r="D83" t="n">
        <v>3.712</v>
      </c>
      <c r="E83" t="n">
        <v>26.94</v>
      </c>
      <c r="F83" t="n">
        <v>24.02</v>
      </c>
      <c r="G83" t="n">
        <v>120.12</v>
      </c>
      <c r="H83" t="n">
        <v>1.74</v>
      </c>
      <c r="I83" t="n">
        <v>12</v>
      </c>
      <c r="J83" t="n">
        <v>217.55</v>
      </c>
      <c r="K83" t="n">
        <v>53.44</v>
      </c>
      <c r="L83" t="n">
        <v>21.25</v>
      </c>
      <c r="M83" t="n">
        <v>10</v>
      </c>
      <c r="N83" t="n">
        <v>47.86</v>
      </c>
      <c r="O83" t="n">
        <v>27064.84</v>
      </c>
      <c r="P83" t="n">
        <v>309.67</v>
      </c>
      <c r="Q83" t="n">
        <v>452.58</v>
      </c>
      <c r="R83" t="n">
        <v>72.28</v>
      </c>
      <c r="S83" t="n">
        <v>57.64</v>
      </c>
      <c r="T83" t="n">
        <v>5219.9</v>
      </c>
      <c r="U83" t="n">
        <v>0.8</v>
      </c>
      <c r="V83" t="n">
        <v>0.88</v>
      </c>
      <c r="W83" t="n">
        <v>6.81</v>
      </c>
      <c r="X83" t="n">
        <v>0.3</v>
      </c>
      <c r="Y83" t="n">
        <v>1</v>
      </c>
      <c r="Z83" t="n">
        <v>10</v>
      </c>
      <c r="AA83" t="n">
        <v>421.7964536797813</v>
      </c>
      <c r="AB83" t="n">
        <v>577.120516270903</v>
      </c>
      <c r="AC83" t="n">
        <v>522.0409441917391</v>
      </c>
      <c r="AD83" t="n">
        <v>421796.4536797813</v>
      </c>
      <c r="AE83" t="n">
        <v>577120.5162709029</v>
      </c>
      <c r="AF83" t="n">
        <v>3.660770809226556e-06</v>
      </c>
      <c r="AG83" t="n">
        <v>7.795138888888889</v>
      </c>
      <c r="AH83" t="n">
        <v>522040.9441917391</v>
      </c>
    </row>
    <row r="84">
      <c r="A84" t="n">
        <v>82</v>
      </c>
      <c r="B84" t="n">
        <v>95</v>
      </c>
      <c r="C84" t="inlineStr">
        <is>
          <t xml:space="preserve">CONCLUIDO	</t>
        </is>
      </c>
      <c r="D84" t="n">
        <v>3.7103</v>
      </c>
      <c r="E84" t="n">
        <v>26.95</v>
      </c>
      <c r="F84" t="n">
        <v>24.04</v>
      </c>
      <c r="G84" t="n">
        <v>120.18</v>
      </c>
      <c r="H84" t="n">
        <v>1.75</v>
      </c>
      <c r="I84" t="n">
        <v>12</v>
      </c>
      <c r="J84" t="n">
        <v>217.96</v>
      </c>
      <c r="K84" t="n">
        <v>53.44</v>
      </c>
      <c r="L84" t="n">
        <v>21.5</v>
      </c>
      <c r="M84" t="n">
        <v>10</v>
      </c>
      <c r="N84" t="n">
        <v>48.02</v>
      </c>
      <c r="O84" t="n">
        <v>27115.43</v>
      </c>
      <c r="P84" t="n">
        <v>309.13</v>
      </c>
      <c r="Q84" t="n">
        <v>452.64</v>
      </c>
      <c r="R84" t="n">
        <v>72.58</v>
      </c>
      <c r="S84" t="n">
        <v>57.64</v>
      </c>
      <c r="T84" t="n">
        <v>5366.33</v>
      </c>
      <c r="U84" t="n">
        <v>0.79</v>
      </c>
      <c r="V84" t="n">
        <v>0.88</v>
      </c>
      <c r="W84" t="n">
        <v>6.81</v>
      </c>
      <c r="X84" t="n">
        <v>0.31</v>
      </c>
      <c r="Y84" t="n">
        <v>1</v>
      </c>
      <c r="Z84" t="n">
        <v>10</v>
      </c>
      <c r="AA84" t="n">
        <v>421.6308459316107</v>
      </c>
      <c r="AB84" t="n">
        <v>576.8939244437577</v>
      </c>
      <c r="AC84" t="n">
        <v>521.8359779705529</v>
      </c>
      <c r="AD84" t="n">
        <v>421630.8459316107</v>
      </c>
      <c r="AE84" t="n">
        <v>576893.9244437576</v>
      </c>
      <c r="AF84" t="n">
        <v>3.659094270871037e-06</v>
      </c>
      <c r="AG84" t="n">
        <v>7.798032407407407</v>
      </c>
      <c r="AH84" t="n">
        <v>521835.9779705529</v>
      </c>
    </row>
    <row r="85">
      <c r="A85" t="n">
        <v>83</v>
      </c>
      <c r="B85" t="n">
        <v>95</v>
      </c>
      <c r="C85" t="inlineStr">
        <is>
          <t xml:space="preserve">CONCLUIDO	</t>
        </is>
      </c>
      <c r="D85" t="n">
        <v>3.7113</v>
      </c>
      <c r="E85" t="n">
        <v>26.94</v>
      </c>
      <c r="F85" t="n">
        <v>24.03</v>
      </c>
      <c r="G85" t="n">
        <v>120.15</v>
      </c>
      <c r="H85" t="n">
        <v>1.77</v>
      </c>
      <c r="I85" t="n">
        <v>12</v>
      </c>
      <c r="J85" t="n">
        <v>218.37</v>
      </c>
      <c r="K85" t="n">
        <v>53.44</v>
      </c>
      <c r="L85" t="n">
        <v>21.75</v>
      </c>
      <c r="M85" t="n">
        <v>10</v>
      </c>
      <c r="N85" t="n">
        <v>48.18</v>
      </c>
      <c r="O85" t="n">
        <v>27166.08</v>
      </c>
      <c r="P85" t="n">
        <v>308.11</v>
      </c>
      <c r="Q85" t="n">
        <v>452.57</v>
      </c>
      <c r="R85" t="n">
        <v>72.42</v>
      </c>
      <c r="S85" t="n">
        <v>57.64</v>
      </c>
      <c r="T85" t="n">
        <v>5285.52</v>
      </c>
      <c r="U85" t="n">
        <v>0.8</v>
      </c>
      <c r="V85" t="n">
        <v>0.88</v>
      </c>
      <c r="W85" t="n">
        <v>6.81</v>
      </c>
      <c r="X85" t="n">
        <v>0.3</v>
      </c>
      <c r="Y85" t="n">
        <v>1</v>
      </c>
      <c r="Z85" t="n">
        <v>10</v>
      </c>
      <c r="AA85" t="n">
        <v>420.8618851295963</v>
      </c>
      <c r="AB85" t="n">
        <v>575.8417983502852</v>
      </c>
      <c r="AC85" t="n">
        <v>520.8842653147733</v>
      </c>
      <c r="AD85" t="n">
        <v>420861.8851295963</v>
      </c>
      <c r="AE85" t="n">
        <v>575841.7983502853</v>
      </c>
      <c r="AF85" t="n">
        <v>3.660080469903695e-06</v>
      </c>
      <c r="AG85" t="n">
        <v>7.795138888888889</v>
      </c>
      <c r="AH85" t="n">
        <v>520884.2653147733</v>
      </c>
    </row>
    <row r="86">
      <c r="A86" t="n">
        <v>84</v>
      </c>
      <c r="B86" t="n">
        <v>95</v>
      </c>
      <c r="C86" t="inlineStr">
        <is>
          <t xml:space="preserve">CONCLUIDO	</t>
        </is>
      </c>
      <c r="D86" t="n">
        <v>3.718</v>
      </c>
      <c r="E86" t="n">
        <v>26.9</v>
      </c>
      <c r="F86" t="n">
        <v>24.02</v>
      </c>
      <c r="G86" t="n">
        <v>131.01</v>
      </c>
      <c r="H86" t="n">
        <v>1.79</v>
      </c>
      <c r="I86" t="n">
        <v>11</v>
      </c>
      <c r="J86" t="n">
        <v>218.78</v>
      </c>
      <c r="K86" t="n">
        <v>53.44</v>
      </c>
      <c r="L86" t="n">
        <v>22</v>
      </c>
      <c r="M86" t="n">
        <v>9</v>
      </c>
      <c r="N86" t="n">
        <v>48.34</v>
      </c>
      <c r="O86" t="n">
        <v>27216.79</v>
      </c>
      <c r="P86" t="n">
        <v>307.47</v>
      </c>
      <c r="Q86" t="n">
        <v>452.58</v>
      </c>
      <c r="R86" t="n">
        <v>71.84999999999999</v>
      </c>
      <c r="S86" t="n">
        <v>57.64</v>
      </c>
      <c r="T86" t="n">
        <v>5007.73</v>
      </c>
      <c r="U86" t="n">
        <v>0.8</v>
      </c>
      <c r="V86" t="n">
        <v>0.88</v>
      </c>
      <c r="W86" t="n">
        <v>6.81</v>
      </c>
      <c r="X86" t="n">
        <v>0.29</v>
      </c>
      <c r="Y86" t="n">
        <v>1</v>
      </c>
      <c r="Z86" t="n">
        <v>10</v>
      </c>
      <c r="AA86" t="n">
        <v>419.9222583587938</v>
      </c>
      <c r="AB86" t="n">
        <v>574.5561595490659</v>
      </c>
      <c r="AC86" t="n">
        <v>519.7213260763368</v>
      </c>
      <c r="AD86" t="n">
        <v>419922.2583587939</v>
      </c>
      <c r="AE86" t="n">
        <v>574556.1595490659</v>
      </c>
      <c r="AF86" t="n">
        <v>3.666688003422504e-06</v>
      </c>
      <c r="AG86" t="n">
        <v>7.783564814814814</v>
      </c>
      <c r="AH86" t="n">
        <v>519721.3260763368</v>
      </c>
    </row>
    <row r="87">
      <c r="A87" t="n">
        <v>85</v>
      </c>
      <c r="B87" t="n">
        <v>95</v>
      </c>
      <c r="C87" t="inlineStr">
        <is>
          <t xml:space="preserve">CONCLUIDO	</t>
        </is>
      </c>
      <c r="D87" t="n">
        <v>3.7204</v>
      </c>
      <c r="E87" t="n">
        <v>26.88</v>
      </c>
      <c r="F87" t="n">
        <v>24</v>
      </c>
      <c r="G87" t="n">
        <v>130.91</v>
      </c>
      <c r="H87" t="n">
        <v>1.8</v>
      </c>
      <c r="I87" t="n">
        <v>11</v>
      </c>
      <c r="J87" t="n">
        <v>219.19</v>
      </c>
      <c r="K87" t="n">
        <v>53.44</v>
      </c>
      <c r="L87" t="n">
        <v>22.25</v>
      </c>
      <c r="M87" t="n">
        <v>9</v>
      </c>
      <c r="N87" t="n">
        <v>48.51</v>
      </c>
      <c r="O87" t="n">
        <v>27267.55</v>
      </c>
      <c r="P87" t="n">
        <v>307.3</v>
      </c>
      <c r="Q87" t="n">
        <v>452.61</v>
      </c>
      <c r="R87" t="n">
        <v>71.26000000000001</v>
      </c>
      <c r="S87" t="n">
        <v>57.64</v>
      </c>
      <c r="T87" t="n">
        <v>4711.32</v>
      </c>
      <c r="U87" t="n">
        <v>0.8100000000000001</v>
      </c>
      <c r="V87" t="n">
        <v>0.88</v>
      </c>
      <c r="W87" t="n">
        <v>6.81</v>
      </c>
      <c r="X87" t="n">
        <v>0.28</v>
      </c>
      <c r="Y87" t="n">
        <v>1</v>
      </c>
      <c r="Z87" t="n">
        <v>10</v>
      </c>
      <c r="AA87" t="n">
        <v>419.5753965067105</v>
      </c>
      <c r="AB87" t="n">
        <v>574.0815678605805</v>
      </c>
      <c r="AC87" t="n">
        <v>519.2920287525069</v>
      </c>
      <c r="AD87" t="n">
        <v>419575.3965067106</v>
      </c>
      <c r="AE87" t="n">
        <v>574081.5678605805</v>
      </c>
      <c r="AF87" t="n">
        <v>3.669054881100883e-06</v>
      </c>
      <c r="AG87" t="n">
        <v>7.777777777777778</v>
      </c>
      <c r="AH87" t="n">
        <v>519292.0287525069</v>
      </c>
    </row>
    <row r="88">
      <c r="A88" t="n">
        <v>86</v>
      </c>
      <c r="B88" t="n">
        <v>95</v>
      </c>
      <c r="C88" t="inlineStr">
        <is>
          <t xml:space="preserve">CONCLUIDO	</t>
        </is>
      </c>
      <c r="D88" t="n">
        <v>3.7199</v>
      </c>
      <c r="E88" t="n">
        <v>26.88</v>
      </c>
      <c r="F88" t="n">
        <v>24</v>
      </c>
      <c r="G88" t="n">
        <v>130.93</v>
      </c>
      <c r="H88" t="n">
        <v>1.82</v>
      </c>
      <c r="I88" t="n">
        <v>11</v>
      </c>
      <c r="J88" t="n">
        <v>219.6</v>
      </c>
      <c r="K88" t="n">
        <v>53.44</v>
      </c>
      <c r="L88" t="n">
        <v>22.5</v>
      </c>
      <c r="M88" t="n">
        <v>9</v>
      </c>
      <c r="N88" t="n">
        <v>48.67</v>
      </c>
      <c r="O88" t="n">
        <v>27318.36</v>
      </c>
      <c r="P88" t="n">
        <v>307.58</v>
      </c>
      <c r="Q88" t="n">
        <v>452.58</v>
      </c>
      <c r="R88" t="n">
        <v>71.37</v>
      </c>
      <c r="S88" t="n">
        <v>57.64</v>
      </c>
      <c r="T88" t="n">
        <v>4765.78</v>
      </c>
      <c r="U88" t="n">
        <v>0.8100000000000001</v>
      </c>
      <c r="V88" t="n">
        <v>0.88</v>
      </c>
      <c r="W88" t="n">
        <v>6.81</v>
      </c>
      <c r="X88" t="n">
        <v>0.28</v>
      </c>
      <c r="Y88" t="n">
        <v>1</v>
      </c>
      <c r="Z88" t="n">
        <v>10</v>
      </c>
      <c r="AA88" t="n">
        <v>419.7940530080658</v>
      </c>
      <c r="AB88" t="n">
        <v>574.3807433321788</v>
      </c>
      <c r="AC88" t="n">
        <v>519.5626513369913</v>
      </c>
      <c r="AD88" t="n">
        <v>419794.0530080657</v>
      </c>
      <c r="AE88" t="n">
        <v>574380.7433321788</v>
      </c>
      <c r="AF88" t="n">
        <v>3.668561781584554e-06</v>
      </c>
      <c r="AG88" t="n">
        <v>7.777777777777778</v>
      </c>
      <c r="AH88" t="n">
        <v>519562.6513369912</v>
      </c>
    </row>
    <row r="89">
      <c r="A89" t="n">
        <v>87</v>
      </c>
      <c r="B89" t="n">
        <v>95</v>
      </c>
      <c r="C89" t="inlineStr">
        <is>
          <t xml:space="preserve">CONCLUIDO	</t>
        </is>
      </c>
      <c r="D89" t="n">
        <v>3.7193</v>
      </c>
      <c r="E89" t="n">
        <v>26.89</v>
      </c>
      <c r="F89" t="n">
        <v>24.01</v>
      </c>
      <c r="G89" t="n">
        <v>130.96</v>
      </c>
      <c r="H89" t="n">
        <v>1.84</v>
      </c>
      <c r="I89" t="n">
        <v>11</v>
      </c>
      <c r="J89" t="n">
        <v>220.01</v>
      </c>
      <c r="K89" t="n">
        <v>53.44</v>
      </c>
      <c r="L89" t="n">
        <v>22.75</v>
      </c>
      <c r="M89" t="n">
        <v>9</v>
      </c>
      <c r="N89" t="n">
        <v>48.83</v>
      </c>
      <c r="O89" t="n">
        <v>27369.23</v>
      </c>
      <c r="P89" t="n">
        <v>307.8</v>
      </c>
      <c r="Q89" t="n">
        <v>452.58</v>
      </c>
      <c r="R89" t="n">
        <v>71.5</v>
      </c>
      <c r="S89" t="n">
        <v>57.64</v>
      </c>
      <c r="T89" t="n">
        <v>4833.98</v>
      </c>
      <c r="U89" t="n">
        <v>0.8100000000000001</v>
      </c>
      <c r="V89" t="n">
        <v>0.88</v>
      </c>
      <c r="W89" t="n">
        <v>6.82</v>
      </c>
      <c r="X89" t="n">
        <v>0.28</v>
      </c>
      <c r="Y89" t="n">
        <v>1</v>
      </c>
      <c r="Z89" t="n">
        <v>10</v>
      </c>
      <c r="AA89" t="n">
        <v>420.011318170956</v>
      </c>
      <c r="AB89" t="n">
        <v>574.6780151131077</v>
      </c>
      <c r="AC89" t="n">
        <v>519.831551916372</v>
      </c>
      <c r="AD89" t="n">
        <v>420011.318170956</v>
      </c>
      <c r="AE89" t="n">
        <v>574678.0151131076</v>
      </c>
      <c r="AF89" t="n">
        <v>3.667970062164959e-06</v>
      </c>
      <c r="AG89" t="n">
        <v>7.780671296296297</v>
      </c>
      <c r="AH89" t="n">
        <v>519831.5519163719</v>
      </c>
    </row>
    <row r="90">
      <c r="A90" t="n">
        <v>88</v>
      </c>
      <c r="B90" t="n">
        <v>95</v>
      </c>
      <c r="C90" t="inlineStr">
        <is>
          <t xml:space="preserve">CONCLUIDO	</t>
        </is>
      </c>
      <c r="D90" t="n">
        <v>3.7193</v>
      </c>
      <c r="E90" t="n">
        <v>26.89</v>
      </c>
      <c r="F90" t="n">
        <v>24.01</v>
      </c>
      <c r="G90" t="n">
        <v>130.96</v>
      </c>
      <c r="H90" t="n">
        <v>1.85</v>
      </c>
      <c r="I90" t="n">
        <v>11</v>
      </c>
      <c r="J90" t="n">
        <v>220.43</v>
      </c>
      <c r="K90" t="n">
        <v>53.44</v>
      </c>
      <c r="L90" t="n">
        <v>23</v>
      </c>
      <c r="M90" t="n">
        <v>9</v>
      </c>
      <c r="N90" t="n">
        <v>48.99</v>
      </c>
      <c r="O90" t="n">
        <v>27420.16</v>
      </c>
      <c r="P90" t="n">
        <v>307.55</v>
      </c>
      <c r="Q90" t="n">
        <v>452.55</v>
      </c>
      <c r="R90" t="n">
        <v>71.58</v>
      </c>
      <c r="S90" t="n">
        <v>57.64</v>
      </c>
      <c r="T90" t="n">
        <v>4870.61</v>
      </c>
      <c r="U90" t="n">
        <v>0.8100000000000001</v>
      </c>
      <c r="V90" t="n">
        <v>0.88</v>
      </c>
      <c r="W90" t="n">
        <v>6.81</v>
      </c>
      <c r="X90" t="n">
        <v>0.28</v>
      </c>
      <c r="Y90" t="n">
        <v>1</v>
      </c>
      <c r="Z90" t="n">
        <v>10</v>
      </c>
      <c r="AA90" t="n">
        <v>419.8487440137233</v>
      </c>
      <c r="AB90" t="n">
        <v>574.4555739789163</v>
      </c>
      <c r="AC90" t="n">
        <v>519.6303402518296</v>
      </c>
      <c r="AD90" t="n">
        <v>419848.7440137233</v>
      </c>
      <c r="AE90" t="n">
        <v>574455.5739789163</v>
      </c>
      <c r="AF90" t="n">
        <v>3.667970062164959e-06</v>
      </c>
      <c r="AG90" t="n">
        <v>7.780671296296297</v>
      </c>
      <c r="AH90" t="n">
        <v>519630.3402518296</v>
      </c>
    </row>
    <row r="91">
      <c r="A91" t="n">
        <v>89</v>
      </c>
      <c r="B91" t="n">
        <v>95</v>
      </c>
      <c r="C91" t="inlineStr">
        <is>
          <t xml:space="preserve">CONCLUIDO	</t>
        </is>
      </c>
      <c r="D91" t="n">
        <v>3.7185</v>
      </c>
      <c r="E91" t="n">
        <v>26.89</v>
      </c>
      <c r="F91" t="n">
        <v>24.01</v>
      </c>
      <c r="G91" t="n">
        <v>130.99</v>
      </c>
      <c r="H91" t="n">
        <v>1.87</v>
      </c>
      <c r="I91" t="n">
        <v>11</v>
      </c>
      <c r="J91" t="n">
        <v>220.84</v>
      </c>
      <c r="K91" t="n">
        <v>53.44</v>
      </c>
      <c r="L91" t="n">
        <v>23.25</v>
      </c>
      <c r="M91" t="n">
        <v>9</v>
      </c>
      <c r="N91" t="n">
        <v>49.16</v>
      </c>
      <c r="O91" t="n">
        <v>27471.15</v>
      </c>
      <c r="P91" t="n">
        <v>307.37</v>
      </c>
      <c r="Q91" t="n">
        <v>452.56</v>
      </c>
      <c r="R91" t="n">
        <v>71.73</v>
      </c>
      <c r="S91" t="n">
        <v>57.64</v>
      </c>
      <c r="T91" t="n">
        <v>4947.39</v>
      </c>
      <c r="U91" t="n">
        <v>0.8</v>
      </c>
      <c r="V91" t="n">
        <v>0.88</v>
      </c>
      <c r="W91" t="n">
        <v>6.81</v>
      </c>
      <c r="X91" t="n">
        <v>0.29</v>
      </c>
      <c r="Y91" t="n">
        <v>1</v>
      </c>
      <c r="Z91" t="n">
        <v>10</v>
      </c>
      <c r="AA91" t="n">
        <v>419.7903107978532</v>
      </c>
      <c r="AB91" t="n">
        <v>574.3756230750713</v>
      </c>
      <c r="AC91" t="n">
        <v>519.5580197500357</v>
      </c>
      <c r="AD91" t="n">
        <v>419790.3107978532</v>
      </c>
      <c r="AE91" t="n">
        <v>574375.6230750713</v>
      </c>
      <c r="AF91" t="n">
        <v>3.667181102938833e-06</v>
      </c>
      <c r="AG91" t="n">
        <v>7.780671296296297</v>
      </c>
      <c r="AH91" t="n">
        <v>519558.0197500357</v>
      </c>
    </row>
    <row r="92">
      <c r="A92" t="n">
        <v>90</v>
      </c>
      <c r="B92" t="n">
        <v>95</v>
      </c>
      <c r="C92" t="inlineStr">
        <is>
          <t xml:space="preserve">CONCLUIDO	</t>
        </is>
      </c>
      <c r="D92" t="n">
        <v>3.72</v>
      </c>
      <c r="E92" t="n">
        <v>26.88</v>
      </c>
      <c r="F92" t="n">
        <v>24</v>
      </c>
      <c r="G92" t="n">
        <v>130.93</v>
      </c>
      <c r="H92" t="n">
        <v>1.89</v>
      </c>
      <c r="I92" t="n">
        <v>11</v>
      </c>
      <c r="J92" t="n">
        <v>221.25</v>
      </c>
      <c r="K92" t="n">
        <v>53.44</v>
      </c>
      <c r="L92" t="n">
        <v>23.5</v>
      </c>
      <c r="M92" t="n">
        <v>9</v>
      </c>
      <c r="N92" t="n">
        <v>49.32</v>
      </c>
      <c r="O92" t="n">
        <v>27522.19</v>
      </c>
      <c r="P92" t="n">
        <v>307.26</v>
      </c>
      <c r="Q92" t="n">
        <v>452.61</v>
      </c>
      <c r="R92" t="n">
        <v>71.33</v>
      </c>
      <c r="S92" t="n">
        <v>57.64</v>
      </c>
      <c r="T92" t="n">
        <v>4746.4</v>
      </c>
      <c r="U92" t="n">
        <v>0.8100000000000001</v>
      </c>
      <c r="V92" t="n">
        <v>0.88</v>
      </c>
      <c r="W92" t="n">
        <v>6.81</v>
      </c>
      <c r="X92" t="n">
        <v>0.28</v>
      </c>
      <c r="Y92" t="n">
        <v>1</v>
      </c>
      <c r="Z92" t="n">
        <v>10</v>
      </c>
      <c r="AA92" t="n">
        <v>419.578671000525</v>
      </c>
      <c r="AB92" t="n">
        <v>574.086048167478</v>
      </c>
      <c r="AC92" t="n">
        <v>519.2960814652023</v>
      </c>
      <c r="AD92" t="n">
        <v>419578.671000525</v>
      </c>
      <c r="AE92" t="n">
        <v>574086.0481674779</v>
      </c>
      <c r="AF92" t="n">
        <v>3.66866040148782e-06</v>
      </c>
      <c r="AG92" t="n">
        <v>7.777777777777778</v>
      </c>
      <c r="AH92" t="n">
        <v>519296.0814652023</v>
      </c>
    </row>
    <row r="93">
      <c r="A93" t="n">
        <v>91</v>
      </c>
      <c r="B93" t="n">
        <v>95</v>
      </c>
      <c r="C93" t="inlineStr">
        <is>
          <t xml:space="preserve">CONCLUIDO	</t>
        </is>
      </c>
      <c r="D93" t="n">
        <v>3.7197</v>
      </c>
      <c r="E93" t="n">
        <v>26.88</v>
      </c>
      <c r="F93" t="n">
        <v>24.01</v>
      </c>
      <c r="G93" t="n">
        <v>130.94</v>
      </c>
      <c r="H93" t="n">
        <v>1.9</v>
      </c>
      <c r="I93" t="n">
        <v>11</v>
      </c>
      <c r="J93" t="n">
        <v>221.67</v>
      </c>
      <c r="K93" t="n">
        <v>53.44</v>
      </c>
      <c r="L93" t="n">
        <v>23.75</v>
      </c>
      <c r="M93" t="n">
        <v>9</v>
      </c>
      <c r="N93" t="n">
        <v>49.48</v>
      </c>
      <c r="O93" t="n">
        <v>27573.29</v>
      </c>
      <c r="P93" t="n">
        <v>306.8</v>
      </c>
      <c r="Q93" t="n">
        <v>452.57</v>
      </c>
      <c r="R93" t="n">
        <v>71.55</v>
      </c>
      <c r="S93" t="n">
        <v>57.64</v>
      </c>
      <c r="T93" t="n">
        <v>4855.81</v>
      </c>
      <c r="U93" t="n">
        <v>0.8100000000000001</v>
      </c>
      <c r="V93" t="n">
        <v>0.88</v>
      </c>
      <c r="W93" t="n">
        <v>6.81</v>
      </c>
      <c r="X93" t="n">
        <v>0.28</v>
      </c>
      <c r="Y93" t="n">
        <v>1</v>
      </c>
      <c r="Z93" t="n">
        <v>10</v>
      </c>
      <c r="AA93" t="n">
        <v>419.3317607690913</v>
      </c>
      <c r="AB93" t="n">
        <v>573.7482146959196</v>
      </c>
      <c r="AC93" t="n">
        <v>518.9904903460172</v>
      </c>
      <c r="AD93" t="n">
        <v>419331.7607690913</v>
      </c>
      <c r="AE93" t="n">
        <v>573748.2146959197</v>
      </c>
      <c r="AF93" t="n">
        <v>3.668364541778022e-06</v>
      </c>
      <c r="AG93" t="n">
        <v>7.777777777777778</v>
      </c>
      <c r="AH93" t="n">
        <v>518990.4903460172</v>
      </c>
    </row>
    <row r="94">
      <c r="A94" t="n">
        <v>92</v>
      </c>
      <c r="B94" t="n">
        <v>95</v>
      </c>
      <c r="C94" t="inlineStr">
        <is>
          <t xml:space="preserve">CONCLUIDO	</t>
        </is>
      </c>
      <c r="D94" t="n">
        <v>3.7208</v>
      </c>
      <c r="E94" t="n">
        <v>26.88</v>
      </c>
      <c r="F94" t="n">
        <v>24</v>
      </c>
      <c r="G94" t="n">
        <v>130.9</v>
      </c>
      <c r="H94" t="n">
        <v>1.92</v>
      </c>
      <c r="I94" t="n">
        <v>11</v>
      </c>
      <c r="J94" t="n">
        <v>222.08</v>
      </c>
      <c r="K94" t="n">
        <v>53.44</v>
      </c>
      <c r="L94" t="n">
        <v>24</v>
      </c>
      <c r="M94" t="n">
        <v>9</v>
      </c>
      <c r="N94" t="n">
        <v>49.65</v>
      </c>
      <c r="O94" t="n">
        <v>27624.44</v>
      </c>
      <c r="P94" t="n">
        <v>305.62</v>
      </c>
      <c r="Q94" t="n">
        <v>452.56</v>
      </c>
      <c r="R94" t="n">
        <v>71.34</v>
      </c>
      <c r="S94" t="n">
        <v>57.64</v>
      </c>
      <c r="T94" t="n">
        <v>4752.72</v>
      </c>
      <c r="U94" t="n">
        <v>0.8100000000000001</v>
      </c>
      <c r="V94" t="n">
        <v>0.88</v>
      </c>
      <c r="W94" t="n">
        <v>6.81</v>
      </c>
      <c r="X94" t="n">
        <v>0.27</v>
      </c>
      <c r="Y94" t="n">
        <v>1</v>
      </c>
      <c r="Z94" t="n">
        <v>10</v>
      </c>
      <c r="AA94" t="n">
        <v>418.4540634303835</v>
      </c>
      <c r="AB94" t="n">
        <v>572.547310475826</v>
      </c>
      <c r="AC94" t="n">
        <v>517.9041987392095</v>
      </c>
      <c r="AD94" t="n">
        <v>418454.0634303835</v>
      </c>
      <c r="AE94" t="n">
        <v>572547.3104758259</v>
      </c>
      <c r="AF94" t="n">
        <v>3.669449360713946e-06</v>
      </c>
      <c r="AG94" t="n">
        <v>7.777777777777778</v>
      </c>
      <c r="AH94" t="n">
        <v>517904.1987392096</v>
      </c>
    </row>
    <row r="95">
      <c r="A95" t="n">
        <v>93</v>
      </c>
      <c r="B95" t="n">
        <v>95</v>
      </c>
      <c r="C95" t="inlineStr">
        <is>
          <t xml:space="preserve">CONCLUIDO	</t>
        </is>
      </c>
      <c r="D95" t="n">
        <v>3.7285</v>
      </c>
      <c r="E95" t="n">
        <v>26.82</v>
      </c>
      <c r="F95" t="n">
        <v>23.98</v>
      </c>
      <c r="G95" t="n">
        <v>143.88</v>
      </c>
      <c r="H95" t="n">
        <v>1.94</v>
      </c>
      <c r="I95" t="n">
        <v>10</v>
      </c>
      <c r="J95" t="n">
        <v>222.5</v>
      </c>
      <c r="K95" t="n">
        <v>53.44</v>
      </c>
      <c r="L95" t="n">
        <v>24.25</v>
      </c>
      <c r="M95" t="n">
        <v>8</v>
      </c>
      <c r="N95" t="n">
        <v>49.81</v>
      </c>
      <c r="O95" t="n">
        <v>27675.78</v>
      </c>
      <c r="P95" t="n">
        <v>304.67</v>
      </c>
      <c r="Q95" t="n">
        <v>452.56</v>
      </c>
      <c r="R95" t="n">
        <v>70.54000000000001</v>
      </c>
      <c r="S95" t="n">
        <v>57.64</v>
      </c>
      <c r="T95" t="n">
        <v>4355.71</v>
      </c>
      <c r="U95" t="n">
        <v>0.82</v>
      </c>
      <c r="V95" t="n">
        <v>0.88</v>
      </c>
      <c r="W95" t="n">
        <v>6.81</v>
      </c>
      <c r="X95" t="n">
        <v>0.26</v>
      </c>
      <c r="Y95" t="n">
        <v>1</v>
      </c>
      <c r="Z95" t="n">
        <v>10</v>
      </c>
      <c r="AA95" t="n">
        <v>417.2174194417643</v>
      </c>
      <c r="AB95" t="n">
        <v>570.8552796137147</v>
      </c>
      <c r="AC95" t="n">
        <v>516.3736529277979</v>
      </c>
      <c r="AD95" t="n">
        <v>417217.4194417643</v>
      </c>
      <c r="AE95" t="n">
        <v>570855.2796137148</v>
      </c>
      <c r="AF95" t="n">
        <v>3.677043093265413e-06</v>
      </c>
      <c r="AG95" t="n">
        <v>7.760416666666667</v>
      </c>
      <c r="AH95" t="n">
        <v>516373.652927798</v>
      </c>
    </row>
    <row r="96">
      <c r="A96" t="n">
        <v>94</v>
      </c>
      <c r="B96" t="n">
        <v>95</v>
      </c>
      <c r="C96" t="inlineStr">
        <is>
          <t xml:space="preserve">CONCLUIDO	</t>
        </is>
      </c>
      <c r="D96" t="n">
        <v>3.7273</v>
      </c>
      <c r="E96" t="n">
        <v>26.83</v>
      </c>
      <c r="F96" t="n">
        <v>23.99</v>
      </c>
      <c r="G96" t="n">
        <v>143.93</v>
      </c>
      <c r="H96" t="n">
        <v>1.95</v>
      </c>
      <c r="I96" t="n">
        <v>10</v>
      </c>
      <c r="J96" t="n">
        <v>222.92</v>
      </c>
      <c r="K96" t="n">
        <v>53.44</v>
      </c>
      <c r="L96" t="n">
        <v>24.5</v>
      </c>
      <c r="M96" t="n">
        <v>8</v>
      </c>
      <c r="N96" t="n">
        <v>49.98</v>
      </c>
      <c r="O96" t="n">
        <v>27727.05</v>
      </c>
      <c r="P96" t="n">
        <v>305.02</v>
      </c>
      <c r="Q96" t="n">
        <v>452.58</v>
      </c>
      <c r="R96" t="n">
        <v>70.95</v>
      </c>
      <c r="S96" t="n">
        <v>57.64</v>
      </c>
      <c r="T96" t="n">
        <v>4563.49</v>
      </c>
      <c r="U96" t="n">
        <v>0.8100000000000001</v>
      </c>
      <c r="V96" t="n">
        <v>0.88</v>
      </c>
      <c r="W96" t="n">
        <v>6.81</v>
      </c>
      <c r="X96" t="n">
        <v>0.26</v>
      </c>
      <c r="Y96" t="n">
        <v>1</v>
      </c>
      <c r="Z96" t="n">
        <v>10</v>
      </c>
      <c r="AA96" t="n">
        <v>417.5616172249639</v>
      </c>
      <c r="AB96" t="n">
        <v>571.326226205623</v>
      </c>
      <c r="AC96" t="n">
        <v>516.7996530379522</v>
      </c>
      <c r="AD96" t="n">
        <v>417561.6172249639</v>
      </c>
      <c r="AE96" t="n">
        <v>571326.226205623</v>
      </c>
      <c r="AF96" t="n">
        <v>3.675859654426223e-06</v>
      </c>
      <c r="AG96" t="n">
        <v>7.763310185185184</v>
      </c>
      <c r="AH96" t="n">
        <v>516799.6530379523</v>
      </c>
    </row>
    <row r="97">
      <c r="A97" t="n">
        <v>95</v>
      </c>
      <c r="B97" t="n">
        <v>95</v>
      </c>
      <c r="C97" t="inlineStr">
        <is>
          <t xml:space="preserve">CONCLUIDO	</t>
        </is>
      </c>
      <c r="D97" t="n">
        <v>3.7294</v>
      </c>
      <c r="E97" t="n">
        <v>26.81</v>
      </c>
      <c r="F97" t="n">
        <v>23.97</v>
      </c>
      <c r="G97" t="n">
        <v>143.84</v>
      </c>
      <c r="H97" t="n">
        <v>1.97</v>
      </c>
      <c r="I97" t="n">
        <v>10</v>
      </c>
      <c r="J97" t="n">
        <v>223.33</v>
      </c>
      <c r="K97" t="n">
        <v>53.44</v>
      </c>
      <c r="L97" t="n">
        <v>24.75</v>
      </c>
      <c r="M97" t="n">
        <v>8</v>
      </c>
      <c r="N97" t="n">
        <v>50.15</v>
      </c>
      <c r="O97" t="n">
        <v>27778.39</v>
      </c>
      <c r="P97" t="n">
        <v>304.99</v>
      </c>
      <c r="Q97" t="n">
        <v>452.57</v>
      </c>
      <c r="R97" t="n">
        <v>70.27</v>
      </c>
      <c r="S97" t="n">
        <v>57.64</v>
      </c>
      <c r="T97" t="n">
        <v>4221</v>
      </c>
      <c r="U97" t="n">
        <v>0.82</v>
      </c>
      <c r="V97" t="n">
        <v>0.88</v>
      </c>
      <c r="W97" t="n">
        <v>6.81</v>
      </c>
      <c r="X97" t="n">
        <v>0.25</v>
      </c>
      <c r="Y97" t="n">
        <v>1</v>
      </c>
      <c r="Z97" t="n">
        <v>10</v>
      </c>
      <c r="AA97" t="n">
        <v>417.3296503163527</v>
      </c>
      <c r="AB97" t="n">
        <v>571.0088388476036</v>
      </c>
      <c r="AC97" t="n">
        <v>516.5125566839262</v>
      </c>
      <c r="AD97" t="n">
        <v>417329.6503163527</v>
      </c>
      <c r="AE97" t="n">
        <v>571008.8388476035</v>
      </c>
      <c r="AF97" t="n">
        <v>3.677930672394805e-06</v>
      </c>
      <c r="AG97" t="n">
        <v>7.757523148148148</v>
      </c>
      <c r="AH97" t="n">
        <v>516512.5566839261</v>
      </c>
    </row>
    <row r="98">
      <c r="A98" t="n">
        <v>96</v>
      </c>
      <c r="B98" t="n">
        <v>95</v>
      </c>
      <c r="C98" t="inlineStr">
        <is>
          <t xml:space="preserve">CONCLUIDO	</t>
        </is>
      </c>
      <c r="D98" t="n">
        <v>3.7277</v>
      </c>
      <c r="E98" t="n">
        <v>26.83</v>
      </c>
      <c r="F98" t="n">
        <v>23.99</v>
      </c>
      <c r="G98" t="n">
        <v>143.91</v>
      </c>
      <c r="H98" t="n">
        <v>1.99</v>
      </c>
      <c r="I98" t="n">
        <v>10</v>
      </c>
      <c r="J98" t="n">
        <v>223.75</v>
      </c>
      <c r="K98" t="n">
        <v>53.44</v>
      </c>
      <c r="L98" t="n">
        <v>25</v>
      </c>
      <c r="M98" t="n">
        <v>8</v>
      </c>
      <c r="N98" t="n">
        <v>50.31</v>
      </c>
      <c r="O98" t="n">
        <v>27829.77</v>
      </c>
      <c r="P98" t="n">
        <v>305.07</v>
      </c>
      <c r="Q98" t="n">
        <v>452.63</v>
      </c>
      <c r="R98" t="n">
        <v>70.78</v>
      </c>
      <c r="S98" t="n">
        <v>57.64</v>
      </c>
      <c r="T98" t="n">
        <v>4477.58</v>
      </c>
      <c r="U98" t="n">
        <v>0.8100000000000001</v>
      </c>
      <c r="V98" t="n">
        <v>0.88</v>
      </c>
      <c r="W98" t="n">
        <v>6.81</v>
      </c>
      <c r="X98" t="n">
        <v>0.26</v>
      </c>
      <c r="Y98" t="n">
        <v>1</v>
      </c>
      <c r="Z98" t="n">
        <v>10</v>
      </c>
      <c r="AA98" t="n">
        <v>417.5650538956303</v>
      </c>
      <c r="AB98" t="n">
        <v>571.330928410044</v>
      </c>
      <c r="AC98" t="n">
        <v>516.8039064705828</v>
      </c>
      <c r="AD98" t="n">
        <v>417565.0538956303</v>
      </c>
      <c r="AE98" t="n">
        <v>571330.9284100439</v>
      </c>
      <c r="AF98" t="n">
        <v>3.676254134039286e-06</v>
      </c>
      <c r="AG98" t="n">
        <v>7.763310185185184</v>
      </c>
      <c r="AH98" t="n">
        <v>516803.9064705828</v>
      </c>
    </row>
    <row r="99">
      <c r="A99" t="n">
        <v>97</v>
      </c>
      <c r="B99" t="n">
        <v>95</v>
      </c>
      <c r="C99" t="inlineStr">
        <is>
          <t xml:space="preserve">CONCLUIDO	</t>
        </is>
      </c>
      <c r="D99" t="n">
        <v>3.7276</v>
      </c>
      <c r="E99" t="n">
        <v>26.83</v>
      </c>
      <c r="F99" t="n">
        <v>23.99</v>
      </c>
      <c r="G99" t="n">
        <v>143.92</v>
      </c>
      <c r="H99" t="n">
        <v>2</v>
      </c>
      <c r="I99" t="n">
        <v>10</v>
      </c>
      <c r="J99" t="n">
        <v>224.17</v>
      </c>
      <c r="K99" t="n">
        <v>53.44</v>
      </c>
      <c r="L99" t="n">
        <v>25.25</v>
      </c>
      <c r="M99" t="n">
        <v>8</v>
      </c>
      <c r="N99" t="n">
        <v>50.48</v>
      </c>
      <c r="O99" t="n">
        <v>27881.22</v>
      </c>
      <c r="P99" t="n">
        <v>305.28</v>
      </c>
      <c r="Q99" t="n">
        <v>452.55</v>
      </c>
      <c r="R99" t="n">
        <v>70.70999999999999</v>
      </c>
      <c r="S99" t="n">
        <v>57.64</v>
      </c>
      <c r="T99" t="n">
        <v>4443.81</v>
      </c>
      <c r="U99" t="n">
        <v>0.82</v>
      </c>
      <c r="V99" t="n">
        <v>0.88</v>
      </c>
      <c r="W99" t="n">
        <v>6.82</v>
      </c>
      <c r="X99" t="n">
        <v>0.26</v>
      </c>
      <c r="Y99" t="n">
        <v>1</v>
      </c>
      <c r="Z99" t="n">
        <v>10</v>
      </c>
      <c r="AA99" t="n">
        <v>417.708563623182</v>
      </c>
      <c r="AB99" t="n">
        <v>571.5272847504826</v>
      </c>
      <c r="AC99" t="n">
        <v>516.981522837478</v>
      </c>
      <c r="AD99" t="n">
        <v>417708.5636231821</v>
      </c>
      <c r="AE99" t="n">
        <v>571527.2847504826</v>
      </c>
      <c r="AF99" t="n">
        <v>3.67615551413602e-06</v>
      </c>
      <c r="AG99" t="n">
        <v>7.763310185185184</v>
      </c>
      <c r="AH99" t="n">
        <v>516981.522837478</v>
      </c>
    </row>
    <row r="100">
      <c r="A100" t="n">
        <v>98</v>
      </c>
      <c r="B100" t="n">
        <v>95</v>
      </c>
      <c r="C100" t="inlineStr">
        <is>
          <t xml:space="preserve">CONCLUIDO	</t>
        </is>
      </c>
      <c r="D100" t="n">
        <v>3.7286</v>
      </c>
      <c r="E100" t="n">
        <v>26.82</v>
      </c>
      <c r="F100" t="n">
        <v>23.98</v>
      </c>
      <c r="G100" t="n">
        <v>143.87</v>
      </c>
      <c r="H100" t="n">
        <v>2.02</v>
      </c>
      <c r="I100" t="n">
        <v>10</v>
      </c>
      <c r="J100" t="n">
        <v>224.58</v>
      </c>
      <c r="K100" t="n">
        <v>53.44</v>
      </c>
      <c r="L100" t="n">
        <v>25.5</v>
      </c>
      <c r="M100" t="n">
        <v>8</v>
      </c>
      <c r="N100" t="n">
        <v>50.65</v>
      </c>
      <c r="O100" t="n">
        <v>27932.73</v>
      </c>
      <c r="P100" t="n">
        <v>304.93</v>
      </c>
      <c r="Q100" t="n">
        <v>452.61</v>
      </c>
      <c r="R100" t="n">
        <v>70.58</v>
      </c>
      <c r="S100" t="n">
        <v>57.64</v>
      </c>
      <c r="T100" t="n">
        <v>4379.46</v>
      </c>
      <c r="U100" t="n">
        <v>0.82</v>
      </c>
      <c r="V100" t="n">
        <v>0.88</v>
      </c>
      <c r="W100" t="n">
        <v>6.81</v>
      </c>
      <c r="X100" t="n">
        <v>0.25</v>
      </c>
      <c r="Y100" t="n">
        <v>1</v>
      </c>
      <c r="Z100" t="n">
        <v>10</v>
      </c>
      <c r="AA100" t="n">
        <v>417.378834606023</v>
      </c>
      <c r="AB100" t="n">
        <v>571.076134962588</v>
      </c>
      <c r="AC100" t="n">
        <v>516.5734301521472</v>
      </c>
      <c r="AD100" t="n">
        <v>417378.834606023</v>
      </c>
      <c r="AE100" t="n">
        <v>571076.134962588</v>
      </c>
      <c r="AF100" t="n">
        <v>3.677141713168678e-06</v>
      </c>
      <c r="AG100" t="n">
        <v>7.760416666666667</v>
      </c>
      <c r="AH100" t="n">
        <v>516573.4301521472</v>
      </c>
    </row>
    <row r="101">
      <c r="A101" t="n">
        <v>99</v>
      </c>
      <c r="B101" t="n">
        <v>95</v>
      </c>
      <c r="C101" t="inlineStr">
        <is>
          <t xml:space="preserve">CONCLUIDO	</t>
        </is>
      </c>
      <c r="D101" t="n">
        <v>3.7284</v>
      </c>
      <c r="E101" t="n">
        <v>26.82</v>
      </c>
      <c r="F101" t="n">
        <v>23.98</v>
      </c>
      <c r="G101" t="n">
        <v>143.88</v>
      </c>
      <c r="H101" t="n">
        <v>2.03</v>
      </c>
      <c r="I101" t="n">
        <v>10</v>
      </c>
      <c r="J101" t="n">
        <v>225</v>
      </c>
      <c r="K101" t="n">
        <v>53.44</v>
      </c>
      <c r="L101" t="n">
        <v>25.75</v>
      </c>
      <c r="M101" t="n">
        <v>8</v>
      </c>
      <c r="N101" t="n">
        <v>50.82</v>
      </c>
      <c r="O101" t="n">
        <v>27984.29</v>
      </c>
      <c r="P101" t="n">
        <v>304.69</v>
      </c>
      <c r="Q101" t="n">
        <v>452.56</v>
      </c>
      <c r="R101" t="n">
        <v>70.68000000000001</v>
      </c>
      <c r="S101" t="n">
        <v>57.64</v>
      </c>
      <c r="T101" t="n">
        <v>4428.38</v>
      </c>
      <c r="U101" t="n">
        <v>0.82</v>
      </c>
      <c r="V101" t="n">
        <v>0.88</v>
      </c>
      <c r="W101" t="n">
        <v>6.81</v>
      </c>
      <c r="X101" t="n">
        <v>0.26</v>
      </c>
      <c r="Y101" t="n">
        <v>1</v>
      </c>
      <c r="Z101" t="n">
        <v>10</v>
      </c>
      <c r="AA101" t="n">
        <v>417.2376342602119</v>
      </c>
      <c r="AB101" t="n">
        <v>570.8829384201297</v>
      </c>
      <c r="AC101" t="n">
        <v>516.3986720165481</v>
      </c>
      <c r="AD101" t="n">
        <v>417237.6342602119</v>
      </c>
      <c r="AE101" t="n">
        <v>570882.9384201297</v>
      </c>
      <c r="AF101" t="n">
        <v>3.676944473362147e-06</v>
      </c>
      <c r="AG101" t="n">
        <v>7.760416666666667</v>
      </c>
      <c r="AH101" t="n">
        <v>516398.6720165481</v>
      </c>
    </row>
    <row r="102">
      <c r="A102" t="n">
        <v>100</v>
      </c>
      <c r="B102" t="n">
        <v>95</v>
      </c>
      <c r="C102" t="inlineStr">
        <is>
          <t xml:space="preserve">CONCLUIDO	</t>
        </is>
      </c>
      <c r="D102" t="n">
        <v>3.7273</v>
      </c>
      <c r="E102" t="n">
        <v>26.83</v>
      </c>
      <c r="F102" t="n">
        <v>23.99</v>
      </c>
      <c r="G102" t="n">
        <v>143.93</v>
      </c>
      <c r="H102" t="n">
        <v>2.05</v>
      </c>
      <c r="I102" t="n">
        <v>10</v>
      </c>
      <c r="J102" t="n">
        <v>225.42</v>
      </c>
      <c r="K102" t="n">
        <v>53.44</v>
      </c>
      <c r="L102" t="n">
        <v>26</v>
      </c>
      <c r="M102" t="n">
        <v>8</v>
      </c>
      <c r="N102" t="n">
        <v>50.98</v>
      </c>
      <c r="O102" t="n">
        <v>28035.92</v>
      </c>
      <c r="P102" t="n">
        <v>304.57</v>
      </c>
      <c r="Q102" t="n">
        <v>452.55</v>
      </c>
      <c r="R102" t="n">
        <v>70.98999999999999</v>
      </c>
      <c r="S102" t="n">
        <v>57.64</v>
      </c>
      <c r="T102" t="n">
        <v>4584.24</v>
      </c>
      <c r="U102" t="n">
        <v>0.8100000000000001</v>
      </c>
      <c r="V102" t="n">
        <v>0.88</v>
      </c>
      <c r="W102" t="n">
        <v>6.81</v>
      </c>
      <c r="X102" t="n">
        <v>0.26</v>
      </c>
      <c r="Y102" t="n">
        <v>1</v>
      </c>
      <c r="Z102" t="n">
        <v>10</v>
      </c>
      <c r="AA102" t="n">
        <v>417.2696118287275</v>
      </c>
      <c r="AB102" t="n">
        <v>570.9266915401236</v>
      </c>
      <c r="AC102" t="n">
        <v>516.4382494001777</v>
      </c>
      <c r="AD102" t="n">
        <v>417269.6118287275</v>
      </c>
      <c r="AE102" t="n">
        <v>570926.6915401235</v>
      </c>
      <c r="AF102" t="n">
        <v>3.675859654426223e-06</v>
      </c>
      <c r="AG102" t="n">
        <v>7.763310185185184</v>
      </c>
      <c r="AH102" t="n">
        <v>516438.2494001777</v>
      </c>
    </row>
    <row r="103">
      <c r="A103" t="n">
        <v>101</v>
      </c>
      <c r="B103" t="n">
        <v>95</v>
      </c>
      <c r="C103" t="inlineStr">
        <is>
          <t xml:space="preserve">CONCLUIDO	</t>
        </is>
      </c>
      <c r="D103" t="n">
        <v>3.7289</v>
      </c>
      <c r="E103" t="n">
        <v>26.82</v>
      </c>
      <c r="F103" t="n">
        <v>23.98</v>
      </c>
      <c r="G103" t="n">
        <v>143.86</v>
      </c>
      <c r="H103" t="n">
        <v>2.07</v>
      </c>
      <c r="I103" t="n">
        <v>10</v>
      </c>
      <c r="J103" t="n">
        <v>225.84</v>
      </c>
      <c r="K103" t="n">
        <v>53.44</v>
      </c>
      <c r="L103" t="n">
        <v>26.25</v>
      </c>
      <c r="M103" t="n">
        <v>8</v>
      </c>
      <c r="N103" t="n">
        <v>51.15</v>
      </c>
      <c r="O103" t="n">
        <v>28087.6</v>
      </c>
      <c r="P103" t="n">
        <v>303.71</v>
      </c>
      <c r="Q103" t="n">
        <v>452.55</v>
      </c>
      <c r="R103" t="n">
        <v>70.63</v>
      </c>
      <c r="S103" t="n">
        <v>57.64</v>
      </c>
      <c r="T103" t="n">
        <v>4401.82</v>
      </c>
      <c r="U103" t="n">
        <v>0.82</v>
      </c>
      <c r="V103" t="n">
        <v>0.88</v>
      </c>
      <c r="W103" t="n">
        <v>6.81</v>
      </c>
      <c r="X103" t="n">
        <v>0.25</v>
      </c>
      <c r="Y103" t="n">
        <v>1</v>
      </c>
      <c r="Z103" t="n">
        <v>10</v>
      </c>
      <c r="AA103" t="n">
        <v>416.5657832546461</v>
      </c>
      <c r="AB103" t="n">
        <v>569.9636822343399</v>
      </c>
      <c r="AC103" t="n">
        <v>515.5671483509459</v>
      </c>
      <c r="AD103" t="n">
        <v>416565.7832546461</v>
      </c>
      <c r="AE103" t="n">
        <v>569963.6822343399</v>
      </c>
      <c r="AF103" t="n">
        <v>3.677437572878476e-06</v>
      </c>
      <c r="AG103" t="n">
        <v>7.760416666666667</v>
      </c>
      <c r="AH103" t="n">
        <v>515567.1483509459</v>
      </c>
    </row>
    <row r="104">
      <c r="A104" t="n">
        <v>102</v>
      </c>
      <c r="B104" t="n">
        <v>95</v>
      </c>
      <c r="C104" t="inlineStr">
        <is>
          <t xml:space="preserve">CONCLUIDO	</t>
        </is>
      </c>
      <c r="D104" t="n">
        <v>3.7283</v>
      </c>
      <c r="E104" t="n">
        <v>26.82</v>
      </c>
      <c r="F104" t="n">
        <v>23.98</v>
      </c>
      <c r="G104" t="n">
        <v>143.89</v>
      </c>
      <c r="H104" t="n">
        <v>2.08</v>
      </c>
      <c r="I104" t="n">
        <v>10</v>
      </c>
      <c r="J104" t="n">
        <v>226.26</v>
      </c>
      <c r="K104" t="n">
        <v>53.44</v>
      </c>
      <c r="L104" t="n">
        <v>26.5</v>
      </c>
      <c r="M104" t="n">
        <v>8</v>
      </c>
      <c r="N104" t="n">
        <v>51.32</v>
      </c>
      <c r="O104" t="n">
        <v>28139.34</v>
      </c>
      <c r="P104" t="n">
        <v>302.77</v>
      </c>
      <c r="Q104" t="n">
        <v>452.55</v>
      </c>
      <c r="R104" t="n">
        <v>70.73999999999999</v>
      </c>
      <c r="S104" t="n">
        <v>57.64</v>
      </c>
      <c r="T104" t="n">
        <v>4458</v>
      </c>
      <c r="U104" t="n">
        <v>0.8100000000000001</v>
      </c>
      <c r="V104" t="n">
        <v>0.88</v>
      </c>
      <c r="W104" t="n">
        <v>6.81</v>
      </c>
      <c r="X104" t="n">
        <v>0.26</v>
      </c>
      <c r="Y104" t="n">
        <v>1</v>
      </c>
      <c r="Z104" t="n">
        <v>10</v>
      </c>
      <c r="AA104" t="n">
        <v>415.9993201067743</v>
      </c>
      <c r="AB104" t="n">
        <v>569.1886223648315</v>
      </c>
      <c r="AC104" t="n">
        <v>514.86605910758</v>
      </c>
      <c r="AD104" t="n">
        <v>415999.3201067743</v>
      </c>
      <c r="AE104" t="n">
        <v>569188.6223648315</v>
      </c>
      <c r="AF104" t="n">
        <v>3.676845853458881e-06</v>
      </c>
      <c r="AG104" t="n">
        <v>7.760416666666667</v>
      </c>
      <c r="AH104" t="n">
        <v>514866.05910758</v>
      </c>
    </row>
    <row r="105">
      <c r="A105" t="n">
        <v>103</v>
      </c>
      <c r="B105" t="n">
        <v>95</v>
      </c>
      <c r="C105" t="inlineStr">
        <is>
          <t xml:space="preserve">CONCLUIDO	</t>
        </is>
      </c>
      <c r="D105" t="n">
        <v>3.7284</v>
      </c>
      <c r="E105" t="n">
        <v>26.82</v>
      </c>
      <c r="F105" t="n">
        <v>23.98</v>
      </c>
      <c r="G105" t="n">
        <v>143.88</v>
      </c>
      <c r="H105" t="n">
        <v>2.1</v>
      </c>
      <c r="I105" t="n">
        <v>10</v>
      </c>
      <c r="J105" t="n">
        <v>226.68</v>
      </c>
      <c r="K105" t="n">
        <v>53.44</v>
      </c>
      <c r="L105" t="n">
        <v>26.75</v>
      </c>
      <c r="M105" t="n">
        <v>8</v>
      </c>
      <c r="N105" t="n">
        <v>51.49</v>
      </c>
      <c r="O105" t="n">
        <v>28191.14</v>
      </c>
      <c r="P105" t="n">
        <v>301.6</v>
      </c>
      <c r="Q105" t="n">
        <v>452.57</v>
      </c>
      <c r="R105" t="n">
        <v>70.69</v>
      </c>
      <c r="S105" t="n">
        <v>57.64</v>
      </c>
      <c r="T105" t="n">
        <v>4432.15</v>
      </c>
      <c r="U105" t="n">
        <v>0.82</v>
      </c>
      <c r="V105" t="n">
        <v>0.88</v>
      </c>
      <c r="W105" t="n">
        <v>6.81</v>
      </c>
      <c r="X105" t="n">
        <v>0.26</v>
      </c>
      <c r="Y105" t="n">
        <v>1</v>
      </c>
      <c r="Z105" t="n">
        <v>10</v>
      </c>
      <c r="AA105" t="n">
        <v>415.2331221105973</v>
      </c>
      <c r="AB105" t="n">
        <v>568.1402764641923</v>
      </c>
      <c r="AC105" t="n">
        <v>513.9177658683351</v>
      </c>
      <c r="AD105" t="n">
        <v>415233.1221105973</v>
      </c>
      <c r="AE105" t="n">
        <v>568140.2764641923</v>
      </c>
      <c r="AF105" t="n">
        <v>3.676944473362147e-06</v>
      </c>
      <c r="AG105" t="n">
        <v>7.760416666666667</v>
      </c>
      <c r="AH105" t="n">
        <v>513917.7658683351</v>
      </c>
    </row>
    <row r="106">
      <c r="A106" t="n">
        <v>104</v>
      </c>
      <c r="B106" t="n">
        <v>95</v>
      </c>
      <c r="C106" t="inlineStr">
        <is>
          <t xml:space="preserve">CONCLUIDO	</t>
        </is>
      </c>
      <c r="D106" t="n">
        <v>3.7373</v>
      </c>
      <c r="E106" t="n">
        <v>26.76</v>
      </c>
      <c r="F106" t="n">
        <v>23.95</v>
      </c>
      <c r="G106" t="n">
        <v>159.69</v>
      </c>
      <c r="H106" t="n">
        <v>2.11</v>
      </c>
      <c r="I106" t="n">
        <v>9</v>
      </c>
      <c r="J106" t="n">
        <v>227.1</v>
      </c>
      <c r="K106" t="n">
        <v>53.44</v>
      </c>
      <c r="L106" t="n">
        <v>27</v>
      </c>
      <c r="M106" t="n">
        <v>7</v>
      </c>
      <c r="N106" t="n">
        <v>51.66</v>
      </c>
      <c r="O106" t="n">
        <v>28243</v>
      </c>
      <c r="P106" t="n">
        <v>301.06</v>
      </c>
      <c r="Q106" t="n">
        <v>452.55</v>
      </c>
      <c r="R106" t="n">
        <v>69.76000000000001</v>
      </c>
      <c r="S106" t="n">
        <v>57.64</v>
      </c>
      <c r="T106" t="n">
        <v>3975.03</v>
      </c>
      <c r="U106" t="n">
        <v>0.83</v>
      </c>
      <c r="V106" t="n">
        <v>0.89</v>
      </c>
      <c r="W106" t="n">
        <v>6.81</v>
      </c>
      <c r="X106" t="n">
        <v>0.23</v>
      </c>
      <c r="Y106" t="n">
        <v>1</v>
      </c>
      <c r="Z106" t="n">
        <v>10</v>
      </c>
      <c r="AA106" t="n">
        <v>414.1552315392169</v>
      </c>
      <c r="AB106" t="n">
        <v>566.6654590312536</v>
      </c>
      <c r="AC106" t="n">
        <v>512.5837029412768</v>
      </c>
      <c r="AD106" t="n">
        <v>414155.2315392169</v>
      </c>
      <c r="AE106" t="n">
        <v>566665.4590312536</v>
      </c>
      <c r="AF106" t="n">
        <v>3.685721644752803e-06</v>
      </c>
      <c r="AG106" t="n">
        <v>7.743055555555556</v>
      </c>
      <c r="AH106" t="n">
        <v>512583.7029412768</v>
      </c>
    </row>
    <row r="107">
      <c r="A107" t="n">
        <v>105</v>
      </c>
      <c r="B107" t="n">
        <v>95</v>
      </c>
      <c r="C107" t="inlineStr">
        <is>
          <t xml:space="preserve">CONCLUIDO	</t>
        </is>
      </c>
      <c r="D107" t="n">
        <v>3.7377</v>
      </c>
      <c r="E107" t="n">
        <v>26.75</v>
      </c>
      <c r="F107" t="n">
        <v>23.95</v>
      </c>
      <c r="G107" t="n">
        <v>159.67</v>
      </c>
      <c r="H107" t="n">
        <v>2.13</v>
      </c>
      <c r="I107" t="n">
        <v>9</v>
      </c>
      <c r="J107" t="n">
        <v>227.52</v>
      </c>
      <c r="K107" t="n">
        <v>53.44</v>
      </c>
      <c r="L107" t="n">
        <v>27.25</v>
      </c>
      <c r="M107" t="n">
        <v>7</v>
      </c>
      <c r="N107" t="n">
        <v>51.83</v>
      </c>
      <c r="O107" t="n">
        <v>28294.92</v>
      </c>
      <c r="P107" t="n">
        <v>301.37</v>
      </c>
      <c r="Q107" t="n">
        <v>452.61</v>
      </c>
      <c r="R107" t="n">
        <v>69.73</v>
      </c>
      <c r="S107" t="n">
        <v>57.64</v>
      </c>
      <c r="T107" t="n">
        <v>3959.49</v>
      </c>
      <c r="U107" t="n">
        <v>0.83</v>
      </c>
      <c r="V107" t="n">
        <v>0.89</v>
      </c>
      <c r="W107" t="n">
        <v>6.81</v>
      </c>
      <c r="X107" t="n">
        <v>0.23</v>
      </c>
      <c r="Y107" t="n">
        <v>1</v>
      </c>
      <c r="Z107" t="n">
        <v>10</v>
      </c>
      <c r="AA107" t="n">
        <v>414.3272683471555</v>
      </c>
      <c r="AB107" t="n">
        <v>566.9008473816035</v>
      </c>
      <c r="AC107" t="n">
        <v>512.796626157839</v>
      </c>
      <c r="AD107" t="n">
        <v>414327.2683471555</v>
      </c>
      <c r="AE107" t="n">
        <v>566900.8473816036</v>
      </c>
      <c r="AF107" t="n">
        <v>3.686116124365866e-06</v>
      </c>
      <c r="AG107" t="n">
        <v>7.740162037037037</v>
      </c>
      <c r="AH107" t="n">
        <v>512796.626157839</v>
      </c>
    </row>
    <row r="108">
      <c r="A108" t="n">
        <v>106</v>
      </c>
      <c r="B108" t="n">
        <v>95</v>
      </c>
      <c r="C108" t="inlineStr">
        <is>
          <t xml:space="preserve">CONCLUIDO	</t>
        </is>
      </c>
      <c r="D108" t="n">
        <v>3.7372</v>
      </c>
      <c r="E108" t="n">
        <v>26.76</v>
      </c>
      <c r="F108" t="n">
        <v>23.95</v>
      </c>
      <c r="G108" t="n">
        <v>159.69</v>
      </c>
      <c r="H108" t="n">
        <v>2.14</v>
      </c>
      <c r="I108" t="n">
        <v>9</v>
      </c>
      <c r="J108" t="n">
        <v>227.94</v>
      </c>
      <c r="K108" t="n">
        <v>53.44</v>
      </c>
      <c r="L108" t="n">
        <v>27.5</v>
      </c>
      <c r="M108" t="n">
        <v>7</v>
      </c>
      <c r="N108" t="n">
        <v>52.01</v>
      </c>
      <c r="O108" t="n">
        <v>28346.9</v>
      </c>
      <c r="P108" t="n">
        <v>301.51</v>
      </c>
      <c r="Q108" t="n">
        <v>452.58</v>
      </c>
      <c r="R108" t="n">
        <v>69.73</v>
      </c>
      <c r="S108" t="n">
        <v>57.64</v>
      </c>
      <c r="T108" t="n">
        <v>3958.71</v>
      </c>
      <c r="U108" t="n">
        <v>0.83</v>
      </c>
      <c r="V108" t="n">
        <v>0.89</v>
      </c>
      <c r="W108" t="n">
        <v>6.81</v>
      </c>
      <c r="X108" t="n">
        <v>0.23</v>
      </c>
      <c r="Y108" t="n">
        <v>1</v>
      </c>
      <c r="Z108" t="n">
        <v>10</v>
      </c>
      <c r="AA108" t="n">
        <v>414.4536050430866</v>
      </c>
      <c r="AB108" t="n">
        <v>567.0737068225582</v>
      </c>
      <c r="AC108" t="n">
        <v>512.9529881363587</v>
      </c>
      <c r="AD108" t="n">
        <v>414453.6050430866</v>
      </c>
      <c r="AE108" t="n">
        <v>567073.7068225582</v>
      </c>
      <c r="AF108" t="n">
        <v>3.685623024849538e-06</v>
      </c>
      <c r="AG108" t="n">
        <v>7.743055555555556</v>
      </c>
      <c r="AH108" t="n">
        <v>512952.9881363587</v>
      </c>
    </row>
    <row r="109">
      <c r="A109" t="n">
        <v>107</v>
      </c>
      <c r="B109" t="n">
        <v>95</v>
      </c>
      <c r="C109" t="inlineStr">
        <is>
          <t xml:space="preserve">CONCLUIDO	</t>
        </is>
      </c>
      <c r="D109" t="n">
        <v>3.7376</v>
      </c>
      <c r="E109" t="n">
        <v>26.76</v>
      </c>
      <c r="F109" t="n">
        <v>23.95</v>
      </c>
      <c r="G109" t="n">
        <v>159.68</v>
      </c>
      <c r="H109" t="n">
        <v>2.16</v>
      </c>
      <c r="I109" t="n">
        <v>9</v>
      </c>
      <c r="J109" t="n">
        <v>228.36</v>
      </c>
      <c r="K109" t="n">
        <v>53.44</v>
      </c>
      <c r="L109" t="n">
        <v>27.75</v>
      </c>
      <c r="M109" t="n">
        <v>7</v>
      </c>
      <c r="N109" t="n">
        <v>52.18</v>
      </c>
      <c r="O109" t="n">
        <v>28398.94</v>
      </c>
      <c r="P109" t="n">
        <v>302.26</v>
      </c>
      <c r="Q109" t="n">
        <v>452.57</v>
      </c>
      <c r="R109" t="n">
        <v>69.69</v>
      </c>
      <c r="S109" t="n">
        <v>57.64</v>
      </c>
      <c r="T109" t="n">
        <v>3936.46</v>
      </c>
      <c r="U109" t="n">
        <v>0.83</v>
      </c>
      <c r="V109" t="n">
        <v>0.89</v>
      </c>
      <c r="W109" t="n">
        <v>6.81</v>
      </c>
      <c r="X109" t="n">
        <v>0.23</v>
      </c>
      <c r="Y109" t="n">
        <v>1</v>
      </c>
      <c r="Z109" t="n">
        <v>10</v>
      </c>
      <c r="AA109" t="n">
        <v>414.9103440891329</v>
      </c>
      <c r="AB109" t="n">
        <v>567.6986373352632</v>
      </c>
      <c r="AC109" t="n">
        <v>513.5182761580267</v>
      </c>
      <c r="AD109" t="n">
        <v>414910.3440891329</v>
      </c>
      <c r="AE109" t="n">
        <v>567698.6373352632</v>
      </c>
      <c r="AF109" t="n">
        <v>3.686017504462601e-06</v>
      </c>
      <c r="AG109" t="n">
        <v>7.743055555555556</v>
      </c>
      <c r="AH109" t="n">
        <v>513518.2761580267</v>
      </c>
    </row>
    <row r="110">
      <c r="A110" t="n">
        <v>108</v>
      </c>
      <c r="B110" t="n">
        <v>95</v>
      </c>
      <c r="C110" t="inlineStr">
        <is>
          <t xml:space="preserve">CONCLUIDO	</t>
        </is>
      </c>
      <c r="D110" t="n">
        <v>3.7381</v>
      </c>
      <c r="E110" t="n">
        <v>26.75</v>
      </c>
      <c r="F110" t="n">
        <v>23.95</v>
      </c>
      <c r="G110" t="n">
        <v>159.65</v>
      </c>
      <c r="H110" t="n">
        <v>2.18</v>
      </c>
      <c r="I110" t="n">
        <v>9</v>
      </c>
      <c r="J110" t="n">
        <v>228.79</v>
      </c>
      <c r="K110" t="n">
        <v>53.44</v>
      </c>
      <c r="L110" t="n">
        <v>28</v>
      </c>
      <c r="M110" t="n">
        <v>7</v>
      </c>
      <c r="N110" t="n">
        <v>52.35</v>
      </c>
      <c r="O110" t="n">
        <v>28451.04</v>
      </c>
      <c r="P110" t="n">
        <v>302.57</v>
      </c>
      <c r="Q110" t="n">
        <v>452.56</v>
      </c>
      <c r="R110" t="n">
        <v>69.5</v>
      </c>
      <c r="S110" t="n">
        <v>57.64</v>
      </c>
      <c r="T110" t="n">
        <v>3843.69</v>
      </c>
      <c r="U110" t="n">
        <v>0.83</v>
      </c>
      <c r="V110" t="n">
        <v>0.89</v>
      </c>
      <c r="W110" t="n">
        <v>6.81</v>
      </c>
      <c r="X110" t="n">
        <v>0.22</v>
      </c>
      <c r="Y110" t="n">
        <v>1</v>
      </c>
      <c r="Z110" t="n">
        <v>10</v>
      </c>
      <c r="AA110" t="n">
        <v>415.0751215631134</v>
      </c>
      <c r="AB110" t="n">
        <v>567.9240931446326</v>
      </c>
      <c r="AC110" t="n">
        <v>513.722214781379</v>
      </c>
      <c r="AD110" t="n">
        <v>415075.1215631135</v>
      </c>
      <c r="AE110" t="n">
        <v>567924.0931446326</v>
      </c>
      <c r="AF110" t="n">
        <v>3.68651060397893e-06</v>
      </c>
      <c r="AG110" t="n">
        <v>7.740162037037037</v>
      </c>
      <c r="AH110" t="n">
        <v>513722.214781379</v>
      </c>
    </row>
    <row r="111">
      <c r="A111" t="n">
        <v>109</v>
      </c>
      <c r="B111" t="n">
        <v>95</v>
      </c>
      <c r="C111" t="inlineStr">
        <is>
          <t xml:space="preserve">CONCLUIDO	</t>
        </is>
      </c>
      <c r="D111" t="n">
        <v>3.7381</v>
      </c>
      <c r="E111" t="n">
        <v>26.75</v>
      </c>
      <c r="F111" t="n">
        <v>23.95</v>
      </c>
      <c r="G111" t="n">
        <v>159.65</v>
      </c>
      <c r="H111" t="n">
        <v>2.19</v>
      </c>
      <c r="I111" t="n">
        <v>9</v>
      </c>
      <c r="J111" t="n">
        <v>229.21</v>
      </c>
      <c r="K111" t="n">
        <v>53.44</v>
      </c>
      <c r="L111" t="n">
        <v>28.25</v>
      </c>
      <c r="M111" t="n">
        <v>7</v>
      </c>
      <c r="N111" t="n">
        <v>52.52</v>
      </c>
      <c r="O111" t="n">
        <v>28503.21</v>
      </c>
      <c r="P111" t="n">
        <v>302.54</v>
      </c>
      <c r="Q111" t="n">
        <v>452.56</v>
      </c>
      <c r="R111" t="n">
        <v>69.5</v>
      </c>
      <c r="S111" t="n">
        <v>57.64</v>
      </c>
      <c r="T111" t="n">
        <v>3843.68</v>
      </c>
      <c r="U111" t="n">
        <v>0.83</v>
      </c>
      <c r="V111" t="n">
        <v>0.89</v>
      </c>
      <c r="W111" t="n">
        <v>6.81</v>
      </c>
      <c r="X111" t="n">
        <v>0.22</v>
      </c>
      <c r="Y111" t="n">
        <v>1</v>
      </c>
      <c r="Z111" t="n">
        <v>10</v>
      </c>
      <c r="AA111" t="n">
        <v>415.0557107802132</v>
      </c>
      <c r="AB111" t="n">
        <v>567.8975344551252</v>
      </c>
      <c r="AC111" t="n">
        <v>513.6981908159229</v>
      </c>
      <c r="AD111" t="n">
        <v>415055.7107802132</v>
      </c>
      <c r="AE111" t="n">
        <v>567897.5344551252</v>
      </c>
      <c r="AF111" t="n">
        <v>3.68651060397893e-06</v>
      </c>
      <c r="AG111" t="n">
        <v>7.740162037037037</v>
      </c>
      <c r="AH111" t="n">
        <v>513698.1908159229</v>
      </c>
    </row>
    <row r="112">
      <c r="A112" t="n">
        <v>110</v>
      </c>
      <c r="B112" t="n">
        <v>95</v>
      </c>
      <c r="C112" t="inlineStr">
        <is>
          <t xml:space="preserve">CONCLUIDO	</t>
        </is>
      </c>
      <c r="D112" t="n">
        <v>3.7377</v>
      </c>
      <c r="E112" t="n">
        <v>26.75</v>
      </c>
      <c r="F112" t="n">
        <v>23.95</v>
      </c>
      <c r="G112" t="n">
        <v>159.67</v>
      </c>
      <c r="H112" t="n">
        <v>2.21</v>
      </c>
      <c r="I112" t="n">
        <v>9</v>
      </c>
      <c r="J112" t="n">
        <v>229.63</v>
      </c>
      <c r="K112" t="n">
        <v>53.44</v>
      </c>
      <c r="L112" t="n">
        <v>28.5</v>
      </c>
      <c r="M112" t="n">
        <v>7</v>
      </c>
      <c r="N112" t="n">
        <v>52.7</v>
      </c>
      <c r="O112" t="n">
        <v>28555.43</v>
      </c>
      <c r="P112" t="n">
        <v>302.33</v>
      </c>
      <c r="Q112" t="n">
        <v>452.58</v>
      </c>
      <c r="R112" t="n">
        <v>69.8</v>
      </c>
      <c r="S112" t="n">
        <v>57.64</v>
      </c>
      <c r="T112" t="n">
        <v>3991</v>
      </c>
      <c r="U112" t="n">
        <v>0.83</v>
      </c>
      <c r="V112" t="n">
        <v>0.89</v>
      </c>
      <c r="W112" t="n">
        <v>6.81</v>
      </c>
      <c r="X112" t="n">
        <v>0.23</v>
      </c>
      <c r="Y112" t="n">
        <v>1</v>
      </c>
      <c r="Z112" t="n">
        <v>10</v>
      </c>
      <c r="AA112" t="n">
        <v>414.9484798734691</v>
      </c>
      <c r="AB112" t="n">
        <v>567.7508163978241</v>
      </c>
      <c r="AC112" t="n">
        <v>513.5654753240905</v>
      </c>
      <c r="AD112" t="n">
        <v>414948.4798734691</v>
      </c>
      <c r="AE112" t="n">
        <v>567750.8163978241</v>
      </c>
      <c r="AF112" t="n">
        <v>3.686116124365866e-06</v>
      </c>
      <c r="AG112" t="n">
        <v>7.740162037037037</v>
      </c>
      <c r="AH112" t="n">
        <v>513565.4753240905</v>
      </c>
    </row>
    <row r="113">
      <c r="A113" t="n">
        <v>111</v>
      </c>
      <c r="B113" t="n">
        <v>95</v>
      </c>
      <c r="C113" t="inlineStr">
        <is>
          <t xml:space="preserve">CONCLUIDO	</t>
        </is>
      </c>
      <c r="D113" t="n">
        <v>3.7367</v>
      </c>
      <c r="E113" t="n">
        <v>26.76</v>
      </c>
      <c r="F113" t="n">
        <v>23.96</v>
      </c>
      <c r="G113" t="n">
        <v>159.72</v>
      </c>
      <c r="H113" t="n">
        <v>2.22</v>
      </c>
      <c r="I113" t="n">
        <v>9</v>
      </c>
      <c r="J113" t="n">
        <v>230.06</v>
      </c>
      <c r="K113" t="n">
        <v>53.44</v>
      </c>
      <c r="L113" t="n">
        <v>28.75</v>
      </c>
      <c r="M113" t="n">
        <v>7</v>
      </c>
      <c r="N113" t="n">
        <v>52.87</v>
      </c>
      <c r="O113" t="n">
        <v>28607.71</v>
      </c>
      <c r="P113" t="n">
        <v>302.21</v>
      </c>
      <c r="Q113" t="n">
        <v>452.59</v>
      </c>
      <c r="R113" t="n">
        <v>70.01000000000001</v>
      </c>
      <c r="S113" t="n">
        <v>57.64</v>
      </c>
      <c r="T113" t="n">
        <v>4097.44</v>
      </c>
      <c r="U113" t="n">
        <v>0.82</v>
      </c>
      <c r="V113" t="n">
        <v>0.89</v>
      </c>
      <c r="W113" t="n">
        <v>6.81</v>
      </c>
      <c r="X113" t="n">
        <v>0.23</v>
      </c>
      <c r="Y113" t="n">
        <v>1</v>
      </c>
      <c r="Z113" t="n">
        <v>10</v>
      </c>
      <c r="AA113" t="n">
        <v>414.9725392978807</v>
      </c>
      <c r="AB113" t="n">
        <v>567.7837355637311</v>
      </c>
      <c r="AC113" t="n">
        <v>513.5952527310056</v>
      </c>
      <c r="AD113" t="n">
        <v>414972.5392978807</v>
      </c>
      <c r="AE113" t="n">
        <v>567783.7355637311</v>
      </c>
      <c r="AF113" t="n">
        <v>3.685129925333208e-06</v>
      </c>
      <c r="AG113" t="n">
        <v>7.743055555555556</v>
      </c>
      <c r="AH113" t="n">
        <v>513595.2527310057</v>
      </c>
    </row>
    <row r="114">
      <c r="A114" t="n">
        <v>112</v>
      </c>
      <c r="B114" t="n">
        <v>95</v>
      </c>
      <c r="C114" t="inlineStr">
        <is>
          <t xml:space="preserve">CONCLUIDO	</t>
        </is>
      </c>
      <c r="D114" t="n">
        <v>3.7371</v>
      </c>
      <c r="E114" t="n">
        <v>26.76</v>
      </c>
      <c r="F114" t="n">
        <v>23.96</v>
      </c>
      <c r="G114" t="n">
        <v>159.7</v>
      </c>
      <c r="H114" t="n">
        <v>2.24</v>
      </c>
      <c r="I114" t="n">
        <v>9</v>
      </c>
      <c r="J114" t="n">
        <v>230.48</v>
      </c>
      <c r="K114" t="n">
        <v>53.44</v>
      </c>
      <c r="L114" t="n">
        <v>29</v>
      </c>
      <c r="M114" t="n">
        <v>7</v>
      </c>
      <c r="N114" t="n">
        <v>53.05</v>
      </c>
      <c r="O114" t="n">
        <v>28660.06</v>
      </c>
      <c r="P114" t="n">
        <v>302.27</v>
      </c>
      <c r="Q114" t="n">
        <v>452.56</v>
      </c>
      <c r="R114" t="n">
        <v>69.94</v>
      </c>
      <c r="S114" t="n">
        <v>57.64</v>
      </c>
      <c r="T114" t="n">
        <v>4063.41</v>
      </c>
      <c r="U114" t="n">
        <v>0.82</v>
      </c>
      <c r="V114" t="n">
        <v>0.89</v>
      </c>
      <c r="W114" t="n">
        <v>6.81</v>
      </c>
      <c r="X114" t="n">
        <v>0.23</v>
      </c>
      <c r="Y114" t="n">
        <v>1</v>
      </c>
      <c r="Z114" t="n">
        <v>10</v>
      </c>
      <c r="AA114" t="n">
        <v>414.9827164381588</v>
      </c>
      <c r="AB114" t="n">
        <v>567.7976603760432</v>
      </c>
      <c r="AC114" t="n">
        <v>513.6078485787743</v>
      </c>
      <c r="AD114" t="n">
        <v>414982.7164381588</v>
      </c>
      <c r="AE114" t="n">
        <v>567797.6603760432</v>
      </c>
      <c r="AF114" t="n">
        <v>3.685524404946272e-06</v>
      </c>
      <c r="AG114" t="n">
        <v>7.743055555555556</v>
      </c>
      <c r="AH114" t="n">
        <v>513607.8485787744</v>
      </c>
    </row>
    <row r="115">
      <c r="A115" t="n">
        <v>113</v>
      </c>
      <c r="B115" t="n">
        <v>95</v>
      </c>
      <c r="C115" t="inlineStr">
        <is>
          <t xml:space="preserve">CONCLUIDO	</t>
        </is>
      </c>
      <c r="D115" t="n">
        <v>3.7373</v>
      </c>
      <c r="E115" t="n">
        <v>26.76</v>
      </c>
      <c r="F115" t="n">
        <v>23.95</v>
      </c>
      <c r="G115" t="n">
        <v>159.69</v>
      </c>
      <c r="H115" t="n">
        <v>2.25</v>
      </c>
      <c r="I115" t="n">
        <v>9</v>
      </c>
      <c r="J115" t="n">
        <v>230.91</v>
      </c>
      <c r="K115" t="n">
        <v>53.44</v>
      </c>
      <c r="L115" t="n">
        <v>29.25</v>
      </c>
      <c r="M115" t="n">
        <v>7</v>
      </c>
      <c r="N115" t="n">
        <v>53.22</v>
      </c>
      <c r="O115" t="n">
        <v>28712.46</v>
      </c>
      <c r="P115" t="n">
        <v>301.77</v>
      </c>
      <c r="Q115" t="n">
        <v>452.56</v>
      </c>
      <c r="R115" t="n">
        <v>69.77</v>
      </c>
      <c r="S115" t="n">
        <v>57.64</v>
      </c>
      <c r="T115" t="n">
        <v>3976.48</v>
      </c>
      <c r="U115" t="n">
        <v>0.83</v>
      </c>
      <c r="V115" t="n">
        <v>0.89</v>
      </c>
      <c r="W115" t="n">
        <v>6.81</v>
      </c>
      <c r="X115" t="n">
        <v>0.23</v>
      </c>
      <c r="Y115" t="n">
        <v>1</v>
      </c>
      <c r="Z115" t="n">
        <v>10</v>
      </c>
      <c r="AA115" t="n">
        <v>414.6147184037733</v>
      </c>
      <c r="AB115" t="n">
        <v>567.2941492304694</v>
      </c>
      <c r="AC115" t="n">
        <v>513.1523918302519</v>
      </c>
      <c r="AD115" t="n">
        <v>414614.7184037733</v>
      </c>
      <c r="AE115" t="n">
        <v>567294.1492304695</v>
      </c>
      <c r="AF115" t="n">
        <v>3.685721644752803e-06</v>
      </c>
      <c r="AG115" t="n">
        <v>7.743055555555556</v>
      </c>
      <c r="AH115" t="n">
        <v>513152.3918302519</v>
      </c>
    </row>
    <row r="116">
      <c r="A116" t="n">
        <v>114</v>
      </c>
      <c r="B116" t="n">
        <v>95</v>
      </c>
      <c r="C116" t="inlineStr">
        <is>
          <t xml:space="preserve">CONCLUIDO	</t>
        </is>
      </c>
      <c r="D116" t="n">
        <v>3.7377</v>
      </c>
      <c r="E116" t="n">
        <v>26.75</v>
      </c>
      <c r="F116" t="n">
        <v>23.95</v>
      </c>
      <c r="G116" t="n">
        <v>159.67</v>
      </c>
      <c r="H116" t="n">
        <v>2.27</v>
      </c>
      <c r="I116" t="n">
        <v>9</v>
      </c>
      <c r="J116" t="n">
        <v>231.33</v>
      </c>
      <c r="K116" t="n">
        <v>53.44</v>
      </c>
      <c r="L116" t="n">
        <v>29.5</v>
      </c>
      <c r="M116" t="n">
        <v>7</v>
      </c>
      <c r="N116" t="n">
        <v>53.4</v>
      </c>
      <c r="O116" t="n">
        <v>28764.93</v>
      </c>
      <c r="P116" t="n">
        <v>300.71</v>
      </c>
      <c r="Q116" t="n">
        <v>452.56</v>
      </c>
      <c r="R116" t="n">
        <v>69.62</v>
      </c>
      <c r="S116" t="n">
        <v>57.64</v>
      </c>
      <c r="T116" t="n">
        <v>3902.46</v>
      </c>
      <c r="U116" t="n">
        <v>0.83</v>
      </c>
      <c r="V116" t="n">
        <v>0.89</v>
      </c>
      <c r="W116" t="n">
        <v>6.81</v>
      </c>
      <c r="X116" t="n">
        <v>0.23</v>
      </c>
      <c r="Y116" t="n">
        <v>1</v>
      </c>
      <c r="Z116" t="n">
        <v>10</v>
      </c>
      <c r="AA116" t="n">
        <v>413.9001854228148</v>
      </c>
      <c r="AB116" t="n">
        <v>566.3164936829518</v>
      </c>
      <c r="AC116" t="n">
        <v>512.2680423560411</v>
      </c>
      <c r="AD116" t="n">
        <v>413900.1854228149</v>
      </c>
      <c r="AE116" t="n">
        <v>566316.4936829518</v>
      </c>
      <c r="AF116" t="n">
        <v>3.686116124365866e-06</v>
      </c>
      <c r="AG116" t="n">
        <v>7.740162037037037</v>
      </c>
      <c r="AH116" t="n">
        <v>512268.042356041</v>
      </c>
    </row>
    <row r="117">
      <c r="A117" t="n">
        <v>115</v>
      </c>
      <c r="B117" t="n">
        <v>95</v>
      </c>
      <c r="C117" t="inlineStr">
        <is>
          <t xml:space="preserve">CONCLUIDO	</t>
        </is>
      </c>
      <c r="D117" t="n">
        <v>3.7365</v>
      </c>
      <c r="E117" t="n">
        <v>26.76</v>
      </c>
      <c r="F117" t="n">
        <v>23.96</v>
      </c>
      <c r="G117" t="n">
        <v>159.73</v>
      </c>
      <c r="H117" t="n">
        <v>2.28</v>
      </c>
      <c r="I117" t="n">
        <v>9</v>
      </c>
      <c r="J117" t="n">
        <v>231.76</v>
      </c>
      <c r="K117" t="n">
        <v>53.44</v>
      </c>
      <c r="L117" t="n">
        <v>29.75</v>
      </c>
      <c r="M117" t="n">
        <v>7</v>
      </c>
      <c r="N117" t="n">
        <v>53.57</v>
      </c>
      <c r="O117" t="n">
        <v>28817.46</v>
      </c>
      <c r="P117" t="n">
        <v>300.34</v>
      </c>
      <c r="Q117" t="n">
        <v>452.56</v>
      </c>
      <c r="R117" t="n">
        <v>70</v>
      </c>
      <c r="S117" t="n">
        <v>57.64</v>
      </c>
      <c r="T117" t="n">
        <v>4093.59</v>
      </c>
      <c r="U117" t="n">
        <v>0.82</v>
      </c>
      <c r="V117" t="n">
        <v>0.88</v>
      </c>
      <c r="W117" t="n">
        <v>6.81</v>
      </c>
      <c r="X117" t="n">
        <v>0.24</v>
      </c>
      <c r="Y117" t="n">
        <v>1</v>
      </c>
      <c r="Z117" t="n">
        <v>10</v>
      </c>
      <c r="AA117" t="n">
        <v>413.7764120988674</v>
      </c>
      <c r="AB117" t="n">
        <v>566.1471415606331</v>
      </c>
      <c r="AC117" t="n">
        <v>512.1148529625893</v>
      </c>
      <c r="AD117" t="n">
        <v>413776.4120988674</v>
      </c>
      <c r="AE117" t="n">
        <v>566147.1415606332</v>
      </c>
      <c r="AF117" t="n">
        <v>3.684932685526677e-06</v>
      </c>
      <c r="AG117" t="n">
        <v>7.743055555555556</v>
      </c>
      <c r="AH117" t="n">
        <v>512114.8529625894</v>
      </c>
    </row>
    <row r="118">
      <c r="A118" t="n">
        <v>116</v>
      </c>
      <c r="B118" t="n">
        <v>95</v>
      </c>
      <c r="C118" t="inlineStr">
        <is>
          <t xml:space="preserve">CONCLUIDO	</t>
        </is>
      </c>
      <c r="D118" t="n">
        <v>3.7365</v>
      </c>
      <c r="E118" t="n">
        <v>26.76</v>
      </c>
      <c r="F118" t="n">
        <v>23.96</v>
      </c>
      <c r="G118" t="n">
        <v>159.73</v>
      </c>
      <c r="H118" t="n">
        <v>2.3</v>
      </c>
      <c r="I118" t="n">
        <v>9</v>
      </c>
      <c r="J118" t="n">
        <v>232.18</v>
      </c>
      <c r="K118" t="n">
        <v>53.44</v>
      </c>
      <c r="L118" t="n">
        <v>30</v>
      </c>
      <c r="M118" t="n">
        <v>7</v>
      </c>
      <c r="N118" t="n">
        <v>53.75</v>
      </c>
      <c r="O118" t="n">
        <v>28870.05</v>
      </c>
      <c r="P118" t="n">
        <v>300.3</v>
      </c>
      <c r="Q118" t="n">
        <v>452.59</v>
      </c>
      <c r="R118" t="n">
        <v>70</v>
      </c>
      <c r="S118" t="n">
        <v>57.64</v>
      </c>
      <c r="T118" t="n">
        <v>4094.05</v>
      </c>
      <c r="U118" t="n">
        <v>0.82</v>
      </c>
      <c r="V118" t="n">
        <v>0.88</v>
      </c>
      <c r="W118" t="n">
        <v>6.81</v>
      </c>
      <c r="X118" t="n">
        <v>0.23</v>
      </c>
      <c r="Y118" t="n">
        <v>1</v>
      </c>
      <c r="Z118" t="n">
        <v>10</v>
      </c>
      <c r="AA118" t="n">
        <v>413.7505199725248</v>
      </c>
      <c r="AB118" t="n">
        <v>566.1117148110914</v>
      </c>
      <c r="AC118" t="n">
        <v>512.0828072923019</v>
      </c>
      <c r="AD118" t="n">
        <v>413750.5199725248</v>
      </c>
      <c r="AE118" t="n">
        <v>566111.7148110913</v>
      </c>
      <c r="AF118" t="n">
        <v>3.684932685526677e-06</v>
      </c>
      <c r="AG118" t="n">
        <v>7.743055555555556</v>
      </c>
      <c r="AH118" t="n">
        <v>512082.8072923019</v>
      </c>
    </row>
    <row r="119">
      <c r="A119" t="n">
        <v>117</v>
      </c>
      <c r="B119" t="n">
        <v>95</v>
      </c>
      <c r="C119" t="inlineStr">
        <is>
          <t xml:space="preserve">CONCLUIDO	</t>
        </is>
      </c>
      <c r="D119" t="n">
        <v>3.7371</v>
      </c>
      <c r="E119" t="n">
        <v>26.76</v>
      </c>
      <c r="F119" t="n">
        <v>23.96</v>
      </c>
      <c r="G119" t="n">
        <v>159.7</v>
      </c>
      <c r="H119" t="n">
        <v>2.31</v>
      </c>
      <c r="I119" t="n">
        <v>9</v>
      </c>
      <c r="J119" t="n">
        <v>232.61</v>
      </c>
      <c r="K119" t="n">
        <v>53.44</v>
      </c>
      <c r="L119" t="n">
        <v>30.25</v>
      </c>
      <c r="M119" t="n">
        <v>7</v>
      </c>
      <c r="N119" t="n">
        <v>53.93</v>
      </c>
      <c r="O119" t="n">
        <v>28922.71</v>
      </c>
      <c r="P119" t="n">
        <v>299.44</v>
      </c>
      <c r="Q119" t="n">
        <v>452.57</v>
      </c>
      <c r="R119" t="n">
        <v>69.95999999999999</v>
      </c>
      <c r="S119" t="n">
        <v>57.64</v>
      </c>
      <c r="T119" t="n">
        <v>4071.87</v>
      </c>
      <c r="U119" t="n">
        <v>0.82</v>
      </c>
      <c r="V119" t="n">
        <v>0.89</v>
      </c>
      <c r="W119" t="n">
        <v>6.81</v>
      </c>
      <c r="X119" t="n">
        <v>0.23</v>
      </c>
      <c r="Y119" t="n">
        <v>1</v>
      </c>
      <c r="Z119" t="n">
        <v>10</v>
      </c>
      <c r="AA119" t="n">
        <v>413.1511426100279</v>
      </c>
      <c r="AB119" t="n">
        <v>565.29162026106</v>
      </c>
      <c r="AC119" t="n">
        <v>511.3409814151157</v>
      </c>
      <c r="AD119" t="n">
        <v>413151.1426100279</v>
      </c>
      <c r="AE119" t="n">
        <v>565291.62026106</v>
      </c>
      <c r="AF119" t="n">
        <v>3.685524404946272e-06</v>
      </c>
      <c r="AG119" t="n">
        <v>7.743055555555556</v>
      </c>
      <c r="AH119" t="n">
        <v>511340.9814151156</v>
      </c>
    </row>
    <row r="120">
      <c r="A120" t="n">
        <v>118</v>
      </c>
      <c r="B120" t="n">
        <v>95</v>
      </c>
      <c r="C120" t="inlineStr">
        <is>
          <t xml:space="preserve">CONCLUIDO	</t>
        </is>
      </c>
      <c r="D120" t="n">
        <v>3.7467</v>
      </c>
      <c r="E120" t="n">
        <v>26.69</v>
      </c>
      <c r="F120" t="n">
        <v>23.92</v>
      </c>
      <c r="G120" t="n">
        <v>179.43</v>
      </c>
      <c r="H120" t="n">
        <v>2.33</v>
      </c>
      <c r="I120" t="n">
        <v>8</v>
      </c>
      <c r="J120" t="n">
        <v>233.04</v>
      </c>
      <c r="K120" t="n">
        <v>53.44</v>
      </c>
      <c r="L120" t="n">
        <v>30.5</v>
      </c>
      <c r="M120" t="n">
        <v>6</v>
      </c>
      <c r="N120" t="n">
        <v>54.1</v>
      </c>
      <c r="O120" t="n">
        <v>28975.43</v>
      </c>
      <c r="P120" t="n">
        <v>298.41</v>
      </c>
      <c r="Q120" t="n">
        <v>452.58</v>
      </c>
      <c r="R120" t="n">
        <v>68.83</v>
      </c>
      <c r="S120" t="n">
        <v>57.64</v>
      </c>
      <c r="T120" t="n">
        <v>3510.64</v>
      </c>
      <c r="U120" t="n">
        <v>0.84</v>
      </c>
      <c r="V120" t="n">
        <v>0.89</v>
      </c>
      <c r="W120" t="n">
        <v>6.81</v>
      </c>
      <c r="X120" t="n">
        <v>0.2</v>
      </c>
      <c r="Y120" t="n">
        <v>1</v>
      </c>
      <c r="Z120" t="n">
        <v>10</v>
      </c>
      <c r="AA120" t="n">
        <v>411.6848966460124</v>
      </c>
      <c r="AB120" t="n">
        <v>563.2854378468874</v>
      </c>
      <c r="AC120" t="n">
        <v>509.526266234857</v>
      </c>
      <c r="AD120" t="n">
        <v>411684.8966460124</v>
      </c>
      <c r="AE120" t="n">
        <v>563285.4378468874</v>
      </c>
      <c r="AF120" t="n">
        <v>3.694991915659788e-06</v>
      </c>
      <c r="AG120" t="n">
        <v>7.722800925925926</v>
      </c>
      <c r="AH120" t="n">
        <v>509526.266234857</v>
      </c>
    </row>
    <row r="121">
      <c r="A121" t="n">
        <v>119</v>
      </c>
      <c r="B121" t="n">
        <v>95</v>
      </c>
      <c r="C121" t="inlineStr">
        <is>
          <t xml:space="preserve">CONCLUIDO	</t>
        </is>
      </c>
      <c r="D121" t="n">
        <v>3.747</v>
      </c>
      <c r="E121" t="n">
        <v>26.69</v>
      </c>
      <c r="F121" t="n">
        <v>23.92</v>
      </c>
      <c r="G121" t="n">
        <v>179.41</v>
      </c>
      <c r="H121" t="n">
        <v>2.34</v>
      </c>
      <c r="I121" t="n">
        <v>8</v>
      </c>
      <c r="J121" t="n">
        <v>233.47</v>
      </c>
      <c r="K121" t="n">
        <v>53.44</v>
      </c>
      <c r="L121" t="n">
        <v>30.75</v>
      </c>
      <c r="M121" t="n">
        <v>6</v>
      </c>
      <c r="N121" t="n">
        <v>54.28</v>
      </c>
      <c r="O121" t="n">
        <v>29028.21</v>
      </c>
      <c r="P121" t="n">
        <v>298.31</v>
      </c>
      <c r="Q121" t="n">
        <v>452.57</v>
      </c>
      <c r="R121" t="n">
        <v>68.68000000000001</v>
      </c>
      <c r="S121" t="n">
        <v>57.64</v>
      </c>
      <c r="T121" t="n">
        <v>3436.05</v>
      </c>
      <c r="U121" t="n">
        <v>0.84</v>
      </c>
      <c r="V121" t="n">
        <v>0.89</v>
      </c>
      <c r="W121" t="n">
        <v>6.81</v>
      </c>
      <c r="X121" t="n">
        <v>0.2</v>
      </c>
      <c r="Y121" t="n">
        <v>1</v>
      </c>
      <c r="Z121" t="n">
        <v>10</v>
      </c>
      <c r="AA121" t="n">
        <v>411.5991766138422</v>
      </c>
      <c r="AB121" t="n">
        <v>563.1681519171714</v>
      </c>
      <c r="AC121" t="n">
        <v>509.4201739096611</v>
      </c>
      <c r="AD121" t="n">
        <v>411599.1766138422</v>
      </c>
      <c r="AE121" t="n">
        <v>563168.1519171713</v>
      </c>
      <c r="AF121" t="n">
        <v>3.695287775369586e-06</v>
      </c>
      <c r="AG121" t="n">
        <v>7.722800925925926</v>
      </c>
      <c r="AH121" t="n">
        <v>509420.1739096611</v>
      </c>
    </row>
    <row r="122">
      <c r="A122" t="n">
        <v>120</v>
      </c>
      <c r="B122" t="n">
        <v>95</v>
      </c>
      <c r="C122" t="inlineStr">
        <is>
          <t xml:space="preserve">CONCLUIDO	</t>
        </is>
      </c>
      <c r="D122" t="n">
        <v>3.7463</v>
      </c>
      <c r="E122" t="n">
        <v>26.69</v>
      </c>
      <c r="F122" t="n">
        <v>23.93</v>
      </c>
      <c r="G122" t="n">
        <v>179.45</v>
      </c>
      <c r="H122" t="n">
        <v>2.36</v>
      </c>
      <c r="I122" t="n">
        <v>8</v>
      </c>
      <c r="J122" t="n">
        <v>233.89</v>
      </c>
      <c r="K122" t="n">
        <v>53.44</v>
      </c>
      <c r="L122" t="n">
        <v>31</v>
      </c>
      <c r="M122" t="n">
        <v>6</v>
      </c>
      <c r="N122" t="n">
        <v>54.46</v>
      </c>
      <c r="O122" t="n">
        <v>29081.05</v>
      </c>
      <c r="P122" t="n">
        <v>298.49</v>
      </c>
      <c r="Q122" t="n">
        <v>452.56</v>
      </c>
      <c r="R122" t="n">
        <v>68.89</v>
      </c>
      <c r="S122" t="n">
        <v>57.64</v>
      </c>
      <c r="T122" t="n">
        <v>3542.57</v>
      </c>
      <c r="U122" t="n">
        <v>0.84</v>
      </c>
      <c r="V122" t="n">
        <v>0.89</v>
      </c>
      <c r="W122" t="n">
        <v>6.81</v>
      </c>
      <c r="X122" t="n">
        <v>0.2</v>
      </c>
      <c r="Y122" t="n">
        <v>1</v>
      </c>
      <c r="Z122" t="n">
        <v>10</v>
      </c>
      <c r="AA122" t="n">
        <v>411.7947951185535</v>
      </c>
      <c r="AB122" t="n">
        <v>563.4358057853965</v>
      </c>
      <c r="AC122" t="n">
        <v>509.6622832683576</v>
      </c>
      <c r="AD122" t="n">
        <v>411794.7951185534</v>
      </c>
      <c r="AE122" t="n">
        <v>563435.8057853965</v>
      </c>
      <c r="AF122" t="n">
        <v>3.694597436046725e-06</v>
      </c>
      <c r="AG122" t="n">
        <v>7.722800925925926</v>
      </c>
      <c r="AH122" t="n">
        <v>509662.2832683576</v>
      </c>
    </row>
    <row r="123">
      <c r="A123" t="n">
        <v>121</v>
      </c>
      <c r="B123" t="n">
        <v>95</v>
      </c>
      <c r="C123" t="inlineStr">
        <is>
          <t xml:space="preserve">CONCLUIDO	</t>
        </is>
      </c>
      <c r="D123" t="n">
        <v>3.7463</v>
      </c>
      <c r="E123" t="n">
        <v>26.69</v>
      </c>
      <c r="F123" t="n">
        <v>23.93</v>
      </c>
      <c r="G123" t="n">
        <v>179.45</v>
      </c>
      <c r="H123" t="n">
        <v>2.37</v>
      </c>
      <c r="I123" t="n">
        <v>8</v>
      </c>
      <c r="J123" t="n">
        <v>234.32</v>
      </c>
      <c r="K123" t="n">
        <v>53.44</v>
      </c>
      <c r="L123" t="n">
        <v>31.25</v>
      </c>
      <c r="M123" t="n">
        <v>6</v>
      </c>
      <c r="N123" t="n">
        <v>54.64</v>
      </c>
      <c r="O123" t="n">
        <v>29133.96</v>
      </c>
      <c r="P123" t="n">
        <v>298.63</v>
      </c>
      <c r="Q123" t="n">
        <v>452.57</v>
      </c>
      <c r="R123" t="n">
        <v>68.89</v>
      </c>
      <c r="S123" t="n">
        <v>57.64</v>
      </c>
      <c r="T123" t="n">
        <v>3544.09</v>
      </c>
      <c r="U123" t="n">
        <v>0.84</v>
      </c>
      <c r="V123" t="n">
        <v>0.89</v>
      </c>
      <c r="W123" t="n">
        <v>6.81</v>
      </c>
      <c r="X123" t="n">
        <v>0.2</v>
      </c>
      <c r="Y123" t="n">
        <v>1</v>
      </c>
      <c r="Z123" t="n">
        <v>10</v>
      </c>
      <c r="AA123" t="n">
        <v>411.8851805002041</v>
      </c>
      <c r="AB123" t="n">
        <v>563.5594750520925</v>
      </c>
      <c r="AC123" t="n">
        <v>509.774149713811</v>
      </c>
      <c r="AD123" t="n">
        <v>411885.180500204</v>
      </c>
      <c r="AE123" t="n">
        <v>563559.4750520925</v>
      </c>
      <c r="AF123" t="n">
        <v>3.694597436046725e-06</v>
      </c>
      <c r="AG123" t="n">
        <v>7.722800925925926</v>
      </c>
      <c r="AH123" t="n">
        <v>509774.149713811</v>
      </c>
    </row>
    <row r="124">
      <c r="A124" t="n">
        <v>122</v>
      </c>
      <c r="B124" t="n">
        <v>95</v>
      </c>
      <c r="C124" t="inlineStr">
        <is>
          <t xml:space="preserve">CONCLUIDO	</t>
        </is>
      </c>
      <c r="D124" t="n">
        <v>3.7477</v>
      </c>
      <c r="E124" t="n">
        <v>26.68</v>
      </c>
      <c r="F124" t="n">
        <v>23.92</v>
      </c>
      <c r="G124" t="n">
        <v>179.38</v>
      </c>
      <c r="H124" t="n">
        <v>2.39</v>
      </c>
      <c r="I124" t="n">
        <v>8</v>
      </c>
      <c r="J124" t="n">
        <v>234.75</v>
      </c>
      <c r="K124" t="n">
        <v>53.44</v>
      </c>
      <c r="L124" t="n">
        <v>31.5</v>
      </c>
      <c r="M124" t="n">
        <v>6</v>
      </c>
      <c r="N124" t="n">
        <v>54.82</v>
      </c>
      <c r="O124" t="n">
        <v>29186.93</v>
      </c>
      <c r="P124" t="n">
        <v>298.8</v>
      </c>
      <c r="Q124" t="n">
        <v>452.57</v>
      </c>
      <c r="R124" t="n">
        <v>68.51000000000001</v>
      </c>
      <c r="S124" t="n">
        <v>57.64</v>
      </c>
      <c r="T124" t="n">
        <v>3353.45</v>
      </c>
      <c r="U124" t="n">
        <v>0.84</v>
      </c>
      <c r="V124" t="n">
        <v>0.89</v>
      </c>
      <c r="W124" t="n">
        <v>6.81</v>
      </c>
      <c r="X124" t="n">
        <v>0.19</v>
      </c>
      <c r="Y124" t="n">
        <v>1</v>
      </c>
      <c r="Z124" t="n">
        <v>10</v>
      </c>
      <c r="AA124" t="n">
        <v>411.8660332632606</v>
      </c>
      <c r="AB124" t="n">
        <v>563.53327695779</v>
      </c>
      <c r="AC124" t="n">
        <v>509.7504519288594</v>
      </c>
      <c r="AD124" t="n">
        <v>411866.0332632606</v>
      </c>
      <c r="AE124" t="n">
        <v>563533.27695779</v>
      </c>
      <c r="AF124" t="n">
        <v>3.695978114692447e-06</v>
      </c>
      <c r="AG124" t="n">
        <v>7.719907407407407</v>
      </c>
      <c r="AH124" t="n">
        <v>509750.4519288595</v>
      </c>
    </row>
    <row r="125">
      <c r="A125" t="n">
        <v>123</v>
      </c>
      <c r="B125" t="n">
        <v>95</v>
      </c>
      <c r="C125" t="inlineStr">
        <is>
          <t xml:space="preserve">CONCLUIDO	</t>
        </is>
      </c>
      <c r="D125" t="n">
        <v>3.7456</v>
      </c>
      <c r="E125" t="n">
        <v>26.7</v>
      </c>
      <c r="F125" t="n">
        <v>23.93</v>
      </c>
      <c r="G125" t="n">
        <v>179.49</v>
      </c>
      <c r="H125" t="n">
        <v>2.4</v>
      </c>
      <c r="I125" t="n">
        <v>8</v>
      </c>
      <c r="J125" t="n">
        <v>235.18</v>
      </c>
      <c r="K125" t="n">
        <v>53.44</v>
      </c>
      <c r="L125" t="n">
        <v>31.75</v>
      </c>
      <c r="M125" t="n">
        <v>6</v>
      </c>
      <c r="N125" t="n">
        <v>55</v>
      </c>
      <c r="O125" t="n">
        <v>29239.96</v>
      </c>
      <c r="P125" t="n">
        <v>298.95</v>
      </c>
      <c r="Q125" t="n">
        <v>452.56</v>
      </c>
      <c r="R125" t="n">
        <v>68.97</v>
      </c>
      <c r="S125" t="n">
        <v>57.64</v>
      </c>
      <c r="T125" t="n">
        <v>3585.03</v>
      </c>
      <c r="U125" t="n">
        <v>0.84</v>
      </c>
      <c r="V125" t="n">
        <v>0.89</v>
      </c>
      <c r="W125" t="n">
        <v>6.81</v>
      </c>
      <c r="X125" t="n">
        <v>0.21</v>
      </c>
      <c r="Y125" t="n">
        <v>1</v>
      </c>
      <c r="Z125" t="n">
        <v>10</v>
      </c>
      <c r="AA125" t="n">
        <v>412.1412694103386</v>
      </c>
      <c r="AB125" t="n">
        <v>563.9098671967839</v>
      </c>
      <c r="AC125" t="n">
        <v>510.0911009239915</v>
      </c>
      <c r="AD125" t="n">
        <v>412141.2694103386</v>
      </c>
      <c r="AE125" t="n">
        <v>563909.8671967839</v>
      </c>
      <c r="AF125" t="n">
        <v>3.693907096723865e-06</v>
      </c>
      <c r="AG125" t="n">
        <v>7.725694444444444</v>
      </c>
      <c r="AH125" t="n">
        <v>510091.1009239915</v>
      </c>
    </row>
    <row r="126">
      <c r="A126" t="n">
        <v>124</v>
      </c>
      <c r="B126" t="n">
        <v>95</v>
      </c>
      <c r="C126" t="inlineStr">
        <is>
          <t xml:space="preserve">CONCLUIDO	</t>
        </is>
      </c>
      <c r="D126" t="n">
        <v>3.7491</v>
      </c>
      <c r="E126" t="n">
        <v>26.67</v>
      </c>
      <c r="F126" t="n">
        <v>23.91</v>
      </c>
      <c r="G126" t="n">
        <v>179.3</v>
      </c>
      <c r="H126" t="n">
        <v>2.41</v>
      </c>
      <c r="I126" t="n">
        <v>8</v>
      </c>
      <c r="J126" t="n">
        <v>235.61</v>
      </c>
      <c r="K126" t="n">
        <v>53.44</v>
      </c>
      <c r="L126" t="n">
        <v>32</v>
      </c>
      <c r="M126" t="n">
        <v>6</v>
      </c>
      <c r="N126" t="n">
        <v>55.18</v>
      </c>
      <c r="O126" t="n">
        <v>29293.06</v>
      </c>
      <c r="P126" t="n">
        <v>298.53</v>
      </c>
      <c r="Q126" t="n">
        <v>452.55</v>
      </c>
      <c r="R126" t="n">
        <v>68.36</v>
      </c>
      <c r="S126" t="n">
        <v>57.64</v>
      </c>
      <c r="T126" t="n">
        <v>3278.27</v>
      </c>
      <c r="U126" t="n">
        <v>0.84</v>
      </c>
      <c r="V126" t="n">
        <v>0.89</v>
      </c>
      <c r="W126" t="n">
        <v>6.8</v>
      </c>
      <c r="X126" t="n">
        <v>0.18</v>
      </c>
      <c r="Y126" t="n">
        <v>1</v>
      </c>
      <c r="Z126" t="n">
        <v>10</v>
      </c>
      <c r="AA126" t="n">
        <v>411.5630441393021</v>
      </c>
      <c r="AB126" t="n">
        <v>563.1187138714532</v>
      </c>
      <c r="AC126" t="n">
        <v>509.3754541616397</v>
      </c>
      <c r="AD126" t="n">
        <v>411563.044139302</v>
      </c>
      <c r="AE126" t="n">
        <v>563118.7138714532</v>
      </c>
      <c r="AF126" t="n">
        <v>3.697358793338168e-06</v>
      </c>
      <c r="AG126" t="n">
        <v>7.717013888888889</v>
      </c>
      <c r="AH126" t="n">
        <v>509375.4541616397</v>
      </c>
    </row>
    <row r="127">
      <c r="A127" t="n">
        <v>125</v>
      </c>
      <c r="B127" t="n">
        <v>95</v>
      </c>
      <c r="C127" t="inlineStr">
        <is>
          <t xml:space="preserve">CONCLUIDO	</t>
        </is>
      </c>
      <c r="D127" t="n">
        <v>3.7486</v>
      </c>
      <c r="E127" t="n">
        <v>26.68</v>
      </c>
      <c r="F127" t="n">
        <v>23.91</v>
      </c>
      <c r="G127" t="n">
        <v>179.33</v>
      </c>
      <c r="H127" t="n">
        <v>2.43</v>
      </c>
      <c r="I127" t="n">
        <v>8</v>
      </c>
      <c r="J127" t="n">
        <v>236.04</v>
      </c>
      <c r="K127" t="n">
        <v>53.44</v>
      </c>
      <c r="L127" t="n">
        <v>32.25</v>
      </c>
      <c r="M127" t="n">
        <v>6</v>
      </c>
      <c r="N127" t="n">
        <v>55.36</v>
      </c>
      <c r="O127" t="n">
        <v>29346.22</v>
      </c>
      <c r="P127" t="n">
        <v>298.76</v>
      </c>
      <c r="Q127" t="n">
        <v>452.55</v>
      </c>
      <c r="R127" t="n">
        <v>68.42</v>
      </c>
      <c r="S127" t="n">
        <v>57.64</v>
      </c>
      <c r="T127" t="n">
        <v>3305.61</v>
      </c>
      <c r="U127" t="n">
        <v>0.84</v>
      </c>
      <c r="V127" t="n">
        <v>0.89</v>
      </c>
      <c r="W127" t="n">
        <v>6.81</v>
      </c>
      <c r="X127" t="n">
        <v>0.19</v>
      </c>
      <c r="Y127" t="n">
        <v>1</v>
      </c>
      <c r="Z127" t="n">
        <v>10</v>
      </c>
      <c r="AA127" t="n">
        <v>411.7466971645937</v>
      </c>
      <c r="AB127" t="n">
        <v>563.3699960428569</v>
      </c>
      <c r="AC127" t="n">
        <v>509.6027543152813</v>
      </c>
      <c r="AD127" t="n">
        <v>411746.6971645937</v>
      </c>
      <c r="AE127" t="n">
        <v>563369.9960428568</v>
      </c>
      <c r="AF127" t="n">
        <v>3.696865693821839e-06</v>
      </c>
      <c r="AG127" t="n">
        <v>7.719907407407407</v>
      </c>
      <c r="AH127" t="n">
        <v>509602.7543152813</v>
      </c>
    </row>
    <row r="128">
      <c r="A128" t="n">
        <v>126</v>
      </c>
      <c r="B128" t="n">
        <v>95</v>
      </c>
      <c r="C128" t="inlineStr">
        <is>
          <t xml:space="preserve">CONCLUIDO	</t>
        </is>
      </c>
      <c r="D128" t="n">
        <v>3.7477</v>
      </c>
      <c r="E128" t="n">
        <v>26.68</v>
      </c>
      <c r="F128" t="n">
        <v>23.92</v>
      </c>
      <c r="G128" t="n">
        <v>179.37</v>
      </c>
      <c r="H128" t="n">
        <v>2.44</v>
      </c>
      <c r="I128" t="n">
        <v>8</v>
      </c>
      <c r="J128" t="n">
        <v>236.48</v>
      </c>
      <c r="K128" t="n">
        <v>53.44</v>
      </c>
      <c r="L128" t="n">
        <v>32.5</v>
      </c>
      <c r="M128" t="n">
        <v>6</v>
      </c>
      <c r="N128" t="n">
        <v>55.54</v>
      </c>
      <c r="O128" t="n">
        <v>29399.45</v>
      </c>
      <c r="P128" t="n">
        <v>298.67</v>
      </c>
      <c r="Q128" t="n">
        <v>452.55</v>
      </c>
      <c r="R128" t="n">
        <v>68.59</v>
      </c>
      <c r="S128" t="n">
        <v>57.64</v>
      </c>
      <c r="T128" t="n">
        <v>3393.4</v>
      </c>
      <c r="U128" t="n">
        <v>0.84</v>
      </c>
      <c r="V128" t="n">
        <v>0.89</v>
      </c>
      <c r="W128" t="n">
        <v>6.81</v>
      </c>
      <c r="X128" t="n">
        <v>0.19</v>
      </c>
      <c r="Y128" t="n">
        <v>1</v>
      </c>
      <c r="Z128" t="n">
        <v>10</v>
      </c>
      <c r="AA128" t="n">
        <v>411.7821353331281</v>
      </c>
      <c r="AB128" t="n">
        <v>563.4184841084674</v>
      </c>
      <c r="AC128" t="n">
        <v>509.6466147479633</v>
      </c>
      <c r="AD128" t="n">
        <v>411782.1353331281</v>
      </c>
      <c r="AE128" t="n">
        <v>563418.4841084674</v>
      </c>
      <c r="AF128" t="n">
        <v>3.695978114692447e-06</v>
      </c>
      <c r="AG128" t="n">
        <v>7.719907407407407</v>
      </c>
      <c r="AH128" t="n">
        <v>509646.6147479633</v>
      </c>
    </row>
    <row r="129">
      <c r="A129" t="n">
        <v>127</v>
      </c>
      <c r="B129" t="n">
        <v>95</v>
      </c>
      <c r="C129" t="inlineStr">
        <is>
          <t xml:space="preserve">CONCLUIDO	</t>
        </is>
      </c>
      <c r="D129" t="n">
        <v>3.7472</v>
      </c>
      <c r="E129" t="n">
        <v>26.69</v>
      </c>
      <c r="F129" t="n">
        <v>23.92</v>
      </c>
      <c r="G129" t="n">
        <v>179.4</v>
      </c>
      <c r="H129" t="n">
        <v>2.46</v>
      </c>
      <c r="I129" t="n">
        <v>8</v>
      </c>
      <c r="J129" t="n">
        <v>236.91</v>
      </c>
      <c r="K129" t="n">
        <v>53.44</v>
      </c>
      <c r="L129" t="n">
        <v>32.75</v>
      </c>
      <c r="M129" t="n">
        <v>6</v>
      </c>
      <c r="N129" t="n">
        <v>55.72</v>
      </c>
      <c r="O129" t="n">
        <v>29452.74</v>
      </c>
      <c r="P129" t="n">
        <v>298.48</v>
      </c>
      <c r="Q129" t="n">
        <v>452.59</v>
      </c>
      <c r="R129" t="n">
        <v>68.72</v>
      </c>
      <c r="S129" t="n">
        <v>57.64</v>
      </c>
      <c r="T129" t="n">
        <v>3458.84</v>
      </c>
      <c r="U129" t="n">
        <v>0.84</v>
      </c>
      <c r="V129" t="n">
        <v>0.89</v>
      </c>
      <c r="W129" t="n">
        <v>6.81</v>
      </c>
      <c r="X129" t="n">
        <v>0.2</v>
      </c>
      <c r="Y129" t="n">
        <v>1</v>
      </c>
      <c r="Z129" t="n">
        <v>10</v>
      </c>
      <c r="AA129" t="n">
        <v>411.6947951885862</v>
      </c>
      <c r="AB129" t="n">
        <v>563.2989814695298</v>
      </c>
      <c r="AC129" t="n">
        <v>509.5385172731631</v>
      </c>
      <c r="AD129" t="n">
        <v>411694.7951885862</v>
      </c>
      <c r="AE129" t="n">
        <v>563298.9814695298</v>
      </c>
      <c r="AF129" t="n">
        <v>3.695485015176118e-06</v>
      </c>
      <c r="AG129" t="n">
        <v>7.722800925925926</v>
      </c>
      <c r="AH129" t="n">
        <v>509538.5172731631</v>
      </c>
    </row>
    <row r="130">
      <c r="A130" t="n">
        <v>128</v>
      </c>
      <c r="B130" t="n">
        <v>95</v>
      </c>
      <c r="C130" t="inlineStr">
        <is>
          <t xml:space="preserve">CONCLUIDO	</t>
        </is>
      </c>
      <c r="D130" t="n">
        <v>3.7467</v>
      </c>
      <c r="E130" t="n">
        <v>26.69</v>
      </c>
      <c r="F130" t="n">
        <v>23.92</v>
      </c>
      <c r="G130" t="n">
        <v>179.43</v>
      </c>
      <c r="H130" t="n">
        <v>2.47</v>
      </c>
      <c r="I130" t="n">
        <v>8</v>
      </c>
      <c r="J130" t="n">
        <v>237.34</v>
      </c>
      <c r="K130" t="n">
        <v>53.44</v>
      </c>
      <c r="L130" t="n">
        <v>33</v>
      </c>
      <c r="M130" t="n">
        <v>6</v>
      </c>
      <c r="N130" t="n">
        <v>55.91</v>
      </c>
      <c r="O130" t="n">
        <v>29506.09</v>
      </c>
      <c r="P130" t="n">
        <v>298.25</v>
      </c>
      <c r="Q130" t="n">
        <v>452.55</v>
      </c>
      <c r="R130" t="n">
        <v>68.78</v>
      </c>
      <c r="S130" t="n">
        <v>57.64</v>
      </c>
      <c r="T130" t="n">
        <v>3489.94</v>
      </c>
      <c r="U130" t="n">
        <v>0.84</v>
      </c>
      <c r="V130" t="n">
        <v>0.89</v>
      </c>
      <c r="W130" t="n">
        <v>6.81</v>
      </c>
      <c r="X130" t="n">
        <v>0.2</v>
      </c>
      <c r="Y130" t="n">
        <v>1</v>
      </c>
      <c r="Z130" t="n">
        <v>10</v>
      </c>
      <c r="AA130" t="n">
        <v>411.5816100950963</v>
      </c>
      <c r="AB130" t="n">
        <v>563.144116631243</v>
      </c>
      <c r="AC130" t="n">
        <v>509.3984325176883</v>
      </c>
      <c r="AD130" t="n">
        <v>411581.6100950963</v>
      </c>
      <c r="AE130" t="n">
        <v>563144.116631243</v>
      </c>
      <c r="AF130" t="n">
        <v>3.694991915659788e-06</v>
      </c>
      <c r="AG130" t="n">
        <v>7.722800925925926</v>
      </c>
      <c r="AH130" t="n">
        <v>509398.4325176883</v>
      </c>
    </row>
    <row r="131">
      <c r="A131" t="n">
        <v>129</v>
      </c>
      <c r="B131" t="n">
        <v>95</v>
      </c>
      <c r="C131" t="inlineStr">
        <is>
          <t xml:space="preserve">CONCLUIDO	</t>
        </is>
      </c>
      <c r="D131" t="n">
        <v>3.7469</v>
      </c>
      <c r="E131" t="n">
        <v>26.69</v>
      </c>
      <c r="F131" t="n">
        <v>23.92</v>
      </c>
      <c r="G131" t="n">
        <v>179.42</v>
      </c>
      <c r="H131" t="n">
        <v>2.49</v>
      </c>
      <c r="I131" t="n">
        <v>8</v>
      </c>
      <c r="J131" t="n">
        <v>237.77</v>
      </c>
      <c r="K131" t="n">
        <v>53.44</v>
      </c>
      <c r="L131" t="n">
        <v>33.25</v>
      </c>
      <c r="M131" t="n">
        <v>6</v>
      </c>
      <c r="N131" t="n">
        <v>56.09</v>
      </c>
      <c r="O131" t="n">
        <v>29559.51</v>
      </c>
      <c r="P131" t="n">
        <v>297.27</v>
      </c>
      <c r="Q131" t="n">
        <v>452.57</v>
      </c>
      <c r="R131" t="n">
        <v>68.73</v>
      </c>
      <c r="S131" t="n">
        <v>57.64</v>
      </c>
      <c r="T131" t="n">
        <v>3464.33</v>
      </c>
      <c r="U131" t="n">
        <v>0.84</v>
      </c>
      <c r="V131" t="n">
        <v>0.89</v>
      </c>
      <c r="W131" t="n">
        <v>6.81</v>
      </c>
      <c r="X131" t="n">
        <v>0.2</v>
      </c>
      <c r="Y131" t="n">
        <v>1</v>
      </c>
      <c r="Z131" t="n">
        <v>10</v>
      </c>
      <c r="AA131" t="n">
        <v>410.9349048045377</v>
      </c>
      <c r="AB131" t="n">
        <v>562.259265922077</v>
      </c>
      <c r="AC131" t="n">
        <v>508.5980307183091</v>
      </c>
      <c r="AD131" t="n">
        <v>410934.9048045377</v>
      </c>
      <c r="AE131" t="n">
        <v>562259.265922077</v>
      </c>
      <c r="AF131" t="n">
        <v>3.69518915546632e-06</v>
      </c>
      <c r="AG131" t="n">
        <v>7.722800925925926</v>
      </c>
      <c r="AH131" t="n">
        <v>508598.0307183091</v>
      </c>
    </row>
    <row r="132">
      <c r="A132" t="n">
        <v>130</v>
      </c>
      <c r="B132" t="n">
        <v>95</v>
      </c>
      <c r="C132" t="inlineStr">
        <is>
          <t xml:space="preserve">CONCLUIDO	</t>
        </is>
      </c>
      <c r="D132" t="n">
        <v>3.7477</v>
      </c>
      <c r="E132" t="n">
        <v>26.68</v>
      </c>
      <c r="F132" t="n">
        <v>23.92</v>
      </c>
      <c r="G132" t="n">
        <v>179.37</v>
      </c>
      <c r="H132" t="n">
        <v>2.5</v>
      </c>
      <c r="I132" t="n">
        <v>8</v>
      </c>
      <c r="J132" t="n">
        <v>238.21</v>
      </c>
      <c r="K132" t="n">
        <v>53.44</v>
      </c>
      <c r="L132" t="n">
        <v>33.5</v>
      </c>
      <c r="M132" t="n">
        <v>6</v>
      </c>
      <c r="N132" t="n">
        <v>56.27</v>
      </c>
      <c r="O132" t="n">
        <v>29613</v>
      </c>
      <c r="P132" t="n">
        <v>296.66</v>
      </c>
      <c r="Q132" t="n">
        <v>452.55</v>
      </c>
      <c r="R132" t="n">
        <v>68.67</v>
      </c>
      <c r="S132" t="n">
        <v>57.64</v>
      </c>
      <c r="T132" t="n">
        <v>3433.2</v>
      </c>
      <c r="U132" t="n">
        <v>0.84</v>
      </c>
      <c r="V132" t="n">
        <v>0.89</v>
      </c>
      <c r="W132" t="n">
        <v>6.81</v>
      </c>
      <c r="X132" t="n">
        <v>0.19</v>
      </c>
      <c r="Y132" t="n">
        <v>1</v>
      </c>
      <c r="Z132" t="n">
        <v>10</v>
      </c>
      <c r="AA132" t="n">
        <v>410.4849442595409</v>
      </c>
      <c r="AB132" t="n">
        <v>561.643610053554</v>
      </c>
      <c r="AC132" t="n">
        <v>508.0411321817996</v>
      </c>
      <c r="AD132" t="n">
        <v>410484.9442595409</v>
      </c>
      <c r="AE132" t="n">
        <v>561643.6100535539</v>
      </c>
      <c r="AF132" t="n">
        <v>3.695978114692447e-06</v>
      </c>
      <c r="AG132" t="n">
        <v>7.719907407407407</v>
      </c>
      <c r="AH132" t="n">
        <v>508041.1321817996</v>
      </c>
    </row>
    <row r="133">
      <c r="A133" t="n">
        <v>131</v>
      </c>
      <c r="B133" t="n">
        <v>95</v>
      </c>
      <c r="C133" t="inlineStr">
        <is>
          <t xml:space="preserve">CONCLUIDO	</t>
        </is>
      </c>
      <c r="D133" t="n">
        <v>3.746</v>
      </c>
      <c r="E133" t="n">
        <v>26.7</v>
      </c>
      <c r="F133" t="n">
        <v>23.93</v>
      </c>
      <c r="G133" t="n">
        <v>179.46</v>
      </c>
      <c r="H133" t="n">
        <v>2.51</v>
      </c>
      <c r="I133" t="n">
        <v>8</v>
      </c>
      <c r="J133" t="n">
        <v>238.64</v>
      </c>
      <c r="K133" t="n">
        <v>53.44</v>
      </c>
      <c r="L133" t="n">
        <v>33.75</v>
      </c>
      <c r="M133" t="n">
        <v>6</v>
      </c>
      <c r="N133" t="n">
        <v>56.46</v>
      </c>
      <c r="O133" t="n">
        <v>29666.55</v>
      </c>
      <c r="P133" t="n">
        <v>296.02</v>
      </c>
      <c r="Q133" t="n">
        <v>452.55</v>
      </c>
      <c r="R133" t="n">
        <v>69.03</v>
      </c>
      <c r="S133" t="n">
        <v>57.64</v>
      </c>
      <c r="T133" t="n">
        <v>3612.87</v>
      </c>
      <c r="U133" t="n">
        <v>0.84</v>
      </c>
      <c r="V133" t="n">
        <v>0.89</v>
      </c>
      <c r="W133" t="n">
        <v>6.81</v>
      </c>
      <c r="X133" t="n">
        <v>0.2</v>
      </c>
      <c r="Y133" t="n">
        <v>1</v>
      </c>
      <c r="Z133" t="n">
        <v>10</v>
      </c>
      <c r="AA133" t="n">
        <v>410.2211965927901</v>
      </c>
      <c r="AB133" t="n">
        <v>561.2827388601797</v>
      </c>
      <c r="AC133" t="n">
        <v>507.7147020286351</v>
      </c>
      <c r="AD133" t="n">
        <v>410221.1965927901</v>
      </c>
      <c r="AE133" t="n">
        <v>561282.7388601798</v>
      </c>
      <c r="AF133" t="n">
        <v>3.694301576336928e-06</v>
      </c>
      <c r="AG133" t="n">
        <v>7.725694444444444</v>
      </c>
      <c r="AH133" t="n">
        <v>507714.7020286351</v>
      </c>
    </row>
    <row r="134">
      <c r="A134" t="n">
        <v>132</v>
      </c>
      <c r="B134" t="n">
        <v>95</v>
      </c>
      <c r="C134" t="inlineStr">
        <is>
          <t xml:space="preserve">CONCLUIDO	</t>
        </is>
      </c>
      <c r="D134" t="n">
        <v>3.7459</v>
      </c>
      <c r="E134" t="n">
        <v>26.7</v>
      </c>
      <c r="F134" t="n">
        <v>23.93</v>
      </c>
      <c r="G134" t="n">
        <v>179.47</v>
      </c>
      <c r="H134" t="n">
        <v>2.53</v>
      </c>
      <c r="I134" t="n">
        <v>8</v>
      </c>
      <c r="J134" t="n">
        <v>239.08</v>
      </c>
      <c r="K134" t="n">
        <v>53.44</v>
      </c>
      <c r="L134" t="n">
        <v>34</v>
      </c>
      <c r="M134" t="n">
        <v>6</v>
      </c>
      <c r="N134" t="n">
        <v>56.64</v>
      </c>
      <c r="O134" t="n">
        <v>29720.17</v>
      </c>
      <c r="P134" t="n">
        <v>295.49</v>
      </c>
      <c r="Q134" t="n">
        <v>452.55</v>
      </c>
      <c r="R134" t="n">
        <v>68.91</v>
      </c>
      <c r="S134" t="n">
        <v>57.64</v>
      </c>
      <c r="T134" t="n">
        <v>3552.93</v>
      </c>
      <c r="U134" t="n">
        <v>0.84</v>
      </c>
      <c r="V134" t="n">
        <v>0.89</v>
      </c>
      <c r="W134" t="n">
        <v>6.81</v>
      </c>
      <c r="X134" t="n">
        <v>0.21</v>
      </c>
      <c r="Y134" t="n">
        <v>1</v>
      </c>
      <c r="Z134" t="n">
        <v>10</v>
      </c>
      <c r="AA134" t="n">
        <v>409.8860068568724</v>
      </c>
      <c r="AB134" t="n">
        <v>560.8241174759696</v>
      </c>
      <c r="AC134" t="n">
        <v>507.2998508256548</v>
      </c>
      <c r="AD134" t="n">
        <v>409886.0068568724</v>
      </c>
      <c r="AE134" t="n">
        <v>560824.1174759696</v>
      </c>
      <c r="AF134" t="n">
        <v>3.694202956433662e-06</v>
      </c>
      <c r="AG134" t="n">
        <v>7.725694444444444</v>
      </c>
      <c r="AH134" t="n">
        <v>507299.8508256548</v>
      </c>
    </row>
    <row r="135">
      <c r="A135" t="n">
        <v>133</v>
      </c>
      <c r="B135" t="n">
        <v>95</v>
      </c>
      <c r="C135" t="inlineStr">
        <is>
          <t xml:space="preserve">CONCLUIDO	</t>
        </is>
      </c>
      <c r="D135" t="n">
        <v>3.7457</v>
      </c>
      <c r="E135" t="n">
        <v>26.7</v>
      </c>
      <c r="F135" t="n">
        <v>23.93</v>
      </c>
      <c r="G135" t="n">
        <v>179.48</v>
      </c>
      <c r="H135" t="n">
        <v>2.54</v>
      </c>
      <c r="I135" t="n">
        <v>8</v>
      </c>
      <c r="J135" t="n">
        <v>239.51</v>
      </c>
      <c r="K135" t="n">
        <v>53.44</v>
      </c>
      <c r="L135" t="n">
        <v>34.25</v>
      </c>
      <c r="M135" t="n">
        <v>6</v>
      </c>
      <c r="N135" t="n">
        <v>56.83</v>
      </c>
      <c r="O135" t="n">
        <v>29773.85</v>
      </c>
      <c r="P135" t="n">
        <v>294.37</v>
      </c>
      <c r="Q135" t="n">
        <v>452.58</v>
      </c>
      <c r="R135" t="n">
        <v>69.06</v>
      </c>
      <c r="S135" t="n">
        <v>57.64</v>
      </c>
      <c r="T135" t="n">
        <v>3626.68</v>
      </c>
      <c r="U135" t="n">
        <v>0.83</v>
      </c>
      <c r="V135" t="n">
        <v>0.89</v>
      </c>
      <c r="W135" t="n">
        <v>6.81</v>
      </c>
      <c r="X135" t="n">
        <v>0.21</v>
      </c>
      <c r="Y135" t="n">
        <v>1</v>
      </c>
      <c r="Z135" t="n">
        <v>10</v>
      </c>
      <c r="AA135" t="n">
        <v>409.1768308960066</v>
      </c>
      <c r="AB135" t="n">
        <v>559.8537916396779</v>
      </c>
      <c r="AC135" t="n">
        <v>506.4221315253178</v>
      </c>
      <c r="AD135" t="n">
        <v>409176.8308960066</v>
      </c>
      <c r="AE135" t="n">
        <v>559853.7916396778</v>
      </c>
      <c r="AF135" t="n">
        <v>3.694005716627131e-06</v>
      </c>
      <c r="AG135" t="n">
        <v>7.725694444444444</v>
      </c>
      <c r="AH135" t="n">
        <v>506422.1315253178</v>
      </c>
    </row>
    <row r="136">
      <c r="A136" t="n">
        <v>134</v>
      </c>
      <c r="B136" t="n">
        <v>95</v>
      </c>
      <c r="C136" t="inlineStr">
        <is>
          <t xml:space="preserve">CONCLUIDO	</t>
        </is>
      </c>
      <c r="D136" t="n">
        <v>3.7463</v>
      </c>
      <c r="E136" t="n">
        <v>26.69</v>
      </c>
      <c r="F136" t="n">
        <v>23.93</v>
      </c>
      <c r="G136" t="n">
        <v>179.45</v>
      </c>
      <c r="H136" t="n">
        <v>2.56</v>
      </c>
      <c r="I136" t="n">
        <v>8</v>
      </c>
      <c r="J136" t="n">
        <v>239.95</v>
      </c>
      <c r="K136" t="n">
        <v>53.44</v>
      </c>
      <c r="L136" t="n">
        <v>34.5</v>
      </c>
      <c r="M136" t="n">
        <v>6</v>
      </c>
      <c r="N136" t="n">
        <v>57.01</v>
      </c>
      <c r="O136" t="n">
        <v>29827.61</v>
      </c>
      <c r="P136" t="n">
        <v>292.79</v>
      </c>
      <c r="Q136" t="n">
        <v>452.58</v>
      </c>
      <c r="R136" t="n">
        <v>69.01000000000001</v>
      </c>
      <c r="S136" t="n">
        <v>57.64</v>
      </c>
      <c r="T136" t="n">
        <v>3601.3</v>
      </c>
      <c r="U136" t="n">
        <v>0.84</v>
      </c>
      <c r="V136" t="n">
        <v>0.89</v>
      </c>
      <c r="W136" t="n">
        <v>6.81</v>
      </c>
      <c r="X136" t="n">
        <v>0.2</v>
      </c>
      <c r="Y136" t="n">
        <v>1</v>
      </c>
      <c r="Z136" t="n">
        <v>10</v>
      </c>
      <c r="AA136" t="n">
        <v>408.1148188656386</v>
      </c>
      <c r="AB136" t="n">
        <v>558.4006999270641</v>
      </c>
      <c r="AC136" t="n">
        <v>505.1077208463289</v>
      </c>
      <c r="AD136" t="n">
        <v>408114.8188656386</v>
      </c>
      <c r="AE136" t="n">
        <v>558400.6999270641</v>
      </c>
      <c r="AF136" t="n">
        <v>3.694597436046725e-06</v>
      </c>
      <c r="AG136" t="n">
        <v>7.722800925925926</v>
      </c>
      <c r="AH136" t="n">
        <v>505107.7208463289</v>
      </c>
    </row>
    <row r="137">
      <c r="A137" t="n">
        <v>135</v>
      </c>
      <c r="B137" t="n">
        <v>95</v>
      </c>
      <c r="C137" t="inlineStr">
        <is>
          <t xml:space="preserve">CONCLUIDO	</t>
        </is>
      </c>
      <c r="D137" t="n">
        <v>3.7445</v>
      </c>
      <c r="E137" t="n">
        <v>26.71</v>
      </c>
      <c r="F137" t="n">
        <v>23.94</v>
      </c>
      <c r="G137" t="n">
        <v>179.55</v>
      </c>
      <c r="H137" t="n">
        <v>2.57</v>
      </c>
      <c r="I137" t="n">
        <v>8</v>
      </c>
      <c r="J137" t="n">
        <v>240.38</v>
      </c>
      <c r="K137" t="n">
        <v>53.44</v>
      </c>
      <c r="L137" t="n">
        <v>34.75</v>
      </c>
      <c r="M137" t="n">
        <v>6</v>
      </c>
      <c r="N137" t="n">
        <v>57.2</v>
      </c>
      <c r="O137" t="n">
        <v>29881.55</v>
      </c>
      <c r="P137" t="n">
        <v>292.1</v>
      </c>
      <c r="Q137" t="n">
        <v>452.56</v>
      </c>
      <c r="R137" t="n">
        <v>69.38</v>
      </c>
      <c r="S137" t="n">
        <v>57.64</v>
      </c>
      <c r="T137" t="n">
        <v>3789.81</v>
      </c>
      <c r="U137" t="n">
        <v>0.83</v>
      </c>
      <c r="V137" t="n">
        <v>0.89</v>
      </c>
      <c r="W137" t="n">
        <v>6.81</v>
      </c>
      <c r="X137" t="n">
        <v>0.22</v>
      </c>
      <c r="Y137" t="n">
        <v>1</v>
      </c>
      <c r="Z137" t="n">
        <v>10</v>
      </c>
      <c r="AA137" t="n">
        <v>407.8245599041181</v>
      </c>
      <c r="AB137" t="n">
        <v>558.0035548105901</v>
      </c>
      <c r="AC137" t="n">
        <v>504.7484787023746</v>
      </c>
      <c r="AD137" t="n">
        <v>407824.5599041181</v>
      </c>
      <c r="AE137" t="n">
        <v>558003.5548105901</v>
      </c>
      <c r="AF137" t="n">
        <v>3.692822277787941e-06</v>
      </c>
      <c r="AG137" t="n">
        <v>7.728587962962963</v>
      </c>
      <c r="AH137" t="n">
        <v>504748.4787023746</v>
      </c>
    </row>
    <row r="138">
      <c r="A138" t="n">
        <v>136</v>
      </c>
      <c r="B138" t="n">
        <v>95</v>
      </c>
      <c r="C138" t="inlineStr">
        <is>
          <t xml:space="preserve">CONCLUIDO	</t>
        </is>
      </c>
      <c r="D138" t="n">
        <v>3.7546</v>
      </c>
      <c r="E138" t="n">
        <v>26.63</v>
      </c>
      <c r="F138" t="n">
        <v>23.91</v>
      </c>
      <c r="G138" t="n">
        <v>204.9</v>
      </c>
      <c r="H138" t="n">
        <v>2.58</v>
      </c>
      <c r="I138" t="n">
        <v>7</v>
      </c>
      <c r="J138" t="n">
        <v>240.82</v>
      </c>
      <c r="K138" t="n">
        <v>53.44</v>
      </c>
      <c r="L138" t="n">
        <v>35</v>
      </c>
      <c r="M138" t="n">
        <v>5</v>
      </c>
      <c r="N138" t="n">
        <v>57.39</v>
      </c>
      <c r="O138" t="n">
        <v>29935.43</v>
      </c>
      <c r="P138" t="n">
        <v>292.15</v>
      </c>
      <c r="Q138" t="n">
        <v>452.55</v>
      </c>
      <c r="R138" t="n">
        <v>68.34999999999999</v>
      </c>
      <c r="S138" t="n">
        <v>57.64</v>
      </c>
      <c r="T138" t="n">
        <v>3277.69</v>
      </c>
      <c r="U138" t="n">
        <v>0.84</v>
      </c>
      <c r="V138" t="n">
        <v>0.89</v>
      </c>
      <c r="W138" t="n">
        <v>6.8</v>
      </c>
      <c r="X138" t="n">
        <v>0.18</v>
      </c>
      <c r="Y138" t="n">
        <v>1</v>
      </c>
      <c r="Z138" t="n">
        <v>10</v>
      </c>
      <c r="AA138" t="n">
        <v>407.0659859155713</v>
      </c>
      <c r="AB138" t="n">
        <v>556.9656404135379</v>
      </c>
      <c r="AC138" t="n">
        <v>503.8096213986551</v>
      </c>
      <c r="AD138" t="n">
        <v>407065.9859155713</v>
      </c>
      <c r="AE138" t="n">
        <v>556965.640413538</v>
      </c>
      <c r="AF138" t="n">
        <v>3.702782888017787e-06</v>
      </c>
      <c r="AG138" t="n">
        <v>7.705439814814814</v>
      </c>
      <c r="AH138" t="n">
        <v>503809.6213986551</v>
      </c>
    </row>
    <row r="139">
      <c r="A139" t="n">
        <v>137</v>
      </c>
      <c r="B139" t="n">
        <v>95</v>
      </c>
      <c r="C139" t="inlineStr">
        <is>
          <t xml:space="preserve">CONCLUIDO	</t>
        </is>
      </c>
      <c r="D139" t="n">
        <v>3.754</v>
      </c>
      <c r="E139" t="n">
        <v>26.64</v>
      </c>
      <c r="F139" t="n">
        <v>23.91</v>
      </c>
      <c r="G139" t="n">
        <v>204.94</v>
      </c>
      <c r="H139" t="n">
        <v>2.6</v>
      </c>
      <c r="I139" t="n">
        <v>7</v>
      </c>
      <c r="J139" t="n">
        <v>241.26</v>
      </c>
      <c r="K139" t="n">
        <v>53.44</v>
      </c>
      <c r="L139" t="n">
        <v>35.25</v>
      </c>
      <c r="M139" t="n">
        <v>5</v>
      </c>
      <c r="N139" t="n">
        <v>57.57</v>
      </c>
      <c r="O139" t="n">
        <v>29989.39</v>
      </c>
      <c r="P139" t="n">
        <v>292.81</v>
      </c>
      <c r="Q139" t="n">
        <v>452.55</v>
      </c>
      <c r="R139" t="n">
        <v>68.47</v>
      </c>
      <c r="S139" t="n">
        <v>57.64</v>
      </c>
      <c r="T139" t="n">
        <v>3336.2</v>
      </c>
      <c r="U139" t="n">
        <v>0.84</v>
      </c>
      <c r="V139" t="n">
        <v>0.89</v>
      </c>
      <c r="W139" t="n">
        <v>6.8</v>
      </c>
      <c r="X139" t="n">
        <v>0.19</v>
      </c>
      <c r="Y139" t="n">
        <v>1</v>
      </c>
      <c r="Z139" t="n">
        <v>10</v>
      </c>
      <c r="AA139" t="n">
        <v>407.5327394506157</v>
      </c>
      <c r="AB139" t="n">
        <v>557.6042731918985</v>
      </c>
      <c r="AC139" t="n">
        <v>504.3873039609756</v>
      </c>
      <c r="AD139" t="n">
        <v>407532.7394506157</v>
      </c>
      <c r="AE139" t="n">
        <v>557604.2731918985</v>
      </c>
      <c r="AF139" t="n">
        <v>3.702191168598192e-06</v>
      </c>
      <c r="AG139" t="n">
        <v>7.708333333333333</v>
      </c>
      <c r="AH139" t="n">
        <v>504387.3039609756</v>
      </c>
    </row>
    <row r="140">
      <c r="A140" t="n">
        <v>138</v>
      </c>
      <c r="B140" t="n">
        <v>95</v>
      </c>
      <c r="C140" t="inlineStr">
        <is>
          <t xml:space="preserve">CONCLUIDO	</t>
        </is>
      </c>
      <c r="D140" t="n">
        <v>3.7546</v>
      </c>
      <c r="E140" t="n">
        <v>26.63</v>
      </c>
      <c r="F140" t="n">
        <v>23.9</v>
      </c>
      <c r="G140" t="n">
        <v>204.9</v>
      </c>
      <c r="H140" t="n">
        <v>2.61</v>
      </c>
      <c r="I140" t="n">
        <v>7</v>
      </c>
      <c r="J140" t="n">
        <v>241.7</v>
      </c>
      <c r="K140" t="n">
        <v>53.44</v>
      </c>
      <c r="L140" t="n">
        <v>35.5</v>
      </c>
      <c r="M140" t="n">
        <v>5</v>
      </c>
      <c r="N140" t="n">
        <v>57.76</v>
      </c>
      <c r="O140" t="n">
        <v>30043.41</v>
      </c>
      <c r="P140" t="n">
        <v>293.16</v>
      </c>
      <c r="Q140" t="n">
        <v>452.56</v>
      </c>
      <c r="R140" t="n">
        <v>68.2</v>
      </c>
      <c r="S140" t="n">
        <v>57.64</v>
      </c>
      <c r="T140" t="n">
        <v>3203.22</v>
      </c>
      <c r="U140" t="n">
        <v>0.85</v>
      </c>
      <c r="V140" t="n">
        <v>0.89</v>
      </c>
      <c r="W140" t="n">
        <v>6.81</v>
      </c>
      <c r="X140" t="n">
        <v>0.18</v>
      </c>
      <c r="Y140" t="n">
        <v>1</v>
      </c>
      <c r="Z140" t="n">
        <v>10</v>
      </c>
      <c r="AA140" t="n">
        <v>407.6866604998424</v>
      </c>
      <c r="AB140" t="n">
        <v>557.8148747619678</v>
      </c>
      <c r="AC140" t="n">
        <v>504.5778060127786</v>
      </c>
      <c r="AD140" t="n">
        <v>407686.6604998424</v>
      </c>
      <c r="AE140" t="n">
        <v>557814.8747619678</v>
      </c>
      <c r="AF140" t="n">
        <v>3.702782888017787e-06</v>
      </c>
      <c r="AG140" t="n">
        <v>7.705439814814814</v>
      </c>
      <c r="AH140" t="n">
        <v>504577.8060127787</v>
      </c>
    </row>
    <row r="141">
      <c r="A141" t="n">
        <v>139</v>
      </c>
      <c r="B141" t="n">
        <v>95</v>
      </c>
      <c r="C141" t="inlineStr">
        <is>
          <t xml:space="preserve">CONCLUIDO	</t>
        </is>
      </c>
      <c r="D141" t="n">
        <v>3.7553</v>
      </c>
      <c r="E141" t="n">
        <v>26.63</v>
      </c>
      <c r="F141" t="n">
        <v>23.9</v>
      </c>
      <c r="G141" t="n">
        <v>204.86</v>
      </c>
      <c r="H141" t="n">
        <v>2.63</v>
      </c>
      <c r="I141" t="n">
        <v>7</v>
      </c>
      <c r="J141" t="n">
        <v>242.14</v>
      </c>
      <c r="K141" t="n">
        <v>53.44</v>
      </c>
      <c r="L141" t="n">
        <v>35.75</v>
      </c>
      <c r="M141" t="n">
        <v>5</v>
      </c>
      <c r="N141" t="n">
        <v>57.95</v>
      </c>
      <c r="O141" t="n">
        <v>30097.5</v>
      </c>
      <c r="P141" t="n">
        <v>293.55</v>
      </c>
      <c r="Q141" t="n">
        <v>452.55</v>
      </c>
      <c r="R141" t="n">
        <v>68.15000000000001</v>
      </c>
      <c r="S141" t="n">
        <v>57.64</v>
      </c>
      <c r="T141" t="n">
        <v>3178.8</v>
      </c>
      <c r="U141" t="n">
        <v>0.85</v>
      </c>
      <c r="V141" t="n">
        <v>0.89</v>
      </c>
      <c r="W141" t="n">
        <v>6.8</v>
      </c>
      <c r="X141" t="n">
        <v>0.18</v>
      </c>
      <c r="Y141" t="n">
        <v>1</v>
      </c>
      <c r="Z141" t="n">
        <v>10</v>
      </c>
      <c r="AA141" t="n">
        <v>407.889300129461</v>
      </c>
      <c r="AB141" t="n">
        <v>558.0921352430415</v>
      </c>
      <c r="AC141" t="n">
        <v>504.8286051426763</v>
      </c>
      <c r="AD141" t="n">
        <v>407889.300129461</v>
      </c>
      <c r="AE141" t="n">
        <v>558092.1352430416</v>
      </c>
      <c r="AF141" t="n">
        <v>3.703473227340648e-06</v>
      </c>
      <c r="AG141" t="n">
        <v>7.705439814814814</v>
      </c>
      <c r="AH141" t="n">
        <v>504828.6051426763</v>
      </c>
    </row>
    <row r="142">
      <c r="A142" t="n">
        <v>140</v>
      </c>
      <c r="B142" t="n">
        <v>95</v>
      </c>
      <c r="C142" t="inlineStr">
        <is>
          <t xml:space="preserve">CONCLUIDO	</t>
        </is>
      </c>
      <c r="D142" t="n">
        <v>3.7569</v>
      </c>
      <c r="E142" t="n">
        <v>26.62</v>
      </c>
      <c r="F142" t="n">
        <v>23.89</v>
      </c>
      <c r="G142" t="n">
        <v>204.76</v>
      </c>
      <c r="H142" t="n">
        <v>2.64</v>
      </c>
      <c r="I142" t="n">
        <v>7</v>
      </c>
      <c r="J142" t="n">
        <v>242.57</v>
      </c>
      <c r="K142" t="n">
        <v>53.44</v>
      </c>
      <c r="L142" t="n">
        <v>36</v>
      </c>
      <c r="M142" t="n">
        <v>5</v>
      </c>
      <c r="N142" t="n">
        <v>58.14</v>
      </c>
      <c r="O142" t="n">
        <v>30151.65</v>
      </c>
      <c r="P142" t="n">
        <v>294.03</v>
      </c>
      <c r="Q142" t="n">
        <v>452.56</v>
      </c>
      <c r="R142" t="n">
        <v>67.72</v>
      </c>
      <c r="S142" t="n">
        <v>57.64</v>
      </c>
      <c r="T142" t="n">
        <v>2964.04</v>
      </c>
      <c r="U142" t="n">
        <v>0.85</v>
      </c>
      <c r="V142" t="n">
        <v>0.89</v>
      </c>
      <c r="W142" t="n">
        <v>6.8</v>
      </c>
      <c r="X142" t="n">
        <v>0.16</v>
      </c>
      <c r="Y142" t="n">
        <v>1</v>
      </c>
      <c r="Z142" t="n">
        <v>10</v>
      </c>
      <c r="AA142" t="n">
        <v>408.0573883901231</v>
      </c>
      <c r="AB142" t="n">
        <v>558.3221210168102</v>
      </c>
      <c r="AC142" t="n">
        <v>505.0366413969834</v>
      </c>
      <c r="AD142" t="n">
        <v>408057.3883901231</v>
      </c>
      <c r="AE142" t="n">
        <v>558322.1210168102</v>
      </c>
      <c r="AF142" t="n">
        <v>3.705051145792901e-06</v>
      </c>
      <c r="AG142" t="n">
        <v>7.702546296296297</v>
      </c>
      <c r="AH142" t="n">
        <v>505036.6413969834</v>
      </c>
    </row>
    <row r="143">
      <c r="A143" t="n">
        <v>141</v>
      </c>
      <c r="B143" t="n">
        <v>95</v>
      </c>
      <c r="C143" t="inlineStr">
        <is>
          <t xml:space="preserve">CONCLUIDO	</t>
        </is>
      </c>
      <c r="D143" t="n">
        <v>3.7556</v>
      </c>
      <c r="E143" t="n">
        <v>26.63</v>
      </c>
      <c r="F143" t="n">
        <v>23.9</v>
      </c>
      <c r="G143" t="n">
        <v>204.84</v>
      </c>
      <c r="H143" t="n">
        <v>2.65</v>
      </c>
      <c r="I143" t="n">
        <v>7</v>
      </c>
      <c r="J143" t="n">
        <v>243.01</v>
      </c>
      <c r="K143" t="n">
        <v>53.44</v>
      </c>
      <c r="L143" t="n">
        <v>36.25</v>
      </c>
      <c r="M143" t="n">
        <v>5</v>
      </c>
      <c r="N143" t="n">
        <v>58.33</v>
      </c>
      <c r="O143" t="n">
        <v>30205.88</v>
      </c>
      <c r="P143" t="n">
        <v>294.79</v>
      </c>
      <c r="Q143" t="n">
        <v>452.56</v>
      </c>
      <c r="R143" t="n">
        <v>67.97</v>
      </c>
      <c r="S143" t="n">
        <v>57.64</v>
      </c>
      <c r="T143" t="n">
        <v>3086.9</v>
      </c>
      <c r="U143" t="n">
        <v>0.85</v>
      </c>
      <c r="V143" t="n">
        <v>0.89</v>
      </c>
      <c r="W143" t="n">
        <v>6.81</v>
      </c>
      <c r="X143" t="n">
        <v>0.17</v>
      </c>
      <c r="Y143" t="n">
        <v>1</v>
      </c>
      <c r="Z143" t="n">
        <v>10</v>
      </c>
      <c r="AA143" t="n">
        <v>408.667054516528</v>
      </c>
      <c r="AB143" t="n">
        <v>559.1562931075285</v>
      </c>
      <c r="AC143" t="n">
        <v>505.7912012741315</v>
      </c>
      <c r="AD143" t="n">
        <v>408667.054516528</v>
      </c>
      <c r="AE143" t="n">
        <v>559156.2931075286</v>
      </c>
      <c r="AF143" t="n">
        <v>3.703769087050445e-06</v>
      </c>
      <c r="AG143" t="n">
        <v>7.705439814814814</v>
      </c>
      <c r="AH143" t="n">
        <v>505791.2012741315</v>
      </c>
    </row>
    <row r="144">
      <c r="A144" t="n">
        <v>142</v>
      </c>
      <c r="B144" t="n">
        <v>95</v>
      </c>
      <c r="C144" t="inlineStr">
        <is>
          <t xml:space="preserve">CONCLUIDO	</t>
        </is>
      </c>
      <c r="D144" t="n">
        <v>3.7555</v>
      </c>
      <c r="E144" t="n">
        <v>26.63</v>
      </c>
      <c r="F144" t="n">
        <v>23.9</v>
      </c>
      <c r="G144" t="n">
        <v>204.85</v>
      </c>
      <c r="H144" t="n">
        <v>2.67</v>
      </c>
      <c r="I144" t="n">
        <v>7</v>
      </c>
      <c r="J144" t="n">
        <v>243.45</v>
      </c>
      <c r="K144" t="n">
        <v>53.44</v>
      </c>
      <c r="L144" t="n">
        <v>36.5</v>
      </c>
      <c r="M144" t="n">
        <v>5</v>
      </c>
      <c r="N144" t="n">
        <v>58.52</v>
      </c>
      <c r="O144" t="n">
        <v>30260.17</v>
      </c>
      <c r="P144" t="n">
        <v>294.98</v>
      </c>
      <c r="Q144" t="n">
        <v>452.62</v>
      </c>
      <c r="R144" t="n">
        <v>68.05</v>
      </c>
      <c r="S144" t="n">
        <v>57.64</v>
      </c>
      <c r="T144" t="n">
        <v>3129.93</v>
      </c>
      <c r="U144" t="n">
        <v>0.85</v>
      </c>
      <c r="V144" t="n">
        <v>0.89</v>
      </c>
      <c r="W144" t="n">
        <v>6.8</v>
      </c>
      <c r="X144" t="n">
        <v>0.17</v>
      </c>
      <c r="Y144" t="n">
        <v>1</v>
      </c>
      <c r="Z144" t="n">
        <v>10</v>
      </c>
      <c r="AA144" t="n">
        <v>408.7963805970618</v>
      </c>
      <c r="AB144" t="n">
        <v>559.3332427563788</v>
      </c>
      <c r="AC144" t="n">
        <v>505.9512630968459</v>
      </c>
      <c r="AD144" t="n">
        <v>408796.3805970618</v>
      </c>
      <c r="AE144" t="n">
        <v>559333.2427563788</v>
      </c>
      <c r="AF144" t="n">
        <v>3.703670467147179e-06</v>
      </c>
      <c r="AG144" t="n">
        <v>7.705439814814814</v>
      </c>
      <c r="AH144" t="n">
        <v>505951.2630968459</v>
      </c>
    </row>
    <row r="145">
      <c r="A145" t="n">
        <v>143</v>
      </c>
      <c r="B145" t="n">
        <v>95</v>
      </c>
      <c r="C145" t="inlineStr">
        <is>
          <t xml:space="preserve">CONCLUIDO	</t>
        </is>
      </c>
      <c r="D145" t="n">
        <v>3.7561</v>
      </c>
      <c r="E145" t="n">
        <v>26.62</v>
      </c>
      <c r="F145" t="n">
        <v>23.89</v>
      </c>
      <c r="G145" t="n">
        <v>204.81</v>
      </c>
      <c r="H145" t="n">
        <v>2.68</v>
      </c>
      <c r="I145" t="n">
        <v>7</v>
      </c>
      <c r="J145" t="n">
        <v>243.89</v>
      </c>
      <c r="K145" t="n">
        <v>53.44</v>
      </c>
      <c r="L145" t="n">
        <v>36.75</v>
      </c>
      <c r="M145" t="n">
        <v>5</v>
      </c>
      <c r="N145" t="n">
        <v>58.71</v>
      </c>
      <c r="O145" t="n">
        <v>30314.53</v>
      </c>
      <c r="P145" t="n">
        <v>295.1</v>
      </c>
      <c r="Q145" t="n">
        <v>452.58</v>
      </c>
      <c r="R145" t="n">
        <v>67.92</v>
      </c>
      <c r="S145" t="n">
        <v>57.64</v>
      </c>
      <c r="T145" t="n">
        <v>3062.15</v>
      </c>
      <c r="U145" t="n">
        <v>0.85</v>
      </c>
      <c r="V145" t="n">
        <v>0.89</v>
      </c>
      <c r="W145" t="n">
        <v>6.8</v>
      </c>
      <c r="X145" t="n">
        <v>0.17</v>
      </c>
      <c r="Y145" t="n">
        <v>1</v>
      </c>
      <c r="Z145" t="n">
        <v>10</v>
      </c>
      <c r="AA145" t="n">
        <v>408.8019354781306</v>
      </c>
      <c r="AB145" t="n">
        <v>559.3408431897213</v>
      </c>
      <c r="AC145" t="n">
        <v>505.9581381554975</v>
      </c>
      <c r="AD145" t="n">
        <v>408801.9354781306</v>
      </c>
      <c r="AE145" t="n">
        <v>559340.8431897213</v>
      </c>
      <c r="AF145" t="n">
        <v>3.704262186566774e-06</v>
      </c>
      <c r="AG145" t="n">
        <v>7.702546296296297</v>
      </c>
      <c r="AH145" t="n">
        <v>505958.1381554975</v>
      </c>
    </row>
    <row r="146">
      <c r="A146" t="n">
        <v>144</v>
      </c>
      <c r="B146" t="n">
        <v>95</v>
      </c>
      <c r="C146" t="inlineStr">
        <is>
          <t xml:space="preserve">CONCLUIDO	</t>
        </is>
      </c>
      <c r="D146" t="n">
        <v>3.7563</v>
      </c>
      <c r="E146" t="n">
        <v>26.62</v>
      </c>
      <c r="F146" t="n">
        <v>23.89</v>
      </c>
      <c r="G146" t="n">
        <v>204.8</v>
      </c>
      <c r="H146" t="n">
        <v>2.69</v>
      </c>
      <c r="I146" t="n">
        <v>7</v>
      </c>
      <c r="J146" t="n">
        <v>244.34</v>
      </c>
      <c r="K146" t="n">
        <v>53.44</v>
      </c>
      <c r="L146" t="n">
        <v>37</v>
      </c>
      <c r="M146" t="n">
        <v>5</v>
      </c>
      <c r="N146" t="n">
        <v>58.9</v>
      </c>
      <c r="O146" t="n">
        <v>30368.96</v>
      </c>
      <c r="P146" t="n">
        <v>295.17</v>
      </c>
      <c r="Q146" t="n">
        <v>452.55</v>
      </c>
      <c r="R146" t="n">
        <v>67.84999999999999</v>
      </c>
      <c r="S146" t="n">
        <v>57.64</v>
      </c>
      <c r="T146" t="n">
        <v>3030.17</v>
      </c>
      <c r="U146" t="n">
        <v>0.85</v>
      </c>
      <c r="V146" t="n">
        <v>0.89</v>
      </c>
      <c r="W146" t="n">
        <v>6.81</v>
      </c>
      <c r="X146" t="n">
        <v>0.17</v>
      </c>
      <c r="Y146" t="n">
        <v>1</v>
      </c>
      <c r="Z146" t="n">
        <v>10</v>
      </c>
      <c r="AA146" t="n">
        <v>408.8330822306024</v>
      </c>
      <c r="AB146" t="n">
        <v>559.383459550551</v>
      </c>
      <c r="AC146" t="n">
        <v>505.9966872706619</v>
      </c>
      <c r="AD146" t="n">
        <v>408833.0822306024</v>
      </c>
      <c r="AE146" t="n">
        <v>559383.459550551</v>
      </c>
      <c r="AF146" t="n">
        <v>3.704459426373306e-06</v>
      </c>
      <c r="AG146" t="n">
        <v>7.702546296296297</v>
      </c>
      <c r="AH146" t="n">
        <v>505996.6872706619</v>
      </c>
    </row>
    <row r="147">
      <c r="A147" t="n">
        <v>145</v>
      </c>
      <c r="B147" t="n">
        <v>95</v>
      </c>
      <c r="C147" t="inlineStr">
        <is>
          <t xml:space="preserve">CONCLUIDO	</t>
        </is>
      </c>
      <c r="D147" t="n">
        <v>3.7554</v>
      </c>
      <c r="E147" t="n">
        <v>26.63</v>
      </c>
      <c r="F147" t="n">
        <v>23.9</v>
      </c>
      <c r="G147" t="n">
        <v>204.85</v>
      </c>
      <c r="H147" t="n">
        <v>2.71</v>
      </c>
      <c r="I147" t="n">
        <v>7</v>
      </c>
      <c r="J147" t="n">
        <v>244.78</v>
      </c>
      <c r="K147" t="n">
        <v>53.44</v>
      </c>
      <c r="L147" t="n">
        <v>37.25</v>
      </c>
      <c r="M147" t="n">
        <v>5</v>
      </c>
      <c r="N147" t="n">
        <v>59.09</v>
      </c>
      <c r="O147" t="n">
        <v>30423.46</v>
      </c>
      <c r="P147" t="n">
        <v>295.07</v>
      </c>
      <c r="Q147" t="n">
        <v>452.55</v>
      </c>
      <c r="R147" t="n">
        <v>68.01000000000001</v>
      </c>
      <c r="S147" t="n">
        <v>57.64</v>
      </c>
      <c r="T147" t="n">
        <v>3106.1</v>
      </c>
      <c r="U147" t="n">
        <v>0.85</v>
      </c>
      <c r="V147" t="n">
        <v>0.89</v>
      </c>
      <c r="W147" t="n">
        <v>6.81</v>
      </c>
      <c r="X147" t="n">
        <v>0.17</v>
      </c>
      <c r="Y147" t="n">
        <v>1</v>
      </c>
      <c r="Z147" t="n">
        <v>10</v>
      </c>
      <c r="AA147" t="n">
        <v>408.8613090208926</v>
      </c>
      <c r="AB147" t="n">
        <v>559.4220806903041</v>
      </c>
      <c r="AC147" t="n">
        <v>506.0316224630423</v>
      </c>
      <c r="AD147" t="n">
        <v>408861.3090208926</v>
      </c>
      <c r="AE147" t="n">
        <v>559422.0806903042</v>
      </c>
      <c r="AF147" t="n">
        <v>3.703571847243913e-06</v>
      </c>
      <c r="AG147" t="n">
        <v>7.705439814814814</v>
      </c>
      <c r="AH147" t="n">
        <v>506031.6224630423</v>
      </c>
    </row>
    <row r="148">
      <c r="A148" t="n">
        <v>146</v>
      </c>
      <c r="B148" t="n">
        <v>95</v>
      </c>
      <c r="C148" t="inlineStr">
        <is>
          <t xml:space="preserve">CONCLUIDO	</t>
        </is>
      </c>
      <c r="D148" t="n">
        <v>3.7554</v>
      </c>
      <c r="E148" t="n">
        <v>26.63</v>
      </c>
      <c r="F148" t="n">
        <v>23.9</v>
      </c>
      <c r="G148" t="n">
        <v>204.85</v>
      </c>
      <c r="H148" t="n">
        <v>2.72</v>
      </c>
      <c r="I148" t="n">
        <v>7</v>
      </c>
      <c r="J148" t="n">
        <v>245.22</v>
      </c>
      <c r="K148" t="n">
        <v>53.44</v>
      </c>
      <c r="L148" t="n">
        <v>37.5</v>
      </c>
      <c r="M148" t="n">
        <v>5</v>
      </c>
      <c r="N148" t="n">
        <v>59.29</v>
      </c>
      <c r="O148" t="n">
        <v>30478.03</v>
      </c>
      <c r="P148" t="n">
        <v>295.18</v>
      </c>
      <c r="Q148" t="n">
        <v>452.55</v>
      </c>
      <c r="R148" t="n">
        <v>68.02</v>
      </c>
      <c r="S148" t="n">
        <v>57.64</v>
      </c>
      <c r="T148" t="n">
        <v>3114.56</v>
      </c>
      <c r="U148" t="n">
        <v>0.85</v>
      </c>
      <c r="V148" t="n">
        <v>0.89</v>
      </c>
      <c r="W148" t="n">
        <v>6.81</v>
      </c>
      <c r="X148" t="n">
        <v>0.18</v>
      </c>
      <c r="Y148" t="n">
        <v>1</v>
      </c>
      <c r="Z148" t="n">
        <v>10</v>
      </c>
      <c r="AA148" t="n">
        <v>408.9321540194862</v>
      </c>
      <c r="AB148" t="n">
        <v>559.5190139428405</v>
      </c>
      <c r="AC148" t="n">
        <v>506.1193045420032</v>
      </c>
      <c r="AD148" t="n">
        <v>408932.1540194862</v>
      </c>
      <c r="AE148" t="n">
        <v>559519.0139428405</v>
      </c>
      <c r="AF148" t="n">
        <v>3.703571847243913e-06</v>
      </c>
      <c r="AG148" t="n">
        <v>7.705439814814814</v>
      </c>
      <c r="AH148" t="n">
        <v>506119.3045420032</v>
      </c>
    </row>
    <row r="149">
      <c r="A149" t="n">
        <v>147</v>
      </c>
      <c r="B149" t="n">
        <v>95</v>
      </c>
      <c r="C149" t="inlineStr">
        <is>
          <t xml:space="preserve">CONCLUIDO	</t>
        </is>
      </c>
      <c r="D149" t="n">
        <v>3.7555</v>
      </c>
      <c r="E149" t="n">
        <v>26.63</v>
      </c>
      <c r="F149" t="n">
        <v>23.9</v>
      </c>
      <c r="G149" t="n">
        <v>204.84</v>
      </c>
      <c r="H149" t="n">
        <v>2.73</v>
      </c>
      <c r="I149" t="n">
        <v>7</v>
      </c>
      <c r="J149" t="n">
        <v>245.66</v>
      </c>
      <c r="K149" t="n">
        <v>53.44</v>
      </c>
      <c r="L149" t="n">
        <v>37.75</v>
      </c>
      <c r="M149" t="n">
        <v>5</v>
      </c>
      <c r="N149" t="n">
        <v>59.48</v>
      </c>
      <c r="O149" t="n">
        <v>30532.67</v>
      </c>
      <c r="P149" t="n">
        <v>295.29</v>
      </c>
      <c r="Q149" t="n">
        <v>452.57</v>
      </c>
      <c r="R149" t="n">
        <v>68.06</v>
      </c>
      <c r="S149" t="n">
        <v>57.64</v>
      </c>
      <c r="T149" t="n">
        <v>3132.81</v>
      </c>
      <c r="U149" t="n">
        <v>0.85</v>
      </c>
      <c r="V149" t="n">
        <v>0.89</v>
      </c>
      <c r="W149" t="n">
        <v>6.8</v>
      </c>
      <c r="X149" t="n">
        <v>0.17</v>
      </c>
      <c r="Y149" t="n">
        <v>1</v>
      </c>
      <c r="Z149" t="n">
        <v>10</v>
      </c>
      <c r="AA149" t="n">
        <v>408.9960293676953</v>
      </c>
      <c r="AB149" t="n">
        <v>559.6064110122419</v>
      </c>
      <c r="AC149" t="n">
        <v>506.1983605577634</v>
      </c>
      <c r="AD149" t="n">
        <v>408996.0293676953</v>
      </c>
      <c r="AE149" t="n">
        <v>559606.4110122418</v>
      </c>
      <c r="AF149" t="n">
        <v>3.703670467147179e-06</v>
      </c>
      <c r="AG149" t="n">
        <v>7.705439814814814</v>
      </c>
      <c r="AH149" t="n">
        <v>506198.3605577634</v>
      </c>
    </row>
    <row r="150">
      <c r="A150" t="n">
        <v>148</v>
      </c>
      <c r="B150" t="n">
        <v>95</v>
      </c>
      <c r="C150" t="inlineStr">
        <is>
          <t xml:space="preserve">CONCLUIDO	</t>
        </is>
      </c>
      <c r="D150" t="n">
        <v>3.7575</v>
      </c>
      <c r="E150" t="n">
        <v>26.61</v>
      </c>
      <c r="F150" t="n">
        <v>23.88</v>
      </c>
      <c r="G150" t="n">
        <v>204.72</v>
      </c>
      <c r="H150" t="n">
        <v>2.75</v>
      </c>
      <c r="I150" t="n">
        <v>7</v>
      </c>
      <c r="J150" t="n">
        <v>246.11</v>
      </c>
      <c r="K150" t="n">
        <v>53.44</v>
      </c>
      <c r="L150" t="n">
        <v>38</v>
      </c>
      <c r="M150" t="n">
        <v>5</v>
      </c>
      <c r="N150" t="n">
        <v>59.67</v>
      </c>
      <c r="O150" t="n">
        <v>30587.38</v>
      </c>
      <c r="P150" t="n">
        <v>294.76</v>
      </c>
      <c r="Q150" t="n">
        <v>452.56</v>
      </c>
      <c r="R150" t="n">
        <v>67.53</v>
      </c>
      <c r="S150" t="n">
        <v>57.64</v>
      </c>
      <c r="T150" t="n">
        <v>2868.1</v>
      </c>
      <c r="U150" t="n">
        <v>0.85</v>
      </c>
      <c r="V150" t="n">
        <v>0.89</v>
      </c>
      <c r="W150" t="n">
        <v>6.81</v>
      </c>
      <c r="X150" t="n">
        <v>0.16</v>
      </c>
      <c r="Y150" t="n">
        <v>1</v>
      </c>
      <c r="Z150" t="n">
        <v>10</v>
      </c>
      <c r="AA150" t="n">
        <v>408.4557073569403</v>
      </c>
      <c r="AB150" t="n">
        <v>558.867118599802</v>
      </c>
      <c r="AC150" t="n">
        <v>505.5296251755635</v>
      </c>
      <c r="AD150" t="n">
        <v>408455.7073569403</v>
      </c>
      <c r="AE150" t="n">
        <v>558867.118599802</v>
      </c>
      <c r="AF150" t="n">
        <v>3.705642865212495e-06</v>
      </c>
      <c r="AG150" t="n">
        <v>7.699652777777778</v>
      </c>
      <c r="AH150" t="n">
        <v>505529.6251755635</v>
      </c>
    </row>
    <row r="151">
      <c r="A151" t="n">
        <v>149</v>
      </c>
      <c r="B151" t="n">
        <v>95</v>
      </c>
      <c r="C151" t="inlineStr">
        <is>
          <t xml:space="preserve">CONCLUIDO	</t>
        </is>
      </c>
      <c r="D151" t="n">
        <v>3.7562</v>
      </c>
      <c r="E151" t="n">
        <v>26.62</v>
      </c>
      <c r="F151" t="n">
        <v>23.89</v>
      </c>
      <c r="G151" t="n">
        <v>204.8</v>
      </c>
      <c r="H151" t="n">
        <v>2.76</v>
      </c>
      <c r="I151" t="n">
        <v>7</v>
      </c>
      <c r="J151" t="n">
        <v>246.55</v>
      </c>
      <c r="K151" t="n">
        <v>53.44</v>
      </c>
      <c r="L151" t="n">
        <v>38.25</v>
      </c>
      <c r="M151" t="n">
        <v>5</v>
      </c>
      <c r="N151" t="n">
        <v>59.87</v>
      </c>
      <c r="O151" t="n">
        <v>30642.16</v>
      </c>
      <c r="P151" t="n">
        <v>294.56</v>
      </c>
      <c r="Q151" t="n">
        <v>452.55</v>
      </c>
      <c r="R151" t="n">
        <v>67.75</v>
      </c>
      <c r="S151" t="n">
        <v>57.64</v>
      </c>
      <c r="T151" t="n">
        <v>2980.42</v>
      </c>
      <c r="U151" t="n">
        <v>0.85</v>
      </c>
      <c r="V151" t="n">
        <v>0.89</v>
      </c>
      <c r="W151" t="n">
        <v>6.81</v>
      </c>
      <c r="X151" t="n">
        <v>0.17</v>
      </c>
      <c r="Y151" t="n">
        <v>1</v>
      </c>
      <c r="Z151" t="n">
        <v>10</v>
      </c>
      <c r="AA151" t="n">
        <v>408.4472620124646</v>
      </c>
      <c r="AB151" t="n">
        <v>558.8555633069082</v>
      </c>
      <c r="AC151" t="n">
        <v>505.5191727036054</v>
      </c>
      <c r="AD151" t="n">
        <v>408447.2620124646</v>
      </c>
      <c r="AE151" t="n">
        <v>558855.5633069081</v>
      </c>
      <c r="AF151" t="n">
        <v>3.70436080647004e-06</v>
      </c>
      <c r="AG151" t="n">
        <v>7.702546296296297</v>
      </c>
      <c r="AH151" t="n">
        <v>505519.1727036054</v>
      </c>
    </row>
    <row r="152">
      <c r="A152" t="n">
        <v>150</v>
      </c>
      <c r="B152" t="n">
        <v>95</v>
      </c>
      <c r="C152" t="inlineStr">
        <is>
          <t xml:space="preserve">CONCLUIDO	</t>
        </is>
      </c>
      <c r="D152" t="n">
        <v>3.7576</v>
      </c>
      <c r="E152" t="n">
        <v>26.61</v>
      </c>
      <c r="F152" t="n">
        <v>23.88</v>
      </c>
      <c r="G152" t="n">
        <v>204.72</v>
      </c>
      <c r="H152" t="n">
        <v>2.77</v>
      </c>
      <c r="I152" t="n">
        <v>7</v>
      </c>
      <c r="J152" t="n">
        <v>247</v>
      </c>
      <c r="K152" t="n">
        <v>53.44</v>
      </c>
      <c r="L152" t="n">
        <v>38.5</v>
      </c>
      <c r="M152" t="n">
        <v>5</v>
      </c>
      <c r="N152" t="n">
        <v>60.06</v>
      </c>
      <c r="O152" t="n">
        <v>30697.01</v>
      </c>
      <c r="P152" t="n">
        <v>294.15</v>
      </c>
      <c r="Q152" t="n">
        <v>452.55</v>
      </c>
      <c r="R152" t="n">
        <v>67.56999999999999</v>
      </c>
      <c r="S152" t="n">
        <v>57.64</v>
      </c>
      <c r="T152" t="n">
        <v>2887.97</v>
      </c>
      <c r="U152" t="n">
        <v>0.85</v>
      </c>
      <c r="V152" t="n">
        <v>0.89</v>
      </c>
      <c r="W152" t="n">
        <v>6.8</v>
      </c>
      <c r="X152" t="n">
        <v>0.16</v>
      </c>
      <c r="Y152" t="n">
        <v>1</v>
      </c>
      <c r="Z152" t="n">
        <v>10</v>
      </c>
      <c r="AA152" t="n">
        <v>408.0561184633484</v>
      </c>
      <c r="AB152" t="n">
        <v>558.3203834469718</v>
      </c>
      <c r="AC152" t="n">
        <v>505.0350696583718</v>
      </c>
      <c r="AD152" t="n">
        <v>408056.1184633484</v>
      </c>
      <c r="AE152" t="n">
        <v>558320.3834469719</v>
      </c>
      <c r="AF152" t="n">
        <v>3.705741485115761e-06</v>
      </c>
      <c r="AG152" t="n">
        <v>7.699652777777778</v>
      </c>
      <c r="AH152" t="n">
        <v>505035.0696583717</v>
      </c>
    </row>
    <row r="153">
      <c r="A153" t="n">
        <v>151</v>
      </c>
      <c r="B153" t="n">
        <v>95</v>
      </c>
      <c r="C153" t="inlineStr">
        <is>
          <t xml:space="preserve">CONCLUIDO	</t>
        </is>
      </c>
      <c r="D153" t="n">
        <v>3.7573</v>
      </c>
      <c r="E153" t="n">
        <v>26.61</v>
      </c>
      <c r="F153" t="n">
        <v>23.89</v>
      </c>
      <c r="G153" t="n">
        <v>204.73</v>
      </c>
      <c r="H153" t="n">
        <v>2.79</v>
      </c>
      <c r="I153" t="n">
        <v>7</v>
      </c>
      <c r="J153" t="n">
        <v>247.44</v>
      </c>
      <c r="K153" t="n">
        <v>53.44</v>
      </c>
      <c r="L153" t="n">
        <v>38.75</v>
      </c>
      <c r="M153" t="n">
        <v>5</v>
      </c>
      <c r="N153" t="n">
        <v>60.26</v>
      </c>
      <c r="O153" t="n">
        <v>30751.93</v>
      </c>
      <c r="P153" t="n">
        <v>293.74</v>
      </c>
      <c r="Q153" t="n">
        <v>452.57</v>
      </c>
      <c r="R153" t="n">
        <v>67.59999999999999</v>
      </c>
      <c r="S153" t="n">
        <v>57.64</v>
      </c>
      <c r="T153" t="n">
        <v>2905.35</v>
      </c>
      <c r="U153" t="n">
        <v>0.85</v>
      </c>
      <c r="V153" t="n">
        <v>0.89</v>
      </c>
      <c r="W153" t="n">
        <v>6.8</v>
      </c>
      <c r="X153" t="n">
        <v>0.16</v>
      </c>
      <c r="Y153" t="n">
        <v>1</v>
      </c>
      <c r="Z153" t="n">
        <v>10</v>
      </c>
      <c r="AA153" t="n">
        <v>407.8429450832547</v>
      </c>
      <c r="AB153" t="n">
        <v>558.0287102237819</v>
      </c>
      <c r="AC153" t="n">
        <v>504.771233318237</v>
      </c>
      <c r="AD153" t="n">
        <v>407842.9450832547</v>
      </c>
      <c r="AE153" t="n">
        <v>558028.7102237819</v>
      </c>
      <c r="AF153" t="n">
        <v>3.705445625405964e-06</v>
      </c>
      <c r="AG153" t="n">
        <v>7.699652777777778</v>
      </c>
      <c r="AH153" t="n">
        <v>504771.233318237</v>
      </c>
    </row>
    <row r="154">
      <c r="A154" t="n">
        <v>152</v>
      </c>
      <c r="B154" t="n">
        <v>95</v>
      </c>
      <c r="C154" t="inlineStr">
        <is>
          <t xml:space="preserve">CONCLUIDO	</t>
        </is>
      </c>
      <c r="D154" t="n">
        <v>3.7574</v>
      </c>
      <c r="E154" t="n">
        <v>26.61</v>
      </c>
      <c r="F154" t="n">
        <v>23.88</v>
      </c>
      <c r="G154" t="n">
        <v>204.73</v>
      </c>
      <c r="H154" t="n">
        <v>2.8</v>
      </c>
      <c r="I154" t="n">
        <v>7</v>
      </c>
      <c r="J154" t="n">
        <v>247.89</v>
      </c>
      <c r="K154" t="n">
        <v>53.44</v>
      </c>
      <c r="L154" t="n">
        <v>39</v>
      </c>
      <c r="M154" t="n">
        <v>5</v>
      </c>
      <c r="N154" t="n">
        <v>60.45</v>
      </c>
      <c r="O154" t="n">
        <v>30806.92</v>
      </c>
      <c r="P154" t="n">
        <v>293.84</v>
      </c>
      <c r="Q154" t="n">
        <v>452.57</v>
      </c>
      <c r="R154" t="n">
        <v>67.55</v>
      </c>
      <c r="S154" t="n">
        <v>57.64</v>
      </c>
      <c r="T154" t="n">
        <v>2878.49</v>
      </c>
      <c r="U154" t="n">
        <v>0.85</v>
      </c>
      <c r="V154" t="n">
        <v>0.89</v>
      </c>
      <c r="W154" t="n">
        <v>6.8</v>
      </c>
      <c r="X154" t="n">
        <v>0.16</v>
      </c>
      <c r="Y154" t="n">
        <v>1</v>
      </c>
      <c r="Z154" t="n">
        <v>10</v>
      </c>
      <c r="AA154" t="n">
        <v>407.8704525001322</v>
      </c>
      <c r="AB154" t="n">
        <v>558.0663470850952</v>
      </c>
      <c r="AC154" t="n">
        <v>504.8052781703304</v>
      </c>
      <c r="AD154" t="n">
        <v>407870.4525001322</v>
      </c>
      <c r="AE154" t="n">
        <v>558066.3470850952</v>
      </c>
      <c r="AF154" t="n">
        <v>3.705544245309229e-06</v>
      </c>
      <c r="AG154" t="n">
        <v>7.699652777777778</v>
      </c>
      <c r="AH154" t="n">
        <v>504805.2781703304</v>
      </c>
    </row>
    <row r="155">
      <c r="A155" t="n">
        <v>153</v>
      </c>
      <c r="B155" t="n">
        <v>95</v>
      </c>
      <c r="C155" t="inlineStr">
        <is>
          <t xml:space="preserve">CONCLUIDO	</t>
        </is>
      </c>
      <c r="D155" t="n">
        <v>3.7581</v>
      </c>
      <c r="E155" t="n">
        <v>26.61</v>
      </c>
      <c r="F155" t="n">
        <v>23.88</v>
      </c>
      <c r="G155" t="n">
        <v>204.69</v>
      </c>
      <c r="H155" t="n">
        <v>2.81</v>
      </c>
      <c r="I155" t="n">
        <v>7</v>
      </c>
      <c r="J155" t="n">
        <v>248.33</v>
      </c>
      <c r="K155" t="n">
        <v>53.44</v>
      </c>
      <c r="L155" t="n">
        <v>39.25</v>
      </c>
      <c r="M155" t="n">
        <v>5</v>
      </c>
      <c r="N155" t="n">
        <v>60.65</v>
      </c>
      <c r="O155" t="n">
        <v>30861.98</v>
      </c>
      <c r="P155" t="n">
        <v>293.67</v>
      </c>
      <c r="Q155" t="n">
        <v>452.58</v>
      </c>
      <c r="R155" t="n">
        <v>67.44</v>
      </c>
      <c r="S155" t="n">
        <v>57.64</v>
      </c>
      <c r="T155" t="n">
        <v>2820.95</v>
      </c>
      <c r="U155" t="n">
        <v>0.85</v>
      </c>
      <c r="V155" t="n">
        <v>0.89</v>
      </c>
      <c r="W155" t="n">
        <v>6.8</v>
      </c>
      <c r="X155" t="n">
        <v>0.16</v>
      </c>
      <c r="Y155" t="n">
        <v>1</v>
      </c>
      <c r="Z155" t="n">
        <v>10</v>
      </c>
      <c r="AA155" t="n">
        <v>407.7125005897512</v>
      </c>
      <c r="AB155" t="n">
        <v>557.8502303129653</v>
      </c>
      <c r="AC155" t="n">
        <v>504.6097872796108</v>
      </c>
      <c r="AD155" t="n">
        <v>407712.5005897512</v>
      </c>
      <c r="AE155" t="n">
        <v>557850.2303129653</v>
      </c>
      <c r="AF155" t="n">
        <v>3.70623458463209e-06</v>
      </c>
      <c r="AG155" t="n">
        <v>7.699652777777778</v>
      </c>
      <c r="AH155" t="n">
        <v>504609.7872796108</v>
      </c>
    </row>
    <row r="156">
      <c r="A156" t="n">
        <v>154</v>
      </c>
      <c r="B156" t="n">
        <v>95</v>
      </c>
      <c r="C156" t="inlineStr">
        <is>
          <t xml:space="preserve">CONCLUIDO	</t>
        </is>
      </c>
      <c r="D156" t="n">
        <v>3.757</v>
      </c>
      <c r="E156" t="n">
        <v>26.62</v>
      </c>
      <c r="F156" t="n">
        <v>23.89</v>
      </c>
      <c r="G156" t="n">
        <v>204.75</v>
      </c>
      <c r="H156" t="n">
        <v>2.82</v>
      </c>
      <c r="I156" t="n">
        <v>7</v>
      </c>
      <c r="J156" t="n">
        <v>248.78</v>
      </c>
      <c r="K156" t="n">
        <v>53.44</v>
      </c>
      <c r="L156" t="n">
        <v>39.5</v>
      </c>
      <c r="M156" t="n">
        <v>5</v>
      </c>
      <c r="N156" t="n">
        <v>60.85</v>
      </c>
      <c r="O156" t="n">
        <v>30917.12</v>
      </c>
      <c r="P156" t="n">
        <v>293.39</v>
      </c>
      <c r="Q156" t="n">
        <v>452.56</v>
      </c>
      <c r="R156" t="n">
        <v>67.67</v>
      </c>
      <c r="S156" t="n">
        <v>57.64</v>
      </c>
      <c r="T156" t="n">
        <v>2939.01</v>
      </c>
      <c r="U156" t="n">
        <v>0.85</v>
      </c>
      <c r="V156" t="n">
        <v>0.89</v>
      </c>
      <c r="W156" t="n">
        <v>6.81</v>
      </c>
      <c r="X156" t="n">
        <v>0.16</v>
      </c>
      <c r="Y156" t="n">
        <v>1</v>
      </c>
      <c r="Z156" t="n">
        <v>10</v>
      </c>
      <c r="AA156" t="n">
        <v>407.6384331486476</v>
      </c>
      <c r="AB156" t="n">
        <v>557.7488879724225</v>
      </c>
      <c r="AC156" t="n">
        <v>504.5181169098145</v>
      </c>
      <c r="AD156" t="n">
        <v>407638.4331486475</v>
      </c>
      <c r="AE156" t="n">
        <v>557748.8879724225</v>
      </c>
      <c r="AF156" t="n">
        <v>3.705149765696166e-06</v>
      </c>
      <c r="AG156" t="n">
        <v>7.702546296296297</v>
      </c>
      <c r="AH156" t="n">
        <v>504518.1169098145</v>
      </c>
    </row>
    <row r="157">
      <c r="A157" t="n">
        <v>155</v>
      </c>
      <c r="B157" t="n">
        <v>95</v>
      </c>
      <c r="C157" t="inlineStr">
        <is>
          <t xml:space="preserve">CONCLUIDO	</t>
        </is>
      </c>
      <c r="D157" t="n">
        <v>3.7576</v>
      </c>
      <c r="E157" t="n">
        <v>26.61</v>
      </c>
      <c r="F157" t="n">
        <v>23.88</v>
      </c>
      <c r="G157" t="n">
        <v>204.71</v>
      </c>
      <c r="H157" t="n">
        <v>2.84</v>
      </c>
      <c r="I157" t="n">
        <v>7</v>
      </c>
      <c r="J157" t="n">
        <v>249.23</v>
      </c>
      <c r="K157" t="n">
        <v>53.44</v>
      </c>
      <c r="L157" t="n">
        <v>39.75</v>
      </c>
      <c r="M157" t="n">
        <v>5</v>
      </c>
      <c r="N157" t="n">
        <v>61.04</v>
      </c>
      <c r="O157" t="n">
        <v>30972.32</v>
      </c>
      <c r="P157" t="n">
        <v>292.51</v>
      </c>
      <c r="Q157" t="n">
        <v>452.55</v>
      </c>
      <c r="R157" t="n">
        <v>67.61</v>
      </c>
      <c r="S157" t="n">
        <v>57.64</v>
      </c>
      <c r="T157" t="n">
        <v>2906.69</v>
      </c>
      <c r="U157" t="n">
        <v>0.85</v>
      </c>
      <c r="V157" t="n">
        <v>0.89</v>
      </c>
      <c r="W157" t="n">
        <v>6.8</v>
      </c>
      <c r="X157" t="n">
        <v>0.16</v>
      </c>
      <c r="Y157" t="n">
        <v>1</v>
      </c>
      <c r="Z157" t="n">
        <v>10</v>
      </c>
      <c r="AA157" t="n">
        <v>407.000502343152</v>
      </c>
      <c r="AB157" t="n">
        <v>556.8760429008227</v>
      </c>
      <c r="AC157" t="n">
        <v>503.7285749468024</v>
      </c>
      <c r="AD157" t="n">
        <v>407000.5023431521</v>
      </c>
      <c r="AE157" t="n">
        <v>556876.0429008227</v>
      </c>
      <c r="AF157" t="n">
        <v>3.705741485115761e-06</v>
      </c>
      <c r="AG157" t="n">
        <v>7.699652777777778</v>
      </c>
      <c r="AH157" t="n">
        <v>503728.5749468025</v>
      </c>
    </row>
    <row r="158">
      <c r="A158" t="n">
        <v>156</v>
      </c>
      <c r="B158" t="n">
        <v>95</v>
      </c>
      <c r="C158" t="inlineStr">
        <is>
          <t xml:space="preserve">CONCLUIDO	</t>
        </is>
      </c>
      <c r="D158" t="n">
        <v>3.7568</v>
      </c>
      <c r="E158" t="n">
        <v>26.62</v>
      </c>
      <c r="F158" t="n">
        <v>23.89</v>
      </c>
      <c r="G158" t="n">
        <v>204.76</v>
      </c>
      <c r="H158" t="n">
        <v>2.85</v>
      </c>
      <c r="I158" t="n">
        <v>7</v>
      </c>
      <c r="J158" t="n">
        <v>249.68</v>
      </c>
      <c r="K158" t="n">
        <v>53.44</v>
      </c>
      <c r="L158" t="n">
        <v>40</v>
      </c>
      <c r="M158" t="n">
        <v>4</v>
      </c>
      <c r="N158" t="n">
        <v>61.24</v>
      </c>
      <c r="O158" t="n">
        <v>31027.6</v>
      </c>
      <c r="P158" t="n">
        <v>292.22</v>
      </c>
      <c r="Q158" t="n">
        <v>452.57</v>
      </c>
      <c r="R158" t="n">
        <v>67.66</v>
      </c>
      <c r="S158" t="n">
        <v>57.64</v>
      </c>
      <c r="T158" t="n">
        <v>2931.31</v>
      </c>
      <c r="U158" t="n">
        <v>0.85</v>
      </c>
      <c r="V158" t="n">
        <v>0.89</v>
      </c>
      <c r="W158" t="n">
        <v>6.81</v>
      </c>
      <c r="X158" t="n">
        <v>0.17</v>
      </c>
      <c r="Y158" t="n">
        <v>1</v>
      </c>
      <c r="Z158" t="n">
        <v>10</v>
      </c>
      <c r="AA158" t="n">
        <v>406.8990426237445</v>
      </c>
      <c r="AB158" t="n">
        <v>556.7372212366423</v>
      </c>
      <c r="AC158" t="n">
        <v>503.603002227414</v>
      </c>
      <c r="AD158" t="n">
        <v>406899.0426237445</v>
      </c>
      <c r="AE158" t="n">
        <v>556737.2212366423</v>
      </c>
      <c r="AF158" t="n">
        <v>3.704952525889635e-06</v>
      </c>
      <c r="AG158" t="n">
        <v>7.702546296296297</v>
      </c>
      <c r="AH158" t="n">
        <v>503603.0022274141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AH73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55</v>
      </c>
      <c r="C2" t="inlineStr">
        <is>
          <t xml:space="preserve">CONCLUIDO	</t>
        </is>
      </c>
      <c r="D2" t="n">
        <v>2.6638</v>
      </c>
      <c r="E2" t="n">
        <v>37.54</v>
      </c>
      <c r="F2" t="n">
        <v>30.2</v>
      </c>
      <c r="G2" t="n">
        <v>8.24</v>
      </c>
      <c r="H2" t="n">
        <v>0.15</v>
      </c>
      <c r="I2" t="n">
        <v>220</v>
      </c>
      <c r="J2" t="n">
        <v>116.05</v>
      </c>
      <c r="K2" t="n">
        <v>43.4</v>
      </c>
      <c r="L2" t="n">
        <v>1</v>
      </c>
      <c r="M2" t="n">
        <v>218</v>
      </c>
      <c r="N2" t="n">
        <v>16.65</v>
      </c>
      <c r="O2" t="n">
        <v>14546.17</v>
      </c>
      <c r="P2" t="n">
        <v>304.02</v>
      </c>
      <c r="Q2" t="n">
        <v>453.22</v>
      </c>
      <c r="R2" t="n">
        <v>273.43</v>
      </c>
      <c r="S2" t="n">
        <v>57.64</v>
      </c>
      <c r="T2" t="n">
        <v>104752.97</v>
      </c>
      <c r="U2" t="n">
        <v>0.21</v>
      </c>
      <c r="V2" t="n">
        <v>0.7</v>
      </c>
      <c r="W2" t="n">
        <v>7.15</v>
      </c>
      <c r="X2" t="n">
        <v>6.46</v>
      </c>
      <c r="Y2" t="n">
        <v>1</v>
      </c>
      <c r="Z2" t="n">
        <v>10</v>
      </c>
      <c r="AA2" t="n">
        <v>569.6661867068711</v>
      </c>
      <c r="AB2" t="n">
        <v>779.4424085507791</v>
      </c>
      <c r="AC2" t="n">
        <v>705.053519032983</v>
      </c>
      <c r="AD2" t="n">
        <v>569666.1867068711</v>
      </c>
      <c r="AE2" t="n">
        <v>779442.4085507791</v>
      </c>
      <c r="AF2" t="n">
        <v>3.058034347604642e-06</v>
      </c>
      <c r="AG2" t="n">
        <v>10.86226851851852</v>
      </c>
      <c r="AH2" t="n">
        <v>705053.519032983</v>
      </c>
    </row>
    <row r="3">
      <c r="A3" t="n">
        <v>1</v>
      </c>
      <c r="B3" t="n">
        <v>55</v>
      </c>
      <c r="C3" t="inlineStr">
        <is>
          <t xml:space="preserve">CONCLUIDO	</t>
        </is>
      </c>
      <c r="D3" t="n">
        <v>2.8837</v>
      </c>
      <c r="E3" t="n">
        <v>34.68</v>
      </c>
      <c r="F3" t="n">
        <v>28.6</v>
      </c>
      <c r="G3" t="n">
        <v>10.28</v>
      </c>
      <c r="H3" t="n">
        <v>0.19</v>
      </c>
      <c r="I3" t="n">
        <v>167</v>
      </c>
      <c r="J3" t="n">
        <v>116.37</v>
      </c>
      <c r="K3" t="n">
        <v>43.4</v>
      </c>
      <c r="L3" t="n">
        <v>1.25</v>
      </c>
      <c r="M3" t="n">
        <v>165</v>
      </c>
      <c r="N3" t="n">
        <v>16.72</v>
      </c>
      <c r="O3" t="n">
        <v>14585.96</v>
      </c>
      <c r="P3" t="n">
        <v>287.42</v>
      </c>
      <c r="Q3" t="n">
        <v>453.09</v>
      </c>
      <c r="R3" t="n">
        <v>221.25</v>
      </c>
      <c r="S3" t="n">
        <v>57.64</v>
      </c>
      <c r="T3" t="n">
        <v>78930.13</v>
      </c>
      <c r="U3" t="n">
        <v>0.26</v>
      </c>
      <c r="V3" t="n">
        <v>0.74</v>
      </c>
      <c r="W3" t="n">
        <v>7.07</v>
      </c>
      <c r="X3" t="n">
        <v>4.87</v>
      </c>
      <c r="Y3" t="n">
        <v>1</v>
      </c>
      <c r="Z3" t="n">
        <v>10</v>
      </c>
      <c r="AA3" t="n">
        <v>510.7700275458342</v>
      </c>
      <c r="AB3" t="n">
        <v>698.8580852714861</v>
      </c>
      <c r="AC3" t="n">
        <v>632.1600504666577</v>
      </c>
      <c r="AD3" t="n">
        <v>510770.0275458342</v>
      </c>
      <c r="AE3" t="n">
        <v>698858.0852714861</v>
      </c>
      <c r="AF3" t="n">
        <v>3.310478882869399e-06</v>
      </c>
      <c r="AG3" t="n">
        <v>10.03472222222222</v>
      </c>
      <c r="AH3" t="n">
        <v>632160.0504666577</v>
      </c>
    </row>
    <row r="4">
      <c r="A4" t="n">
        <v>2</v>
      </c>
      <c r="B4" t="n">
        <v>55</v>
      </c>
      <c r="C4" t="inlineStr">
        <is>
          <t xml:space="preserve">CONCLUIDO	</t>
        </is>
      </c>
      <c r="D4" t="n">
        <v>3.0383</v>
      </c>
      <c r="E4" t="n">
        <v>32.91</v>
      </c>
      <c r="F4" t="n">
        <v>27.63</v>
      </c>
      <c r="G4" t="n">
        <v>12.37</v>
      </c>
      <c r="H4" t="n">
        <v>0.23</v>
      </c>
      <c r="I4" t="n">
        <v>134</v>
      </c>
      <c r="J4" t="n">
        <v>116.69</v>
      </c>
      <c r="K4" t="n">
        <v>43.4</v>
      </c>
      <c r="L4" t="n">
        <v>1.5</v>
      </c>
      <c r="M4" t="n">
        <v>132</v>
      </c>
      <c r="N4" t="n">
        <v>16.79</v>
      </c>
      <c r="O4" t="n">
        <v>14625.77</v>
      </c>
      <c r="P4" t="n">
        <v>277.08</v>
      </c>
      <c r="Q4" t="n">
        <v>452.87</v>
      </c>
      <c r="R4" t="n">
        <v>189.4</v>
      </c>
      <c r="S4" t="n">
        <v>57.64</v>
      </c>
      <c r="T4" t="n">
        <v>63169.73</v>
      </c>
      <c r="U4" t="n">
        <v>0.3</v>
      </c>
      <c r="V4" t="n">
        <v>0.77</v>
      </c>
      <c r="W4" t="n">
        <v>7.01</v>
      </c>
      <c r="X4" t="n">
        <v>3.9</v>
      </c>
      <c r="Y4" t="n">
        <v>1</v>
      </c>
      <c r="Z4" t="n">
        <v>10</v>
      </c>
      <c r="AA4" t="n">
        <v>471.7201615045784</v>
      </c>
      <c r="AB4" t="n">
        <v>645.4283357953362</v>
      </c>
      <c r="AC4" t="n">
        <v>583.8295612913873</v>
      </c>
      <c r="AD4" t="n">
        <v>471720.1615045784</v>
      </c>
      <c r="AE4" t="n">
        <v>645428.3357953363</v>
      </c>
      <c r="AF4" t="n">
        <v>3.487959215529387e-06</v>
      </c>
      <c r="AG4" t="n">
        <v>9.522569444444445</v>
      </c>
      <c r="AH4" t="n">
        <v>583829.5612913873</v>
      </c>
    </row>
    <row r="5">
      <c r="A5" t="n">
        <v>3</v>
      </c>
      <c r="B5" t="n">
        <v>55</v>
      </c>
      <c r="C5" t="inlineStr">
        <is>
          <t xml:space="preserve">CONCLUIDO	</t>
        </is>
      </c>
      <c r="D5" t="n">
        <v>3.1539</v>
      </c>
      <c r="E5" t="n">
        <v>31.71</v>
      </c>
      <c r="F5" t="n">
        <v>26.95</v>
      </c>
      <c r="G5" t="n">
        <v>14.44</v>
      </c>
      <c r="H5" t="n">
        <v>0.26</v>
      </c>
      <c r="I5" t="n">
        <v>112</v>
      </c>
      <c r="J5" t="n">
        <v>117.01</v>
      </c>
      <c r="K5" t="n">
        <v>43.4</v>
      </c>
      <c r="L5" t="n">
        <v>1.75</v>
      </c>
      <c r="M5" t="n">
        <v>110</v>
      </c>
      <c r="N5" t="n">
        <v>16.86</v>
      </c>
      <c r="O5" t="n">
        <v>14665.62</v>
      </c>
      <c r="P5" t="n">
        <v>269.69</v>
      </c>
      <c r="Q5" t="n">
        <v>452.91</v>
      </c>
      <c r="R5" t="n">
        <v>167.17</v>
      </c>
      <c r="S5" t="n">
        <v>57.64</v>
      </c>
      <c r="T5" t="n">
        <v>52162.03</v>
      </c>
      <c r="U5" t="n">
        <v>0.34</v>
      </c>
      <c r="V5" t="n">
        <v>0.79</v>
      </c>
      <c r="W5" t="n">
        <v>6.97</v>
      </c>
      <c r="X5" t="n">
        <v>3.21</v>
      </c>
      <c r="Y5" t="n">
        <v>1</v>
      </c>
      <c r="Z5" t="n">
        <v>10</v>
      </c>
      <c r="AA5" t="n">
        <v>441.8965781785016</v>
      </c>
      <c r="AB5" t="n">
        <v>604.6223933649608</v>
      </c>
      <c r="AC5" t="n">
        <v>546.918080735067</v>
      </c>
      <c r="AD5" t="n">
        <v>441896.5781785016</v>
      </c>
      <c r="AE5" t="n">
        <v>604622.3933649608</v>
      </c>
      <c r="AF5" t="n">
        <v>3.620667666082393e-06</v>
      </c>
      <c r="AG5" t="n">
        <v>9.175347222222223</v>
      </c>
      <c r="AH5" t="n">
        <v>546918.0807350669</v>
      </c>
    </row>
    <row r="6">
      <c r="A6" t="n">
        <v>4</v>
      </c>
      <c r="B6" t="n">
        <v>55</v>
      </c>
      <c r="C6" t="inlineStr">
        <is>
          <t xml:space="preserve">CONCLUIDO	</t>
        </is>
      </c>
      <c r="D6" t="n">
        <v>3.2382</v>
      </c>
      <c r="E6" t="n">
        <v>30.88</v>
      </c>
      <c r="F6" t="n">
        <v>26.5</v>
      </c>
      <c r="G6" t="n">
        <v>16.57</v>
      </c>
      <c r="H6" t="n">
        <v>0.3</v>
      </c>
      <c r="I6" t="n">
        <v>96</v>
      </c>
      <c r="J6" t="n">
        <v>117.34</v>
      </c>
      <c r="K6" t="n">
        <v>43.4</v>
      </c>
      <c r="L6" t="n">
        <v>2</v>
      </c>
      <c r="M6" t="n">
        <v>94</v>
      </c>
      <c r="N6" t="n">
        <v>16.94</v>
      </c>
      <c r="O6" t="n">
        <v>14705.49</v>
      </c>
      <c r="P6" t="n">
        <v>264.62</v>
      </c>
      <c r="Q6" t="n">
        <v>452.88</v>
      </c>
      <c r="R6" t="n">
        <v>152.8</v>
      </c>
      <c r="S6" t="n">
        <v>57.64</v>
      </c>
      <c r="T6" t="n">
        <v>45057.43</v>
      </c>
      <c r="U6" t="n">
        <v>0.38</v>
      </c>
      <c r="V6" t="n">
        <v>0.8</v>
      </c>
      <c r="W6" t="n">
        <v>6.95</v>
      </c>
      <c r="X6" t="n">
        <v>2.77</v>
      </c>
      <c r="Y6" t="n">
        <v>1</v>
      </c>
      <c r="Z6" t="n">
        <v>10</v>
      </c>
      <c r="AA6" t="n">
        <v>429.2949895466945</v>
      </c>
      <c r="AB6" t="n">
        <v>587.3803438560683</v>
      </c>
      <c r="AC6" t="n">
        <v>531.3215882319348</v>
      </c>
      <c r="AD6" t="n">
        <v>429294.9895466944</v>
      </c>
      <c r="AE6" t="n">
        <v>587380.3438560683</v>
      </c>
      <c r="AF6" t="n">
        <v>3.717443811252102e-06</v>
      </c>
      <c r="AG6" t="n">
        <v>8.935185185185185</v>
      </c>
      <c r="AH6" t="n">
        <v>531321.5882319348</v>
      </c>
    </row>
    <row r="7">
      <c r="A7" t="n">
        <v>5</v>
      </c>
      <c r="B7" t="n">
        <v>55</v>
      </c>
      <c r="C7" t="inlineStr">
        <is>
          <t xml:space="preserve">CONCLUIDO	</t>
        </is>
      </c>
      <c r="D7" t="n">
        <v>3.311</v>
      </c>
      <c r="E7" t="n">
        <v>30.2</v>
      </c>
      <c r="F7" t="n">
        <v>26.11</v>
      </c>
      <c r="G7" t="n">
        <v>18.65</v>
      </c>
      <c r="H7" t="n">
        <v>0.34</v>
      </c>
      <c r="I7" t="n">
        <v>84</v>
      </c>
      <c r="J7" t="n">
        <v>117.66</v>
      </c>
      <c r="K7" t="n">
        <v>43.4</v>
      </c>
      <c r="L7" t="n">
        <v>2.25</v>
      </c>
      <c r="M7" t="n">
        <v>82</v>
      </c>
      <c r="N7" t="n">
        <v>17.01</v>
      </c>
      <c r="O7" t="n">
        <v>14745.39</v>
      </c>
      <c r="P7" t="n">
        <v>260.26</v>
      </c>
      <c r="Q7" t="n">
        <v>452.76</v>
      </c>
      <c r="R7" t="n">
        <v>140.1</v>
      </c>
      <c r="S7" t="n">
        <v>57.64</v>
      </c>
      <c r="T7" t="n">
        <v>38769.27</v>
      </c>
      <c r="U7" t="n">
        <v>0.41</v>
      </c>
      <c r="V7" t="n">
        <v>0.8100000000000001</v>
      </c>
      <c r="W7" t="n">
        <v>6.93</v>
      </c>
      <c r="X7" t="n">
        <v>2.38</v>
      </c>
      <c r="Y7" t="n">
        <v>1</v>
      </c>
      <c r="Z7" t="n">
        <v>10</v>
      </c>
      <c r="AA7" t="n">
        <v>419.0787944049889</v>
      </c>
      <c r="AB7" t="n">
        <v>573.4020949564665</v>
      </c>
      <c r="AC7" t="n">
        <v>518.6774037887152</v>
      </c>
      <c r="AD7" t="n">
        <v>419078.7944049889</v>
      </c>
      <c r="AE7" t="n">
        <v>573402.0949564665</v>
      </c>
      <c r="AF7" t="n">
        <v>3.801017991185137e-06</v>
      </c>
      <c r="AG7" t="n">
        <v>8.738425925925926</v>
      </c>
      <c r="AH7" t="n">
        <v>518677.4037887153</v>
      </c>
    </row>
    <row r="8">
      <c r="A8" t="n">
        <v>6</v>
      </c>
      <c r="B8" t="n">
        <v>55</v>
      </c>
      <c r="C8" t="inlineStr">
        <is>
          <t xml:space="preserve">CONCLUIDO	</t>
        </is>
      </c>
      <c r="D8" t="n">
        <v>3.3616</v>
      </c>
      <c r="E8" t="n">
        <v>29.75</v>
      </c>
      <c r="F8" t="n">
        <v>25.87</v>
      </c>
      <c r="G8" t="n">
        <v>20.7</v>
      </c>
      <c r="H8" t="n">
        <v>0.37</v>
      </c>
      <c r="I8" t="n">
        <v>75</v>
      </c>
      <c r="J8" t="n">
        <v>117.98</v>
      </c>
      <c r="K8" t="n">
        <v>43.4</v>
      </c>
      <c r="L8" t="n">
        <v>2.5</v>
      </c>
      <c r="M8" t="n">
        <v>73</v>
      </c>
      <c r="N8" t="n">
        <v>17.08</v>
      </c>
      <c r="O8" t="n">
        <v>14785.31</v>
      </c>
      <c r="P8" t="n">
        <v>257.16</v>
      </c>
      <c r="Q8" t="n">
        <v>452.82</v>
      </c>
      <c r="R8" t="n">
        <v>131.92</v>
      </c>
      <c r="S8" t="n">
        <v>57.64</v>
      </c>
      <c r="T8" t="n">
        <v>34722.95</v>
      </c>
      <c r="U8" t="n">
        <v>0.44</v>
      </c>
      <c r="V8" t="n">
        <v>0.82</v>
      </c>
      <c r="W8" t="n">
        <v>6.92</v>
      </c>
      <c r="X8" t="n">
        <v>2.14</v>
      </c>
      <c r="Y8" t="n">
        <v>1</v>
      </c>
      <c r="Z8" t="n">
        <v>10</v>
      </c>
      <c r="AA8" t="n">
        <v>412.2719650176309</v>
      </c>
      <c r="AB8" t="n">
        <v>564.0886906925646</v>
      </c>
      <c r="AC8" t="n">
        <v>510.2528577563153</v>
      </c>
      <c r="AD8" t="n">
        <v>412271.9650176309</v>
      </c>
      <c r="AE8" t="n">
        <v>564088.6906925646</v>
      </c>
      <c r="AF8" t="n">
        <v>3.859106638226504e-06</v>
      </c>
      <c r="AG8" t="n">
        <v>8.608217592592593</v>
      </c>
      <c r="AH8" t="n">
        <v>510252.8577563153</v>
      </c>
    </row>
    <row r="9">
      <c r="A9" t="n">
        <v>7</v>
      </c>
      <c r="B9" t="n">
        <v>55</v>
      </c>
      <c r="C9" t="inlineStr">
        <is>
          <t xml:space="preserve">CONCLUIDO	</t>
        </is>
      </c>
      <c r="D9" t="n">
        <v>3.4074</v>
      </c>
      <c r="E9" t="n">
        <v>29.35</v>
      </c>
      <c r="F9" t="n">
        <v>25.64</v>
      </c>
      <c r="G9" t="n">
        <v>22.62</v>
      </c>
      <c r="H9" t="n">
        <v>0.41</v>
      </c>
      <c r="I9" t="n">
        <v>68</v>
      </c>
      <c r="J9" t="n">
        <v>118.31</v>
      </c>
      <c r="K9" t="n">
        <v>43.4</v>
      </c>
      <c r="L9" t="n">
        <v>2.75</v>
      </c>
      <c r="M9" t="n">
        <v>66</v>
      </c>
      <c r="N9" t="n">
        <v>17.16</v>
      </c>
      <c r="O9" t="n">
        <v>14825.26</v>
      </c>
      <c r="P9" t="n">
        <v>254.25</v>
      </c>
      <c r="Q9" t="n">
        <v>452.73</v>
      </c>
      <c r="R9" t="n">
        <v>124.58</v>
      </c>
      <c r="S9" t="n">
        <v>57.64</v>
      </c>
      <c r="T9" t="n">
        <v>31090.21</v>
      </c>
      <c r="U9" t="n">
        <v>0.46</v>
      </c>
      <c r="V9" t="n">
        <v>0.83</v>
      </c>
      <c r="W9" t="n">
        <v>6.9</v>
      </c>
      <c r="X9" t="n">
        <v>1.91</v>
      </c>
      <c r="Y9" t="n">
        <v>1</v>
      </c>
      <c r="Z9" t="n">
        <v>10</v>
      </c>
      <c r="AA9" t="n">
        <v>395.0570866351512</v>
      </c>
      <c r="AB9" t="n">
        <v>540.5345346228221</v>
      </c>
      <c r="AC9" t="n">
        <v>488.9466772834032</v>
      </c>
      <c r="AD9" t="n">
        <v>395057.0866351512</v>
      </c>
      <c r="AE9" t="n">
        <v>540534.5346228221</v>
      </c>
      <c r="AF9" t="n">
        <v>3.911684899777782e-06</v>
      </c>
      <c r="AG9" t="n">
        <v>8.492476851851853</v>
      </c>
      <c r="AH9" t="n">
        <v>488946.6772834032</v>
      </c>
    </row>
    <row r="10">
      <c r="A10" t="n">
        <v>8</v>
      </c>
      <c r="B10" t="n">
        <v>55</v>
      </c>
      <c r="C10" t="inlineStr">
        <is>
          <t xml:space="preserve">CONCLUIDO	</t>
        </is>
      </c>
      <c r="D10" t="n">
        <v>3.4415</v>
      </c>
      <c r="E10" t="n">
        <v>29.06</v>
      </c>
      <c r="F10" t="n">
        <v>25.49</v>
      </c>
      <c r="G10" t="n">
        <v>24.67</v>
      </c>
      <c r="H10" t="n">
        <v>0.45</v>
      </c>
      <c r="I10" t="n">
        <v>62</v>
      </c>
      <c r="J10" t="n">
        <v>118.63</v>
      </c>
      <c r="K10" t="n">
        <v>43.4</v>
      </c>
      <c r="L10" t="n">
        <v>3</v>
      </c>
      <c r="M10" t="n">
        <v>60</v>
      </c>
      <c r="N10" t="n">
        <v>17.23</v>
      </c>
      <c r="O10" t="n">
        <v>14865.24</v>
      </c>
      <c r="P10" t="n">
        <v>252.24</v>
      </c>
      <c r="Q10" t="n">
        <v>452.65</v>
      </c>
      <c r="R10" t="n">
        <v>119.62</v>
      </c>
      <c r="S10" t="n">
        <v>57.64</v>
      </c>
      <c r="T10" t="n">
        <v>28636.89</v>
      </c>
      <c r="U10" t="n">
        <v>0.48</v>
      </c>
      <c r="V10" t="n">
        <v>0.83</v>
      </c>
      <c r="W10" t="n">
        <v>6.9</v>
      </c>
      <c r="X10" t="n">
        <v>1.76</v>
      </c>
      <c r="Y10" t="n">
        <v>1</v>
      </c>
      <c r="Z10" t="n">
        <v>10</v>
      </c>
      <c r="AA10" t="n">
        <v>390.7905876518156</v>
      </c>
      <c r="AB10" t="n">
        <v>534.6969224891714</v>
      </c>
      <c r="AC10" t="n">
        <v>483.6661986586481</v>
      </c>
      <c r="AD10" t="n">
        <v>390790.5876518156</v>
      </c>
      <c r="AE10" t="n">
        <v>534696.9224891714</v>
      </c>
      <c r="AF10" t="n">
        <v>3.950831596696964e-06</v>
      </c>
      <c r="AG10" t="n">
        <v>8.408564814814815</v>
      </c>
      <c r="AH10" t="n">
        <v>483666.1986586481</v>
      </c>
    </row>
    <row r="11">
      <c r="A11" t="n">
        <v>9</v>
      </c>
      <c r="B11" t="n">
        <v>55</v>
      </c>
      <c r="C11" t="inlineStr">
        <is>
          <t xml:space="preserve">CONCLUIDO	</t>
        </is>
      </c>
      <c r="D11" t="n">
        <v>3.4739</v>
      </c>
      <c r="E11" t="n">
        <v>28.79</v>
      </c>
      <c r="F11" t="n">
        <v>25.34</v>
      </c>
      <c r="G11" t="n">
        <v>26.67</v>
      </c>
      <c r="H11" t="n">
        <v>0.48</v>
      </c>
      <c r="I11" t="n">
        <v>57</v>
      </c>
      <c r="J11" t="n">
        <v>118.96</v>
      </c>
      <c r="K11" t="n">
        <v>43.4</v>
      </c>
      <c r="L11" t="n">
        <v>3.25</v>
      </c>
      <c r="M11" t="n">
        <v>55</v>
      </c>
      <c r="N11" t="n">
        <v>17.31</v>
      </c>
      <c r="O11" t="n">
        <v>14905.25</v>
      </c>
      <c r="P11" t="n">
        <v>250.05</v>
      </c>
      <c r="Q11" t="n">
        <v>452.63</v>
      </c>
      <c r="R11" t="n">
        <v>114.94</v>
      </c>
      <c r="S11" t="n">
        <v>57.64</v>
      </c>
      <c r="T11" t="n">
        <v>26322.04</v>
      </c>
      <c r="U11" t="n">
        <v>0.5</v>
      </c>
      <c r="V11" t="n">
        <v>0.84</v>
      </c>
      <c r="W11" t="n">
        <v>6.89</v>
      </c>
      <c r="X11" t="n">
        <v>1.61</v>
      </c>
      <c r="Y11" t="n">
        <v>1</v>
      </c>
      <c r="Z11" t="n">
        <v>10</v>
      </c>
      <c r="AA11" t="n">
        <v>386.5998833056437</v>
      </c>
      <c r="AB11" t="n">
        <v>528.9630159219115</v>
      </c>
      <c r="AC11" t="n">
        <v>478.4795280865791</v>
      </c>
      <c r="AD11" t="n">
        <v>386599.8833056437</v>
      </c>
      <c r="AE11" t="n">
        <v>528963.0159219115</v>
      </c>
      <c r="AF11" t="n">
        <v>3.988026698755073e-06</v>
      </c>
      <c r="AG11" t="n">
        <v>8.330439814814815</v>
      </c>
      <c r="AH11" t="n">
        <v>478479.5280865791</v>
      </c>
    </row>
    <row r="12">
      <c r="A12" t="n">
        <v>10</v>
      </c>
      <c r="B12" t="n">
        <v>55</v>
      </c>
      <c r="C12" t="inlineStr">
        <is>
          <t xml:space="preserve">CONCLUIDO	</t>
        </is>
      </c>
      <c r="D12" t="n">
        <v>3.5077</v>
      </c>
      <c r="E12" t="n">
        <v>28.51</v>
      </c>
      <c r="F12" t="n">
        <v>25.18</v>
      </c>
      <c r="G12" t="n">
        <v>29.06</v>
      </c>
      <c r="H12" t="n">
        <v>0.52</v>
      </c>
      <c r="I12" t="n">
        <v>52</v>
      </c>
      <c r="J12" t="n">
        <v>119.28</v>
      </c>
      <c r="K12" t="n">
        <v>43.4</v>
      </c>
      <c r="L12" t="n">
        <v>3.5</v>
      </c>
      <c r="M12" t="n">
        <v>50</v>
      </c>
      <c r="N12" t="n">
        <v>17.38</v>
      </c>
      <c r="O12" t="n">
        <v>14945.29</v>
      </c>
      <c r="P12" t="n">
        <v>248.11</v>
      </c>
      <c r="Q12" t="n">
        <v>452.69</v>
      </c>
      <c r="R12" t="n">
        <v>109.68</v>
      </c>
      <c r="S12" t="n">
        <v>57.64</v>
      </c>
      <c r="T12" t="n">
        <v>23715.86</v>
      </c>
      <c r="U12" t="n">
        <v>0.53</v>
      </c>
      <c r="V12" t="n">
        <v>0.84</v>
      </c>
      <c r="W12" t="n">
        <v>6.88</v>
      </c>
      <c r="X12" t="n">
        <v>1.46</v>
      </c>
      <c r="Y12" t="n">
        <v>1</v>
      </c>
      <c r="Z12" t="n">
        <v>10</v>
      </c>
      <c r="AA12" t="n">
        <v>382.5391896788902</v>
      </c>
      <c r="AB12" t="n">
        <v>523.406995756628</v>
      </c>
      <c r="AC12" t="n">
        <v>473.453766687947</v>
      </c>
      <c r="AD12" t="n">
        <v>382539.1896788902</v>
      </c>
      <c r="AE12" t="n">
        <v>523406.995756628</v>
      </c>
      <c r="AF12" t="n">
        <v>4.026828996581125e-06</v>
      </c>
      <c r="AG12" t="n">
        <v>8.249421296296296</v>
      </c>
      <c r="AH12" t="n">
        <v>473453.766687947</v>
      </c>
    </row>
    <row r="13">
      <c r="A13" t="n">
        <v>11</v>
      </c>
      <c r="B13" t="n">
        <v>55</v>
      </c>
      <c r="C13" t="inlineStr">
        <is>
          <t xml:space="preserve">CONCLUIDO	</t>
        </is>
      </c>
      <c r="D13" t="n">
        <v>3.5237</v>
      </c>
      <c r="E13" t="n">
        <v>28.38</v>
      </c>
      <c r="F13" t="n">
        <v>25.12</v>
      </c>
      <c r="G13" t="n">
        <v>30.76</v>
      </c>
      <c r="H13" t="n">
        <v>0.55</v>
      </c>
      <c r="I13" t="n">
        <v>49</v>
      </c>
      <c r="J13" t="n">
        <v>119.61</v>
      </c>
      <c r="K13" t="n">
        <v>43.4</v>
      </c>
      <c r="L13" t="n">
        <v>3.75</v>
      </c>
      <c r="M13" t="n">
        <v>47</v>
      </c>
      <c r="N13" t="n">
        <v>17.46</v>
      </c>
      <c r="O13" t="n">
        <v>14985.35</v>
      </c>
      <c r="P13" t="n">
        <v>246.7</v>
      </c>
      <c r="Q13" t="n">
        <v>452.69</v>
      </c>
      <c r="R13" t="n">
        <v>107.79</v>
      </c>
      <c r="S13" t="n">
        <v>57.64</v>
      </c>
      <c r="T13" t="n">
        <v>22789.72</v>
      </c>
      <c r="U13" t="n">
        <v>0.53</v>
      </c>
      <c r="V13" t="n">
        <v>0.84</v>
      </c>
      <c r="W13" t="n">
        <v>6.88</v>
      </c>
      <c r="X13" t="n">
        <v>1.4</v>
      </c>
      <c r="Y13" t="n">
        <v>1</v>
      </c>
      <c r="Z13" t="n">
        <v>10</v>
      </c>
      <c r="AA13" t="n">
        <v>380.3469551526514</v>
      </c>
      <c r="AB13" t="n">
        <v>520.4074837632666</v>
      </c>
      <c r="AC13" t="n">
        <v>470.7405239093904</v>
      </c>
      <c r="AD13" t="n">
        <v>380346.9551526514</v>
      </c>
      <c r="AE13" t="n">
        <v>520407.4837632665</v>
      </c>
      <c r="AF13" t="n">
        <v>4.045196948214759e-06</v>
      </c>
      <c r="AG13" t="n">
        <v>8.211805555555555</v>
      </c>
      <c r="AH13" t="n">
        <v>470740.5239093904</v>
      </c>
    </row>
    <row r="14">
      <c r="A14" t="n">
        <v>12</v>
      </c>
      <c r="B14" t="n">
        <v>55</v>
      </c>
      <c r="C14" t="inlineStr">
        <is>
          <t xml:space="preserve">CONCLUIDO	</t>
        </is>
      </c>
      <c r="D14" t="n">
        <v>3.5523</v>
      </c>
      <c r="E14" t="n">
        <v>28.15</v>
      </c>
      <c r="F14" t="n">
        <v>24.99</v>
      </c>
      <c r="G14" t="n">
        <v>33.32</v>
      </c>
      <c r="H14" t="n">
        <v>0.59</v>
      </c>
      <c r="I14" t="n">
        <v>45</v>
      </c>
      <c r="J14" t="n">
        <v>119.93</v>
      </c>
      <c r="K14" t="n">
        <v>43.4</v>
      </c>
      <c r="L14" t="n">
        <v>4</v>
      </c>
      <c r="M14" t="n">
        <v>43</v>
      </c>
      <c r="N14" t="n">
        <v>17.53</v>
      </c>
      <c r="O14" t="n">
        <v>15025.44</v>
      </c>
      <c r="P14" t="n">
        <v>245.01</v>
      </c>
      <c r="Q14" t="n">
        <v>452.72</v>
      </c>
      <c r="R14" t="n">
        <v>103.47</v>
      </c>
      <c r="S14" t="n">
        <v>57.64</v>
      </c>
      <c r="T14" t="n">
        <v>20647.01</v>
      </c>
      <c r="U14" t="n">
        <v>0.5600000000000001</v>
      </c>
      <c r="V14" t="n">
        <v>0.85</v>
      </c>
      <c r="W14" t="n">
        <v>6.87</v>
      </c>
      <c r="X14" t="n">
        <v>1.26</v>
      </c>
      <c r="Y14" t="n">
        <v>1</v>
      </c>
      <c r="Z14" t="n">
        <v>10</v>
      </c>
      <c r="AA14" t="n">
        <v>376.9851431486331</v>
      </c>
      <c r="AB14" t="n">
        <v>515.8077042666904</v>
      </c>
      <c r="AC14" t="n">
        <v>466.5797409121365</v>
      </c>
      <c r="AD14" t="n">
        <v>376985.1431486331</v>
      </c>
      <c r="AE14" t="n">
        <v>515807.7042666904</v>
      </c>
      <c r="AF14" t="n">
        <v>4.07802966175988e-06</v>
      </c>
      <c r="AG14" t="n">
        <v>8.14525462962963</v>
      </c>
      <c r="AH14" t="n">
        <v>466579.7409121365</v>
      </c>
    </row>
    <row r="15">
      <c r="A15" t="n">
        <v>13</v>
      </c>
      <c r="B15" t="n">
        <v>55</v>
      </c>
      <c r="C15" t="inlineStr">
        <is>
          <t xml:space="preserve">CONCLUIDO	</t>
        </is>
      </c>
      <c r="D15" t="n">
        <v>3.5655</v>
      </c>
      <c r="E15" t="n">
        <v>28.05</v>
      </c>
      <c r="F15" t="n">
        <v>24.94</v>
      </c>
      <c r="G15" t="n">
        <v>34.79</v>
      </c>
      <c r="H15" t="n">
        <v>0.62</v>
      </c>
      <c r="I15" t="n">
        <v>43</v>
      </c>
      <c r="J15" t="n">
        <v>120.26</v>
      </c>
      <c r="K15" t="n">
        <v>43.4</v>
      </c>
      <c r="L15" t="n">
        <v>4.25</v>
      </c>
      <c r="M15" t="n">
        <v>41</v>
      </c>
      <c r="N15" t="n">
        <v>17.61</v>
      </c>
      <c r="O15" t="n">
        <v>15065.56</v>
      </c>
      <c r="P15" t="n">
        <v>243.83</v>
      </c>
      <c r="Q15" t="n">
        <v>452.78</v>
      </c>
      <c r="R15" t="n">
        <v>101.53</v>
      </c>
      <c r="S15" t="n">
        <v>57.64</v>
      </c>
      <c r="T15" t="n">
        <v>19686.1</v>
      </c>
      <c r="U15" t="n">
        <v>0.57</v>
      </c>
      <c r="V15" t="n">
        <v>0.85</v>
      </c>
      <c r="W15" t="n">
        <v>6.87</v>
      </c>
      <c r="X15" t="n">
        <v>1.21</v>
      </c>
      <c r="Y15" t="n">
        <v>1</v>
      </c>
      <c r="Z15" t="n">
        <v>10</v>
      </c>
      <c r="AA15" t="n">
        <v>375.2056872808873</v>
      </c>
      <c r="AB15" t="n">
        <v>513.3729742443883</v>
      </c>
      <c r="AC15" t="n">
        <v>464.3773781059978</v>
      </c>
      <c r="AD15" t="n">
        <v>375205.6872808873</v>
      </c>
      <c r="AE15" t="n">
        <v>513372.9742443883</v>
      </c>
      <c r="AF15" t="n">
        <v>4.093183221857628e-06</v>
      </c>
      <c r="AG15" t="n">
        <v>8.116319444444445</v>
      </c>
      <c r="AH15" t="n">
        <v>464377.3781059978</v>
      </c>
    </row>
    <row r="16">
      <c r="A16" t="n">
        <v>14</v>
      </c>
      <c r="B16" t="n">
        <v>55</v>
      </c>
      <c r="C16" t="inlineStr">
        <is>
          <t xml:space="preserve">CONCLUIDO	</t>
        </is>
      </c>
      <c r="D16" t="n">
        <v>3.5836</v>
      </c>
      <c r="E16" t="n">
        <v>27.9</v>
      </c>
      <c r="F16" t="n">
        <v>24.87</v>
      </c>
      <c r="G16" t="n">
        <v>37.3</v>
      </c>
      <c r="H16" t="n">
        <v>0.66</v>
      </c>
      <c r="I16" t="n">
        <v>40</v>
      </c>
      <c r="J16" t="n">
        <v>120.58</v>
      </c>
      <c r="K16" t="n">
        <v>43.4</v>
      </c>
      <c r="L16" t="n">
        <v>4.5</v>
      </c>
      <c r="M16" t="n">
        <v>38</v>
      </c>
      <c r="N16" t="n">
        <v>17.68</v>
      </c>
      <c r="O16" t="n">
        <v>15105.7</v>
      </c>
      <c r="P16" t="n">
        <v>242.82</v>
      </c>
      <c r="Q16" t="n">
        <v>452.67</v>
      </c>
      <c r="R16" t="n">
        <v>99.66</v>
      </c>
      <c r="S16" t="n">
        <v>57.64</v>
      </c>
      <c r="T16" t="n">
        <v>18768.69</v>
      </c>
      <c r="U16" t="n">
        <v>0.58</v>
      </c>
      <c r="V16" t="n">
        <v>0.85</v>
      </c>
      <c r="W16" t="n">
        <v>6.86</v>
      </c>
      <c r="X16" t="n">
        <v>1.14</v>
      </c>
      <c r="Y16" t="n">
        <v>1</v>
      </c>
      <c r="Z16" t="n">
        <v>10</v>
      </c>
      <c r="AA16" t="n">
        <v>373.1937370461433</v>
      </c>
      <c r="AB16" t="n">
        <v>510.6201351722316</v>
      </c>
      <c r="AC16" t="n">
        <v>461.8872661312539</v>
      </c>
      <c r="AD16" t="n">
        <v>373193.7370461433</v>
      </c>
      <c r="AE16" t="n">
        <v>510620.1351722316</v>
      </c>
      <c r="AF16" t="n">
        <v>4.113961967143176e-06</v>
      </c>
      <c r="AG16" t="n">
        <v>8.072916666666666</v>
      </c>
      <c r="AH16" t="n">
        <v>461887.2661312539</v>
      </c>
    </row>
    <row r="17">
      <c r="A17" t="n">
        <v>15</v>
      </c>
      <c r="B17" t="n">
        <v>55</v>
      </c>
      <c r="C17" t="inlineStr">
        <is>
          <t xml:space="preserve">CONCLUIDO	</t>
        </is>
      </c>
      <c r="D17" t="n">
        <v>3.5997</v>
      </c>
      <c r="E17" t="n">
        <v>27.78</v>
      </c>
      <c r="F17" t="n">
        <v>24.79</v>
      </c>
      <c r="G17" t="n">
        <v>39.14</v>
      </c>
      <c r="H17" t="n">
        <v>0.6899999999999999</v>
      </c>
      <c r="I17" t="n">
        <v>38</v>
      </c>
      <c r="J17" t="n">
        <v>120.91</v>
      </c>
      <c r="K17" t="n">
        <v>43.4</v>
      </c>
      <c r="L17" t="n">
        <v>4.75</v>
      </c>
      <c r="M17" t="n">
        <v>36</v>
      </c>
      <c r="N17" t="n">
        <v>17.76</v>
      </c>
      <c r="O17" t="n">
        <v>15145.88</v>
      </c>
      <c r="P17" t="n">
        <v>240.9</v>
      </c>
      <c r="Q17" t="n">
        <v>452.61</v>
      </c>
      <c r="R17" t="n">
        <v>97.03</v>
      </c>
      <c r="S17" t="n">
        <v>57.64</v>
      </c>
      <c r="T17" t="n">
        <v>17460.97</v>
      </c>
      <c r="U17" t="n">
        <v>0.59</v>
      </c>
      <c r="V17" t="n">
        <v>0.86</v>
      </c>
      <c r="W17" t="n">
        <v>6.85</v>
      </c>
      <c r="X17" t="n">
        <v>1.06</v>
      </c>
      <c r="Y17" t="n">
        <v>1</v>
      </c>
      <c r="Z17" t="n">
        <v>10</v>
      </c>
      <c r="AA17" t="n">
        <v>370.6902472378895</v>
      </c>
      <c r="AB17" t="n">
        <v>507.1947499704033</v>
      </c>
      <c r="AC17" t="n">
        <v>458.7887948855298</v>
      </c>
      <c r="AD17" t="n">
        <v>370690.2472378895</v>
      </c>
      <c r="AE17" t="n">
        <v>507194.7499704033</v>
      </c>
      <c r="AF17" t="n">
        <v>4.13244471847452e-06</v>
      </c>
      <c r="AG17" t="n">
        <v>8.038194444444445</v>
      </c>
      <c r="AH17" t="n">
        <v>458788.7948855298</v>
      </c>
    </row>
    <row r="18">
      <c r="A18" t="n">
        <v>16</v>
      </c>
      <c r="B18" t="n">
        <v>55</v>
      </c>
      <c r="C18" t="inlineStr">
        <is>
          <t xml:space="preserve">CONCLUIDO	</t>
        </is>
      </c>
      <c r="D18" t="n">
        <v>3.6103</v>
      </c>
      <c r="E18" t="n">
        <v>27.7</v>
      </c>
      <c r="F18" t="n">
        <v>24.75</v>
      </c>
      <c r="G18" t="n">
        <v>41.26</v>
      </c>
      <c r="H18" t="n">
        <v>0.73</v>
      </c>
      <c r="I18" t="n">
        <v>36</v>
      </c>
      <c r="J18" t="n">
        <v>121.23</v>
      </c>
      <c r="K18" t="n">
        <v>43.4</v>
      </c>
      <c r="L18" t="n">
        <v>5</v>
      </c>
      <c r="M18" t="n">
        <v>34</v>
      </c>
      <c r="N18" t="n">
        <v>17.83</v>
      </c>
      <c r="O18" t="n">
        <v>15186.08</v>
      </c>
      <c r="P18" t="n">
        <v>240.46</v>
      </c>
      <c r="Q18" t="n">
        <v>452.7</v>
      </c>
      <c r="R18" t="n">
        <v>95.94</v>
      </c>
      <c r="S18" t="n">
        <v>57.64</v>
      </c>
      <c r="T18" t="n">
        <v>16929.39</v>
      </c>
      <c r="U18" t="n">
        <v>0.6</v>
      </c>
      <c r="V18" t="n">
        <v>0.86</v>
      </c>
      <c r="W18" t="n">
        <v>6.85</v>
      </c>
      <c r="X18" t="n">
        <v>1.03</v>
      </c>
      <c r="Y18" t="n">
        <v>1</v>
      </c>
      <c r="Z18" t="n">
        <v>10</v>
      </c>
      <c r="AA18" t="n">
        <v>369.6379229659854</v>
      </c>
      <c r="AB18" t="n">
        <v>505.7549134763138</v>
      </c>
      <c r="AC18" t="n">
        <v>457.486374365613</v>
      </c>
      <c r="AD18" t="n">
        <v>369637.9229659854</v>
      </c>
      <c r="AE18" t="n">
        <v>505754.9134763138</v>
      </c>
      <c r="AF18" t="n">
        <v>4.144613486431803e-06</v>
      </c>
      <c r="AG18" t="n">
        <v>8.015046296296296</v>
      </c>
      <c r="AH18" t="n">
        <v>457486.374365613</v>
      </c>
    </row>
    <row r="19">
      <c r="A19" t="n">
        <v>17</v>
      </c>
      <c r="B19" t="n">
        <v>55</v>
      </c>
      <c r="C19" t="inlineStr">
        <is>
          <t xml:space="preserve">CONCLUIDO	</t>
        </is>
      </c>
      <c r="D19" t="n">
        <v>3.63</v>
      </c>
      <c r="E19" t="n">
        <v>27.55</v>
      </c>
      <c r="F19" t="n">
        <v>24.65</v>
      </c>
      <c r="G19" t="n">
        <v>43.5</v>
      </c>
      <c r="H19" t="n">
        <v>0.76</v>
      </c>
      <c r="I19" t="n">
        <v>34</v>
      </c>
      <c r="J19" t="n">
        <v>121.56</v>
      </c>
      <c r="K19" t="n">
        <v>43.4</v>
      </c>
      <c r="L19" t="n">
        <v>5.25</v>
      </c>
      <c r="M19" t="n">
        <v>32</v>
      </c>
      <c r="N19" t="n">
        <v>17.91</v>
      </c>
      <c r="O19" t="n">
        <v>15226.31</v>
      </c>
      <c r="P19" t="n">
        <v>238.51</v>
      </c>
      <c r="Q19" t="n">
        <v>452.68</v>
      </c>
      <c r="R19" t="n">
        <v>92.2</v>
      </c>
      <c r="S19" t="n">
        <v>57.64</v>
      </c>
      <c r="T19" t="n">
        <v>15069.64</v>
      </c>
      <c r="U19" t="n">
        <v>0.63</v>
      </c>
      <c r="V19" t="n">
        <v>0.86</v>
      </c>
      <c r="W19" t="n">
        <v>6.86</v>
      </c>
      <c r="X19" t="n">
        <v>0.93</v>
      </c>
      <c r="Y19" t="n">
        <v>1</v>
      </c>
      <c r="Z19" t="n">
        <v>10</v>
      </c>
      <c r="AA19" t="n">
        <v>366.7097361742228</v>
      </c>
      <c r="AB19" t="n">
        <v>501.7484391253403</v>
      </c>
      <c r="AC19" t="n">
        <v>453.8622723035741</v>
      </c>
      <c r="AD19" t="n">
        <v>366709.7361742228</v>
      </c>
      <c r="AE19" t="n">
        <v>501748.4391253403</v>
      </c>
      <c r="AF19" t="n">
        <v>4.167229026880715e-06</v>
      </c>
      <c r="AG19" t="n">
        <v>7.971643518518519</v>
      </c>
      <c r="AH19" t="n">
        <v>453862.2723035741</v>
      </c>
    </row>
    <row r="20">
      <c r="A20" t="n">
        <v>18</v>
      </c>
      <c r="B20" t="n">
        <v>55</v>
      </c>
      <c r="C20" t="inlineStr">
        <is>
          <t xml:space="preserve">CONCLUIDO	</t>
        </is>
      </c>
      <c r="D20" t="n">
        <v>3.6417</v>
      </c>
      <c r="E20" t="n">
        <v>27.46</v>
      </c>
      <c r="F20" t="n">
        <v>24.61</v>
      </c>
      <c r="G20" t="n">
        <v>46.15</v>
      </c>
      <c r="H20" t="n">
        <v>0.8</v>
      </c>
      <c r="I20" t="n">
        <v>32</v>
      </c>
      <c r="J20" t="n">
        <v>121.89</v>
      </c>
      <c r="K20" t="n">
        <v>43.4</v>
      </c>
      <c r="L20" t="n">
        <v>5.5</v>
      </c>
      <c r="M20" t="n">
        <v>30</v>
      </c>
      <c r="N20" t="n">
        <v>17.99</v>
      </c>
      <c r="O20" t="n">
        <v>15266.56</v>
      </c>
      <c r="P20" t="n">
        <v>237.77</v>
      </c>
      <c r="Q20" t="n">
        <v>452.57</v>
      </c>
      <c r="R20" t="n">
        <v>90.94</v>
      </c>
      <c r="S20" t="n">
        <v>57.64</v>
      </c>
      <c r="T20" t="n">
        <v>14448.53</v>
      </c>
      <c r="U20" t="n">
        <v>0.63</v>
      </c>
      <c r="V20" t="n">
        <v>0.86</v>
      </c>
      <c r="W20" t="n">
        <v>6.85</v>
      </c>
      <c r="X20" t="n">
        <v>0.89</v>
      </c>
      <c r="Y20" t="n">
        <v>1</v>
      </c>
      <c r="Z20" t="n">
        <v>10</v>
      </c>
      <c r="AA20" t="n">
        <v>365.4118249417324</v>
      </c>
      <c r="AB20" t="n">
        <v>499.9725797172446</v>
      </c>
      <c r="AC20" t="n">
        <v>452.2558984249528</v>
      </c>
      <c r="AD20" t="n">
        <v>365411.8249417325</v>
      </c>
      <c r="AE20" t="n">
        <v>499972.5797172445</v>
      </c>
      <c r="AF20" t="n">
        <v>4.18066059151281e-06</v>
      </c>
      <c r="AG20" t="n">
        <v>7.945601851851852</v>
      </c>
      <c r="AH20" t="n">
        <v>452255.8984249528</v>
      </c>
    </row>
    <row r="21">
      <c r="A21" t="n">
        <v>19</v>
      </c>
      <c r="B21" t="n">
        <v>55</v>
      </c>
      <c r="C21" t="inlineStr">
        <is>
          <t xml:space="preserve">CONCLUIDO	</t>
        </is>
      </c>
      <c r="D21" t="n">
        <v>3.6483</v>
      </c>
      <c r="E21" t="n">
        <v>27.41</v>
      </c>
      <c r="F21" t="n">
        <v>24.59</v>
      </c>
      <c r="G21" t="n">
        <v>47.58</v>
      </c>
      <c r="H21" t="n">
        <v>0.83</v>
      </c>
      <c r="I21" t="n">
        <v>31</v>
      </c>
      <c r="J21" t="n">
        <v>122.21</v>
      </c>
      <c r="K21" t="n">
        <v>43.4</v>
      </c>
      <c r="L21" t="n">
        <v>5.75</v>
      </c>
      <c r="M21" t="n">
        <v>29</v>
      </c>
      <c r="N21" t="n">
        <v>18.06</v>
      </c>
      <c r="O21" t="n">
        <v>15306.85</v>
      </c>
      <c r="P21" t="n">
        <v>236.9</v>
      </c>
      <c r="Q21" t="n">
        <v>452.63</v>
      </c>
      <c r="R21" t="n">
        <v>90.39</v>
      </c>
      <c r="S21" t="n">
        <v>57.64</v>
      </c>
      <c r="T21" t="n">
        <v>14179.7</v>
      </c>
      <c r="U21" t="n">
        <v>0.64</v>
      </c>
      <c r="V21" t="n">
        <v>0.86</v>
      </c>
      <c r="W21" t="n">
        <v>6.84</v>
      </c>
      <c r="X21" t="n">
        <v>0.86</v>
      </c>
      <c r="Y21" t="n">
        <v>1</v>
      </c>
      <c r="Z21" t="n">
        <v>10</v>
      </c>
      <c r="AA21" t="n">
        <v>364.389653644482</v>
      </c>
      <c r="AB21" t="n">
        <v>498.5739998533315</v>
      </c>
      <c r="AC21" t="n">
        <v>450.9907970603325</v>
      </c>
      <c r="AD21" t="n">
        <v>364389.653644482</v>
      </c>
      <c r="AE21" t="n">
        <v>498573.9998533315</v>
      </c>
      <c r="AF21" t="n">
        <v>4.188237371561684e-06</v>
      </c>
      <c r="AG21" t="n">
        <v>7.93113425925926</v>
      </c>
      <c r="AH21" t="n">
        <v>450990.7970603325</v>
      </c>
    </row>
    <row r="22">
      <c r="A22" t="n">
        <v>20</v>
      </c>
      <c r="B22" t="n">
        <v>55</v>
      </c>
      <c r="C22" t="inlineStr">
        <is>
          <t xml:space="preserve">CONCLUIDO	</t>
        </is>
      </c>
      <c r="D22" t="n">
        <v>3.655</v>
      </c>
      <c r="E22" t="n">
        <v>27.36</v>
      </c>
      <c r="F22" t="n">
        <v>24.56</v>
      </c>
      <c r="G22" t="n">
        <v>49.12</v>
      </c>
      <c r="H22" t="n">
        <v>0.86</v>
      </c>
      <c r="I22" t="n">
        <v>30</v>
      </c>
      <c r="J22" t="n">
        <v>122.54</v>
      </c>
      <c r="K22" t="n">
        <v>43.4</v>
      </c>
      <c r="L22" t="n">
        <v>6</v>
      </c>
      <c r="M22" t="n">
        <v>28</v>
      </c>
      <c r="N22" t="n">
        <v>18.14</v>
      </c>
      <c r="O22" t="n">
        <v>15347.16</v>
      </c>
      <c r="P22" t="n">
        <v>235.94</v>
      </c>
      <c r="Q22" t="n">
        <v>452.67</v>
      </c>
      <c r="R22" t="n">
        <v>89.69</v>
      </c>
      <c r="S22" t="n">
        <v>57.64</v>
      </c>
      <c r="T22" t="n">
        <v>13831.8</v>
      </c>
      <c r="U22" t="n">
        <v>0.64</v>
      </c>
      <c r="V22" t="n">
        <v>0.86</v>
      </c>
      <c r="W22" t="n">
        <v>6.84</v>
      </c>
      <c r="X22" t="n">
        <v>0.83</v>
      </c>
      <c r="Y22" t="n">
        <v>1</v>
      </c>
      <c r="Z22" t="n">
        <v>10</v>
      </c>
      <c r="AA22" t="n">
        <v>352.331204407259</v>
      </c>
      <c r="AB22" t="n">
        <v>482.075097625728</v>
      </c>
      <c r="AC22" t="n">
        <v>436.0665269049767</v>
      </c>
      <c r="AD22" t="n">
        <v>352331.204407259</v>
      </c>
      <c r="AE22" t="n">
        <v>482075.097625728</v>
      </c>
      <c r="AF22" t="n">
        <v>4.195928951308268e-06</v>
      </c>
      <c r="AG22" t="n">
        <v>7.916666666666667</v>
      </c>
      <c r="AH22" t="n">
        <v>436066.5269049767</v>
      </c>
    </row>
    <row r="23">
      <c r="A23" t="n">
        <v>21</v>
      </c>
      <c r="B23" t="n">
        <v>55</v>
      </c>
      <c r="C23" t="inlineStr">
        <is>
          <t xml:space="preserve">CONCLUIDO	</t>
        </is>
      </c>
      <c r="D23" t="n">
        <v>3.6681</v>
      </c>
      <c r="E23" t="n">
        <v>27.26</v>
      </c>
      <c r="F23" t="n">
        <v>24.51</v>
      </c>
      <c r="G23" t="n">
        <v>52.52</v>
      </c>
      <c r="H23" t="n">
        <v>0.9</v>
      </c>
      <c r="I23" t="n">
        <v>28</v>
      </c>
      <c r="J23" t="n">
        <v>122.87</v>
      </c>
      <c r="K23" t="n">
        <v>43.4</v>
      </c>
      <c r="L23" t="n">
        <v>6.25</v>
      </c>
      <c r="M23" t="n">
        <v>26</v>
      </c>
      <c r="N23" t="n">
        <v>18.22</v>
      </c>
      <c r="O23" t="n">
        <v>15387.5</v>
      </c>
      <c r="P23" t="n">
        <v>235.11</v>
      </c>
      <c r="Q23" t="n">
        <v>452.63</v>
      </c>
      <c r="R23" t="n">
        <v>87.62</v>
      </c>
      <c r="S23" t="n">
        <v>57.64</v>
      </c>
      <c r="T23" t="n">
        <v>12808.93</v>
      </c>
      <c r="U23" t="n">
        <v>0.66</v>
      </c>
      <c r="V23" t="n">
        <v>0.87</v>
      </c>
      <c r="W23" t="n">
        <v>6.85</v>
      </c>
      <c r="X23" t="n">
        <v>0.78</v>
      </c>
      <c r="Y23" t="n">
        <v>1</v>
      </c>
      <c r="Z23" t="n">
        <v>10</v>
      </c>
      <c r="AA23" t="n">
        <v>350.8869128043817</v>
      </c>
      <c r="AB23" t="n">
        <v>480.0989541370227</v>
      </c>
      <c r="AC23" t="n">
        <v>434.2789837772987</v>
      </c>
      <c r="AD23" t="n">
        <v>350886.9128043817</v>
      </c>
      <c r="AE23" t="n">
        <v>480098.9541370227</v>
      </c>
      <c r="AF23" t="n">
        <v>4.210967711708306e-06</v>
      </c>
      <c r="AG23" t="n">
        <v>7.887731481481482</v>
      </c>
      <c r="AH23" t="n">
        <v>434278.9837772987</v>
      </c>
    </row>
    <row r="24">
      <c r="A24" t="n">
        <v>22</v>
      </c>
      <c r="B24" t="n">
        <v>55</v>
      </c>
      <c r="C24" t="inlineStr">
        <is>
          <t xml:space="preserve">CONCLUIDO	</t>
        </is>
      </c>
      <c r="D24" t="n">
        <v>3.6746</v>
      </c>
      <c r="E24" t="n">
        <v>27.21</v>
      </c>
      <c r="F24" t="n">
        <v>24.48</v>
      </c>
      <c r="G24" t="n">
        <v>54.41</v>
      </c>
      <c r="H24" t="n">
        <v>0.93</v>
      </c>
      <c r="I24" t="n">
        <v>27</v>
      </c>
      <c r="J24" t="n">
        <v>123.19</v>
      </c>
      <c r="K24" t="n">
        <v>43.4</v>
      </c>
      <c r="L24" t="n">
        <v>6.5</v>
      </c>
      <c r="M24" t="n">
        <v>25</v>
      </c>
      <c r="N24" t="n">
        <v>18.29</v>
      </c>
      <c r="O24" t="n">
        <v>15427.87</v>
      </c>
      <c r="P24" t="n">
        <v>234.27</v>
      </c>
      <c r="Q24" t="n">
        <v>452.56</v>
      </c>
      <c r="R24" t="n">
        <v>87.01000000000001</v>
      </c>
      <c r="S24" t="n">
        <v>57.64</v>
      </c>
      <c r="T24" t="n">
        <v>12508.98</v>
      </c>
      <c r="U24" t="n">
        <v>0.66</v>
      </c>
      <c r="V24" t="n">
        <v>0.87</v>
      </c>
      <c r="W24" t="n">
        <v>6.84</v>
      </c>
      <c r="X24" t="n">
        <v>0.76</v>
      </c>
      <c r="Y24" t="n">
        <v>1</v>
      </c>
      <c r="Z24" t="n">
        <v>10</v>
      </c>
      <c r="AA24" t="n">
        <v>349.8795366396672</v>
      </c>
      <c r="AB24" t="n">
        <v>478.7206176261605</v>
      </c>
      <c r="AC24" t="n">
        <v>433.0321937685259</v>
      </c>
      <c r="AD24" t="n">
        <v>349879.5366396672</v>
      </c>
      <c r="AE24" t="n">
        <v>478720.6176261605</v>
      </c>
      <c r="AF24" t="n">
        <v>4.218429692059469e-06</v>
      </c>
      <c r="AG24" t="n">
        <v>7.873263888888889</v>
      </c>
      <c r="AH24" t="n">
        <v>433032.1937685258</v>
      </c>
    </row>
    <row r="25">
      <c r="A25" t="n">
        <v>23</v>
      </c>
      <c r="B25" t="n">
        <v>55</v>
      </c>
      <c r="C25" t="inlineStr">
        <is>
          <t xml:space="preserve">CONCLUIDO	</t>
        </is>
      </c>
      <c r="D25" t="n">
        <v>3.6847</v>
      </c>
      <c r="E25" t="n">
        <v>27.14</v>
      </c>
      <c r="F25" t="n">
        <v>24.43</v>
      </c>
      <c r="G25" t="n">
        <v>56.39</v>
      </c>
      <c r="H25" t="n">
        <v>0.96</v>
      </c>
      <c r="I25" t="n">
        <v>26</v>
      </c>
      <c r="J25" t="n">
        <v>123.52</v>
      </c>
      <c r="K25" t="n">
        <v>43.4</v>
      </c>
      <c r="L25" t="n">
        <v>6.75</v>
      </c>
      <c r="M25" t="n">
        <v>24</v>
      </c>
      <c r="N25" t="n">
        <v>18.37</v>
      </c>
      <c r="O25" t="n">
        <v>15468.27</v>
      </c>
      <c r="P25" t="n">
        <v>232.94</v>
      </c>
      <c r="Q25" t="n">
        <v>452.62</v>
      </c>
      <c r="R25" t="n">
        <v>85.38</v>
      </c>
      <c r="S25" t="n">
        <v>57.64</v>
      </c>
      <c r="T25" t="n">
        <v>11699.72</v>
      </c>
      <c r="U25" t="n">
        <v>0.68</v>
      </c>
      <c r="V25" t="n">
        <v>0.87</v>
      </c>
      <c r="W25" t="n">
        <v>6.84</v>
      </c>
      <c r="X25" t="n">
        <v>0.71</v>
      </c>
      <c r="Y25" t="n">
        <v>1</v>
      </c>
      <c r="Z25" t="n">
        <v>10</v>
      </c>
      <c r="AA25" t="n">
        <v>348.2967367799435</v>
      </c>
      <c r="AB25" t="n">
        <v>476.554961029885</v>
      </c>
      <c r="AC25" t="n">
        <v>431.0732243982806</v>
      </c>
      <c r="AD25" t="n">
        <v>348296.7367799435</v>
      </c>
      <c r="AE25" t="n">
        <v>476554.961029885</v>
      </c>
      <c r="AF25" t="n">
        <v>4.230024461528201e-06</v>
      </c>
      <c r="AG25" t="n">
        <v>7.85300925925926</v>
      </c>
      <c r="AH25" t="n">
        <v>431073.2243982806</v>
      </c>
    </row>
    <row r="26">
      <c r="A26" t="n">
        <v>24</v>
      </c>
      <c r="B26" t="n">
        <v>55</v>
      </c>
      <c r="C26" t="inlineStr">
        <is>
          <t xml:space="preserve">CONCLUIDO	</t>
        </is>
      </c>
      <c r="D26" t="n">
        <v>3.6881</v>
      </c>
      <c r="E26" t="n">
        <v>27.11</v>
      </c>
      <c r="F26" t="n">
        <v>24.43</v>
      </c>
      <c r="G26" t="n">
        <v>58.64</v>
      </c>
      <c r="H26" t="n">
        <v>1</v>
      </c>
      <c r="I26" t="n">
        <v>25</v>
      </c>
      <c r="J26" t="n">
        <v>123.85</v>
      </c>
      <c r="K26" t="n">
        <v>43.4</v>
      </c>
      <c r="L26" t="n">
        <v>7</v>
      </c>
      <c r="M26" t="n">
        <v>23</v>
      </c>
      <c r="N26" t="n">
        <v>18.45</v>
      </c>
      <c r="O26" t="n">
        <v>15508.69</v>
      </c>
      <c r="P26" t="n">
        <v>232.46</v>
      </c>
      <c r="Q26" t="n">
        <v>452.62</v>
      </c>
      <c r="R26" t="n">
        <v>85.45999999999999</v>
      </c>
      <c r="S26" t="n">
        <v>57.64</v>
      </c>
      <c r="T26" t="n">
        <v>11743.31</v>
      </c>
      <c r="U26" t="n">
        <v>0.67</v>
      </c>
      <c r="V26" t="n">
        <v>0.87</v>
      </c>
      <c r="W26" t="n">
        <v>6.83</v>
      </c>
      <c r="X26" t="n">
        <v>0.71</v>
      </c>
      <c r="Y26" t="n">
        <v>1</v>
      </c>
      <c r="Z26" t="n">
        <v>10</v>
      </c>
      <c r="AA26" t="n">
        <v>347.7858622392486</v>
      </c>
      <c r="AB26" t="n">
        <v>475.8559599451123</v>
      </c>
      <c r="AC26" t="n">
        <v>430.4409349959844</v>
      </c>
      <c r="AD26" t="n">
        <v>347785.8622392486</v>
      </c>
      <c r="AE26" t="n">
        <v>475855.9599451122</v>
      </c>
      <c r="AF26" t="n">
        <v>4.233927651250348e-06</v>
      </c>
      <c r="AG26" t="n">
        <v>7.844328703703703</v>
      </c>
      <c r="AH26" t="n">
        <v>430440.9349959844</v>
      </c>
    </row>
    <row r="27">
      <c r="A27" t="n">
        <v>25</v>
      </c>
      <c r="B27" t="n">
        <v>55</v>
      </c>
      <c r="C27" t="inlineStr">
        <is>
          <t xml:space="preserve">CONCLUIDO	</t>
        </is>
      </c>
      <c r="D27" t="n">
        <v>3.6979</v>
      </c>
      <c r="E27" t="n">
        <v>27.04</v>
      </c>
      <c r="F27" t="n">
        <v>24.38</v>
      </c>
      <c r="G27" t="n">
        <v>60.96</v>
      </c>
      <c r="H27" t="n">
        <v>1.03</v>
      </c>
      <c r="I27" t="n">
        <v>24</v>
      </c>
      <c r="J27" t="n">
        <v>124.18</v>
      </c>
      <c r="K27" t="n">
        <v>43.4</v>
      </c>
      <c r="L27" t="n">
        <v>7.25</v>
      </c>
      <c r="M27" t="n">
        <v>22</v>
      </c>
      <c r="N27" t="n">
        <v>18.53</v>
      </c>
      <c r="O27" t="n">
        <v>15549.15</v>
      </c>
      <c r="P27" t="n">
        <v>231.43</v>
      </c>
      <c r="Q27" t="n">
        <v>452.58</v>
      </c>
      <c r="R27" t="n">
        <v>83.52</v>
      </c>
      <c r="S27" t="n">
        <v>57.64</v>
      </c>
      <c r="T27" t="n">
        <v>10778.13</v>
      </c>
      <c r="U27" t="n">
        <v>0.6899999999999999</v>
      </c>
      <c r="V27" t="n">
        <v>0.87</v>
      </c>
      <c r="W27" t="n">
        <v>6.84</v>
      </c>
      <c r="X27" t="n">
        <v>0.66</v>
      </c>
      <c r="Y27" t="n">
        <v>1</v>
      </c>
      <c r="Z27" t="n">
        <v>10</v>
      </c>
      <c r="AA27" t="n">
        <v>346.4278636205615</v>
      </c>
      <c r="AB27" t="n">
        <v>473.9978863243538</v>
      </c>
      <c r="AC27" t="n">
        <v>428.7601933137684</v>
      </c>
      <c r="AD27" t="n">
        <v>346427.8636205615</v>
      </c>
      <c r="AE27" t="n">
        <v>473997.8863243537</v>
      </c>
      <c r="AF27" t="n">
        <v>4.24517802162595e-06</v>
      </c>
      <c r="AG27" t="n">
        <v>7.824074074074074</v>
      </c>
      <c r="AH27" t="n">
        <v>428760.1933137684</v>
      </c>
    </row>
    <row r="28">
      <c r="A28" t="n">
        <v>26</v>
      </c>
      <c r="B28" t="n">
        <v>55</v>
      </c>
      <c r="C28" t="inlineStr">
        <is>
          <t xml:space="preserve">CONCLUIDO	</t>
        </is>
      </c>
      <c r="D28" t="n">
        <v>3.7065</v>
      </c>
      <c r="E28" t="n">
        <v>26.98</v>
      </c>
      <c r="F28" t="n">
        <v>24.35</v>
      </c>
      <c r="G28" t="n">
        <v>63.51</v>
      </c>
      <c r="H28" t="n">
        <v>1.06</v>
      </c>
      <c r="I28" t="n">
        <v>23</v>
      </c>
      <c r="J28" t="n">
        <v>124.51</v>
      </c>
      <c r="K28" t="n">
        <v>43.4</v>
      </c>
      <c r="L28" t="n">
        <v>7.5</v>
      </c>
      <c r="M28" t="n">
        <v>21</v>
      </c>
      <c r="N28" t="n">
        <v>18.61</v>
      </c>
      <c r="O28" t="n">
        <v>15589.63</v>
      </c>
      <c r="P28" t="n">
        <v>230.2</v>
      </c>
      <c r="Q28" t="n">
        <v>452.6</v>
      </c>
      <c r="R28" t="n">
        <v>82.5</v>
      </c>
      <c r="S28" t="n">
        <v>57.64</v>
      </c>
      <c r="T28" t="n">
        <v>10273.86</v>
      </c>
      <c r="U28" t="n">
        <v>0.7</v>
      </c>
      <c r="V28" t="n">
        <v>0.87</v>
      </c>
      <c r="W28" t="n">
        <v>6.83</v>
      </c>
      <c r="X28" t="n">
        <v>0.62</v>
      </c>
      <c r="Y28" t="n">
        <v>1</v>
      </c>
      <c r="Z28" t="n">
        <v>10</v>
      </c>
      <c r="AA28" t="n">
        <v>345.0630303804063</v>
      </c>
      <c r="AB28" t="n">
        <v>472.1304612729803</v>
      </c>
      <c r="AC28" t="n">
        <v>427.0709926883505</v>
      </c>
      <c r="AD28" t="n">
        <v>345063.0303804063</v>
      </c>
      <c r="AE28" t="n">
        <v>472130.4612729803</v>
      </c>
      <c r="AF28" t="n">
        <v>4.255050795629027e-06</v>
      </c>
      <c r="AG28" t="n">
        <v>7.806712962962963</v>
      </c>
      <c r="AH28" t="n">
        <v>427070.9926883505</v>
      </c>
    </row>
    <row r="29">
      <c r="A29" t="n">
        <v>27</v>
      </c>
      <c r="B29" t="n">
        <v>55</v>
      </c>
      <c r="C29" t="inlineStr">
        <is>
          <t xml:space="preserve">CONCLUIDO	</t>
        </is>
      </c>
      <c r="D29" t="n">
        <v>3.7065</v>
      </c>
      <c r="E29" t="n">
        <v>26.98</v>
      </c>
      <c r="F29" t="n">
        <v>24.35</v>
      </c>
      <c r="G29" t="n">
        <v>63.51</v>
      </c>
      <c r="H29" t="n">
        <v>1.1</v>
      </c>
      <c r="I29" t="n">
        <v>23</v>
      </c>
      <c r="J29" t="n">
        <v>124.83</v>
      </c>
      <c r="K29" t="n">
        <v>43.4</v>
      </c>
      <c r="L29" t="n">
        <v>7.75</v>
      </c>
      <c r="M29" t="n">
        <v>21</v>
      </c>
      <c r="N29" t="n">
        <v>18.68</v>
      </c>
      <c r="O29" t="n">
        <v>15630.14</v>
      </c>
      <c r="P29" t="n">
        <v>229.45</v>
      </c>
      <c r="Q29" t="n">
        <v>452.57</v>
      </c>
      <c r="R29" t="n">
        <v>82.58</v>
      </c>
      <c r="S29" t="n">
        <v>57.64</v>
      </c>
      <c r="T29" t="n">
        <v>10314.51</v>
      </c>
      <c r="U29" t="n">
        <v>0.7</v>
      </c>
      <c r="V29" t="n">
        <v>0.87</v>
      </c>
      <c r="W29" t="n">
        <v>6.83</v>
      </c>
      <c r="X29" t="n">
        <v>0.62</v>
      </c>
      <c r="Y29" t="n">
        <v>1</v>
      </c>
      <c r="Z29" t="n">
        <v>10</v>
      </c>
      <c r="AA29" t="n">
        <v>344.5736236114905</v>
      </c>
      <c r="AB29" t="n">
        <v>471.460833340647</v>
      </c>
      <c r="AC29" t="n">
        <v>426.4652731060503</v>
      </c>
      <c r="AD29" t="n">
        <v>344573.6236114905</v>
      </c>
      <c r="AE29" t="n">
        <v>471460.8333406469</v>
      </c>
      <c r="AF29" t="n">
        <v>4.255050795629027e-06</v>
      </c>
      <c r="AG29" t="n">
        <v>7.806712962962963</v>
      </c>
      <c r="AH29" t="n">
        <v>426465.2731060503</v>
      </c>
    </row>
    <row r="30">
      <c r="A30" t="n">
        <v>28</v>
      </c>
      <c r="B30" t="n">
        <v>55</v>
      </c>
      <c r="C30" t="inlineStr">
        <is>
          <t xml:space="preserve">CONCLUIDO	</t>
        </is>
      </c>
      <c r="D30" t="n">
        <v>3.7132</v>
      </c>
      <c r="E30" t="n">
        <v>26.93</v>
      </c>
      <c r="F30" t="n">
        <v>24.32</v>
      </c>
      <c r="G30" t="n">
        <v>66.33</v>
      </c>
      <c r="H30" t="n">
        <v>1.13</v>
      </c>
      <c r="I30" t="n">
        <v>22</v>
      </c>
      <c r="J30" t="n">
        <v>125.16</v>
      </c>
      <c r="K30" t="n">
        <v>43.4</v>
      </c>
      <c r="L30" t="n">
        <v>8</v>
      </c>
      <c r="M30" t="n">
        <v>20</v>
      </c>
      <c r="N30" t="n">
        <v>18.76</v>
      </c>
      <c r="O30" t="n">
        <v>15670.68</v>
      </c>
      <c r="P30" t="n">
        <v>228.88</v>
      </c>
      <c r="Q30" t="n">
        <v>452.62</v>
      </c>
      <c r="R30" t="n">
        <v>81.84999999999999</v>
      </c>
      <c r="S30" t="n">
        <v>57.64</v>
      </c>
      <c r="T30" t="n">
        <v>9955.139999999999</v>
      </c>
      <c r="U30" t="n">
        <v>0.7</v>
      </c>
      <c r="V30" t="n">
        <v>0.87</v>
      </c>
      <c r="W30" t="n">
        <v>6.83</v>
      </c>
      <c r="X30" t="n">
        <v>0.6</v>
      </c>
      <c r="Y30" t="n">
        <v>1</v>
      </c>
      <c r="Z30" t="n">
        <v>10</v>
      </c>
      <c r="AA30" t="n">
        <v>343.7523831965635</v>
      </c>
      <c r="AB30" t="n">
        <v>470.3371759743737</v>
      </c>
      <c r="AC30" t="n">
        <v>425.4488560217512</v>
      </c>
      <c r="AD30" t="n">
        <v>343752.3831965635</v>
      </c>
      <c r="AE30" t="n">
        <v>470337.1759743737</v>
      </c>
      <c r="AF30" t="n">
        <v>4.262742375375612e-06</v>
      </c>
      <c r="AG30" t="n">
        <v>7.79224537037037</v>
      </c>
      <c r="AH30" t="n">
        <v>425448.8560217512</v>
      </c>
    </row>
    <row r="31">
      <c r="A31" t="n">
        <v>29</v>
      </c>
      <c r="B31" t="n">
        <v>55</v>
      </c>
      <c r="C31" t="inlineStr">
        <is>
          <t xml:space="preserve">CONCLUIDO	</t>
        </is>
      </c>
      <c r="D31" t="n">
        <v>3.722</v>
      </c>
      <c r="E31" t="n">
        <v>26.87</v>
      </c>
      <c r="F31" t="n">
        <v>24.28</v>
      </c>
      <c r="G31" t="n">
        <v>69.37</v>
      </c>
      <c r="H31" t="n">
        <v>1.16</v>
      </c>
      <c r="I31" t="n">
        <v>21</v>
      </c>
      <c r="J31" t="n">
        <v>125.49</v>
      </c>
      <c r="K31" t="n">
        <v>43.4</v>
      </c>
      <c r="L31" t="n">
        <v>8.25</v>
      </c>
      <c r="M31" t="n">
        <v>19</v>
      </c>
      <c r="N31" t="n">
        <v>18.84</v>
      </c>
      <c r="O31" t="n">
        <v>15711.24</v>
      </c>
      <c r="P31" t="n">
        <v>228</v>
      </c>
      <c r="Q31" t="n">
        <v>452.69</v>
      </c>
      <c r="R31" t="n">
        <v>80.48</v>
      </c>
      <c r="S31" t="n">
        <v>57.64</v>
      </c>
      <c r="T31" t="n">
        <v>9271.83</v>
      </c>
      <c r="U31" t="n">
        <v>0.72</v>
      </c>
      <c r="V31" t="n">
        <v>0.87</v>
      </c>
      <c r="W31" t="n">
        <v>6.83</v>
      </c>
      <c r="X31" t="n">
        <v>0.5600000000000001</v>
      </c>
      <c r="Y31" t="n">
        <v>1</v>
      </c>
      <c r="Z31" t="n">
        <v>10</v>
      </c>
      <c r="AA31" t="n">
        <v>342.5914340173305</v>
      </c>
      <c r="AB31" t="n">
        <v>468.7487140898839</v>
      </c>
      <c r="AC31" t="n">
        <v>424.011994710097</v>
      </c>
      <c r="AD31" t="n">
        <v>342591.4340173305</v>
      </c>
      <c r="AE31" t="n">
        <v>468748.714089884</v>
      </c>
      <c r="AF31" t="n">
        <v>4.27284474877411e-06</v>
      </c>
      <c r="AG31" t="n">
        <v>7.77488425925926</v>
      </c>
      <c r="AH31" t="n">
        <v>424011.994710097</v>
      </c>
    </row>
    <row r="32">
      <c r="A32" t="n">
        <v>30</v>
      </c>
      <c r="B32" t="n">
        <v>55</v>
      </c>
      <c r="C32" t="inlineStr">
        <is>
          <t xml:space="preserve">CONCLUIDO	</t>
        </is>
      </c>
      <c r="D32" t="n">
        <v>3.7192</v>
      </c>
      <c r="E32" t="n">
        <v>26.89</v>
      </c>
      <c r="F32" t="n">
        <v>24.3</v>
      </c>
      <c r="G32" t="n">
        <v>69.43000000000001</v>
      </c>
      <c r="H32" t="n">
        <v>1.19</v>
      </c>
      <c r="I32" t="n">
        <v>21</v>
      </c>
      <c r="J32" t="n">
        <v>125.82</v>
      </c>
      <c r="K32" t="n">
        <v>43.4</v>
      </c>
      <c r="L32" t="n">
        <v>8.5</v>
      </c>
      <c r="M32" t="n">
        <v>19</v>
      </c>
      <c r="N32" t="n">
        <v>18.92</v>
      </c>
      <c r="O32" t="n">
        <v>15751.84</v>
      </c>
      <c r="P32" t="n">
        <v>227.22</v>
      </c>
      <c r="Q32" t="n">
        <v>452.57</v>
      </c>
      <c r="R32" t="n">
        <v>81.11</v>
      </c>
      <c r="S32" t="n">
        <v>57.64</v>
      </c>
      <c r="T32" t="n">
        <v>9586.34</v>
      </c>
      <c r="U32" t="n">
        <v>0.71</v>
      </c>
      <c r="V32" t="n">
        <v>0.87</v>
      </c>
      <c r="W32" t="n">
        <v>6.83</v>
      </c>
      <c r="X32" t="n">
        <v>0.58</v>
      </c>
      <c r="Y32" t="n">
        <v>1</v>
      </c>
      <c r="Z32" t="n">
        <v>10</v>
      </c>
      <c r="AA32" t="n">
        <v>342.2885366170855</v>
      </c>
      <c r="AB32" t="n">
        <v>468.3342765039786</v>
      </c>
      <c r="AC32" t="n">
        <v>423.6371104657235</v>
      </c>
      <c r="AD32" t="n">
        <v>342288.5366170855</v>
      </c>
      <c r="AE32" t="n">
        <v>468334.2765039786</v>
      </c>
      <c r="AF32" t="n">
        <v>4.269630357238224e-06</v>
      </c>
      <c r="AG32" t="n">
        <v>7.780671296296297</v>
      </c>
      <c r="AH32" t="n">
        <v>423637.1104657236</v>
      </c>
    </row>
    <row r="33">
      <c r="A33" t="n">
        <v>31</v>
      </c>
      <c r="B33" t="n">
        <v>55</v>
      </c>
      <c r="C33" t="inlineStr">
        <is>
          <t xml:space="preserve">CONCLUIDO	</t>
        </is>
      </c>
      <c r="D33" t="n">
        <v>3.7286</v>
      </c>
      <c r="E33" t="n">
        <v>26.82</v>
      </c>
      <c r="F33" t="n">
        <v>24.26</v>
      </c>
      <c r="G33" t="n">
        <v>72.77</v>
      </c>
      <c r="H33" t="n">
        <v>1.22</v>
      </c>
      <c r="I33" t="n">
        <v>20</v>
      </c>
      <c r="J33" t="n">
        <v>126.15</v>
      </c>
      <c r="K33" t="n">
        <v>43.4</v>
      </c>
      <c r="L33" t="n">
        <v>8.75</v>
      </c>
      <c r="M33" t="n">
        <v>18</v>
      </c>
      <c r="N33" t="n">
        <v>19</v>
      </c>
      <c r="O33" t="n">
        <v>15792.46</v>
      </c>
      <c r="P33" t="n">
        <v>226.78</v>
      </c>
      <c r="Q33" t="n">
        <v>452.59</v>
      </c>
      <c r="R33" t="n">
        <v>79.89</v>
      </c>
      <c r="S33" t="n">
        <v>57.64</v>
      </c>
      <c r="T33" t="n">
        <v>8984.84</v>
      </c>
      <c r="U33" t="n">
        <v>0.72</v>
      </c>
      <c r="V33" t="n">
        <v>0.87</v>
      </c>
      <c r="W33" t="n">
        <v>6.82</v>
      </c>
      <c r="X33" t="n">
        <v>0.53</v>
      </c>
      <c r="Y33" t="n">
        <v>1</v>
      </c>
      <c r="Z33" t="n">
        <v>10</v>
      </c>
      <c r="AA33" t="n">
        <v>341.3852524629671</v>
      </c>
      <c r="AB33" t="n">
        <v>467.0983632742296</v>
      </c>
      <c r="AC33" t="n">
        <v>422.5191510600067</v>
      </c>
      <c r="AD33" t="n">
        <v>341385.2524629671</v>
      </c>
      <c r="AE33" t="n">
        <v>467098.3632742296</v>
      </c>
      <c r="AF33" t="n">
        <v>4.280421528822985e-06</v>
      </c>
      <c r="AG33" t="n">
        <v>7.760416666666667</v>
      </c>
      <c r="AH33" t="n">
        <v>422519.1510600067</v>
      </c>
    </row>
    <row r="34">
      <c r="A34" t="n">
        <v>32</v>
      </c>
      <c r="B34" t="n">
        <v>55</v>
      </c>
      <c r="C34" t="inlineStr">
        <is>
          <t xml:space="preserve">CONCLUIDO	</t>
        </is>
      </c>
      <c r="D34" t="n">
        <v>3.7331</v>
      </c>
      <c r="E34" t="n">
        <v>26.79</v>
      </c>
      <c r="F34" t="n">
        <v>24.25</v>
      </c>
      <c r="G34" t="n">
        <v>76.58</v>
      </c>
      <c r="H34" t="n">
        <v>1.26</v>
      </c>
      <c r="I34" t="n">
        <v>19</v>
      </c>
      <c r="J34" t="n">
        <v>126.48</v>
      </c>
      <c r="K34" t="n">
        <v>43.4</v>
      </c>
      <c r="L34" t="n">
        <v>9</v>
      </c>
      <c r="M34" t="n">
        <v>17</v>
      </c>
      <c r="N34" t="n">
        <v>19.08</v>
      </c>
      <c r="O34" t="n">
        <v>15833.12</v>
      </c>
      <c r="P34" t="n">
        <v>225.03</v>
      </c>
      <c r="Q34" t="n">
        <v>452.6</v>
      </c>
      <c r="R34" t="n">
        <v>79.58</v>
      </c>
      <c r="S34" t="n">
        <v>57.64</v>
      </c>
      <c r="T34" t="n">
        <v>8830.75</v>
      </c>
      <c r="U34" t="n">
        <v>0.72</v>
      </c>
      <c r="V34" t="n">
        <v>0.87</v>
      </c>
      <c r="W34" t="n">
        <v>6.82</v>
      </c>
      <c r="X34" t="n">
        <v>0.52</v>
      </c>
      <c r="Y34" t="n">
        <v>1</v>
      </c>
      <c r="Z34" t="n">
        <v>10</v>
      </c>
      <c r="AA34" t="n">
        <v>339.9792044052223</v>
      </c>
      <c r="AB34" t="n">
        <v>465.1745462911608</v>
      </c>
      <c r="AC34" t="n">
        <v>420.7789404697077</v>
      </c>
      <c r="AD34" t="n">
        <v>339979.2044052223</v>
      </c>
      <c r="AE34" t="n">
        <v>465174.5462911607</v>
      </c>
      <c r="AF34" t="n">
        <v>4.285587515219944e-06</v>
      </c>
      <c r="AG34" t="n">
        <v>7.751736111111111</v>
      </c>
      <c r="AH34" t="n">
        <v>420778.9404697077</v>
      </c>
    </row>
    <row r="35">
      <c r="A35" t="n">
        <v>33</v>
      </c>
      <c r="B35" t="n">
        <v>55</v>
      </c>
      <c r="C35" t="inlineStr">
        <is>
          <t xml:space="preserve">CONCLUIDO	</t>
        </is>
      </c>
      <c r="D35" t="n">
        <v>3.7333</v>
      </c>
      <c r="E35" t="n">
        <v>26.79</v>
      </c>
      <c r="F35" t="n">
        <v>24.25</v>
      </c>
      <c r="G35" t="n">
        <v>76.56999999999999</v>
      </c>
      <c r="H35" t="n">
        <v>1.29</v>
      </c>
      <c r="I35" t="n">
        <v>19</v>
      </c>
      <c r="J35" t="n">
        <v>126.81</v>
      </c>
      <c r="K35" t="n">
        <v>43.4</v>
      </c>
      <c r="L35" t="n">
        <v>9.25</v>
      </c>
      <c r="M35" t="n">
        <v>17</v>
      </c>
      <c r="N35" t="n">
        <v>19.16</v>
      </c>
      <c r="O35" t="n">
        <v>15873.8</v>
      </c>
      <c r="P35" t="n">
        <v>225.06</v>
      </c>
      <c r="Q35" t="n">
        <v>452.59</v>
      </c>
      <c r="R35" t="n">
        <v>79.29000000000001</v>
      </c>
      <c r="S35" t="n">
        <v>57.64</v>
      </c>
      <c r="T35" t="n">
        <v>8688.280000000001</v>
      </c>
      <c r="U35" t="n">
        <v>0.73</v>
      </c>
      <c r="V35" t="n">
        <v>0.87</v>
      </c>
      <c r="W35" t="n">
        <v>6.83</v>
      </c>
      <c r="X35" t="n">
        <v>0.52</v>
      </c>
      <c r="Y35" t="n">
        <v>1</v>
      </c>
      <c r="Z35" t="n">
        <v>10</v>
      </c>
      <c r="AA35" t="n">
        <v>339.9876905889645</v>
      </c>
      <c r="AB35" t="n">
        <v>465.1861574621408</v>
      </c>
      <c r="AC35" t="n">
        <v>420.7894434868258</v>
      </c>
      <c r="AD35" t="n">
        <v>339987.6905889645</v>
      </c>
      <c r="AE35" t="n">
        <v>465186.1574621408</v>
      </c>
      <c r="AF35" t="n">
        <v>4.285817114615364e-06</v>
      </c>
      <c r="AG35" t="n">
        <v>7.751736111111111</v>
      </c>
      <c r="AH35" t="n">
        <v>420789.4434868258</v>
      </c>
    </row>
    <row r="36">
      <c r="A36" t="n">
        <v>34</v>
      </c>
      <c r="B36" t="n">
        <v>55</v>
      </c>
      <c r="C36" t="inlineStr">
        <is>
          <t xml:space="preserve">CONCLUIDO	</t>
        </is>
      </c>
      <c r="D36" t="n">
        <v>3.7434</v>
      </c>
      <c r="E36" t="n">
        <v>26.71</v>
      </c>
      <c r="F36" t="n">
        <v>24.2</v>
      </c>
      <c r="G36" t="n">
        <v>80.67</v>
      </c>
      <c r="H36" t="n">
        <v>1.32</v>
      </c>
      <c r="I36" t="n">
        <v>18</v>
      </c>
      <c r="J36" t="n">
        <v>127.14</v>
      </c>
      <c r="K36" t="n">
        <v>43.4</v>
      </c>
      <c r="L36" t="n">
        <v>9.5</v>
      </c>
      <c r="M36" t="n">
        <v>16</v>
      </c>
      <c r="N36" t="n">
        <v>19.24</v>
      </c>
      <c r="O36" t="n">
        <v>15914.51</v>
      </c>
      <c r="P36" t="n">
        <v>223.98</v>
      </c>
      <c r="Q36" t="n">
        <v>452.66</v>
      </c>
      <c r="R36" t="n">
        <v>77.7</v>
      </c>
      <c r="S36" t="n">
        <v>57.64</v>
      </c>
      <c r="T36" t="n">
        <v>7898.79</v>
      </c>
      <c r="U36" t="n">
        <v>0.74</v>
      </c>
      <c r="V36" t="n">
        <v>0.88</v>
      </c>
      <c r="W36" t="n">
        <v>6.83</v>
      </c>
      <c r="X36" t="n">
        <v>0.47</v>
      </c>
      <c r="Y36" t="n">
        <v>1</v>
      </c>
      <c r="Z36" t="n">
        <v>10</v>
      </c>
      <c r="AA36" t="n">
        <v>338.6179270224163</v>
      </c>
      <c r="AB36" t="n">
        <v>463.3119865206858</v>
      </c>
      <c r="AC36" t="n">
        <v>419.0941407896079</v>
      </c>
      <c r="AD36" t="n">
        <v>338617.9270224163</v>
      </c>
      <c r="AE36" t="n">
        <v>463311.9865206858</v>
      </c>
      <c r="AF36" t="n">
        <v>4.297411884084096e-06</v>
      </c>
      <c r="AG36" t="n">
        <v>7.728587962962963</v>
      </c>
      <c r="AH36" t="n">
        <v>419094.1407896079</v>
      </c>
    </row>
    <row r="37">
      <c r="A37" t="n">
        <v>35</v>
      </c>
      <c r="B37" t="n">
        <v>55</v>
      </c>
      <c r="C37" t="inlineStr">
        <is>
          <t xml:space="preserve">CONCLUIDO	</t>
        </is>
      </c>
      <c r="D37" t="n">
        <v>3.7424</v>
      </c>
      <c r="E37" t="n">
        <v>26.72</v>
      </c>
      <c r="F37" t="n">
        <v>24.21</v>
      </c>
      <c r="G37" t="n">
        <v>80.69</v>
      </c>
      <c r="H37" t="n">
        <v>1.35</v>
      </c>
      <c r="I37" t="n">
        <v>18</v>
      </c>
      <c r="J37" t="n">
        <v>127.47</v>
      </c>
      <c r="K37" t="n">
        <v>43.4</v>
      </c>
      <c r="L37" t="n">
        <v>9.75</v>
      </c>
      <c r="M37" t="n">
        <v>16</v>
      </c>
      <c r="N37" t="n">
        <v>19.32</v>
      </c>
      <c r="O37" t="n">
        <v>15955.25</v>
      </c>
      <c r="P37" t="n">
        <v>223.65</v>
      </c>
      <c r="Q37" t="n">
        <v>452.58</v>
      </c>
      <c r="R37" t="n">
        <v>78.09999999999999</v>
      </c>
      <c r="S37" t="n">
        <v>57.64</v>
      </c>
      <c r="T37" t="n">
        <v>8098.09</v>
      </c>
      <c r="U37" t="n">
        <v>0.74</v>
      </c>
      <c r="V37" t="n">
        <v>0.88</v>
      </c>
      <c r="W37" t="n">
        <v>6.82</v>
      </c>
      <c r="X37" t="n">
        <v>0.48</v>
      </c>
      <c r="Y37" t="n">
        <v>1</v>
      </c>
      <c r="Z37" t="n">
        <v>10</v>
      </c>
      <c r="AA37" t="n">
        <v>338.4830073278871</v>
      </c>
      <c r="AB37" t="n">
        <v>463.1273834423941</v>
      </c>
      <c r="AC37" t="n">
        <v>418.9271559700164</v>
      </c>
      <c r="AD37" t="n">
        <v>338483.0073278871</v>
      </c>
      <c r="AE37" t="n">
        <v>463127.3834423941</v>
      </c>
      <c r="AF37" t="n">
        <v>4.296263887106994e-06</v>
      </c>
      <c r="AG37" t="n">
        <v>7.731481481481481</v>
      </c>
      <c r="AH37" t="n">
        <v>418927.1559700164</v>
      </c>
    </row>
    <row r="38">
      <c r="A38" t="n">
        <v>36</v>
      </c>
      <c r="B38" t="n">
        <v>55</v>
      </c>
      <c r="C38" t="inlineStr">
        <is>
          <t xml:space="preserve">CONCLUIDO	</t>
        </is>
      </c>
      <c r="D38" t="n">
        <v>3.7511</v>
      </c>
      <c r="E38" t="n">
        <v>26.66</v>
      </c>
      <c r="F38" t="n">
        <v>24.17</v>
      </c>
      <c r="G38" t="n">
        <v>85.3</v>
      </c>
      <c r="H38" t="n">
        <v>1.38</v>
      </c>
      <c r="I38" t="n">
        <v>17</v>
      </c>
      <c r="J38" t="n">
        <v>127.8</v>
      </c>
      <c r="K38" t="n">
        <v>43.4</v>
      </c>
      <c r="L38" t="n">
        <v>10</v>
      </c>
      <c r="M38" t="n">
        <v>15</v>
      </c>
      <c r="N38" t="n">
        <v>19.4</v>
      </c>
      <c r="O38" t="n">
        <v>15996.02</v>
      </c>
      <c r="P38" t="n">
        <v>221.96</v>
      </c>
      <c r="Q38" t="n">
        <v>452.64</v>
      </c>
      <c r="R38" t="n">
        <v>76.79000000000001</v>
      </c>
      <c r="S38" t="n">
        <v>57.64</v>
      </c>
      <c r="T38" t="n">
        <v>7448.45</v>
      </c>
      <c r="U38" t="n">
        <v>0.75</v>
      </c>
      <c r="V38" t="n">
        <v>0.88</v>
      </c>
      <c r="W38" t="n">
        <v>6.82</v>
      </c>
      <c r="X38" t="n">
        <v>0.44</v>
      </c>
      <c r="Y38" t="n">
        <v>1</v>
      </c>
      <c r="Z38" t="n">
        <v>10</v>
      </c>
      <c r="AA38" t="n">
        <v>336.8265604050174</v>
      </c>
      <c r="AB38" t="n">
        <v>460.8609596852432</v>
      </c>
      <c r="AC38" t="n">
        <v>416.8770365153022</v>
      </c>
      <c r="AD38" t="n">
        <v>336826.5604050174</v>
      </c>
      <c r="AE38" t="n">
        <v>460860.9596852432</v>
      </c>
      <c r="AF38" t="n">
        <v>4.306251460807782e-06</v>
      </c>
      <c r="AG38" t="n">
        <v>7.71412037037037</v>
      </c>
      <c r="AH38" t="n">
        <v>416877.0365153021</v>
      </c>
    </row>
    <row r="39">
      <c r="A39" t="n">
        <v>37</v>
      </c>
      <c r="B39" t="n">
        <v>55</v>
      </c>
      <c r="C39" t="inlineStr">
        <is>
          <t xml:space="preserve">CONCLUIDO	</t>
        </is>
      </c>
      <c r="D39" t="n">
        <v>3.7504</v>
      </c>
      <c r="E39" t="n">
        <v>26.66</v>
      </c>
      <c r="F39" t="n">
        <v>24.17</v>
      </c>
      <c r="G39" t="n">
        <v>85.31999999999999</v>
      </c>
      <c r="H39" t="n">
        <v>1.41</v>
      </c>
      <c r="I39" t="n">
        <v>17</v>
      </c>
      <c r="J39" t="n">
        <v>128.13</v>
      </c>
      <c r="K39" t="n">
        <v>43.4</v>
      </c>
      <c r="L39" t="n">
        <v>10.25</v>
      </c>
      <c r="M39" t="n">
        <v>15</v>
      </c>
      <c r="N39" t="n">
        <v>19.48</v>
      </c>
      <c r="O39" t="n">
        <v>16036.82</v>
      </c>
      <c r="P39" t="n">
        <v>222.26</v>
      </c>
      <c r="Q39" t="n">
        <v>452.58</v>
      </c>
      <c r="R39" t="n">
        <v>76.98</v>
      </c>
      <c r="S39" t="n">
        <v>57.64</v>
      </c>
      <c r="T39" t="n">
        <v>7541.14</v>
      </c>
      <c r="U39" t="n">
        <v>0.75</v>
      </c>
      <c r="V39" t="n">
        <v>0.88</v>
      </c>
      <c r="W39" t="n">
        <v>6.82</v>
      </c>
      <c r="X39" t="n">
        <v>0.45</v>
      </c>
      <c r="Y39" t="n">
        <v>1</v>
      </c>
      <c r="Z39" t="n">
        <v>10</v>
      </c>
      <c r="AA39" t="n">
        <v>337.0575919075441</v>
      </c>
      <c r="AB39" t="n">
        <v>461.1770671793907</v>
      </c>
      <c r="AC39" t="n">
        <v>417.162975153868</v>
      </c>
      <c r="AD39" t="n">
        <v>337057.5919075441</v>
      </c>
      <c r="AE39" t="n">
        <v>461177.0671793907</v>
      </c>
      <c r="AF39" t="n">
        <v>4.305447862923811e-06</v>
      </c>
      <c r="AG39" t="n">
        <v>7.71412037037037</v>
      </c>
      <c r="AH39" t="n">
        <v>417162.975153868</v>
      </c>
    </row>
    <row r="40">
      <c r="A40" t="n">
        <v>38</v>
      </c>
      <c r="B40" t="n">
        <v>55</v>
      </c>
      <c r="C40" t="inlineStr">
        <is>
          <t xml:space="preserve">CONCLUIDO	</t>
        </is>
      </c>
      <c r="D40" t="n">
        <v>3.748</v>
      </c>
      <c r="E40" t="n">
        <v>26.68</v>
      </c>
      <c r="F40" t="n">
        <v>24.19</v>
      </c>
      <c r="G40" t="n">
        <v>85.38</v>
      </c>
      <c r="H40" t="n">
        <v>1.44</v>
      </c>
      <c r="I40" t="n">
        <v>17</v>
      </c>
      <c r="J40" t="n">
        <v>128.46</v>
      </c>
      <c r="K40" t="n">
        <v>43.4</v>
      </c>
      <c r="L40" t="n">
        <v>10.5</v>
      </c>
      <c r="M40" t="n">
        <v>15</v>
      </c>
      <c r="N40" t="n">
        <v>19.56</v>
      </c>
      <c r="O40" t="n">
        <v>16077.65</v>
      </c>
      <c r="P40" t="n">
        <v>221.47</v>
      </c>
      <c r="Q40" t="n">
        <v>452.57</v>
      </c>
      <c r="R40" t="n">
        <v>77.53</v>
      </c>
      <c r="S40" t="n">
        <v>57.64</v>
      </c>
      <c r="T40" t="n">
        <v>7815.58</v>
      </c>
      <c r="U40" t="n">
        <v>0.74</v>
      </c>
      <c r="V40" t="n">
        <v>0.88</v>
      </c>
      <c r="W40" t="n">
        <v>6.82</v>
      </c>
      <c r="X40" t="n">
        <v>0.47</v>
      </c>
      <c r="Y40" t="n">
        <v>1</v>
      </c>
      <c r="Z40" t="n">
        <v>10</v>
      </c>
      <c r="AA40" t="n">
        <v>336.72493327307</v>
      </c>
      <c r="AB40" t="n">
        <v>460.7219089598401</v>
      </c>
      <c r="AC40" t="n">
        <v>416.7512565959727</v>
      </c>
      <c r="AD40" t="n">
        <v>336724.93327307</v>
      </c>
      <c r="AE40" t="n">
        <v>460721.9089598401</v>
      </c>
      <c r="AF40" t="n">
        <v>4.302692670178766e-06</v>
      </c>
      <c r="AG40" t="n">
        <v>7.719907407407407</v>
      </c>
      <c r="AH40" t="n">
        <v>416751.2565959727</v>
      </c>
    </row>
    <row r="41">
      <c r="A41" t="n">
        <v>39</v>
      </c>
      <c r="B41" t="n">
        <v>55</v>
      </c>
      <c r="C41" t="inlineStr">
        <is>
          <t xml:space="preserve">CONCLUIDO	</t>
        </is>
      </c>
      <c r="D41" t="n">
        <v>3.7571</v>
      </c>
      <c r="E41" t="n">
        <v>26.62</v>
      </c>
      <c r="F41" t="n">
        <v>24.15</v>
      </c>
      <c r="G41" t="n">
        <v>90.56</v>
      </c>
      <c r="H41" t="n">
        <v>1.47</v>
      </c>
      <c r="I41" t="n">
        <v>16</v>
      </c>
      <c r="J41" t="n">
        <v>128.79</v>
      </c>
      <c r="K41" t="n">
        <v>43.4</v>
      </c>
      <c r="L41" t="n">
        <v>10.75</v>
      </c>
      <c r="M41" t="n">
        <v>14</v>
      </c>
      <c r="N41" t="n">
        <v>19.64</v>
      </c>
      <c r="O41" t="n">
        <v>16118.5</v>
      </c>
      <c r="P41" t="n">
        <v>220.59</v>
      </c>
      <c r="Q41" t="n">
        <v>452.58</v>
      </c>
      <c r="R41" t="n">
        <v>76.23999999999999</v>
      </c>
      <c r="S41" t="n">
        <v>57.64</v>
      </c>
      <c r="T41" t="n">
        <v>7179.22</v>
      </c>
      <c r="U41" t="n">
        <v>0.76</v>
      </c>
      <c r="V41" t="n">
        <v>0.88</v>
      </c>
      <c r="W41" t="n">
        <v>6.82</v>
      </c>
      <c r="X41" t="n">
        <v>0.43</v>
      </c>
      <c r="Y41" t="n">
        <v>1</v>
      </c>
      <c r="Z41" t="n">
        <v>10</v>
      </c>
      <c r="AA41" t="n">
        <v>335.5752295198744</v>
      </c>
      <c r="AB41" t="n">
        <v>459.1488335633679</v>
      </c>
      <c r="AC41" t="n">
        <v>415.3283133075147</v>
      </c>
      <c r="AD41" t="n">
        <v>335575.2295198744</v>
      </c>
      <c r="AE41" t="n">
        <v>459148.833563368</v>
      </c>
      <c r="AF41" t="n">
        <v>4.313139442670394e-06</v>
      </c>
      <c r="AG41" t="n">
        <v>7.702546296296297</v>
      </c>
      <c r="AH41" t="n">
        <v>415328.3133075148</v>
      </c>
    </row>
    <row r="42">
      <c r="A42" t="n">
        <v>40</v>
      </c>
      <c r="B42" t="n">
        <v>55</v>
      </c>
      <c r="C42" t="inlineStr">
        <is>
          <t xml:space="preserve">CONCLUIDO	</t>
        </is>
      </c>
      <c r="D42" t="n">
        <v>3.7559</v>
      </c>
      <c r="E42" t="n">
        <v>26.62</v>
      </c>
      <c r="F42" t="n">
        <v>24.16</v>
      </c>
      <c r="G42" t="n">
        <v>90.59</v>
      </c>
      <c r="H42" t="n">
        <v>1.5</v>
      </c>
      <c r="I42" t="n">
        <v>16</v>
      </c>
      <c r="J42" t="n">
        <v>129.13</v>
      </c>
      <c r="K42" t="n">
        <v>43.4</v>
      </c>
      <c r="L42" t="n">
        <v>11</v>
      </c>
      <c r="M42" t="n">
        <v>14</v>
      </c>
      <c r="N42" t="n">
        <v>19.73</v>
      </c>
      <c r="O42" t="n">
        <v>16159.39</v>
      </c>
      <c r="P42" t="n">
        <v>220.26</v>
      </c>
      <c r="Q42" t="n">
        <v>452.63</v>
      </c>
      <c r="R42" t="n">
        <v>76.48</v>
      </c>
      <c r="S42" t="n">
        <v>57.64</v>
      </c>
      <c r="T42" t="n">
        <v>7295.5</v>
      </c>
      <c r="U42" t="n">
        <v>0.75</v>
      </c>
      <c r="V42" t="n">
        <v>0.88</v>
      </c>
      <c r="W42" t="n">
        <v>6.82</v>
      </c>
      <c r="X42" t="n">
        <v>0.43</v>
      </c>
      <c r="Y42" t="n">
        <v>1</v>
      </c>
      <c r="Z42" t="n">
        <v>10</v>
      </c>
      <c r="AA42" t="n">
        <v>335.450633822574</v>
      </c>
      <c r="AB42" t="n">
        <v>458.9783562335473</v>
      </c>
      <c r="AC42" t="n">
        <v>415.1741060947856</v>
      </c>
      <c r="AD42" t="n">
        <v>335450.633822574</v>
      </c>
      <c r="AE42" t="n">
        <v>458978.3562335473</v>
      </c>
      <c r="AF42" t="n">
        <v>4.311761846297873e-06</v>
      </c>
      <c r="AG42" t="n">
        <v>7.702546296296297</v>
      </c>
      <c r="AH42" t="n">
        <v>415174.1060947856</v>
      </c>
    </row>
    <row r="43">
      <c r="A43" t="n">
        <v>41</v>
      </c>
      <c r="B43" t="n">
        <v>55</v>
      </c>
      <c r="C43" t="inlineStr">
        <is>
          <t xml:space="preserve">CONCLUIDO	</t>
        </is>
      </c>
      <c r="D43" t="n">
        <v>3.7662</v>
      </c>
      <c r="E43" t="n">
        <v>26.55</v>
      </c>
      <c r="F43" t="n">
        <v>24.11</v>
      </c>
      <c r="G43" t="n">
        <v>96.44</v>
      </c>
      <c r="H43" t="n">
        <v>1.54</v>
      </c>
      <c r="I43" t="n">
        <v>15</v>
      </c>
      <c r="J43" t="n">
        <v>129.46</v>
      </c>
      <c r="K43" t="n">
        <v>43.4</v>
      </c>
      <c r="L43" t="n">
        <v>11.25</v>
      </c>
      <c r="M43" t="n">
        <v>13</v>
      </c>
      <c r="N43" t="n">
        <v>19.81</v>
      </c>
      <c r="O43" t="n">
        <v>16200.3</v>
      </c>
      <c r="P43" t="n">
        <v>218.4</v>
      </c>
      <c r="Q43" t="n">
        <v>452.66</v>
      </c>
      <c r="R43" t="n">
        <v>74.86</v>
      </c>
      <c r="S43" t="n">
        <v>57.64</v>
      </c>
      <c r="T43" t="n">
        <v>6490.9</v>
      </c>
      <c r="U43" t="n">
        <v>0.77</v>
      </c>
      <c r="V43" t="n">
        <v>0.88</v>
      </c>
      <c r="W43" t="n">
        <v>6.82</v>
      </c>
      <c r="X43" t="n">
        <v>0.38</v>
      </c>
      <c r="Y43" t="n">
        <v>1</v>
      </c>
      <c r="Z43" t="n">
        <v>10</v>
      </c>
      <c r="AA43" t="n">
        <v>333.5898015348835</v>
      </c>
      <c r="AB43" t="n">
        <v>456.4322834034026</v>
      </c>
      <c r="AC43" t="n">
        <v>412.8710268821142</v>
      </c>
      <c r="AD43" t="n">
        <v>333589.8015348834</v>
      </c>
      <c r="AE43" t="n">
        <v>456432.2834034025</v>
      </c>
      <c r="AF43" t="n">
        <v>4.323586215162024e-06</v>
      </c>
      <c r="AG43" t="n">
        <v>7.682291666666667</v>
      </c>
      <c r="AH43" t="n">
        <v>412871.0268821142</v>
      </c>
    </row>
    <row r="44">
      <c r="A44" t="n">
        <v>42</v>
      </c>
      <c r="B44" t="n">
        <v>55</v>
      </c>
      <c r="C44" t="inlineStr">
        <is>
          <t xml:space="preserve">CONCLUIDO	</t>
        </is>
      </c>
      <c r="D44" t="n">
        <v>3.7656</v>
      </c>
      <c r="E44" t="n">
        <v>26.56</v>
      </c>
      <c r="F44" t="n">
        <v>24.11</v>
      </c>
      <c r="G44" t="n">
        <v>96.45</v>
      </c>
      <c r="H44" t="n">
        <v>1.57</v>
      </c>
      <c r="I44" t="n">
        <v>15</v>
      </c>
      <c r="J44" t="n">
        <v>129.79</v>
      </c>
      <c r="K44" t="n">
        <v>43.4</v>
      </c>
      <c r="L44" t="n">
        <v>11.5</v>
      </c>
      <c r="M44" t="n">
        <v>13</v>
      </c>
      <c r="N44" t="n">
        <v>19.89</v>
      </c>
      <c r="O44" t="n">
        <v>16241.25</v>
      </c>
      <c r="P44" t="n">
        <v>217.97</v>
      </c>
      <c r="Q44" t="n">
        <v>452.63</v>
      </c>
      <c r="R44" t="n">
        <v>74.95999999999999</v>
      </c>
      <c r="S44" t="n">
        <v>57.64</v>
      </c>
      <c r="T44" t="n">
        <v>6545.11</v>
      </c>
      <c r="U44" t="n">
        <v>0.77</v>
      </c>
      <c r="V44" t="n">
        <v>0.88</v>
      </c>
      <c r="W44" t="n">
        <v>6.82</v>
      </c>
      <c r="X44" t="n">
        <v>0.39</v>
      </c>
      <c r="Y44" t="n">
        <v>1</v>
      </c>
      <c r="Z44" t="n">
        <v>10</v>
      </c>
      <c r="AA44" t="n">
        <v>333.3451609844559</v>
      </c>
      <c r="AB44" t="n">
        <v>456.0975554095282</v>
      </c>
      <c r="AC44" t="n">
        <v>412.5682448581816</v>
      </c>
      <c r="AD44" t="n">
        <v>333345.1609844559</v>
      </c>
      <c r="AE44" t="n">
        <v>456097.5554095282</v>
      </c>
      <c r="AF44" t="n">
        <v>4.322897416975763e-06</v>
      </c>
      <c r="AG44" t="n">
        <v>7.685185185185184</v>
      </c>
      <c r="AH44" t="n">
        <v>412568.2448581816</v>
      </c>
    </row>
    <row r="45">
      <c r="A45" t="n">
        <v>43</v>
      </c>
      <c r="B45" t="n">
        <v>55</v>
      </c>
      <c r="C45" t="inlineStr">
        <is>
          <t xml:space="preserve">CONCLUIDO	</t>
        </is>
      </c>
      <c r="D45" t="n">
        <v>3.7653</v>
      </c>
      <c r="E45" t="n">
        <v>26.56</v>
      </c>
      <c r="F45" t="n">
        <v>24.12</v>
      </c>
      <c r="G45" t="n">
        <v>96.45999999999999</v>
      </c>
      <c r="H45" t="n">
        <v>1.6</v>
      </c>
      <c r="I45" t="n">
        <v>15</v>
      </c>
      <c r="J45" t="n">
        <v>130.12</v>
      </c>
      <c r="K45" t="n">
        <v>43.4</v>
      </c>
      <c r="L45" t="n">
        <v>11.75</v>
      </c>
      <c r="M45" t="n">
        <v>13</v>
      </c>
      <c r="N45" t="n">
        <v>19.97</v>
      </c>
      <c r="O45" t="n">
        <v>16282.22</v>
      </c>
      <c r="P45" t="n">
        <v>217.13</v>
      </c>
      <c r="Q45" t="n">
        <v>452.59</v>
      </c>
      <c r="R45" t="n">
        <v>75.04000000000001</v>
      </c>
      <c r="S45" t="n">
        <v>57.64</v>
      </c>
      <c r="T45" t="n">
        <v>6580.99</v>
      </c>
      <c r="U45" t="n">
        <v>0.77</v>
      </c>
      <c r="V45" t="n">
        <v>0.88</v>
      </c>
      <c r="W45" t="n">
        <v>6.82</v>
      </c>
      <c r="X45" t="n">
        <v>0.39</v>
      </c>
      <c r="Y45" t="n">
        <v>1</v>
      </c>
      <c r="Z45" t="n">
        <v>10</v>
      </c>
      <c r="AA45" t="n">
        <v>332.8452975124241</v>
      </c>
      <c r="AB45" t="n">
        <v>455.4136201546742</v>
      </c>
      <c r="AC45" t="n">
        <v>411.9495834241417</v>
      </c>
      <c r="AD45" t="n">
        <v>332845.2975124241</v>
      </c>
      <c r="AE45" t="n">
        <v>455413.6201546742</v>
      </c>
      <c r="AF45" t="n">
        <v>4.322553017882632e-06</v>
      </c>
      <c r="AG45" t="n">
        <v>7.685185185185184</v>
      </c>
      <c r="AH45" t="n">
        <v>411949.5834241417</v>
      </c>
    </row>
    <row r="46">
      <c r="A46" t="n">
        <v>44</v>
      </c>
      <c r="B46" t="n">
        <v>55</v>
      </c>
      <c r="C46" t="inlineStr">
        <is>
          <t xml:space="preserve">CONCLUIDO	</t>
        </is>
      </c>
      <c r="D46" t="n">
        <v>3.7695</v>
      </c>
      <c r="E46" t="n">
        <v>26.53</v>
      </c>
      <c r="F46" t="n">
        <v>24.11</v>
      </c>
      <c r="G46" t="n">
        <v>103.33</v>
      </c>
      <c r="H46" t="n">
        <v>1.63</v>
      </c>
      <c r="I46" t="n">
        <v>14</v>
      </c>
      <c r="J46" t="n">
        <v>130.45</v>
      </c>
      <c r="K46" t="n">
        <v>43.4</v>
      </c>
      <c r="L46" t="n">
        <v>12</v>
      </c>
      <c r="M46" t="n">
        <v>12</v>
      </c>
      <c r="N46" t="n">
        <v>20.05</v>
      </c>
      <c r="O46" t="n">
        <v>16323.22</v>
      </c>
      <c r="P46" t="n">
        <v>216.88</v>
      </c>
      <c r="Q46" t="n">
        <v>452.58</v>
      </c>
      <c r="R46" t="n">
        <v>74.83</v>
      </c>
      <c r="S46" t="n">
        <v>57.64</v>
      </c>
      <c r="T46" t="n">
        <v>6481.89</v>
      </c>
      <c r="U46" t="n">
        <v>0.77</v>
      </c>
      <c r="V46" t="n">
        <v>0.88</v>
      </c>
      <c r="W46" t="n">
        <v>6.82</v>
      </c>
      <c r="X46" t="n">
        <v>0.39</v>
      </c>
      <c r="Y46" t="n">
        <v>1</v>
      </c>
      <c r="Z46" t="n">
        <v>10</v>
      </c>
      <c r="AA46" t="n">
        <v>332.4411752058866</v>
      </c>
      <c r="AB46" t="n">
        <v>454.8606821862517</v>
      </c>
      <c r="AC46" t="n">
        <v>411.4494170793722</v>
      </c>
      <c r="AD46" t="n">
        <v>332441.1752058866</v>
      </c>
      <c r="AE46" t="n">
        <v>454860.6821862517</v>
      </c>
      <c r="AF46" t="n">
        <v>4.327374605186461e-06</v>
      </c>
      <c r="AG46" t="n">
        <v>7.67650462962963</v>
      </c>
      <c r="AH46" t="n">
        <v>411449.4170793722</v>
      </c>
    </row>
    <row r="47">
      <c r="A47" t="n">
        <v>45</v>
      </c>
      <c r="B47" t="n">
        <v>55</v>
      </c>
      <c r="C47" t="inlineStr">
        <is>
          <t xml:space="preserve">CONCLUIDO	</t>
        </is>
      </c>
      <c r="D47" t="n">
        <v>3.7727</v>
      </c>
      <c r="E47" t="n">
        <v>26.51</v>
      </c>
      <c r="F47" t="n">
        <v>24.09</v>
      </c>
      <c r="G47" t="n">
        <v>103.23</v>
      </c>
      <c r="H47" t="n">
        <v>1.65</v>
      </c>
      <c r="I47" t="n">
        <v>14</v>
      </c>
      <c r="J47" t="n">
        <v>130.79</v>
      </c>
      <c r="K47" t="n">
        <v>43.4</v>
      </c>
      <c r="L47" t="n">
        <v>12.25</v>
      </c>
      <c r="M47" t="n">
        <v>12</v>
      </c>
      <c r="N47" t="n">
        <v>20.14</v>
      </c>
      <c r="O47" t="n">
        <v>16364.25</v>
      </c>
      <c r="P47" t="n">
        <v>216.37</v>
      </c>
      <c r="Q47" t="n">
        <v>452.57</v>
      </c>
      <c r="R47" t="n">
        <v>74.13</v>
      </c>
      <c r="S47" t="n">
        <v>57.64</v>
      </c>
      <c r="T47" t="n">
        <v>6132.71</v>
      </c>
      <c r="U47" t="n">
        <v>0.78</v>
      </c>
      <c r="V47" t="n">
        <v>0.88</v>
      </c>
      <c r="W47" t="n">
        <v>6.82</v>
      </c>
      <c r="X47" t="n">
        <v>0.36</v>
      </c>
      <c r="Y47" t="n">
        <v>1</v>
      </c>
      <c r="Z47" t="n">
        <v>10</v>
      </c>
      <c r="AA47" t="n">
        <v>331.8994304996277</v>
      </c>
      <c r="AB47" t="n">
        <v>454.1194431790586</v>
      </c>
      <c r="AC47" t="n">
        <v>410.7789208826901</v>
      </c>
      <c r="AD47" t="n">
        <v>331899.4304996277</v>
      </c>
      <c r="AE47" t="n">
        <v>454119.4431790586</v>
      </c>
      <c r="AF47" t="n">
        <v>4.331048195513188e-06</v>
      </c>
      <c r="AG47" t="n">
        <v>7.670717592592593</v>
      </c>
      <c r="AH47" t="n">
        <v>410778.9208826901</v>
      </c>
    </row>
    <row r="48">
      <c r="A48" t="n">
        <v>46</v>
      </c>
      <c r="B48" t="n">
        <v>55</v>
      </c>
      <c r="C48" t="inlineStr">
        <is>
          <t xml:space="preserve">CONCLUIDO	</t>
        </is>
      </c>
      <c r="D48" t="n">
        <v>3.7713</v>
      </c>
      <c r="E48" t="n">
        <v>26.52</v>
      </c>
      <c r="F48" t="n">
        <v>24.1</v>
      </c>
      <c r="G48" t="n">
        <v>103.28</v>
      </c>
      <c r="H48" t="n">
        <v>1.68</v>
      </c>
      <c r="I48" t="n">
        <v>14</v>
      </c>
      <c r="J48" t="n">
        <v>131.12</v>
      </c>
      <c r="K48" t="n">
        <v>43.4</v>
      </c>
      <c r="L48" t="n">
        <v>12.5</v>
      </c>
      <c r="M48" t="n">
        <v>12</v>
      </c>
      <c r="N48" t="n">
        <v>20.22</v>
      </c>
      <c r="O48" t="n">
        <v>16405.32</v>
      </c>
      <c r="P48" t="n">
        <v>214.87</v>
      </c>
      <c r="Q48" t="n">
        <v>452.57</v>
      </c>
      <c r="R48" t="n">
        <v>74.61</v>
      </c>
      <c r="S48" t="n">
        <v>57.64</v>
      </c>
      <c r="T48" t="n">
        <v>6372.57</v>
      </c>
      <c r="U48" t="n">
        <v>0.77</v>
      </c>
      <c r="V48" t="n">
        <v>0.88</v>
      </c>
      <c r="W48" t="n">
        <v>6.81</v>
      </c>
      <c r="X48" t="n">
        <v>0.37</v>
      </c>
      <c r="Y48" t="n">
        <v>1</v>
      </c>
      <c r="Z48" t="n">
        <v>10</v>
      </c>
      <c r="AA48" t="n">
        <v>331.0342284817241</v>
      </c>
      <c r="AB48" t="n">
        <v>452.9356356081439</v>
      </c>
      <c r="AC48" t="n">
        <v>409.7080942448591</v>
      </c>
      <c r="AD48" t="n">
        <v>331034.2284817241</v>
      </c>
      <c r="AE48" t="n">
        <v>452935.6356081439</v>
      </c>
      <c r="AF48" t="n">
        <v>4.329440999745245e-06</v>
      </c>
      <c r="AG48" t="n">
        <v>7.673611111111111</v>
      </c>
      <c r="AH48" t="n">
        <v>409708.0942448591</v>
      </c>
    </row>
    <row r="49">
      <c r="A49" t="n">
        <v>47</v>
      </c>
      <c r="B49" t="n">
        <v>55</v>
      </c>
      <c r="C49" t="inlineStr">
        <is>
          <t xml:space="preserve">CONCLUIDO	</t>
        </is>
      </c>
      <c r="D49" t="n">
        <v>3.7773</v>
      </c>
      <c r="E49" t="n">
        <v>26.47</v>
      </c>
      <c r="F49" t="n">
        <v>24.08</v>
      </c>
      <c r="G49" t="n">
        <v>111.13</v>
      </c>
      <c r="H49" t="n">
        <v>1.71</v>
      </c>
      <c r="I49" t="n">
        <v>13</v>
      </c>
      <c r="J49" t="n">
        <v>131.45</v>
      </c>
      <c r="K49" t="n">
        <v>43.4</v>
      </c>
      <c r="L49" t="n">
        <v>12.75</v>
      </c>
      <c r="M49" t="n">
        <v>11</v>
      </c>
      <c r="N49" t="n">
        <v>20.3</v>
      </c>
      <c r="O49" t="n">
        <v>16446.41</v>
      </c>
      <c r="P49" t="n">
        <v>213.36</v>
      </c>
      <c r="Q49" t="n">
        <v>452.59</v>
      </c>
      <c r="R49" t="n">
        <v>73.98</v>
      </c>
      <c r="S49" t="n">
        <v>57.64</v>
      </c>
      <c r="T49" t="n">
        <v>6062.78</v>
      </c>
      <c r="U49" t="n">
        <v>0.78</v>
      </c>
      <c r="V49" t="n">
        <v>0.88</v>
      </c>
      <c r="W49" t="n">
        <v>6.81</v>
      </c>
      <c r="X49" t="n">
        <v>0.35</v>
      </c>
      <c r="Y49" t="n">
        <v>1</v>
      </c>
      <c r="Z49" t="n">
        <v>10</v>
      </c>
      <c r="AA49" t="n">
        <v>329.7091465363376</v>
      </c>
      <c r="AB49" t="n">
        <v>451.1226000319764</v>
      </c>
      <c r="AC49" t="n">
        <v>408.0680922394696</v>
      </c>
      <c r="AD49" t="n">
        <v>329709.1465363376</v>
      </c>
      <c r="AE49" t="n">
        <v>451122.6000319765</v>
      </c>
      <c r="AF49" t="n">
        <v>4.336328981607857e-06</v>
      </c>
      <c r="AG49" t="n">
        <v>7.659143518518518</v>
      </c>
      <c r="AH49" t="n">
        <v>408068.0922394696</v>
      </c>
    </row>
    <row r="50">
      <c r="A50" t="n">
        <v>48</v>
      </c>
      <c r="B50" t="n">
        <v>55</v>
      </c>
      <c r="C50" t="inlineStr">
        <is>
          <t xml:space="preserve">CONCLUIDO	</t>
        </is>
      </c>
      <c r="D50" t="n">
        <v>3.7772</v>
      </c>
      <c r="E50" t="n">
        <v>26.47</v>
      </c>
      <c r="F50" t="n">
        <v>24.08</v>
      </c>
      <c r="G50" t="n">
        <v>111.14</v>
      </c>
      <c r="H50" t="n">
        <v>1.74</v>
      </c>
      <c r="I50" t="n">
        <v>13</v>
      </c>
      <c r="J50" t="n">
        <v>131.79</v>
      </c>
      <c r="K50" t="n">
        <v>43.4</v>
      </c>
      <c r="L50" t="n">
        <v>13</v>
      </c>
      <c r="M50" t="n">
        <v>11</v>
      </c>
      <c r="N50" t="n">
        <v>20.39</v>
      </c>
      <c r="O50" t="n">
        <v>16487.53</v>
      </c>
      <c r="P50" t="n">
        <v>214.14</v>
      </c>
      <c r="Q50" t="n">
        <v>452.59</v>
      </c>
      <c r="R50" t="n">
        <v>73.73999999999999</v>
      </c>
      <c r="S50" t="n">
        <v>57.64</v>
      </c>
      <c r="T50" t="n">
        <v>5943.05</v>
      </c>
      <c r="U50" t="n">
        <v>0.78</v>
      </c>
      <c r="V50" t="n">
        <v>0.88</v>
      </c>
      <c r="W50" t="n">
        <v>6.82</v>
      </c>
      <c r="X50" t="n">
        <v>0.36</v>
      </c>
      <c r="Y50" t="n">
        <v>1</v>
      </c>
      <c r="Z50" t="n">
        <v>10</v>
      </c>
      <c r="AA50" t="n">
        <v>330.213741903185</v>
      </c>
      <c r="AB50" t="n">
        <v>451.8130096740736</v>
      </c>
      <c r="AC50" t="n">
        <v>408.692610154321</v>
      </c>
      <c r="AD50" t="n">
        <v>330213.741903185</v>
      </c>
      <c r="AE50" t="n">
        <v>451813.0096740735</v>
      </c>
      <c r="AF50" t="n">
        <v>4.336214181910148e-06</v>
      </c>
      <c r="AG50" t="n">
        <v>7.659143518518518</v>
      </c>
      <c r="AH50" t="n">
        <v>408692.610154321</v>
      </c>
    </row>
    <row r="51">
      <c r="A51" t="n">
        <v>49</v>
      </c>
      <c r="B51" t="n">
        <v>55</v>
      </c>
      <c r="C51" t="inlineStr">
        <is>
          <t xml:space="preserve">CONCLUIDO	</t>
        </is>
      </c>
      <c r="D51" t="n">
        <v>3.7801</v>
      </c>
      <c r="E51" t="n">
        <v>26.45</v>
      </c>
      <c r="F51" t="n">
        <v>24.06</v>
      </c>
      <c r="G51" t="n">
        <v>111.04</v>
      </c>
      <c r="H51" t="n">
        <v>1.77</v>
      </c>
      <c r="I51" t="n">
        <v>13</v>
      </c>
      <c r="J51" t="n">
        <v>132.12</v>
      </c>
      <c r="K51" t="n">
        <v>43.4</v>
      </c>
      <c r="L51" t="n">
        <v>13.25</v>
      </c>
      <c r="M51" t="n">
        <v>11</v>
      </c>
      <c r="N51" t="n">
        <v>20.47</v>
      </c>
      <c r="O51" t="n">
        <v>16528.68</v>
      </c>
      <c r="P51" t="n">
        <v>214.5</v>
      </c>
      <c r="Q51" t="n">
        <v>452.58</v>
      </c>
      <c r="R51" t="n">
        <v>73.26000000000001</v>
      </c>
      <c r="S51" t="n">
        <v>57.64</v>
      </c>
      <c r="T51" t="n">
        <v>5701.08</v>
      </c>
      <c r="U51" t="n">
        <v>0.79</v>
      </c>
      <c r="V51" t="n">
        <v>0.88</v>
      </c>
      <c r="W51" t="n">
        <v>6.81</v>
      </c>
      <c r="X51" t="n">
        <v>0.33</v>
      </c>
      <c r="Y51" t="n">
        <v>1</v>
      </c>
      <c r="Z51" t="n">
        <v>10</v>
      </c>
      <c r="AA51" t="n">
        <v>330.2470475936248</v>
      </c>
      <c r="AB51" t="n">
        <v>451.8585799890765</v>
      </c>
      <c r="AC51" t="n">
        <v>408.7338313024184</v>
      </c>
      <c r="AD51" t="n">
        <v>330247.0475936247</v>
      </c>
      <c r="AE51" t="n">
        <v>451858.5799890765</v>
      </c>
      <c r="AF51" t="n">
        <v>4.339543373143743e-06</v>
      </c>
      <c r="AG51" t="n">
        <v>7.653356481481481</v>
      </c>
      <c r="AH51" t="n">
        <v>408733.8313024184</v>
      </c>
    </row>
    <row r="52">
      <c r="A52" t="n">
        <v>50</v>
      </c>
      <c r="B52" t="n">
        <v>55</v>
      </c>
      <c r="C52" t="inlineStr">
        <is>
          <t xml:space="preserve">CONCLUIDO	</t>
        </is>
      </c>
      <c r="D52" t="n">
        <v>3.7789</v>
      </c>
      <c r="E52" t="n">
        <v>26.46</v>
      </c>
      <c r="F52" t="n">
        <v>24.07</v>
      </c>
      <c r="G52" t="n">
        <v>111.08</v>
      </c>
      <c r="H52" t="n">
        <v>1.8</v>
      </c>
      <c r="I52" t="n">
        <v>13</v>
      </c>
      <c r="J52" t="n">
        <v>132.45</v>
      </c>
      <c r="K52" t="n">
        <v>43.4</v>
      </c>
      <c r="L52" t="n">
        <v>13.5</v>
      </c>
      <c r="M52" t="n">
        <v>11</v>
      </c>
      <c r="N52" t="n">
        <v>20.55</v>
      </c>
      <c r="O52" t="n">
        <v>16569.86</v>
      </c>
      <c r="P52" t="n">
        <v>212.7</v>
      </c>
      <c r="Q52" t="n">
        <v>452.57</v>
      </c>
      <c r="R52" t="n">
        <v>73.38</v>
      </c>
      <c r="S52" t="n">
        <v>57.64</v>
      </c>
      <c r="T52" t="n">
        <v>5763.54</v>
      </c>
      <c r="U52" t="n">
        <v>0.79</v>
      </c>
      <c r="V52" t="n">
        <v>0.88</v>
      </c>
      <c r="W52" t="n">
        <v>6.82</v>
      </c>
      <c r="X52" t="n">
        <v>0.34</v>
      </c>
      <c r="Y52" t="n">
        <v>1</v>
      </c>
      <c r="Z52" t="n">
        <v>10</v>
      </c>
      <c r="AA52" t="n">
        <v>329.180659033934</v>
      </c>
      <c r="AB52" t="n">
        <v>450.3995001159648</v>
      </c>
      <c r="AC52" t="n">
        <v>407.414003964565</v>
      </c>
      <c r="AD52" t="n">
        <v>329180.659033934</v>
      </c>
      <c r="AE52" t="n">
        <v>450399.5001159648</v>
      </c>
      <c r="AF52" t="n">
        <v>4.338165776771222e-06</v>
      </c>
      <c r="AG52" t="n">
        <v>7.65625</v>
      </c>
      <c r="AH52" t="n">
        <v>407414.003964565</v>
      </c>
    </row>
    <row r="53">
      <c r="A53" t="n">
        <v>51</v>
      </c>
      <c r="B53" t="n">
        <v>55</v>
      </c>
      <c r="C53" t="inlineStr">
        <is>
          <t xml:space="preserve">CONCLUIDO	</t>
        </is>
      </c>
      <c r="D53" t="n">
        <v>3.7898</v>
      </c>
      <c r="E53" t="n">
        <v>26.39</v>
      </c>
      <c r="F53" t="n">
        <v>24.02</v>
      </c>
      <c r="G53" t="n">
        <v>120.08</v>
      </c>
      <c r="H53" t="n">
        <v>1.83</v>
      </c>
      <c r="I53" t="n">
        <v>12</v>
      </c>
      <c r="J53" t="n">
        <v>132.79</v>
      </c>
      <c r="K53" t="n">
        <v>43.4</v>
      </c>
      <c r="L53" t="n">
        <v>13.75</v>
      </c>
      <c r="M53" t="n">
        <v>10</v>
      </c>
      <c r="N53" t="n">
        <v>20.64</v>
      </c>
      <c r="O53" t="n">
        <v>16611.07</v>
      </c>
      <c r="P53" t="n">
        <v>210.37</v>
      </c>
      <c r="Q53" t="n">
        <v>452.55</v>
      </c>
      <c r="R53" t="n">
        <v>71.76000000000001</v>
      </c>
      <c r="S53" t="n">
        <v>57.64</v>
      </c>
      <c r="T53" t="n">
        <v>4956.26</v>
      </c>
      <c r="U53" t="n">
        <v>0.8</v>
      </c>
      <c r="V53" t="n">
        <v>0.88</v>
      </c>
      <c r="W53" t="n">
        <v>6.81</v>
      </c>
      <c r="X53" t="n">
        <v>0.29</v>
      </c>
      <c r="Y53" t="n">
        <v>1</v>
      </c>
      <c r="Z53" t="n">
        <v>10</v>
      </c>
      <c r="AA53" t="n">
        <v>327.0178522087269</v>
      </c>
      <c r="AB53" t="n">
        <v>447.4402524014134</v>
      </c>
      <c r="AC53" t="n">
        <v>404.7371826985602</v>
      </c>
      <c r="AD53" t="n">
        <v>327017.8522087269</v>
      </c>
      <c r="AE53" t="n">
        <v>447440.2524014134</v>
      </c>
      <c r="AF53" t="n">
        <v>4.350678943821635e-06</v>
      </c>
      <c r="AG53" t="n">
        <v>7.63599537037037</v>
      </c>
      <c r="AH53" t="n">
        <v>404737.1826985602</v>
      </c>
    </row>
    <row r="54">
      <c r="A54" t="n">
        <v>52</v>
      </c>
      <c r="B54" t="n">
        <v>55</v>
      </c>
      <c r="C54" t="inlineStr">
        <is>
          <t xml:space="preserve">CONCLUIDO	</t>
        </is>
      </c>
      <c r="D54" t="n">
        <v>3.7885</v>
      </c>
      <c r="E54" t="n">
        <v>26.4</v>
      </c>
      <c r="F54" t="n">
        <v>24.02</v>
      </c>
      <c r="G54" t="n">
        <v>120.12</v>
      </c>
      <c r="H54" t="n">
        <v>1.86</v>
      </c>
      <c r="I54" t="n">
        <v>12</v>
      </c>
      <c r="J54" t="n">
        <v>133.12</v>
      </c>
      <c r="K54" t="n">
        <v>43.4</v>
      </c>
      <c r="L54" t="n">
        <v>14</v>
      </c>
      <c r="M54" t="n">
        <v>10</v>
      </c>
      <c r="N54" t="n">
        <v>20.72</v>
      </c>
      <c r="O54" t="n">
        <v>16652.31</v>
      </c>
      <c r="P54" t="n">
        <v>210.53</v>
      </c>
      <c r="Q54" t="n">
        <v>452.66</v>
      </c>
      <c r="R54" t="n">
        <v>72.04000000000001</v>
      </c>
      <c r="S54" t="n">
        <v>57.64</v>
      </c>
      <c r="T54" t="n">
        <v>5100.45</v>
      </c>
      <c r="U54" t="n">
        <v>0.8</v>
      </c>
      <c r="V54" t="n">
        <v>0.88</v>
      </c>
      <c r="W54" t="n">
        <v>6.81</v>
      </c>
      <c r="X54" t="n">
        <v>0.3</v>
      </c>
      <c r="Y54" t="n">
        <v>1</v>
      </c>
      <c r="Z54" t="n">
        <v>10</v>
      </c>
      <c r="AA54" t="n">
        <v>327.1856866598627</v>
      </c>
      <c r="AB54" t="n">
        <v>447.6698909017907</v>
      </c>
      <c r="AC54" t="n">
        <v>404.9449048227611</v>
      </c>
      <c r="AD54" t="n">
        <v>327185.6866598626</v>
      </c>
      <c r="AE54" t="n">
        <v>447669.8909017907</v>
      </c>
      <c r="AF54" t="n">
        <v>4.349186547751401e-06</v>
      </c>
      <c r="AG54" t="n">
        <v>7.638888888888889</v>
      </c>
      <c r="AH54" t="n">
        <v>404944.9048227611</v>
      </c>
    </row>
    <row r="55">
      <c r="A55" t="n">
        <v>53</v>
      </c>
      <c r="B55" t="n">
        <v>55</v>
      </c>
      <c r="C55" t="inlineStr">
        <is>
          <t xml:space="preserve">CONCLUIDO	</t>
        </is>
      </c>
      <c r="D55" t="n">
        <v>3.7859</v>
      </c>
      <c r="E55" t="n">
        <v>26.41</v>
      </c>
      <c r="F55" t="n">
        <v>24.04</v>
      </c>
      <c r="G55" t="n">
        <v>120.22</v>
      </c>
      <c r="H55" t="n">
        <v>1.89</v>
      </c>
      <c r="I55" t="n">
        <v>12</v>
      </c>
      <c r="J55" t="n">
        <v>133.46</v>
      </c>
      <c r="K55" t="n">
        <v>43.4</v>
      </c>
      <c r="L55" t="n">
        <v>14.25</v>
      </c>
      <c r="M55" t="n">
        <v>10</v>
      </c>
      <c r="N55" t="n">
        <v>20.81</v>
      </c>
      <c r="O55" t="n">
        <v>16693.59</v>
      </c>
      <c r="P55" t="n">
        <v>210.89</v>
      </c>
      <c r="Q55" t="n">
        <v>452.56</v>
      </c>
      <c r="R55" t="n">
        <v>72.72</v>
      </c>
      <c r="S55" t="n">
        <v>57.64</v>
      </c>
      <c r="T55" t="n">
        <v>5439.44</v>
      </c>
      <c r="U55" t="n">
        <v>0.79</v>
      </c>
      <c r="V55" t="n">
        <v>0.88</v>
      </c>
      <c r="W55" t="n">
        <v>6.81</v>
      </c>
      <c r="X55" t="n">
        <v>0.32</v>
      </c>
      <c r="Y55" t="n">
        <v>1</v>
      </c>
      <c r="Z55" t="n">
        <v>10</v>
      </c>
      <c r="AA55" t="n">
        <v>327.594907090783</v>
      </c>
      <c r="AB55" t="n">
        <v>448.2298043489072</v>
      </c>
      <c r="AC55" t="n">
        <v>405.4513809163282</v>
      </c>
      <c r="AD55" t="n">
        <v>327594.9070907829</v>
      </c>
      <c r="AE55" t="n">
        <v>448229.8043489072</v>
      </c>
      <c r="AF55" t="n">
        <v>4.346201755610936e-06</v>
      </c>
      <c r="AG55" t="n">
        <v>7.641782407407407</v>
      </c>
      <c r="AH55" t="n">
        <v>405451.3809163282</v>
      </c>
    </row>
    <row r="56">
      <c r="A56" t="n">
        <v>54</v>
      </c>
      <c r="B56" t="n">
        <v>55</v>
      </c>
      <c r="C56" t="inlineStr">
        <is>
          <t xml:space="preserve">CONCLUIDO	</t>
        </is>
      </c>
      <c r="D56" t="n">
        <v>3.7864</v>
      </c>
      <c r="E56" t="n">
        <v>26.41</v>
      </c>
      <c r="F56" t="n">
        <v>24.04</v>
      </c>
      <c r="G56" t="n">
        <v>120.2</v>
      </c>
      <c r="H56" t="n">
        <v>1.92</v>
      </c>
      <c r="I56" t="n">
        <v>12</v>
      </c>
      <c r="J56" t="n">
        <v>133.79</v>
      </c>
      <c r="K56" t="n">
        <v>43.4</v>
      </c>
      <c r="L56" t="n">
        <v>14.5</v>
      </c>
      <c r="M56" t="n">
        <v>10</v>
      </c>
      <c r="N56" t="n">
        <v>20.89</v>
      </c>
      <c r="O56" t="n">
        <v>16734.89</v>
      </c>
      <c r="P56" t="n">
        <v>209.91</v>
      </c>
      <c r="Q56" t="n">
        <v>452.58</v>
      </c>
      <c r="R56" t="n">
        <v>72.53</v>
      </c>
      <c r="S56" t="n">
        <v>57.64</v>
      </c>
      <c r="T56" t="n">
        <v>5345.45</v>
      </c>
      <c r="U56" t="n">
        <v>0.79</v>
      </c>
      <c r="V56" t="n">
        <v>0.88</v>
      </c>
      <c r="W56" t="n">
        <v>6.82</v>
      </c>
      <c r="X56" t="n">
        <v>0.32</v>
      </c>
      <c r="Y56" t="n">
        <v>1</v>
      </c>
      <c r="Z56" t="n">
        <v>10</v>
      </c>
      <c r="AA56" t="n">
        <v>326.943555389227</v>
      </c>
      <c r="AB56" t="n">
        <v>447.3385962152291</v>
      </c>
      <c r="AC56" t="n">
        <v>404.64522843611</v>
      </c>
      <c r="AD56" t="n">
        <v>326943.5553892269</v>
      </c>
      <c r="AE56" t="n">
        <v>447338.5962152291</v>
      </c>
      <c r="AF56" t="n">
        <v>4.346775754099487e-06</v>
      </c>
      <c r="AG56" t="n">
        <v>7.641782407407407</v>
      </c>
      <c r="AH56" t="n">
        <v>404645.22843611</v>
      </c>
    </row>
    <row r="57">
      <c r="A57" t="n">
        <v>55</v>
      </c>
      <c r="B57" t="n">
        <v>55</v>
      </c>
      <c r="C57" t="inlineStr">
        <is>
          <t xml:space="preserve">CONCLUIDO	</t>
        </is>
      </c>
      <c r="D57" t="n">
        <v>3.7851</v>
      </c>
      <c r="E57" t="n">
        <v>26.42</v>
      </c>
      <c r="F57" t="n">
        <v>24.05</v>
      </c>
      <c r="G57" t="n">
        <v>120.24</v>
      </c>
      <c r="H57" t="n">
        <v>1.94</v>
      </c>
      <c r="I57" t="n">
        <v>12</v>
      </c>
      <c r="J57" t="n">
        <v>134.13</v>
      </c>
      <c r="K57" t="n">
        <v>43.4</v>
      </c>
      <c r="L57" t="n">
        <v>14.75</v>
      </c>
      <c r="M57" t="n">
        <v>10</v>
      </c>
      <c r="N57" t="n">
        <v>20.98</v>
      </c>
      <c r="O57" t="n">
        <v>16776.22</v>
      </c>
      <c r="P57" t="n">
        <v>207.83</v>
      </c>
      <c r="Q57" t="n">
        <v>452.59</v>
      </c>
      <c r="R57" t="n">
        <v>72.67</v>
      </c>
      <c r="S57" t="n">
        <v>57.64</v>
      </c>
      <c r="T57" t="n">
        <v>5411.67</v>
      </c>
      <c r="U57" t="n">
        <v>0.79</v>
      </c>
      <c r="V57" t="n">
        <v>0.88</v>
      </c>
      <c r="W57" t="n">
        <v>6.82</v>
      </c>
      <c r="X57" t="n">
        <v>0.32</v>
      </c>
      <c r="Y57" t="n">
        <v>1</v>
      </c>
      <c r="Z57" t="n">
        <v>10</v>
      </c>
      <c r="AA57" t="n">
        <v>325.7040039888889</v>
      </c>
      <c r="AB57" t="n">
        <v>445.6425873041384</v>
      </c>
      <c r="AC57" t="n">
        <v>403.1110842351302</v>
      </c>
      <c r="AD57" t="n">
        <v>325704.0039888889</v>
      </c>
      <c r="AE57" t="n">
        <v>445642.5873041383</v>
      </c>
      <c r="AF57" t="n">
        <v>4.345283358029255e-06</v>
      </c>
      <c r="AG57" t="n">
        <v>7.644675925925926</v>
      </c>
      <c r="AH57" t="n">
        <v>403111.0842351302</v>
      </c>
    </row>
    <row r="58">
      <c r="A58" t="n">
        <v>56</v>
      </c>
      <c r="B58" t="n">
        <v>55</v>
      </c>
      <c r="C58" t="inlineStr">
        <is>
          <t xml:space="preserve">CONCLUIDO	</t>
        </is>
      </c>
      <c r="D58" t="n">
        <v>3.7948</v>
      </c>
      <c r="E58" t="n">
        <v>26.35</v>
      </c>
      <c r="F58" t="n">
        <v>24</v>
      </c>
      <c r="G58" t="n">
        <v>130.94</v>
      </c>
      <c r="H58" t="n">
        <v>1.97</v>
      </c>
      <c r="I58" t="n">
        <v>11</v>
      </c>
      <c r="J58" t="n">
        <v>134.46</v>
      </c>
      <c r="K58" t="n">
        <v>43.4</v>
      </c>
      <c r="L58" t="n">
        <v>15</v>
      </c>
      <c r="M58" t="n">
        <v>9</v>
      </c>
      <c r="N58" t="n">
        <v>21.06</v>
      </c>
      <c r="O58" t="n">
        <v>16817.7</v>
      </c>
      <c r="P58" t="n">
        <v>207.19</v>
      </c>
      <c r="Q58" t="n">
        <v>452.58</v>
      </c>
      <c r="R58" t="n">
        <v>71.3</v>
      </c>
      <c r="S58" t="n">
        <v>57.64</v>
      </c>
      <c r="T58" t="n">
        <v>4735.42</v>
      </c>
      <c r="U58" t="n">
        <v>0.8100000000000001</v>
      </c>
      <c r="V58" t="n">
        <v>0.88</v>
      </c>
      <c r="W58" t="n">
        <v>6.82</v>
      </c>
      <c r="X58" t="n">
        <v>0.28</v>
      </c>
      <c r="Y58" t="n">
        <v>1</v>
      </c>
      <c r="Z58" t="n">
        <v>10</v>
      </c>
      <c r="AA58" t="n">
        <v>324.6912874836552</v>
      </c>
      <c r="AB58" t="n">
        <v>444.2569439037787</v>
      </c>
      <c r="AC58" t="n">
        <v>401.8576846961382</v>
      </c>
      <c r="AD58" t="n">
        <v>324691.2874836552</v>
      </c>
      <c r="AE58" t="n">
        <v>444256.9439037787</v>
      </c>
      <c r="AF58" t="n">
        <v>4.356418928707145e-06</v>
      </c>
      <c r="AG58" t="n">
        <v>7.624421296296297</v>
      </c>
      <c r="AH58" t="n">
        <v>401857.6846961381</v>
      </c>
    </row>
    <row r="59">
      <c r="A59" t="n">
        <v>57</v>
      </c>
      <c r="B59" t="n">
        <v>55</v>
      </c>
      <c r="C59" t="inlineStr">
        <is>
          <t xml:space="preserve">CONCLUIDO	</t>
        </is>
      </c>
      <c r="D59" t="n">
        <v>3.7945</v>
      </c>
      <c r="E59" t="n">
        <v>26.35</v>
      </c>
      <c r="F59" t="n">
        <v>24.01</v>
      </c>
      <c r="G59" t="n">
        <v>130.95</v>
      </c>
      <c r="H59" t="n">
        <v>2</v>
      </c>
      <c r="I59" t="n">
        <v>11</v>
      </c>
      <c r="J59" t="n">
        <v>134.8</v>
      </c>
      <c r="K59" t="n">
        <v>43.4</v>
      </c>
      <c r="L59" t="n">
        <v>15.25</v>
      </c>
      <c r="M59" t="n">
        <v>9</v>
      </c>
      <c r="N59" t="n">
        <v>21.15</v>
      </c>
      <c r="O59" t="n">
        <v>16859.1</v>
      </c>
      <c r="P59" t="n">
        <v>207.2</v>
      </c>
      <c r="Q59" t="n">
        <v>452.57</v>
      </c>
      <c r="R59" t="n">
        <v>71.52</v>
      </c>
      <c r="S59" t="n">
        <v>57.64</v>
      </c>
      <c r="T59" t="n">
        <v>4842.56</v>
      </c>
      <c r="U59" t="n">
        <v>0.8100000000000001</v>
      </c>
      <c r="V59" t="n">
        <v>0.88</v>
      </c>
      <c r="W59" t="n">
        <v>6.81</v>
      </c>
      <c r="X59" t="n">
        <v>0.28</v>
      </c>
      <c r="Y59" t="n">
        <v>1</v>
      </c>
      <c r="Z59" t="n">
        <v>10</v>
      </c>
      <c r="AA59" t="n">
        <v>324.7363840499728</v>
      </c>
      <c r="AB59" t="n">
        <v>444.3186470153346</v>
      </c>
      <c r="AC59" t="n">
        <v>401.913498949328</v>
      </c>
      <c r="AD59" t="n">
        <v>324736.3840499728</v>
      </c>
      <c r="AE59" t="n">
        <v>444318.6470153346</v>
      </c>
      <c r="AF59" t="n">
        <v>4.356074529614015e-06</v>
      </c>
      <c r="AG59" t="n">
        <v>7.624421296296297</v>
      </c>
      <c r="AH59" t="n">
        <v>401913.498949328</v>
      </c>
    </row>
    <row r="60">
      <c r="A60" t="n">
        <v>58</v>
      </c>
      <c r="B60" t="n">
        <v>55</v>
      </c>
      <c r="C60" t="inlineStr">
        <is>
          <t xml:space="preserve">CONCLUIDO	</t>
        </is>
      </c>
      <c r="D60" t="n">
        <v>3.7943</v>
      </c>
      <c r="E60" t="n">
        <v>26.36</v>
      </c>
      <c r="F60" t="n">
        <v>24.01</v>
      </c>
      <c r="G60" t="n">
        <v>130.96</v>
      </c>
      <c r="H60" t="n">
        <v>2.03</v>
      </c>
      <c r="I60" t="n">
        <v>11</v>
      </c>
      <c r="J60" t="n">
        <v>135.13</v>
      </c>
      <c r="K60" t="n">
        <v>43.4</v>
      </c>
      <c r="L60" t="n">
        <v>15.5</v>
      </c>
      <c r="M60" t="n">
        <v>9</v>
      </c>
      <c r="N60" t="n">
        <v>21.23</v>
      </c>
      <c r="O60" t="n">
        <v>16900.52</v>
      </c>
      <c r="P60" t="n">
        <v>206.61</v>
      </c>
      <c r="Q60" t="n">
        <v>452.58</v>
      </c>
      <c r="R60" t="n">
        <v>71.51000000000001</v>
      </c>
      <c r="S60" t="n">
        <v>57.64</v>
      </c>
      <c r="T60" t="n">
        <v>4839.46</v>
      </c>
      <c r="U60" t="n">
        <v>0.8100000000000001</v>
      </c>
      <c r="V60" t="n">
        <v>0.88</v>
      </c>
      <c r="W60" t="n">
        <v>6.82</v>
      </c>
      <c r="X60" t="n">
        <v>0.28</v>
      </c>
      <c r="Y60" t="n">
        <v>1</v>
      </c>
      <c r="Z60" t="n">
        <v>10</v>
      </c>
      <c r="AA60" t="n">
        <v>324.3702630118511</v>
      </c>
      <c r="AB60" t="n">
        <v>443.817704058856</v>
      </c>
      <c r="AC60" t="n">
        <v>401.4603652855379</v>
      </c>
      <c r="AD60" t="n">
        <v>324370.2630118511</v>
      </c>
      <c r="AE60" t="n">
        <v>443817.704058856</v>
      </c>
      <c r="AF60" t="n">
        <v>4.355844930218594e-06</v>
      </c>
      <c r="AG60" t="n">
        <v>7.627314814814814</v>
      </c>
      <c r="AH60" t="n">
        <v>401460.3652855379</v>
      </c>
    </row>
    <row r="61">
      <c r="A61" t="n">
        <v>59</v>
      </c>
      <c r="B61" t="n">
        <v>55</v>
      </c>
      <c r="C61" t="inlineStr">
        <is>
          <t xml:space="preserve">CONCLUIDO	</t>
        </is>
      </c>
      <c r="D61" t="n">
        <v>3.7957</v>
      </c>
      <c r="E61" t="n">
        <v>26.35</v>
      </c>
      <c r="F61" t="n">
        <v>24</v>
      </c>
      <c r="G61" t="n">
        <v>130.9</v>
      </c>
      <c r="H61" t="n">
        <v>2.06</v>
      </c>
      <c r="I61" t="n">
        <v>11</v>
      </c>
      <c r="J61" t="n">
        <v>135.47</v>
      </c>
      <c r="K61" t="n">
        <v>43.4</v>
      </c>
      <c r="L61" t="n">
        <v>15.75</v>
      </c>
      <c r="M61" t="n">
        <v>9</v>
      </c>
      <c r="N61" t="n">
        <v>21.32</v>
      </c>
      <c r="O61" t="n">
        <v>16941.98</v>
      </c>
      <c r="P61" t="n">
        <v>205.98</v>
      </c>
      <c r="Q61" t="n">
        <v>452.59</v>
      </c>
      <c r="R61" t="n">
        <v>71.13</v>
      </c>
      <c r="S61" t="n">
        <v>57.64</v>
      </c>
      <c r="T61" t="n">
        <v>4649.99</v>
      </c>
      <c r="U61" t="n">
        <v>0.8100000000000001</v>
      </c>
      <c r="V61" t="n">
        <v>0.88</v>
      </c>
      <c r="W61" t="n">
        <v>6.82</v>
      </c>
      <c r="X61" t="n">
        <v>0.27</v>
      </c>
      <c r="Y61" t="n">
        <v>1</v>
      </c>
      <c r="Z61" t="n">
        <v>10</v>
      </c>
      <c r="AA61" t="n">
        <v>323.8754284432292</v>
      </c>
      <c r="AB61" t="n">
        <v>443.1406495715073</v>
      </c>
      <c r="AC61" t="n">
        <v>400.8479279282097</v>
      </c>
      <c r="AD61" t="n">
        <v>323875.4284432292</v>
      </c>
      <c r="AE61" t="n">
        <v>443140.6495715072</v>
      </c>
      <c r="AF61" t="n">
        <v>4.357452125986537e-06</v>
      </c>
      <c r="AG61" t="n">
        <v>7.624421296296297</v>
      </c>
      <c r="AH61" t="n">
        <v>400847.9279282098</v>
      </c>
    </row>
    <row r="62">
      <c r="A62" t="n">
        <v>60</v>
      </c>
      <c r="B62" t="n">
        <v>55</v>
      </c>
      <c r="C62" t="inlineStr">
        <is>
          <t xml:space="preserve">CONCLUIDO	</t>
        </is>
      </c>
      <c r="D62" t="n">
        <v>3.795</v>
      </c>
      <c r="E62" t="n">
        <v>26.35</v>
      </c>
      <c r="F62" t="n">
        <v>24</v>
      </c>
      <c r="G62" t="n">
        <v>130.93</v>
      </c>
      <c r="H62" t="n">
        <v>2.08</v>
      </c>
      <c r="I62" t="n">
        <v>11</v>
      </c>
      <c r="J62" t="n">
        <v>135.81</v>
      </c>
      <c r="K62" t="n">
        <v>43.4</v>
      </c>
      <c r="L62" t="n">
        <v>16</v>
      </c>
      <c r="M62" t="n">
        <v>9</v>
      </c>
      <c r="N62" t="n">
        <v>21.41</v>
      </c>
      <c r="O62" t="n">
        <v>16983.46</v>
      </c>
      <c r="P62" t="n">
        <v>204.54</v>
      </c>
      <c r="Q62" t="n">
        <v>452.58</v>
      </c>
      <c r="R62" t="n">
        <v>71.38</v>
      </c>
      <c r="S62" t="n">
        <v>57.64</v>
      </c>
      <c r="T62" t="n">
        <v>4771.45</v>
      </c>
      <c r="U62" t="n">
        <v>0.8100000000000001</v>
      </c>
      <c r="V62" t="n">
        <v>0.88</v>
      </c>
      <c r="W62" t="n">
        <v>6.81</v>
      </c>
      <c r="X62" t="n">
        <v>0.28</v>
      </c>
      <c r="Y62" t="n">
        <v>1</v>
      </c>
      <c r="Z62" t="n">
        <v>10</v>
      </c>
      <c r="AA62" t="n">
        <v>322.9924104712279</v>
      </c>
      <c r="AB62" t="n">
        <v>441.9324654262114</v>
      </c>
      <c r="AC62" t="n">
        <v>399.7550511820439</v>
      </c>
      <c r="AD62" t="n">
        <v>322992.4104712279</v>
      </c>
      <c r="AE62" t="n">
        <v>441932.4654262114</v>
      </c>
      <c r="AF62" t="n">
        <v>4.356648528102565e-06</v>
      </c>
      <c r="AG62" t="n">
        <v>7.624421296296297</v>
      </c>
      <c r="AH62" t="n">
        <v>399755.0511820439</v>
      </c>
    </row>
    <row r="63">
      <c r="A63" t="n">
        <v>61</v>
      </c>
      <c r="B63" t="n">
        <v>55</v>
      </c>
      <c r="C63" t="inlineStr">
        <is>
          <t xml:space="preserve">CONCLUIDO	</t>
        </is>
      </c>
      <c r="D63" t="n">
        <v>3.8009</v>
      </c>
      <c r="E63" t="n">
        <v>26.31</v>
      </c>
      <c r="F63" t="n">
        <v>23.99</v>
      </c>
      <c r="G63" t="n">
        <v>143.92</v>
      </c>
      <c r="H63" t="n">
        <v>2.11</v>
      </c>
      <c r="I63" t="n">
        <v>10</v>
      </c>
      <c r="J63" t="n">
        <v>136.14</v>
      </c>
      <c r="K63" t="n">
        <v>43.4</v>
      </c>
      <c r="L63" t="n">
        <v>16.25</v>
      </c>
      <c r="M63" t="n">
        <v>8</v>
      </c>
      <c r="N63" t="n">
        <v>21.49</v>
      </c>
      <c r="O63" t="n">
        <v>17024.98</v>
      </c>
      <c r="P63" t="n">
        <v>203</v>
      </c>
      <c r="Q63" t="n">
        <v>452.57</v>
      </c>
      <c r="R63" t="n">
        <v>70.88</v>
      </c>
      <c r="S63" t="n">
        <v>57.64</v>
      </c>
      <c r="T63" t="n">
        <v>4528.18</v>
      </c>
      <c r="U63" t="n">
        <v>0.8100000000000001</v>
      </c>
      <c r="V63" t="n">
        <v>0.88</v>
      </c>
      <c r="W63" t="n">
        <v>6.81</v>
      </c>
      <c r="X63" t="n">
        <v>0.26</v>
      </c>
      <c r="Y63" t="n">
        <v>1</v>
      </c>
      <c r="Z63" t="n">
        <v>10</v>
      </c>
      <c r="AA63" t="n">
        <v>321.6978227642258</v>
      </c>
      <c r="AB63" t="n">
        <v>440.1611534123124</v>
      </c>
      <c r="AC63" t="n">
        <v>398.1527907006993</v>
      </c>
      <c r="AD63" t="n">
        <v>321697.8227642258</v>
      </c>
      <c r="AE63" t="n">
        <v>440161.1534123124</v>
      </c>
      <c r="AF63" t="n">
        <v>4.363421710267467e-06</v>
      </c>
      <c r="AG63" t="n">
        <v>7.612847222222222</v>
      </c>
      <c r="AH63" t="n">
        <v>398152.7907006993</v>
      </c>
    </row>
    <row r="64">
      <c r="A64" t="n">
        <v>62</v>
      </c>
      <c r="B64" t="n">
        <v>55</v>
      </c>
      <c r="C64" t="inlineStr">
        <is>
          <t xml:space="preserve">CONCLUIDO	</t>
        </is>
      </c>
      <c r="D64" t="n">
        <v>3.8031</v>
      </c>
      <c r="E64" t="n">
        <v>26.29</v>
      </c>
      <c r="F64" t="n">
        <v>23.97</v>
      </c>
      <c r="G64" t="n">
        <v>143.83</v>
      </c>
      <c r="H64" t="n">
        <v>2.14</v>
      </c>
      <c r="I64" t="n">
        <v>10</v>
      </c>
      <c r="J64" t="n">
        <v>136.48</v>
      </c>
      <c r="K64" t="n">
        <v>43.4</v>
      </c>
      <c r="L64" t="n">
        <v>16.5</v>
      </c>
      <c r="M64" t="n">
        <v>7</v>
      </c>
      <c r="N64" t="n">
        <v>21.58</v>
      </c>
      <c r="O64" t="n">
        <v>17066.53</v>
      </c>
      <c r="P64" t="n">
        <v>203.15</v>
      </c>
      <c r="Q64" t="n">
        <v>452.62</v>
      </c>
      <c r="R64" t="n">
        <v>70.40000000000001</v>
      </c>
      <c r="S64" t="n">
        <v>57.64</v>
      </c>
      <c r="T64" t="n">
        <v>4289.42</v>
      </c>
      <c r="U64" t="n">
        <v>0.82</v>
      </c>
      <c r="V64" t="n">
        <v>0.88</v>
      </c>
      <c r="W64" t="n">
        <v>6.81</v>
      </c>
      <c r="X64" t="n">
        <v>0.25</v>
      </c>
      <c r="Y64" t="n">
        <v>1</v>
      </c>
      <c r="Z64" t="n">
        <v>10</v>
      </c>
      <c r="AA64" t="n">
        <v>321.6381227374454</v>
      </c>
      <c r="AB64" t="n">
        <v>440.0794692018922</v>
      </c>
      <c r="AC64" t="n">
        <v>398.0789023166771</v>
      </c>
      <c r="AD64" t="n">
        <v>321638.1227374453</v>
      </c>
      <c r="AE64" t="n">
        <v>440079.4692018921</v>
      </c>
      <c r="AF64" t="n">
        <v>4.365947303617092e-06</v>
      </c>
      <c r="AG64" t="n">
        <v>7.607060185185186</v>
      </c>
      <c r="AH64" t="n">
        <v>398078.9023166771</v>
      </c>
    </row>
    <row r="65">
      <c r="A65" t="n">
        <v>63</v>
      </c>
      <c r="B65" t="n">
        <v>55</v>
      </c>
      <c r="C65" t="inlineStr">
        <is>
          <t xml:space="preserve">CONCLUIDO	</t>
        </is>
      </c>
      <c r="D65" t="n">
        <v>3.8015</v>
      </c>
      <c r="E65" t="n">
        <v>26.31</v>
      </c>
      <c r="F65" t="n">
        <v>23.98</v>
      </c>
      <c r="G65" t="n">
        <v>143.9</v>
      </c>
      <c r="H65" t="n">
        <v>2.16</v>
      </c>
      <c r="I65" t="n">
        <v>10</v>
      </c>
      <c r="J65" t="n">
        <v>136.82</v>
      </c>
      <c r="K65" t="n">
        <v>43.4</v>
      </c>
      <c r="L65" t="n">
        <v>16.75</v>
      </c>
      <c r="M65" t="n">
        <v>6</v>
      </c>
      <c r="N65" t="n">
        <v>21.67</v>
      </c>
      <c r="O65" t="n">
        <v>17108.1</v>
      </c>
      <c r="P65" t="n">
        <v>202.98</v>
      </c>
      <c r="Q65" t="n">
        <v>452.59</v>
      </c>
      <c r="R65" t="n">
        <v>70.59999999999999</v>
      </c>
      <c r="S65" t="n">
        <v>57.64</v>
      </c>
      <c r="T65" t="n">
        <v>4388.59</v>
      </c>
      <c r="U65" t="n">
        <v>0.82</v>
      </c>
      <c r="V65" t="n">
        <v>0.88</v>
      </c>
      <c r="W65" t="n">
        <v>6.81</v>
      </c>
      <c r="X65" t="n">
        <v>0.26</v>
      </c>
      <c r="Y65" t="n">
        <v>1</v>
      </c>
      <c r="Z65" t="n">
        <v>10</v>
      </c>
      <c r="AA65" t="n">
        <v>321.6319961388947</v>
      </c>
      <c r="AB65" t="n">
        <v>440.0710865194687</v>
      </c>
      <c r="AC65" t="n">
        <v>398.0713196656989</v>
      </c>
      <c r="AD65" t="n">
        <v>321631.9961388947</v>
      </c>
      <c r="AE65" t="n">
        <v>440071.0865194687</v>
      </c>
      <c r="AF65" t="n">
        <v>4.364110508453729e-06</v>
      </c>
      <c r="AG65" t="n">
        <v>7.612847222222222</v>
      </c>
      <c r="AH65" t="n">
        <v>398071.3196656989</v>
      </c>
    </row>
    <row r="66">
      <c r="A66" t="n">
        <v>64</v>
      </c>
      <c r="B66" t="n">
        <v>55</v>
      </c>
      <c r="C66" t="inlineStr">
        <is>
          <t xml:space="preserve">CONCLUIDO	</t>
        </is>
      </c>
      <c r="D66" t="n">
        <v>3.8015</v>
      </c>
      <c r="E66" t="n">
        <v>26.31</v>
      </c>
      <c r="F66" t="n">
        <v>23.98</v>
      </c>
      <c r="G66" t="n">
        <v>143.89</v>
      </c>
      <c r="H66" t="n">
        <v>2.19</v>
      </c>
      <c r="I66" t="n">
        <v>10</v>
      </c>
      <c r="J66" t="n">
        <v>137.15</v>
      </c>
      <c r="K66" t="n">
        <v>43.4</v>
      </c>
      <c r="L66" t="n">
        <v>17</v>
      </c>
      <c r="M66" t="n">
        <v>4</v>
      </c>
      <c r="N66" t="n">
        <v>21.75</v>
      </c>
      <c r="O66" t="n">
        <v>17149.71</v>
      </c>
      <c r="P66" t="n">
        <v>202.83</v>
      </c>
      <c r="Q66" t="n">
        <v>452.63</v>
      </c>
      <c r="R66" t="n">
        <v>70.53</v>
      </c>
      <c r="S66" t="n">
        <v>57.64</v>
      </c>
      <c r="T66" t="n">
        <v>4354.97</v>
      </c>
      <c r="U66" t="n">
        <v>0.82</v>
      </c>
      <c r="V66" t="n">
        <v>0.88</v>
      </c>
      <c r="W66" t="n">
        <v>6.82</v>
      </c>
      <c r="X66" t="n">
        <v>0.26</v>
      </c>
      <c r="Y66" t="n">
        <v>1</v>
      </c>
      <c r="Z66" t="n">
        <v>10</v>
      </c>
      <c r="AA66" t="n">
        <v>321.5365608534029</v>
      </c>
      <c r="AB66" t="n">
        <v>439.9405077515511</v>
      </c>
      <c r="AC66" t="n">
        <v>397.953203152123</v>
      </c>
      <c r="AD66" t="n">
        <v>321536.5608534029</v>
      </c>
      <c r="AE66" t="n">
        <v>439940.5077515511</v>
      </c>
      <c r="AF66" t="n">
        <v>4.364110508453729e-06</v>
      </c>
      <c r="AG66" t="n">
        <v>7.612847222222222</v>
      </c>
      <c r="AH66" t="n">
        <v>397953.203152123</v>
      </c>
    </row>
    <row r="67">
      <c r="A67" t="n">
        <v>65</v>
      </c>
      <c r="B67" t="n">
        <v>55</v>
      </c>
      <c r="C67" t="inlineStr">
        <is>
          <t xml:space="preserve">CONCLUIDO	</t>
        </is>
      </c>
      <c r="D67" t="n">
        <v>3.801</v>
      </c>
      <c r="E67" t="n">
        <v>26.31</v>
      </c>
      <c r="F67" t="n">
        <v>23.99</v>
      </c>
      <c r="G67" t="n">
        <v>143.91</v>
      </c>
      <c r="H67" t="n">
        <v>2.22</v>
      </c>
      <c r="I67" t="n">
        <v>10</v>
      </c>
      <c r="J67" t="n">
        <v>137.49</v>
      </c>
      <c r="K67" t="n">
        <v>43.4</v>
      </c>
      <c r="L67" t="n">
        <v>17.25</v>
      </c>
      <c r="M67" t="n">
        <v>4</v>
      </c>
      <c r="N67" t="n">
        <v>21.84</v>
      </c>
      <c r="O67" t="n">
        <v>17191.35</v>
      </c>
      <c r="P67" t="n">
        <v>202.61</v>
      </c>
      <c r="Q67" t="n">
        <v>452.61</v>
      </c>
      <c r="R67" t="n">
        <v>70.58</v>
      </c>
      <c r="S67" t="n">
        <v>57.64</v>
      </c>
      <c r="T67" t="n">
        <v>4379.34</v>
      </c>
      <c r="U67" t="n">
        <v>0.82</v>
      </c>
      <c r="V67" t="n">
        <v>0.88</v>
      </c>
      <c r="W67" t="n">
        <v>6.82</v>
      </c>
      <c r="X67" t="n">
        <v>0.26</v>
      </c>
      <c r="Y67" t="n">
        <v>1</v>
      </c>
      <c r="Z67" t="n">
        <v>10</v>
      </c>
      <c r="AA67" t="n">
        <v>321.4447620778259</v>
      </c>
      <c r="AB67" t="n">
        <v>439.8149046169305</v>
      </c>
      <c r="AC67" t="n">
        <v>397.8395874043854</v>
      </c>
      <c r="AD67" t="n">
        <v>321444.7620778259</v>
      </c>
      <c r="AE67" t="n">
        <v>439814.9046169305</v>
      </c>
      <c r="AF67" t="n">
        <v>4.363536509965179e-06</v>
      </c>
      <c r="AG67" t="n">
        <v>7.612847222222222</v>
      </c>
      <c r="AH67" t="n">
        <v>397839.5874043854</v>
      </c>
    </row>
    <row r="68">
      <c r="A68" t="n">
        <v>66</v>
      </c>
      <c r="B68" t="n">
        <v>55</v>
      </c>
      <c r="C68" t="inlineStr">
        <is>
          <t xml:space="preserve">CONCLUIDO	</t>
        </is>
      </c>
      <c r="D68" t="n">
        <v>3.8007</v>
      </c>
      <c r="E68" t="n">
        <v>26.31</v>
      </c>
      <c r="F68" t="n">
        <v>23.99</v>
      </c>
      <c r="G68" t="n">
        <v>143.93</v>
      </c>
      <c r="H68" t="n">
        <v>2.24</v>
      </c>
      <c r="I68" t="n">
        <v>10</v>
      </c>
      <c r="J68" t="n">
        <v>137.83</v>
      </c>
      <c r="K68" t="n">
        <v>43.4</v>
      </c>
      <c r="L68" t="n">
        <v>17.5</v>
      </c>
      <c r="M68" t="n">
        <v>3</v>
      </c>
      <c r="N68" t="n">
        <v>21.93</v>
      </c>
      <c r="O68" t="n">
        <v>17233.02</v>
      </c>
      <c r="P68" t="n">
        <v>202.7</v>
      </c>
      <c r="Q68" t="n">
        <v>452.62</v>
      </c>
      <c r="R68" t="n">
        <v>70.59999999999999</v>
      </c>
      <c r="S68" t="n">
        <v>57.64</v>
      </c>
      <c r="T68" t="n">
        <v>4386.65</v>
      </c>
      <c r="U68" t="n">
        <v>0.82</v>
      </c>
      <c r="V68" t="n">
        <v>0.88</v>
      </c>
      <c r="W68" t="n">
        <v>6.82</v>
      </c>
      <c r="X68" t="n">
        <v>0.26</v>
      </c>
      <c r="Y68" t="n">
        <v>1</v>
      </c>
      <c r="Z68" t="n">
        <v>10</v>
      </c>
      <c r="AA68" t="n">
        <v>321.5167053979175</v>
      </c>
      <c r="AB68" t="n">
        <v>439.9133406413952</v>
      </c>
      <c r="AC68" t="n">
        <v>397.9286288328311</v>
      </c>
      <c r="AD68" t="n">
        <v>321516.7053979175</v>
      </c>
      <c r="AE68" t="n">
        <v>439913.3406413952</v>
      </c>
      <c r="AF68" t="n">
        <v>4.363192110872048e-06</v>
      </c>
      <c r="AG68" t="n">
        <v>7.612847222222222</v>
      </c>
      <c r="AH68" t="n">
        <v>397928.628832831</v>
      </c>
    </row>
    <row r="69">
      <c r="A69" t="n">
        <v>67</v>
      </c>
      <c r="B69" t="n">
        <v>55</v>
      </c>
      <c r="C69" t="inlineStr">
        <is>
          <t xml:space="preserve">CONCLUIDO	</t>
        </is>
      </c>
      <c r="D69" t="n">
        <v>3.7994</v>
      </c>
      <c r="E69" t="n">
        <v>26.32</v>
      </c>
      <c r="F69" t="n">
        <v>24</v>
      </c>
      <c r="G69" t="n">
        <v>143.98</v>
      </c>
      <c r="H69" t="n">
        <v>2.27</v>
      </c>
      <c r="I69" t="n">
        <v>10</v>
      </c>
      <c r="J69" t="n">
        <v>138.17</v>
      </c>
      <c r="K69" t="n">
        <v>43.4</v>
      </c>
      <c r="L69" t="n">
        <v>17.75</v>
      </c>
      <c r="M69" t="n">
        <v>1</v>
      </c>
      <c r="N69" t="n">
        <v>22.02</v>
      </c>
      <c r="O69" t="n">
        <v>17274.72</v>
      </c>
      <c r="P69" t="n">
        <v>202.82</v>
      </c>
      <c r="Q69" t="n">
        <v>452.59</v>
      </c>
      <c r="R69" t="n">
        <v>70.90000000000001</v>
      </c>
      <c r="S69" t="n">
        <v>57.64</v>
      </c>
      <c r="T69" t="n">
        <v>4538.69</v>
      </c>
      <c r="U69" t="n">
        <v>0.8100000000000001</v>
      </c>
      <c r="V69" t="n">
        <v>0.88</v>
      </c>
      <c r="W69" t="n">
        <v>6.82</v>
      </c>
      <c r="X69" t="n">
        <v>0.27</v>
      </c>
      <c r="Y69" t="n">
        <v>1</v>
      </c>
      <c r="Z69" t="n">
        <v>10</v>
      </c>
      <c r="AA69" t="n">
        <v>321.6804536855291</v>
      </c>
      <c r="AB69" t="n">
        <v>440.1373882725699</v>
      </c>
      <c r="AC69" t="n">
        <v>398.1312936725393</v>
      </c>
      <c r="AD69" t="n">
        <v>321680.4536855291</v>
      </c>
      <c r="AE69" t="n">
        <v>440137.3882725699</v>
      </c>
      <c r="AF69" t="n">
        <v>4.361699714801815e-06</v>
      </c>
      <c r="AG69" t="n">
        <v>7.61574074074074</v>
      </c>
      <c r="AH69" t="n">
        <v>398131.2936725393</v>
      </c>
    </row>
    <row r="70">
      <c r="A70" t="n">
        <v>68</v>
      </c>
      <c r="B70" t="n">
        <v>55</v>
      </c>
      <c r="C70" t="inlineStr">
        <is>
          <t xml:space="preserve">CONCLUIDO	</t>
        </is>
      </c>
      <c r="D70" t="n">
        <v>3.7989</v>
      </c>
      <c r="E70" t="n">
        <v>26.32</v>
      </c>
      <c r="F70" t="n">
        <v>24</v>
      </c>
      <c r="G70" t="n">
        <v>144</v>
      </c>
      <c r="H70" t="n">
        <v>2.3</v>
      </c>
      <c r="I70" t="n">
        <v>10</v>
      </c>
      <c r="J70" t="n">
        <v>138.51</v>
      </c>
      <c r="K70" t="n">
        <v>43.4</v>
      </c>
      <c r="L70" t="n">
        <v>18</v>
      </c>
      <c r="M70" t="n">
        <v>1</v>
      </c>
      <c r="N70" t="n">
        <v>22.11</v>
      </c>
      <c r="O70" t="n">
        <v>17316.45</v>
      </c>
      <c r="P70" t="n">
        <v>203.11</v>
      </c>
      <c r="Q70" t="n">
        <v>452.63</v>
      </c>
      <c r="R70" t="n">
        <v>70.98999999999999</v>
      </c>
      <c r="S70" t="n">
        <v>57.64</v>
      </c>
      <c r="T70" t="n">
        <v>4584.47</v>
      </c>
      <c r="U70" t="n">
        <v>0.8100000000000001</v>
      </c>
      <c r="V70" t="n">
        <v>0.88</v>
      </c>
      <c r="W70" t="n">
        <v>6.82</v>
      </c>
      <c r="X70" t="n">
        <v>0.28</v>
      </c>
      <c r="Y70" t="n">
        <v>1</v>
      </c>
      <c r="Z70" t="n">
        <v>10</v>
      </c>
      <c r="AA70" t="n">
        <v>321.8895809492637</v>
      </c>
      <c r="AB70" t="n">
        <v>440.4235254208554</v>
      </c>
      <c r="AC70" t="n">
        <v>398.3901222929885</v>
      </c>
      <c r="AD70" t="n">
        <v>321889.5809492638</v>
      </c>
      <c r="AE70" t="n">
        <v>440423.5254208554</v>
      </c>
      <c r="AF70" t="n">
        <v>4.361125716313264e-06</v>
      </c>
      <c r="AG70" t="n">
        <v>7.61574074074074</v>
      </c>
      <c r="AH70" t="n">
        <v>398390.1222929885</v>
      </c>
    </row>
    <row r="71">
      <c r="A71" t="n">
        <v>69</v>
      </c>
      <c r="B71" t="n">
        <v>55</v>
      </c>
      <c r="C71" t="inlineStr">
        <is>
          <t xml:space="preserve">CONCLUIDO	</t>
        </is>
      </c>
      <c r="D71" t="n">
        <v>3.7987</v>
      </c>
      <c r="E71" t="n">
        <v>26.32</v>
      </c>
      <c r="F71" t="n">
        <v>24</v>
      </c>
      <c r="G71" t="n">
        <v>144.01</v>
      </c>
      <c r="H71" t="n">
        <v>2.32</v>
      </c>
      <c r="I71" t="n">
        <v>10</v>
      </c>
      <c r="J71" t="n">
        <v>138.85</v>
      </c>
      <c r="K71" t="n">
        <v>43.4</v>
      </c>
      <c r="L71" t="n">
        <v>18.25</v>
      </c>
      <c r="M71" t="n">
        <v>1</v>
      </c>
      <c r="N71" t="n">
        <v>22.2</v>
      </c>
      <c r="O71" t="n">
        <v>17358.22</v>
      </c>
      <c r="P71" t="n">
        <v>203.56</v>
      </c>
      <c r="Q71" t="n">
        <v>452.59</v>
      </c>
      <c r="R71" t="n">
        <v>71.06999999999999</v>
      </c>
      <c r="S71" t="n">
        <v>57.64</v>
      </c>
      <c r="T71" t="n">
        <v>4622.52</v>
      </c>
      <c r="U71" t="n">
        <v>0.8100000000000001</v>
      </c>
      <c r="V71" t="n">
        <v>0.88</v>
      </c>
      <c r="W71" t="n">
        <v>6.82</v>
      </c>
      <c r="X71" t="n">
        <v>0.28</v>
      </c>
      <c r="Y71" t="n">
        <v>1</v>
      </c>
      <c r="Z71" t="n">
        <v>10</v>
      </c>
      <c r="AA71" t="n">
        <v>322.1859064728627</v>
      </c>
      <c r="AB71" t="n">
        <v>440.8289710752029</v>
      </c>
      <c r="AC71" t="n">
        <v>398.7568727831315</v>
      </c>
      <c r="AD71" t="n">
        <v>322185.9064728627</v>
      </c>
      <c r="AE71" t="n">
        <v>440828.9710752029</v>
      </c>
      <c r="AF71" t="n">
        <v>4.360896116917843e-06</v>
      </c>
      <c r="AG71" t="n">
        <v>7.61574074074074</v>
      </c>
      <c r="AH71" t="n">
        <v>398756.8727831315</v>
      </c>
    </row>
    <row r="72">
      <c r="A72" t="n">
        <v>70</v>
      </c>
      <c r="B72" t="n">
        <v>55</v>
      </c>
      <c r="C72" t="inlineStr">
        <is>
          <t xml:space="preserve">CONCLUIDO	</t>
        </is>
      </c>
      <c r="D72" t="n">
        <v>3.7983</v>
      </c>
      <c r="E72" t="n">
        <v>26.33</v>
      </c>
      <c r="F72" t="n">
        <v>24</v>
      </c>
      <c r="G72" t="n">
        <v>144.03</v>
      </c>
      <c r="H72" t="n">
        <v>2.35</v>
      </c>
      <c r="I72" t="n">
        <v>10</v>
      </c>
      <c r="J72" t="n">
        <v>139.18</v>
      </c>
      <c r="K72" t="n">
        <v>43.4</v>
      </c>
      <c r="L72" t="n">
        <v>18.5</v>
      </c>
      <c r="M72" t="n">
        <v>1</v>
      </c>
      <c r="N72" t="n">
        <v>22.28</v>
      </c>
      <c r="O72" t="n">
        <v>17400.01</v>
      </c>
      <c r="P72" t="n">
        <v>203.78</v>
      </c>
      <c r="Q72" t="n">
        <v>452.6</v>
      </c>
      <c r="R72" t="n">
        <v>71.04000000000001</v>
      </c>
      <c r="S72" t="n">
        <v>57.64</v>
      </c>
      <c r="T72" t="n">
        <v>4607.53</v>
      </c>
      <c r="U72" t="n">
        <v>0.8100000000000001</v>
      </c>
      <c r="V72" t="n">
        <v>0.88</v>
      </c>
      <c r="W72" t="n">
        <v>6.82</v>
      </c>
      <c r="X72" t="n">
        <v>0.28</v>
      </c>
      <c r="Y72" t="n">
        <v>1</v>
      </c>
      <c r="Z72" t="n">
        <v>10</v>
      </c>
      <c r="AA72" t="n">
        <v>322.3456466860773</v>
      </c>
      <c r="AB72" t="n">
        <v>441.0475346821639</v>
      </c>
      <c r="AC72" t="n">
        <v>398.9545769862002</v>
      </c>
      <c r="AD72" t="n">
        <v>322345.6466860772</v>
      </c>
      <c r="AE72" t="n">
        <v>441047.5346821639</v>
      </c>
      <c r="AF72" t="n">
        <v>4.360436918127002e-06</v>
      </c>
      <c r="AG72" t="n">
        <v>7.61863425925926</v>
      </c>
      <c r="AH72" t="n">
        <v>398954.5769862002</v>
      </c>
    </row>
    <row r="73">
      <c r="A73" t="n">
        <v>71</v>
      </c>
      <c r="B73" t="n">
        <v>55</v>
      </c>
      <c r="C73" t="inlineStr">
        <is>
          <t xml:space="preserve">CONCLUIDO	</t>
        </is>
      </c>
      <c r="D73" t="n">
        <v>3.7991</v>
      </c>
      <c r="E73" t="n">
        <v>26.32</v>
      </c>
      <c r="F73" t="n">
        <v>24</v>
      </c>
      <c r="G73" t="n">
        <v>144</v>
      </c>
      <c r="H73" t="n">
        <v>2.38</v>
      </c>
      <c r="I73" t="n">
        <v>10</v>
      </c>
      <c r="J73" t="n">
        <v>139.52</v>
      </c>
      <c r="K73" t="n">
        <v>43.4</v>
      </c>
      <c r="L73" t="n">
        <v>18.75</v>
      </c>
      <c r="M73" t="n">
        <v>0</v>
      </c>
      <c r="N73" t="n">
        <v>22.37</v>
      </c>
      <c r="O73" t="n">
        <v>17441.84</v>
      </c>
      <c r="P73" t="n">
        <v>203.82</v>
      </c>
      <c r="Q73" t="n">
        <v>452.59</v>
      </c>
      <c r="R73" t="n">
        <v>70.90000000000001</v>
      </c>
      <c r="S73" t="n">
        <v>57.64</v>
      </c>
      <c r="T73" t="n">
        <v>4538.36</v>
      </c>
      <c r="U73" t="n">
        <v>0.8100000000000001</v>
      </c>
      <c r="V73" t="n">
        <v>0.88</v>
      </c>
      <c r="W73" t="n">
        <v>6.82</v>
      </c>
      <c r="X73" t="n">
        <v>0.27</v>
      </c>
      <c r="Y73" t="n">
        <v>1</v>
      </c>
      <c r="Z73" t="n">
        <v>10</v>
      </c>
      <c r="AA73" t="n">
        <v>322.3317857361352</v>
      </c>
      <c r="AB73" t="n">
        <v>441.0285695189514</v>
      </c>
      <c r="AC73" t="n">
        <v>398.9374218315468</v>
      </c>
      <c r="AD73" t="n">
        <v>322331.7857361352</v>
      </c>
      <c r="AE73" t="n">
        <v>441028.5695189513</v>
      </c>
      <c r="AF73" t="n">
        <v>4.361355315708684e-06</v>
      </c>
      <c r="AG73" t="n">
        <v>7.61574074074074</v>
      </c>
      <c r="AH73" t="n">
        <v>398937.4218315468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Z30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Volume de calda [L]</t>
        </is>
      </c>
      <c r="C1" s="1" t="inlineStr">
        <is>
          <t>STATUS</t>
        </is>
      </c>
      <c r="D1" s="1" t="inlineStr">
        <is>
          <t>Capacidade operacional [ha/h]</t>
        </is>
      </c>
      <c r="E1" s="1" t="inlineStr">
        <is>
          <t>Tempo de missao [h]</t>
        </is>
      </c>
      <c r="F1" s="1" t="inlineStr">
        <is>
          <t>Tempo util [h]</t>
        </is>
      </c>
      <c r="G1" s="1" t="inlineStr">
        <is>
          <t>Tempo por voo [min]</t>
        </is>
      </c>
      <c r="H1" s="1" t="inlineStr">
        <is>
          <t>Autonomia Projetada [h]</t>
        </is>
      </c>
      <c r="I1" s="1" t="inlineStr">
        <is>
          <t>N° Voos</t>
        </is>
      </c>
      <c r="J1" s="1" t="inlineStr">
        <is>
          <t>MTOW [kg]</t>
        </is>
      </c>
      <c r="K1" s="1" t="inlineStr">
        <is>
          <t>Massa Estrutura [kg]</t>
        </is>
      </c>
      <c r="L1" s="1" t="inlineStr">
        <is>
          <t>Combustível [kg]</t>
        </is>
      </c>
      <c r="M1" s="1" t="inlineStr">
        <is>
          <t>Abastecimentos</t>
        </is>
      </c>
      <c r="N1" s="1" t="inlineStr">
        <is>
          <t>Massa gerador</t>
        </is>
      </c>
      <c r="O1" s="1" t="inlineStr">
        <is>
          <t>Potência gerador [W]</t>
        </is>
      </c>
      <c r="P1" s="1" t="inlineStr">
        <is>
          <t>Combustível consumido [L]</t>
        </is>
      </c>
      <c r="Q1" s="1" t="inlineStr">
        <is>
          <t>Calda cons [L]</t>
        </is>
      </c>
      <c r="R1" s="1" t="inlineStr">
        <is>
          <t>Distância percorrida [km]</t>
        </is>
      </c>
      <c r="S1" s="1" t="inlineStr">
        <is>
          <t>Distância Pulverizando [km]</t>
        </is>
      </c>
      <c r="T1" s="1" t="inlineStr">
        <is>
          <t>RTL ACUMULADO[m]</t>
        </is>
      </c>
      <c r="U1" s="1" t="inlineStr">
        <is>
          <t>EOC [km/km]</t>
        </is>
      </c>
      <c r="V1" s="1" t="inlineStr">
        <is>
          <t>EOC [h/h]</t>
        </is>
      </c>
      <c r="W1" s="1" t="inlineStr">
        <is>
          <t>Tempo de manobra [h]</t>
        </is>
      </c>
      <c r="X1" s="1" t="inlineStr">
        <is>
          <t>Tempo rtl_rtw [h]</t>
        </is>
      </c>
      <c r="Y1" s="1" t="inlineStr">
        <is>
          <t>V pulv [m/s]</t>
        </is>
      </c>
      <c r="Z1" s="1" t="inlineStr">
        <is>
          <t>V desloc [m/s]</t>
        </is>
      </c>
    </row>
    <row r="2">
      <c r="A2" t="n">
        <v>0</v>
      </c>
      <c r="B2" t="n">
        <v>100</v>
      </c>
      <c r="C2" t="inlineStr">
        <is>
          <t xml:space="preserve">CONCLUIDO	</t>
        </is>
      </c>
      <c r="D2" t="n">
        <v>1.989</v>
      </c>
      <c r="E2" t="n">
        <v>50.28</v>
      </c>
      <c r="F2" t="n">
        <v>34.19</v>
      </c>
      <c r="G2" t="n">
        <v>5.88</v>
      </c>
      <c r="H2" t="n">
        <v>0.09</v>
      </c>
      <c r="I2" t="n">
        <v>349</v>
      </c>
      <c r="J2" t="n">
        <v>194.77</v>
      </c>
      <c r="K2" t="n">
        <v>54.38</v>
      </c>
      <c r="L2" t="n">
        <v>1</v>
      </c>
      <c r="M2" t="n">
        <v>347</v>
      </c>
      <c r="N2" t="n">
        <v>39.4</v>
      </c>
      <c r="O2" t="n">
        <v>24256.19</v>
      </c>
      <c r="P2" t="n">
        <v>481.61</v>
      </c>
      <c r="Q2" t="n">
        <v>453.46</v>
      </c>
      <c r="R2" t="n">
        <v>403.58</v>
      </c>
      <c r="S2" t="n">
        <v>57.64</v>
      </c>
      <c r="T2" t="n">
        <v>169181.7</v>
      </c>
      <c r="U2" t="n">
        <v>0.14</v>
      </c>
      <c r="V2" t="n">
        <v>0.62</v>
      </c>
      <c r="W2" t="n">
        <v>7.38</v>
      </c>
      <c r="X2" t="n">
        <v>10.44</v>
      </c>
      <c r="Y2" t="n">
        <v>1</v>
      </c>
      <c r="Z2" t="n">
        <v>10</v>
      </c>
    </row>
    <row r="3">
      <c r="A3" t="n">
        <v>1</v>
      </c>
      <c r="B3" t="n">
        <v>100</v>
      </c>
      <c r="C3" t="inlineStr">
        <is>
          <t xml:space="preserve">CONCLUIDO	</t>
        </is>
      </c>
      <c r="D3" t="n">
        <v>2.2882</v>
      </c>
      <c r="E3" t="n">
        <v>43.7</v>
      </c>
      <c r="F3" t="n">
        <v>31.27</v>
      </c>
      <c r="G3" t="n">
        <v>7.36</v>
      </c>
      <c r="H3" t="n">
        <v>0.11</v>
      </c>
      <c r="I3" t="n">
        <v>255</v>
      </c>
      <c r="J3" t="n">
        <v>195.16</v>
      </c>
      <c r="K3" t="n">
        <v>54.38</v>
      </c>
      <c r="L3" t="n">
        <v>1.25</v>
      </c>
      <c r="M3" t="n">
        <v>253</v>
      </c>
      <c r="N3" t="n">
        <v>39.53</v>
      </c>
      <c r="O3" t="n">
        <v>24303.87</v>
      </c>
      <c r="P3" t="n">
        <v>440.47</v>
      </c>
      <c r="Q3" t="n">
        <v>453.46</v>
      </c>
      <c r="R3" t="n">
        <v>308.01</v>
      </c>
      <c r="S3" t="n">
        <v>57.64</v>
      </c>
      <c r="T3" t="n">
        <v>121869.72</v>
      </c>
      <c r="U3" t="n">
        <v>0.19</v>
      </c>
      <c r="V3" t="n">
        <v>0.68</v>
      </c>
      <c r="W3" t="n">
        <v>7.22</v>
      </c>
      <c r="X3" t="n">
        <v>7.53</v>
      </c>
      <c r="Y3" t="n">
        <v>1</v>
      </c>
      <c r="Z3" t="n">
        <v>10</v>
      </c>
    </row>
    <row r="4">
      <c r="A4" t="n">
        <v>2</v>
      </c>
      <c r="B4" t="n">
        <v>100</v>
      </c>
      <c r="C4" t="inlineStr">
        <is>
          <t xml:space="preserve">CONCLUIDO	</t>
        </is>
      </c>
      <c r="D4" t="n">
        <v>2.4977</v>
      </c>
      <c r="E4" t="n">
        <v>40.04</v>
      </c>
      <c r="F4" t="n">
        <v>29.66</v>
      </c>
      <c r="G4" t="n">
        <v>8.81</v>
      </c>
      <c r="H4" t="n">
        <v>0.14</v>
      </c>
      <c r="I4" t="n">
        <v>202</v>
      </c>
      <c r="J4" t="n">
        <v>195.55</v>
      </c>
      <c r="K4" t="n">
        <v>54.38</v>
      </c>
      <c r="L4" t="n">
        <v>1.5</v>
      </c>
      <c r="M4" t="n">
        <v>200</v>
      </c>
      <c r="N4" t="n">
        <v>39.67</v>
      </c>
      <c r="O4" t="n">
        <v>24351.61</v>
      </c>
      <c r="P4" t="n">
        <v>417.73</v>
      </c>
      <c r="Q4" t="n">
        <v>453.17</v>
      </c>
      <c r="R4" t="n">
        <v>255.69</v>
      </c>
      <c r="S4" t="n">
        <v>57.64</v>
      </c>
      <c r="T4" t="n">
        <v>95974.92999999999</v>
      </c>
      <c r="U4" t="n">
        <v>0.23</v>
      </c>
      <c r="V4" t="n">
        <v>0.72</v>
      </c>
      <c r="W4" t="n">
        <v>7.13</v>
      </c>
      <c r="X4" t="n">
        <v>5.93</v>
      </c>
      <c r="Y4" t="n">
        <v>1</v>
      </c>
      <c r="Z4" t="n">
        <v>10</v>
      </c>
    </row>
    <row r="5">
      <c r="A5" t="n">
        <v>3</v>
      </c>
      <c r="B5" t="n">
        <v>100</v>
      </c>
      <c r="C5" t="inlineStr">
        <is>
          <t xml:space="preserve">CONCLUIDO	</t>
        </is>
      </c>
      <c r="D5" t="n">
        <v>2.6589</v>
      </c>
      <c r="E5" t="n">
        <v>37.61</v>
      </c>
      <c r="F5" t="n">
        <v>28.6</v>
      </c>
      <c r="G5" t="n">
        <v>10.28</v>
      </c>
      <c r="H5" t="n">
        <v>0.16</v>
      </c>
      <c r="I5" t="n">
        <v>167</v>
      </c>
      <c r="J5" t="n">
        <v>195.93</v>
      </c>
      <c r="K5" t="n">
        <v>54.38</v>
      </c>
      <c r="L5" t="n">
        <v>1.75</v>
      </c>
      <c r="M5" t="n">
        <v>165</v>
      </c>
      <c r="N5" t="n">
        <v>39.81</v>
      </c>
      <c r="O5" t="n">
        <v>24399.39</v>
      </c>
      <c r="P5" t="n">
        <v>402.51</v>
      </c>
      <c r="Q5" t="n">
        <v>453.17</v>
      </c>
      <c r="R5" t="n">
        <v>220.86</v>
      </c>
      <c r="S5" t="n">
        <v>57.64</v>
      </c>
      <c r="T5" t="n">
        <v>78731.45</v>
      </c>
      <c r="U5" t="n">
        <v>0.26</v>
      </c>
      <c r="V5" t="n">
        <v>0.74</v>
      </c>
      <c r="W5" t="n">
        <v>7.07</v>
      </c>
      <c r="X5" t="n">
        <v>4.86</v>
      </c>
      <c r="Y5" t="n">
        <v>1</v>
      </c>
      <c r="Z5" t="n">
        <v>10</v>
      </c>
    </row>
    <row r="6">
      <c r="A6" t="n">
        <v>4</v>
      </c>
      <c r="B6" t="n">
        <v>100</v>
      </c>
      <c r="C6" t="inlineStr">
        <is>
          <t xml:space="preserve">CONCLUIDO	</t>
        </is>
      </c>
      <c r="D6" t="n">
        <v>2.7853</v>
      </c>
      <c r="E6" t="n">
        <v>35.9</v>
      </c>
      <c r="F6" t="n">
        <v>27.86</v>
      </c>
      <c r="G6" t="n">
        <v>11.77</v>
      </c>
      <c r="H6" t="n">
        <v>0.18</v>
      </c>
      <c r="I6" t="n">
        <v>142</v>
      </c>
      <c r="J6" t="n">
        <v>196.32</v>
      </c>
      <c r="K6" t="n">
        <v>54.38</v>
      </c>
      <c r="L6" t="n">
        <v>2</v>
      </c>
      <c r="M6" t="n">
        <v>140</v>
      </c>
      <c r="N6" t="n">
        <v>39.95</v>
      </c>
      <c r="O6" t="n">
        <v>24447.22</v>
      </c>
      <c r="P6" t="n">
        <v>392</v>
      </c>
      <c r="Q6" t="n">
        <v>453.03</v>
      </c>
      <c r="R6" t="n">
        <v>196.7</v>
      </c>
      <c r="S6" t="n">
        <v>57.64</v>
      </c>
      <c r="T6" t="n">
        <v>66778.67</v>
      </c>
      <c r="U6" t="n">
        <v>0.29</v>
      </c>
      <c r="V6" t="n">
        <v>0.76</v>
      </c>
      <c r="W6" t="n">
        <v>7.04</v>
      </c>
      <c r="X6" t="n">
        <v>4.13</v>
      </c>
      <c r="Y6" t="n">
        <v>1</v>
      </c>
      <c r="Z6" t="n">
        <v>10</v>
      </c>
    </row>
    <row r="7">
      <c r="A7" t="n">
        <v>5</v>
      </c>
      <c r="B7" t="n">
        <v>100</v>
      </c>
      <c r="C7" t="inlineStr">
        <is>
          <t xml:space="preserve">CONCLUIDO	</t>
        </is>
      </c>
      <c r="D7" t="n">
        <v>2.8865</v>
      </c>
      <c r="E7" t="n">
        <v>34.64</v>
      </c>
      <c r="F7" t="n">
        <v>27.31</v>
      </c>
      <c r="G7" t="n">
        <v>13.21</v>
      </c>
      <c r="H7" t="n">
        <v>0.2</v>
      </c>
      <c r="I7" t="n">
        <v>124</v>
      </c>
      <c r="J7" t="n">
        <v>196.71</v>
      </c>
      <c r="K7" t="n">
        <v>54.38</v>
      </c>
      <c r="L7" t="n">
        <v>2.25</v>
      </c>
      <c r="M7" t="n">
        <v>122</v>
      </c>
      <c r="N7" t="n">
        <v>40.08</v>
      </c>
      <c r="O7" t="n">
        <v>24495.09</v>
      </c>
      <c r="P7" t="n">
        <v>383.92</v>
      </c>
      <c r="Q7" t="n">
        <v>452.9</v>
      </c>
      <c r="R7" t="n">
        <v>178.44</v>
      </c>
      <c r="S7" t="n">
        <v>57.64</v>
      </c>
      <c r="T7" t="n">
        <v>57738.83</v>
      </c>
      <c r="U7" t="n">
        <v>0.32</v>
      </c>
      <c r="V7" t="n">
        <v>0.78</v>
      </c>
      <c r="W7" t="n">
        <v>7.01</v>
      </c>
      <c r="X7" t="n">
        <v>3.57</v>
      </c>
      <c r="Y7" t="n">
        <v>1</v>
      </c>
      <c r="Z7" t="n">
        <v>10</v>
      </c>
    </row>
    <row r="8">
      <c r="A8" t="n">
        <v>6</v>
      </c>
      <c r="B8" t="n">
        <v>100</v>
      </c>
      <c r="C8" t="inlineStr">
        <is>
          <t xml:space="preserve">CONCLUIDO	</t>
        </is>
      </c>
      <c r="D8" t="n">
        <v>2.9681</v>
      </c>
      <c r="E8" t="n">
        <v>33.69</v>
      </c>
      <c r="F8" t="n">
        <v>26.9</v>
      </c>
      <c r="G8" t="n">
        <v>14.67</v>
      </c>
      <c r="H8" t="n">
        <v>0.23</v>
      </c>
      <c r="I8" t="n">
        <v>110</v>
      </c>
      <c r="J8" t="n">
        <v>197.1</v>
      </c>
      <c r="K8" t="n">
        <v>54.38</v>
      </c>
      <c r="L8" t="n">
        <v>2.5</v>
      </c>
      <c r="M8" t="n">
        <v>108</v>
      </c>
      <c r="N8" t="n">
        <v>40.22</v>
      </c>
      <c r="O8" t="n">
        <v>24543.01</v>
      </c>
      <c r="P8" t="n">
        <v>377.92</v>
      </c>
      <c r="Q8" t="n">
        <v>452.78</v>
      </c>
      <c r="R8" t="n">
        <v>165.67</v>
      </c>
      <c r="S8" t="n">
        <v>57.64</v>
      </c>
      <c r="T8" t="n">
        <v>51422.67</v>
      </c>
      <c r="U8" t="n">
        <v>0.35</v>
      </c>
      <c r="V8" t="n">
        <v>0.79</v>
      </c>
      <c r="W8" t="n">
        <v>6.97</v>
      </c>
      <c r="X8" t="n">
        <v>3.17</v>
      </c>
      <c r="Y8" t="n">
        <v>1</v>
      </c>
      <c r="Z8" t="n">
        <v>10</v>
      </c>
    </row>
    <row r="9">
      <c r="A9" t="n">
        <v>7</v>
      </c>
      <c r="B9" t="n">
        <v>100</v>
      </c>
      <c r="C9" t="inlineStr">
        <is>
          <t xml:space="preserve">CONCLUIDO	</t>
        </is>
      </c>
      <c r="D9" t="n">
        <v>3.0348</v>
      </c>
      <c r="E9" t="n">
        <v>32.95</v>
      </c>
      <c r="F9" t="n">
        <v>26.58</v>
      </c>
      <c r="G9" t="n">
        <v>16.11</v>
      </c>
      <c r="H9" t="n">
        <v>0.25</v>
      </c>
      <c r="I9" t="n">
        <v>99</v>
      </c>
      <c r="J9" t="n">
        <v>197.49</v>
      </c>
      <c r="K9" t="n">
        <v>54.38</v>
      </c>
      <c r="L9" t="n">
        <v>2.75</v>
      </c>
      <c r="M9" t="n">
        <v>97</v>
      </c>
      <c r="N9" t="n">
        <v>40.36</v>
      </c>
      <c r="O9" t="n">
        <v>24590.98</v>
      </c>
      <c r="P9" t="n">
        <v>373.34</v>
      </c>
      <c r="Q9" t="n">
        <v>452.95</v>
      </c>
      <c r="R9" t="n">
        <v>155.48</v>
      </c>
      <c r="S9" t="n">
        <v>57.64</v>
      </c>
      <c r="T9" t="n">
        <v>46382.1</v>
      </c>
      <c r="U9" t="n">
        <v>0.37</v>
      </c>
      <c r="V9" t="n">
        <v>0.8</v>
      </c>
      <c r="W9" t="n">
        <v>6.95</v>
      </c>
      <c r="X9" t="n">
        <v>2.85</v>
      </c>
      <c r="Y9" t="n">
        <v>1</v>
      </c>
      <c r="Z9" t="n">
        <v>10</v>
      </c>
    </row>
    <row r="10">
      <c r="A10" t="n">
        <v>8</v>
      </c>
      <c r="B10" t="n">
        <v>100</v>
      </c>
      <c r="C10" t="inlineStr">
        <is>
          <t xml:space="preserve">CONCLUIDO	</t>
        </is>
      </c>
      <c r="D10" t="n">
        <v>3.0934</v>
      </c>
      <c r="E10" t="n">
        <v>32.33</v>
      </c>
      <c r="F10" t="n">
        <v>26.31</v>
      </c>
      <c r="G10" t="n">
        <v>17.54</v>
      </c>
      <c r="H10" t="n">
        <v>0.27</v>
      </c>
      <c r="I10" t="n">
        <v>90</v>
      </c>
      <c r="J10" t="n">
        <v>197.88</v>
      </c>
      <c r="K10" t="n">
        <v>54.38</v>
      </c>
      <c r="L10" t="n">
        <v>3</v>
      </c>
      <c r="M10" t="n">
        <v>88</v>
      </c>
      <c r="N10" t="n">
        <v>40.5</v>
      </c>
      <c r="O10" t="n">
        <v>24639</v>
      </c>
      <c r="P10" t="n">
        <v>369.28</v>
      </c>
      <c r="Q10" t="n">
        <v>452.78</v>
      </c>
      <c r="R10" t="n">
        <v>146.73</v>
      </c>
      <c r="S10" t="n">
        <v>57.64</v>
      </c>
      <c r="T10" t="n">
        <v>42054.94</v>
      </c>
      <c r="U10" t="n">
        <v>0.39</v>
      </c>
      <c r="V10" t="n">
        <v>0.8100000000000001</v>
      </c>
      <c r="W10" t="n">
        <v>6.93</v>
      </c>
      <c r="X10" t="n">
        <v>2.58</v>
      </c>
      <c r="Y10" t="n">
        <v>1</v>
      </c>
      <c r="Z10" t="n">
        <v>10</v>
      </c>
    </row>
    <row r="11">
      <c r="A11" t="n">
        <v>9</v>
      </c>
      <c r="B11" t="n">
        <v>100</v>
      </c>
      <c r="C11" t="inlineStr">
        <is>
          <t xml:space="preserve">CONCLUIDO	</t>
        </is>
      </c>
      <c r="D11" t="n">
        <v>3.1469</v>
      </c>
      <c r="E11" t="n">
        <v>31.78</v>
      </c>
      <c r="F11" t="n">
        <v>26.07</v>
      </c>
      <c r="G11" t="n">
        <v>19.08</v>
      </c>
      <c r="H11" t="n">
        <v>0.29</v>
      </c>
      <c r="I11" t="n">
        <v>82</v>
      </c>
      <c r="J11" t="n">
        <v>198.27</v>
      </c>
      <c r="K11" t="n">
        <v>54.38</v>
      </c>
      <c r="L11" t="n">
        <v>3.25</v>
      </c>
      <c r="M11" t="n">
        <v>80</v>
      </c>
      <c r="N11" t="n">
        <v>40.64</v>
      </c>
      <c r="O11" t="n">
        <v>24687.06</v>
      </c>
      <c r="P11" t="n">
        <v>365.63</v>
      </c>
      <c r="Q11" t="n">
        <v>452.74</v>
      </c>
      <c r="R11" t="n">
        <v>138.78</v>
      </c>
      <c r="S11" t="n">
        <v>57.64</v>
      </c>
      <c r="T11" t="n">
        <v>38118.73</v>
      </c>
      <c r="U11" t="n">
        <v>0.42</v>
      </c>
      <c r="V11" t="n">
        <v>0.8100000000000001</v>
      </c>
      <c r="W11" t="n">
        <v>6.92</v>
      </c>
      <c r="X11" t="n">
        <v>2.34</v>
      </c>
      <c r="Y11" t="n">
        <v>1</v>
      </c>
      <c r="Z11" t="n">
        <v>10</v>
      </c>
    </row>
    <row r="12">
      <c r="A12" t="n">
        <v>10</v>
      </c>
      <c r="B12" t="n">
        <v>100</v>
      </c>
      <c r="C12" t="inlineStr">
        <is>
          <t xml:space="preserve">CONCLUIDO	</t>
        </is>
      </c>
      <c r="D12" t="n">
        <v>3.1888</v>
      </c>
      <c r="E12" t="n">
        <v>31.36</v>
      </c>
      <c r="F12" t="n">
        <v>25.89</v>
      </c>
      <c r="G12" t="n">
        <v>20.44</v>
      </c>
      <c r="H12" t="n">
        <v>0.31</v>
      </c>
      <c r="I12" t="n">
        <v>76</v>
      </c>
      <c r="J12" t="n">
        <v>198.66</v>
      </c>
      <c r="K12" t="n">
        <v>54.38</v>
      </c>
      <c r="L12" t="n">
        <v>3.5</v>
      </c>
      <c r="M12" t="n">
        <v>74</v>
      </c>
      <c r="N12" t="n">
        <v>40.78</v>
      </c>
      <c r="O12" t="n">
        <v>24735.17</v>
      </c>
      <c r="P12" t="n">
        <v>362.73</v>
      </c>
      <c r="Q12" t="n">
        <v>452.79</v>
      </c>
      <c r="R12" t="n">
        <v>132.95</v>
      </c>
      <c r="S12" t="n">
        <v>57.64</v>
      </c>
      <c r="T12" t="n">
        <v>35233.42</v>
      </c>
      <c r="U12" t="n">
        <v>0.43</v>
      </c>
      <c r="V12" t="n">
        <v>0.82</v>
      </c>
      <c r="W12" t="n">
        <v>6.91</v>
      </c>
      <c r="X12" t="n">
        <v>2.16</v>
      </c>
      <c r="Y12" t="n">
        <v>1</v>
      </c>
      <c r="Z12" t="n">
        <v>10</v>
      </c>
    </row>
    <row r="13">
      <c r="A13" t="n">
        <v>11</v>
      </c>
      <c r="B13" t="n">
        <v>100</v>
      </c>
      <c r="C13" t="inlineStr">
        <is>
          <t xml:space="preserve">CONCLUIDO	</t>
        </is>
      </c>
      <c r="D13" t="n">
        <v>3.2301</v>
      </c>
      <c r="E13" t="n">
        <v>30.96</v>
      </c>
      <c r="F13" t="n">
        <v>25.72</v>
      </c>
      <c r="G13" t="n">
        <v>22.05</v>
      </c>
      <c r="H13" t="n">
        <v>0.33</v>
      </c>
      <c r="I13" t="n">
        <v>70</v>
      </c>
      <c r="J13" t="n">
        <v>199.05</v>
      </c>
      <c r="K13" t="n">
        <v>54.38</v>
      </c>
      <c r="L13" t="n">
        <v>3.75</v>
      </c>
      <c r="M13" t="n">
        <v>68</v>
      </c>
      <c r="N13" t="n">
        <v>40.92</v>
      </c>
      <c r="O13" t="n">
        <v>24783.33</v>
      </c>
      <c r="P13" t="n">
        <v>360.34</v>
      </c>
      <c r="Q13" t="n">
        <v>452.75</v>
      </c>
      <c r="R13" t="n">
        <v>126.83</v>
      </c>
      <c r="S13" t="n">
        <v>57.64</v>
      </c>
      <c r="T13" t="n">
        <v>32205.29</v>
      </c>
      <c r="U13" t="n">
        <v>0.45</v>
      </c>
      <c r="V13" t="n">
        <v>0.82</v>
      </c>
      <c r="W13" t="n">
        <v>6.92</v>
      </c>
      <c r="X13" t="n">
        <v>1.99</v>
      </c>
      <c r="Y13" t="n">
        <v>1</v>
      </c>
      <c r="Z13" t="n">
        <v>10</v>
      </c>
    </row>
    <row r="14">
      <c r="A14" t="n">
        <v>12</v>
      </c>
      <c r="B14" t="n">
        <v>100</v>
      </c>
      <c r="C14" t="inlineStr">
        <is>
          <t xml:space="preserve">CONCLUIDO	</t>
        </is>
      </c>
      <c r="D14" t="n">
        <v>3.2609</v>
      </c>
      <c r="E14" t="n">
        <v>30.67</v>
      </c>
      <c r="F14" t="n">
        <v>25.58</v>
      </c>
      <c r="G14" t="n">
        <v>23.26</v>
      </c>
      <c r="H14" t="n">
        <v>0.36</v>
      </c>
      <c r="I14" t="n">
        <v>66</v>
      </c>
      <c r="J14" t="n">
        <v>199.44</v>
      </c>
      <c r="K14" t="n">
        <v>54.38</v>
      </c>
      <c r="L14" t="n">
        <v>4</v>
      </c>
      <c r="M14" t="n">
        <v>64</v>
      </c>
      <c r="N14" t="n">
        <v>41.06</v>
      </c>
      <c r="O14" t="n">
        <v>24831.54</v>
      </c>
      <c r="P14" t="n">
        <v>358.13</v>
      </c>
      <c r="Q14" t="n">
        <v>452.76</v>
      </c>
      <c r="R14" t="n">
        <v>122.66</v>
      </c>
      <c r="S14" t="n">
        <v>57.64</v>
      </c>
      <c r="T14" t="n">
        <v>30139.38</v>
      </c>
      <c r="U14" t="n">
        <v>0.47</v>
      </c>
      <c r="V14" t="n">
        <v>0.83</v>
      </c>
      <c r="W14" t="n">
        <v>6.9</v>
      </c>
      <c r="X14" t="n">
        <v>1.86</v>
      </c>
      <c r="Y14" t="n">
        <v>1</v>
      </c>
      <c r="Z14" t="n">
        <v>10</v>
      </c>
    </row>
    <row r="15">
      <c r="A15" t="n">
        <v>13</v>
      </c>
      <c r="B15" t="n">
        <v>100</v>
      </c>
      <c r="C15" t="inlineStr">
        <is>
          <t xml:space="preserve">CONCLUIDO	</t>
        </is>
      </c>
      <c r="D15" t="n">
        <v>3.2873</v>
      </c>
      <c r="E15" t="n">
        <v>30.42</v>
      </c>
      <c r="F15" t="n">
        <v>25.49</v>
      </c>
      <c r="G15" t="n">
        <v>24.67</v>
      </c>
      <c r="H15" t="n">
        <v>0.38</v>
      </c>
      <c r="I15" t="n">
        <v>62</v>
      </c>
      <c r="J15" t="n">
        <v>199.83</v>
      </c>
      <c r="K15" t="n">
        <v>54.38</v>
      </c>
      <c r="L15" t="n">
        <v>4.25</v>
      </c>
      <c r="M15" t="n">
        <v>60</v>
      </c>
      <c r="N15" t="n">
        <v>41.2</v>
      </c>
      <c r="O15" t="n">
        <v>24879.79</v>
      </c>
      <c r="P15" t="n">
        <v>356.59</v>
      </c>
      <c r="Q15" t="n">
        <v>452.71</v>
      </c>
      <c r="R15" t="n">
        <v>119.59</v>
      </c>
      <c r="S15" t="n">
        <v>57.64</v>
      </c>
      <c r="T15" t="n">
        <v>28623.77</v>
      </c>
      <c r="U15" t="n">
        <v>0.48</v>
      </c>
      <c r="V15" t="n">
        <v>0.83</v>
      </c>
      <c r="W15" t="n">
        <v>6.9</v>
      </c>
      <c r="X15" t="n">
        <v>1.76</v>
      </c>
      <c r="Y15" t="n">
        <v>1</v>
      </c>
      <c r="Z15" t="n">
        <v>10</v>
      </c>
    </row>
    <row r="16">
      <c r="A16" t="n">
        <v>14</v>
      </c>
      <c r="B16" t="n">
        <v>100</v>
      </c>
      <c r="C16" t="inlineStr">
        <is>
          <t xml:space="preserve">CONCLUIDO	</t>
        </is>
      </c>
      <c r="D16" t="n">
        <v>3.32</v>
      </c>
      <c r="E16" t="n">
        <v>30.12</v>
      </c>
      <c r="F16" t="n">
        <v>25.35</v>
      </c>
      <c r="G16" t="n">
        <v>26.22</v>
      </c>
      <c r="H16" t="n">
        <v>0.4</v>
      </c>
      <c r="I16" t="n">
        <v>58</v>
      </c>
      <c r="J16" t="n">
        <v>200.22</v>
      </c>
      <c r="K16" t="n">
        <v>54.38</v>
      </c>
      <c r="L16" t="n">
        <v>4.5</v>
      </c>
      <c r="M16" t="n">
        <v>56</v>
      </c>
      <c r="N16" t="n">
        <v>41.35</v>
      </c>
      <c r="O16" t="n">
        <v>24928.09</v>
      </c>
      <c r="P16" t="n">
        <v>354.34</v>
      </c>
      <c r="Q16" t="n">
        <v>452.67</v>
      </c>
      <c r="R16" t="n">
        <v>115.31</v>
      </c>
      <c r="S16" t="n">
        <v>57.64</v>
      </c>
      <c r="T16" t="n">
        <v>26501.94</v>
      </c>
      <c r="U16" t="n">
        <v>0.5</v>
      </c>
      <c r="V16" t="n">
        <v>0.84</v>
      </c>
      <c r="W16" t="n">
        <v>6.88</v>
      </c>
      <c r="X16" t="n">
        <v>1.62</v>
      </c>
      <c r="Y16" t="n">
        <v>1</v>
      </c>
      <c r="Z16" t="n">
        <v>10</v>
      </c>
    </row>
    <row r="17">
      <c r="A17" t="n">
        <v>15</v>
      </c>
      <c r="B17" t="n">
        <v>100</v>
      </c>
      <c r="C17" t="inlineStr">
        <is>
          <t xml:space="preserve">CONCLUIDO	</t>
        </is>
      </c>
      <c r="D17" t="n">
        <v>3.3403</v>
      </c>
      <c r="E17" t="n">
        <v>29.94</v>
      </c>
      <c r="F17" t="n">
        <v>25.28</v>
      </c>
      <c r="G17" t="n">
        <v>27.58</v>
      </c>
      <c r="H17" t="n">
        <v>0.42</v>
      </c>
      <c r="I17" t="n">
        <v>55</v>
      </c>
      <c r="J17" t="n">
        <v>200.61</v>
      </c>
      <c r="K17" t="n">
        <v>54.38</v>
      </c>
      <c r="L17" t="n">
        <v>4.75</v>
      </c>
      <c r="M17" t="n">
        <v>53</v>
      </c>
      <c r="N17" t="n">
        <v>41.49</v>
      </c>
      <c r="O17" t="n">
        <v>24976.45</v>
      </c>
      <c r="P17" t="n">
        <v>353.18</v>
      </c>
      <c r="Q17" t="n">
        <v>452.76</v>
      </c>
      <c r="R17" t="n">
        <v>112.69</v>
      </c>
      <c r="S17" t="n">
        <v>57.64</v>
      </c>
      <c r="T17" t="n">
        <v>25208.86</v>
      </c>
      <c r="U17" t="n">
        <v>0.51</v>
      </c>
      <c r="V17" t="n">
        <v>0.84</v>
      </c>
      <c r="W17" t="n">
        <v>6.89</v>
      </c>
      <c r="X17" t="n">
        <v>1.55</v>
      </c>
      <c r="Y17" t="n">
        <v>1</v>
      </c>
      <c r="Z17" t="n">
        <v>10</v>
      </c>
    </row>
    <row r="18">
      <c r="A18" t="n">
        <v>16</v>
      </c>
      <c r="B18" t="n">
        <v>100</v>
      </c>
      <c r="C18" t="inlineStr">
        <is>
          <t xml:space="preserve">CONCLUIDO	</t>
        </is>
      </c>
      <c r="D18" t="n">
        <v>3.3635</v>
      </c>
      <c r="E18" t="n">
        <v>29.73</v>
      </c>
      <c r="F18" t="n">
        <v>25.19</v>
      </c>
      <c r="G18" t="n">
        <v>29.07</v>
      </c>
      <c r="H18" t="n">
        <v>0.44</v>
      </c>
      <c r="I18" t="n">
        <v>52</v>
      </c>
      <c r="J18" t="n">
        <v>201.01</v>
      </c>
      <c r="K18" t="n">
        <v>54.38</v>
      </c>
      <c r="L18" t="n">
        <v>5</v>
      </c>
      <c r="M18" t="n">
        <v>50</v>
      </c>
      <c r="N18" t="n">
        <v>41.63</v>
      </c>
      <c r="O18" t="n">
        <v>25024.84</v>
      </c>
      <c r="P18" t="n">
        <v>351.75</v>
      </c>
      <c r="Q18" t="n">
        <v>452.66</v>
      </c>
      <c r="R18" t="n">
        <v>109.99</v>
      </c>
      <c r="S18" t="n">
        <v>57.64</v>
      </c>
      <c r="T18" t="n">
        <v>23872.68</v>
      </c>
      <c r="U18" t="n">
        <v>0.52</v>
      </c>
      <c r="V18" t="n">
        <v>0.84</v>
      </c>
      <c r="W18" t="n">
        <v>6.88</v>
      </c>
      <c r="X18" t="n">
        <v>1.47</v>
      </c>
      <c r="Y18" t="n">
        <v>1</v>
      </c>
      <c r="Z18" t="n">
        <v>10</v>
      </c>
    </row>
    <row r="19">
      <c r="A19" t="n">
        <v>17</v>
      </c>
      <c r="B19" t="n">
        <v>100</v>
      </c>
      <c r="C19" t="inlineStr">
        <is>
          <t xml:space="preserve">CONCLUIDO	</t>
        </is>
      </c>
      <c r="D19" t="n">
        <v>3.385</v>
      </c>
      <c r="E19" t="n">
        <v>29.54</v>
      </c>
      <c r="F19" t="n">
        <v>25.12</v>
      </c>
      <c r="G19" t="n">
        <v>30.76</v>
      </c>
      <c r="H19" t="n">
        <v>0.46</v>
      </c>
      <c r="I19" t="n">
        <v>49</v>
      </c>
      <c r="J19" t="n">
        <v>201.4</v>
      </c>
      <c r="K19" t="n">
        <v>54.38</v>
      </c>
      <c r="L19" t="n">
        <v>5.25</v>
      </c>
      <c r="M19" t="n">
        <v>47</v>
      </c>
      <c r="N19" t="n">
        <v>41.77</v>
      </c>
      <c r="O19" t="n">
        <v>25073.29</v>
      </c>
      <c r="P19" t="n">
        <v>350.52</v>
      </c>
      <c r="Q19" t="n">
        <v>452.64</v>
      </c>
      <c r="R19" t="n">
        <v>107.46</v>
      </c>
      <c r="S19" t="n">
        <v>57.64</v>
      </c>
      <c r="T19" t="n">
        <v>22621.99</v>
      </c>
      <c r="U19" t="n">
        <v>0.54</v>
      </c>
      <c r="V19" t="n">
        <v>0.84</v>
      </c>
      <c r="W19" t="n">
        <v>6.88</v>
      </c>
      <c r="X19" t="n">
        <v>1.39</v>
      </c>
      <c r="Y19" t="n">
        <v>1</v>
      </c>
      <c r="Z19" t="n">
        <v>10</v>
      </c>
    </row>
    <row r="20">
      <c r="A20" t="n">
        <v>18</v>
      </c>
      <c r="B20" t="n">
        <v>100</v>
      </c>
      <c r="C20" t="inlineStr">
        <is>
          <t xml:space="preserve">CONCLUIDO	</t>
        </is>
      </c>
      <c r="D20" t="n">
        <v>3.4017</v>
      </c>
      <c r="E20" t="n">
        <v>29.4</v>
      </c>
      <c r="F20" t="n">
        <v>25.05</v>
      </c>
      <c r="G20" t="n">
        <v>31.98</v>
      </c>
      <c r="H20" t="n">
        <v>0.48</v>
      </c>
      <c r="I20" t="n">
        <v>47</v>
      </c>
      <c r="J20" t="n">
        <v>201.79</v>
      </c>
      <c r="K20" t="n">
        <v>54.38</v>
      </c>
      <c r="L20" t="n">
        <v>5.5</v>
      </c>
      <c r="M20" t="n">
        <v>45</v>
      </c>
      <c r="N20" t="n">
        <v>41.92</v>
      </c>
      <c r="O20" t="n">
        <v>25121.79</v>
      </c>
      <c r="P20" t="n">
        <v>349.38</v>
      </c>
      <c r="Q20" t="n">
        <v>452.65</v>
      </c>
      <c r="R20" t="n">
        <v>105.58</v>
      </c>
      <c r="S20" t="n">
        <v>57.64</v>
      </c>
      <c r="T20" t="n">
        <v>21690.91</v>
      </c>
      <c r="U20" t="n">
        <v>0.55</v>
      </c>
      <c r="V20" t="n">
        <v>0.85</v>
      </c>
      <c r="W20" t="n">
        <v>6.87</v>
      </c>
      <c r="X20" t="n">
        <v>1.33</v>
      </c>
      <c r="Y20" t="n">
        <v>1</v>
      </c>
      <c r="Z20" t="n">
        <v>10</v>
      </c>
    </row>
    <row r="21">
      <c r="A21" t="n">
        <v>19</v>
      </c>
      <c r="B21" t="n">
        <v>100</v>
      </c>
      <c r="C21" t="inlineStr">
        <is>
          <t xml:space="preserve">CONCLUIDO	</t>
        </is>
      </c>
      <c r="D21" t="n">
        <v>3.4172</v>
      </c>
      <c r="E21" t="n">
        <v>29.26</v>
      </c>
      <c r="F21" t="n">
        <v>25</v>
      </c>
      <c r="G21" t="n">
        <v>33.33</v>
      </c>
      <c r="H21" t="n">
        <v>0.51</v>
      </c>
      <c r="I21" t="n">
        <v>45</v>
      </c>
      <c r="J21" t="n">
        <v>202.19</v>
      </c>
      <c r="K21" t="n">
        <v>54.38</v>
      </c>
      <c r="L21" t="n">
        <v>5.75</v>
      </c>
      <c r="M21" t="n">
        <v>43</v>
      </c>
      <c r="N21" t="n">
        <v>42.06</v>
      </c>
      <c r="O21" t="n">
        <v>25170.34</v>
      </c>
      <c r="P21" t="n">
        <v>348.22</v>
      </c>
      <c r="Q21" t="n">
        <v>452.71</v>
      </c>
      <c r="R21" t="n">
        <v>103.55</v>
      </c>
      <c r="S21" t="n">
        <v>57.64</v>
      </c>
      <c r="T21" t="n">
        <v>20686.4</v>
      </c>
      <c r="U21" t="n">
        <v>0.5600000000000001</v>
      </c>
      <c r="V21" t="n">
        <v>0.85</v>
      </c>
      <c r="W21" t="n">
        <v>6.87</v>
      </c>
      <c r="X21" t="n">
        <v>1.27</v>
      </c>
      <c r="Y21" t="n">
        <v>1</v>
      </c>
      <c r="Z21" t="n">
        <v>10</v>
      </c>
    </row>
    <row r="22">
      <c r="A22" t="n">
        <v>20</v>
      </c>
      <c r="B22" t="n">
        <v>100</v>
      </c>
      <c r="C22" t="inlineStr">
        <is>
          <t xml:space="preserve">CONCLUIDO	</t>
        </is>
      </c>
      <c r="D22" t="n">
        <v>3.4366</v>
      </c>
      <c r="E22" t="n">
        <v>29.1</v>
      </c>
      <c r="F22" t="n">
        <v>24.91</v>
      </c>
      <c r="G22" t="n">
        <v>34.76</v>
      </c>
      <c r="H22" t="n">
        <v>0.53</v>
      </c>
      <c r="I22" t="n">
        <v>43</v>
      </c>
      <c r="J22" t="n">
        <v>202.58</v>
      </c>
      <c r="K22" t="n">
        <v>54.38</v>
      </c>
      <c r="L22" t="n">
        <v>6</v>
      </c>
      <c r="M22" t="n">
        <v>41</v>
      </c>
      <c r="N22" t="n">
        <v>42.2</v>
      </c>
      <c r="O22" t="n">
        <v>25218.93</v>
      </c>
      <c r="P22" t="n">
        <v>346.9</v>
      </c>
      <c r="Q22" t="n">
        <v>452.68</v>
      </c>
      <c r="R22" t="n">
        <v>100.96</v>
      </c>
      <c r="S22" t="n">
        <v>57.64</v>
      </c>
      <c r="T22" t="n">
        <v>19405.13</v>
      </c>
      <c r="U22" t="n">
        <v>0.57</v>
      </c>
      <c r="V22" t="n">
        <v>0.85</v>
      </c>
      <c r="W22" t="n">
        <v>6.86</v>
      </c>
      <c r="X22" t="n">
        <v>1.18</v>
      </c>
      <c r="Y22" t="n">
        <v>1</v>
      </c>
      <c r="Z22" t="n">
        <v>10</v>
      </c>
    </row>
    <row r="23">
      <c r="A23" t="n">
        <v>21</v>
      </c>
      <c r="B23" t="n">
        <v>100</v>
      </c>
      <c r="C23" t="inlineStr">
        <is>
          <t xml:space="preserve">CONCLUIDO	</t>
        </is>
      </c>
      <c r="D23" t="n">
        <v>3.4506</v>
      </c>
      <c r="E23" t="n">
        <v>28.98</v>
      </c>
      <c r="F23" t="n">
        <v>24.87</v>
      </c>
      <c r="G23" t="n">
        <v>36.39</v>
      </c>
      <c r="H23" t="n">
        <v>0.55</v>
      </c>
      <c r="I23" t="n">
        <v>41</v>
      </c>
      <c r="J23" t="n">
        <v>202.98</v>
      </c>
      <c r="K23" t="n">
        <v>54.38</v>
      </c>
      <c r="L23" t="n">
        <v>6.25</v>
      </c>
      <c r="M23" t="n">
        <v>39</v>
      </c>
      <c r="N23" t="n">
        <v>42.35</v>
      </c>
      <c r="O23" t="n">
        <v>25267.7</v>
      </c>
      <c r="P23" t="n">
        <v>346.08</v>
      </c>
      <c r="Q23" t="n">
        <v>452.66</v>
      </c>
      <c r="R23" t="n">
        <v>99.56</v>
      </c>
      <c r="S23" t="n">
        <v>57.64</v>
      </c>
      <c r="T23" t="n">
        <v>18711.63</v>
      </c>
      <c r="U23" t="n">
        <v>0.58</v>
      </c>
      <c r="V23" t="n">
        <v>0.85</v>
      </c>
      <c r="W23" t="n">
        <v>6.86</v>
      </c>
      <c r="X23" t="n">
        <v>1.14</v>
      </c>
      <c r="Y23" t="n">
        <v>1</v>
      </c>
      <c r="Z23" t="n">
        <v>10</v>
      </c>
    </row>
    <row r="24">
      <c r="A24" t="n">
        <v>22</v>
      </c>
      <c r="B24" t="n">
        <v>100</v>
      </c>
      <c r="C24" t="inlineStr">
        <is>
          <t xml:space="preserve">CONCLUIDO	</t>
        </is>
      </c>
      <c r="D24" t="n">
        <v>3.4653</v>
      </c>
      <c r="E24" t="n">
        <v>28.86</v>
      </c>
      <c r="F24" t="n">
        <v>24.82</v>
      </c>
      <c r="G24" t="n">
        <v>38.19</v>
      </c>
      <c r="H24" t="n">
        <v>0.57</v>
      </c>
      <c r="I24" t="n">
        <v>39</v>
      </c>
      <c r="J24" t="n">
        <v>203.37</v>
      </c>
      <c r="K24" t="n">
        <v>54.38</v>
      </c>
      <c r="L24" t="n">
        <v>6.5</v>
      </c>
      <c r="M24" t="n">
        <v>37</v>
      </c>
      <c r="N24" t="n">
        <v>42.49</v>
      </c>
      <c r="O24" t="n">
        <v>25316.39</v>
      </c>
      <c r="P24" t="n">
        <v>345.01</v>
      </c>
      <c r="Q24" t="n">
        <v>452.6</v>
      </c>
      <c r="R24" t="n">
        <v>97.55</v>
      </c>
      <c r="S24" t="n">
        <v>57.64</v>
      </c>
      <c r="T24" t="n">
        <v>17715.62</v>
      </c>
      <c r="U24" t="n">
        <v>0.59</v>
      </c>
      <c r="V24" t="n">
        <v>0.85</v>
      </c>
      <c r="W24" t="n">
        <v>6.87</v>
      </c>
      <c r="X24" t="n">
        <v>1.1</v>
      </c>
      <c r="Y24" t="n">
        <v>1</v>
      </c>
      <c r="Z24" t="n">
        <v>10</v>
      </c>
    </row>
    <row r="25">
      <c r="A25" t="n">
        <v>23</v>
      </c>
      <c r="B25" t="n">
        <v>100</v>
      </c>
      <c r="C25" t="inlineStr">
        <is>
          <t xml:space="preserve">CONCLUIDO	</t>
        </is>
      </c>
      <c r="D25" t="n">
        <v>3.4768</v>
      </c>
      <c r="E25" t="n">
        <v>28.76</v>
      </c>
      <c r="F25" t="n">
        <v>24.77</v>
      </c>
      <c r="G25" t="n">
        <v>39.11</v>
      </c>
      <c r="H25" t="n">
        <v>0.59</v>
      </c>
      <c r="I25" t="n">
        <v>38</v>
      </c>
      <c r="J25" t="n">
        <v>203.77</v>
      </c>
      <c r="K25" t="n">
        <v>54.38</v>
      </c>
      <c r="L25" t="n">
        <v>6.75</v>
      </c>
      <c r="M25" t="n">
        <v>36</v>
      </c>
      <c r="N25" t="n">
        <v>42.64</v>
      </c>
      <c r="O25" t="n">
        <v>25365.14</v>
      </c>
      <c r="P25" t="n">
        <v>344.02</v>
      </c>
      <c r="Q25" t="n">
        <v>452.66</v>
      </c>
      <c r="R25" t="n">
        <v>96.28</v>
      </c>
      <c r="S25" t="n">
        <v>57.64</v>
      </c>
      <c r="T25" t="n">
        <v>17087.93</v>
      </c>
      <c r="U25" t="n">
        <v>0.6</v>
      </c>
      <c r="V25" t="n">
        <v>0.86</v>
      </c>
      <c r="W25" t="n">
        <v>6.85</v>
      </c>
      <c r="X25" t="n">
        <v>1.04</v>
      </c>
      <c r="Y25" t="n">
        <v>1</v>
      </c>
      <c r="Z25" t="n">
        <v>10</v>
      </c>
    </row>
    <row r="26">
      <c r="A26" t="n">
        <v>24</v>
      </c>
      <c r="B26" t="n">
        <v>100</v>
      </c>
      <c r="C26" t="inlineStr">
        <is>
          <t xml:space="preserve">CONCLUIDO	</t>
        </is>
      </c>
      <c r="D26" t="n">
        <v>3.4824</v>
      </c>
      <c r="E26" t="n">
        <v>28.72</v>
      </c>
      <c r="F26" t="n">
        <v>24.76</v>
      </c>
      <c r="G26" t="n">
        <v>40.15</v>
      </c>
      <c r="H26" t="n">
        <v>0.61</v>
      </c>
      <c r="I26" t="n">
        <v>37</v>
      </c>
      <c r="J26" t="n">
        <v>204.16</v>
      </c>
      <c r="K26" t="n">
        <v>54.38</v>
      </c>
      <c r="L26" t="n">
        <v>7</v>
      </c>
      <c r="M26" t="n">
        <v>35</v>
      </c>
      <c r="N26" t="n">
        <v>42.78</v>
      </c>
      <c r="O26" t="n">
        <v>25413.94</v>
      </c>
      <c r="P26" t="n">
        <v>344.01</v>
      </c>
      <c r="Q26" t="n">
        <v>452.6</v>
      </c>
      <c r="R26" t="n">
        <v>95.93000000000001</v>
      </c>
      <c r="S26" t="n">
        <v>57.64</v>
      </c>
      <c r="T26" t="n">
        <v>16917.69</v>
      </c>
      <c r="U26" t="n">
        <v>0.6</v>
      </c>
      <c r="V26" t="n">
        <v>0.86</v>
      </c>
      <c r="W26" t="n">
        <v>6.86</v>
      </c>
      <c r="X26" t="n">
        <v>1.03</v>
      </c>
      <c r="Y26" t="n">
        <v>1</v>
      </c>
      <c r="Z26" t="n">
        <v>10</v>
      </c>
    </row>
    <row r="27">
      <c r="A27" t="n">
        <v>25</v>
      </c>
      <c r="B27" t="n">
        <v>100</v>
      </c>
      <c r="C27" t="inlineStr">
        <is>
          <t xml:space="preserve">CONCLUIDO	</t>
        </is>
      </c>
      <c r="D27" t="n">
        <v>3.5017</v>
      </c>
      <c r="E27" t="n">
        <v>28.56</v>
      </c>
      <c r="F27" t="n">
        <v>24.68</v>
      </c>
      <c r="G27" t="n">
        <v>42.31</v>
      </c>
      <c r="H27" t="n">
        <v>0.63</v>
      </c>
      <c r="I27" t="n">
        <v>35</v>
      </c>
      <c r="J27" t="n">
        <v>204.56</v>
      </c>
      <c r="K27" t="n">
        <v>54.38</v>
      </c>
      <c r="L27" t="n">
        <v>7.25</v>
      </c>
      <c r="M27" t="n">
        <v>33</v>
      </c>
      <c r="N27" t="n">
        <v>42.93</v>
      </c>
      <c r="O27" t="n">
        <v>25462.78</v>
      </c>
      <c r="P27" t="n">
        <v>342.58</v>
      </c>
      <c r="Q27" t="n">
        <v>452.6</v>
      </c>
      <c r="R27" t="n">
        <v>93.59</v>
      </c>
      <c r="S27" t="n">
        <v>57.64</v>
      </c>
      <c r="T27" t="n">
        <v>15757.55</v>
      </c>
      <c r="U27" t="n">
        <v>0.62</v>
      </c>
      <c r="V27" t="n">
        <v>0.86</v>
      </c>
      <c r="W27" t="n">
        <v>6.84</v>
      </c>
      <c r="X27" t="n">
        <v>0.95</v>
      </c>
      <c r="Y27" t="n">
        <v>1</v>
      </c>
      <c r="Z27" t="n">
        <v>10</v>
      </c>
    </row>
    <row r="28">
      <c r="A28" t="n">
        <v>26</v>
      </c>
      <c r="B28" t="n">
        <v>100</v>
      </c>
      <c r="C28" t="inlineStr">
        <is>
          <t xml:space="preserve">CONCLUIDO	</t>
        </is>
      </c>
      <c r="D28" t="n">
        <v>3.5094</v>
      </c>
      <c r="E28" t="n">
        <v>28.5</v>
      </c>
      <c r="F28" t="n">
        <v>24.66</v>
      </c>
      <c r="G28" t="n">
        <v>43.51</v>
      </c>
      <c r="H28" t="n">
        <v>0.65</v>
      </c>
      <c r="I28" t="n">
        <v>34</v>
      </c>
      <c r="J28" t="n">
        <v>204.95</v>
      </c>
      <c r="K28" t="n">
        <v>54.38</v>
      </c>
      <c r="L28" t="n">
        <v>7.5</v>
      </c>
      <c r="M28" t="n">
        <v>32</v>
      </c>
      <c r="N28" t="n">
        <v>43.08</v>
      </c>
      <c r="O28" t="n">
        <v>25511.67</v>
      </c>
      <c r="P28" t="n">
        <v>341.94</v>
      </c>
      <c r="Q28" t="n">
        <v>452.58</v>
      </c>
      <c r="R28" t="n">
        <v>92.53</v>
      </c>
      <c r="S28" t="n">
        <v>57.64</v>
      </c>
      <c r="T28" t="n">
        <v>15234.45</v>
      </c>
      <c r="U28" t="n">
        <v>0.62</v>
      </c>
      <c r="V28" t="n">
        <v>0.86</v>
      </c>
      <c r="W28" t="n">
        <v>6.85</v>
      </c>
      <c r="X28" t="n">
        <v>0.93</v>
      </c>
      <c r="Y28" t="n">
        <v>1</v>
      </c>
      <c r="Z28" t="n">
        <v>10</v>
      </c>
    </row>
    <row r="29">
      <c r="A29" t="n">
        <v>27</v>
      </c>
      <c r="B29" t="n">
        <v>100</v>
      </c>
      <c r="C29" t="inlineStr">
        <is>
          <t xml:space="preserve">CONCLUIDO	</t>
        </is>
      </c>
      <c r="D29" t="n">
        <v>3.5156</v>
      </c>
      <c r="E29" t="n">
        <v>28.44</v>
      </c>
      <c r="F29" t="n">
        <v>24.64</v>
      </c>
      <c r="G29" t="n">
        <v>44.81</v>
      </c>
      <c r="H29" t="n">
        <v>0.67</v>
      </c>
      <c r="I29" t="n">
        <v>33</v>
      </c>
      <c r="J29" t="n">
        <v>205.35</v>
      </c>
      <c r="K29" t="n">
        <v>54.38</v>
      </c>
      <c r="L29" t="n">
        <v>7.75</v>
      </c>
      <c r="M29" t="n">
        <v>31</v>
      </c>
      <c r="N29" t="n">
        <v>43.22</v>
      </c>
      <c r="O29" t="n">
        <v>25560.62</v>
      </c>
      <c r="P29" t="n">
        <v>341.65</v>
      </c>
      <c r="Q29" t="n">
        <v>452.64</v>
      </c>
      <c r="R29" t="n">
        <v>92.27</v>
      </c>
      <c r="S29" t="n">
        <v>57.64</v>
      </c>
      <c r="T29" t="n">
        <v>15108</v>
      </c>
      <c r="U29" t="n">
        <v>0.62</v>
      </c>
      <c r="V29" t="n">
        <v>0.86</v>
      </c>
      <c r="W29" t="n">
        <v>6.85</v>
      </c>
      <c r="X29" t="n">
        <v>0.92</v>
      </c>
      <c r="Y29" t="n">
        <v>1</v>
      </c>
      <c r="Z29" t="n">
        <v>10</v>
      </c>
    </row>
    <row r="30">
      <c r="A30" t="n">
        <v>28</v>
      </c>
      <c r="B30" t="n">
        <v>100</v>
      </c>
      <c r="C30" t="inlineStr">
        <is>
          <t xml:space="preserve">CONCLUIDO	</t>
        </is>
      </c>
      <c r="D30" t="n">
        <v>3.5215</v>
      </c>
      <c r="E30" t="n">
        <v>28.4</v>
      </c>
      <c r="F30" t="n">
        <v>24.64</v>
      </c>
      <c r="G30" t="n">
        <v>46.19</v>
      </c>
      <c r="H30" t="n">
        <v>0.6899999999999999</v>
      </c>
      <c r="I30" t="n">
        <v>32</v>
      </c>
      <c r="J30" t="n">
        <v>205.75</v>
      </c>
      <c r="K30" t="n">
        <v>54.38</v>
      </c>
      <c r="L30" t="n">
        <v>8</v>
      </c>
      <c r="M30" t="n">
        <v>30</v>
      </c>
      <c r="N30" t="n">
        <v>43.37</v>
      </c>
      <c r="O30" t="n">
        <v>25609.61</v>
      </c>
      <c r="P30" t="n">
        <v>341.23</v>
      </c>
      <c r="Q30" t="n">
        <v>452.7</v>
      </c>
      <c r="R30" t="n">
        <v>91.97</v>
      </c>
      <c r="S30" t="n">
        <v>57.64</v>
      </c>
      <c r="T30" t="n">
        <v>14964.46</v>
      </c>
      <c r="U30" t="n">
        <v>0.63</v>
      </c>
      <c r="V30" t="n">
        <v>0.86</v>
      </c>
      <c r="W30" t="n">
        <v>6.85</v>
      </c>
      <c r="X30" t="n">
        <v>0.91</v>
      </c>
      <c r="Y30" t="n">
        <v>1</v>
      </c>
      <c r="Z30" t="n">
        <v>10</v>
      </c>
    </row>
    <row r="31">
      <c r="A31" t="n">
        <v>29</v>
      </c>
      <c r="B31" t="n">
        <v>100</v>
      </c>
      <c r="C31" t="inlineStr">
        <is>
          <t xml:space="preserve">CONCLUIDO	</t>
        </is>
      </c>
      <c r="D31" t="n">
        <v>3.5321</v>
      </c>
      <c r="E31" t="n">
        <v>28.31</v>
      </c>
      <c r="F31" t="n">
        <v>24.59</v>
      </c>
      <c r="G31" t="n">
        <v>47.59</v>
      </c>
      <c r="H31" t="n">
        <v>0.71</v>
      </c>
      <c r="I31" t="n">
        <v>31</v>
      </c>
      <c r="J31" t="n">
        <v>206.15</v>
      </c>
      <c r="K31" t="n">
        <v>54.38</v>
      </c>
      <c r="L31" t="n">
        <v>8.25</v>
      </c>
      <c r="M31" t="n">
        <v>29</v>
      </c>
      <c r="N31" t="n">
        <v>43.52</v>
      </c>
      <c r="O31" t="n">
        <v>25658.66</v>
      </c>
      <c r="P31" t="n">
        <v>340.37</v>
      </c>
      <c r="Q31" t="n">
        <v>452.62</v>
      </c>
      <c r="R31" t="n">
        <v>90.33</v>
      </c>
      <c r="S31" t="n">
        <v>57.64</v>
      </c>
      <c r="T31" t="n">
        <v>14146.61</v>
      </c>
      <c r="U31" t="n">
        <v>0.64</v>
      </c>
      <c r="V31" t="n">
        <v>0.86</v>
      </c>
      <c r="W31" t="n">
        <v>6.85</v>
      </c>
      <c r="X31" t="n">
        <v>0.86</v>
      </c>
      <c r="Y31" t="n">
        <v>1</v>
      </c>
      <c r="Z31" t="n">
        <v>10</v>
      </c>
    </row>
    <row r="32">
      <c r="A32" t="n">
        <v>30</v>
      </c>
      <c r="B32" t="n">
        <v>100</v>
      </c>
      <c r="C32" t="inlineStr">
        <is>
          <t xml:space="preserve">CONCLUIDO	</t>
        </is>
      </c>
      <c r="D32" t="n">
        <v>3.541</v>
      </c>
      <c r="E32" t="n">
        <v>28.24</v>
      </c>
      <c r="F32" t="n">
        <v>24.56</v>
      </c>
      <c r="G32" t="n">
        <v>49.11</v>
      </c>
      <c r="H32" t="n">
        <v>0.73</v>
      </c>
      <c r="I32" t="n">
        <v>30</v>
      </c>
      <c r="J32" t="n">
        <v>206.54</v>
      </c>
      <c r="K32" t="n">
        <v>54.38</v>
      </c>
      <c r="L32" t="n">
        <v>8.5</v>
      </c>
      <c r="M32" t="n">
        <v>28</v>
      </c>
      <c r="N32" t="n">
        <v>43.67</v>
      </c>
      <c r="O32" t="n">
        <v>25707.76</v>
      </c>
      <c r="P32" t="n">
        <v>339.74</v>
      </c>
      <c r="Q32" t="n">
        <v>452.63</v>
      </c>
      <c r="R32" t="n">
        <v>89.29000000000001</v>
      </c>
      <c r="S32" t="n">
        <v>57.64</v>
      </c>
      <c r="T32" t="n">
        <v>13634.09</v>
      </c>
      <c r="U32" t="n">
        <v>0.65</v>
      </c>
      <c r="V32" t="n">
        <v>0.86</v>
      </c>
      <c r="W32" t="n">
        <v>6.85</v>
      </c>
      <c r="X32" t="n">
        <v>0.83</v>
      </c>
      <c r="Y32" t="n">
        <v>1</v>
      </c>
      <c r="Z32" t="n">
        <v>10</v>
      </c>
    </row>
    <row r="33">
      <c r="A33" t="n">
        <v>31</v>
      </c>
      <c r="B33" t="n">
        <v>100</v>
      </c>
      <c r="C33" t="inlineStr">
        <is>
          <t xml:space="preserve">CONCLUIDO	</t>
        </is>
      </c>
      <c r="D33" t="n">
        <v>3.549</v>
      </c>
      <c r="E33" t="n">
        <v>28.18</v>
      </c>
      <c r="F33" t="n">
        <v>24.53</v>
      </c>
      <c r="G33" t="n">
        <v>50.76</v>
      </c>
      <c r="H33" t="n">
        <v>0.75</v>
      </c>
      <c r="I33" t="n">
        <v>29</v>
      </c>
      <c r="J33" t="n">
        <v>206.94</v>
      </c>
      <c r="K33" t="n">
        <v>54.38</v>
      </c>
      <c r="L33" t="n">
        <v>8.75</v>
      </c>
      <c r="M33" t="n">
        <v>27</v>
      </c>
      <c r="N33" t="n">
        <v>43.81</v>
      </c>
      <c r="O33" t="n">
        <v>25756.9</v>
      </c>
      <c r="P33" t="n">
        <v>339</v>
      </c>
      <c r="Q33" t="n">
        <v>452.57</v>
      </c>
      <c r="R33" t="n">
        <v>88.48</v>
      </c>
      <c r="S33" t="n">
        <v>57.64</v>
      </c>
      <c r="T33" t="n">
        <v>13234.73</v>
      </c>
      <c r="U33" t="n">
        <v>0.65</v>
      </c>
      <c r="V33" t="n">
        <v>0.86</v>
      </c>
      <c r="W33" t="n">
        <v>6.84</v>
      </c>
      <c r="X33" t="n">
        <v>0.8100000000000001</v>
      </c>
      <c r="Y33" t="n">
        <v>1</v>
      </c>
      <c r="Z33" t="n">
        <v>10</v>
      </c>
    </row>
    <row r="34">
      <c r="A34" t="n">
        <v>32</v>
      </c>
      <c r="B34" t="n">
        <v>100</v>
      </c>
      <c r="C34" t="inlineStr">
        <is>
          <t xml:space="preserve">CONCLUIDO	</t>
        </is>
      </c>
      <c r="D34" t="n">
        <v>3.5578</v>
      </c>
      <c r="E34" t="n">
        <v>28.11</v>
      </c>
      <c r="F34" t="n">
        <v>24.5</v>
      </c>
      <c r="G34" t="n">
        <v>52.5</v>
      </c>
      <c r="H34" t="n">
        <v>0.77</v>
      </c>
      <c r="I34" t="n">
        <v>28</v>
      </c>
      <c r="J34" t="n">
        <v>207.34</v>
      </c>
      <c r="K34" t="n">
        <v>54.38</v>
      </c>
      <c r="L34" t="n">
        <v>9</v>
      </c>
      <c r="M34" t="n">
        <v>26</v>
      </c>
      <c r="N34" t="n">
        <v>43.96</v>
      </c>
      <c r="O34" t="n">
        <v>25806.1</v>
      </c>
      <c r="P34" t="n">
        <v>338.53</v>
      </c>
      <c r="Q34" t="n">
        <v>452.69</v>
      </c>
      <c r="R34" t="n">
        <v>87.53</v>
      </c>
      <c r="S34" t="n">
        <v>57.64</v>
      </c>
      <c r="T34" t="n">
        <v>12764.84</v>
      </c>
      <c r="U34" t="n">
        <v>0.66</v>
      </c>
      <c r="V34" t="n">
        <v>0.87</v>
      </c>
      <c r="W34" t="n">
        <v>6.84</v>
      </c>
      <c r="X34" t="n">
        <v>0.78</v>
      </c>
      <c r="Y34" t="n">
        <v>1</v>
      </c>
      <c r="Z34" t="n">
        <v>10</v>
      </c>
    </row>
    <row r="35">
      <c r="A35" t="n">
        <v>33</v>
      </c>
      <c r="B35" t="n">
        <v>100</v>
      </c>
      <c r="C35" t="inlineStr">
        <is>
          <t xml:space="preserve">CONCLUIDO	</t>
        </is>
      </c>
      <c r="D35" t="n">
        <v>3.5581</v>
      </c>
      <c r="E35" t="n">
        <v>28.1</v>
      </c>
      <c r="F35" t="n">
        <v>24.5</v>
      </c>
      <c r="G35" t="n">
        <v>52.5</v>
      </c>
      <c r="H35" t="n">
        <v>0.79</v>
      </c>
      <c r="I35" t="n">
        <v>28</v>
      </c>
      <c r="J35" t="n">
        <v>207.74</v>
      </c>
      <c r="K35" t="n">
        <v>54.38</v>
      </c>
      <c r="L35" t="n">
        <v>9.25</v>
      </c>
      <c r="M35" t="n">
        <v>26</v>
      </c>
      <c r="N35" t="n">
        <v>44.11</v>
      </c>
      <c r="O35" t="n">
        <v>25855.35</v>
      </c>
      <c r="P35" t="n">
        <v>338.16</v>
      </c>
      <c r="Q35" t="n">
        <v>452.69</v>
      </c>
      <c r="R35" t="n">
        <v>87.51000000000001</v>
      </c>
      <c r="S35" t="n">
        <v>57.64</v>
      </c>
      <c r="T35" t="n">
        <v>12752.82</v>
      </c>
      <c r="U35" t="n">
        <v>0.66</v>
      </c>
      <c r="V35" t="n">
        <v>0.87</v>
      </c>
      <c r="W35" t="n">
        <v>6.84</v>
      </c>
      <c r="X35" t="n">
        <v>0.77</v>
      </c>
      <c r="Y35" t="n">
        <v>1</v>
      </c>
      <c r="Z35" t="n">
        <v>10</v>
      </c>
    </row>
    <row r="36">
      <c r="A36" t="n">
        <v>34</v>
      </c>
      <c r="B36" t="n">
        <v>100</v>
      </c>
      <c r="C36" t="inlineStr">
        <is>
          <t xml:space="preserve">CONCLUIDO	</t>
        </is>
      </c>
      <c r="D36" t="n">
        <v>3.5673</v>
      </c>
      <c r="E36" t="n">
        <v>28.03</v>
      </c>
      <c r="F36" t="n">
        <v>24.47</v>
      </c>
      <c r="G36" t="n">
        <v>54.37</v>
      </c>
      <c r="H36" t="n">
        <v>0.8100000000000001</v>
      </c>
      <c r="I36" t="n">
        <v>27</v>
      </c>
      <c r="J36" t="n">
        <v>208.14</v>
      </c>
      <c r="K36" t="n">
        <v>54.38</v>
      </c>
      <c r="L36" t="n">
        <v>9.5</v>
      </c>
      <c r="M36" t="n">
        <v>25</v>
      </c>
      <c r="N36" t="n">
        <v>44.26</v>
      </c>
      <c r="O36" t="n">
        <v>25904.65</v>
      </c>
      <c r="P36" t="n">
        <v>337.41</v>
      </c>
      <c r="Q36" t="n">
        <v>452.65</v>
      </c>
      <c r="R36" t="n">
        <v>86.34999999999999</v>
      </c>
      <c r="S36" t="n">
        <v>57.64</v>
      </c>
      <c r="T36" t="n">
        <v>12178.76</v>
      </c>
      <c r="U36" t="n">
        <v>0.67</v>
      </c>
      <c r="V36" t="n">
        <v>0.87</v>
      </c>
      <c r="W36" t="n">
        <v>6.84</v>
      </c>
      <c r="X36" t="n">
        <v>0.74</v>
      </c>
      <c r="Y36" t="n">
        <v>1</v>
      </c>
      <c r="Z36" t="n">
        <v>10</v>
      </c>
    </row>
    <row r="37">
      <c r="A37" t="n">
        <v>35</v>
      </c>
      <c r="B37" t="n">
        <v>100</v>
      </c>
      <c r="C37" t="inlineStr">
        <is>
          <t xml:space="preserve">CONCLUIDO	</t>
        </is>
      </c>
      <c r="D37" t="n">
        <v>3.5768</v>
      </c>
      <c r="E37" t="n">
        <v>27.96</v>
      </c>
      <c r="F37" t="n">
        <v>24.43</v>
      </c>
      <c r="G37" t="n">
        <v>56.38</v>
      </c>
      <c r="H37" t="n">
        <v>0.83</v>
      </c>
      <c r="I37" t="n">
        <v>26</v>
      </c>
      <c r="J37" t="n">
        <v>208.54</v>
      </c>
      <c r="K37" t="n">
        <v>54.38</v>
      </c>
      <c r="L37" t="n">
        <v>9.75</v>
      </c>
      <c r="M37" t="n">
        <v>24</v>
      </c>
      <c r="N37" t="n">
        <v>44.41</v>
      </c>
      <c r="O37" t="n">
        <v>25954</v>
      </c>
      <c r="P37" t="n">
        <v>336.69</v>
      </c>
      <c r="Q37" t="n">
        <v>452.57</v>
      </c>
      <c r="R37" t="n">
        <v>85.19</v>
      </c>
      <c r="S37" t="n">
        <v>57.64</v>
      </c>
      <c r="T37" t="n">
        <v>11600.95</v>
      </c>
      <c r="U37" t="n">
        <v>0.68</v>
      </c>
      <c r="V37" t="n">
        <v>0.87</v>
      </c>
      <c r="W37" t="n">
        <v>6.84</v>
      </c>
      <c r="X37" t="n">
        <v>0.71</v>
      </c>
      <c r="Y37" t="n">
        <v>1</v>
      </c>
      <c r="Z37" t="n">
        <v>10</v>
      </c>
    </row>
    <row r="38">
      <c r="A38" t="n">
        <v>36</v>
      </c>
      <c r="B38" t="n">
        <v>100</v>
      </c>
      <c r="C38" t="inlineStr">
        <is>
          <t xml:space="preserve">CONCLUIDO	</t>
        </is>
      </c>
      <c r="D38" t="n">
        <v>3.5743</v>
      </c>
      <c r="E38" t="n">
        <v>27.98</v>
      </c>
      <c r="F38" t="n">
        <v>24.45</v>
      </c>
      <c r="G38" t="n">
        <v>56.42</v>
      </c>
      <c r="H38" t="n">
        <v>0.85</v>
      </c>
      <c r="I38" t="n">
        <v>26</v>
      </c>
      <c r="J38" t="n">
        <v>208.94</v>
      </c>
      <c r="K38" t="n">
        <v>54.38</v>
      </c>
      <c r="L38" t="n">
        <v>10</v>
      </c>
      <c r="M38" t="n">
        <v>24</v>
      </c>
      <c r="N38" t="n">
        <v>44.56</v>
      </c>
      <c r="O38" t="n">
        <v>26003.41</v>
      </c>
      <c r="P38" t="n">
        <v>336.56</v>
      </c>
      <c r="Q38" t="n">
        <v>452.62</v>
      </c>
      <c r="R38" t="n">
        <v>86.04000000000001</v>
      </c>
      <c r="S38" t="n">
        <v>57.64</v>
      </c>
      <c r="T38" t="n">
        <v>12025.74</v>
      </c>
      <c r="U38" t="n">
        <v>0.67</v>
      </c>
      <c r="V38" t="n">
        <v>0.87</v>
      </c>
      <c r="W38" t="n">
        <v>6.84</v>
      </c>
      <c r="X38" t="n">
        <v>0.72</v>
      </c>
      <c r="Y38" t="n">
        <v>1</v>
      </c>
      <c r="Z38" t="n">
        <v>10</v>
      </c>
    </row>
    <row r="39">
      <c r="A39" t="n">
        <v>37</v>
      </c>
      <c r="B39" t="n">
        <v>100</v>
      </c>
      <c r="C39" t="inlineStr">
        <is>
          <t xml:space="preserve">CONCLUIDO	</t>
        </is>
      </c>
      <c r="D39" t="n">
        <v>3.5819</v>
      </c>
      <c r="E39" t="n">
        <v>27.92</v>
      </c>
      <c r="F39" t="n">
        <v>24.43</v>
      </c>
      <c r="G39" t="n">
        <v>58.63</v>
      </c>
      <c r="H39" t="n">
        <v>0.87</v>
      </c>
      <c r="I39" t="n">
        <v>25</v>
      </c>
      <c r="J39" t="n">
        <v>209.34</v>
      </c>
      <c r="K39" t="n">
        <v>54.38</v>
      </c>
      <c r="L39" t="n">
        <v>10.25</v>
      </c>
      <c r="M39" t="n">
        <v>23</v>
      </c>
      <c r="N39" t="n">
        <v>44.71</v>
      </c>
      <c r="O39" t="n">
        <v>26052.86</v>
      </c>
      <c r="P39" t="n">
        <v>336.1</v>
      </c>
      <c r="Q39" t="n">
        <v>452.57</v>
      </c>
      <c r="R39" t="n">
        <v>85.43000000000001</v>
      </c>
      <c r="S39" t="n">
        <v>57.64</v>
      </c>
      <c r="T39" t="n">
        <v>11729.39</v>
      </c>
      <c r="U39" t="n">
        <v>0.67</v>
      </c>
      <c r="V39" t="n">
        <v>0.87</v>
      </c>
      <c r="W39" t="n">
        <v>6.83</v>
      </c>
      <c r="X39" t="n">
        <v>0.7</v>
      </c>
      <c r="Y39" t="n">
        <v>1</v>
      </c>
      <c r="Z39" t="n">
        <v>10</v>
      </c>
    </row>
    <row r="40">
      <c r="A40" t="n">
        <v>38</v>
      </c>
      <c r="B40" t="n">
        <v>100</v>
      </c>
      <c r="C40" t="inlineStr">
        <is>
          <t xml:space="preserve">CONCLUIDO	</t>
        </is>
      </c>
      <c r="D40" t="n">
        <v>3.5944</v>
      </c>
      <c r="E40" t="n">
        <v>27.82</v>
      </c>
      <c r="F40" t="n">
        <v>24.37</v>
      </c>
      <c r="G40" t="n">
        <v>60.93</v>
      </c>
      <c r="H40" t="n">
        <v>0.89</v>
      </c>
      <c r="I40" t="n">
        <v>24</v>
      </c>
      <c r="J40" t="n">
        <v>209.74</v>
      </c>
      <c r="K40" t="n">
        <v>54.38</v>
      </c>
      <c r="L40" t="n">
        <v>10.5</v>
      </c>
      <c r="M40" t="n">
        <v>22</v>
      </c>
      <c r="N40" t="n">
        <v>44.87</v>
      </c>
      <c r="O40" t="n">
        <v>26102.37</v>
      </c>
      <c r="P40" t="n">
        <v>335.32</v>
      </c>
      <c r="Q40" t="n">
        <v>452.55</v>
      </c>
      <c r="R40" t="n">
        <v>83.41</v>
      </c>
      <c r="S40" t="n">
        <v>57.64</v>
      </c>
      <c r="T40" t="n">
        <v>10722.94</v>
      </c>
      <c r="U40" t="n">
        <v>0.6899999999999999</v>
      </c>
      <c r="V40" t="n">
        <v>0.87</v>
      </c>
      <c r="W40" t="n">
        <v>6.83</v>
      </c>
      <c r="X40" t="n">
        <v>0.65</v>
      </c>
      <c r="Y40" t="n">
        <v>1</v>
      </c>
      <c r="Z40" t="n">
        <v>10</v>
      </c>
    </row>
    <row r="41">
      <c r="A41" t="n">
        <v>39</v>
      </c>
      <c r="B41" t="n">
        <v>100</v>
      </c>
      <c r="C41" t="inlineStr">
        <is>
          <t xml:space="preserve">CONCLUIDO	</t>
        </is>
      </c>
      <c r="D41" t="n">
        <v>3.5912</v>
      </c>
      <c r="E41" t="n">
        <v>27.85</v>
      </c>
      <c r="F41" t="n">
        <v>24.4</v>
      </c>
      <c r="G41" t="n">
        <v>60.99</v>
      </c>
      <c r="H41" t="n">
        <v>0.91</v>
      </c>
      <c r="I41" t="n">
        <v>24</v>
      </c>
      <c r="J41" t="n">
        <v>210.14</v>
      </c>
      <c r="K41" t="n">
        <v>54.38</v>
      </c>
      <c r="L41" t="n">
        <v>10.75</v>
      </c>
      <c r="M41" t="n">
        <v>22</v>
      </c>
      <c r="N41" t="n">
        <v>45.02</v>
      </c>
      <c r="O41" t="n">
        <v>26151.93</v>
      </c>
      <c r="P41" t="n">
        <v>335.48</v>
      </c>
      <c r="Q41" t="n">
        <v>452.61</v>
      </c>
      <c r="R41" t="n">
        <v>84.2</v>
      </c>
      <c r="S41" t="n">
        <v>57.64</v>
      </c>
      <c r="T41" t="n">
        <v>11116.72</v>
      </c>
      <c r="U41" t="n">
        <v>0.68</v>
      </c>
      <c r="V41" t="n">
        <v>0.87</v>
      </c>
      <c r="W41" t="n">
        <v>6.83</v>
      </c>
      <c r="X41" t="n">
        <v>0.67</v>
      </c>
      <c r="Y41" t="n">
        <v>1</v>
      </c>
      <c r="Z41" t="n">
        <v>10</v>
      </c>
    </row>
    <row r="42">
      <c r="A42" t="n">
        <v>40</v>
      </c>
      <c r="B42" t="n">
        <v>100</v>
      </c>
      <c r="C42" t="inlineStr">
        <is>
          <t xml:space="preserve">CONCLUIDO	</t>
        </is>
      </c>
      <c r="D42" t="n">
        <v>3.6022</v>
      </c>
      <c r="E42" t="n">
        <v>27.76</v>
      </c>
      <c r="F42" t="n">
        <v>24.35</v>
      </c>
      <c r="G42" t="n">
        <v>63.52</v>
      </c>
      <c r="H42" t="n">
        <v>0.93</v>
      </c>
      <c r="I42" t="n">
        <v>23</v>
      </c>
      <c r="J42" t="n">
        <v>210.55</v>
      </c>
      <c r="K42" t="n">
        <v>54.38</v>
      </c>
      <c r="L42" t="n">
        <v>11</v>
      </c>
      <c r="M42" t="n">
        <v>21</v>
      </c>
      <c r="N42" t="n">
        <v>45.17</v>
      </c>
      <c r="O42" t="n">
        <v>26201.54</v>
      </c>
      <c r="P42" t="n">
        <v>334.5</v>
      </c>
      <c r="Q42" t="n">
        <v>452.62</v>
      </c>
      <c r="R42" t="n">
        <v>82.73</v>
      </c>
      <c r="S42" t="n">
        <v>57.64</v>
      </c>
      <c r="T42" t="n">
        <v>10386.02</v>
      </c>
      <c r="U42" t="n">
        <v>0.7</v>
      </c>
      <c r="V42" t="n">
        <v>0.87</v>
      </c>
      <c r="W42" t="n">
        <v>6.83</v>
      </c>
      <c r="X42" t="n">
        <v>0.62</v>
      </c>
      <c r="Y42" t="n">
        <v>1</v>
      </c>
      <c r="Z42" t="n">
        <v>10</v>
      </c>
    </row>
    <row r="43">
      <c r="A43" t="n">
        <v>41</v>
      </c>
      <c r="B43" t="n">
        <v>100</v>
      </c>
      <c r="C43" t="inlineStr">
        <is>
          <t xml:space="preserve">CONCLUIDO	</t>
        </is>
      </c>
      <c r="D43" t="n">
        <v>3.603</v>
      </c>
      <c r="E43" t="n">
        <v>27.75</v>
      </c>
      <c r="F43" t="n">
        <v>24.34</v>
      </c>
      <c r="G43" t="n">
        <v>63.51</v>
      </c>
      <c r="H43" t="n">
        <v>0.95</v>
      </c>
      <c r="I43" t="n">
        <v>23</v>
      </c>
      <c r="J43" t="n">
        <v>210.95</v>
      </c>
      <c r="K43" t="n">
        <v>54.38</v>
      </c>
      <c r="L43" t="n">
        <v>11.25</v>
      </c>
      <c r="M43" t="n">
        <v>21</v>
      </c>
      <c r="N43" t="n">
        <v>45.32</v>
      </c>
      <c r="O43" t="n">
        <v>26251.2</v>
      </c>
      <c r="P43" t="n">
        <v>334.11</v>
      </c>
      <c r="Q43" t="n">
        <v>452.61</v>
      </c>
      <c r="R43" t="n">
        <v>82.37</v>
      </c>
      <c r="S43" t="n">
        <v>57.64</v>
      </c>
      <c r="T43" t="n">
        <v>10209.28</v>
      </c>
      <c r="U43" t="n">
        <v>0.7</v>
      </c>
      <c r="V43" t="n">
        <v>0.87</v>
      </c>
      <c r="W43" t="n">
        <v>6.84</v>
      </c>
      <c r="X43" t="n">
        <v>0.62</v>
      </c>
      <c r="Y43" t="n">
        <v>1</v>
      </c>
      <c r="Z43" t="n">
        <v>10</v>
      </c>
    </row>
    <row r="44">
      <c r="A44" t="n">
        <v>42</v>
      </c>
      <c r="B44" t="n">
        <v>100</v>
      </c>
      <c r="C44" t="inlineStr">
        <is>
          <t xml:space="preserve">CONCLUIDO	</t>
        </is>
      </c>
      <c r="D44" t="n">
        <v>3.6116</v>
      </c>
      <c r="E44" t="n">
        <v>27.69</v>
      </c>
      <c r="F44" t="n">
        <v>24.32</v>
      </c>
      <c r="G44" t="n">
        <v>66.31999999999999</v>
      </c>
      <c r="H44" t="n">
        <v>0.97</v>
      </c>
      <c r="I44" t="n">
        <v>22</v>
      </c>
      <c r="J44" t="n">
        <v>211.35</v>
      </c>
      <c r="K44" t="n">
        <v>54.38</v>
      </c>
      <c r="L44" t="n">
        <v>11.5</v>
      </c>
      <c r="M44" t="n">
        <v>20</v>
      </c>
      <c r="N44" t="n">
        <v>45.48</v>
      </c>
      <c r="O44" t="n">
        <v>26300.92</v>
      </c>
      <c r="P44" t="n">
        <v>333.71</v>
      </c>
      <c r="Q44" t="n">
        <v>452.6</v>
      </c>
      <c r="R44" t="n">
        <v>81.59999999999999</v>
      </c>
      <c r="S44" t="n">
        <v>57.64</v>
      </c>
      <c r="T44" t="n">
        <v>9826.75</v>
      </c>
      <c r="U44" t="n">
        <v>0.71</v>
      </c>
      <c r="V44" t="n">
        <v>0.87</v>
      </c>
      <c r="W44" t="n">
        <v>6.83</v>
      </c>
      <c r="X44" t="n">
        <v>0.59</v>
      </c>
      <c r="Y44" t="n">
        <v>1</v>
      </c>
      <c r="Z44" t="n">
        <v>10</v>
      </c>
    </row>
    <row r="45">
      <c r="A45" t="n">
        <v>43</v>
      </c>
      <c r="B45" t="n">
        <v>100</v>
      </c>
      <c r="C45" t="inlineStr">
        <is>
          <t xml:space="preserve">CONCLUIDO	</t>
        </is>
      </c>
      <c r="D45" t="n">
        <v>3.6115</v>
      </c>
      <c r="E45" t="n">
        <v>27.69</v>
      </c>
      <c r="F45" t="n">
        <v>24.32</v>
      </c>
      <c r="G45" t="n">
        <v>66.31999999999999</v>
      </c>
      <c r="H45" t="n">
        <v>0.99</v>
      </c>
      <c r="I45" t="n">
        <v>22</v>
      </c>
      <c r="J45" t="n">
        <v>211.76</v>
      </c>
      <c r="K45" t="n">
        <v>54.38</v>
      </c>
      <c r="L45" t="n">
        <v>11.75</v>
      </c>
      <c r="M45" t="n">
        <v>20</v>
      </c>
      <c r="N45" t="n">
        <v>45.63</v>
      </c>
      <c r="O45" t="n">
        <v>26350.68</v>
      </c>
      <c r="P45" t="n">
        <v>333.41</v>
      </c>
      <c r="Q45" t="n">
        <v>452.63</v>
      </c>
      <c r="R45" t="n">
        <v>81.5</v>
      </c>
      <c r="S45" t="n">
        <v>57.64</v>
      </c>
      <c r="T45" t="n">
        <v>9777.68</v>
      </c>
      <c r="U45" t="n">
        <v>0.71</v>
      </c>
      <c r="V45" t="n">
        <v>0.87</v>
      </c>
      <c r="W45" t="n">
        <v>6.83</v>
      </c>
      <c r="X45" t="n">
        <v>0.59</v>
      </c>
      <c r="Y45" t="n">
        <v>1</v>
      </c>
      <c r="Z45" t="n">
        <v>10</v>
      </c>
    </row>
    <row r="46">
      <c r="A46" t="n">
        <v>44</v>
      </c>
      <c r="B46" t="n">
        <v>100</v>
      </c>
      <c r="C46" t="inlineStr">
        <is>
          <t xml:space="preserve">CONCLUIDO	</t>
        </is>
      </c>
      <c r="D46" t="n">
        <v>3.6207</v>
      </c>
      <c r="E46" t="n">
        <v>27.62</v>
      </c>
      <c r="F46" t="n">
        <v>24.29</v>
      </c>
      <c r="G46" t="n">
        <v>69.39</v>
      </c>
      <c r="H46" t="n">
        <v>1</v>
      </c>
      <c r="I46" t="n">
        <v>21</v>
      </c>
      <c r="J46" t="n">
        <v>212.16</v>
      </c>
      <c r="K46" t="n">
        <v>54.38</v>
      </c>
      <c r="L46" t="n">
        <v>12</v>
      </c>
      <c r="M46" t="n">
        <v>19</v>
      </c>
      <c r="N46" t="n">
        <v>45.78</v>
      </c>
      <c r="O46" t="n">
        <v>26400.51</v>
      </c>
      <c r="P46" t="n">
        <v>332.84</v>
      </c>
      <c r="Q46" t="n">
        <v>452.56</v>
      </c>
      <c r="R46" t="n">
        <v>80.55</v>
      </c>
      <c r="S46" t="n">
        <v>57.64</v>
      </c>
      <c r="T46" t="n">
        <v>9309.129999999999</v>
      </c>
      <c r="U46" t="n">
        <v>0.72</v>
      </c>
      <c r="V46" t="n">
        <v>0.87</v>
      </c>
      <c r="W46" t="n">
        <v>6.83</v>
      </c>
      <c r="X46" t="n">
        <v>0.5600000000000001</v>
      </c>
      <c r="Y46" t="n">
        <v>1</v>
      </c>
      <c r="Z46" t="n">
        <v>10</v>
      </c>
    </row>
    <row r="47">
      <c r="A47" t="n">
        <v>45</v>
      </c>
      <c r="B47" t="n">
        <v>100</v>
      </c>
      <c r="C47" t="inlineStr">
        <is>
          <t xml:space="preserve">CONCLUIDO	</t>
        </is>
      </c>
      <c r="D47" t="n">
        <v>3.6194</v>
      </c>
      <c r="E47" t="n">
        <v>27.63</v>
      </c>
      <c r="F47" t="n">
        <v>24.3</v>
      </c>
      <c r="G47" t="n">
        <v>69.42</v>
      </c>
      <c r="H47" t="n">
        <v>1.02</v>
      </c>
      <c r="I47" t="n">
        <v>21</v>
      </c>
      <c r="J47" t="n">
        <v>212.56</v>
      </c>
      <c r="K47" t="n">
        <v>54.38</v>
      </c>
      <c r="L47" t="n">
        <v>12.25</v>
      </c>
      <c r="M47" t="n">
        <v>19</v>
      </c>
      <c r="N47" t="n">
        <v>45.94</v>
      </c>
      <c r="O47" t="n">
        <v>26450.38</v>
      </c>
      <c r="P47" t="n">
        <v>332.72</v>
      </c>
      <c r="Q47" t="n">
        <v>452.63</v>
      </c>
      <c r="R47" t="n">
        <v>81</v>
      </c>
      <c r="S47" t="n">
        <v>57.64</v>
      </c>
      <c r="T47" t="n">
        <v>9533.049999999999</v>
      </c>
      <c r="U47" t="n">
        <v>0.71</v>
      </c>
      <c r="V47" t="n">
        <v>0.87</v>
      </c>
      <c r="W47" t="n">
        <v>6.83</v>
      </c>
      <c r="X47" t="n">
        <v>0.57</v>
      </c>
      <c r="Y47" t="n">
        <v>1</v>
      </c>
      <c r="Z47" t="n">
        <v>10</v>
      </c>
    </row>
    <row r="48">
      <c r="A48" t="n">
        <v>46</v>
      </c>
      <c r="B48" t="n">
        <v>100</v>
      </c>
      <c r="C48" t="inlineStr">
        <is>
          <t xml:space="preserve">CONCLUIDO	</t>
        </is>
      </c>
      <c r="D48" t="n">
        <v>3.6285</v>
      </c>
      <c r="E48" t="n">
        <v>27.56</v>
      </c>
      <c r="F48" t="n">
        <v>24.27</v>
      </c>
      <c r="G48" t="n">
        <v>72.8</v>
      </c>
      <c r="H48" t="n">
        <v>1.04</v>
      </c>
      <c r="I48" t="n">
        <v>20</v>
      </c>
      <c r="J48" t="n">
        <v>212.97</v>
      </c>
      <c r="K48" t="n">
        <v>54.38</v>
      </c>
      <c r="L48" t="n">
        <v>12.5</v>
      </c>
      <c r="M48" t="n">
        <v>18</v>
      </c>
      <c r="N48" t="n">
        <v>46.09</v>
      </c>
      <c r="O48" t="n">
        <v>26500.31</v>
      </c>
      <c r="P48" t="n">
        <v>331.52</v>
      </c>
      <c r="Q48" t="n">
        <v>452.6</v>
      </c>
      <c r="R48" t="n">
        <v>79.84</v>
      </c>
      <c r="S48" t="n">
        <v>57.64</v>
      </c>
      <c r="T48" t="n">
        <v>8958.08</v>
      </c>
      <c r="U48" t="n">
        <v>0.72</v>
      </c>
      <c r="V48" t="n">
        <v>0.87</v>
      </c>
      <c r="W48" t="n">
        <v>6.83</v>
      </c>
      <c r="X48" t="n">
        <v>0.54</v>
      </c>
      <c r="Y48" t="n">
        <v>1</v>
      </c>
      <c r="Z48" t="n">
        <v>10</v>
      </c>
    </row>
    <row r="49">
      <c r="A49" t="n">
        <v>47</v>
      </c>
      <c r="B49" t="n">
        <v>100</v>
      </c>
      <c r="C49" t="inlineStr">
        <is>
          <t xml:space="preserve">CONCLUIDO	</t>
        </is>
      </c>
      <c r="D49" t="n">
        <v>3.6282</v>
      </c>
      <c r="E49" t="n">
        <v>27.56</v>
      </c>
      <c r="F49" t="n">
        <v>24.27</v>
      </c>
      <c r="G49" t="n">
        <v>72.8</v>
      </c>
      <c r="H49" t="n">
        <v>1.06</v>
      </c>
      <c r="I49" t="n">
        <v>20</v>
      </c>
      <c r="J49" t="n">
        <v>213.37</v>
      </c>
      <c r="K49" t="n">
        <v>54.38</v>
      </c>
      <c r="L49" t="n">
        <v>12.75</v>
      </c>
      <c r="M49" t="n">
        <v>18</v>
      </c>
      <c r="N49" t="n">
        <v>46.25</v>
      </c>
      <c r="O49" t="n">
        <v>26550.29</v>
      </c>
      <c r="P49" t="n">
        <v>332.13</v>
      </c>
      <c r="Q49" t="n">
        <v>452.62</v>
      </c>
      <c r="R49" t="n">
        <v>80.29000000000001</v>
      </c>
      <c r="S49" t="n">
        <v>57.64</v>
      </c>
      <c r="T49" t="n">
        <v>9184.83</v>
      </c>
      <c r="U49" t="n">
        <v>0.72</v>
      </c>
      <c r="V49" t="n">
        <v>0.87</v>
      </c>
      <c r="W49" t="n">
        <v>6.82</v>
      </c>
      <c r="X49" t="n">
        <v>0.54</v>
      </c>
      <c r="Y49" t="n">
        <v>1</v>
      </c>
      <c r="Z49" t="n">
        <v>10</v>
      </c>
    </row>
    <row r="50">
      <c r="A50" t="n">
        <v>48</v>
      </c>
      <c r="B50" t="n">
        <v>100</v>
      </c>
      <c r="C50" t="inlineStr">
        <is>
          <t xml:space="preserve">CONCLUIDO	</t>
        </is>
      </c>
      <c r="D50" t="n">
        <v>3.6303</v>
      </c>
      <c r="E50" t="n">
        <v>27.55</v>
      </c>
      <c r="F50" t="n">
        <v>24.25</v>
      </c>
      <c r="G50" t="n">
        <v>72.76000000000001</v>
      </c>
      <c r="H50" t="n">
        <v>1.08</v>
      </c>
      <c r="I50" t="n">
        <v>20</v>
      </c>
      <c r="J50" t="n">
        <v>213.78</v>
      </c>
      <c r="K50" t="n">
        <v>54.38</v>
      </c>
      <c r="L50" t="n">
        <v>13</v>
      </c>
      <c r="M50" t="n">
        <v>18</v>
      </c>
      <c r="N50" t="n">
        <v>46.4</v>
      </c>
      <c r="O50" t="n">
        <v>26600.32</v>
      </c>
      <c r="P50" t="n">
        <v>331.14</v>
      </c>
      <c r="Q50" t="n">
        <v>452.58</v>
      </c>
      <c r="R50" t="n">
        <v>79.58</v>
      </c>
      <c r="S50" t="n">
        <v>57.64</v>
      </c>
      <c r="T50" t="n">
        <v>8827.549999999999</v>
      </c>
      <c r="U50" t="n">
        <v>0.72</v>
      </c>
      <c r="V50" t="n">
        <v>0.87</v>
      </c>
      <c r="W50" t="n">
        <v>6.82</v>
      </c>
      <c r="X50" t="n">
        <v>0.53</v>
      </c>
      <c r="Y50" t="n">
        <v>1</v>
      </c>
      <c r="Z50" t="n">
        <v>10</v>
      </c>
    </row>
    <row r="51">
      <c r="A51" t="n">
        <v>49</v>
      </c>
      <c r="B51" t="n">
        <v>100</v>
      </c>
      <c r="C51" t="inlineStr">
        <is>
          <t xml:space="preserve">CONCLUIDO	</t>
        </is>
      </c>
      <c r="D51" t="n">
        <v>3.6357</v>
      </c>
      <c r="E51" t="n">
        <v>27.5</v>
      </c>
      <c r="F51" t="n">
        <v>24.25</v>
      </c>
      <c r="G51" t="n">
        <v>76.58</v>
      </c>
      <c r="H51" t="n">
        <v>1.1</v>
      </c>
      <c r="I51" t="n">
        <v>19</v>
      </c>
      <c r="J51" t="n">
        <v>214.19</v>
      </c>
      <c r="K51" t="n">
        <v>54.38</v>
      </c>
      <c r="L51" t="n">
        <v>13.25</v>
      </c>
      <c r="M51" t="n">
        <v>17</v>
      </c>
      <c r="N51" t="n">
        <v>46.56</v>
      </c>
      <c r="O51" t="n">
        <v>26650.41</v>
      </c>
      <c r="P51" t="n">
        <v>330.75</v>
      </c>
      <c r="Q51" t="n">
        <v>452.6</v>
      </c>
      <c r="R51" t="n">
        <v>79.54000000000001</v>
      </c>
      <c r="S51" t="n">
        <v>57.64</v>
      </c>
      <c r="T51" t="n">
        <v>8811.6</v>
      </c>
      <c r="U51" t="n">
        <v>0.72</v>
      </c>
      <c r="V51" t="n">
        <v>0.87</v>
      </c>
      <c r="W51" t="n">
        <v>6.82</v>
      </c>
      <c r="X51" t="n">
        <v>0.52</v>
      </c>
      <c r="Y51" t="n">
        <v>1</v>
      </c>
      <c r="Z51" t="n">
        <v>10</v>
      </c>
    </row>
    <row r="52">
      <c r="A52" t="n">
        <v>50</v>
      </c>
      <c r="B52" t="n">
        <v>100</v>
      </c>
      <c r="C52" t="inlineStr">
        <is>
          <t xml:space="preserve">CONCLUIDO	</t>
        </is>
      </c>
      <c r="D52" t="n">
        <v>3.6375</v>
      </c>
      <c r="E52" t="n">
        <v>27.49</v>
      </c>
      <c r="F52" t="n">
        <v>24.24</v>
      </c>
      <c r="G52" t="n">
        <v>76.53</v>
      </c>
      <c r="H52" t="n">
        <v>1.12</v>
      </c>
      <c r="I52" t="n">
        <v>19</v>
      </c>
      <c r="J52" t="n">
        <v>214.59</v>
      </c>
      <c r="K52" t="n">
        <v>54.38</v>
      </c>
      <c r="L52" t="n">
        <v>13.5</v>
      </c>
      <c r="M52" t="n">
        <v>17</v>
      </c>
      <c r="N52" t="n">
        <v>46.72</v>
      </c>
      <c r="O52" t="n">
        <v>26700.55</v>
      </c>
      <c r="P52" t="n">
        <v>330.71</v>
      </c>
      <c r="Q52" t="n">
        <v>452.6</v>
      </c>
      <c r="R52" t="n">
        <v>78.98</v>
      </c>
      <c r="S52" t="n">
        <v>57.64</v>
      </c>
      <c r="T52" t="n">
        <v>8532.809999999999</v>
      </c>
      <c r="U52" t="n">
        <v>0.73</v>
      </c>
      <c r="V52" t="n">
        <v>0.87</v>
      </c>
      <c r="W52" t="n">
        <v>6.83</v>
      </c>
      <c r="X52" t="n">
        <v>0.51</v>
      </c>
      <c r="Y52" t="n">
        <v>1</v>
      </c>
      <c r="Z52" t="n">
        <v>10</v>
      </c>
    </row>
    <row r="53">
      <c r="A53" t="n">
        <v>51</v>
      </c>
      <c r="B53" t="n">
        <v>100</v>
      </c>
      <c r="C53" t="inlineStr">
        <is>
          <t xml:space="preserve">CONCLUIDO	</t>
        </is>
      </c>
      <c r="D53" t="n">
        <v>3.6358</v>
      </c>
      <c r="E53" t="n">
        <v>27.5</v>
      </c>
      <c r="F53" t="n">
        <v>24.25</v>
      </c>
      <c r="G53" t="n">
        <v>76.58</v>
      </c>
      <c r="H53" t="n">
        <v>1.14</v>
      </c>
      <c r="I53" t="n">
        <v>19</v>
      </c>
      <c r="J53" t="n">
        <v>215</v>
      </c>
      <c r="K53" t="n">
        <v>54.38</v>
      </c>
      <c r="L53" t="n">
        <v>13.75</v>
      </c>
      <c r="M53" t="n">
        <v>17</v>
      </c>
      <c r="N53" t="n">
        <v>46.87</v>
      </c>
      <c r="O53" t="n">
        <v>26750.75</v>
      </c>
      <c r="P53" t="n">
        <v>330.54</v>
      </c>
      <c r="Q53" t="n">
        <v>452.56</v>
      </c>
      <c r="R53" t="n">
        <v>79.52</v>
      </c>
      <c r="S53" t="n">
        <v>57.64</v>
      </c>
      <c r="T53" t="n">
        <v>8804.76</v>
      </c>
      <c r="U53" t="n">
        <v>0.72</v>
      </c>
      <c r="V53" t="n">
        <v>0.87</v>
      </c>
      <c r="W53" t="n">
        <v>6.82</v>
      </c>
      <c r="X53" t="n">
        <v>0.52</v>
      </c>
      <c r="Y53" t="n">
        <v>1</v>
      </c>
      <c r="Z53" t="n">
        <v>10</v>
      </c>
    </row>
    <row r="54">
      <c r="A54" t="n">
        <v>52</v>
      </c>
      <c r="B54" t="n">
        <v>100</v>
      </c>
      <c r="C54" t="inlineStr">
        <is>
          <t xml:space="preserve">CONCLUIDO	</t>
        </is>
      </c>
      <c r="D54" t="n">
        <v>3.6479</v>
      </c>
      <c r="E54" t="n">
        <v>27.41</v>
      </c>
      <c r="F54" t="n">
        <v>24.2</v>
      </c>
      <c r="G54" t="n">
        <v>80.65000000000001</v>
      </c>
      <c r="H54" t="n">
        <v>1.15</v>
      </c>
      <c r="I54" t="n">
        <v>18</v>
      </c>
      <c r="J54" t="n">
        <v>215.41</v>
      </c>
      <c r="K54" t="n">
        <v>54.38</v>
      </c>
      <c r="L54" t="n">
        <v>14</v>
      </c>
      <c r="M54" t="n">
        <v>16</v>
      </c>
      <c r="N54" t="n">
        <v>47.03</v>
      </c>
      <c r="O54" t="n">
        <v>26801</v>
      </c>
      <c r="P54" t="n">
        <v>329.71</v>
      </c>
      <c r="Q54" t="n">
        <v>452.61</v>
      </c>
      <c r="R54" t="n">
        <v>77.73999999999999</v>
      </c>
      <c r="S54" t="n">
        <v>57.64</v>
      </c>
      <c r="T54" t="n">
        <v>7915.57</v>
      </c>
      <c r="U54" t="n">
        <v>0.74</v>
      </c>
      <c r="V54" t="n">
        <v>0.88</v>
      </c>
      <c r="W54" t="n">
        <v>6.82</v>
      </c>
      <c r="X54" t="n">
        <v>0.47</v>
      </c>
      <c r="Y54" t="n">
        <v>1</v>
      </c>
      <c r="Z54" t="n">
        <v>10</v>
      </c>
    </row>
    <row r="55">
      <c r="A55" t="n">
        <v>53</v>
      </c>
      <c r="B55" t="n">
        <v>100</v>
      </c>
      <c r="C55" t="inlineStr">
        <is>
          <t xml:space="preserve">CONCLUIDO	</t>
        </is>
      </c>
      <c r="D55" t="n">
        <v>3.6446</v>
      </c>
      <c r="E55" t="n">
        <v>27.44</v>
      </c>
      <c r="F55" t="n">
        <v>24.22</v>
      </c>
      <c r="G55" t="n">
        <v>80.73999999999999</v>
      </c>
      <c r="H55" t="n">
        <v>1.17</v>
      </c>
      <c r="I55" t="n">
        <v>18</v>
      </c>
      <c r="J55" t="n">
        <v>215.82</v>
      </c>
      <c r="K55" t="n">
        <v>54.38</v>
      </c>
      <c r="L55" t="n">
        <v>14.25</v>
      </c>
      <c r="M55" t="n">
        <v>16</v>
      </c>
      <c r="N55" t="n">
        <v>47.19</v>
      </c>
      <c r="O55" t="n">
        <v>26851.31</v>
      </c>
      <c r="P55" t="n">
        <v>330.24</v>
      </c>
      <c r="Q55" t="n">
        <v>452.56</v>
      </c>
      <c r="R55" t="n">
        <v>78.65000000000001</v>
      </c>
      <c r="S55" t="n">
        <v>57.64</v>
      </c>
      <c r="T55" t="n">
        <v>8374.280000000001</v>
      </c>
      <c r="U55" t="n">
        <v>0.73</v>
      </c>
      <c r="V55" t="n">
        <v>0.88</v>
      </c>
      <c r="W55" t="n">
        <v>6.82</v>
      </c>
      <c r="X55" t="n">
        <v>0.5</v>
      </c>
      <c r="Y55" t="n">
        <v>1</v>
      </c>
      <c r="Z55" t="n">
        <v>10</v>
      </c>
    </row>
    <row r="56">
      <c r="A56" t="n">
        <v>54</v>
      </c>
      <c r="B56" t="n">
        <v>100</v>
      </c>
      <c r="C56" t="inlineStr">
        <is>
          <t xml:space="preserve">CONCLUIDO	</t>
        </is>
      </c>
      <c r="D56" t="n">
        <v>3.647</v>
      </c>
      <c r="E56" t="n">
        <v>27.42</v>
      </c>
      <c r="F56" t="n">
        <v>24.2</v>
      </c>
      <c r="G56" t="n">
        <v>80.68000000000001</v>
      </c>
      <c r="H56" t="n">
        <v>1.19</v>
      </c>
      <c r="I56" t="n">
        <v>18</v>
      </c>
      <c r="J56" t="n">
        <v>216.22</v>
      </c>
      <c r="K56" t="n">
        <v>54.38</v>
      </c>
      <c r="L56" t="n">
        <v>14.5</v>
      </c>
      <c r="M56" t="n">
        <v>16</v>
      </c>
      <c r="N56" t="n">
        <v>47.35</v>
      </c>
      <c r="O56" t="n">
        <v>26901.66</v>
      </c>
      <c r="P56" t="n">
        <v>329.39</v>
      </c>
      <c r="Q56" t="n">
        <v>452.62</v>
      </c>
      <c r="R56" t="n">
        <v>77.77</v>
      </c>
      <c r="S56" t="n">
        <v>57.64</v>
      </c>
      <c r="T56" t="n">
        <v>7932.52</v>
      </c>
      <c r="U56" t="n">
        <v>0.74</v>
      </c>
      <c r="V56" t="n">
        <v>0.88</v>
      </c>
      <c r="W56" t="n">
        <v>6.83</v>
      </c>
      <c r="X56" t="n">
        <v>0.48</v>
      </c>
      <c r="Y56" t="n">
        <v>1</v>
      </c>
      <c r="Z56" t="n">
        <v>10</v>
      </c>
    </row>
    <row r="57">
      <c r="A57" t="n">
        <v>55</v>
      </c>
      <c r="B57" t="n">
        <v>100</v>
      </c>
      <c r="C57" t="inlineStr">
        <is>
          <t xml:space="preserve">CONCLUIDO	</t>
        </is>
      </c>
      <c r="D57" t="n">
        <v>3.6553</v>
      </c>
      <c r="E57" t="n">
        <v>27.36</v>
      </c>
      <c r="F57" t="n">
        <v>24.18</v>
      </c>
      <c r="G57" t="n">
        <v>85.34</v>
      </c>
      <c r="H57" t="n">
        <v>1.21</v>
      </c>
      <c r="I57" t="n">
        <v>17</v>
      </c>
      <c r="J57" t="n">
        <v>216.63</v>
      </c>
      <c r="K57" t="n">
        <v>54.38</v>
      </c>
      <c r="L57" t="n">
        <v>14.75</v>
      </c>
      <c r="M57" t="n">
        <v>15</v>
      </c>
      <c r="N57" t="n">
        <v>47.51</v>
      </c>
      <c r="O57" t="n">
        <v>26952.08</v>
      </c>
      <c r="P57" t="n">
        <v>328.35</v>
      </c>
      <c r="Q57" t="n">
        <v>452.6</v>
      </c>
      <c r="R57" t="n">
        <v>77.04000000000001</v>
      </c>
      <c r="S57" t="n">
        <v>57.64</v>
      </c>
      <c r="T57" t="n">
        <v>7574.04</v>
      </c>
      <c r="U57" t="n">
        <v>0.75</v>
      </c>
      <c r="V57" t="n">
        <v>0.88</v>
      </c>
      <c r="W57" t="n">
        <v>6.82</v>
      </c>
      <c r="X57" t="n">
        <v>0.45</v>
      </c>
      <c r="Y57" t="n">
        <v>1</v>
      </c>
      <c r="Z57" t="n">
        <v>10</v>
      </c>
    </row>
    <row r="58">
      <c r="A58" t="n">
        <v>56</v>
      </c>
      <c r="B58" t="n">
        <v>100</v>
      </c>
      <c r="C58" t="inlineStr">
        <is>
          <t xml:space="preserve">CONCLUIDO	</t>
        </is>
      </c>
      <c r="D58" t="n">
        <v>3.656</v>
      </c>
      <c r="E58" t="n">
        <v>27.35</v>
      </c>
      <c r="F58" t="n">
        <v>24.17</v>
      </c>
      <c r="G58" t="n">
        <v>85.31999999999999</v>
      </c>
      <c r="H58" t="n">
        <v>1.23</v>
      </c>
      <c r="I58" t="n">
        <v>17</v>
      </c>
      <c r="J58" t="n">
        <v>217.04</v>
      </c>
      <c r="K58" t="n">
        <v>54.38</v>
      </c>
      <c r="L58" t="n">
        <v>15</v>
      </c>
      <c r="M58" t="n">
        <v>15</v>
      </c>
      <c r="N58" t="n">
        <v>47.66</v>
      </c>
      <c r="O58" t="n">
        <v>27002.55</v>
      </c>
      <c r="P58" t="n">
        <v>328.66</v>
      </c>
      <c r="Q58" t="n">
        <v>452.57</v>
      </c>
      <c r="R58" t="n">
        <v>77.08</v>
      </c>
      <c r="S58" t="n">
        <v>57.64</v>
      </c>
      <c r="T58" t="n">
        <v>7594.13</v>
      </c>
      <c r="U58" t="n">
        <v>0.75</v>
      </c>
      <c r="V58" t="n">
        <v>0.88</v>
      </c>
      <c r="W58" t="n">
        <v>6.82</v>
      </c>
      <c r="X58" t="n">
        <v>0.45</v>
      </c>
      <c r="Y58" t="n">
        <v>1</v>
      </c>
      <c r="Z58" t="n">
        <v>10</v>
      </c>
    </row>
    <row r="59">
      <c r="A59" t="n">
        <v>57</v>
      </c>
      <c r="B59" t="n">
        <v>100</v>
      </c>
      <c r="C59" t="inlineStr">
        <is>
          <t xml:space="preserve">CONCLUIDO	</t>
        </is>
      </c>
      <c r="D59" t="n">
        <v>3.6569</v>
      </c>
      <c r="E59" t="n">
        <v>27.35</v>
      </c>
      <c r="F59" t="n">
        <v>24.17</v>
      </c>
      <c r="G59" t="n">
        <v>85.3</v>
      </c>
      <c r="H59" t="n">
        <v>1.25</v>
      </c>
      <c r="I59" t="n">
        <v>17</v>
      </c>
      <c r="J59" t="n">
        <v>217.45</v>
      </c>
      <c r="K59" t="n">
        <v>54.38</v>
      </c>
      <c r="L59" t="n">
        <v>15.25</v>
      </c>
      <c r="M59" t="n">
        <v>15</v>
      </c>
      <c r="N59" t="n">
        <v>47.82</v>
      </c>
      <c r="O59" t="n">
        <v>27053.07</v>
      </c>
      <c r="P59" t="n">
        <v>328.67</v>
      </c>
      <c r="Q59" t="n">
        <v>452.6</v>
      </c>
      <c r="R59" t="n">
        <v>76.79000000000001</v>
      </c>
      <c r="S59" t="n">
        <v>57.64</v>
      </c>
      <c r="T59" t="n">
        <v>7448.36</v>
      </c>
      <c r="U59" t="n">
        <v>0.75</v>
      </c>
      <c r="V59" t="n">
        <v>0.88</v>
      </c>
      <c r="W59" t="n">
        <v>6.82</v>
      </c>
      <c r="X59" t="n">
        <v>0.44</v>
      </c>
      <c r="Y59" t="n">
        <v>1</v>
      </c>
      <c r="Z59" t="n">
        <v>10</v>
      </c>
    </row>
    <row r="60">
      <c r="A60" t="n">
        <v>58</v>
      </c>
      <c r="B60" t="n">
        <v>100</v>
      </c>
      <c r="C60" t="inlineStr">
        <is>
          <t xml:space="preserve">CONCLUIDO	</t>
        </is>
      </c>
      <c r="D60" t="n">
        <v>3.6533</v>
      </c>
      <c r="E60" t="n">
        <v>27.37</v>
      </c>
      <c r="F60" t="n">
        <v>24.19</v>
      </c>
      <c r="G60" t="n">
        <v>85.39</v>
      </c>
      <c r="H60" t="n">
        <v>1.26</v>
      </c>
      <c r="I60" t="n">
        <v>17</v>
      </c>
      <c r="J60" t="n">
        <v>217.86</v>
      </c>
      <c r="K60" t="n">
        <v>54.38</v>
      </c>
      <c r="L60" t="n">
        <v>15.5</v>
      </c>
      <c r="M60" t="n">
        <v>15</v>
      </c>
      <c r="N60" t="n">
        <v>47.98</v>
      </c>
      <c r="O60" t="n">
        <v>27103.65</v>
      </c>
      <c r="P60" t="n">
        <v>328.62</v>
      </c>
      <c r="Q60" t="n">
        <v>452.59</v>
      </c>
      <c r="R60" t="n">
        <v>77.52</v>
      </c>
      <c r="S60" t="n">
        <v>57.64</v>
      </c>
      <c r="T60" t="n">
        <v>7811.23</v>
      </c>
      <c r="U60" t="n">
        <v>0.74</v>
      </c>
      <c r="V60" t="n">
        <v>0.88</v>
      </c>
      <c r="W60" t="n">
        <v>6.83</v>
      </c>
      <c r="X60" t="n">
        <v>0.47</v>
      </c>
      <c r="Y60" t="n">
        <v>1</v>
      </c>
      <c r="Z60" t="n">
        <v>10</v>
      </c>
    </row>
    <row r="61">
      <c r="A61" t="n">
        <v>59</v>
      </c>
      <c r="B61" t="n">
        <v>100</v>
      </c>
      <c r="C61" t="inlineStr">
        <is>
          <t xml:space="preserve">CONCLUIDO	</t>
        </is>
      </c>
      <c r="D61" t="n">
        <v>3.6634</v>
      </c>
      <c r="E61" t="n">
        <v>27.3</v>
      </c>
      <c r="F61" t="n">
        <v>24.16</v>
      </c>
      <c r="G61" t="n">
        <v>90.59</v>
      </c>
      <c r="H61" t="n">
        <v>1.28</v>
      </c>
      <c r="I61" t="n">
        <v>16</v>
      </c>
      <c r="J61" t="n">
        <v>218.27</v>
      </c>
      <c r="K61" t="n">
        <v>54.38</v>
      </c>
      <c r="L61" t="n">
        <v>15.75</v>
      </c>
      <c r="M61" t="n">
        <v>14</v>
      </c>
      <c r="N61" t="n">
        <v>48.15</v>
      </c>
      <c r="O61" t="n">
        <v>27154.29</v>
      </c>
      <c r="P61" t="n">
        <v>327.85</v>
      </c>
      <c r="Q61" t="n">
        <v>452.61</v>
      </c>
      <c r="R61" t="n">
        <v>76.48999999999999</v>
      </c>
      <c r="S61" t="n">
        <v>57.64</v>
      </c>
      <c r="T61" t="n">
        <v>7303.97</v>
      </c>
      <c r="U61" t="n">
        <v>0.75</v>
      </c>
      <c r="V61" t="n">
        <v>0.88</v>
      </c>
      <c r="W61" t="n">
        <v>6.82</v>
      </c>
      <c r="X61" t="n">
        <v>0.43</v>
      </c>
      <c r="Y61" t="n">
        <v>1</v>
      </c>
      <c r="Z61" t="n">
        <v>10</v>
      </c>
    </row>
    <row r="62">
      <c r="A62" t="n">
        <v>60</v>
      </c>
      <c r="B62" t="n">
        <v>100</v>
      </c>
      <c r="C62" t="inlineStr">
        <is>
          <t xml:space="preserve">CONCLUIDO	</t>
        </is>
      </c>
      <c r="D62" t="n">
        <v>3.6647</v>
      </c>
      <c r="E62" t="n">
        <v>27.29</v>
      </c>
      <c r="F62" t="n">
        <v>24.15</v>
      </c>
      <c r="G62" t="n">
        <v>90.56</v>
      </c>
      <c r="H62" t="n">
        <v>1.3</v>
      </c>
      <c r="I62" t="n">
        <v>16</v>
      </c>
      <c r="J62" t="n">
        <v>218.68</v>
      </c>
      <c r="K62" t="n">
        <v>54.38</v>
      </c>
      <c r="L62" t="n">
        <v>16</v>
      </c>
      <c r="M62" t="n">
        <v>14</v>
      </c>
      <c r="N62" t="n">
        <v>48.31</v>
      </c>
      <c r="O62" t="n">
        <v>27204.98</v>
      </c>
      <c r="P62" t="n">
        <v>327.65</v>
      </c>
      <c r="Q62" t="n">
        <v>452.64</v>
      </c>
      <c r="R62" t="n">
        <v>76.17</v>
      </c>
      <c r="S62" t="n">
        <v>57.64</v>
      </c>
      <c r="T62" t="n">
        <v>7143</v>
      </c>
      <c r="U62" t="n">
        <v>0.76</v>
      </c>
      <c r="V62" t="n">
        <v>0.88</v>
      </c>
      <c r="W62" t="n">
        <v>6.82</v>
      </c>
      <c r="X62" t="n">
        <v>0.42</v>
      </c>
      <c r="Y62" t="n">
        <v>1</v>
      </c>
      <c r="Z62" t="n">
        <v>10</v>
      </c>
    </row>
    <row r="63">
      <c r="A63" t="n">
        <v>61</v>
      </c>
      <c r="B63" t="n">
        <v>100</v>
      </c>
      <c r="C63" t="inlineStr">
        <is>
          <t xml:space="preserve">CONCLUIDO	</t>
        </is>
      </c>
      <c r="D63" t="n">
        <v>3.6644</v>
      </c>
      <c r="E63" t="n">
        <v>27.29</v>
      </c>
      <c r="F63" t="n">
        <v>24.15</v>
      </c>
      <c r="G63" t="n">
        <v>90.56999999999999</v>
      </c>
      <c r="H63" t="n">
        <v>1.32</v>
      </c>
      <c r="I63" t="n">
        <v>16</v>
      </c>
      <c r="J63" t="n">
        <v>219.09</v>
      </c>
      <c r="K63" t="n">
        <v>54.38</v>
      </c>
      <c r="L63" t="n">
        <v>16.25</v>
      </c>
      <c r="M63" t="n">
        <v>14</v>
      </c>
      <c r="N63" t="n">
        <v>48.47</v>
      </c>
      <c r="O63" t="n">
        <v>27255.72</v>
      </c>
      <c r="P63" t="n">
        <v>327.55</v>
      </c>
      <c r="Q63" t="n">
        <v>452.58</v>
      </c>
      <c r="R63" t="n">
        <v>76.23</v>
      </c>
      <c r="S63" t="n">
        <v>57.64</v>
      </c>
      <c r="T63" t="n">
        <v>7171.71</v>
      </c>
      <c r="U63" t="n">
        <v>0.76</v>
      </c>
      <c r="V63" t="n">
        <v>0.88</v>
      </c>
      <c r="W63" t="n">
        <v>6.82</v>
      </c>
      <c r="X63" t="n">
        <v>0.43</v>
      </c>
      <c r="Y63" t="n">
        <v>1</v>
      </c>
      <c r="Z63" t="n">
        <v>10</v>
      </c>
    </row>
    <row r="64">
      <c r="A64" t="n">
        <v>62</v>
      </c>
      <c r="B64" t="n">
        <v>100</v>
      </c>
      <c r="C64" t="inlineStr">
        <is>
          <t xml:space="preserve">CONCLUIDO	</t>
        </is>
      </c>
      <c r="D64" t="n">
        <v>3.6641</v>
      </c>
      <c r="E64" t="n">
        <v>27.29</v>
      </c>
      <c r="F64" t="n">
        <v>24.15</v>
      </c>
      <c r="G64" t="n">
        <v>90.56999999999999</v>
      </c>
      <c r="H64" t="n">
        <v>1.34</v>
      </c>
      <c r="I64" t="n">
        <v>16</v>
      </c>
      <c r="J64" t="n">
        <v>219.51</v>
      </c>
      <c r="K64" t="n">
        <v>54.38</v>
      </c>
      <c r="L64" t="n">
        <v>16.5</v>
      </c>
      <c r="M64" t="n">
        <v>14</v>
      </c>
      <c r="N64" t="n">
        <v>48.63</v>
      </c>
      <c r="O64" t="n">
        <v>27306.53</v>
      </c>
      <c r="P64" t="n">
        <v>327.25</v>
      </c>
      <c r="Q64" t="n">
        <v>452.63</v>
      </c>
      <c r="R64" t="n">
        <v>76.48999999999999</v>
      </c>
      <c r="S64" t="n">
        <v>57.64</v>
      </c>
      <c r="T64" t="n">
        <v>7300.6</v>
      </c>
      <c r="U64" t="n">
        <v>0.75</v>
      </c>
      <c r="V64" t="n">
        <v>0.88</v>
      </c>
      <c r="W64" t="n">
        <v>6.81</v>
      </c>
      <c r="X64" t="n">
        <v>0.43</v>
      </c>
      <c r="Y64" t="n">
        <v>1</v>
      </c>
      <c r="Z64" t="n">
        <v>10</v>
      </c>
    </row>
    <row r="65">
      <c r="A65" t="n">
        <v>63</v>
      </c>
      <c r="B65" t="n">
        <v>100</v>
      </c>
      <c r="C65" t="inlineStr">
        <is>
          <t xml:space="preserve">CONCLUIDO	</t>
        </is>
      </c>
      <c r="D65" t="n">
        <v>3.6725</v>
      </c>
      <c r="E65" t="n">
        <v>27.23</v>
      </c>
      <c r="F65" t="n">
        <v>24.13</v>
      </c>
      <c r="G65" t="n">
        <v>96.52</v>
      </c>
      <c r="H65" t="n">
        <v>1.35</v>
      </c>
      <c r="I65" t="n">
        <v>15</v>
      </c>
      <c r="J65" t="n">
        <v>219.92</v>
      </c>
      <c r="K65" t="n">
        <v>54.38</v>
      </c>
      <c r="L65" t="n">
        <v>16.75</v>
      </c>
      <c r="M65" t="n">
        <v>13</v>
      </c>
      <c r="N65" t="n">
        <v>48.79</v>
      </c>
      <c r="O65" t="n">
        <v>27357.38</v>
      </c>
      <c r="P65" t="n">
        <v>326.41</v>
      </c>
      <c r="Q65" t="n">
        <v>452.57</v>
      </c>
      <c r="R65" t="n">
        <v>75.66</v>
      </c>
      <c r="S65" t="n">
        <v>57.64</v>
      </c>
      <c r="T65" t="n">
        <v>6891.62</v>
      </c>
      <c r="U65" t="n">
        <v>0.76</v>
      </c>
      <c r="V65" t="n">
        <v>0.88</v>
      </c>
      <c r="W65" t="n">
        <v>6.82</v>
      </c>
      <c r="X65" t="n">
        <v>0.41</v>
      </c>
      <c r="Y65" t="n">
        <v>1</v>
      </c>
      <c r="Z65" t="n">
        <v>10</v>
      </c>
    </row>
    <row r="66">
      <c r="A66" t="n">
        <v>64</v>
      </c>
      <c r="B66" t="n">
        <v>100</v>
      </c>
      <c r="C66" t="inlineStr">
        <is>
          <t xml:space="preserve">CONCLUIDO	</t>
        </is>
      </c>
      <c r="D66" t="n">
        <v>3.6731</v>
      </c>
      <c r="E66" t="n">
        <v>27.22</v>
      </c>
      <c r="F66" t="n">
        <v>24.12</v>
      </c>
      <c r="G66" t="n">
        <v>96.5</v>
      </c>
      <c r="H66" t="n">
        <v>1.37</v>
      </c>
      <c r="I66" t="n">
        <v>15</v>
      </c>
      <c r="J66" t="n">
        <v>220.33</v>
      </c>
      <c r="K66" t="n">
        <v>54.38</v>
      </c>
      <c r="L66" t="n">
        <v>17</v>
      </c>
      <c r="M66" t="n">
        <v>13</v>
      </c>
      <c r="N66" t="n">
        <v>48.95</v>
      </c>
      <c r="O66" t="n">
        <v>27408.3</v>
      </c>
      <c r="P66" t="n">
        <v>326.26</v>
      </c>
      <c r="Q66" t="n">
        <v>452.62</v>
      </c>
      <c r="R66" t="n">
        <v>75.09999999999999</v>
      </c>
      <c r="S66" t="n">
        <v>57.64</v>
      </c>
      <c r="T66" t="n">
        <v>6614.71</v>
      </c>
      <c r="U66" t="n">
        <v>0.77</v>
      </c>
      <c r="V66" t="n">
        <v>0.88</v>
      </c>
      <c r="W66" t="n">
        <v>6.83</v>
      </c>
      <c r="X66" t="n">
        <v>0.4</v>
      </c>
      <c r="Y66" t="n">
        <v>1</v>
      </c>
      <c r="Z66" t="n">
        <v>10</v>
      </c>
    </row>
    <row r="67">
      <c r="A67" t="n">
        <v>65</v>
      </c>
      <c r="B67" t="n">
        <v>100</v>
      </c>
      <c r="C67" t="inlineStr">
        <is>
          <t xml:space="preserve">CONCLUIDO	</t>
        </is>
      </c>
      <c r="D67" t="n">
        <v>3.6732</v>
      </c>
      <c r="E67" t="n">
        <v>27.22</v>
      </c>
      <c r="F67" t="n">
        <v>24.12</v>
      </c>
      <c r="G67" t="n">
        <v>96.5</v>
      </c>
      <c r="H67" t="n">
        <v>1.39</v>
      </c>
      <c r="I67" t="n">
        <v>15</v>
      </c>
      <c r="J67" t="n">
        <v>220.74</v>
      </c>
      <c r="K67" t="n">
        <v>54.38</v>
      </c>
      <c r="L67" t="n">
        <v>17.25</v>
      </c>
      <c r="M67" t="n">
        <v>13</v>
      </c>
      <c r="N67" t="n">
        <v>49.12</v>
      </c>
      <c r="O67" t="n">
        <v>27459.27</v>
      </c>
      <c r="P67" t="n">
        <v>326.17</v>
      </c>
      <c r="Q67" t="n">
        <v>452.57</v>
      </c>
      <c r="R67" t="n">
        <v>75.09999999999999</v>
      </c>
      <c r="S67" t="n">
        <v>57.64</v>
      </c>
      <c r="T67" t="n">
        <v>6611.43</v>
      </c>
      <c r="U67" t="n">
        <v>0.77</v>
      </c>
      <c r="V67" t="n">
        <v>0.88</v>
      </c>
      <c r="W67" t="n">
        <v>6.83</v>
      </c>
      <c r="X67" t="n">
        <v>0.4</v>
      </c>
      <c r="Y67" t="n">
        <v>1</v>
      </c>
      <c r="Z67" t="n">
        <v>10</v>
      </c>
    </row>
    <row r="68">
      <c r="A68" t="n">
        <v>66</v>
      </c>
      <c r="B68" t="n">
        <v>100</v>
      </c>
      <c r="C68" t="inlineStr">
        <is>
          <t xml:space="preserve">CONCLUIDO	</t>
        </is>
      </c>
      <c r="D68" t="n">
        <v>3.6725</v>
      </c>
      <c r="E68" t="n">
        <v>27.23</v>
      </c>
      <c r="F68" t="n">
        <v>24.13</v>
      </c>
      <c r="G68" t="n">
        <v>96.52</v>
      </c>
      <c r="H68" t="n">
        <v>1.41</v>
      </c>
      <c r="I68" t="n">
        <v>15</v>
      </c>
      <c r="J68" t="n">
        <v>221.16</v>
      </c>
      <c r="K68" t="n">
        <v>54.38</v>
      </c>
      <c r="L68" t="n">
        <v>17.5</v>
      </c>
      <c r="M68" t="n">
        <v>13</v>
      </c>
      <c r="N68" t="n">
        <v>49.28</v>
      </c>
      <c r="O68" t="n">
        <v>27510.3</v>
      </c>
      <c r="P68" t="n">
        <v>325.97</v>
      </c>
      <c r="Q68" t="n">
        <v>452.6</v>
      </c>
      <c r="R68" t="n">
        <v>75.51000000000001</v>
      </c>
      <c r="S68" t="n">
        <v>57.64</v>
      </c>
      <c r="T68" t="n">
        <v>6820.27</v>
      </c>
      <c r="U68" t="n">
        <v>0.76</v>
      </c>
      <c r="V68" t="n">
        <v>0.88</v>
      </c>
      <c r="W68" t="n">
        <v>6.82</v>
      </c>
      <c r="X68" t="n">
        <v>0.4</v>
      </c>
      <c r="Y68" t="n">
        <v>1</v>
      </c>
      <c r="Z68" t="n">
        <v>10</v>
      </c>
    </row>
    <row r="69">
      <c r="A69" t="n">
        <v>67</v>
      </c>
      <c r="B69" t="n">
        <v>100</v>
      </c>
      <c r="C69" t="inlineStr">
        <is>
          <t xml:space="preserve">CONCLUIDO	</t>
        </is>
      </c>
      <c r="D69" t="n">
        <v>3.6744</v>
      </c>
      <c r="E69" t="n">
        <v>27.22</v>
      </c>
      <c r="F69" t="n">
        <v>24.12</v>
      </c>
      <c r="G69" t="n">
        <v>96.45999999999999</v>
      </c>
      <c r="H69" t="n">
        <v>1.42</v>
      </c>
      <c r="I69" t="n">
        <v>15</v>
      </c>
      <c r="J69" t="n">
        <v>221.57</v>
      </c>
      <c r="K69" t="n">
        <v>54.38</v>
      </c>
      <c r="L69" t="n">
        <v>17.75</v>
      </c>
      <c r="M69" t="n">
        <v>13</v>
      </c>
      <c r="N69" t="n">
        <v>49.45</v>
      </c>
      <c r="O69" t="n">
        <v>27561.39</v>
      </c>
      <c r="P69" t="n">
        <v>325.15</v>
      </c>
      <c r="Q69" t="n">
        <v>452.58</v>
      </c>
      <c r="R69" t="n">
        <v>75.05</v>
      </c>
      <c r="S69" t="n">
        <v>57.64</v>
      </c>
      <c r="T69" t="n">
        <v>6588.55</v>
      </c>
      <c r="U69" t="n">
        <v>0.77</v>
      </c>
      <c r="V69" t="n">
        <v>0.88</v>
      </c>
      <c r="W69" t="n">
        <v>6.82</v>
      </c>
      <c r="X69" t="n">
        <v>0.39</v>
      </c>
      <c r="Y69" t="n">
        <v>1</v>
      </c>
      <c r="Z69" t="n">
        <v>10</v>
      </c>
    </row>
    <row r="70">
      <c r="A70" t="n">
        <v>68</v>
      </c>
      <c r="B70" t="n">
        <v>100</v>
      </c>
      <c r="C70" t="inlineStr">
        <is>
          <t xml:space="preserve">CONCLUIDO	</t>
        </is>
      </c>
      <c r="D70" t="n">
        <v>3.6807</v>
      </c>
      <c r="E70" t="n">
        <v>27.17</v>
      </c>
      <c r="F70" t="n">
        <v>24.11</v>
      </c>
      <c r="G70" t="n">
        <v>103.32</v>
      </c>
      <c r="H70" t="n">
        <v>1.44</v>
      </c>
      <c r="I70" t="n">
        <v>14</v>
      </c>
      <c r="J70" t="n">
        <v>221.99</v>
      </c>
      <c r="K70" t="n">
        <v>54.38</v>
      </c>
      <c r="L70" t="n">
        <v>18</v>
      </c>
      <c r="M70" t="n">
        <v>12</v>
      </c>
      <c r="N70" t="n">
        <v>49.61</v>
      </c>
      <c r="O70" t="n">
        <v>27612.53</v>
      </c>
      <c r="P70" t="n">
        <v>325.2</v>
      </c>
      <c r="Q70" t="n">
        <v>452.57</v>
      </c>
      <c r="R70" t="n">
        <v>74.81</v>
      </c>
      <c r="S70" t="n">
        <v>57.64</v>
      </c>
      <c r="T70" t="n">
        <v>6473.52</v>
      </c>
      <c r="U70" t="n">
        <v>0.77</v>
      </c>
      <c r="V70" t="n">
        <v>0.88</v>
      </c>
      <c r="W70" t="n">
        <v>6.82</v>
      </c>
      <c r="X70" t="n">
        <v>0.38</v>
      </c>
      <c r="Y70" t="n">
        <v>1</v>
      </c>
      <c r="Z70" t="n">
        <v>10</v>
      </c>
    </row>
    <row r="71">
      <c r="A71" t="n">
        <v>69</v>
      </c>
      <c r="B71" t="n">
        <v>100</v>
      </c>
      <c r="C71" t="inlineStr">
        <is>
          <t xml:space="preserve">CONCLUIDO	</t>
        </is>
      </c>
      <c r="D71" t="n">
        <v>3.6833</v>
      </c>
      <c r="E71" t="n">
        <v>27.15</v>
      </c>
      <c r="F71" t="n">
        <v>24.09</v>
      </c>
      <c r="G71" t="n">
        <v>103.24</v>
      </c>
      <c r="H71" t="n">
        <v>1.46</v>
      </c>
      <c r="I71" t="n">
        <v>14</v>
      </c>
      <c r="J71" t="n">
        <v>222.4</v>
      </c>
      <c r="K71" t="n">
        <v>54.38</v>
      </c>
      <c r="L71" t="n">
        <v>18.25</v>
      </c>
      <c r="M71" t="n">
        <v>12</v>
      </c>
      <c r="N71" t="n">
        <v>49.78</v>
      </c>
      <c r="O71" t="n">
        <v>27663.85</v>
      </c>
      <c r="P71" t="n">
        <v>325.14</v>
      </c>
      <c r="Q71" t="n">
        <v>452.61</v>
      </c>
      <c r="R71" t="n">
        <v>74.13</v>
      </c>
      <c r="S71" t="n">
        <v>57.64</v>
      </c>
      <c r="T71" t="n">
        <v>6132.04</v>
      </c>
      <c r="U71" t="n">
        <v>0.78</v>
      </c>
      <c r="V71" t="n">
        <v>0.88</v>
      </c>
      <c r="W71" t="n">
        <v>6.82</v>
      </c>
      <c r="X71" t="n">
        <v>0.36</v>
      </c>
      <c r="Y71" t="n">
        <v>1</v>
      </c>
      <c r="Z71" t="n">
        <v>10</v>
      </c>
    </row>
    <row r="72">
      <c r="A72" t="n">
        <v>70</v>
      </c>
      <c r="B72" t="n">
        <v>100</v>
      </c>
      <c r="C72" t="inlineStr">
        <is>
          <t xml:space="preserve">CONCLUIDO	</t>
        </is>
      </c>
      <c r="D72" t="n">
        <v>3.6821</v>
      </c>
      <c r="E72" t="n">
        <v>27.16</v>
      </c>
      <c r="F72" t="n">
        <v>24.1</v>
      </c>
      <c r="G72" t="n">
        <v>103.27</v>
      </c>
      <c r="H72" t="n">
        <v>1.48</v>
      </c>
      <c r="I72" t="n">
        <v>14</v>
      </c>
      <c r="J72" t="n">
        <v>222.82</v>
      </c>
      <c r="K72" t="n">
        <v>54.38</v>
      </c>
      <c r="L72" t="n">
        <v>18.5</v>
      </c>
      <c r="M72" t="n">
        <v>12</v>
      </c>
      <c r="N72" t="n">
        <v>49.94</v>
      </c>
      <c r="O72" t="n">
        <v>27715.11</v>
      </c>
      <c r="P72" t="n">
        <v>324.98</v>
      </c>
      <c r="Q72" t="n">
        <v>452.57</v>
      </c>
      <c r="R72" t="n">
        <v>74.38</v>
      </c>
      <c r="S72" t="n">
        <v>57.64</v>
      </c>
      <c r="T72" t="n">
        <v>6259.72</v>
      </c>
      <c r="U72" t="n">
        <v>0.77</v>
      </c>
      <c r="V72" t="n">
        <v>0.88</v>
      </c>
      <c r="W72" t="n">
        <v>6.82</v>
      </c>
      <c r="X72" t="n">
        <v>0.37</v>
      </c>
      <c r="Y72" t="n">
        <v>1</v>
      </c>
      <c r="Z72" t="n">
        <v>10</v>
      </c>
    </row>
    <row r="73">
      <c r="A73" t="n">
        <v>71</v>
      </c>
      <c r="B73" t="n">
        <v>100</v>
      </c>
      <c r="C73" t="inlineStr">
        <is>
          <t xml:space="preserve">CONCLUIDO	</t>
        </is>
      </c>
      <c r="D73" t="n">
        <v>3.6824</v>
      </c>
      <c r="E73" t="n">
        <v>27.16</v>
      </c>
      <c r="F73" t="n">
        <v>24.1</v>
      </c>
      <c r="G73" t="n">
        <v>103.27</v>
      </c>
      <c r="H73" t="n">
        <v>1.49</v>
      </c>
      <c r="I73" t="n">
        <v>14</v>
      </c>
      <c r="J73" t="n">
        <v>223.23</v>
      </c>
      <c r="K73" t="n">
        <v>54.38</v>
      </c>
      <c r="L73" t="n">
        <v>18.75</v>
      </c>
      <c r="M73" t="n">
        <v>12</v>
      </c>
      <c r="N73" t="n">
        <v>50.11</v>
      </c>
      <c r="O73" t="n">
        <v>27766.43</v>
      </c>
      <c r="P73" t="n">
        <v>324.42</v>
      </c>
      <c r="Q73" t="n">
        <v>452.57</v>
      </c>
      <c r="R73" t="n">
        <v>74.26000000000001</v>
      </c>
      <c r="S73" t="n">
        <v>57.64</v>
      </c>
      <c r="T73" t="n">
        <v>6198.29</v>
      </c>
      <c r="U73" t="n">
        <v>0.78</v>
      </c>
      <c r="V73" t="n">
        <v>0.88</v>
      </c>
      <c r="W73" t="n">
        <v>6.82</v>
      </c>
      <c r="X73" t="n">
        <v>0.37</v>
      </c>
      <c r="Y73" t="n">
        <v>1</v>
      </c>
      <c r="Z73" t="n">
        <v>10</v>
      </c>
    </row>
    <row r="74">
      <c r="A74" t="n">
        <v>72</v>
      </c>
      <c r="B74" t="n">
        <v>100</v>
      </c>
      <c r="C74" t="inlineStr">
        <is>
          <t xml:space="preserve">CONCLUIDO	</t>
        </is>
      </c>
      <c r="D74" t="n">
        <v>3.6824</v>
      </c>
      <c r="E74" t="n">
        <v>27.16</v>
      </c>
      <c r="F74" t="n">
        <v>24.1</v>
      </c>
      <c r="G74" t="n">
        <v>103.27</v>
      </c>
      <c r="H74" t="n">
        <v>1.51</v>
      </c>
      <c r="I74" t="n">
        <v>14</v>
      </c>
      <c r="J74" t="n">
        <v>223.65</v>
      </c>
      <c r="K74" t="n">
        <v>54.38</v>
      </c>
      <c r="L74" t="n">
        <v>19</v>
      </c>
      <c r="M74" t="n">
        <v>12</v>
      </c>
      <c r="N74" t="n">
        <v>50.27</v>
      </c>
      <c r="O74" t="n">
        <v>27817.81</v>
      </c>
      <c r="P74" t="n">
        <v>323.59</v>
      </c>
      <c r="Q74" t="n">
        <v>452.56</v>
      </c>
      <c r="R74" t="n">
        <v>74.48999999999999</v>
      </c>
      <c r="S74" t="n">
        <v>57.64</v>
      </c>
      <c r="T74" t="n">
        <v>6315.02</v>
      </c>
      <c r="U74" t="n">
        <v>0.77</v>
      </c>
      <c r="V74" t="n">
        <v>0.88</v>
      </c>
      <c r="W74" t="n">
        <v>6.81</v>
      </c>
      <c r="X74" t="n">
        <v>0.37</v>
      </c>
      <c r="Y74" t="n">
        <v>1</v>
      </c>
      <c r="Z74" t="n">
        <v>10</v>
      </c>
    </row>
    <row r="75">
      <c r="A75" t="n">
        <v>73</v>
      </c>
      <c r="B75" t="n">
        <v>100</v>
      </c>
      <c r="C75" t="inlineStr">
        <is>
          <t xml:space="preserve">CONCLUIDO	</t>
        </is>
      </c>
      <c r="D75" t="n">
        <v>3.6897</v>
      </c>
      <c r="E75" t="n">
        <v>27.1</v>
      </c>
      <c r="F75" t="n">
        <v>24.08</v>
      </c>
      <c r="G75" t="n">
        <v>111.14</v>
      </c>
      <c r="H75" t="n">
        <v>1.53</v>
      </c>
      <c r="I75" t="n">
        <v>13</v>
      </c>
      <c r="J75" t="n">
        <v>224.07</v>
      </c>
      <c r="K75" t="n">
        <v>54.38</v>
      </c>
      <c r="L75" t="n">
        <v>19.25</v>
      </c>
      <c r="M75" t="n">
        <v>11</v>
      </c>
      <c r="N75" t="n">
        <v>50.44</v>
      </c>
      <c r="O75" t="n">
        <v>27869.24</v>
      </c>
      <c r="P75" t="n">
        <v>322.63</v>
      </c>
      <c r="Q75" t="n">
        <v>452.57</v>
      </c>
      <c r="R75" t="n">
        <v>73.77</v>
      </c>
      <c r="S75" t="n">
        <v>57.64</v>
      </c>
      <c r="T75" t="n">
        <v>5959.35</v>
      </c>
      <c r="U75" t="n">
        <v>0.78</v>
      </c>
      <c r="V75" t="n">
        <v>0.88</v>
      </c>
      <c r="W75" t="n">
        <v>6.82</v>
      </c>
      <c r="X75" t="n">
        <v>0.36</v>
      </c>
      <c r="Y75" t="n">
        <v>1</v>
      </c>
      <c r="Z75" t="n">
        <v>10</v>
      </c>
    </row>
    <row r="76">
      <c r="A76" t="n">
        <v>74</v>
      </c>
      <c r="B76" t="n">
        <v>100</v>
      </c>
      <c r="C76" t="inlineStr">
        <is>
          <t xml:space="preserve">CONCLUIDO	</t>
        </is>
      </c>
      <c r="D76" t="n">
        <v>3.6889</v>
      </c>
      <c r="E76" t="n">
        <v>27.11</v>
      </c>
      <c r="F76" t="n">
        <v>24.09</v>
      </c>
      <c r="G76" t="n">
        <v>111.17</v>
      </c>
      <c r="H76" t="n">
        <v>1.54</v>
      </c>
      <c r="I76" t="n">
        <v>13</v>
      </c>
      <c r="J76" t="n">
        <v>224.49</v>
      </c>
      <c r="K76" t="n">
        <v>54.38</v>
      </c>
      <c r="L76" t="n">
        <v>19.5</v>
      </c>
      <c r="M76" t="n">
        <v>11</v>
      </c>
      <c r="N76" t="n">
        <v>50.61</v>
      </c>
      <c r="O76" t="n">
        <v>27920.73</v>
      </c>
      <c r="P76" t="n">
        <v>323.5</v>
      </c>
      <c r="Q76" t="n">
        <v>452.6</v>
      </c>
      <c r="R76" t="n">
        <v>74.12</v>
      </c>
      <c r="S76" t="n">
        <v>57.64</v>
      </c>
      <c r="T76" t="n">
        <v>6132.2</v>
      </c>
      <c r="U76" t="n">
        <v>0.78</v>
      </c>
      <c r="V76" t="n">
        <v>0.88</v>
      </c>
      <c r="W76" t="n">
        <v>6.82</v>
      </c>
      <c r="X76" t="n">
        <v>0.36</v>
      </c>
      <c r="Y76" t="n">
        <v>1</v>
      </c>
      <c r="Z76" t="n">
        <v>10</v>
      </c>
    </row>
    <row r="77">
      <c r="A77" t="n">
        <v>75</v>
      </c>
      <c r="B77" t="n">
        <v>100</v>
      </c>
      <c r="C77" t="inlineStr">
        <is>
          <t xml:space="preserve">CONCLUIDO	</t>
        </is>
      </c>
      <c r="D77" t="n">
        <v>3.6906</v>
      </c>
      <c r="E77" t="n">
        <v>27.1</v>
      </c>
      <c r="F77" t="n">
        <v>24.07</v>
      </c>
      <c r="G77" t="n">
        <v>111.11</v>
      </c>
      <c r="H77" t="n">
        <v>1.56</v>
      </c>
      <c r="I77" t="n">
        <v>13</v>
      </c>
      <c r="J77" t="n">
        <v>224.9</v>
      </c>
      <c r="K77" t="n">
        <v>54.38</v>
      </c>
      <c r="L77" t="n">
        <v>19.75</v>
      </c>
      <c r="M77" t="n">
        <v>11</v>
      </c>
      <c r="N77" t="n">
        <v>50.78</v>
      </c>
      <c r="O77" t="n">
        <v>27972.28</v>
      </c>
      <c r="P77" t="n">
        <v>323.77</v>
      </c>
      <c r="Q77" t="n">
        <v>452.6</v>
      </c>
      <c r="R77" t="n">
        <v>73.81999999999999</v>
      </c>
      <c r="S77" t="n">
        <v>57.64</v>
      </c>
      <c r="T77" t="n">
        <v>5985.13</v>
      </c>
      <c r="U77" t="n">
        <v>0.78</v>
      </c>
      <c r="V77" t="n">
        <v>0.88</v>
      </c>
      <c r="W77" t="n">
        <v>6.81</v>
      </c>
      <c r="X77" t="n">
        <v>0.35</v>
      </c>
      <c r="Y77" t="n">
        <v>1</v>
      </c>
      <c r="Z77" t="n">
        <v>10</v>
      </c>
    </row>
    <row r="78">
      <c r="A78" t="n">
        <v>76</v>
      </c>
      <c r="B78" t="n">
        <v>100</v>
      </c>
      <c r="C78" t="inlineStr">
        <is>
          <t xml:space="preserve">CONCLUIDO	</t>
        </is>
      </c>
      <c r="D78" t="n">
        <v>3.6928</v>
      </c>
      <c r="E78" t="n">
        <v>27.08</v>
      </c>
      <c r="F78" t="n">
        <v>24.06</v>
      </c>
      <c r="G78" t="n">
        <v>111.03</v>
      </c>
      <c r="H78" t="n">
        <v>1.58</v>
      </c>
      <c r="I78" t="n">
        <v>13</v>
      </c>
      <c r="J78" t="n">
        <v>225.32</v>
      </c>
      <c r="K78" t="n">
        <v>54.38</v>
      </c>
      <c r="L78" t="n">
        <v>20</v>
      </c>
      <c r="M78" t="n">
        <v>11</v>
      </c>
      <c r="N78" t="n">
        <v>50.95</v>
      </c>
      <c r="O78" t="n">
        <v>28023.89</v>
      </c>
      <c r="P78" t="n">
        <v>323.86</v>
      </c>
      <c r="Q78" t="n">
        <v>452.55</v>
      </c>
      <c r="R78" t="n">
        <v>73.13</v>
      </c>
      <c r="S78" t="n">
        <v>57.64</v>
      </c>
      <c r="T78" t="n">
        <v>5638.63</v>
      </c>
      <c r="U78" t="n">
        <v>0.79</v>
      </c>
      <c r="V78" t="n">
        <v>0.88</v>
      </c>
      <c r="W78" t="n">
        <v>6.82</v>
      </c>
      <c r="X78" t="n">
        <v>0.33</v>
      </c>
      <c r="Y78" t="n">
        <v>1</v>
      </c>
      <c r="Z78" t="n">
        <v>10</v>
      </c>
    </row>
    <row r="79">
      <c r="A79" t="n">
        <v>77</v>
      </c>
      <c r="B79" t="n">
        <v>100</v>
      </c>
      <c r="C79" t="inlineStr">
        <is>
          <t xml:space="preserve">CONCLUIDO	</t>
        </is>
      </c>
      <c r="D79" t="n">
        <v>3.691</v>
      </c>
      <c r="E79" t="n">
        <v>27.09</v>
      </c>
      <c r="F79" t="n">
        <v>24.07</v>
      </c>
      <c r="G79" t="n">
        <v>111.09</v>
      </c>
      <c r="H79" t="n">
        <v>1.59</v>
      </c>
      <c r="I79" t="n">
        <v>13</v>
      </c>
      <c r="J79" t="n">
        <v>225.74</v>
      </c>
      <c r="K79" t="n">
        <v>54.38</v>
      </c>
      <c r="L79" t="n">
        <v>20.25</v>
      </c>
      <c r="M79" t="n">
        <v>11</v>
      </c>
      <c r="N79" t="n">
        <v>51.11</v>
      </c>
      <c r="O79" t="n">
        <v>28075.56</v>
      </c>
      <c r="P79" t="n">
        <v>323.76</v>
      </c>
      <c r="Q79" t="n">
        <v>452.59</v>
      </c>
      <c r="R79" t="n">
        <v>73.63</v>
      </c>
      <c r="S79" t="n">
        <v>57.64</v>
      </c>
      <c r="T79" t="n">
        <v>5888.37</v>
      </c>
      <c r="U79" t="n">
        <v>0.78</v>
      </c>
      <c r="V79" t="n">
        <v>0.88</v>
      </c>
      <c r="W79" t="n">
        <v>6.82</v>
      </c>
      <c r="X79" t="n">
        <v>0.35</v>
      </c>
      <c r="Y79" t="n">
        <v>1</v>
      </c>
      <c r="Z79" t="n">
        <v>10</v>
      </c>
    </row>
    <row r="80">
      <c r="A80" t="n">
        <v>78</v>
      </c>
      <c r="B80" t="n">
        <v>100</v>
      </c>
      <c r="C80" t="inlineStr">
        <is>
          <t xml:space="preserve">CONCLUIDO	</t>
        </is>
      </c>
      <c r="D80" t="n">
        <v>3.6922</v>
      </c>
      <c r="E80" t="n">
        <v>27.08</v>
      </c>
      <c r="F80" t="n">
        <v>24.06</v>
      </c>
      <c r="G80" t="n">
        <v>111.05</v>
      </c>
      <c r="H80" t="n">
        <v>1.61</v>
      </c>
      <c r="I80" t="n">
        <v>13</v>
      </c>
      <c r="J80" t="n">
        <v>226.16</v>
      </c>
      <c r="K80" t="n">
        <v>54.38</v>
      </c>
      <c r="L80" t="n">
        <v>20.5</v>
      </c>
      <c r="M80" t="n">
        <v>11</v>
      </c>
      <c r="N80" t="n">
        <v>51.28</v>
      </c>
      <c r="O80" t="n">
        <v>28127.29</v>
      </c>
      <c r="P80" t="n">
        <v>322.95</v>
      </c>
      <c r="Q80" t="n">
        <v>452.58</v>
      </c>
      <c r="R80" t="n">
        <v>73.22</v>
      </c>
      <c r="S80" t="n">
        <v>57.64</v>
      </c>
      <c r="T80" t="n">
        <v>5682.27</v>
      </c>
      <c r="U80" t="n">
        <v>0.79</v>
      </c>
      <c r="V80" t="n">
        <v>0.88</v>
      </c>
      <c r="W80" t="n">
        <v>6.82</v>
      </c>
      <c r="X80" t="n">
        <v>0.34</v>
      </c>
      <c r="Y80" t="n">
        <v>1</v>
      </c>
      <c r="Z80" t="n">
        <v>10</v>
      </c>
    </row>
    <row r="81">
      <c r="A81" t="n">
        <v>79</v>
      </c>
      <c r="B81" t="n">
        <v>100</v>
      </c>
      <c r="C81" t="inlineStr">
        <is>
          <t xml:space="preserve">CONCLUIDO	</t>
        </is>
      </c>
      <c r="D81" t="n">
        <v>3.6899</v>
      </c>
      <c r="E81" t="n">
        <v>27.1</v>
      </c>
      <c r="F81" t="n">
        <v>24.08</v>
      </c>
      <c r="G81" t="n">
        <v>111.13</v>
      </c>
      <c r="H81" t="n">
        <v>1.63</v>
      </c>
      <c r="I81" t="n">
        <v>13</v>
      </c>
      <c r="J81" t="n">
        <v>226.58</v>
      </c>
      <c r="K81" t="n">
        <v>54.38</v>
      </c>
      <c r="L81" t="n">
        <v>20.75</v>
      </c>
      <c r="M81" t="n">
        <v>11</v>
      </c>
      <c r="N81" t="n">
        <v>51.45</v>
      </c>
      <c r="O81" t="n">
        <v>28179.08</v>
      </c>
      <c r="P81" t="n">
        <v>322.31</v>
      </c>
      <c r="Q81" t="n">
        <v>452.57</v>
      </c>
      <c r="R81" t="n">
        <v>73.86</v>
      </c>
      <c r="S81" t="n">
        <v>57.64</v>
      </c>
      <c r="T81" t="n">
        <v>6003.56</v>
      </c>
      <c r="U81" t="n">
        <v>0.78</v>
      </c>
      <c r="V81" t="n">
        <v>0.88</v>
      </c>
      <c r="W81" t="n">
        <v>6.82</v>
      </c>
      <c r="X81" t="n">
        <v>0.35</v>
      </c>
      <c r="Y81" t="n">
        <v>1</v>
      </c>
      <c r="Z81" t="n">
        <v>10</v>
      </c>
    </row>
    <row r="82">
      <c r="A82" t="n">
        <v>80</v>
      </c>
      <c r="B82" t="n">
        <v>100</v>
      </c>
      <c r="C82" t="inlineStr">
        <is>
          <t xml:space="preserve">CONCLUIDO	</t>
        </is>
      </c>
      <c r="D82" t="n">
        <v>3.7039</v>
      </c>
      <c r="E82" t="n">
        <v>27</v>
      </c>
      <c r="F82" t="n">
        <v>24.02</v>
      </c>
      <c r="G82" t="n">
        <v>120.08</v>
      </c>
      <c r="H82" t="n">
        <v>1.64</v>
      </c>
      <c r="I82" t="n">
        <v>12</v>
      </c>
      <c r="J82" t="n">
        <v>227</v>
      </c>
      <c r="K82" t="n">
        <v>54.38</v>
      </c>
      <c r="L82" t="n">
        <v>21</v>
      </c>
      <c r="M82" t="n">
        <v>10</v>
      </c>
      <c r="N82" t="n">
        <v>51.62</v>
      </c>
      <c r="O82" t="n">
        <v>28230.92</v>
      </c>
      <c r="P82" t="n">
        <v>320.95</v>
      </c>
      <c r="Q82" t="n">
        <v>452.58</v>
      </c>
      <c r="R82" t="n">
        <v>71.86</v>
      </c>
      <c r="S82" t="n">
        <v>57.64</v>
      </c>
      <c r="T82" t="n">
        <v>5009.44</v>
      </c>
      <c r="U82" t="n">
        <v>0.8</v>
      </c>
      <c r="V82" t="n">
        <v>0.88</v>
      </c>
      <c r="W82" t="n">
        <v>6.81</v>
      </c>
      <c r="X82" t="n">
        <v>0.29</v>
      </c>
      <c r="Y82" t="n">
        <v>1</v>
      </c>
      <c r="Z82" t="n">
        <v>10</v>
      </c>
    </row>
    <row r="83">
      <c r="A83" t="n">
        <v>81</v>
      </c>
      <c r="B83" t="n">
        <v>100</v>
      </c>
      <c r="C83" t="inlineStr">
        <is>
          <t xml:space="preserve">CONCLUIDO	</t>
        </is>
      </c>
      <c r="D83" t="n">
        <v>3.7019</v>
      </c>
      <c r="E83" t="n">
        <v>27.01</v>
      </c>
      <c r="F83" t="n">
        <v>24.03</v>
      </c>
      <c r="G83" t="n">
        <v>120.15</v>
      </c>
      <c r="H83" t="n">
        <v>1.66</v>
      </c>
      <c r="I83" t="n">
        <v>12</v>
      </c>
      <c r="J83" t="n">
        <v>227.42</v>
      </c>
      <c r="K83" t="n">
        <v>54.38</v>
      </c>
      <c r="L83" t="n">
        <v>21.25</v>
      </c>
      <c r="M83" t="n">
        <v>10</v>
      </c>
      <c r="N83" t="n">
        <v>51.8</v>
      </c>
      <c r="O83" t="n">
        <v>28282.83</v>
      </c>
      <c r="P83" t="n">
        <v>321.25</v>
      </c>
      <c r="Q83" t="n">
        <v>452.59</v>
      </c>
      <c r="R83" t="n">
        <v>72.13</v>
      </c>
      <c r="S83" t="n">
        <v>57.64</v>
      </c>
      <c r="T83" t="n">
        <v>5141.7</v>
      </c>
      <c r="U83" t="n">
        <v>0.8</v>
      </c>
      <c r="V83" t="n">
        <v>0.88</v>
      </c>
      <c r="W83" t="n">
        <v>6.82</v>
      </c>
      <c r="X83" t="n">
        <v>0.31</v>
      </c>
      <c r="Y83" t="n">
        <v>1</v>
      </c>
      <c r="Z83" t="n">
        <v>10</v>
      </c>
    </row>
    <row r="84">
      <c r="A84" t="n">
        <v>82</v>
      </c>
      <c r="B84" t="n">
        <v>100</v>
      </c>
      <c r="C84" t="inlineStr">
        <is>
          <t xml:space="preserve">CONCLUIDO	</t>
        </is>
      </c>
      <c r="D84" t="n">
        <v>3.7029</v>
      </c>
      <c r="E84" t="n">
        <v>27.01</v>
      </c>
      <c r="F84" t="n">
        <v>24.02</v>
      </c>
      <c r="G84" t="n">
        <v>120.11</v>
      </c>
      <c r="H84" t="n">
        <v>1.68</v>
      </c>
      <c r="I84" t="n">
        <v>12</v>
      </c>
      <c r="J84" t="n">
        <v>227.84</v>
      </c>
      <c r="K84" t="n">
        <v>54.38</v>
      </c>
      <c r="L84" t="n">
        <v>21.5</v>
      </c>
      <c r="M84" t="n">
        <v>10</v>
      </c>
      <c r="N84" t="n">
        <v>51.97</v>
      </c>
      <c r="O84" t="n">
        <v>28334.8</v>
      </c>
      <c r="P84" t="n">
        <v>321.76</v>
      </c>
      <c r="Q84" t="n">
        <v>452.59</v>
      </c>
      <c r="R84" t="n">
        <v>71.87</v>
      </c>
      <c r="S84" t="n">
        <v>57.64</v>
      </c>
      <c r="T84" t="n">
        <v>5013.87</v>
      </c>
      <c r="U84" t="n">
        <v>0.8</v>
      </c>
      <c r="V84" t="n">
        <v>0.88</v>
      </c>
      <c r="W84" t="n">
        <v>6.82</v>
      </c>
      <c r="X84" t="n">
        <v>0.3</v>
      </c>
      <c r="Y84" t="n">
        <v>1</v>
      </c>
      <c r="Z84" t="n">
        <v>10</v>
      </c>
    </row>
    <row r="85">
      <c r="A85" t="n">
        <v>83</v>
      </c>
      <c r="B85" t="n">
        <v>100</v>
      </c>
      <c r="C85" t="inlineStr">
        <is>
          <t xml:space="preserve">CONCLUIDO	</t>
        </is>
      </c>
      <c r="D85" t="n">
        <v>3.7004</v>
      </c>
      <c r="E85" t="n">
        <v>27.02</v>
      </c>
      <c r="F85" t="n">
        <v>24.04</v>
      </c>
      <c r="G85" t="n">
        <v>120.2</v>
      </c>
      <c r="H85" t="n">
        <v>1.69</v>
      </c>
      <c r="I85" t="n">
        <v>12</v>
      </c>
      <c r="J85" t="n">
        <v>228.27</v>
      </c>
      <c r="K85" t="n">
        <v>54.38</v>
      </c>
      <c r="L85" t="n">
        <v>21.75</v>
      </c>
      <c r="M85" t="n">
        <v>10</v>
      </c>
      <c r="N85" t="n">
        <v>52.14</v>
      </c>
      <c r="O85" t="n">
        <v>28386.82</v>
      </c>
      <c r="P85" t="n">
        <v>321.91</v>
      </c>
      <c r="Q85" t="n">
        <v>452.58</v>
      </c>
      <c r="R85" t="n">
        <v>72.40000000000001</v>
      </c>
      <c r="S85" t="n">
        <v>57.64</v>
      </c>
      <c r="T85" t="n">
        <v>5279.04</v>
      </c>
      <c r="U85" t="n">
        <v>0.8</v>
      </c>
      <c r="V85" t="n">
        <v>0.88</v>
      </c>
      <c r="W85" t="n">
        <v>6.82</v>
      </c>
      <c r="X85" t="n">
        <v>0.32</v>
      </c>
      <c r="Y85" t="n">
        <v>1</v>
      </c>
      <c r="Z85" t="n">
        <v>10</v>
      </c>
    </row>
    <row r="86">
      <c r="A86" t="n">
        <v>84</v>
      </c>
      <c r="B86" t="n">
        <v>100</v>
      </c>
      <c r="C86" t="inlineStr">
        <is>
          <t xml:space="preserve">CONCLUIDO	</t>
        </is>
      </c>
      <c r="D86" t="n">
        <v>3.7008</v>
      </c>
      <c r="E86" t="n">
        <v>27.02</v>
      </c>
      <c r="F86" t="n">
        <v>24.04</v>
      </c>
      <c r="G86" t="n">
        <v>120.19</v>
      </c>
      <c r="H86" t="n">
        <v>1.71</v>
      </c>
      <c r="I86" t="n">
        <v>12</v>
      </c>
      <c r="J86" t="n">
        <v>228.69</v>
      </c>
      <c r="K86" t="n">
        <v>54.38</v>
      </c>
      <c r="L86" t="n">
        <v>22</v>
      </c>
      <c r="M86" t="n">
        <v>10</v>
      </c>
      <c r="N86" t="n">
        <v>52.31</v>
      </c>
      <c r="O86" t="n">
        <v>28438.91</v>
      </c>
      <c r="P86" t="n">
        <v>321.61</v>
      </c>
      <c r="Q86" t="n">
        <v>452.63</v>
      </c>
      <c r="R86" t="n">
        <v>72.48</v>
      </c>
      <c r="S86" t="n">
        <v>57.64</v>
      </c>
      <c r="T86" t="n">
        <v>5315.49</v>
      </c>
      <c r="U86" t="n">
        <v>0.8</v>
      </c>
      <c r="V86" t="n">
        <v>0.88</v>
      </c>
      <c r="W86" t="n">
        <v>6.81</v>
      </c>
      <c r="X86" t="n">
        <v>0.31</v>
      </c>
      <c r="Y86" t="n">
        <v>1</v>
      </c>
      <c r="Z86" t="n">
        <v>10</v>
      </c>
    </row>
    <row r="87">
      <c r="A87" t="n">
        <v>85</v>
      </c>
      <c r="B87" t="n">
        <v>100</v>
      </c>
      <c r="C87" t="inlineStr">
        <is>
          <t xml:space="preserve">CONCLUIDO	</t>
        </is>
      </c>
      <c r="D87" t="n">
        <v>3.7009</v>
      </c>
      <c r="E87" t="n">
        <v>27.02</v>
      </c>
      <c r="F87" t="n">
        <v>24.04</v>
      </c>
      <c r="G87" t="n">
        <v>120.19</v>
      </c>
      <c r="H87" t="n">
        <v>1.73</v>
      </c>
      <c r="I87" t="n">
        <v>12</v>
      </c>
      <c r="J87" t="n">
        <v>229.11</v>
      </c>
      <c r="K87" t="n">
        <v>54.38</v>
      </c>
      <c r="L87" t="n">
        <v>22.25</v>
      </c>
      <c r="M87" t="n">
        <v>10</v>
      </c>
      <c r="N87" t="n">
        <v>52.48</v>
      </c>
      <c r="O87" t="n">
        <v>28491.06</v>
      </c>
      <c r="P87" t="n">
        <v>321.37</v>
      </c>
      <c r="Q87" t="n">
        <v>452.56</v>
      </c>
      <c r="R87" t="n">
        <v>72.39</v>
      </c>
      <c r="S87" t="n">
        <v>57.64</v>
      </c>
      <c r="T87" t="n">
        <v>5273.39</v>
      </c>
      <c r="U87" t="n">
        <v>0.8</v>
      </c>
      <c r="V87" t="n">
        <v>0.88</v>
      </c>
      <c r="W87" t="n">
        <v>6.82</v>
      </c>
      <c r="X87" t="n">
        <v>0.31</v>
      </c>
      <c r="Y87" t="n">
        <v>1</v>
      </c>
      <c r="Z87" t="n">
        <v>10</v>
      </c>
    </row>
    <row r="88">
      <c r="A88" t="n">
        <v>86</v>
      </c>
      <c r="B88" t="n">
        <v>100</v>
      </c>
      <c r="C88" t="inlineStr">
        <is>
          <t xml:space="preserve">CONCLUIDO	</t>
        </is>
      </c>
      <c r="D88" t="n">
        <v>3.6994</v>
      </c>
      <c r="E88" t="n">
        <v>27.03</v>
      </c>
      <c r="F88" t="n">
        <v>24.05</v>
      </c>
      <c r="G88" t="n">
        <v>120.24</v>
      </c>
      <c r="H88" t="n">
        <v>1.74</v>
      </c>
      <c r="I88" t="n">
        <v>12</v>
      </c>
      <c r="J88" t="n">
        <v>229.53</v>
      </c>
      <c r="K88" t="n">
        <v>54.38</v>
      </c>
      <c r="L88" t="n">
        <v>22.5</v>
      </c>
      <c r="M88" t="n">
        <v>10</v>
      </c>
      <c r="N88" t="n">
        <v>52.66</v>
      </c>
      <c r="O88" t="n">
        <v>28543.27</v>
      </c>
      <c r="P88" t="n">
        <v>320.85</v>
      </c>
      <c r="Q88" t="n">
        <v>452.61</v>
      </c>
      <c r="R88" t="n">
        <v>72.89</v>
      </c>
      <c r="S88" t="n">
        <v>57.64</v>
      </c>
      <c r="T88" t="n">
        <v>5523.47</v>
      </c>
      <c r="U88" t="n">
        <v>0.79</v>
      </c>
      <c r="V88" t="n">
        <v>0.88</v>
      </c>
      <c r="W88" t="n">
        <v>6.81</v>
      </c>
      <c r="X88" t="n">
        <v>0.32</v>
      </c>
      <c r="Y88" t="n">
        <v>1</v>
      </c>
      <c r="Z88" t="n">
        <v>10</v>
      </c>
    </row>
    <row r="89">
      <c r="A89" t="n">
        <v>87</v>
      </c>
      <c r="B89" t="n">
        <v>100</v>
      </c>
      <c r="C89" t="inlineStr">
        <is>
          <t xml:space="preserve">CONCLUIDO	</t>
        </is>
      </c>
      <c r="D89" t="n">
        <v>3.7002</v>
      </c>
      <c r="E89" t="n">
        <v>27.03</v>
      </c>
      <c r="F89" t="n">
        <v>24.04</v>
      </c>
      <c r="G89" t="n">
        <v>120.21</v>
      </c>
      <c r="H89" t="n">
        <v>1.76</v>
      </c>
      <c r="I89" t="n">
        <v>12</v>
      </c>
      <c r="J89" t="n">
        <v>229.96</v>
      </c>
      <c r="K89" t="n">
        <v>54.38</v>
      </c>
      <c r="L89" t="n">
        <v>22.75</v>
      </c>
      <c r="M89" t="n">
        <v>10</v>
      </c>
      <c r="N89" t="n">
        <v>52.83</v>
      </c>
      <c r="O89" t="n">
        <v>28595.54</v>
      </c>
      <c r="P89" t="n">
        <v>319.82</v>
      </c>
      <c r="Q89" t="n">
        <v>452.56</v>
      </c>
      <c r="R89" t="n">
        <v>72.70999999999999</v>
      </c>
      <c r="S89" t="n">
        <v>57.64</v>
      </c>
      <c r="T89" t="n">
        <v>5431</v>
      </c>
      <c r="U89" t="n">
        <v>0.79</v>
      </c>
      <c r="V89" t="n">
        <v>0.88</v>
      </c>
      <c r="W89" t="n">
        <v>6.81</v>
      </c>
      <c r="X89" t="n">
        <v>0.32</v>
      </c>
      <c r="Y89" t="n">
        <v>1</v>
      </c>
      <c r="Z89" t="n">
        <v>10</v>
      </c>
    </row>
    <row r="90">
      <c r="A90" t="n">
        <v>88</v>
      </c>
      <c r="B90" t="n">
        <v>100</v>
      </c>
      <c r="C90" t="inlineStr">
        <is>
          <t xml:space="preserve">CONCLUIDO	</t>
        </is>
      </c>
      <c r="D90" t="n">
        <v>3.7114</v>
      </c>
      <c r="E90" t="n">
        <v>26.94</v>
      </c>
      <c r="F90" t="n">
        <v>24</v>
      </c>
      <c r="G90" t="n">
        <v>130.91</v>
      </c>
      <c r="H90" t="n">
        <v>1.77</v>
      </c>
      <c r="I90" t="n">
        <v>11</v>
      </c>
      <c r="J90" t="n">
        <v>230.38</v>
      </c>
      <c r="K90" t="n">
        <v>54.38</v>
      </c>
      <c r="L90" t="n">
        <v>23</v>
      </c>
      <c r="M90" t="n">
        <v>9</v>
      </c>
      <c r="N90" t="n">
        <v>53</v>
      </c>
      <c r="O90" t="n">
        <v>28647.87</v>
      </c>
      <c r="P90" t="n">
        <v>319.07</v>
      </c>
      <c r="Q90" t="n">
        <v>452.56</v>
      </c>
      <c r="R90" t="n">
        <v>71.34999999999999</v>
      </c>
      <c r="S90" t="n">
        <v>57.64</v>
      </c>
      <c r="T90" t="n">
        <v>4757.35</v>
      </c>
      <c r="U90" t="n">
        <v>0.8100000000000001</v>
      </c>
      <c r="V90" t="n">
        <v>0.88</v>
      </c>
      <c r="W90" t="n">
        <v>6.81</v>
      </c>
      <c r="X90" t="n">
        <v>0.27</v>
      </c>
      <c r="Y90" t="n">
        <v>1</v>
      </c>
      <c r="Z90" t="n">
        <v>10</v>
      </c>
    </row>
    <row r="91">
      <c r="A91" t="n">
        <v>89</v>
      </c>
      <c r="B91" t="n">
        <v>100</v>
      </c>
      <c r="C91" t="inlineStr">
        <is>
          <t xml:space="preserve">CONCLUIDO	</t>
        </is>
      </c>
      <c r="D91" t="n">
        <v>3.7111</v>
      </c>
      <c r="E91" t="n">
        <v>26.95</v>
      </c>
      <c r="F91" t="n">
        <v>24</v>
      </c>
      <c r="G91" t="n">
        <v>130.92</v>
      </c>
      <c r="H91" t="n">
        <v>1.79</v>
      </c>
      <c r="I91" t="n">
        <v>11</v>
      </c>
      <c r="J91" t="n">
        <v>230.81</v>
      </c>
      <c r="K91" t="n">
        <v>54.38</v>
      </c>
      <c r="L91" t="n">
        <v>23.25</v>
      </c>
      <c r="M91" t="n">
        <v>9</v>
      </c>
      <c r="N91" t="n">
        <v>53.18</v>
      </c>
      <c r="O91" t="n">
        <v>28700.26</v>
      </c>
      <c r="P91" t="n">
        <v>319.39</v>
      </c>
      <c r="Q91" t="n">
        <v>452.59</v>
      </c>
      <c r="R91" t="n">
        <v>71.3</v>
      </c>
      <c r="S91" t="n">
        <v>57.64</v>
      </c>
      <c r="T91" t="n">
        <v>4733.1</v>
      </c>
      <c r="U91" t="n">
        <v>0.8100000000000001</v>
      </c>
      <c r="V91" t="n">
        <v>0.88</v>
      </c>
      <c r="W91" t="n">
        <v>6.81</v>
      </c>
      <c r="X91" t="n">
        <v>0.28</v>
      </c>
      <c r="Y91" t="n">
        <v>1</v>
      </c>
      <c r="Z91" t="n">
        <v>10</v>
      </c>
    </row>
    <row r="92">
      <c r="A92" t="n">
        <v>90</v>
      </c>
      <c r="B92" t="n">
        <v>100</v>
      </c>
      <c r="C92" t="inlineStr">
        <is>
          <t xml:space="preserve">CONCLUIDO	</t>
        </is>
      </c>
      <c r="D92" t="n">
        <v>3.7102</v>
      </c>
      <c r="E92" t="n">
        <v>26.95</v>
      </c>
      <c r="F92" t="n">
        <v>24.01</v>
      </c>
      <c r="G92" t="n">
        <v>130.96</v>
      </c>
      <c r="H92" t="n">
        <v>1.81</v>
      </c>
      <c r="I92" t="n">
        <v>11</v>
      </c>
      <c r="J92" t="n">
        <v>231.23</v>
      </c>
      <c r="K92" t="n">
        <v>54.38</v>
      </c>
      <c r="L92" t="n">
        <v>23.5</v>
      </c>
      <c r="M92" t="n">
        <v>9</v>
      </c>
      <c r="N92" t="n">
        <v>53.36</v>
      </c>
      <c r="O92" t="n">
        <v>28752.71</v>
      </c>
      <c r="P92" t="n">
        <v>319.53</v>
      </c>
      <c r="Q92" t="n">
        <v>452.56</v>
      </c>
      <c r="R92" t="n">
        <v>71.55</v>
      </c>
      <c r="S92" t="n">
        <v>57.64</v>
      </c>
      <c r="T92" t="n">
        <v>4858.46</v>
      </c>
      <c r="U92" t="n">
        <v>0.8100000000000001</v>
      </c>
      <c r="V92" t="n">
        <v>0.88</v>
      </c>
      <c r="W92" t="n">
        <v>6.81</v>
      </c>
      <c r="X92" t="n">
        <v>0.28</v>
      </c>
      <c r="Y92" t="n">
        <v>1</v>
      </c>
      <c r="Z92" t="n">
        <v>10</v>
      </c>
    </row>
    <row r="93">
      <c r="A93" t="n">
        <v>91</v>
      </c>
      <c r="B93" t="n">
        <v>100</v>
      </c>
      <c r="C93" t="inlineStr">
        <is>
          <t xml:space="preserve">CONCLUIDO	</t>
        </is>
      </c>
      <c r="D93" t="n">
        <v>3.71</v>
      </c>
      <c r="E93" t="n">
        <v>26.95</v>
      </c>
      <c r="F93" t="n">
        <v>24.01</v>
      </c>
      <c r="G93" t="n">
        <v>130.96</v>
      </c>
      <c r="H93" t="n">
        <v>1.82</v>
      </c>
      <c r="I93" t="n">
        <v>11</v>
      </c>
      <c r="J93" t="n">
        <v>231.66</v>
      </c>
      <c r="K93" t="n">
        <v>54.38</v>
      </c>
      <c r="L93" t="n">
        <v>23.75</v>
      </c>
      <c r="M93" t="n">
        <v>9</v>
      </c>
      <c r="N93" t="n">
        <v>53.53</v>
      </c>
      <c r="O93" t="n">
        <v>28805.23</v>
      </c>
      <c r="P93" t="n">
        <v>319.95</v>
      </c>
      <c r="Q93" t="n">
        <v>452.57</v>
      </c>
      <c r="R93" t="n">
        <v>71.52</v>
      </c>
      <c r="S93" t="n">
        <v>57.64</v>
      </c>
      <c r="T93" t="n">
        <v>4841.21</v>
      </c>
      <c r="U93" t="n">
        <v>0.8100000000000001</v>
      </c>
      <c r="V93" t="n">
        <v>0.88</v>
      </c>
      <c r="W93" t="n">
        <v>6.82</v>
      </c>
      <c r="X93" t="n">
        <v>0.29</v>
      </c>
      <c r="Y93" t="n">
        <v>1</v>
      </c>
      <c r="Z93" t="n">
        <v>10</v>
      </c>
    </row>
    <row r="94">
      <c r="A94" t="n">
        <v>92</v>
      </c>
      <c r="B94" t="n">
        <v>100</v>
      </c>
      <c r="C94" t="inlineStr">
        <is>
          <t xml:space="preserve">CONCLUIDO	</t>
        </is>
      </c>
      <c r="D94" t="n">
        <v>3.711</v>
      </c>
      <c r="E94" t="n">
        <v>26.95</v>
      </c>
      <c r="F94" t="n">
        <v>24</v>
      </c>
      <c r="G94" t="n">
        <v>130.92</v>
      </c>
      <c r="H94" t="n">
        <v>1.84</v>
      </c>
      <c r="I94" t="n">
        <v>11</v>
      </c>
      <c r="J94" t="n">
        <v>232.08</v>
      </c>
      <c r="K94" t="n">
        <v>54.38</v>
      </c>
      <c r="L94" t="n">
        <v>24</v>
      </c>
      <c r="M94" t="n">
        <v>9</v>
      </c>
      <c r="N94" t="n">
        <v>53.71</v>
      </c>
      <c r="O94" t="n">
        <v>28857.81</v>
      </c>
      <c r="P94" t="n">
        <v>319.55</v>
      </c>
      <c r="Q94" t="n">
        <v>452.58</v>
      </c>
      <c r="R94" t="n">
        <v>71.38</v>
      </c>
      <c r="S94" t="n">
        <v>57.64</v>
      </c>
      <c r="T94" t="n">
        <v>4770.82</v>
      </c>
      <c r="U94" t="n">
        <v>0.8100000000000001</v>
      </c>
      <c r="V94" t="n">
        <v>0.88</v>
      </c>
      <c r="W94" t="n">
        <v>6.81</v>
      </c>
      <c r="X94" t="n">
        <v>0.28</v>
      </c>
      <c r="Y94" t="n">
        <v>1</v>
      </c>
      <c r="Z94" t="n">
        <v>10</v>
      </c>
    </row>
    <row r="95">
      <c r="A95" t="n">
        <v>93</v>
      </c>
      <c r="B95" t="n">
        <v>100</v>
      </c>
      <c r="C95" t="inlineStr">
        <is>
          <t xml:space="preserve">CONCLUIDO	</t>
        </is>
      </c>
      <c r="D95" t="n">
        <v>3.7092</v>
      </c>
      <c r="E95" t="n">
        <v>26.96</v>
      </c>
      <c r="F95" t="n">
        <v>24.02</v>
      </c>
      <c r="G95" t="n">
        <v>130.99</v>
      </c>
      <c r="H95" t="n">
        <v>1.85</v>
      </c>
      <c r="I95" t="n">
        <v>11</v>
      </c>
      <c r="J95" t="n">
        <v>232.51</v>
      </c>
      <c r="K95" t="n">
        <v>54.38</v>
      </c>
      <c r="L95" t="n">
        <v>24.25</v>
      </c>
      <c r="M95" t="n">
        <v>9</v>
      </c>
      <c r="N95" t="n">
        <v>53.88</v>
      </c>
      <c r="O95" t="n">
        <v>28910.45</v>
      </c>
      <c r="P95" t="n">
        <v>319.36</v>
      </c>
      <c r="Q95" t="n">
        <v>452.62</v>
      </c>
      <c r="R95" t="n">
        <v>71.94</v>
      </c>
      <c r="S95" t="n">
        <v>57.64</v>
      </c>
      <c r="T95" t="n">
        <v>5055</v>
      </c>
      <c r="U95" t="n">
        <v>0.8</v>
      </c>
      <c r="V95" t="n">
        <v>0.88</v>
      </c>
      <c r="W95" t="n">
        <v>6.81</v>
      </c>
      <c r="X95" t="n">
        <v>0.29</v>
      </c>
      <c r="Y95" t="n">
        <v>1</v>
      </c>
      <c r="Z95" t="n">
        <v>10</v>
      </c>
    </row>
    <row r="96">
      <c r="A96" t="n">
        <v>94</v>
      </c>
      <c r="B96" t="n">
        <v>100</v>
      </c>
      <c r="C96" t="inlineStr">
        <is>
          <t xml:space="preserve">CONCLUIDO	</t>
        </is>
      </c>
      <c r="D96" t="n">
        <v>3.7118</v>
      </c>
      <c r="E96" t="n">
        <v>26.94</v>
      </c>
      <c r="F96" t="n">
        <v>24</v>
      </c>
      <c r="G96" t="n">
        <v>130.89</v>
      </c>
      <c r="H96" t="n">
        <v>1.87</v>
      </c>
      <c r="I96" t="n">
        <v>11</v>
      </c>
      <c r="J96" t="n">
        <v>232.94</v>
      </c>
      <c r="K96" t="n">
        <v>54.38</v>
      </c>
      <c r="L96" t="n">
        <v>24.5</v>
      </c>
      <c r="M96" t="n">
        <v>9</v>
      </c>
      <c r="N96" t="n">
        <v>54.06</v>
      </c>
      <c r="O96" t="n">
        <v>28963.15</v>
      </c>
      <c r="P96" t="n">
        <v>318.95</v>
      </c>
      <c r="Q96" t="n">
        <v>452.56</v>
      </c>
      <c r="R96" t="n">
        <v>71.19</v>
      </c>
      <c r="S96" t="n">
        <v>57.64</v>
      </c>
      <c r="T96" t="n">
        <v>4679.12</v>
      </c>
      <c r="U96" t="n">
        <v>0.8100000000000001</v>
      </c>
      <c r="V96" t="n">
        <v>0.88</v>
      </c>
      <c r="W96" t="n">
        <v>6.81</v>
      </c>
      <c r="X96" t="n">
        <v>0.27</v>
      </c>
      <c r="Y96" t="n">
        <v>1</v>
      </c>
      <c r="Z96" t="n">
        <v>10</v>
      </c>
    </row>
    <row r="97">
      <c r="A97" t="n">
        <v>95</v>
      </c>
      <c r="B97" t="n">
        <v>100</v>
      </c>
      <c r="C97" t="inlineStr">
        <is>
          <t xml:space="preserve">CONCLUIDO	</t>
        </is>
      </c>
      <c r="D97" t="n">
        <v>3.7097</v>
      </c>
      <c r="E97" t="n">
        <v>26.96</v>
      </c>
      <c r="F97" t="n">
        <v>24.01</v>
      </c>
      <c r="G97" t="n">
        <v>130.97</v>
      </c>
      <c r="H97" t="n">
        <v>1.89</v>
      </c>
      <c r="I97" t="n">
        <v>11</v>
      </c>
      <c r="J97" t="n">
        <v>233.37</v>
      </c>
      <c r="K97" t="n">
        <v>54.38</v>
      </c>
      <c r="L97" t="n">
        <v>24.75</v>
      </c>
      <c r="M97" t="n">
        <v>9</v>
      </c>
      <c r="N97" t="n">
        <v>54.24</v>
      </c>
      <c r="O97" t="n">
        <v>29015.91</v>
      </c>
      <c r="P97" t="n">
        <v>319.04</v>
      </c>
      <c r="Q97" t="n">
        <v>452.55</v>
      </c>
      <c r="R97" t="n">
        <v>71.73</v>
      </c>
      <c r="S97" t="n">
        <v>57.64</v>
      </c>
      <c r="T97" t="n">
        <v>4945.7</v>
      </c>
      <c r="U97" t="n">
        <v>0.8</v>
      </c>
      <c r="V97" t="n">
        <v>0.88</v>
      </c>
      <c r="W97" t="n">
        <v>6.81</v>
      </c>
      <c r="X97" t="n">
        <v>0.29</v>
      </c>
      <c r="Y97" t="n">
        <v>1</v>
      </c>
      <c r="Z97" t="n">
        <v>10</v>
      </c>
    </row>
    <row r="98">
      <c r="A98" t="n">
        <v>96</v>
      </c>
      <c r="B98" t="n">
        <v>100</v>
      </c>
      <c r="C98" t="inlineStr">
        <is>
          <t xml:space="preserve">CONCLUIDO	</t>
        </is>
      </c>
      <c r="D98" t="n">
        <v>3.7105</v>
      </c>
      <c r="E98" t="n">
        <v>26.95</v>
      </c>
      <c r="F98" t="n">
        <v>24.01</v>
      </c>
      <c r="G98" t="n">
        <v>130.94</v>
      </c>
      <c r="H98" t="n">
        <v>1.9</v>
      </c>
      <c r="I98" t="n">
        <v>11</v>
      </c>
      <c r="J98" t="n">
        <v>233.79</v>
      </c>
      <c r="K98" t="n">
        <v>54.38</v>
      </c>
      <c r="L98" t="n">
        <v>25</v>
      </c>
      <c r="M98" t="n">
        <v>9</v>
      </c>
      <c r="N98" t="n">
        <v>54.42</v>
      </c>
      <c r="O98" t="n">
        <v>29068.74</v>
      </c>
      <c r="P98" t="n">
        <v>317.84</v>
      </c>
      <c r="Q98" t="n">
        <v>452.55</v>
      </c>
      <c r="R98" t="n">
        <v>71.44</v>
      </c>
      <c r="S98" t="n">
        <v>57.64</v>
      </c>
      <c r="T98" t="n">
        <v>4804.75</v>
      </c>
      <c r="U98" t="n">
        <v>0.8100000000000001</v>
      </c>
      <c r="V98" t="n">
        <v>0.88</v>
      </c>
      <c r="W98" t="n">
        <v>6.81</v>
      </c>
      <c r="X98" t="n">
        <v>0.28</v>
      </c>
      <c r="Y98" t="n">
        <v>1</v>
      </c>
      <c r="Z98" t="n">
        <v>10</v>
      </c>
    </row>
    <row r="99">
      <c r="A99" t="n">
        <v>97</v>
      </c>
      <c r="B99" t="n">
        <v>100</v>
      </c>
      <c r="C99" t="inlineStr">
        <is>
          <t xml:space="preserve">CONCLUIDO	</t>
        </is>
      </c>
      <c r="D99" t="n">
        <v>3.7192</v>
      </c>
      <c r="E99" t="n">
        <v>26.89</v>
      </c>
      <c r="F99" t="n">
        <v>23.98</v>
      </c>
      <c r="G99" t="n">
        <v>143.89</v>
      </c>
      <c r="H99" t="n">
        <v>1.92</v>
      </c>
      <c r="I99" t="n">
        <v>10</v>
      </c>
      <c r="J99" t="n">
        <v>234.22</v>
      </c>
      <c r="K99" t="n">
        <v>54.38</v>
      </c>
      <c r="L99" t="n">
        <v>25.25</v>
      </c>
      <c r="M99" t="n">
        <v>8</v>
      </c>
      <c r="N99" t="n">
        <v>54.6</v>
      </c>
      <c r="O99" t="n">
        <v>29121.63</v>
      </c>
      <c r="P99" t="n">
        <v>316.96</v>
      </c>
      <c r="Q99" t="n">
        <v>452.56</v>
      </c>
      <c r="R99" t="n">
        <v>70.59999999999999</v>
      </c>
      <c r="S99" t="n">
        <v>57.64</v>
      </c>
      <c r="T99" t="n">
        <v>4388.54</v>
      </c>
      <c r="U99" t="n">
        <v>0.82</v>
      </c>
      <c r="V99" t="n">
        <v>0.88</v>
      </c>
      <c r="W99" t="n">
        <v>6.81</v>
      </c>
      <c r="X99" t="n">
        <v>0.26</v>
      </c>
      <c r="Y99" t="n">
        <v>1</v>
      </c>
      <c r="Z99" t="n">
        <v>10</v>
      </c>
    </row>
    <row r="100">
      <c r="A100" t="n">
        <v>98</v>
      </c>
      <c r="B100" t="n">
        <v>100</v>
      </c>
      <c r="C100" t="inlineStr">
        <is>
          <t xml:space="preserve">CONCLUIDO	</t>
        </is>
      </c>
      <c r="D100" t="n">
        <v>3.7187</v>
      </c>
      <c r="E100" t="n">
        <v>26.89</v>
      </c>
      <c r="F100" t="n">
        <v>23.99</v>
      </c>
      <c r="G100" t="n">
        <v>143.91</v>
      </c>
      <c r="H100" t="n">
        <v>1.93</v>
      </c>
      <c r="I100" t="n">
        <v>10</v>
      </c>
      <c r="J100" t="n">
        <v>234.65</v>
      </c>
      <c r="K100" t="n">
        <v>54.38</v>
      </c>
      <c r="L100" t="n">
        <v>25.5</v>
      </c>
      <c r="M100" t="n">
        <v>8</v>
      </c>
      <c r="N100" t="n">
        <v>54.78</v>
      </c>
      <c r="O100" t="n">
        <v>29174.59</v>
      </c>
      <c r="P100" t="n">
        <v>317.25</v>
      </c>
      <c r="Q100" t="n">
        <v>452.58</v>
      </c>
      <c r="R100" t="n">
        <v>70.91</v>
      </c>
      <c r="S100" t="n">
        <v>57.64</v>
      </c>
      <c r="T100" t="n">
        <v>4543.39</v>
      </c>
      <c r="U100" t="n">
        <v>0.8100000000000001</v>
      </c>
      <c r="V100" t="n">
        <v>0.88</v>
      </c>
      <c r="W100" t="n">
        <v>6.81</v>
      </c>
      <c r="X100" t="n">
        <v>0.26</v>
      </c>
      <c r="Y100" t="n">
        <v>1</v>
      </c>
      <c r="Z100" t="n">
        <v>10</v>
      </c>
    </row>
    <row r="101">
      <c r="A101" t="n">
        <v>99</v>
      </c>
      <c r="B101" t="n">
        <v>100</v>
      </c>
      <c r="C101" t="inlineStr">
        <is>
          <t xml:space="preserve">CONCLUIDO	</t>
        </is>
      </c>
      <c r="D101" t="n">
        <v>3.7213</v>
      </c>
      <c r="E101" t="n">
        <v>26.87</v>
      </c>
      <c r="F101" t="n">
        <v>23.97</v>
      </c>
      <c r="G101" t="n">
        <v>143.8</v>
      </c>
      <c r="H101" t="n">
        <v>1.95</v>
      </c>
      <c r="I101" t="n">
        <v>10</v>
      </c>
      <c r="J101" t="n">
        <v>235.08</v>
      </c>
      <c r="K101" t="n">
        <v>54.38</v>
      </c>
      <c r="L101" t="n">
        <v>25.75</v>
      </c>
      <c r="M101" t="n">
        <v>8</v>
      </c>
      <c r="N101" t="n">
        <v>54.96</v>
      </c>
      <c r="O101" t="n">
        <v>29227.61</v>
      </c>
      <c r="P101" t="n">
        <v>317.21</v>
      </c>
      <c r="Q101" t="n">
        <v>452.55</v>
      </c>
      <c r="R101" t="n">
        <v>70.23</v>
      </c>
      <c r="S101" t="n">
        <v>57.64</v>
      </c>
      <c r="T101" t="n">
        <v>4204.22</v>
      </c>
      <c r="U101" t="n">
        <v>0.82</v>
      </c>
      <c r="V101" t="n">
        <v>0.88</v>
      </c>
      <c r="W101" t="n">
        <v>6.81</v>
      </c>
      <c r="X101" t="n">
        <v>0.24</v>
      </c>
      <c r="Y101" t="n">
        <v>1</v>
      </c>
      <c r="Z101" t="n">
        <v>10</v>
      </c>
    </row>
    <row r="102">
      <c r="A102" t="n">
        <v>100</v>
      </c>
      <c r="B102" t="n">
        <v>100</v>
      </c>
      <c r="C102" t="inlineStr">
        <is>
          <t xml:space="preserve">CONCLUIDO	</t>
        </is>
      </c>
      <c r="D102" t="n">
        <v>3.7191</v>
      </c>
      <c r="E102" t="n">
        <v>26.89</v>
      </c>
      <c r="F102" t="n">
        <v>23.98</v>
      </c>
      <c r="G102" t="n">
        <v>143.9</v>
      </c>
      <c r="H102" t="n">
        <v>1.96</v>
      </c>
      <c r="I102" t="n">
        <v>10</v>
      </c>
      <c r="J102" t="n">
        <v>235.51</v>
      </c>
      <c r="K102" t="n">
        <v>54.38</v>
      </c>
      <c r="L102" t="n">
        <v>26</v>
      </c>
      <c r="M102" t="n">
        <v>8</v>
      </c>
      <c r="N102" t="n">
        <v>55.14</v>
      </c>
      <c r="O102" t="n">
        <v>29280.69</v>
      </c>
      <c r="P102" t="n">
        <v>317.46</v>
      </c>
      <c r="Q102" t="n">
        <v>452.56</v>
      </c>
      <c r="R102" t="n">
        <v>70.70999999999999</v>
      </c>
      <c r="S102" t="n">
        <v>57.64</v>
      </c>
      <c r="T102" t="n">
        <v>4441.36</v>
      </c>
      <c r="U102" t="n">
        <v>0.82</v>
      </c>
      <c r="V102" t="n">
        <v>0.88</v>
      </c>
      <c r="W102" t="n">
        <v>6.81</v>
      </c>
      <c r="X102" t="n">
        <v>0.26</v>
      </c>
      <c r="Y102" t="n">
        <v>1</v>
      </c>
      <c r="Z102" t="n">
        <v>10</v>
      </c>
    </row>
    <row r="103">
      <c r="A103" t="n">
        <v>101</v>
      </c>
      <c r="B103" t="n">
        <v>100</v>
      </c>
      <c r="C103" t="inlineStr">
        <is>
          <t xml:space="preserve">CONCLUIDO	</t>
        </is>
      </c>
      <c r="D103" t="n">
        <v>3.7197</v>
      </c>
      <c r="E103" t="n">
        <v>26.88</v>
      </c>
      <c r="F103" t="n">
        <v>23.98</v>
      </c>
      <c r="G103" t="n">
        <v>143.87</v>
      </c>
      <c r="H103" t="n">
        <v>1.98</v>
      </c>
      <c r="I103" t="n">
        <v>10</v>
      </c>
      <c r="J103" t="n">
        <v>235.94</v>
      </c>
      <c r="K103" t="n">
        <v>54.38</v>
      </c>
      <c r="L103" t="n">
        <v>26.25</v>
      </c>
      <c r="M103" t="n">
        <v>8</v>
      </c>
      <c r="N103" t="n">
        <v>55.32</v>
      </c>
      <c r="O103" t="n">
        <v>29333.84</v>
      </c>
      <c r="P103" t="n">
        <v>317.47</v>
      </c>
      <c r="Q103" t="n">
        <v>452.6</v>
      </c>
      <c r="R103" t="n">
        <v>70.77</v>
      </c>
      <c r="S103" t="n">
        <v>57.64</v>
      </c>
      <c r="T103" t="n">
        <v>4472.99</v>
      </c>
      <c r="U103" t="n">
        <v>0.8100000000000001</v>
      </c>
      <c r="V103" t="n">
        <v>0.88</v>
      </c>
      <c r="W103" t="n">
        <v>6.81</v>
      </c>
      <c r="X103" t="n">
        <v>0.25</v>
      </c>
      <c r="Y103" t="n">
        <v>1</v>
      </c>
      <c r="Z103" t="n">
        <v>10</v>
      </c>
    </row>
    <row r="104">
      <c r="A104" t="n">
        <v>102</v>
      </c>
      <c r="B104" t="n">
        <v>100</v>
      </c>
      <c r="C104" t="inlineStr">
        <is>
          <t xml:space="preserve">CONCLUIDO	</t>
        </is>
      </c>
      <c r="D104" t="n">
        <v>3.7196</v>
      </c>
      <c r="E104" t="n">
        <v>26.88</v>
      </c>
      <c r="F104" t="n">
        <v>23.98</v>
      </c>
      <c r="G104" t="n">
        <v>143.88</v>
      </c>
      <c r="H104" t="n">
        <v>1.99</v>
      </c>
      <c r="I104" t="n">
        <v>10</v>
      </c>
      <c r="J104" t="n">
        <v>236.37</v>
      </c>
      <c r="K104" t="n">
        <v>54.38</v>
      </c>
      <c r="L104" t="n">
        <v>26.5</v>
      </c>
      <c r="M104" t="n">
        <v>8</v>
      </c>
      <c r="N104" t="n">
        <v>55.5</v>
      </c>
      <c r="O104" t="n">
        <v>29387.05</v>
      </c>
      <c r="P104" t="n">
        <v>317.53</v>
      </c>
      <c r="Q104" t="n">
        <v>452.6</v>
      </c>
      <c r="R104" t="n">
        <v>70.59999999999999</v>
      </c>
      <c r="S104" t="n">
        <v>57.64</v>
      </c>
      <c r="T104" t="n">
        <v>4386.54</v>
      </c>
      <c r="U104" t="n">
        <v>0.82</v>
      </c>
      <c r="V104" t="n">
        <v>0.88</v>
      </c>
      <c r="W104" t="n">
        <v>6.81</v>
      </c>
      <c r="X104" t="n">
        <v>0.25</v>
      </c>
      <c r="Y104" t="n">
        <v>1</v>
      </c>
      <c r="Z104" t="n">
        <v>10</v>
      </c>
    </row>
    <row r="105">
      <c r="A105" t="n">
        <v>103</v>
      </c>
      <c r="B105" t="n">
        <v>100</v>
      </c>
      <c r="C105" t="inlineStr">
        <is>
          <t xml:space="preserve">CONCLUIDO	</t>
        </is>
      </c>
      <c r="D105" t="n">
        <v>3.7201</v>
      </c>
      <c r="E105" t="n">
        <v>26.88</v>
      </c>
      <c r="F105" t="n">
        <v>23.98</v>
      </c>
      <c r="G105" t="n">
        <v>143.85</v>
      </c>
      <c r="H105" t="n">
        <v>2.01</v>
      </c>
      <c r="I105" t="n">
        <v>10</v>
      </c>
      <c r="J105" t="n">
        <v>236.81</v>
      </c>
      <c r="K105" t="n">
        <v>54.38</v>
      </c>
      <c r="L105" t="n">
        <v>26.75</v>
      </c>
      <c r="M105" t="n">
        <v>8</v>
      </c>
      <c r="N105" t="n">
        <v>55.68</v>
      </c>
      <c r="O105" t="n">
        <v>29440.33</v>
      </c>
      <c r="P105" t="n">
        <v>317.33</v>
      </c>
      <c r="Q105" t="n">
        <v>452.55</v>
      </c>
      <c r="R105" t="n">
        <v>70.52</v>
      </c>
      <c r="S105" t="n">
        <v>57.64</v>
      </c>
      <c r="T105" t="n">
        <v>4349.99</v>
      </c>
      <c r="U105" t="n">
        <v>0.82</v>
      </c>
      <c r="V105" t="n">
        <v>0.88</v>
      </c>
      <c r="W105" t="n">
        <v>6.81</v>
      </c>
      <c r="X105" t="n">
        <v>0.25</v>
      </c>
      <c r="Y105" t="n">
        <v>1</v>
      </c>
      <c r="Z105" t="n">
        <v>10</v>
      </c>
    </row>
    <row r="106">
      <c r="A106" t="n">
        <v>104</v>
      </c>
      <c r="B106" t="n">
        <v>100</v>
      </c>
      <c r="C106" t="inlineStr">
        <is>
          <t xml:space="preserve">CONCLUIDO	</t>
        </is>
      </c>
      <c r="D106" t="n">
        <v>3.719</v>
      </c>
      <c r="E106" t="n">
        <v>26.89</v>
      </c>
      <c r="F106" t="n">
        <v>23.98</v>
      </c>
      <c r="G106" t="n">
        <v>143.9</v>
      </c>
      <c r="H106" t="n">
        <v>2.02</v>
      </c>
      <c r="I106" t="n">
        <v>10</v>
      </c>
      <c r="J106" t="n">
        <v>237.24</v>
      </c>
      <c r="K106" t="n">
        <v>54.38</v>
      </c>
      <c r="L106" t="n">
        <v>27</v>
      </c>
      <c r="M106" t="n">
        <v>8</v>
      </c>
      <c r="N106" t="n">
        <v>55.86</v>
      </c>
      <c r="O106" t="n">
        <v>29493.67</v>
      </c>
      <c r="P106" t="n">
        <v>317.12</v>
      </c>
      <c r="Q106" t="n">
        <v>452.59</v>
      </c>
      <c r="R106" t="n">
        <v>70.92</v>
      </c>
      <c r="S106" t="n">
        <v>57.64</v>
      </c>
      <c r="T106" t="n">
        <v>4547.27</v>
      </c>
      <c r="U106" t="n">
        <v>0.8100000000000001</v>
      </c>
      <c r="V106" t="n">
        <v>0.88</v>
      </c>
      <c r="W106" t="n">
        <v>6.81</v>
      </c>
      <c r="X106" t="n">
        <v>0.26</v>
      </c>
      <c r="Y106" t="n">
        <v>1</v>
      </c>
      <c r="Z106" t="n">
        <v>10</v>
      </c>
    </row>
    <row r="107">
      <c r="A107" t="n">
        <v>105</v>
      </c>
      <c r="B107" t="n">
        <v>100</v>
      </c>
      <c r="C107" t="inlineStr">
        <is>
          <t xml:space="preserve">CONCLUIDO	</t>
        </is>
      </c>
      <c r="D107" t="n">
        <v>3.719</v>
      </c>
      <c r="E107" t="n">
        <v>26.89</v>
      </c>
      <c r="F107" t="n">
        <v>23.98</v>
      </c>
      <c r="G107" t="n">
        <v>143.9</v>
      </c>
      <c r="H107" t="n">
        <v>2.04</v>
      </c>
      <c r="I107" t="n">
        <v>10</v>
      </c>
      <c r="J107" t="n">
        <v>237.67</v>
      </c>
      <c r="K107" t="n">
        <v>54.38</v>
      </c>
      <c r="L107" t="n">
        <v>27.25</v>
      </c>
      <c r="M107" t="n">
        <v>8</v>
      </c>
      <c r="N107" t="n">
        <v>56.05</v>
      </c>
      <c r="O107" t="n">
        <v>29547.07</v>
      </c>
      <c r="P107" t="n">
        <v>316.42</v>
      </c>
      <c r="Q107" t="n">
        <v>452.57</v>
      </c>
      <c r="R107" t="n">
        <v>70.75</v>
      </c>
      <c r="S107" t="n">
        <v>57.64</v>
      </c>
      <c r="T107" t="n">
        <v>4460.76</v>
      </c>
      <c r="U107" t="n">
        <v>0.8100000000000001</v>
      </c>
      <c r="V107" t="n">
        <v>0.88</v>
      </c>
      <c r="W107" t="n">
        <v>6.81</v>
      </c>
      <c r="X107" t="n">
        <v>0.26</v>
      </c>
      <c r="Y107" t="n">
        <v>1</v>
      </c>
      <c r="Z107" t="n">
        <v>10</v>
      </c>
    </row>
    <row r="108">
      <c r="A108" t="n">
        <v>106</v>
      </c>
      <c r="B108" t="n">
        <v>100</v>
      </c>
      <c r="C108" t="inlineStr">
        <is>
          <t xml:space="preserve">CONCLUIDO	</t>
        </is>
      </c>
      <c r="D108" t="n">
        <v>3.7184</v>
      </c>
      <c r="E108" t="n">
        <v>26.89</v>
      </c>
      <c r="F108" t="n">
        <v>23.99</v>
      </c>
      <c r="G108" t="n">
        <v>143.93</v>
      </c>
      <c r="H108" t="n">
        <v>2.05</v>
      </c>
      <c r="I108" t="n">
        <v>10</v>
      </c>
      <c r="J108" t="n">
        <v>238.11</v>
      </c>
      <c r="K108" t="n">
        <v>54.38</v>
      </c>
      <c r="L108" t="n">
        <v>27.5</v>
      </c>
      <c r="M108" t="n">
        <v>8</v>
      </c>
      <c r="N108" t="n">
        <v>56.23</v>
      </c>
      <c r="O108" t="n">
        <v>29600.54</v>
      </c>
      <c r="P108" t="n">
        <v>316.11</v>
      </c>
      <c r="Q108" t="n">
        <v>452.57</v>
      </c>
      <c r="R108" t="n">
        <v>70.94</v>
      </c>
      <c r="S108" t="n">
        <v>57.64</v>
      </c>
      <c r="T108" t="n">
        <v>4557.66</v>
      </c>
      <c r="U108" t="n">
        <v>0.8100000000000001</v>
      </c>
      <c r="V108" t="n">
        <v>0.88</v>
      </c>
      <c r="W108" t="n">
        <v>6.81</v>
      </c>
      <c r="X108" t="n">
        <v>0.26</v>
      </c>
      <c r="Y108" t="n">
        <v>1</v>
      </c>
      <c r="Z108" t="n">
        <v>10</v>
      </c>
    </row>
    <row r="109">
      <c r="A109" t="n">
        <v>107</v>
      </c>
      <c r="B109" t="n">
        <v>100</v>
      </c>
      <c r="C109" t="inlineStr">
        <is>
          <t xml:space="preserve">CONCLUIDO	</t>
        </is>
      </c>
      <c r="D109" t="n">
        <v>3.7189</v>
      </c>
      <c r="E109" t="n">
        <v>26.89</v>
      </c>
      <c r="F109" t="n">
        <v>23.98</v>
      </c>
      <c r="G109" t="n">
        <v>143.91</v>
      </c>
      <c r="H109" t="n">
        <v>2.07</v>
      </c>
      <c r="I109" t="n">
        <v>10</v>
      </c>
      <c r="J109" t="n">
        <v>238.54</v>
      </c>
      <c r="K109" t="n">
        <v>54.38</v>
      </c>
      <c r="L109" t="n">
        <v>27.75</v>
      </c>
      <c r="M109" t="n">
        <v>8</v>
      </c>
      <c r="N109" t="n">
        <v>56.41</v>
      </c>
      <c r="O109" t="n">
        <v>29654.08</v>
      </c>
      <c r="P109" t="n">
        <v>314.87</v>
      </c>
      <c r="Q109" t="n">
        <v>452.56</v>
      </c>
      <c r="R109" t="n">
        <v>70.76000000000001</v>
      </c>
      <c r="S109" t="n">
        <v>57.64</v>
      </c>
      <c r="T109" t="n">
        <v>4466.73</v>
      </c>
      <c r="U109" t="n">
        <v>0.8100000000000001</v>
      </c>
      <c r="V109" t="n">
        <v>0.88</v>
      </c>
      <c r="W109" t="n">
        <v>6.81</v>
      </c>
      <c r="X109" t="n">
        <v>0.26</v>
      </c>
      <c r="Y109" t="n">
        <v>1</v>
      </c>
      <c r="Z109" t="n">
        <v>10</v>
      </c>
    </row>
    <row r="110">
      <c r="A110" t="n">
        <v>108</v>
      </c>
      <c r="B110" t="n">
        <v>100</v>
      </c>
      <c r="C110" t="inlineStr">
        <is>
          <t xml:space="preserve">CONCLUIDO	</t>
        </is>
      </c>
      <c r="D110" t="n">
        <v>3.7195</v>
      </c>
      <c r="E110" t="n">
        <v>26.88</v>
      </c>
      <c r="F110" t="n">
        <v>23.98</v>
      </c>
      <c r="G110" t="n">
        <v>143.88</v>
      </c>
      <c r="H110" t="n">
        <v>2.08</v>
      </c>
      <c r="I110" t="n">
        <v>10</v>
      </c>
      <c r="J110" t="n">
        <v>238.97</v>
      </c>
      <c r="K110" t="n">
        <v>54.38</v>
      </c>
      <c r="L110" t="n">
        <v>28</v>
      </c>
      <c r="M110" t="n">
        <v>8</v>
      </c>
      <c r="N110" t="n">
        <v>56.6</v>
      </c>
      <c r="O110" t="n">
        <v>29707.68</v>
      </c>
      <c r="P110" t="n">
        <v>313.78</v>
      </c>
      <c r="Q110" t="n">
        <v>452.57</v>
      </c>
      <c r="R110" t="n">
        <v>70.59</v>
      </c>
      <c r="S110" t="n">
        <v>57.64</v>
      </c>
      <c r="T110" t="n">
        <v>4383.33</v>
      </c>
      <c r="U110" t="n">
        <v>0.82</v>
      </c>
      <c r="V110" t="n">
        <v>0.88</v>
      </c>
      <c r="W110" t="n">
        <v>6.81</v>
      </c>
      <c r="X110" t="n">
        <v>0.26</v>
      </c>
      <c r="Y110" t="n">
        <v>1</v>
      </c>
      <c r="Z110" t="n">
        <v>10</v>
      </c>
    </row>
    <row r="111">
      <c r="A111" t="n">
        <v>109</v>
      </c>
      <c r="B111" t="n">
        <v>100</v>
      </c>
      <c r="C111" t="inlineStr">
        <is>
          <t xml:space="preserve">CONCLUIDO	</t>
        </is>
      </c>
      <c r="D111" t="n">
        <v>3.729</v>
      </c>
      <c r="E111" t="n">
        <v>26.82</v>
      </c>
      <c r="F111" t="n">
        <v>23.95</v>
      </c>
      <c r="G111" t="n">
        <v>159.67</v>
      </c>
      <c r="H111" t="n">
        <v>2.1</v>
      </c>
      <c r="I111" t="n">
        <v>9</v>
      </c>
      <c r="J111" t="n">
        <v>239.41</v>
      </c>
      <c r="K111" t="n">
        <v>54.38</v>
      </c>
      <c r="L111" t="n">
        <v>28.25</v>
      </c>
      <c r="M111" t="n">
        <v>7</v>
      </c>
      <c r="N111" t="n">
        <v>56.78</v>
      </c>
      <c r="O111" t="n">
        <v>29761.35</v>
      </c>
      <c r="P111" t="n">
        <v>313.75</v>
      </c>
      <c r="Q111" t="n">
        <v>452.57</v>
      </c>
      <c r="R111" t="n">
        <v>69.72</v>
      </c>
      <c r="S111" t="n">
        <v>57.64</v>
      </c>
      <c r="T111" t="n">
        <v>3954.01</v>
      </c>
      <c r="U111" t="n">
        <v>0.83</v>
      </c>
      <c r="V111" t="n">
        <v>0.89</v>
      </c>
      <c r="W111" t="n">
        <v>6.81</v>
      </c>
      <c r="X111" t="n">
        <v>0.23</v>
      </c>
      <c r="Y111" t="n">
        <v>1</v>
      </c>
      <c r="Z111" t="n">
        <v>10</v>
      </c>
    </row>
    <row r="112">
      <c r="A112" t="n">
        <v>110</v>
      </c>
      <c r="B112" t="n">
        <v>100</v>
      </c>
      <c r="C112" t="inlineStr">
        <is>
          <t xml:space="preserve">CONCLUIDO	</t>
        </is>
      </c>
      <c r="D112" t="n">
        <v>3.7301</v>
      </c>
      <c r="E112" t="n">
        <v>26.81</v>
      </c>
      <c r="F112" t="n">
        <v>23.94</v>
      </c>
      <c r="G112" t="n">
        <v>159.61</v>
      </c>
      <c r="H112" t="n">
        <v>2.11</v>
      </c>
      <c r="I112" t="n">
        <v>9</v>
      </c>
      <c r="J112" t="n">
        <v>239.85</v>
      </c>
      <c r="K112" t="n">
        <v>54.38</v>
      </c>
      <c r="L112" t="n">
        <v>28.5</v>
      </c>
      <c r="M112" t="n">
        <v>7</v>
      </c>
      <c r="N112" t="n">
        <v>56.97</v>
      </c>
      <c r="O112" t="n">
        <v>29815.09</v>
      </c>
      <c r="P112" t="n">
        <v>313.86</v>
      </c>
      <c r="Q112" t="n">
        <v>452.55</v>
      </c>
      <c r="R112" t="n">
        <v>69.48</v>
      </c>
      <c r="S112" t="n">
        <v>57.64</v>
      </c>
      <c r="T112" t="n">
        <v>3833.47</v>
      </c>
      <c r="U112" t="n">
        <v>0.83</v>
      </c>
      <c r="V112" t="n">
        <v>0.89</v>
      </c>
      <c r="W112" t="n">
        <v>6.81</v>
      </c>
      <c r="X112" t="n">
        <v>0.22</v>
      </c>
      <c r="Y112" t="n">
        <v>1</v>
      </c>
      <c r="Z112" t="n">
        <v>10</v>
      </c>
    </row>
    <row r="113">
      <c r="A113" t="n">
        <v>111</v>
      </c>
      <c r="B113" t="n">
        <v>100</v>
      </c>
      <c r="C113" t="inlineStr">
        <is>
          <t xml:space="preserve">CONCLUIDO	</t>
        </is>
      </c>
      <c r="D113" t="n">
        <v>3.7296</v>
      </c>
      <c r="E113" t="n">
        <v>26.81</v>
      </c>
      <c r="F113" t="n">
        <v>23.95</v>
      </c>
      <c r="G113" t="n">
        <v>159.64</v>
      </c>
      <c r="H113" t="n">
        <v>2.13</v>
      </c>
      <c r="I113" t="n">
        <v>9</v>
      </c>
      <c r="J113" t="n">
        <v>240.28</v>
      </c>
      <c r="K113" t="n">
        <v>54.38</v>
      </c>
      <c r="L113" t="n">
        <v>28.75</v>
      </c>
      <c r="M113" t="n">
        <v>7</v>
      </c>
      <c r="N113" t="n">
        <v>57.16</v>
      </c>
      <c r="O113" t="n">
        <v>29869.01</v>
      </c>
      <c r="P113" t="n">
        <v>314.4</v>
      </c>
      <c r="Q113" t="n">
        <v>452.56</v>
      </c>
      <c r="R113" t="n">
        <v>69.61</v>
      </c>
      <c r="S113" t="n">
        <v>57.64</v>
      </c>
      <c r="T113" t="n">
        <v>3900.14</v>
      </c>
      <c r="U113" t="n">
        <v>0.83</v>
      </c>
      <c r="V113" t="n">
        <v>0.89</v>
      </c>
      <c r="W113" t="n">
        <v>6.81</v>
      </c>
      <c r="X113" t="n">
        <v>0.22</v>
      </c>
      <c r="Y113" t="n">
        <v>1</v>
      </c>
      <c r="Z113" t="n">
        <v>10</v>
      </c>
    </row>
    <row r="114">
      <c r="A114" t="n">
        <v>112</v>
      </c>
      <c r="B114" t="n">
        <v>100</v>
      </c>
      <c r="C114" t="inlineStr">
        <is>
          <t xml:space="preserve">CONCLUIDO	</t>
        </is>
      </c>
      <c r="D114" t="n">
        <v>3.7291</v>
      </c>
      <c r="E114" t="n">
        <v>26.82</v>
      </c>
      <c r="F114" t="n">
        <v>23.95</v>
      </c>
      <c r="G114" t="n">
        <v>159.66</v>
      </c>
      <c r="H114" t="n">
        <v>2.14</v>
      </c>
      <c r="I114" t="n">
        <v>9</v>
      </c>
      <c r="J114" t="n">
        <v>240.72</v>
      </c>
      <c r="K114" t="n">
        <v>54.38</v>
      </c>
      <c r="L114" t="n">
        <v>29</v>
      </c>
      <c r="M114" t="n">
        <v>7</v>
      </c>
      <c r="N114" t="n">
        <v>57.34</v>
      </c>
      <c r="O114" t="n">
        <v>29922.88</v>
      </c>
      <c r="P114" t="n">
        <v>314.82</v>
      </c>
      <c r="Q114" t="n">
        <v>452.56</v>
      </c>
      <c r="R114" t="n">
        <v>69.66</v>
      </c>
      <c r="S114" t="n">
        <v>57.64</v>
      </c>
      <c r="T114" t="n">
        <v>3925.01</v>
      </c>
      <c r="U114" t="n">
        <v>0.83</v>
      </c>
      <c r="V114" t="n">
        <v>0.89</v>
      </c>
      <c r="W114" t="n">
        <v>6.81</v>
      </c>
      <c r="X114" t="n">
        <v>0.23</v>
      </c>
      <c r="Y114" t="n">
        <v>1</v>
      </c>
      <c r="Z114" t="n">
        <v>10</v>
      </c>
    </row>
    <row r="115">
      <c r="A115" t="n">
        <v>113</v>
      </c>
      <c r="B115" t="n">
        <v>100</v>
      </c>
      <c r="C115" t="inlineStr">
        <is>
          <t xml:space="preserve">CONCLUIDO	</t>
        </is>
      </c>
      <c r="D115" t="n">
        <v>3.7289</v>
      </c>
      <c r="E115" t="n">
        <v>26.82</v>
      </c>
      <c r="F115" t="n">
        <v>23.95</v>
      </c>
      <c r="G115" t="n">
        <v>159.67</v>
      </c>
      <c r="H115" t="n">
        <v>2.16</v>
      </c>
      <c r="I115" t="n">
        <v>9</v>
      </c>
      <c r="J115" t="n">
        <v>241.16</v>
      </c>
      <c r="K115" t="n">
        <v>54.38</v>
      </c>
      <c r="L115" t="n">
        <v>29.25</v>
      </c>
      <c r="M115" t="n">
        <v>7</v>
      </c>
      <c r="N115" t="n">
        <v>57.53</v>
      </c>
      <c r="O115" t="n">
        <v>29976.82</v>
      </c>
      <c r="P115" t="n">
        <v>315.32</v>
      </c>
      <c r="Q115" t="n">
        <v>452.59</v>
      </c>
      <c r="R115" t="n">
        <v>69.65000000000001</v>
      </c>
      <c r="S115" t="n">
        <v>57.64</v>
      </c>
      <c r="T115" t="n">
        <v>3917.33</v>
      </c>
      <c r="U115" t="n">
        <v>0.83</v>
      </c>
      <c r="V115" t="n">
        <v>0.89</v>
      </c>
      <c r="W115" t="n">
        <v>6.81</v>
      </c>
      <c r="X115" t="n">
        <v>0.23</v>
      </c>
      <c r="Y115" t="n">
        <v>1</v>
      </c>
      <c r="Z115" t="n">
        <v>10</v>
      </c>
    </row>
    <row r="116">
      <c r="A116" t="n">
        <v>114</v>
      </c>
      <c r="B116" t="n">
        <v>100</v>
      </c>
      <c r="C116" t="inlineStr">
        <is>
          <t xml:space="preserve">CONCLUIDO	</t>
        </is>
      </c>
      <c r="D116" t="n">
        <v>3.73</v>
      </c>
      <c r="E116" t="n">
        <v>26.81</v>
      </c>
      <c r="F116" t="n">
        <v>23.94</v>
      </c>
      <c r="G116" t="n">
        <v>159.62</v>
      </c>
      <c r="H116" t="n">
        <v>2.17</v>
      </c>
      <c r="I116" t="n">
        <v>9</v>
      </c>
      <c r="J116" t="n">
        <v>241.59</v>
      </c>
      <c r="K116" t="n">
        <v>54.38</v>
      </c>
      <c r="L116" t="n">
        <v>29.5</v>
      </c>
      <c r="M116" t="n">
        <v>7</v>
      </c>
      <c r="N116" t="n">
        <v>57.72</v>
      </c>
      <c r="O116" t="n">
        <v>30030.83</v>
      </c>
      <c r="P116" t="n">
        <v>315.18</v>
      </c>
      <c r="Q116" t="n">
        <v>452.56</v>
      </c>
      <c r="R116" t="n">
        <v>69.51000000000001</v>
      </c>
      <c r="S116" t="n">
        <v>57.64</v>
      </c>
      <c r="T116" t="n">
        <v>3847.22</v>
      </c>
      <c r="U116" t="n">
        <v>0.83</v>
      </c>
      <c r="V116" t="n">
        <v>0.89</v>
      </c>
      <c r="W116" t="n">
        <v>6.81</v>
      </c>
      <c r="X116" t="n">
        <v>0.22</v>
      </c>
      <c r="Y116" t="n">
        <v>1</v>
      </c>
      <c r="Z116" t="n">
        <v>10</v>
      </c>
    </row>
    <row r="117">
      <c r="A117" t="n">
        <v>115</v>
      </c>
      <c r="B117" t="n">
        <v>100</v>
      </c>
      <c r="C117" t="inlineStr">
        <is>
          <t xml:space="preserve">CONCLUIDO	</t>
        </is>
      </c>
      <c r="D117" t="n">
        <v>3.7283</v>
      </c>
      <c r="E117" t="n">
        <v>26.82</v>
      </c>
      <c r="F117" t="n">
        <v>23.95</v>
      </c>
      <c r="G117" t="n">
        <v>159.7</v>
      </c>
      <c r="H117" t="n">
        <v>2.19</v>
      </c>
      <c r="I117" t="n">
        <v>9</v>
      </c>
      <c r="J117" t="n">
        <v>242.03</v>
      </c>
      <c r="K117" t="n">
        <v>54.38</v>
      </c>
      <c r="L117" t="n">
        <v>29.75</v>
      </c>
      <c r="M117" t="n">
        <v>7</v>
      </c>
      <c r="N117" t="n">
        <v>57.91</v>
      </c>
      <c r="O117" t="n">
        <v>30084.9</v>
      </c>
      <c r="P117" t="n">
        <v>315.27</v>
      </c>
      <c r="Q117" t="n">
        <v>452.59</v>
      </c>
      <c r="R117" t="n">
        <v>69.81999999999999</v>
      </c>
      <c r="S117" t="n">
        <v>57.64</v>
      </c>
      <c r="T117" t="n">
        <v>4004.33</v>
      </c>
      <c r="U117" t="n">
        <v>0.83</v>
      </c>
      <c r="V117" t="n">
        <v>0.89</v>
      </c>
      <c r="W117" t="n">
        <v>6.81</v>
      </c>
      <c r="X117" t="n">
        <v>0.23</v>
      </c>
      <c r="Y117" t="n">
        <v>1</v>
      </c>
      <c r="Z117" t="n">
        <v>10</v>
      </c>
    </row>
    <row r="118">
      <c r="A118" t="n">
        <v>116</v>
      </c>
      <c r="B118" t="n">
        <v>100</v>
      </c>
      <c r="C118" t="inlineStr">
        <is>
          <t xml:space="preserve">CONCLUIDO	</t>
        </is>
      </c>
      <c r="D118" t="n">
        <v>3.7279</v>
      </c>
      <c r="E118" t="n">
        <v>26.82</v>
      </c>
      <c r="F118" t="n">
        <v>23.96</v>
      </c>
      <c r="G118" t="n">
        <v>159.72</v>
      </c>
      <c r="H118" t="n">
        <v>2.2</v>
      </c>
      <c r="I118" t="n">
        <v>9</v>
      </c>
      <c r="J118" t="n">
        <v>242.47</v>
      </c>
      <c r="K118" t="n">
        <v>54.38</v>
      </c>
      <c r="L118" t="n">
        <v>30</v>
      </c>
      <c r="M118" t="n">
        <v>7</v>
      </c>
      <c r="N118" t="n">
        <v>58.1</v>
      </c>
      <c r="O118" t="n">
        <v>30139.04</v>
      </c>
      <c r="P118" t="n">
        <v>314.97</v>
      </c>
      <c r="Q118" t="n">
        <v>452.59</v>
      </c>
      <c r="R118" t="n">
        <v>70.06999999999999</v>
      </c>
      <c r="S118" t="n">
        <v>57.64</v>
      </c>
      <c r="T118" t="n">
        <v>4127.25</v>
      </c>
      <c r="U118" t="n">
        <v>0.82</v>
      </c>
      <c r="V118" t="n">
        <v>0.89</v>
      </c>
      <c r="W118" t="n">
        <v>6.81</v>
      </c>
      <c r="X118" t="n">
        <v>0.23</v>
      </c>
      <c r="Y118" t="n">
        <v>1</v>
      </c>
      <c r="Z118" t="n">
        <v>10</v>
      </c>
    </row>
    <row r="119">
      <c r="A119" t="n">
        <v>117</v>
      </c>
      <c r="B119" t="n">
        <v>100</v>
      </c>
      <c r="C119" t="inlineStr">
        <is>
          <t xml:space="preserve">CONCLUIDO	</t>
        </is>
      </c>
      <c r="D119" t="n">
        <v>3.7283</v>
      </c>
      <c r="E119" t="n">
        <v>26.82</v>
      </c>
      <c r="F119" t="n">
        <v>23.96</v>
      </c>
      <c r="G119" t="n">
        <v>159.7</v>
      </c>
      <c r="H119" t="n">
        <v>2.21</v>
      </c>
      <c r="I119" t="n">
        <v>9</v>
      </c>
      <c r="J119" t="n">
        <v>242.91</v>
      </c>
      <c r="K119" t="n">
        <v>54.38</v>
      </c>
      <c r="L119" t="n">
        <v>30.25</v>
      </c>
      <c r="M119" t="n">
        <v>7</v>
      </c>
      <c r="N119" t="n">
        <v>58.28</v>
      </c>
      <c r="O119" t="n">
        <v>30193.25</v>
      </c>
      <c r="P119" t="n">
        <v>315.08</v>
      </c>
      <c r="Q119" t="n">
        <v>452.55</v>
      </c>
      <c r="R119" t="n">
        <v>69.95999999999999</v>
      </c>
      <c r="S119" t="n">
        <v>57.64</v>
      </c>
      <c r="T119" t="n">
        <v>4071.29</v>
      </c>
      <c r="U119" t="n">
        <v>0.82</v>
      </c>
      <c r="V119" t="n">
        <v>0.89</v>
      </c>
      <c r="W119" t="n">
        <v>6.81</v>
      </c>
      <c r="X119" t="n">
        <v>0.23</v>
      </c>
      <c r="Y119" t="n">
        <v>1</v>
      </c>
      <c r="Z119" t="n">
        <v>10</v>
      </c>
    </row>
    <row r="120">
      <c r="A120" t="n">
        <v>118</v>
      </c>
      <c r="B120" t="n">
        <v>100</v>
      </c>
      <c r="C120" t="inlineStr">
        <is>
          <t xml:space="preserve">CONCLUIDO	</t>
        </is>
      </c>
      <c r="D120" t="n">
        <v>3.7288</v>
      </c>
      <c r="E120" t="n">
        <v>26.82</v>
      </c>
      <c r="F120" t="n">
        <v>23.95</v>
      </c>
      <c r="G120" t="n">
        <v>159.68</v>
      </c>
      <c r="H120" t="n">
        <v>2.23</v>
      </c>
      <c r="I120" t="n">
        <v>9</v>
      </c>
      <c r="J120" t="n">
        <v>243.35</v>
      </c>
      <c r="K120" t="n">
        <v>54.38</v>
      </c>
      <c r="L120" t="n">
        <v>30.5</v>
      </c>
      <c r="M120" t="n">
        <v>7</v>
      </c>
      <c r="N120" t="n">
        <v>58.47</v>
      </c>
      <c r="O120" t="n">
        <v>30247.52</v>
      </c>
      <c r="P120" t="n">
        <v>314.58</v>
      </c>
      <c r="Q120" t="n">
        <v>452.58</v>
      </c>
      <c r="R120" t="n">
        <v>69.76000000000001</v>
      </c>
      <c r="S120" t="n">
        <v>57.64</v>
      </c>
      <c r="T120" t="n">
        <v>3971.49</v>
      </c>
      <c r="U120" t="n">
        <v>0.83</v>
      </c>
      <c r="V120" t="n">
        <v>0.89</v>
      </c>
      <c r="W120" t="n">
        <v>6.81</v>
      </c>
      <c r="X120" t="n">
        <v>0.23</v>
      </c>
      <c r="Y120" t="n">
        <v>1</v>
      </c>
      <c r="Z120" t="n">
        <v>10</v>
      </c>
    </row>
    <row r="121">
      <c r="A121" t="n">
        <v>119</v>
      </c>
      <c r="B121" t="n">
        <v>100</v>
      </c>
      <c r="C121" t="inlineStr">
        <is>
          <t xml:space="preserve">CONCLUIDO	</t>
        </is>
      </c>
      <c r="D121" t="n">
        <v>3.7295</v>
      </c>
      <c r="E121" t="n">
        <v>26.81</v>
      </c>
      <c r="F121" t="n">
        <v>23.95</v>
      </c>
      <c r="G121" t="n">
        <v>159.64</v>
      </c>
      <c r="H121" t="n">
        <v>2.24</v>
      </c>
      <c r="I121" t="n">
        <v>9</v>
      </c>
      <c r="J121" t="n">
        <v>243.79</v>
      </c>
      <c r="K121" t="n">
        <v>54.38</v>
      </c>
      <c r="L121" t="n">
        <v>30.75</v>
      </c>
      <c r="M121" t="n">
        <v>7</v>
      </c>
      <c r="N121" t="n">
        <v>58.67</v>
      </c>
      <c r="O121" t="n">
        <v>30301.87</v>
      </c>
      <c r="P121" t="n">
        <v>313.59</v>
      </c>
      <c r="Q121" t="n">
        <v>452.55</v>
      </c>
      <c r="R121" t="n">
        <v>69.54000000000001</v>
      </c>
      <c r="S121" t="n">
        <v>57.64</v>
      </c>
      <c r="T121" t="n">
        <v>3864.53</v>
      </c>
      <c r="U121" t="n">
        <v>0.83</v>
      </c>
      <c r="V121" t="n">
        <v>0.89</v>
      </c>
      <c r="W121" t="n">
        <v>6.81</v>
      </c>
      <c r="X121" t="n">
        <v>0.22</v>
      </c>
      <c r="Y121" t="n">
        <v>1</v>
      </c>
      <c r="Z121" t="n">
        <v>10</v>
      </c>
    </row>
    <row r="122">
      <c r="A122" t="n">
        <v>120</v>
      </c>
      <c r="B122" t="n">
        <v>100</v>
      </c>
      <c r="C122" t="inlineStr">
        <is>
          <t xml:space="preserve">CONCLUIDO	</t>
        </is>
      </c>
      <c r="D122" t="n">
        <v>3.7281</v>
      </c>
      <c r="E122" t="n">
        <v>26.82</v>
      </c>
      <c r="F122" t="n">
        <v>23.96</v>
      </c>
      <c r="G122" t="n">
        <v>159.71</v>
      </c>
      <c r="H122" t="n">
        <v>2.26</v>
      </c>
      <c r="I122" t="n">
        <v>9</v>
      </c>
      <c r="J122" t="n">
        <v>244.23</v>
      </c>
      <c r="K122" t="n">
        <v>54.38</v>
      </c>
      <c r="L122" t="n">
        <v>31</v>
      </c>
      <c r="M122" t="n">
        <v>7</v>
      </c>
      <c r="N122" t="n">
        <v>58.86</v>
      </c>
      <c r="O122" t="n">
        <v>30356.28</v>
      </c>
      <c r="P122" t="n">
        <v>313.15</v>
      </c>
      <c r="Q122" t="n">
        <v>452.57</v>
      </c>
      <c r="R122" t="n">
        <v>69.84</v>
      </c>
      <c r="S122" t="n">
        <v>57.64</v>
      </c>
      <c r="T122" t="n">
        <v>4014.55</v>
      </c>
      <c r="U122" t="n">
        <v>0.83</v>
      </c>
      <c r="V122" t="n">
        <v>0.89</v>
      </c>
      <c r="W122" t="n">
        <v>6.81</v>
      </c>
      <c r="X122" t="n">
        <v>0.23</v>
      </c>
      <c r="Y122" t="n">
        <v>1</v>
      </c>
      <c r="Z122" t="n">
        <v>10</v>
      </c>
    </row>
    <row r="123">
      <c r="A123" t="n">
        <v>121</v>
      </c>
      <c r="B123" t="n">
        <v>100</v>
      </c>
      <c r="C123" t="inlineStr">
        <is>
          <t xml:space="preserve">CONCLUIDO	</t>
        </is>
      </c>
      <c r="D123" t="n">
        <v>3.7278</v>
      </c>
      <c r="E123" t="n">
        <v>26.83</v>
      </c>
      <c r="F123" t="n">
        <v>23.96</v>
      </c>
      <c r="G123" t="n">
        <v>159.73</v>
      </c>
      <c r="H123" t="n">
        <v>2.27</v>
      </c>
      <c r="I123" t="n">
        <v>9</v>
      </c>
      <c r="J123" t="n">
        <v>244.68</v>
      </c>
      <c r="K123" t="n">
        <v>54.38</v>
      </c>
      <c r="L123" t="n">
        <v>31.25</v>
      </c>
      <c r="M123" t="n">
        <v>7</v>
      </c>
      <c r="N123" t="n">
        <v>59.05</v>
      </c>
      <c r="O123" t="n">
        <v>30410.77</v>
      </c>
      <c r="P123" t="n">
        <v>313.13</v>
      </c>
      <c r="Q123" t="n">
        <v>452.58</v>
      </c>
      <c r="R123" t="n">
        <v>70.03</v>
      </c>
      <c r="S123" t="n">
        <v>57.64</v>
      </c>
      <c r="T123" t="n">
        <v>4108.96</v>
      </c>
      <c r="U123" t="n">
        <v>0.82</v>
      </c>
      <c r="V123" t="n">
        <v>0.88</v>
      </c>
      <c r="W123" t="n">
        <v>6.81</v>
      </c>
      <c r="X123" t="n">
        <v>0.23</v>
      </c>
      <c r="Y123" t="n">
        <v>1</v>
      </c>
      <c r="Z123" t="n">
        <v>10</v>
      </c>
    </row>
    <row r="124">
      <c r="A124" t="n">
        <v>122</v>
      </c>
      <c r="B124" t="n">
        <v>100</v>
      </c>
      <c r="C124" t="inlineStr">
        <is>
          <t xml:space="preserve">CONCLUIDO	</t>
        </is>
      </c>
      <c r="D124" t="n">
        <v>3.7276</v>
      </c>
      <c r="E124" t="n">
        <v>26.83</v>
      </c>
      <c r="F124" t="n">
        <v>23.96</v>
      </c>
      <c r="G124" t="n">
        <v>159.73</v>
      </c>
      <c r="H124" t="n">
        <v>2.29</v>
      </c>
      <c r="I124" t="n">
        <v>9</v>
      </c>
      <c r="J124" t="n">
        <v>245.12</v>
      </c>
      <c r="K124" t="n">
        <v>54.38</v>
      </c>
      <c r="L124" t="n">
        <v>31.5</v>
      </c>
      <c r="M124" t="n">
        <v>7</v>
      </c>
      <c r="N124" t="n">
        <v>59.24</v>
      </c>
      <c r="O124" t="n">
        <v>30465.32</v>
      </c>
      <c r="P124" t="n">
        <v>312.49</v>
      </c>
      <c r="Q124" t="n">
        <v>452.55</v>
      </c>
      <c r="R124" t="n">
        <v>70.01000000000001</v>
      </c>
      <c r="S124" t="n">
        <v>57.64</v>
      </c>
      <c r="T124" t="n">
        <v>4096.77</v>
      </c>
      <c r="U124" t="n">
        <v>0.82</v>
      </c>
      <c r="V124" t="n">
        <v>0.88</v>
      </c>
      <c r="W124" t="n">
        <v>6.81</v>
      </c>
      <c r="X124" t="n">
        <v>0.24</v>
      </c>
      <c r="Y124" t="n">
        <v>1</v>
      </c>
      <c r="Z124" t="n">
        <v>10</v>
      </c>
    </row>
    <row r="125">
      <c r="A125" t="n">
        <v>123</v>
      </c>
      <c r="B125" t="n">
        <v>100</v>
      </c>
      <c r="C125" t="inlineStr">
        <is>
          <t xml:space="preserve">CONCLUIDO	</t>
        </is>
      </c>
      <c r="D125" t="n">
        <v>3.7281</v>
      </c>
      <c r="E125" t="n">
        <v>26.82</v>
      </c>
      <c r="F125" t="n">
        <v>23.96</v>
      </c>
      <c r="G125" t="n">
        <v>159.71</v>
      </c>
      <c r="H125" t="n">
        <v>2.3</v>
      </c>
      <c r="I125" t="n">
        <v>9</v>
      </c>
      <c r="J125" t="n">
        <v>245.56</v>
      </c>
      <c r="K125" t="n">
        <v>54.38</v>
      </c>
      <c r="L125" t="n">
        <v>31.75</v>
      </c>
      <c r="M125" t="n">
        <v>7</v>
      </c>
      <c r="N125" t="n">
        <v>59.43</v>
      </c>
      <c r="O125" t="n">
        <v>30519.94</v>
      </c>
      <c r="P125" t="n">
        <v>312.04</v>
      </c>
      <c r="Q125" t="n">
        <v>452.57</v>
      </c>
      <c r="R125" t="n">
        <v>69.92</v>
      </c>
      <c r="S125" t="n">
        <v>57.64</v>
      </c>
      <c r="T125" t="n">
        <v>4051.46</v>
      </c>
      <c r="U125" t="n">
        <v>0.82</v>
      </c>
      <c r="V125" t="n">
        <v>0.89</v>
      </c>
      <c r="W125" t="n">
        <v>6.81</v>
      </c>
      <c r="X125" t="n">
        <v>0.23</v>
      </c>
      <c r="Y125" t="n">
        <v>1</v>
      </c>
      <c r="Z125" t="n">
        <v>10</v>
      </c>
    </row>
    <row r="126">
      <c r="A126" t="n">
        <v>124</v>
      </c>
      <c r="B126" t="n">
        <v>100</v>
      </c>
      <c r="C126" t="inlineStr">
        <is>
          <t xml:space="preserve">CONCLUIDO	</t>
        </is>
      </c>
      <c r="D126" t="n">
        <v>3.7389</v>
      </c>
      <c r="E126" t="n">
        <v>26.75</v>
      </c>
      <c r="F126" t="n">
        <v>23.92</v>
      </c>
      <c r="G126" t="n">
        <v>179.39</v>
      </c>
      <c r="H126" t="n">
        <v>2.31</v>
      </c>
      <c r="I126" t="n">
        <v>8</v>
      </c>
      <c r="J126" t="n">
        <v>246</v>
      </c>
      <c r="K126" t="n">
        <v>54.38</v>
      </c>
      <c r="L126" t="n">
        <v>32</v>
      </c>
      <c r="M126" t="n">
        <v>6</v>
      </c>
      <c r="N126" t="n">
        <v>59.63</v>
      </c>
      <c r="O126" t="n">
        <v>30574.64</v>
      </c>
      <c r="P126" t="n">
        <v>311.38</v>
      </c>
      <c r="Q126" t="n">
        <v>452.55</v>
      </c>
      <c r="R126" t="n">
        <v>68.67</v>
      </c>
      <c r="S126" t="n">
        <v>57.64</v>
      </c>
      <c r="T126" t="n">
        <v>3434.48</v>
      </c>
      <c r="U126" t="n">
        <v>0.84</v>
      </c>
      <c r="V126" t="n">
        <v>0.89</v>
      </c>
      <c r="W126" t="n">
        <v>6.81</v>
      </c>
      <c r="X126" t="n">
        <v>0.19</v>
      </c>
      <c r="Y126" t="n">
        <v>1</v>
      </c>
      <c r="Z126" t="n">
        <v>10</v>
      </c>
    </row>
    <row r="127">
      <c r="A127" t="n">
        <v>125</v>
      </c>
      <c r="B127" t="n">
        <v>100</v>
      </c>
      <c r="C127" t="inlineStr">
        <is>
          <t xml:space="preserve">CONCLUIDO	</t>
        </is>
      </c>
      <c r="D127" t="n">
        <v>3.7386</v>
      </c>
      <c r="E127" t="n">
        <v>26.75</v>
      </c>
      <c r="F127" t="n">
        <v>23.92</v>
      </c>
      <c r="G127" t="n">
        <v>179.4</v>
      </c>
      <c r="H127" t="n">
        <v>2.33</v>
      </c>
      <c r="I127" t="n">
        <v>8</v>
      </c>
      <c r="J127" t="n">
        <v>246.45</v>
      </c>
      <c r="K127" t="n">
        <v>54.38</v>
      </c>
      <c r="L127" t="n">
        <v>32.25</v>
      </c>
      <c r="M127" t="n">
        <v>6</v>
      </c>
      <c r="N127" t="n">
        <v>59.82</v>
      </c>
      <c r="O127" t="n">
        <v>30629.4</v>
      </c>
      <c r="P127" t="n">
        <v>311.42</v>
      </c>
      <c r="Q127" t="n">
        <v>452.56</v>
      </c>
      <c r="R127" t="n">
        <v>68.79000000000001</v>
      </c>
      <c r="S127" t="n">
        <v>57.64</v>
      </c>
      <c r="T127" t="n">
        <v>3495.34</v>
      </c>
      <c r="U127" t="n">
        <v>0.84</v>
      </c>
      <c r="V127" t="n">
        <v>0.89</v>
      </c>
      <c r="W127" t="n">
        <v>6.8</v>
      </c>
      <c r="X127" t="n">
        <v>0.2</v>
      </c>
      <c r="Y127" t="n">
        <v>1</v>
      </c>
      <c r="Z127" t="n">
        <v>10</v>
      </c>
    </row>
    <row r="128">
      <c r="A128" t="n">
        <v>126</v>
      </c>
      <c r="B128" t="n">
        <v>100</v>
      </c>
      <c r="C128" t="inlineStr">
        <is>
          <t xml:space="preserve">CONCLUIDO	</t>
        </is>
      </c>
      <c r="D128" t="n">
        <v>3.7382</v>
      </c>
      <c r="E128" t="n">
        <v>26.75</v>
      </c>
      <c r="F128" t="n">
        <v>23.92</v>
      </c>
      <c r="G128" t="n">
        <v>179.43</v>
      </c>
      <c r="H128" t="n">
        <v>2.34</v>
      </c>
      <c r="I128" t="n">
        <v>8</v>
      </c>
      <c r="J128" t="n">
        <v>246.89</v>
      </c>
      <c r="K128" t="n">
        <v>54.38</v>
      </c>
      <c r="L128" t="n">
        <v>32.5</v>
      </c>
      <c r="M128" t="n">
        <v>6</v>
      </c>
      <c r="N128" t="n">
        <v>60.02</v>
      </c>
      <c r="O128" t="n">
        <v>30684.23</v>
      </c>
      <c r="P128" t="n">
        <v>311.71</v>
      </c>
      <c r="Q128" t="n">
        <v>452.55</v>
      </c>
      <c r="R128" t="n">
        <v>68.86</v>
      </c>
      <c r="S128" t="n">
        <v>57.64</v>
      </c>
      <c r="T128" t="n">
        <v>3529.32</v>
      </c>
      <c r="U128" t="n">
        <v>0.84</v>
      </c>
      <c r="V128" t="n">
        <v>0.89</v>
      </c>
      <c r="W128" t="n">
        <v>6.81</v>
      </c>
      <c r="X128" t="n">
        <v>0.2</v>
      </c>
      <c r="Y128" t="n">
        <v>1</v>
      </c>
      <c r="Z128" t="n">
        <v>10</v>
      </c>
    </row>
    <row r="129">
      <c r="A129" t="n">
        <v>127</v>
      </c>
      <c r="B129" t="n">
        <v>100</v>
      </c>
      <c r="C129" t="inlineStr">
        <is>
          <t xml:space="preserve">CONCLUIDO	</t>
        </is>
      </c>
      <c r="D129" t="n">
        <v>3.7392</v>
      </c>
      <c r="E129" t="n">
        <v>26.74</v>
      </c>
      <c r="F129" t="n">
        <v>23.92</v>
      </c>
      <c r="G129" t="n">
        <v>179.37</v>
      </c>
      <c r="H129" t="n">
        <v>2.36</v>
      </c>
      <c r="I129" t="n">
        <v>8</v>
      </c>
      <c r="J129" t="n">
        <v>247.34</v>
      </c>
      <c r="K129" t="n">
        <v>54.38</v>
      </c>
      <c r="L129" t="n">
        <v>32.75</v>
      </c>
      <c r="M129" t="n">
        <v>6</v>
      </c>
      <c r="N129" t="n">
        <v>60.21</v>
      </c>
      <c r="O129" t="n">
        <v>30739.14</v>
      </c>
      <c r="P129" t="n">
        <v>311.82</v>
      </c>
      <c r="Q129" t="n">
        <v>452.55</v>
      </c>
      <c r="R129" t="n">
        <v>68.68000000000001</v>
      </c>
      <c r="S129" t="n">
        <v>57.64</v>
      </c>
      <c r="T129" t="n">
        <v>3437.77</v>
      </c>
      <c r="U129" t="n">
        <v>0.84</v>
      </c>
      <c r="V129" t="n">
        <v>0.89</v>
      </c>
      <c r="W129" t="n">
        <v>6.8</v>
      </c>
      <c r="X129" t="n">
        <v>0.19</v>
      </c>
      <c r="Y129" t="n">
        <v>1</v>
      </c>
      <c r="Z129" t="n">
        <v>10</v>
      </c>
    </row>
    <row r="130">
      <c r="A130" t="n">
        <v>128</v>
      </c>
      <c r="B130" t="n">
        <v>100</v>
      </c>
      <c r="C130" t="inlineStr">
        <is>
          <t xml:space="preserve">CONCLUIDO	</t>
        </is>
      </c>
      <c r="D130" t="n">
        <v>3.738</v>
      </c>
      <c r="E130" t="n">
        <v>26.75</v>
      </c>
      <c r="F130" t="n">
        <v>23.92</v>
      </c>
      <c r="G130" t="n">
        <v>179.43</v>
      </c>
      <c r="H130" t="n">
        <v>2.37</v>
      </c>
      <c r="I130" t="n">
        <v>8</v>
      </c>
      <c r="J130" t="n">
        <v>247.78</v>
      </c>
      <c r="K130" t="n">
        <v>54.38</v>
      </c>
      <c r="L130" t="n">
        <v>33</v>
      </c>
      <c r="M130" t="n">
        <v>6</v>
      </c>
      <c r="N130" t="n">
        <v>60.41</v>
      </c>
      <c r="O130" t="n">
        <v>30794.11</v>
      </c>
      <c r="P130" t="n">
        <v>312.16</v>
      </c>
      <c r="Q130" t="n">
        <v>452.56</v>
      </c>
      <c r="R130" t="n">
        <v>68.8</v>
      </c>
      <c r="S130" t="n">
        <v>57.64</v>
      </c>
      <c r="T130" t="n">
        <v>3497.08</v>
      </c>
      <c r="U130" t="n">
        <v>0.84</v>
      </c>
      <c r="V130" t="n">
        <v>0.89</v>
      </c>
      <c r="W130" t="n">
        <v>6.81</v>
      </c>
      <c r="X130" t="n">
        <v>0.2</v>
      </c>
      <c r="Y130" t="n">
        <v>1</v>
      </c>
      <c r="Z130" t="n">
        <v>10</v>
      </c>
    </row>
    <row r="131">
      <c r="A131" t="n">
        <v>129</v>
      </c>
      <c r="B131" t="n">
        <v>100</v>
      </c>
      <c r="C131" t="inlineStr">
        <is>
          <t xml:space="preserve">CONCLUIDO	</t>
        </is>
      </c>
      <c r="D131" t="n">
        <v>3.7386</v>
      </c>
      <c r="E131" t="n">
        <v>26.75</v>
      </c>
      <c r="F131" t="n">
        <v>23.92</v>
      </c>
      <c r="G131" t="n">
        <v>179.4</v>
      </c>
      <c r="H131" t="n">
        <v>2.38</v>
      </c>
      <c r="I131" t="n">
        <v>8</v>
      </c>
      <c r="J131" t="n">
        <v>248.23</v>
      </c>
      <c r="K131" t="n">
        <v>54.38</v>
      </c>
      <c r="L131" t="n">
        <v>33.25</v>
      </c>
      <c r="M131" t="n">
        <v>6</v>
      </c>
      <c r="N131" t="n">
        <v>60.6</v>
      </c>
      <c r="O131" t="n">
        <v>30849.16</v>
      </c>
      <c r="P131" t="n">
        <v>312.1</v>
      </c>
      <c r="Q131" t="n">
        <v>452.6</v>
      </c>
      <c r="R131" t="n">
        <v>68.73999999999999</v>
      </c>
      <c r="S131" t="n">
        <v>57.64</v>
      </c>
      <c r="T131" t="n">
        <v>3466.02</v>
      </c>
      <c r="U131" t="n">
        <v>0.84</v>
      </c>
      <c r="V131" t="n">
        <v>0.89</v>
      </c>
      <c r="W131" t="n">
        <v>6.81</v>
      </c>
      <c r="X131" t="n">
        <v>0.2</v>
      </c>
      <c r="Y131" t="n">
        <v>1</v>
      </c>
      <c r="Z131" t="n">
        <v>10</v>
      </c>
    </row>
    <row r="132">
      <c r="A132" t="n">
        <v>130</v>
      </c>
      <c r="B132" t="n">
        <v>100</v>
      </c>
      <c r="C132" t="inlineStr">
        <is>
          <t xml:space="preserve">CONCLUIDO	</t>
        </is>
      </c>
      <c r="D132" t="n">
        <v>3.7403</v>
      </c>
      <c r="E132" t="n">
        <v>26.74</v>
      </c>
      <c r="F132" t="n">
        <v>23.91</v>
      </c>
      <c r="G132" t="n">
        <v>179.31</v>
      </c>
      <c r="H132" t="n">
        <v>2.4</v>
      </c>
      <c r="I132" t="n">
        <v>8</v>
      </c>
      <c r="J132" t="n">
        <v>248.68</v>
      </c>
      <c r="K132" t="n">
        <v>54.38</v>
      </c>
      <c r="L132" t="n">
        <v>33.5</v>
      </c>
      <c r="M132" t="n">
        <v>6</v>
      </c>
      <c r="N132" t="n">
        <v>60.8</v>
      </c>
      <c r="O132" t="n">
        <v>30904.28</v>
      </c>
      <c r="P132" t="n">
        <v>311.71</v>
      </c>
      <c r="Q132" t="n">
        <v>452.56</v>
      </c>
      <c r="R132" t="n">
        <v>68.37</v>
      </c>
      <c r="S132" t="n">
        <v>57.64</v>
      </c>
      <c r="T132" t="n">
        <v>3280.99</v>
      </c>
      <c r="U132" t="n">
        <v>0.84</v>
      </c>
      <c r="V132" t="n">
        <v>0.89</v>
      </c>
      <c r="W132" t="n">
        <v>6.8</v>
      </c>
      <c r="X132" t="n">
        <v>0.18</v>
      </c>
      <c r="Y132" t="n">
        <v>1</v>
      </c>
      <c r="Z132" t="n">
        <v>10</v>
      </c>
    </row>
    <row r="133">
      <c r="A133" t="n">
        <v>131</v>
      </c>
      <c r="B133" t="n">
        <v>100</v>
      </c>
      <c r="C133" t="inlineStr">
        <is>
          <t xml:space="preserve">CONCLUIDO	</t>
        </is>
      </c>
      <c r="D133" t="n">
        <v>3.7396</v>
      </c>
      <c r="E133" t="n">
        <v>26.74</v>
      </c>
      <c r="F133" t="n">
        <v>23.91</v>
      </c>
      <c r="G133" t="n">
        <v>179.35</v>
      </c>
      <c r="H133" t="n">
        <v>2.41</v>
      </c>
      <c r="I133" t="n">
        <v>8</v>
      </c>
      <c r="J133" t="n">
        <v>249.12</v>
      </c>
      <c r="K133" t="n">
        <v>54.38</v>
      </c>
      <c r="L133" t="n">
        <v>33.75</v>
      </c>
      <c r="M133" t="n">
        <v>6</v>
      </c>
      <c r="N133" t="n">
        <v>61</v>
      </c>
      <c r="O133" t="n">
        <v>30959.46</v>
      </c>
      <c r="P133" t="n">
        <v>311.93</v>
      </c>
      <c r="Q133" t="n">
        <v>452.55</v>
      </c>
      <c r="R133" t="n">
        <v>68.45999999999999</v>
      </c>
      <c r="S133" t="n">
        <v>57.64</v>
      </c>
      <c r="T133" t="n">
        <v>3330.39</v>
      </c>
      <c r="U133" t="n">
        <v>0.84</v>
      </c>
      <c r="V133" t="n">
        <v>0.89</v>
      </c>
      <c r="W133" t="n">
        <v>6.81</v>
      </c>
      <c r="X133" t="n">
        <v>0.19</v>
      </c>
      <c r="Y133" t="n">
        <v>1</v>
      </c>
      <c r="Z133" t="n">
        <v>10</v>
      </c>
    </row>
    <row r="134">
      <c r="A134" t="n">
        <v>132</v>
      </c>
      <c r="B134" t="n">
        <v>100</v>
      </c>
      <c r="C134" t="inlineStr">
        <is>
          <t xml:space="preserve">CONCLUIDO	</t>
        </is>
      </c>
      <c r="D134" t="n">
        <v>3.7393</v>
      </c>
      <c r="E134" t="n">
        <v>26.74</v>
      </c>
      <c r="F134" t="n">
        <v>23.91</v>
      </c>
      <c r="G134" t="n">
        <v>179.36</v>
      </c>
      <c r="H134" t="n">
        <v>2.42</v>
      </c>
      <c r="I134" t="n">
        <v>8</v>
      </c>
      <c r="J134" t="n">
        <v>249.57</v>
      </c>
      <c r="K134" t="n">
        <v>54.38</v>
      </c>
      <c r="L134" t="n">
        <v>34</v>
      </c>
      <c r="M134" t="n">
        <v>6</v>
      </c>
      <c r="N134" t="n">
        <v>61.2</v>
      </c>
      <c r="O134" t="n">
        <v>31014.73</v>
      </c>
      <c r="P134" t="n">
        <v>312.02</v>
      </c>
      <c r="Q134" t="n">
        <v>452.56</v>
      </c>
      <c r="R134" t="n">
        <v>68.61</v>
      </c>
      <c r="S134" t="n">
        <v>57.64</v>
      </c>
      <c r="T134" t="n">
        <v>3401.49</v>
      </c>
      <c r="U134" t="n">
        <v>0.84</v>
      </c>
      <c r="V134" t="n">
        <v>0.89</v>
      </c>
      <c r="W134" t="n">
        <v>6.81</v>
      </c>
      <c r="X134" t="n">
        <v>0.19</v>
      </c>
      <c r="Y134" t="n">
        <v>1</v>
      </c>
      <c r="Z134" t="n">
        <v>10</v>
      </c>
    </row>
    <row r="135">
      <c r="A135" t="n">
        <v>133</v>
      </c>
      <c r="B135" t="n">
        <v>100</v>
      </c>
      <c r="C135" t="inlineStr">
        <is>
          <t xml:space="preserve">CONCLUIDO	</t>
        </is>
      </c>
      <c r="D135" t="n">
        <v>3.7384</v>
      </c>
      <c r="E135" t="n">
        <v>26.75</v>
      </c>
      <c r="F135" t="n">
        <v>23.92</v>
      </c>
      <c r="G135" t="n">
        <v>179.41</v>
      </c>
      <c r="H135" t="n">
        <v>2.44</v>
      </c>
      <c r="I135" t="n">
        <v>8</v>
      </c>
      <c r="J135" t="n">
        <v>250.02</v>
      </c>
      <c r="K135" t="n">
        <v>54.38</v>
      </c>
      <c r="L135" t="n">
        <v>34.25</v>
      </c>
      <c r="M135" t="n">
        <v>6</v>
      </c>
      <c r="N135" t="n">
        <v>61.39</v>
      </c>
      <c r="O135" t="n">
        <v>31070.06</v>
      </c>
      <c r="P135" t="n">
        <v>311.81</v>
      </c>
      <c r="Q135" t="n">
        <v>452.57</v>
      </c>
      <c r="R135" t="n">
        <v>68.72</v>
      </c>
      <c r="S135" t="n">
        <v>57.64</v>
      </c>
      <c r="T135" t="n">
        <v>3456.51</v>
      </c>
      <c r="U135" t="n">
        <v>0.84</v>
      </c>
      <c r="V135" t="n">
        <v>0.89</v>
      </c>
      <c r="W135" t="n">
        <v>6.81</v>
      </c>
      <c r="X135" t="n">
        <v>0.2</v>
      </c>
      <c r="Y135" t="n">
        <v>1</v>
      </c>
      <c r="Z135" t="n">
        <v>10</v>
      </c>
    </row>
    <row r="136">
      <c r="A136" t="n">
        <v>134</v>
      </c>
      <c r="B136" t="n">
        <v>100</v>
      </c>
      <c r="C136" t="inlineStr">
        <is>
          <t xml:space="preserve">CONCLUIDO	</t>
        </is>
      </c>
      <c r="D136" t="n">
        <v>3.7386</v>
      </c>
      <c r="E136" t="n">
        <v>26.75</v>
      </c>
      <c r="F136" t="n">
        <v>23.92</v>
      </c>
      <c r="G136" t="n">
        <v>179.4</v>
      </c>
      <c r="H136" t="n">
        <v>2.45</v>
      </c>
      <c r="I136" t="n">
        <v>8</v>
      </c>
      <c r="J136" t="n">
        <v>250.47</v>
      </c>
      <c r="K136" t="n">
        <v>54.38</v>
      </c>
      <c r="L136" t="n">
        <v>34.5</v>
      </c>
      <c r="M136" t="n">
        <v>6</v>
      </c>
      <c r="N136" t="n">
        <v>61.59</v>
      </c>
      <c r="O136" t="n">
        <v>31125.47</v>
      </c>
      <c r="P136" t="n">
        <v>311.52</v>
      </c>
      <c r="Q136" t="n">
        <v>452.56</v>
      </c>
      <c r="R136" t="n">
        <v>68.73999999999999</v>
      </c>
      <c r="S136" t="n">
        <v>57.64</v>
      </c>
      <c r="T136" t="n">
        <v>3467.53</v>
      </c>
      <c r="U136" t="n">
        <v>0.84</v>
      </c>
      <c r="V136" t="n">
        <v>0.89</v>
      </c>
      <c r="W136" t="n">
        <v>6.81</v>
      </c>
      <c r="X136" t="n">
        <v>0.2</v>
      </c>
      <c r="Y136" t="n">
        <v>1</v>
      </c>
      <c r="Z136" t="n">
        <v>10</v>
      </c>
    </row>
    <row r="137">
      <c r="A137" t="n">
        <v>135</v>
      </c>
      <c r="B137" t="n">
        <v>100</v>
      </c>
      <c r="C137" t="inlineStr">
        <is>
          <t xml:space="preserve">CONCLUIDO	</t>
        </is>
      </c>
      <c r="D137" t="n">
        <v>3.7383</v>
      </c>
      <c r="E137" t="n">
        <v>26.75</v>
      </c>
      <c r="F137" t="n">
        <v>23.92</v>
      </c>
      <c r="G137" t="n">
        <v>179.42</v>
      </c>
      <c r="H137" t="n">
        <v>2.46</v>
      </c>
      <c r="I137" t="n">
        <v>8</v>
      </c>
      <c r="J137" t="n">
        <v>250.92</v>
      </c>
      <c r="K137" t="n">
        <v>54.38</v>
      </c>
      <c r="L137" t="n">
        <v>34.75</v>
      </c>
      <c r="M137" t="n">
        <v>6</v>
      </c>
      <c r="N137" t="n">
        <v>61.79</v>
      </c>
      <c r="O137" t="n">
        <v>31180.95</v>
      </c>
      <c r="P137" t="n">
        <v>310.75</v>
      </c>
      <c r="Q137" t="n">
        <v>452.56</v>
      </c>
      <c r="R137" t="n">
        <v>68.77</v>
      </c>
      <c r="S137" t="n">
        <v>57.64</v>
      </c>
      <c r="T137" t="n">
        <v>3485.17</v>
      </c>
      <c r="U137" t="n">
        <v>0.84</v>
      </c>
      <c r="V137" t="n">
        <v>0.89</v>
      </c>
      <c r="W137" t="n">
        <v>6.81</v>
      </c>
      <c r="X137" t="n">
        <v>0.2</v>
      </c>
      <c r="Y137" t="n">
        <v>1</v>
      </c>
      <c r="Z137" t="n">
        <v>10</v>
      </c>
    </row>
    <row r="138">
      <c r="A138" t="n">
        <v>136</v>
      </c>
      <c r="B138" t="n">
        <v>100</v>
      </c>
      <c r="C138" t="inlineStr">
        <is>
          <t xml:space="preserve">CONCLUIDO	</t>
        </is>
      </c>
      <c r="D138" t="n">
        <v>3.7389</v>
      </c>
      <c r="E138" t="n">
        <v>26.75</v>
      </c>
      <c r="F138" t="n">
        <v>23.92</v>
      </c>
      <c r="G138" t="n">
        <v>179.39</v>
      </c>
      <c r="H138" t="n">
        <v>2.48</v>
      </c>
      <c r="I138" t="n">
        <v>8</v>
      </c>
      <c r="J138" t="n">
        <v>251.37</v>
      </c>
      <c r="K138" t="n">
        <v>54.38</v>
      </c>
      <c r="L138" t="n">
        <v>35</v>
      </c>
      <c r="M138" t="n">
        <v>6</v>
      </c>
      <c r="N138" t="n">
        <v>61.99</v>
      </c>
      <c r="O138" t="n">
        <v>31236.5</v>
      </c>
      <c r="P138" t="n">
        <v>310.03</v>
      </c>
      <c r="Q138" t="n">
        <v>452.59</v>
      </c>
      <c r="R138" t="n">
        <v>68.63</v>
      </c>
      <c r="S138" t="n">
        <v>57.64</v>
      </c>
      <c r="T138" t="n">
        <v>3413.23</v>
      </c>
      <c r="U138" t="n">
        <v>0.84</v>
      </c>
      <c r="V138" t="n">
        <v>0.89</v>
      </c>
      <c r="W138" t="n">
        <v>6.81</v>
      </c>
      <c r="X138" t="n">
        <v>0.19</v>
      </c>
      <c r="Y138" t="n">
        <v>1</v>
      </c>
      <c r="Z138" t="n">
        <v>10</v>
      </c>
    </row>
    <row r="139">
      <c r="A139" t="n">
        <v>137</v>
      </c>
      <c r="B139" t="n">
        <v>100</v>
      </c>
      <c r="C139" t="inlineStr">
        <is>
          <t xml:space="preserve">CONCLUIDO	</t>
        </is>
      </c>
      <c r="D139" t="n">
        <v>3.7376</v>
      </c>
      <c r="E139" t="n">
        <v>26.76</v>
      </c>
      <c r="F139" t="n">
        <v>23.93</v>
      </c>
      <c r="G139" t="n">
        <v>179.45</v>
      </c>
      <c r="H139" t="n">
        <v>2.49</v>
      </c>
      <c r="I139" t="n">
        <v>8</v>
      </c>
      <c r="J139" t="n">
        <v>251.82</v>
      </c>
      <c r="K139" t="n">
        <v>54.38</v>
      </c>
      <c r="L139" t="n">
        <v>35.25</v>
      </c>
      <c r="M139" t="n">
        <v>6</v>
      </c>
      <c r="N139" t="n">
        <v>62.19</v>
      </c>
      <c r="O139" t="n">
        <v>31292.13</v>
      </c>
      <c r="P139" t="n">
        <v>309.57</v>
      </c>
      <c r="Q139" t="n">
        <v>452.56</v>
      </c>
      <c r="R139" t="n">
        <v>69.04000000000001</v>
      </c>
      <c r="S139" t="n">
        <v>57.64</v>
      </c>
      <c r="T139" t="n">
        <v>3616</v>
      </c>
      <c r="U139" t="n">
        <v>0.83</v>
      </c>
      <c r="V139" t="n">
        <v>0.89</v>
      </c>
      <c r="W139" t="n">
        <v>6.81</v>
      </c>
      <c r="X139" t="n">
        <v>0.2</v>
      </c>
      <c r="Y139" t="n">
        <v>1</v>
      </c>
      <c r="Z139" t="n">
        <v>10</v>
      </c>
    </row>
    <row r="140">
      <c r="A140" t="n">
        <v>138</v>
      </c>
      <c r="B140" t="n">
        <v>100</v>
      </c>
      <c r="C140" t="inlineStr">
        <is>
          <t xml:space="preserve">CONCLUIDO	</t>
        </is>
      </c>
      <c r="D140" t="n">
        <v>3.7368</v>
      </c>
      <c r="E140" t="n">
        <v>26.76</v>
      </c>
      <c r="F140" t="n">
        <v>23.93</v>
      </c>
      <c r="G140" t="n">
        <v>179.5</v>
      </c>
      <c r="H140" t="n">
        <v>2.5</v>
      </c>
      <c r="I140" t="n">
        <v>8</v>
      </c>
      <c r="J140" t="n">
        <v>252.27</v>
      </c>
      <c r="K140" t="n">
        <v>54.38</v>
      </c>
      <c r="L140" t="n">
        <v>35.5</v>
      </c>
      <c r="M140" t="n">
        <v>6</v>
      </c>
      <c r="N140" t="n">
        <v>62.4</v>
      </c>
      <c r="O140" t="n">
        <v>31347.83</v>
      </c>
      <c r="P140" t="n">
        <v>309.26</v>
      </c>
      <c r="Q140" t="n">
        <v>452.58</v>
      </c>
      <c r="R140" t="n">
        <v>69.04000000000001</v>
      </c>
      <c r="S140" t="n">
        <v>57.64</v>
      </c>
      <c r="T140" t="n">
        <v>3615.78</v>
      </c>
      <c r="U140" t="n">
        <v>0.83</v>
      </c>
      <c r="V140" t="n">
        <v>0.89</v>
      </c>
      <c r="W140" t="n">
        <v>6.81</v>
      </c>
      <c r="X140" t="n">
        <v>0.21</v>
      </c>
      <c r="Y140" t="n">
        <v>1</v>
      </c>
      <c r="Z140" t="n">
        <v>10</v>
      </c>
    </row>
    <row r="141">
      <c r="A141" t="n">
        <v>139</v>
      </c>
      <c r="B141" t="n">
        <v>100</v>
      </c>
      <c r="C141" t="inlineStr">
        <is>
          <t xml:space="preserve">CONCLUIDO	</t>
        </is>
      </c>
      <c r="D141" t="n">
        <v>3.7382</v>
      </c>
      <c r="E141" t="n">
        <v>26.75</v>
      </c>
      <c r="F141" t="n">
        <v>23.92</v>
      </c>
      <c r="G141" t="n">
        <v>179.43</v>
      </c>
      <c r="H141" t="n">
        <v>2.52</v>
      </c>
      <c r="I141" t="n">
        <v>8</v>
      </c>
      <c r="J141" t="n">
        <v>252.73</v>
      </c>
      <c r="K141" t="n">
        <v>54.38</v>
      </c>
      <c r="L141" t="n">
        <v>35.75</v>
      </c>
      <c r="M141" t="n">
        <v>6</v>
      </c>
      <c r="N141" t="n">
        <v>62.6</v>
      </c>
      <c r="O141" t="n">
        <v>31403.6</v>
      </c>
      <c r="P141" t="n">
        <v>308.61</v>
      </c>
      <c r="Q141" t="n">
        <v>452.55</v>
      </c>
      <c r="R141" t="n">
        <v>68.86</v>
      </c>
      <c r="S141" t="n">
        <v>57.64</v>
      </c>
      <c r="T141" t="n">
        <v>3526.17</v>
      </c>
      <c r="U141" t="n">
        <v>0.84</v>
      </c>
      <c r="V141" t="n">
        <v>0.89</v>
      </c>
      <c r="W141" t="n">
        <v>6.81</v>
      </c>
      <c r="X141" t="n">
        <v>0.2</v>
      </c>
      <c r="Y141" t="n">
        <v>1</v>
      </c>
      <c r="Z141" t="n">
        <v>10</v>
      </c>
    </row>
    <row r="142">
      <c r="A142" t="n">
        <v>140</v>
      </c>
      <c r="B142" t="n">
        <v>100</v>
      </c>
      <c r="C142" t="inlineStr">
        <is>
          <t xml:space="preserve">CONCLUIDO	</t>
        </is>
      </c>
      <c r="D142" t="n">
        <v>3.7372</v>
      </c>
      <c r="E142" t="n">
        <v>26.76</v>
      </c>
      <c r="F142" t="n">
        <v>23.93</v>
      </c>
      <c r="G142" t="n">
        <v>179.48</v>
      </c>
      <c r="H142" t="n">
        <v>2.53</v>
      </c>
      <c r="I142" t="n">
        <v>8</v>
      </c>
      <c r="J142" t="n">
        <v>253.18</v>
      </c>
      <c r="K142" t="n">
        <v>54.38</v>
      </c>
      <c r="L142" t="n">
        <v>36</v>
      </c>
      <c r="M142" t="n">
        <v>6</v>
      </c>
      <c r="N142" t="n">
        <v>62.8</v>
      </c>
      <c r="O142" t="n">
        <v>31459.45</v>
      </c>
      <c r="P142" t="n">
        <v>306.94</v>
      </c>
      <c r="Q142" t="n">
        <v>452.55</v>
      </c>
      <c r="R142" t="n">
        <v>69.05</v>
      </c>
      <c r="S142" t="n">
        <v>57.64</v>
      </c>
      <c r="T142" t="n">
        <v>3620.73</v>
      </c>
      <c r="U142" t="n">
        <v>0.83</v>
      </c>
      <c r="V142" t="n">
        <v>0.89</v>
      </c>
      <c r="W142" t="n">
        <v>6.81</v>
      </c>
      <c r="X142" t="n">
        <v>0.21</v>
      </c>
      <c r="Y142" t="n">
        <v>1</v>
      </c>
      <c r="Z142" t="n">
        <v>10</v>
      </c>
    </row>
    <row r="143">
      <c r="A143" t="n">
        <v>141</v>
      </c>
      <c r="B143" t="n">
        <v>100</v>
      </c>
      <c r="C143" t="inlineStr">
        <is>
          <t xml:space="preserve">CONCLUIDO	</t>
        </is>
      </c>
      <c r="D143" t="n">
        <v>3.7358</v>
      </c>
      <c r="E143" t="n">
        <v>26.77</v>
      </c>
      <c r="F143" t="n">
        <v>23.94</v>
      </c>
      <c r="G143" t="n">
        <v>179.55</v>
      </c>
      <c r="H143" t="n">
        <v>2.54</v>
      </c>
      <c r="I143" t="n">
        <v>8</v>
      </c>
      <c r="J143" t="n">
        <v>253.63</v>
      </c>
      <c r="K143" t="n">
        <v>54.38</v>
      </c>
      <c r="L143" t="n">
        <v>36.25</v>
      </c>
      <c r="M143" t="n">
        <v>6</v>
      </c>
      <c r="N143" t="n">
        <v>63</v>
      </c>
      <c r="O143" t="n">
        <v>31515.37</v>
      </c>
      <c r="P143" t="n">
        <v>306</v>
      </c>
      <c r="Q143" t="n">
        <v>452.55</v>
      </c>
      <c r="R143" t="n">
        <v>69.31</v>
      </c>
      <c r="S143" t="n">
        <v>57.64</v>
      </c>
      <c r="T143" t="n">
        <v>3752.02</v>
      </c>
      <c r="U143" t="n">
        <v>0.83</v>
      </c>
      <c r="V143" t="n">
        <v>0.89</v>
      </c>
      <c r="W143" t="n">
        <v>6.81</v>
      </c>
      <c r="X143" t="n">
        <v>0.22</v>
      </c>
      <c r="Y143" t="n">
        <v>1</v>
      </c>
      <c r="Z143" t="n">
        <v>10</v>
      </c>
    </row>
    <row r="144">
      <c r="A144" t="n">
        <v>142</v>
      </c>
      <c r="B144" t="n">
        <v>100</v>
      </c>
      <c r="C144" t="inlineStr">
        <is>
          <t xml:space="preserve">CONCLUIDO	</t>
        </is>
      </c>
      <c r="D144" t="n">
        <v>3.7454</v>
      </c>
      <c r="E144" t="n">
        <v>26.7</v>
      </c>
      <c r="F144" t="n">
        <v>23.91</v>
      </c>
      <c r="G144" t="n">
        <v>204.95</v>
      </c>
      <c r="H144" t="n">
        <v>2.56</v>
      </c>
      <c r="I144" t="n">
        <v>7</v>
      </c>
      <c r="J144" t="n">
        <v>254.09</v>
      </c>
      <c r="K144" t="n">
        <v>54.38</v>
      </c>
      <c r="L144" t="n">
        <v>36.5</v>
      </c>
      <c r="M144" t="n">
        <v>5</v>
      </c>
      <c r="N144" t="n">
        <v>63.21</v>
      </c>
      <c r="O144" t="n">
        <v>31571.37</v>
      </c>
      <c r="P144" t="n">
        <v>305.61</v>
      </c>
      <c r="Q144" t="n">
        <v>452.55</v>
      </c>
      <c r="R144" t="n">
        <v>68.45999999999999</v>
      </c>
      <c r="S144" t="n">
        <v>57.64</v>
      </c>
      <c r="T144" t="n">
        <v>3330.95</v>
      </c>
      <c r="U144" t="n">
        <v>0.84</v>
      </c>
      <c r="V144" t="n">
        <v>0.89</v>
      </c>
      <c r="W144" t="n">
        <v>6.81</v>
      </c>
      <c r="X144" t="n">
        <v>0.19</v>
      </c>
      <c r="Y144" t="n">
        <v>1</v>
      </c>
      <c r="Z144" t="n">
        <v>10</v>
      </c>
    </row>
    <row r="145">
      <c r="A145" t="n">
        <v>143</v>
      </c>
      <c r="B145" t="n">
        <v>100</v>
      </c>
      <c r="C145" t="inlineStr">
        <is>
          <t xml:space="preserve">CONCLUIDO	</t>
        </is>
      </c>
      <c r="D145" t="n">
        <v>3.7459</v>
      </c>
      <c r="E145" t="n">
        <v>26.7</v>
      </c>
      <c r="F145" t="n">
        <v>23.91</v>
      </c>
      <c r="G145" t="n">
        <v>204.92</v>
      </c>
      <c r="H145" t="n">
        <v>2.57</v>
      </c>
      <c r="I145" t="n">
        <v>7</v>
      </c>
      <c r="J145" t="n">
        <v>254.54</v>
      </c>
      <c r="K145" t="n">
        <v>54.38</v>
      </c>
      <c r="L145" t="n">
        <v>36.75</v>
      </c>
      <c r="M145" t="n">
        <v>5</v>
      </c>
      <c r="N145" t="n">
        <v>63.41</v>
      </c>
      <c r="O145" t="n">
        <v>31627.44</v>
      </c>
      <c r="P145" t="n">
        <v>306.13</v>
      </c>
      <c r="Q145" t="n">
        <v>452.58</v>
      </c>
      <c r="R145" t="n">
        <v>68.38</v>
      </c>
      <c r="S145" t="n">
        <v>57.64</v>
      </c>
      <c r="T145" t="n">
        <v>3290.54</v>
      </c>
      <c r="U145" t="n">
        <v>0.84</v>
      </c>
      <c r="V145" t="n">
        <v>0.89</v>
      </c>
      <c r="W145" t="n">
        <v>6.8</v>
      </c>
      <c r="X145" t="n">
        <v>0.18</v>
      </c>
      <c r="Y145" t="n">
        <v>1</v>
      </c>
      <c r="Z145" t="n">
        <v>10</v>
      </c>
    </row>
    <row r="146">
      <c r="A146" t="n">
        <v>144</v>
      </c>
      <c r="B146" t="n">
        <v>100</v>
      </c>
      <c r="C146" t="inlineStr">
        <is>
          <t xml:space="preserve">CONCLUIDO	</t>
        </is>
      </c>
      <c r="D146" t="n">
        <v>3.7463</v>
      </c>
      <c r="E146" t="n">
        <v>26.69</v>
      </c>
      <c r="F146" t="n">
        <v>23.9</v>
      </c>
      <c r="G146" t="n">
        <v>204.89</v>
      </c>
      <c r="H146" t="n">
        <v>2.58</v>
      </c>
      <c r="I146" t="n">
        <v>7</v>
      </c>
      <c r="J146" t="n">
        <v>255</v>
      </c>
      <c r="K146" t="n">
        <v>54.38</v>
      </c>
      <c r="L146" t="n">
        <v>37</v>
      </c>
      <c r="M146" t="n">
        <v>5</v>
      </c>
      <c r="N146" t="n">
        <v>63.62</v>
      </c>
      <c r="O146" t="n">
        <v>31683.59</v>
      </c>
      <c r="P146" t="n">
        <v>306.52</v>
      </c>
      <c r="Q146" t="n">
        <v>452.57</v>
      </c>
      <c r="R146" t="n">
        <v>68.31</v>
      </c>
      <c r="S146" t="n">
        <v>57.64</v>
      </c>
      <c r="T146" t="n">
        <v>3257.69</v>
      </c>
      <c r="U146" t="n">
        <v>0.84</v>
      </c>
      <c r="V146" t="n">
        <v>0.89</v>
      </c>
      <c r="W146" t="n">
        <v>6.8</v>
      </c>
      <c r="X146" t="n">
        <v>0.18</v>
      </c>
      <c r="Y146" t="n">
        <v>1</v>
      </c>
      <c r="Z146" t="n">
        <v>10</v>
      </c>
    </row>
    <row r="147">
      <c r="A147" t="n">
        <v>145</v>
      </c>
      <c r="B147" t="n">
        <v>100</v>
      </c>
      <c r="C147" t="inlineStr">
        <is>
          <t xml:space="preserve">CONCLUIDO	</t>
        </is>
      </c>
      <c r="D147" t="n">
        <v>3.7465</v>
      </c>
      <c r="E147" t="n">
        <v>26.69</v>
      </c>
      <c r="F147" t="n">
        <v>23.9</v>
      </c>
      <c r="G147" t="n">
        <v>204.88</v>
      </c>
      <c r="H147" t="n">
        <v>2.59</v>
      </c>
      <c r="I147" t="n">
        <v>7</v>
      </c>
      <c r="J147" t="n">
        <v>255.45</v>
      </c>
      <c r="K147" t="n">
        <v>54.38</v>
      </c>
      <c r="L147" t="n">
        <v>37.25</v>
      </c>
      <c r="M147" t="n">
        <v>5</v>
      </c>
      <c r="N147" t="n">
        <v>63.82</v>
      </c>
      <c r="O147" t="n">
        <v>31739.82</v>
      </c>
      <c r="P147" t="n">
        <v>307.04</v>
      </c>
      <c r="Q147" t="n">
        <v>452.57</v>
      </c>
      <c r="R147" t="n">
        <v>68.18000000000001</v>
      </c>
      <c r="S147" t="n">
        <v>57.64</v>
      </c>
      <c r="T147" t="n">
        <v>3190.67</v>
      </c>
      <c r="U147" t="n">
        <v>0.85</v>
      </c>
      <c r="V147" t="n">
        <v>0.89</v>
      </c>
      <c r="W147" t="n">
        <v>6.81</v>
      </c>
      <c r="X147" t="n">
        <v>0.18</v>
      </c>
      <c r="Y147" t="n">
        <v>1</v>
      </c>
      <c r="Z147" t="n">
        <v>10</v>
      </c>
    </row>
    <row r="148">
      <c r="A148" t="n">
        <v>146</v>
      </c>
      <c r="B148" t="n">
        <v>100</v>
      </c>
      <c r="C148" t="inlineStr">
        <is>
          <t xml:space="preserve">CONCLUIDO	</t>
        </is>
      </c>
      <c r="D148" t="n">
        <v>3.7461</v>
      </c>
      <c r="E148" t="n">
        <v>26.69</v>
      </c>
      <c r="F148" t="n">
        <v>23.91</v>
      </c>
      <c r="G148" t="n">
        <v>204.9</v>
      </c>
      <c r="H148" t="n">
        <v>2.61</v>
      </c>
      <c r="I148" t="n">
        <v>7</v>
      </c>
      <c r="J148" t="n">
        <v>255.91</v>
      </c>
      <c r="K148" t="n">
        <v>54.38</v>
      </c>
      <c r="L148" t="n">
        <v>37.5</v>
      </c>
      <c r="M148" t="n">
        <v>5</v>
      </c>
      <c r="N148" t="n">
        <v>64.03</v>
      </c>
      <c r="O148" t="n">
        <v>31796.12</v>
      </c>
      <c r="P148" t="n">
        <v>307.64</v>
      </c>
      <c r="Q148" t="n">
        <v>452.6</v>
      </c>
      <c r="R148" t="n">
        <v>68.13</v>
      </c>
      <c r="S148" t="n">
        <v>57.64</v>
      </c>
      <c r="T148" t="n">
        <v>3167.33</v>
      </c>
      <c r="U148" t="n">
        <v>0.85</v>
      </c>
      <c r="V148" t="n">
        <v>0.89</v>
      </c>
      <c r="W148" t="n">
        <v>6.81</v>
      </c>
      <c r="X148" t="n">
        <v>0.18</v>
      </c>
      <c r="Y148" t="n">
        <v>1</v>
      </c>
      <c r="Z148" t="n">
        <v>10</v>
      </c>
    </row>
    <row r="149">
      <c r="A149" t="n">
        <v>147</v>
      </c>
      <c r="B149" t="n">
        <v>100</v>
      </c>
      <c r="C149" t="inlineStr">
        <is>
          <t xml:space="preserve">CONCLUIDO	</t>
        </is>
      </c>
      <c r="D149" t="n">
        <v>3.7484</v>
      </c>
      <c r="E149" t="n">
        <v>26.68</v>
      </c>
      <c r="F149" t="n">
        <v>23.89</v>
      </c>
      <c r="G149" t="n">
        <v>204.76</v>
      </c>
      <c r="H149" t="n">
        <v>2.62</v>
      </c>
      <c r="I149" t="n">
        <v>7</v>
      </c>
      <c r="J149" t="n">
        <v>256.36</v>
      </c>
      <c r="K149" t="n">
        <v>54.38</v>
      </c>
      <c r="L149" t="n">
        <v>37.75</v>
      </c>
      <c r="M149" t="n">
        <v>5</v>
      </c>
      <c r="N149" t="n">
        <v>64.23999999999999</v>
      </c>
      <c r="O149" t="n">
        <v>31852.5</v>
      </c>
      <c r="P149" t="n">
        <v>307.88</v>
      </c>
      <c r="Q149" t="n">
        <v>452.55</v>
      </c>
      <c r="R149" t="n">
        <v>67.73999999999999</v>
      </c>
      <c r="S149" t="n">
        <v>57.64</v>
      </c>
      <c r="T149" t="n">
        <v>2974.85</v>
      </c>
      <c r="U149" t="n">
        <v>0.85</v>
      </c>
      <c r="V149" t="n">
        <v>0.89</v>
      </c>
      <c r="W149" t="n">
        <v>6.8</v>
      </c>
      <c r="X149" t="n">
        <v>0.16</v>
      </c>
      <c r="Y149" t="n">
        <v>1</v>
      </c>
      <c r="Z149" t="n">
        <v>10</v>
      </c>
    </row>
    <row r="150">
      <c r="A150" t="n">
        <v>148</v>
      </c>
      <c r="B150" t="n">
        <v>100</v>
      </c>
      <c r="C150" t="inlineStr">
        <is>
          <t xml:space="preserve">CONCLUIDO	</t>
        </is>
      </c>
      <c r="D150" t="n">
        <v>3.7466</v>
      </c>
      <c r="E150" t="n">
        <v>26.69</v>
      </c>
      <c r="F150" t="n">
        <v>23.9</v>
      </c>
      <c r="G150" t="n">
        <v>204.87</v>
      </c>
      <c r="H150" t="n">
        <v>2.63</v>
      </c>
      <c r="I150" t="n">
        <v>7</v>
      </c>
      <c r="J150" t="n">
        <v>256.82</v>
      </c>
      <c r="K150" t="n">
        <v>54.38</v>
      </c>
      <c r="L150" t="n">
        <v>38</v>
      </c>
      <c r="M150" t="n">
        <v>5</v>
      </c>
      <c r="N150" t="n">
        <v>64.45</v>
      </c>
      <c r="O150" t="n">
        <v>31909.08</v>
      </c>
      <c r="P150" t="n">
        <v>308.7</v>
      </c>
      <c r="Q150" t="n">
        <v>452.6</v>
      </c>
      <c r="R150" t="n">
        <v>67.97</v>
      </c>
      <c r="S150" t="n">
        <v>57.64</v>
      </c>
      <c r="T150" t="n">
        <v>3086.84</v>
      </c>
      <c r="U150" t="n">
        <v>0.85</v>
      </c>
      <c r="V150" t="n">
        <v>0.89</v>
      </c>
      <c r="W150" t="n">
        <v>6.81</v>
      </c>
      <c r="X150" t="n">
        <v>0.18</v>
      </c>
      <c r="Y150" t="n">
        <v>1</v>
      </c>
      <c r="Z150" t="n">
        <v>10</v>
      </c>
    </row>
    <row r="151">
      <c r="A151" t="n">
        <v>149</v>
      </c>
      <c r="B151" t="n">
        <v>100</v>
      </c>
      <c r="C151" t="inlineStr">
        <is>
          <t xml:space="preserve">CONCLUIDO	</t>
        </is>
      </c>
      <c r="D151" t="n">
        <v>3.7467</v>
      </c>
      <c r="E151" t="n">
        <v>26.69</v>
      </c>
      <c r="F151" t="n">
        <v>23.9</v>
      </c>
      <c r="G151" t="n">
        <v>204.87</v>
      </c>
      <c r="H151" t="n">
        <v>2.65</v>
      </c>
      <c r="I151" t="n">
        <v>7</v>
      </c>
      <c r="J151" t="n">
        <v>257.28</v>
      </c>
      <c r="K151" t="n">
        <v>54.38</v>
      </c>
      <c r="L151" t="n">
        <v>38.25</v>
      </c>
      <c r="M151" t="n">
        <v>5</v>
      </c>
      <c r="N151" t="n">
        <v>64.66</v>
      </c>
      <c r="O151" t="n">
        <v>31965.61</v>
      </c>
      <c r="P151" t="n">
        <v>308.91</v>
      </c>
      <c r="Q151" t="n">
        <v>452.56</v>
      </c>
      <c r="R151" t="n">
        <v>68.04000000000001</v>
      </c>
      <c r="S151" t="n">
        <v>57.64</v>
      </c>
      <c r="T151" t="n">
        <v>3122.03</v>
      </c>
      <c r="U151" t="n">
        <v>0.85</v>
      </c>
      <c r="V151" t="n">
        <v>0.89</v>
      </c>
      <c r="W151" t="n">
        <v>6.81</v>
      </c>
      <c r="X151" t="n">
        <v>0.18</v>
      </c>
      <c r="Y151" t="n">
        <v>1</v>
      </c>
      <c r="Z151" t="n">
        <v>10</v>
      </c>
    </row>
    <row r="152">
      <c r="A152" t="n">
        <v>150</v>
      </c>
      <c r="B152" t="n">
        <v>100</v>
      </c>
      <c r="C152" t="inlineStr">
        <is>
          <t xml:space="preserve">CONCLUIDO	</t>
        </is>
      </c>
      <c r="D152" t="n">
        <v>3.7472</v>
      </c>
      <c r="E152" t="n">
        <v>26.69</v>
      </c>
      <c r="F152" t="n">
        <v>23.9</v>
      </c>
      <c r="G152" t="n">
        <v>204.84</v>
      </c>
      <c r="H152" t="n">
        <v>2.66</v>
      </c>
      <c r="I152" t="n">
        <v>7</v>
      </c>
      <c r="J152" t="n">
        <v>257.74</v>
      </c>
      <c r="K152" t="n">
        <v>54.38</v>
      </c>
      <c r="L152" t="n">
        <v>38.5</v>
      </c>
      <c r="M152" t="n">
        <v>5</v>
      </c>
      <c r="N152" t="n">
        <v>64.86</v>
      </c>
      <c r="O152" t="n">
        <v>32022.22</v>
      </c>
      <c r="P152" t="n">
        <v>309.08</v>
      </c>
      <c r="Q152" t="n">
        <v>452.56</v>
      </c>
      <c r="R152" t="n">
        <v>67.94</v>
      </c>
      <c r="S152" t="n">
        <v>57.64</v>
      </c>
      <c r="T152" t="n">
        <v>3072.41</v>
      </c>
      <c r="U152" t="n">
        <v>0.85</v>
      </c>
      <c r="V152" t="n">
        <v>0.89</v>
      </c>
      <c r="W152" t="n">
        <v>6.81</v>
      </c>
      <c r="X152" t="n">
        <v>0.17</v>
      </c>
      <c r="Y152" t="n">
        <v>1</v>
      </c>
      <c r="Z152" t="n">
        <v>10</v>
      </c>
    </row>
    <row r="153">
      <c r="A153" t="n">
        <v>151</v>
      </c>
      <c r="B153" t="n">
        <v>100</v>
      </c>
      <c r="C153" t="inlineStr">
        <is>
          <t xml:space="preserve">CONCLUIDO	</t>
        </is>
      </c>
      <c r="D153" t="n">
        <v>3.7475</v>
      </c>
      <c r="E153" t="n">
        <v>26.68</v>
      </c>
      <c r="F153" t="n">
        <v>23.9</v>
      </c>
      <c r="G153" t="n">
        <v>204.82</v>
      </c>
      <c r="H153" t="n">
        <v>2.67</v>
      </c>
      <c r="I153" t="n">
        <v>7</v>
      </c>
      <c r="J153" t="n">
        <v>258.2</v>
      </c>
      <c r="K153" t="n">
        <v>54.38</v>
      </c>
      <c r="L153" t="n">
        <v>38.75</v>
      </c>
      <c r="M153" t="n">
        <v>5</v>
      </c>
      <c r="N153" t="n">
        <v>65.06999999999999</v>
      </c>
      <c r="O153" t="n">
        <v>32078.91</v>
      </c>
      <c r="P153" t="n">
        <v>309.17</v>
      </c>
      <c r="Q153" t="n">
        <v>452.56</v>
      </c>
      <c r="R153" t="n">
        <v>67.93000000000001</v>
      </c>
      <c r="S153" t="n">
        <v>57.64</v>
      </c>
      <c r="T153" t="n">
        <v>3066.16</v>
      </c>
      <c r="U153" t="n">
        <v>0.85</v>
      </c>
      <c r="V153" t="n">
        <v>0.89</v>
      </c>
      <c r="W153" t="n">
        <v>6.81</v>
      </c>
      <c r="X153" t="n">
        <v>0.17</v>
      </c>
      <c r="Y153" t="n">
        <v>1</v>
      </c>
      <c r="Z153" t="n">
        <v>10</v>
      </c>
    </row>
    <row r="154">
      <c r="A154" t="n">
        <v>152</v>
      </c>
      <c r="B154" t="n">
        <v>100</v>
      </c>
      <c r="C154" t="inlineStr">
        <is>
          <t xml:space="preserve">CONCLUIDO	</t>
        </is>
      </c>
      <c r="D154" t="n">
        <v>3.7474</v>
      </c>
      <c r="E154" t="n">
        <v>26.68</v>
      </c>
      <c r="F154" t="n">
        <v>23.9</v>
      </c>
      <c r="G154" t="n">
        <v>204.82</v>
      </c>
      <c r="H154" t="n">
        <v>2.68</v>
      </c>
      <c r="I154" t="n">
        <v>7</v>
      </c>
      <c r="J154" t="n">
        <v>258.66</v>
      </c>
      <c r="K154" t="n">
        <v>54.38</v>
      </c>
      <c r="L154" t="n">
        <v>39</v>
      </c>
      <c r="M154" t="n">
        <v>5</v>
      </c>
      <c r="N154" t="n">
        <v>65.28</v>
      </c>
      <c r="O154" t="n">
        <v>32135.68</v>
      </c>
      <c r="P154" t="n">
        <v>308.96</v>
      </c>
      <c r="Q154" t="n">
        <v>452.57</v>
      </c>
      <c r="R154" t="n">
        <v>67.98999999999999</v>
      </c>
      <c r="S154" t="n">
        <v>57.64</v>
      </c>
      <c r="T154" t="n">
        <v>3096.13</v>
      </c>
      <c r="U154" t="n">
        <v>0.85</v>
      </c>
      <c r="V154" t="n">
        <v>0.89</v>
      </c>
      <c r="W154" t="n">
        <v>6.8</v>
      </c>
      <c r="X154" t="n">
        <v>0.17</v>
      </c>
      <c r="Y154" t="n">
        <v>1</v>
      </c>
      <c r="Z154" t="n">
        <v>10</v>
      </c>
    </row>
    <row r="155">
      <c r="A155" t="n">
        <v>153</v>
      </c>
      <c r="B155" t="n">
        <v>100</v>
      </c>
      <c r="C155" t="inlineStr">
        <is>
          <t xml:space="preserve">CONCLUIDO	</t>
        </is>
      </c>
      <c r="D155" t="n">
        <v>3.7472</v>
      </c>
      <c r="E155" t="n">
        <v>26.69</v>
      </c>
      <c r="F155" t="n">
        <v>23.9</v>
      </c>
      <c r="G155" t="n">
        <v>204.84</v>
      </c>
      <c r="H155" t="n">
        <v>2.7</v>
      </c>
      <c r="I155" t="n">
        <v>7</v>
      </c>
      <c r="J155" t="n">
        <v>259.12</v>
      </c>
      <c r="K155" t="n">
        <v>54.38</v>
      </c>
      <c r="L155" t="n">
        <v>39.25</v>
      </c>
      <c r="M155" t="n">
        <v>5</v>
      </c>
      <c r="N155" t="n">
        <v>65.48999999999999</v>
      </c>
      <c r="O155" t="n">
        <v>32192.53</v>
      </c>
      <c r="P155" t="n">
        <v>309.21</v>
      </c>
      <c r="Q155" t="n">
        <v>452.57</v>
      </c>
      <c r="R155" t="n">
        <v>68.05</v>
      </c>
      <c r="S155" t="n">
        <v>57.64</v>
      </c>
      <c r="T155" t="n">
        <v>3125.76</v>
      </c>
      <c r="U155" t="n">
        <v>0.85</v>
      </c>
      <c r="V155" t="n">
        <v>0.89</v>
      </c>
      <c r="W155" t="n">
        <v>6.81</v>
      </c>
      <c r="X155" t="n">
        <v>0.17</v>
      </c>
      <c r="Y155" t="n">
        <v>1</v>
      </c>
      <c r="Z155" t="n">
        <v>10</v>
      </c>
    </row>
    <row r="156">
      <c r="A156" t="n">
        <v>154</v>
      </c>
      <c r="B156" t="n">
        <v>100</v>
      </c>
      <c r="C156" t="inlineStr">
        <is>
          <t xml:space="preserve">CONCLUIDO	</t>
        </is>
      </c>
      <c r="D156" t="n">
        <v>3.7468</v>
      </c>
      <c r="E156" t="n">
        <v>26.69</v>
      </c>
      <c r="F156" t="n">
        <v>23.9</v>
      </c>
      <c r="G156" t="n">
        <v>204.86</v>
      </c>
      <c r="H156" t="n">
        <v>2.71</v>
      </c>
      <c r="I156" t="n">
        <v>7</v>
      </c>
      <c r="J156" t="n">
        <v>259.58</v>
      </c>
      <c r="K156" t="n">
        <v>54.38</v>
      </c>
      <c r="L156" t="n">
        <v>39.5</v>
      </c>
      <c r="M156" t="n">
        <v>5</v>
      </c>
      <c r="N156" t="n">
        <v>65.70999999999999</v>
      </c>
      <c r="O156" t="n">
        <v>32249.46</v>
      </c>
      <c r="P156" t="n">
        <v>309.26</v>
      </c>
      <c r="Q156" t="n">
        <v>452.55</v>
      </c>
      <c r="R156" t="n">
        <v>68.11</v>
      </c>
      <c r="S156" t="n">
        <v>57.64</v>
      </c>
      <c r="T156" t="n">
        <v>3157.34</v>
      </c>
      <c r="U156" t="n">
        <v>0.85</v>
      </c>
      <c r="V156" t="n">
        <v>0.89</v>
      </c>
      <c r="W156" t="n">
        <v>6.81</v>
      </c>
      <c r="X156" t="n">
        <v>0.18</v>
      </c>
      <c r="Y156" t="n">
        <v>1</v>
      </c>
      <c r="Z156" t="n">
        <v>10</v>
      </c>
    </row>
    <row r="157">
      <c r="A157" t="n">
        <v>155</v>
      </c>
      <c r="B157" t="n">
        <v>100</v>
      </c>
      <c r="C157" t="inlineStr">
        <is>
          <t xml:space="preserve">CONCLUIDO	</t>
        </is>
      </c>
      <c r="D157" t="n">
        <v>3.7479</v>
      </c>
      <c r="E157" t="n">
        <v>26.68</v>
      </c>
      <c r="F157" t="n">
        <v>23.89</v>
      </c>
      <c r="G157" t="n">
        <v>204.8</v>
      </c>
      <c r="H157" t="n">
        <v>2.72</v>
      </c>
      <c r="I157" t="n">
        <v>7</v>
      </c>
      <c r="J157" t="n">
        <v>260.05</v>
      </c>
      <c r="K157" t="n">
        <v>54.38</v>
      </c>
      <c r="L157" t="n">
        <v>39.75</v>
      </c>
      <c r="M157" t="n">
        <v>5</v>
      </c>
      <c r="N157" t="n">
        <v>65.92</v>
      </c>
      <c r="O157" t="n">
        <v>32306.46</v>
      </c>
      <c r="P157" t="n">
        <v>309.04</v>
      </c>
      <c r="Q157" t="n">
        <v>452.56</v>
      </c>
      <c r="R157" t="n">
        <v>67.81999999999999</v>
      </c>
      <c r="S157" t="n">
        <v>57.64</v>
      </c>
      <c r="T157" t="n">
        <v>3011.69</v>
      </c>
      <c r="U157" t="n">
        <v>0.85</v>
      </c>
      <c r="V157" t="n">
        <v>0.89</v>
      </c>
      <c r="W157" t="n">
        <v>6.81</v>
      </c>
      <c r="X157" t="n">
        <v>0.17</v>
      </c>
      <c r="Y157" t="n">
        <v>1</v>
      </c>
      <c r="Z157" t="n">
        <v>10</v>
      </c>
    </row>
    <row r="158">
      <c r="A158" t="n">
        <v>156</v>
      </c>
      <c r="B158" t="n">
        <v>100</v>
      </c>
      <c r="C158" t="inlineStr">
        <is>
          <t xml:space="preserve">CONCLUIDO	</t>
        </is>
      </c>
      <c r="D158" t="n">
        <v>3.7482</v>
      </c>
      <c r="E158" t="n">
        <v>26.68</v>
      </c>
      <c r="F158" t="n">
        <v>23.89</v>
      </c>
      <c r="G158" t="n">
        <v>204.77</v>
      </c>
      <c r="H158" t="n">
        <v>2.73</v>
      </c>
      <c r="I158" t="n">
        <v>7</v>
      </c>
      <c r="J158" t="n">
        <v>260.51</v>
      </c>
      <c r="K158" t="n">
        <v>54.38</v>
      </c>
      <c r="L158" t="n">
        <v>40</v>
      </c>
      <c r="M158" t="n">
        <v>5</v>
      </c>
      <c r="N158" t="n">
        <v>66.13</v>
      </c>
      <c r="O158" t="n">
        <v>32363.54</v>
      </c>
      <c r="P158" t="n">
        <v>308.68</v>
      </c>
      <c r="Q158" t="n">
        <v>452.55</v>
      </c>
      <c r="R158" t="n">
        <v>67.76000000000001</v>
      </c>
      <c r="S158" t="n">
        <v>57.64</v>
      </c>
      <c r="T158" t="n">
        <v>2982.6</v>
      </c>
      <c r="U158" t="n">
        <v>0.85</v>
      </c>
      <c r="V158" t="n">
        <v>0.89</v>
      </c>
      <c r="W158" t="n">
        <v>6.81</v>
      </c>
      <c r="X158" t="n">
        <v>0.17</v>
      </c>
      <c r="Y158" t="n">
        <v>1</v>
      </c>
      <c r="Z158" t="n">
        <v>10</v>
      </c>
    </row>
    <row r="159">
      <c r="A159" t="n">
        <v>0</v>
      </c>
      <c r="B159" t="n">
        <v>140</v>
      </c>
      <c r="C159" t="inlineStr">
        <is>
          <t xml:space="preserve">CONCLUIDO	</t>
        </is>
      </c>
      <c r="D159" t="n">
        <v>1.489</v>
      </c>
      <c r="E159" t="n">
        <v>67.16</v>
      </c>
      <c r="F159" t="n">
        <v>38.67</v>
      </c>
      <c r="G159" t="n">
        <v>4.73</v>
      </c>
      <c r="H159" t="n">
        <v>0.06</v>
      </c>
      <c r="I159" t="n">
        <v>490</v>
      </c>
      <c r="J159" t="n">
        <v>274.09</v>
      </c>
      <c r="K159" t="n">
        <v>60.56</v>
      </c>
      <c r="L159" t="n">
        <v>1</v>
      </c>
      <c r="M159" t="n">
        <v>488</v>
      </c>
      <c r="N159" t="n">
        <v>72.53</v>
      </c>
      <c r="O159" t="n">
        <v>34038.11</v>
      </c>
      <c r="P159" t="n">
        <v>674.7</v>
      </c>
      <c r="Q159" t="n">
        <v>453.94</v>
      </c>
      <c r="R159" t="n">
        <v>550.8099999999999</v>
      </c>
      <c r="S159" t="n">
        <v>57.64</v>
      </c>
      <c r="T159" t="n">
        <v>242094.74</v>
      </c>
      <c r="U159" t="n">
        <v>0.1</v>
      </c>
      <c r="V159" t="n">
        <v>0.55</v>
      </c>
      <c r="W159" t="n">
        <v>7.6</v>
      </c>
      <c r="X159" t="n">
        <v>14.91</v>
      </c>
      <c r="Y159" t="n">
        <v>1</v>
      </c>
      <c r="Z159" t="n">
        <v>10</v>
      </c>
    </row>
    <row r="160">
      <c r="A160" t="n">
        <v>1</v>
      </c>
      <c r="B160" t="n">
        <v>140</v>
      </c>
      <c r="C160" t="inlineStr">
        <is>
          <t xml:space="preserve">CONCLUIDO	</t>
        </is>
      </c>
      <c r="D160" t="n">
        <v>1.8183</v>
      </c>
      <c r="E160" t="n">
        <v>55</v>
      </c>
      <c r="F160" t="n">
        <v>34.08</v>
      </c>
      <c r="G160" t="n">
        <v>5.93</v>
      </c>
      <c r="H160" t="n">
        <v>0.08</v>
      </c>
      <c r="I160" t="n">
        <v>345</v>
      </c>
      <c r="J160" t="n">
        <v>274.57</v>
      </c>
      <c r="K160" t="n">
        <v>60.56</v>
      </c>
      <c r="L160" t="n">
        <v>1.25</v>
      </c>
      <c r="M160" t="n">
        <v>343</v>
      </c>
      <c r="N160" t="n">
        <v>72.76000000000001</v>
      </c>
      <c r="O160" t="n">
        <v>34097.72</v>
      </c>
      <c r="P160" t="n">
        <v>594.9</v>
      </c>
      <c r="Q160" t="n">
        <v>453.62</v>
      </c>
      <c r="R160" t="n">
        <v>399.56</v>
      </c>
      <c r="S160" t="n">
        <v>57.64</v>
      </c>
      <c r="T160" t="n">
        <v>167190.82</v>
      </c>
      <c r="U160" t="n">
        <v>0.14</v>
      </c>
      <c r="V160" t="n">
        <v>0.62</v>
      </c>
      <c r="W160" t="n">
        <v>7.37</v>
      </c>
      <c r="X160" t="n">
        <v>10.33</v>
      </c>
      <c r="Y160" t="n">
        <v>1</v>
      </c>
      <c r="Z160" t="n">
        <v>10</v>
      </c>
    </row>
    <row r="161">
      <c r="A161" t="n">
        <v>2</v>
      </c>
      <c r="B161" t="n">
        <v>140</v>
      </c>
      <c r="C161" t="inlineStr">
        <is>
          <t xml:space="preserve">CONCLUIDO	</t>
        </is>
      </c>
      <c r="D161" t="n">
        <v>2.0633</v>
      </c>
      <c r="E161" t="n">
        <v>48.47</v>
      </c>
      <c r="F161" t="n">
        <v>31.62</v>
      </c>
      <c r="G161" t="n">
        <v>7.11</v>
      </c>
      <c r="H161" t="n">
        <v>0.1</v>
      </c>
      <c r="I161" t="n">
        <v>267</v>
      </c>
      <c r="J161" t="n">
        <v>275.05</v>
      </c>
      <c r="K161" t="n">
        <v>60.56</v>
      </c>
      <c r="L161" t="n">
        <v>1.5</v>
      </c>
      <c r="M161" t="n">
        <v>265</v>
      </c>
      <c r="N161" t="n">
        <v>73</v>
      </c>
      <c r="O161" t="n">
        <v>34157.42</v>
      </c>
      <c r="P161" t="n">
        <v>552.17</v>
      </c>
      <c r="Q161" t="n">
        <v>453.38</v>
      </c>
      <c r="R161" t="n">
        <v>319.59</v>
      </c>
      <c r="S161" t="n">
        <v>57.64</v>
      </c>
      <c r="T161" t="n">
        <v>127599.87</v>
      </c>
      <c r="U161" t="n">
        <v>0.18</v>
      </c>
      <c r="V161" t="n">
        <v>0.67</v>
      </c>
      <c r="W161" t="n">
        <v>7.23</v>
      </c>
      <c r="X161" t="n">
        <v>7.88</v>
      </c>
      <c r="Y161" t="n">
        <v>1</v>
      </c>
      <c r="Z161" t="n">
        <v>10</v>
      </c>
    </row>
    <row r="162">
      <c r="A162" t="n">
        <v>3</v>
      </c>
      <c r="B162" t="n">
        <v>140</v>
      </c>
      <c r="C162" t="inlineStr">
        <is>
          <t xml:space="preserve">CONCLUIDO	</t>
        </is>
      </c>
      <c r="D162" t="n">
        <v>2.2513</v>
      </c>
      <c r="E162" t="n">
        <v>44.42</v>
      </c>
      <c r="F162" t="n">
        <v>30.13</v>
      </c>
      <c r="G162" t="n">
        <v>8.289999999999999</v>
      </c>
      <c r="H162" t="n">
        <v>0.11</v>
      </c>
      <c r="I162" t="n">
        <v>218</v>
      </c>
      <c r="J162" t="n">
        <v>275.54</v>
      </c>
      <c r="K162" t="n">
        <v>60.56</v>
      </c>
      <c r="L162" t="n">
        <v>1.75</v>
      </c>
      <c r="M162" t="n">
        <v>216</v>
      </c>
      <c r="N162" t="n">
        <v>73.23</v>
      </c>
      <c r="O162" t="n">
        <v>34217.22</v>
      </c>
      <c r="P162" t="n">
        <v>526.27</v>
      </c>
      <c r="Q162" t="n">
        <v>453.25</v>
      </c>
      <c r="R162" t="n">
        <v>270.11</v>
      </c>
      <c r="S162" t="n">
        <v>57.64</v>
      </c>
      <c r="T162" t="n">
        <v>103104.99</v>
      </c>
      <c r="U162" t="n">
        <v>0.21</v>
      </c>
      <c r="V162" t="n">
        <v>0.7</v>
      </c>
      <c r="W162" t="n">
        <v>7.18</v>
      </c>
      <c r="X162" t="n">
        <v>6.39</v>
      </c>
      <c r="Y162" t="n">
        <v>1</v>
      </c>
      <c r="Z162" t="n">
        <v>10</v>
      </c>
    </row>
    <row r="163">
      <c r="A163" t="n">
        <v>4</v>
      </c>
      <c r="B163" t="n">
        <v>140</v>
      </c>
      <c r="C163" t="inlineStr">
        <is>
          <t xml:space="preserve">CONCLUIDO	</t>
        </is>
      </c>
      <c r="D163" t="n">
        <v>2.4035</v>
      </c>
      <c r="E163" t="n">
        <v>41.61</v>
      </c>
      <c r="F163" t="n">
        <v>29.1</v>
      </c>
      <c r="G163" t="n">
        <v>9.49</v>
      </c>
      <c r="H163" t="n">
        <v>0.13</v>
      </c>
      <c r="I163" t="n">
        <v>184</v>
      </c>
      <c r="J163" t="n">
        <v>276.02</v>
      </c>
      <c r="K163" t="n">
        <v>60.56</v>
      </c>
      <c r="L163" t="n">
        <v>2</v>
      </c>
      <c r="M163" t="n">
        <v>182</v>
      </c>
      <c r="N163" t="n">
        <v>73.47</v>
      </c>
      <c r="O163" t="n">
        <v>34277.1</v>
      </c>
      <c r="P163" t="n">
        <v>508.15</v>
      </c>
      <c r="Q163" t="n">
        <v>453.02</v>
      </c>
      <c r="R163" t="n">
        <v>236.97</v>
      </c>
      <c r="S163" t="n">
        <v>57.64</v>
      </c>
      <c r="T163" t="n">
        <v>86704.59</v>
      </c>
      <c r="U163" t="n">
        <v>0.24</v>
      </c>
      <c r="V163" t="n">
        <v>0.73</v>
      </c>
      <c r="W163" t="n">
        <v>7.1</v>
      </c>
      <c r="X163" t="n">
        <v>5.36</v>
      </c>
      <c r="Y163" t="n">
        <v>1</v>
      </c>
      <c r="Z163" t="n">
        <v>10</v>
      </c>
    </row>
    <row r="164">
      <c r="A164" t="n">
        <v>5</v>
      </c>
      <c r="B164" t="n">
        <v>140</v>
      </c>
      <c r="C164" t="inlineStr">
        <is>
          <t xml:space="preserve">CONCLUIDO	</t>
        </is>
      </c>
      <c r="D164" t="n">
        <v>2.5212</v>
      </c>
      <c r="E164" t="n">
        <v>39.66</v>
      </c>
      <c r="F164" t="n">
        <v>28.41</v>
      </c>
      <c r="G164" t="n">
        <v>10.65</v>
      </c>
      <c r="H164" t="n">
        <v>0.14</v>
      </c>
      <c r="I164" t="n">
        <v>160</v>
      </c>
      <c r="J164" t="n">
        <v>276.51</v>
      </c>
      <c r="K164" t="n">
        <v>60.56</v>
      </c>
      <c r="L164" t="n">
        <v>2.25</v>
      </c>
      <c r="M164" t="n">
        <v>158</v>
      </c>
      <c r="N164" t="n">
        <v>73.70999999999999</v>
      </c>
      <c r="O164" t="n">
        <v>34337.08</v>
      </c>
      <c r="P164" t="n">
        <v>496.16</v>
      </c>
      <c r="Q164" t="n">
        <v>453.11</v>
      </c>
      <c r="R164" t="n">
        <v>214.47</v>
      </c>
      <c r="S164" t="n">
        <v>57.64</v>
      </c>
      <c r="T164" t="n">
        <v>75572.23</v>
      </c>
      <c r="U164" t="n">
        <v>0.27</v>
      </c>
      <c r="V164" t="n">
        <v>0.75</v>
      </c>
      <c r="W164" t="n">
        <v>7.06</v>
      </c>
      <c r="X164" t="n">
        <v>4.67</v>
      </c>
      <c r="Y164" t="n">
        <v>1</v>
      </c>
      <c r="Z164" t="n">
        <v>10</v>
      </c>
    </row>
    <row r="165">
      <c r="A165" t="n">
        <v>6</v>
      </c>
      <c r="B165" t="n">
        <v>140</v>
      </c>
      <c r="C165" t="inlineStr">
        <is>
          <t xml:space="preserve">CONCLUIDO	</t>
        </is>
      </c>
      <c r="D165" t="n">
        <v>2.6251</v>
      </c>
      <c r="E165" t="n">
        <v>38.09</v>
      </c>
      <c r="F165" t="n">
        <v>27.83</v>
      </c>
      <c r="G165" t="n">
        <v>11.84</v>
      </c>
      <c r="H165" t="n">
        <v>0.16</v>
      </c>
      <c r="I165" t="n">
        <v>141</v>
      </c>
      <c r="J165" t="n">
        <v>277</v>
      </c>
      <c r="K165" t="n">
        <v>60.56</v>
      </c>
      <c r="L165" t="n">
        <v>2.5</v>
      </c>
      <c r="M165" t="n">
        <v>139</v>
      </c>
      <c r="N165" t="n">
        <v>73.94</v>
      </c>
      <c r="O165" t="n">
        <v>34397.15</v>
      </c>
      <c r="P165" t="n">
        <v>486.1</v>
      </c>
      <c r="Q165" t="n">
        <v>452.91</v>
      </c>
      <c r="R165" t="n">
        <v>195.95</v>
      </c>
      <c r="S165" t="n">
        <v>57.64</v>
      </c>
      <c r="T165" t="n">
        <v>66408.23</v>
      </c>
      <c r="U165" t="n">
        <v>0.29</v>
      </c>
      <c r="V165" t="n">
        <v>0.76</v>
      </c>
      <c r="W165" t="n">
        <v>7.03</v>
      </c>
      <c r="X165" t="n">
        <v>4.1</v>
      </c>
      <c r="Y165" t="n">
        <v>1</v>
      </c>
      <c r="Z165" t="n">
        <v>10</v>
      </c>
    </row>
    <row r="166">
      <c r="A166" t="n">
        <v>7</v>
      </c>
      <c r="B166" t="n">
        <v>140</v>
      </c>
      <c r="C166" t="inlineStr">
        <is>
          <t xml:space="preserve">CONCLUIDO	</t>
        </is>
      </c>
      <c r="D166" t="n">
        <v>2.7131</v>
      </c>
      <c r="E166" t="n">
        <v>36.86</v>
      </c>
      <c r="F166" t="n">
        <v>27.38</v>
      </c>
      <c r="G166" t="n">
        <v>13.04</v>
      </c>
      <c r="H166" t="n">
        <v>0.18</v>
      </c>
      <c r="I166" t="n">
        <v>126</v>
      </c>
      <c r="J166" t="n">
        <v>277.48</v>
      </c>
      <c r="K166" t="n">
        <v>60.56</v>
      </c>
      <c r="L166" t="n">
        <v>2.75</v>
      </c>
      <c r="M166" t="n">
        <v>124</v>
      </c>
      <c r="N166" t="n">
        <v>74.18000000000001</v>
      </c>
      <c r="O166" t="n">
        <v>34457.31</v>
      </c>
      <c r="P166" t="n">
        <v>478.16</v>
      </c>
      <c r="Q166" t="n">
        <v>453</v>
      </c>
      <c r="R166" t="n">
        <v>181.17</v>
      </c>
      <c r="S166" t="n">
        <v>57.64</v>
      </c>
      <c r="T166" t="n">
        <v>59094.97</v>
      </c>
      <c r="U166" t="n">
        <v>0.32</v>
      </c>
      <c r="V166" t="n">
        <v>0.77</v>
      </c>
      <c r="W166" t="n">
        <v>7</v>
      </c>
      <c r="X166" t="n">
        <v>3.64</v>
      </c>
      <c r="Y166" t="n">
        <v>1</v>
      </c>
      <c r="Z166" t="n">
        <v>10</v>
      </c>
    </row>
    <row r="167">
      <c r="A167" t="n">
        <v>8</v>
      </c>
      <c r="B167" t="n">
        <v>140</v>
      </c>
      <c r="C167" t="inlineStr">
        <is>
          <t xml:space="preserve">CONCLUIDO	</t>
        </is>
      </c>
      <c r="D167" t="n">
        <v>2.7864</v>
      </c>
      <c r="E167" t="n">
        <v>35.89</v>
      </c>
      <c r="F167" t="n">
        <v>27.03</v>
      </c>
      <c r="G167" t="n">
        <v>14.23</v>
      </c>
      <c r="H167" t="n">
        <v>0.19</v>
      </c>
      <c r="I167" t="n">
        <v>114</v>
      </c>
      <c r="J167" t="n">
        <v>277.97</v>
      </c>
      <c r="K167" t="n">
        <v>60.56</v>
      </c>
      <c r="L167" t="n">
        <v>3</v>
      </c>
      <c r="M167" t="n">
        <v>112</v>
      </c>
      <c r="N167" t="n">
        <v>74.42</v>
      </c>
      <c r="O167" t="n">
        <v>34517.57</v>
      </c>
      <c r="P167" t="n">
        <v>472.12</v>
      </c>
      <c r="Q167" t="n">
        <v>452.79</v>
      </c>
      <c r="R167" t="n">
        <v>169.65</v>
      </c>
      <c r="S167" t="n">
        <v>57.64</v>
      </c>
      <c r="T167" t="n">
        <v>53394.62</v>
      </c>
      <c r="U167" t="n">
        <v>0.34</v>
      </c>
      <c r="V167" t="n">
        <v>0.78</v>
      </c>
      <c r="W167" t="n">
        <v>6.99</v>
      </c>
      <c r="X167" t="n">
        <v>3.3</v>
      </c>
      <c r="Y167" t="n">
        <v>1</v>
      </c>
      <c r="Z167" t="n">
        <v>10</v>
      </c>
    </row>
    <row r="168">
      <c r="A168" t="n">
        <v>9</v>
      </c>
      <c r="B168" t="n">
        <v>140</v>
      </c>
      <c r="C168" t="inlineStr">
        <is>
          <t xml:space="preserve">CONCLUIDO	</t>
        </is>
      </c>
      <c r="D168" t="n">
        <v>2.8527</v>
      </c>
      <c r="E168" t="n">
        <v>35.05</v>
      </c>
      <c r="F168" t="n">
        <v>26.72</v>
      </c>
      <c r="G168" t="n">
        <v>15.42</v>
      </c>
      <c r="H168" t="n">
        <v>0.21</v>
      </c>
      <c r="I168" t="n">
        <v>104</v>
      </c>
      <c r="J168" t="n">
        <v>278.46</v>
      </c>
      <c r="K168" t="n">
        <v>60.56</v>
      </c>
      <c r="L168" t="n">
        <v>3.25</v>
      </c>
      <c r="M168" t="n">
        <v>102</v>
      </c>
      <c r="N168" t="n">
        <v>74.66</v>
      </c>
      <c r="O168" t="n">
        <v>34577.92</v>
      </c>
      <c r="P168" t="n">
        <v>466.64</v>
      </c>
      <c r="Q168" t="n">
        <v>452.76</v>
      </c>
      <c r="R168" t="n">
        <v>159.82</v>
      </c>
      <c r="S168" t="n">
        <v>57.64</v>
      </c>
      <c r="T168" t="n">
        <v>48528.33</v>
      </c>
      <c r="U168" t="n">
        <v>0.36</v>
      </c>
      <c r="V168" t="n">
        <v>0.79</v>
      </c>
      <c r="W168" t="n">
        <v>6.97</v>
      </c>
      <c r="X168" t="n">
        <v>2.99</v>
      </c>
      <c r="Y168" t="n">
        <v>1</v>
      </c>
      <c r="Z168" t="n">
        <v>10</v>
      </c>
    </row>
    <row r="169">
      <c r="A169" t="n">
        <v>10</v>
      </c>
      <c r="B169" t="n">
        <v>140</v>
      </c>
      <c r="C169" t="inlineStr">
        <is>
          <t xml:space="preserve">CONCLUIDO	</t>
        </is>
      </c>
      <c r="D169" t="n">
        <v>2.9056</v>
      </c>
      <c r="E169" t="n">
        <v>34.42</v>
      </c>
      <c r="F169" t="n">
        <v>26.5</v>
      </c>
      <c r="G169" t="n">
        <v>16.56</v>
      </c>
      <c r="H169" t="n">
        <v>0.22</v>
      </c>
      <c r="I169" t="n">
        <v>96</v>
      </c>
      <c r="J169" t="n">
        <v>278.95</v>
      </c>
      <c r="K169" t="n">
        <v>60.56</v>
      </c>
      <c r="L169" t="n">
        <v>3.5</v>
      </c>
      <c r="M169" t="n">
        <v>94</v>
      </c>
      <c r="N169" t="n">
        <v>74.90000000000001</v>
      </c>
      <c r="O169" t="n">
        <v>34638.36</v>
      </c>
      <c r="P169" t="n">
        <v>462.75</v>
      </c>
      <c r="Q169" t="n">
        <v>452.94</v>
      </c>
      <c r="R169" t="n">
        <v>152.68</v>
      </c>
      <c r="S169" t="n">
        <v>57.64</v>
      </c>
      <c r="T169" t="n">
        <v>44998.36</v>
      </c>
      <c r="U169" t="n">
        <v>0.38</v>
      </c>
      <c r="V169" t="n">
        <v>0.8</v>
      </c>
      <c r="W169" t="n">
        <v>6.95</v>
      </c>
      <c r="X169" t="n">
        <v>2.77</v>
      </c>
      <c r="Y169" t="n">
        <v>1</v>
      </c>
      <c r="Z169" t="n">
        <v>10</v>
      </c>
    </row>
    <row r="170">
      <c r="A170" t="n">
        <v>11</v>
      </c>
      <c r="B170" t="n">
        <v>140</v>
      </c>
      <c r="C170" t="inlineStr">
        <is>
          <t xml:space="preserve">CONCLUIDO	</t>
        </is>
      </c>
      <c r="D170" t="n">
        <v>2.9563</v>
      </c>
      <c r="E170" t="n">
        <v>33.83</v>
      </c>
      <c r="F170" t="n">
        <v>26.28</v>
      </c>
      <c r="G170" t="n">
        <v>17.71</v>
      </c>
      <c r="H170" t="n">
        <v>0.24</v>
      </c>
      <c r="I170" t="n">
        <v>89</v>
      </c>
      <c r="J170" t="n">
        <v>279.44</v>
      </c>
      <c r="K170" t="n">
        <v>60.56</v>
      </c>
      <c r="L170" t="n">
        <v>3.75</v>
      </c>
      <c r="M170" t="n">
        <v>87</v>
      </c>
      <c r="N170" t="n">
        <v>75.14</v>
      </c>
      <c r="O170" t="n">
        <v>34698.9</v>
      </c>
      <c r="P170" t="n">
        <v>458.88</v>
      </c>
      <c r="Q170" t="n">
        <v>452.79</v>
      </c>
      <c r="R170" t="n">
        <v>145.32</v>
      </c>
      <c r="S170" t="n">
        <v>57.64</v>
      </c>
      <c r="T170" t="n">
        <v>41350.55</v>
      </c>
      <c r="U170" t="n">
        <v>0.4</v>
      </c>
      <c r="V170" t="n">
        <v>0.8100000000000001</v>
      </c>
      <c r="W170" t="n">
        <v>6.94</v>
      </c>
      <c r="X170" t="n">
        <v>2.55</v>
      </c>
      <c r="Y170" t="n">
        <v>1</v>
      </c>
      <c r="Z170" t="n">
        <v>10</v>
      </c>
    </row>
    <row r="171">
      <c r="A171" t="n">
        <v>12</v>
      </c>
      <c r="B171" t="n">
        <v>140</v>
      </c>
      <c r="C171" t="inlineStr">
        <is>
          <t xml:space="preserve">CONCLUIDO	</t>
        </is>
      </c>
      <c r="D171" t="n">
        <v>3.0004</v>
      </c>
      <c r="E171" t="n">
        <v>33.33</v>
      </c>
      <c r="F171" t="n">
        <v>26.09</v>
      </c>
      <c r="G171" t="n">
        <v>18.86</v>
      </c>
      <c r="H171" t="n">
        <v>0.25</v>
      </c>
      <c r="I171" t="n">
        <v>83</v>
      </c>
      <c r="J171" t="n">
        <v>279.94</v>
      </c>
      <c r="K171" t="n">
        <v>60.56</v>
      </c>
      <c r="L171" t="n">
        <v>4</v>
      </c>
      <c r="M171" t="n">
        <v>81</v>
      </c>
      <c r="N171" t="n">
        <v>75.38</v>
      </c>
      <c r="O171" t="n">
        <v>34759.54</v>
      </c>
      <c r="P171" t="n">
        <v>455.65</v>
      </c>
      <c r="Q171" t="n">
        <v>452.85</v>
      </c>
      <c r="R171" t="n">
        <v>139.15</v>
      </c>
      <c r="S171" t="n">
        <v>57.64</v>
      </c>
      <c r="T171" t="n">
        <v>38297.71</v>
      </c>
      <c r="U171" t="n">
        <v>0.41</v>
      </c>
      <c r="V171" t="n">
        <v>0.8100000000000001</v>
      </c>
      <c r="W171" t="n">
        <v>6.93</v>
      </c>
      <c r="X171" t="n">
        <v>2.36</v>
      </c>
      <c r="Y171" t="n">
        <v>1</v>
      </c>
      <c r="Z171" t="n">
        <v>10</v>
      </c>
    </row>
    <row r="172">
      <c r="A172" t="n">
        <v>13</v>
      </c>
      <c r="B172" t="n">
        <v>140</v>
      </c>
      <c r="C172" t="inlineStr">
        <is>
          <t xml:space="preserve">CONCLUIDO	</t>
        </is>
      </c>
      <c r="D172" t="n">
        <v>3.0377</v>
      </c>
      <c r="E172" t="n">
        <v>32.92</v>
      </c>
      <c r="F172" t="n">
        <v>25.95</v>
      </c>
      <c r="G172" t="n">
        <v>19.96</v>
      </c>
      <c r="H172" t="n">
        <v>0.27</v>
      </c>
      <c r="I172" t="n">
        <v>78</v>
      </c>
      <c r="J172" t="n">
        <v>280.43</v>
      </c>
      <c r="K172" t="n">
        <v>60.56</v>
      </c>
      <c r="L172" t="n">
        <v>4.25</v>
      </c>
      <c r="M172" t="n">
        <v>76</v>
      </c>
      <c r="N172" t="n">
        <v>75.62</v>
      </c>
      <c r="O172" t="n">
        <v>34820.27</v>
      </c>
      <c r="P172" t="n">
        <v>453</v>
      </c>
      <c r="Q172" t="n">
        <v>452.83</v>
      </c>
      <c r="R172" t="n">
        <v>134.55</v>
      </c>
      <c r="S172" t="n">
        <v>57.64</v>
      </c>
      <c r="T172" t="n">
        <v>36023.51</v>
      </c>
      <c r="U172" t="n">
        <v>0.43</v>
      </c>
      <c r="V172" t="n">
        <v>0.82</v>
      </c>
      <c r="W172" t="n">
        <v>6.92</v>
      </c>
      <c r="X172" t="n">
        <v>2.22</v>
      </c>
      <c r="Y172" t="n">
        <v>1</v>
      </c>
      <c r="Z172" t="n">
        <v>10</v>
      </c>
    </row>
    <row r="173">
      <c r="A173" t="n">
        <v>14</v>
      </c>
      <c r="B173" t="n">
        <v>140</v>
      </c>
      <c r="C173" t="inlineStr">
        <is>
          <t xml:space="preserve">CONCLUIDO	</t>
        </is>
      </c>
      <c r="D173" t="n">
        <v>3.0743</v>
      </c>
      <c r="E173" t="n">
        <v>32.53</v>
      </c>
      <c r="F173" t="n">
        <v>25.81</v>
      </c>
      <c r="G173" t="n">
        <v>21.22</v>
      </c>
      <c r="H173" t="n">
        <v>0.29</v>
      </c>
      <c r="I173" t="n">
        <v>73</v>
      </c>
      <c r="J173" t="n">
        <v>280.92</v>
      </c>
      <c r="K173" t="n">
        <v>60.56</v>
      </c>
      <c r="L173" t="n">
        <v>4.5</v>
      </c>
      <c r="M173" t="n">
        <v>71</v>
      </c>
      <c r="N173" t="n">
        <v>75.87</v>
      </c>
      <c r="O173" t="n">
        <v>34881.09</v>
      </c>
      <c r="P173" t="n">
        <v>450.76</v>
      </c>
      <c r="Q173" t="n">
        <v>452.75</v>
      </c>
      <c r="R173" t="n">
        <v>130.5</v>
      </c>
      <c r="S173" t="n">
        <v>57.64</v>
      </c>
      <c r="T173" t="n">
        <v>34022.01</v>
      </c>
      <c r="U173" t="n">
        <v>0.44</v>
      </c>
      <c r="V173" t="n">
        <v>0.82</v>
      </c>
      <c r="W173" t="n">
        <v>6.91</v>
      </c>
      <c r="X173" t="n">
        <v>2.08</v>
      </c>
      <c r="Y173" t="n">
        <v>1</v>
      </c>
      <c r="Z173" t="n">
        <v>10</v>
      </c>
    </row>
    <row r="174">
      <c r="A174" t="n">
        <v>15</v>
      </c>
      <c r="B174" t="n">
        <v>140</v>
      </c>
      <c r="C174" t="inlineStr">
        <is>
          <t xml:space="preserve">CONCLUIDO	</t>
        </is>
      </c>
      <c r="D174" t="n">
        <v>3.1055</v>
      </c>
      <c r="E174" t="n">
        <v>32.2</v>
      </c>
      <c r="F174" t="n">
        <v>25.7</v>
      </c>
      <c r="G174" t="n">
        <v>22.34</v>
      </c>
      <c r="H174" t="n">
        <v>0.3</v>
      </c>
      <c r="I174" t="n">
        <v>69</v>
      </c>
      <c r="J174" t="n">
        <v>281.41</v>
      </c>
      <c r="K174" t="n">
        <v>60.56</v>
      </c>
      <c r="L174" t="n">
        <v>4.75</v>
      </c>
      <c r="M174" t="n">
        <v>67</v>
      </c>
      <c r="N174" t="n">
        <v>76.11</v>
      </c>
      <c r="O174" t="n">
        <v>34942.02</v>
      </c>
      <c r="P174" t="n">
        <v>448.62</v>
      </c>
      <c r="Q174" t="n">
        <v>452.8</v>
      </c>
      <c r="R174" t="n">
        <v>126.22</v>
      </c>
      <c r="S174" t="n">
        <v>57.64</v>
      </c>
      <c r="T174" t="n">
        <v>31901.31</v>
      </c>
      <c r="U174" t="n">
        <v>0.46</v>
      </c>
      <c r="V174" t="n">
        <v>0.83</v>
      </c>
      <c r="W174" t="n">
        <v>6.91</v>
      </c>
      <c r="X174" t="n">
        <v>1.97</v>
      </c>
      <c r="Y174" t="n">
        <v>1</v>
      </c>
      <c r="Z174" t="n">
        <v>10</v>
      </c>
    </row>
    <row r="175">
      <c r="A175" t="n">
        <v>16</v>
      </c>
      <c r="B175" t="n">
        <v>140</v>
      </c>
      <c r="C175" t="inlineStr">
        <is>
          <t xml:space="preserve">CONCLUIDO	</t>
        </is>
      </c>
      <c r="D175" t="n">
        <v>3.1381</v>
      </c>
      <c r="E175" t="n">
        <v>31.87</v>
      </c>
      <c r="F175" t="n">
        <v>25.57</v>
      </c>
      <c r="G175" t="n">
        <v>23.6</v>
      </c>
      <c r="H175" t="n">
        <v>0.32</v>
      </c>
      <c r="I175" t="n">
        <v>65</v>
      </c>
      <c r="J175" t="n">
        <v>281.91</v>
      </c>
      <c r="K175" t="n">
        <v>60.56</v>
      </c>
      <c r="L175" t="n">
        <v>5</v>
      </c>
      <c r="M175" t="n">
        <v>63</v>
      </c>
      <c r="N175" t="n">
        <v>76.34999999999999</v>
      </c>
      <c r="O175" t="n">
        <v>35003.04</v>
      </c>
      <c r="P175" t="n">
        <v>446.38</v>
      </c>
      <c r="Q175" t="n">
        <v>452.75</v>
      </c>
      <c r="R175" t="n">
        <v>122.15</v>
      </c>
      <c r="S175" t="n">
        <v>57.64</v>
      </c>
      <c r="T175" t="n">
        <v>29887.92</v>
      </c>
      <c r="U175" t="n">
        <v>0.47</v>
      </c>
      <c r="V175" t="n">
        <v>0.83</v>
      </c>
      <c r="W175" t="n">
        <v>6.9</v>
      </c>
      <c r="X175" t="n">
        <v>1.84</v>
      </c>
      <c r="Y175" t="n">
        <v>1</v>
      </c>
      <c r="Z175" t="n">
        <v>10</v>
      </c>
    </row>
    <row r="176">
      <c r="A176" t="n">
        <v>17</v>
      </c>
      <c r="B176" t="n">
        <v>140</v>
      </c>
      <c r="C176" t="inlineStr">
        <is>
          <t xml:space="preserve">CONCLUIDO	</t>
        </is>
      </c>
      <c r="D176" t="n">
        <v>3.1597</v>
      </c>
      <c r="E176" t="n">
        <v>31.65</v>
      </c>
      <c r="F176" t="n">
        <v>25.51</v>
      </c>
      <c r="G176" t="n">
        <v>24.69</v>
      </c>
      <c r="H176" t="n">
        <v>0.33</v>
      </c>
      <c r="I176" t="n">
        <v>62</v>
      </c>
      <c r="J176" t="n">
        <v>282.4</v>
      </c>
      <c r="K176" t="n">
        <v>60.56</v>
      </c>
      <c r="L176" t="n">
        <v>5.25</v>
      </c>
      <c r="M176" t="n">
        <v>60</v>
      </c>
      <c r="N176" t="n">
        <v>76.59999999999999</v>
      </c>
      <c r="O176" t="n">
        <v>35064.15</v>
      </c>
      <c r="P176" t="n">
        <v>445.33</v>
      </c>
      <c r="Q176" t="n">
        <v>452.69</v>
      </c>
      <c r="R176" t="n">
        <v>120.08</v>
      </c>
      <c r="S176" t="n">
        <v>57.64</v>
      </c>
      <c r="T176" t="n">
        <v>28867.9</v>
      </c>
      <c r="U176" t="n">
        <v>0.48</v>
      </c>
      <c r="V176" t="n">
        <v>0.83</v>
      </c>
      <c r="W176" t="n">
        <v>6.91</v>
      </c>
      <c r="X176" t="n">
        <v>1.78</v>
      </c>
      <c r="Y176" t="n">
        <v>1</v>
      </c>
      <c r="Z176" t="n">
        <v>10</v>
      </c>
    </row>
    <row r="177">
      <c r="A177" t="n">
        <v>18</v>
      </c>
      <c r="B177" t="n">
        <v>140</v>
      </c>
      <c r="C177" t="inlineStr">
        <is>
          <t xml:space="preserve">CONCLUIDO	</t>
        </is>
      </c>
      <c r="D177" t="n">
        <v>3.1861</v>
      </c>
      <c r="E177" t="n">
        <v>31.39</v>
      </c>
      <c r="F177" t="n">
        <v>25.4</v>
      </c>
      <c r="G177" t="n">
        <v>25.84</v>
      </c>
      <c r="H177" t="n">
        <v>0.35</v>
      </c>
      <c r="I177" t="n">
        <v>59</v>
      </c>
      <c r="J177" t="n">
        <v>282.9</v>
      </c>
      <c r="K177" t="n">
        <v>60.56</v>
      </c>
      <c r="L177" t="n">
        <v>5.5</v>
      </c>
      <c r="M177" t="n">
        <v>57</v>
      </c>
      <c r="N177" t="n">
        <v>76.84999999999999</v>
      </c>
      <c r="O177" t="n">
        <v>35125.37</v>
      </c>
      <c r="P177" t="n">
        <v>443.44</v>
      </c>
      <c r="Q177" t="n">
        <v>452.68</v>
      </c>
      <c r="R177" t="n">
        <v>117.02</v>
      </c>
      <c r="S177" t="n">
        <v>57.64</v>
      </c>
      <c r="T177" t="n">
        <v>27352.02</v>
      </c>
      <c r="U177" t="n">
        <v>0.49</v>
      </c>
      <c r="V177" t="n">
        <v>0.83</v>
      </c>
      <c r="W177" t="n">
        <v>6.89</v>
      </c>
      <c r="X177" t="n">
        <v>1.68</v>
      </c>
      <c r="Y177" t="n">
        <v>1</v>
      </c>
      <c r="Z177" t="n">
        <v>10</v>
      </c>
    </row>
    <row r="178">
      <c r="A178" t="n">
        <v>19</v>
      </c>
      <c r="B178" t="n">
        <v>140</v>
      </c>
      <c r="C178" t="inlineStr">
        <is>
          <t xml:space="preserve">CONCLUIDO	</t>
        </is>
      </c>
      <c r="D178" t="n">
        <v>3.2031</v>
      </c>
      <c r="E178" t="n">
        <v>31.22</v>
      </c>
      <c r="F178" t="n">
        <v>25.34</v>
      </c>
      <c r="G178" t="n">
        <v>26.68</v>
      </c>
      <c r="H178" t="n">
        <v>0.36</v>
      </c>
      <c r="I178" t="n">
        <v>57</v>
      </c>
      <c r="J178" t="n">
        <v>283.4</v>
      </c>
      <c r="K178" t="n">
        <v>60.56</v>
      </c>
      <c r="L178" t="n">
        <v>5.75</v>
      </c>
      <c r="M178" t="n">
        <v>55</v>
      </c>
      <c r="N178" t="n">
        <v>77.09</v>
      </c>
      <c r="O178" t="n">
        <v>35186.68</v>
      </c>
      <c r="P178" t="n">
        <v>442.21</v>
      </c>
      <c r="Q178" t="n">
        <v>452.73</v>
      </c>
      <c r="R178" t="n">
        <v>114.94</v>
      </c>
      <c r="S178" t="n">
        <v>57.64</v>
      </c>
      <c r="T178" t="n">
        <v>26322.34</v>
      </c>
      <c r="U178" t="n">
        <v>0.5</v>
      </c>
      <c r="V178" t="n">
        <v>0.84</v>
      </c>
      <c r="W178" t="n">
        <v>6.89</v>
      </c>
      <c r="X178" t="n">
        <v>1.61</v>
      </c>
      <c r="Y178" t="n">
        <v>1</v>
      </c>
      <c r="Z178" t="n">
        <v>10</v>
      </c>
    </row>
    <row r="179">
      <c r="A179" t="n">
        <v>20</v>
      </c>
      <c r="B179" t="n">
        <v>140</v>
      </c>
      <c r="C179" t="inlineStr">
        <is>
          <t xml:space="preserve">CONCLUIDO	</t>
        </is>
      </c>
      <c r="D179" t="n">
        <v>3.2284</v>
      </c>
      <c r="E179" t="n">
        <v>30.98</v>
      </c>
      <c r="F179" t="n">
        <v>25.25</v>
      </c>
      <c r="G179" t="n">
        <v>28.06</v>
      </c>
      <c r="H179" t="n">
        <v>0.38</v>
      </c>
      <c r="I179" t="n">
        <v>54</v>
      </c>
      <c r="J179" t="n">
        <v>283.9</v>
      </c>
      <c r="K179" t="n">
        <v>60.56</v>
      </c>
      <c r="L179" t="n">
        <v>6</v>
      </c>
      <c r="M179" t="n">
        <v>52</v>
      </c>
      <c r="N179" t="n">
        <v>77.34</v>
      </c>
      <c r="O179" t="n">
        <v>35248.1</v>
      </c>
      <c r="P179" t="n">
        <v>440.69</v>
      </c>
      <c r="Q179" t="n">
        <v>452.75</v>
      </c>
      <c r="R179" t="n">
        <v>112.05</v>
      </c>
      <c r="S179" t="n">
        <v>57.64</v>
      </c>
      <c r="T179" t="n">
        <v>24895.42</v>
      </c>
      <c r="U179" t="n">
        <v>0.51</v>
      </c>
      <c r="V179" t="n">
        <v>0.84</v>
      </c>
      <c r="W179" t="n">
        <v>6.88</v>
      </c>
      <c r="X179" t="n">
        <v>1.53</v>
      </c>
      <c r="Y179" t="n">
        <v>1</v>
      </c>
      <c r="Z179" t="n">
        <v>10</v>
      </c>
    </row>
    <row r="180">
      <c r="A180" t="n">
        <v>21</v>
      </c>
      <c r="B180" t="n">
        <v>140</v>
      </c>
      <c r="C180" t="inlineStr">
        <is>
          <t xml:space="preserve">CONCLUIDO	</t>
        </is>
      </c>
      <c r="D180" t="n">
        <v>3.2458</v>
      </c>
      <c r="E180" t="n">
        <v>30.81</v>
      </c>
      <c r="F180" t="n">
        <v>25.19</v>
      </c>
      <c r="G180" t="n">
        <v>29.07</v>
      </c>
      <c r="H180" t="n">
        <v>0.39</v>
      </c>
      <c r="I180" t="n">
        <v>52</v>
      </c>
      <c r="J180" t="n">
        <v>284.4</v>
      </c>
      <c r="K180" t="n">
        <v>60.56</v>
      </c>
      <c r="L180" t="n">
        <v>6.25</v>
      </c>
      <c r="M180" t="n">
        <v>50</v>
      </c>
      <c r="N180" t="n">
        <v>77.59</v>
      </c>
      <c r="O180" t="n">
        <v>35309.61</v>
      </c>
      <c r="P180" t="n">
        <v>439.67</v>
      </c>
      <c r="Q180" t="n">
        <v>452.7</v>
      </c>
      <c r="R180" t="n">
        <v>110</v>
      </c>
      <c r="S180" t="n">
        <v>57.64</v>
      </c>
      <c r="T180" t="n">
        <v>23877.31</v>
      </c>
      <c r="U180" t="n">
        <v>0.52</v>
      </c>
      <c r="V180" t="n">
        <v>0.84</v>
      </c>
      <c r="W180" t="n">
        <v>6.88</v>
      </c>
      <c r="X180" t="n">
        <v>1.47</v>
      </c>
      <c r="Y180" t="n">
        <v>1</v>
      </c>
      <c r="Z180" t="n">
        <v>10</v>
      </c>
    </row>
    <row r="181">
      <c r="A181" t="n">
        <v>22</v>
      </c>
      <c r="B181" t="n">
        <v>140</v>
      </c>
      <c r="C181" t="inlineStr">
        <is>
          <t xml:space="preserve">CONCLUIDO	</t>
        </is>
      </c>
      <c r="D181" t="n">
        <v>3.2615</v>
      </c>
      <c r="E181" t="n">
        <v>30.66</v>
      </c>
      <c r="F181" t="n">
        <v>25.15</v>
      </c>
      <c r="G181" t="n">
        <v>30.18</v>
      </c>
      <c r="H181" t="n">
        <v>0.41</v>
      </c>
      <c r="I181" t="n">
        <v>50</v>
      </c>
      <c r="J181" t="n">
        <v>284.89</v>
      </c>
      <c r="K181" t="n">
        <v>60.56</v>
      </c>
      <c r="L181" t="n">
        <v>6.5</v>
      </c>
      <c r="M181" t="n">
        <v>48</v>
      </c>
      <c r="N181" t="n">
        <v>77.84</v>
      </c>
      <c r="O181" t="n">
        <v>35371.22</v>
      </c>
      <c r="P181" t="n">
        <v>438.81</v>
      </c>
      <c r="Q181" t="n">
        <v>452.66</v>
      </c>
      <c r="R181" t="n">
        <v>108.73</v>
      </c>
      <c r="S181" t="n">
        <v>57.64</v>
      </c>
      <c r="T181" t="n">
        <v>23253.43</v>
      </c>
      <c r="U181" t="n">
        <v>0.53</v>
      </c>
      <c r="V181" t="n">
        <v>0.84</v>
      </c>
      <c r="W181" t="n">
        <v>6.87</v>
      </c>
      <c r="X181" t="n">
        <v>1.42</v>
      </c>
      <c r="Y181" t="n">
        <v>1</v>
      </c>
      <c r="Z181" t="n">
        <v>10</v>
      </c>
    </row>
    <row r="182">
      <c r="A182" t="n">
        <v>23</v>
      </c>
      <c r="B182" t="n">
        <v>140</v>
      </c>
      <c r="C182" t="inlineStr">
        <is>
          <t xml:space="preserve">CONCLUIDO	</t>
        </is>
      </c>
      <c r="D182" t="n">
        <v>3.2831</v>
      </c>
      <c r="E182" t="n">
        <v>30.46</v>
      </c>
      <c r="F182" t="n">
        <v>25.05</v>
      </c>
      <c r="G182" t="n">
        <v>31.31</v>
      </c>
      <c r="H182" t="n">
        <v>0.42</v>
      </c>
      <c r="I182" t="n">
        <v>48</v>
      </c>
      <c r="J182" t="n">
        <v>285.39</v>
      </c>
      <c r="K182" t="n">
        <v>60.56</v>
      </c>
      <c r="L182" t="n">
        <v>6.75</v>
      </c>
      <c r="M182" t="n">
        <v>46</v>
      </c>
      <c r="N182" t="n">
        <v>78.09</v>
      </c>
      <c r="O182" t="n">
        <v>35432.93</v>
      </c>
      <c r="P182" t="n">
        <v>437.1</v>
      </c>
      <c r="Q182" t="n">
        <v>452.59</v>
      </c>
      <c r="R182" t="n">
        <v>105.65</v>
      </c>
      <c r="S182" t="n">
        <v>57.64</v>
      </c>
      <c r="T182" t="n">
        <v>21720.81</v>
      </c>
      <c r="U182" t="n">
        <v>0.55</v>
      </c>
      <c r="V182" t="n">
        <v>0.85</v>
      </c>
      <c r="W182" t="n">
        <v>6.87</v>
      </c>
      <c r="X182" t="n">
        <v>1.32</v>
      </c>
      <c r="Y182" t="n">
        <v>1</v>
      </c>
      <c r="Z182" t="n">
        <v>10</v>
      </c>
    </row>
    <row r="183">
      <c r="A183" t="n">
        <v>24</v>
      </c>
      <c r="B183" t="n">
        <v>140</v>
      </c>
      <c r="C183" t="inlineStr">
        <is>
          <t xml:space="preserve">CONCLUIDO	</t>
        </is>
      </c>
      <c r="D183" t="n">
        <v>3.2965</v>
      </c>
      <c r="E183" t="n">
        <v>30.34</v>
      </c>
      <c r="F183" t="n">
        <v>25.03</v>
      </c>
      <c r="G183" t="n">
        <v>32.65</v>
      </c>
      <c r="H183" t="n">
        <v>0.44</v>
      </c>
      <c r="I183" t="n">
        <v>46</v>
      </c>
      <c r="J183" t="n">
        <v>285.9</v>
      </c>
      <c r="K183" t="n">
        <v>60.56</v>
      </c>
      <c r="L183" t="n">
        <v>7</v>
      </c>
      <c r="M183" t="n">
        <v>44</v>
      </c>
      <c r="N183" t="n">
        <v>78.34</v>
      </c>
      <c r="O183" t="n">
        <v>35494.74</v>
      </c>
      <c r="P183" t="n">
        <v>436.74</v>
      </c>
      <c r="Q183" t="n">
        <v>452.64</v>
      </c>
      <c r="R183" t="n">
        <v>104.69</v>
      </c>
      <c r="S183" t="n">
        <v>57.64</v>
      </c>
      <c r="T183" t="n">
        <v>21254.82</v>
      </c>
      <c r="U183" t="n">
        <v>0.55</v>
      </c>
      <c r="V183" t="n">
        <v>0.85</v>
      </c>
      <c r="W183" t="n">
        <v>6.88</v>
      </c>
      <c r="X183" t="n">
        <v>1.31</v>
      </c>
      <c r="Y183" t="n">
        <v>1</v>
      </c>
      <c r="Z183" t="n">
        <v>10</v>
      </c>
    </row>
    <row r="184">
      <c r="A184" t="n">
        <v>25</v>
      </c>
      <c r="B184" t="n">
        <v>140</v>
      </c>
      <c r="C184" t="inlineStr">
        <is>
          <t xml:space="preserve">CONCLUIDO	</t>
        </is>
      </c>
      <c r="D184" t="n">
        <v>3.3163</v>
      </c>
      <c r="E184" t="n">
        <v>30.15</v>
      </c>
      <c r="F184" t="n">
        <v>24.95</v>
      </c>
      <c r="G184" t="n">
        <v>34.03</v>
      </c>
      <c r="H184" t="n">
        <v>0.45</v>
      </c>
      <c r="I184" t="n">
        <v>44</v>
      </c>
      <c r="J184" t="n">
        <v>286.4</v>
      </c>
      <c r="K184" t="n">
        <v>60.56</v>
      </c>
      <c r="L184" t="n">
        <v>7.25</v>
      </c>
      <c r="M184" t="n">
        <v>42</v>
      </c>
      <c r="N184" t="n">
        <v>78.59</v>
      </c>
      <c r="O184" t="n">
        <v>35556.78</v>
      </c>
      <c r="P184" t="n">
        <v>435.31</v>
      </c>
      <c r="Q184" t="n">
        <v>452.68</v>
      </c>
      <c r="R184" t="n">
        <v>102.11</v>
      </c>
      <c r="S184" t="n">
        <v>57.64</v>
      </c>
      <c r="T184" t="n">
        <v>19973.71</v>
      </c>
      <c r="U184" t="n">
        <v>0.5600000000000001</v>
      </c>
      <c r="V184" t="n">
        <v>0.85</v>
      </c>
      <c r="W184" t="n">
        <v>6.87</v>
      </c>
      <c r="X184" t="n">
        <v>1.23</v>
      </c>
      <c r="Y184" t="n">
        <v>1</v>
      </c>
      <c r="Z184" t="n">
        <v>10</v>
      </c>
    </row>
    <row r="185">
      <c r="A185" t="n">
        <v>26</v>
      </c>
      <c r="B185" t="n">
        <v>140</v>
      </c>
      <c r="C185" t="inlineStr">
        <is>
          <t xml:space="preserve">CONCLUIDO	</t>
        </is>
      </c>
      <c r="D185" t="n">
        <v>3.326</v>
      </c>
      <c r="E185" t="n">
        <v>30.07</v>
      </c>
      <c r="F185" t="n">
        <v>24.92</v>
      </c>
      <c r="G185" t="n">
        <v>34.77</v>
      </c>
      <c r="H185" t="n">
        <v>0.47</v>
      </c>
      <c r="I185" t="n">
        <v>43</v>
      </c>
      <c r="J185" t="n">
        <v>286.9</v>
      </c>
      <c r="K185" t="n">
        <v>60.56</v>
      </c>
      <c r="L185" t="n">
        <v>7.5</v>
      </c>
      <c r="M185" t="n">
        <v>41</v>
      </c>
      <c r="N185" t="n">
        <v>78.84999999999999</v>
      </c>
      <c r="O185" t="n">
        <v>35618.8</v>
      </c>
      <c r="P185" t="n">
        <v>434.81</v>
      </c>
      <c r="Q185" t="n">
        <v>452.68</v>
      </c>
      <c r="R185" t="n">
        <v>101.24</v>
      </c>
      <c r="S185" t="n">
        <v>57.64</v>
      </c>
      <c r="T185" t="n">
        <v>19543.04</v>
      </c>
      <c r="U185" t="n">
        <v>0.57</v>
      </c>
      <c r="V185" t="n">
        <v>0.85</v>
      </c>
      <c r="W185" t="n">
        <v>6.86</v>
      </c>
      <c r="X185" t="n">
        <v>1.19</v>
      </c>
      <c r="Y185" t="n">
        <v>1</v>
      </c>
      <c r="Z185" t="n">
        <v>10</v>
      </c>
    </row>
    <row r="186">
      <c r="A186" t="n">
        <v>27</v>
      </c>
      <c r="B186" t="n">
        <v>140</v>
      </c>
      <c r="C186" t="inlineStr">
        <is>
          <t xml:space="preserve">CONCLUIDO	</t>
        </is>
      </c>
      <c r="D186" t="n">
        <v>3.3352</v>
      </c>
      <c r="E186" t="n">
        <v>29.98</v>
      </c>
      <c r="F186" t="n">
        <v>24.89</v>
      </c>
      <c r="G186" t="n">
        <v>35.55</v>
      </c>
      <c r="H186" t="n">
        <v>0.48</v>
      </c>
      <c r="I186" t="n">
        <v>42</v>
      </c>
      <c r="J186" t="n">
        <v>287.41</v>
      </c>
      <c r="K186" t="n">
        <v>60.56</v>
      </c>
      <c r="L186" t="n">
        <v>7.75</v>
      </c>
      <c r="M186" t="n">
        <v>40</v>
      </c>
      <c r="N186" t="n">
        <v>79.09999999999999</v>
      </c>
      <c r="O186" t="n">
        <v>35680.92</v>
      </c>
      <c r="P186" t="n">
        <v>434.12</v>
      </c>
      <c r="Q186" t="n">
        <v>452.62</v>
      </c>
      <c r="R186" t="n">
        <v>100.13</v>
      </c>
      <c r="S186" t="n">
        <v>57.64</v>
      </c>
      <c r="T186" t="n">
        <v>18994.82</v>
      </c>
      <c r="U186" t="n">
        <v>0.58</v>
      </c>
      <c r="V186" t="n">
        <v>0.85</v>
      </c>
      <c r="W186" t="n">
        <v>6.86</v>
      </c>
      <c r="X186" t="n">
        <v>1.16</v>
      </c>
      <c r="Y186" t="n">
        <v>1</v>
      </c>
      <c r="Z186" t="n">
        <v>10</v>
      </c>
    </row>
    <row r="187">
      <c r="A187" t="n">
        <v>28</v>
      </c>
      <c r="B187" t="n">
        <v>140</v>
      </c>
      <c r="C187" t="inlineStr">
        <is>
          <t xml:space="preserve">CONCLUIDO	</t>
        </is>
      </c>
      <c r="D187" t="n">
        <v>3.3491</v>
      </c>
      <c r="E187" t="n">
        <v>29.86</v>
      </c>
      <c r="F187" t="n">
        <v>24.87</v>
      </c>
      <c r="G187" t="n">
        <v>37.3</v>
      </c>
      <c r="H187" t="n">
        <v>0.49</v>
      </c>
      <c r="I187" t="n">
        <v>40</v>
      </c>
      <c r="J187" t="n">
        <v>287.91</v>
      </c>
      <c r="K187" t="n">
        <v>60.56</v>
      </c>
      <c r="L187" t="n">
        <v>8</v>
      </c>
      <c r="M187" t="n">
        <v>38</v>
      </c>
      <c r="N187" t="n">
        <v>79.36</v>
      </c>
      <c r="O187" t="n">
        <v>35743.15</v>
      </c>
      <c r="P187" t="n">
        <v>433.8</v>
      </c>
      <c r="Q187" t="n">
        <v>452.67</v>
      </c>
      <c r="R187" t="n">
        <v>99.34</v>
      </c>
      <c r="S187" t="n">
        <v>57.64</v>
      </c>
      <c r="T187" t="n">
        <v>18608.6</v>
      </c>
      <c r="U187" t="n">
        <v>0.58</v>
      </c>
      <c r="V187" t="n">
        <v>0.85</v>
      </c>
      <c r="W187" t="n">
        <v>6.87</v>
      </c>
      <c r="X187" t="n">
        <v>1.14</v>
      </c>
      <c r="Y187" t="n">
        <v>1</v>
      </c>
      <c r="Z187" t="n">
        <v>10</v>
      </c>
    </row>
    <row r="188">
      <c r="A188" t="n">
        <v>29</v>
      </c>
      <c r="B188" t="n">
        <v>140</v>
      </c>
      <c r="C188" t="inlineStr">
        <is>
          <t xml:space="preserve">CONCLUIDO	</t>
        </is>
      </c>
      <c r="D188" t="n">
        <v>3.3586</v>
      </c>
      <c r="E188" t="n">
        <v>29.77</v>
      </c>
      <c r="F188" t="n">
        <v>24.84</v>
      </c>
      <c r="G188" t="n">
        <v>38.21</v>
      </c>
      <c r="H188" t="n">
        <v>0.51</v>
      </c>
      <c r="I188" t="n">
        <v>39</v>
      </c>
      <c r="J188" t="n">
        <v>288.42</v>
      </c>
      <c r="K188" t="n">
        <v>60.56</v>
      </c>
      <c r="L188" t="n">
        <v>8.25</v>
      </c>
      <c r="M188" t="n">
        <v>37</v>
      </c>
      <c r="N188" t="n">
        <v>79.61</v>
      </c>
      <c r="O188" t="n">
        <v>35805.48</v>
      </c>
      <c r="P188" t="n">
        <v>433.16</v>
      </c>
      <c r="Q188" t="n">
        <v>452.69</v>
      </c>
      <c r="R188" t="n">
        <v>98.59999999999999</v>
      </c>
      <c r="S188" t="n">
        <v>57.64</v>
      </c>
      <c r="T188" t="n">
        <v>18241.6</v>
      </c>
      <c r="U188" t="n">
        <v>0.58</v>
      </c>
      <c r="V188" t="n">
        <v>0.85</v>
      </c>
      <c r="W188" t="n">
        <v>6.86</v>
      </c>
      <c r="X188" t="n">
        <v>1.11</v>
      </c>
      <c r="Y188" t="n">
        <v>1</v>
      </c>
      <c r="Z188" t="n">
        <v>10</v>
      </c>
    </row>
    <row r="189">
      <c r="A189" t="n">
        <v>30</v>
      </c>
      <c r="B189" t="n">
        <v>140</v>
      </c>
      <c r="C189" t="inlineStr">
        <is>
          <t xml:space="preserve">CONCLUIDO	</t>
        </is>
      </c>
      <c r="D189" t="n">
        <v>3.3709</v>
      </c>
      <c r="E189" t="n">
        <v>29.67</v>
      </c>
      <c r="F189" t="n">
        <v>24.78</v>
      </c>
      <c r="G189" t="n">
        <v>39.13</v>
      </c>
      <c r="H189" t="n">
        <v>0.52</v>
      </c>
      <c r="I189" t="n">
        <v>38</v>
      </c>
      <c r="J189" t="n">
        <v>288.92</v>
      </c>
      <c r="K189" t="n">
        <v>60.56</v>
      </c>
      <c r="L189" t="n">
        <v>8.5</v>
      </c>
      <c r="M189" t="n">
        <v>36</v>
      </c>
      <c r="N189" t="n">
        <v>79.87</v>
      </c>
      <c r="O189" t="n">
        <v>35867.91</v>
      </c>
      <c r="P189" t="n">
        <v>432.02</v>
      </c>
      <c r="Q189" t="n">
        <v>452.7</v>
      </c>
      <c r="R189" t="n">
        <v>96.45</v>
      </c>
      <c r="S189" t="n">
        <v>57.64</v>
      </c>
      <c r="T189" t="n">
        <v>17173.64</v>
      </c>
      <c r="U189" t="n">
        <v>0.6</v>
      </c>
      <c r="V189" t="n">
        <v>0.86</v>
      </c>
      <c r="W189" t="n">
        <v>6.86</v>
      </c>
      <c r="X189" t="n">
        <v>1.05</v>
      </c>
      <c r="Y189" t="n">
        <v>1</v>
      </c>
      <c r="Z189" t="n">
        <v>10</v>
      </c>
    </row>
    <row r="190">
      <c r="A190" t="n">
        <v>31</v>
      </c>
      <c r="B190" t="n">
        <v>140</v>
      </c>
      <c r="C190" t="inlineStr">
        <is>
          <t xml:space="preserve">CONCLUIDO	</t>
        </is>
      </c>
      <c r="D190" t="n">
        <v>3.3798</v>
      </c>
      <c r="E190" t="n">
        <v>29.59</v>
      </c>
      <c r="F190" t="n">
        <v>24.75</v>
      </c>
      <c r="G190" t="n">
        <v>40.14</v>
      </c>
      <c r="H190" t="n">
        <v>0.54</v>
      </c>
      <c r="I190" t="n">
        <v>37</v>
      </c>
      <c r="J190" t="n">
        <v>289.43</v>
      </c>
      <c r="K190" t="n">
        <v>60.56</v>
      </c>
      <c r="L190" t="n">
        <v>8.75</v>
      </c>
      <c r="M190" t="n">
        <v>35</v>
      </c>
      <c r="N190" t="n">
        <v>80.12</v>
      </c>
      <c r="O190" t="n">
        <v>35930.44</v>
      </c>
      <c r="P190" t="n">
        <v>431.75</v>
      </c>
      <c r="Q190" t="n">
        <v>452.66</v>
      </c>
      <c r="R190" t="n">
        <v>95.75</v>
      </c>
      <c r="S190" t="n">
        <v>57.64</v>
      </c>
      <c r="T190" t="n">
        <v>16830.2</v>
      </c>
      <c r="U190" t="n">
        <v>0.6</v>
      </c>
      <c r="V190" t="n">
        <v>0.86</v>
      </c>
      <c r="W190" t="n">
        <v>6.86</v>
      </c>
      <c r="X190" t="n">
        <v>1.03</v>
      </c>
      <c r="Y190" t="n">
        <v>1</v>
      </c>
      <c r="Z190" t="n">
        <v>10</v>
      </c>
    </row>
    <row r="191">
      <c r="A191" t="n">
        <v>32</v>
      </c>
      <c r="B191" t="n">
        <v>140</v>
      </c>
      <c r="C191" t="inlineStr">
        <is>
          <t xml:space="preserve">CONCLUIDO	</t>
        </is>
      </c>
      <c r="D191" t="n">
        <v>3.3866</v>
      </c>
      <c r="E191" t="n">
        <v>29.53</v>
      </c>
      <c r="F191" t="n">
        <v>24.75</v>
      </c>
      <c r="G191" t="n">
        <v>41.24</v>
      </c>
      <c r="H191" t="n">
        <v>0.55</v>
      </c>
      <c r="I191" t="n">
        <v>36</v>
      </c>
      <c r="J191" t="n">
        <v>289.94</v>
      </c>
      <c r="K191" t="n">
        <v>60.56</v>
      </c>
      <c r="L191" t="n">
        <v>9</v>
      </c>
      <c r="M191" t="n">
        <v>34</v>
      </c>
      <c r="N191" t="n">
        <v>80.38</v>
      </c>
      <c r="O191" t="n">
        <v>35993.08</v>
      </c>
      <c r="P191" t="n">
        <v>431.67</v>
      </c>
      <c r="Q191" t="n">
        <v>452.58</v>
      </c>
      <c r="R191" t="n">
        <v>95.5</v>
      </c>
      <c r="S191" t="n">
        <v>57.64</v>
      </c>
      <c r="T191" t="n">
        <v>16708.48</v>
      </c>
      <c r="U191" t="n">
        <v>0.6</v>
      </c>
      <c r="V191" t="n">
        <v>0.86</v>
      </c>
      <c r="W191" t="n">
        <v>6.86</v>
      </c>
      <c r="X191" t="n">
        <v>1.02</v>
      </c>
      <c r="Y191" t="n">
        <v>1</v>
      </c>
      <c r="Z191" t="n">
        <v>10</v>
      </c>
    </row>
    <row r="192">
      <c r="A192" t="n">
        <v>33</v>
      </c>
      <c r="B192" t="n">
        <v>140</v>
      </c>
      <c r="C192" t="inlineStr">
        <is>
          <t xml:space="preserve">CONCLUIDO	</t>
        </is>
      </c>
      <c r="D192" t="n">
        <v>3.3954</v>
      </c>
      <c r="E192" t="n">
        <v>29.45</v>
      </c>
      <c r="F192" t="n">
        <v>24.72</v>
      </c>
      <c r="G192" t="n">
        <v>42.38</v>
      </c>
      <c r="H192" t="n">
        <v>0.57</v>
      </c>
      <c r="I192" t="n">
        <v>35</v>
      </c>
      <c r="J192" t="n">
        <v>290.45</v>
      </c>
      <c r="K192" t="n">
        <v>60.56</v>
      </c>
      <c r="L192" t="n">
        <v>9.25</v>
      </c>
      <c r="M192" t="n">
        <v>33</v>
      </c>
      <c r="N192" t="n">
        <v>80.64</v>
      </c>
      <c r="O192" t="n">
        <v>36055.83</v>
      </c>
      <c r="P192" t="n">
        <v>431.33</v>
      </c>
      <c r="Q192" t="n">
        <v>452.6</v>
      </c>
      <c r="R192" t="n">
        <v>94.81999999999999</v>
      </c>
      <c r="S192" t="n">
        <v>57.64</v>
      </c>
      <c r="T192" t="n">
        <v>16375.26</v>
      </c>
      <c r="U192" t="n">
        <v>0.61</v>
      </c>
      <c r="V192" t="n">
        <v>0.86</v>
      </c>
      <c r="W192" t="n">
        <v>6.85</v>
      </c>
      <c r="X192" t="n">
        <v>1</v>
      </c>
      <c r="Y192" t="n">
        <v>1</v>
      </c>
      <c r="Z192" t="n">
        <v>10</v>
      </c>
    </row>
    <row r="193">
      <c r="A193" t="n">
        <v>34</v>
      </c>
      <c r="B193" t="n">
        <v>140</v>
      </c>
      <c r="C193" t="inlineStr">
        <is>
          <t xml:space="preserve">CONCLUIDO	</t>
        </is>
      </c>
      <c r="D193" t="n">
        <v>3.4096</v>
      </c>
      <c r="E193" t="n">
        <v>29.33</v>
      </c>
      <c r="F193" t="n">
        <v>24.65</v>
      </c>
      <c r="G193" t="n">
        <v>43.5</v>
      </c>
      <c r="H193" t="n">
        <v>0.58</v>
      </c>
      <c r="I193" t="n">
        <v>34</v>
      </c>
      <c r="J193" t="n">
        <v>290.96</v>
      </c>
      <c r="K193" t="n">
        <v>60.56</v>
      </c>
      <c r="L193" t="n">
        <v>9.5</v>
      </c>
      <c r="M193" t="n">
        <v>32</v>
      </c>
      <c r="N193" t="n">
        <v>80.90000000000001</v>
      </c>
      <c r="O193" t="n">
        <v>36118.68</v>
      </c>
      <c r="P193" t="n">
        <v>429.7</v>
      </c>
      <c r="Q193" t="n">
        <v>452.63</v>
      </c>
      <c r="R193" t="n">
        <v>92.48999999999999</v>
      </c>
      <c r="S193" t="n">
        <v>57.64</v>
      </c>
      <c r="T193" t="n">
        <v>15215.07</v>
      </c>
      <c r="U193" t="n">
        <v>0.62</v>
      </c>
      <c r="V193" t="n">
        <v>0.86</v>
      </c>
      <c r="W193" t="n">
        <v>6.85</v>
      </c>
      <c r="X193" t="n">
        <v>0.93</v>
      </c>
      <c r="Y193" t="n">
        <v>1</v>
      </c>
      <c r="Z193" t="n">
        <v>10</v>
      </c>
    </row>
    <row r="194">
      <c r="A194" t="n">
        <v>35</v>
      </c>
      <c r="B194" t="n">
        <v>140</v>
      </c>
      <c r="C194" t="inlineStr">
        <is>
          <t xml:space="preserve">CONCLUIDO	</t>
        </is>
      </c>
      <c r="D194" t="n">
        <v>3.417</v>
      </c>
      <c r="E194" t="n">
        <v>29.27</v>
      </c>
      <c r="F194" t="n">
        <v>24.64</v>
      </c>
      <c r="G194" t="n">
        <v>44.8</v>
      </c>
      <c r="H194" t="n">
        <v>0.6</v>
      </c>
      <c r="I194" t="n">
        <v>33</v>
      </c>
      <c r="J194" t="n">
        <v>291.47</v>
      </c>
      <c r="K194" t="n">
        <v>60.56</v>
      </c>
      <c r="L194" t="n">
        <v>9.75</v>
      </c>
      <c r="M194" t="n">
        <v>31</v>
      </c>
      <c r="N194" t="n">
        <v>81.16</v>
      </c>
      <c r="O194" t="n">
        <v>36181.64</v>
      </c>
      <c r="P194" t="n">
        <v>429.79</v>
      </c>
      <c r="Q194" t="n">
        <v>452.57</v>
      </c>
      <c r="R194" t="n">
        <v>92.23999999999999</v>
      </c>
      <c r="S194" t="n">
        <v>57.64</v>
      </c>
      <c r="T194" t="n">
        <v>15094.91</v>
      </c>
      <c r="U194" t="n">
        <v>0.62</v>
      </c>
      <c r="V194" t="n">
        <v>0.86</v>
      </c>
      <c r="W194" t="n">
        <v>6.85</v>
      </c>
      <c r="X194" t="n">
        <v>0.92</v>
      </c>
      <c r="Y194" t="n">
        <v>1</v>
      </c>
      <c r="Z194" t="n">
        <v>10</v>
      </c>
    </row>
    <row r="195">
      <c r="A195" t="n">
        <v>36</v>
      </c>
      <c r="B195" t="n">
        <v>140</v>
      </c>
      <c r="C195" t="inlineStr">
        <is>
          <t xml:space="preserve">CONCLUIDO	</t>
        </is>
      </c>
      <c r="D195" t="n">
        <v>3.4262</v>
      </c>
      <c r="E195" t="n">
        <v>29.19</v>
      </c>
      <c r="F195" t="n">
        <v>24.61</v>
      </c>
      <c r="G195" t="n">
        <v>46.15</v>
      </c>
      <c r="H195" t="n">
        <v>0.61</v>
      </c>
      <c r="I195" t="n">
        <v>32</v>
      </c>
      <c r="J195" t="n">
        <v>291.98</v>
      </c>
      <c r="K195" t="n">
        <v>60.56</v>
      </c>
      <c r="L195" t="n">
        <v>10</v>
      </c>
      <c r="M195" t="n">
        <v>30</v>
      </c>
      <c r="N195" t="n">
        <v>81.42</v>
      </c>
      <c r="O195" t="n">
        <v>36244.71</v>
      </c>
      <c r="P195" t="n">
        <v>429.28</v>
      </c>
      <c r="Q195" t="n">
        <v>452.59</v>
      </c>
      <c r="R195" t="n">
        <v>91.29000000000001</v>
      </c>
      <c r="S195" t="n">
        <v>57.64</v>
      </c>
      <c r="T195" t="n">
        <v>14622.29</v>
      </c>
      <c r="U195" t="n">
        <v>0.63</v>
      </c>
      <c r="V195" t="n">
        <v>0.86</v>
      </c>
      <c r="W195" t="n">
        <v>6.85</v>
      </c>
      <c r="X195" t="n">
        <v>0.89</v>
      </c>
      <c r="Y195" t="n">
        <v>1</v>
      </c>
      <c r="Z195" t="n">
        <v>10</v>
      </c>
    </row>
    <row r="196">
      <c r="A196" t="n">
        <v>37</v>
      </c>
      <c r="B196" t="n">
        <v>140</v>
      </c>
      <c r="C196" t="inlineStr">
        <is>
          <t xml:space="preserve">CONCLUIDO	</t>
        </is>
      </c>
      <c r="D196" t="n">
        <v>3.4342</v>
      </c>
      <c r="E196" t="n">
        <v>29.12</v>
      </c>
      <c r="F196" t="n">
        <v>24.6</v>
      </c>
      <c r="G196" t="n">
        <v>47.61</v>
      </c>
      <c r="H196" t="n">
        <v>0.62</v>
      </c>
      <c r="I196" t="n">
        <v>31</v>
      </c>
      <c r="J196" t="n">
        <v>292.49</v>
      </c>
      <c r="K196" t="n">
        <v>60.56</v>
      </c>
      <c r="L196" t="n">
        <v>10.25</v>
      </c>
      <c r="M196" t="n">
        <v>29</v>
      </c>
      <c r="N196" t="n">
        <v>81.68000000000001</v>
      </c>
      <c r="O196" t="n">
        <v>36307.88</v>
      </c>
      <c r="P196" t="n">
        <v>428.96</v>
      </c>
      <c r="Q196" t="n">
        <v>452.58</v>
      </c>
      <c r="R196" t="n">
        <v>90.78</v>
      </c>
      <c r="S196" t="n">
        <v>57.64</v>
      </c>
      <c r="T196" t="n">
        <v>14372.09</v>
      </c>
      <c r="U196" t="n">
        <v>0.63</v>
      </c>
      <c r="V196" t="n">
        <v>0.86</v>
      </c>
      <c r="W196" t="n">
        <v>6.85</v>
      </c>
      <c r="X196" t="n">
        <v>0.87</v>
      </c>
      <c r="Y196" t="n">
        <v>1</v>
      </c>
      <c r="Z196" t="n">
        <v>10</v>
      </c>
    </row>
    <row r="197">
      <c r="A197" t="n">
        <v>38</v>
      </c>
      <c r="B197" t="n">
        <v>140</v>
      </c>
      <c r="C197" t="inlineStr">
        <is>
          <t xml:space="preserve">CONCLUIDO	</t>
        </is>
      </c>
      <c r="D197" t="n">
        <v>3.4368</v>
      </c>
      <c r="E197" t="n">
        <v>29.1</v>
      </c>
      <c r="F197" t="n">
        <v>24.58</v>
      </c>
      <c r="G197" t="n">
        <v>47.57</v>
      </c>
      <c r="H197" t="n">
        <v>0.64</v>
      </c>
      <c r="I197" t="n">
        <v>31</v>
      </c>
      <c r="J197" t="n">
        <v>293</v>
      </c>
      <c r="K197" t="n">
        <v>60.56</v>
      </c>
      <c r="L197" t="n">
        <v>10.5</v>
      </c>
      <c r="M197" t="n">
        <v>29</v>
      </c>
      <c r="N197" t="n">
        <v>81.95</v>
      </c>
      <c r="O197" t="n">
        <v>36371.17</v>
      </c>
      <c r="P197" t="n">
        <v>428.55</v>
      </c>
      <c r="Q197" t="n">
        <v>452.6</v>
      </c>
      <c r="R197" t="n">
        <v>90.23</v>
      </c>
      <c r="S197" t="n">
        <v>57.64</v>
      </c>
      <c r="T197" t="n">
        <v>14098.35</v>
      </c>
      <c r="U197" t="n">
        <v>0.64</v>
      </c>
      <c r="V197" t="n">
        <v>0.86</v>
      </c>
      <c r="W197" t="n">
        <v>6.84</v>
      </c>
      <c r="X197" t="n">
        <v>0.85</v>
      </c>
      <c r="Y197" t="n">
        <v>1</v>
      </c>
      <c r="Z197" t="n">
        <v>10</v>
      </c>
    </row>
    <row r="198">
      <c r="A198" t="n">
        <v>39</v>
      </c>
      <c r="B198" t="n">
        <v>140</v>
      </c>
      <c r="C198" t="inlineStr">
        <is>
          <t xml:space="preserve">CONCLUIDO	</t>
        </is>
      </c>
      <c r="D198" t="n">
        <v>3.4441</v>
      </c>
      <c r="E198" t="n">
        <v>29.04</v>
      </c>
      <c r="F198" t="n">
        <v>24.57</v>
      </c>
      <c r="G198" t="n">
        <v>49.13</v>
      </c>
      <c r="H198" t="n">
        <v>0.65</v>
      </c>
      <c r="I198" t="n">
        <v>30</v>
      </c>
      <c r="J198" t="n">
        <v>293.52</v>
      </c>
      <c r="K198" t="n">
        <v>60.56</v>
      </c>
      <c r="L198" t="n">
        <v>10.75</v>
      </c>
      <c r="M198" t="n">
        <v>28</v>
      </c>
      <c r="N198" t="n">
        <v>82.20999999999999</v>
      </c>
      <c r="O198" t="n">
        <v>36434.56</v>
      </c>
      <c r="P198" t="n">
        <v>428.54</v>
      </c>
      <c r="Q198" t="n">
        <v>452.66</v>
      </c>
      <c r="R198" t="n">
        <v>89.7</v>
      </c>
      <c r="S198" t="n">
        <v>57.64</v>
      </c>
      <c r="T198" t="n">
        <v>13839.17</v>
      </c>
      <c r="U198" t="n">
        <v>0.64</v>
      </c>
      <c r="V198" t="n">
        <v>0.86</v>
      </c>
      <c r="W198" t="n">
        <v>6.84</v>
      </c>
      <c r="X198" t="n">
        <v>0.84</v>
      </c>
      <c r="Y198" t="n">
        <v>1</v>
      </c>
      <c r="Z198" t="n">
        <v>10</v>
      </c>
    </row>
    <row r="199">
      <c r="A199" t="n">
        <v>40</v>
      </c>
      <c r="B199" t="n">
        <v>140</v>
      </c>
      <c r="C199" t="inlineStr">
        <is>
          <t xml:space="preserve">CONCLUIDO	</t>
        </is>
      </c>
      <c r="D199" t="n">
        <v>3.4546</v>
      </c>
      <c r="E199" t="n">
        <v>28.95</v>
      </c>
      <c r="F199" t="n">
        <v>24.53</v>
      </c>
      <c r="G199" t="n">
        <v>50.75</v>
      </c>
      <c r="H199" t="n">
        <v>0.67</v>
      </c>
      <c r="I199" t="n">
        <v>29</v>
      </c>
      <c r="J199" t="n">
        <v>294.03</v>
      </c>
      <c r="K199" t="n">
        <v>60.56</v>
      </c>
      <c r="L199" t="n">
        <v>11</v>
      </c>
      <c r="M199" t="n">
        <v>27</v>
      </c>
      <c r="N199" t="n">
        <v>82.48</v>
      </c>
      <c r="O199" t="n">
        <v>36498.06</v>
      </c>
      <c r="P199" t="n">
        <v>427.6</v>
      </c>
      <c r="Q199" t="n">
        <v>452.7</v>
      </c>
      <c r="R199" t="n">
        <v>88.63</v>
      </c>
      <c r="S199" t="n">
        <v>57.64</v>
      </c>
      <c r="T199" t="n">
        <v>13305.91</v>
      </c>
      <c r="U199" t="n">
        <v>0.65</v>
      </c>
      <c r="V199" t="n">
        <v>0.86</v>
      </c>
      <c r="W199" t="n">
        <v>6.84</v>
      </c>
      <c r="X199" t="n">
        <v>0.8</v>
      </c>
      <c r="Y199" t="n">
        <v>1</v>
      </c>
      <c r="Z199" t="n">
        <v>10</v>
      </c>
    </row>
    <row r="200">
      <c r="A200" t="n">
        <v>41</v>
      </c>
      <c r="B200" t="n">
        <v>140</v>
      </c>
      <c r="C200" t="inlineStr">
        <is>
          <t xml:space="preserve">CONCLUIDO	</t>
        </is>
      </c>
      <c r="D200" t="n">
        <v>3.4533</v>
      </c>
      <c r="E200" t="n">
        <v>28.96</v>
      </c>
      <c r="F200" t="n">
        <v>24.54</v>
      </c>
      <c r="G200" t="n">
        <v>50.78</v>
      </c>
      <c r="H200" t="n">
        <v>0.68</v>
      </c>
      <c r="I200" t="n">
        <v>29</v>
      </c>
      <c r="J200" t="n">
        <v>294.55</v>
      </c>
      <c r="K200" t="n">
        <v>60.56</v>
      </c>
      <c r="L200" t="n">
        <v>11.25</v>
      </c>
      <c r="M200" t="n">
        <v>27</v>
      </c>
      <c r="N200" t="n">
        <v>82.73999999999999</v>
      </c>
      <c r="O200" t="n">
        <v>36561.67</v>
      </c>
      <c r="P200" t="n">
        <v>427.97</v>
      </c>
      <c r="Q200" t="n">
        <v>452.61</v>
      </c>
      <c r="R200" t="n">
        <v>89.01000000000001</v>
      </c>
      <c r="S200" t="n">
        <v>57.64</v>
      </c>
      <c r="T200" t="n">
        <v>13497.48</v>
      </c>
      <c r="U200" t="n">
        <v>0.65</v>
      </c>
      <c r="V200" t="n">
        <v>0.86</v>
      </c>
      <c r="W200" t="n">
        <v>6.84</v>
      </c>
      <c r="X200" t="n">
        <v>0.82</v>
      </c>
      <c r="Y200" t="n">
        <v>1</v>
      </c>
      <c r="Z200" t="n">
        <v>10</v>
      </c>
    </row>
    <row r="201">
      <c r="A201" t="n">
        <v>42</v>
      </c>
      <c r="B201" t="n">
        <v>140</v>
      </c>
      <c r="C201" t="inlineStr">
        <is>
          <t xml:space="preserve">CONCLUIDO	</t>
        </is>
      </c>
      <c r="D201" t="n">
        <v>3.4665</v>
      </c>
      <c r="E201" t="n">
        <v>28.85</v>
      </c>
      <c r="F201" t="n">
        <v>24.48</v>
      </c>
      <c r="G201" t="n">
        <v>52.47</v>
      </c>
      <c r="H201" t="n">
        <v>0.6899999999999999</v>
      </c>
      <c r="I201" t="n">
        <v>28</v>
      </c>
      <c r="J201" t="n">
        <v>295.06</v>
      </c>
      <c r="K201" t="n">
        <v>60.56</v>
      </c>
      <c r="L201" t="n">
        <v>11.5</v>
      </c>
      <c r="M201" t="n">
        <v>26</v>
      </c>
      <c r="N201" t="n">
        <v>83.01000000000001</v>
      </c>
      <c r="O201" t="n">
        <v>36625.39</v>
      </c>
      <c r="P201" t="n">
        <v>426.92</v>
      </c>
      <c r="Q201" t="n">
        <v>452.6</v>
      </c>
      <c r="R201" t="n">
        <v>87.05</v>
      </c>
      <c r="S201" t="n">
        <v>57.64</v>
      </c>
      <c r="T201" t="n">
        <v>12524.13</v>
      </c>
      <c r="U201" t="n">
        <v>0.66</v>
      </c>
      <c r="V201" t="n">
        <v>0.87</v>
      </c>
      <c r="W201" t="n">
        <v>6.84</v>
      </c>
      <c r="X201" t="n">
        <v>0.76</v>
      </c>
      <c r="Y201" t="n">
        <v>1</v>
      </c>
      <c r="Z201" t="n">
        <v>10</v>
      </c>
    </row>
    <row r="202">
      <c r="A202" t="n">
        <v>43</v>
      </c>
      <c r="B202" t="n">
        <v>140</v>
      </c>
      <c r="C202" t="inlineStr">
        <is>
          <t xml:space="preserve">CONCLUIDO	</t>
        </is>
      </c>
      <c r="D202" t="n">
        <v>3.4743</v>
      </c>
      <c r="E202" t="n">
        <v>28.78</v>
      </c>
      <c r="F202" t="n">
        <v>24.47</v>
      </c>
      <c r="G202" t="n">
        <v>54.38</v>
      </c>
      <c r="H202" t="n">
        <v>0.71</v>
      </c>
      <c r="I202" t="n">
        <v>27</v>
      </c>
      <c r="J202" t="n">
        <v>295.58</v>
      </c>
      <c r="K202" t="n">
        <v>60.56</v>
      </c>
      <c r="L202" t="n">
        <v>11.75</v>
      </c>
      <c r="M202" t="n">
        <v>25</v>
      </c>
      <c r="N202" t="n">
        <v>83.28</v>
      </c>
      <c r="O202" t="n">
        <v>36689.22</v>
      </c>
      <c r="P202" t="n">
        <v>426.6</v>
      </c>
      <c r="Q202" t="n">
        <v>452.63</v>
      </c>
      <c r="R202" t="n">
        <v>86.77</v>
      </c>
      <c r="S202" t="n">
        <v>57.64</v>
      </c>
      <c r="T202" t="n">
        <v>12389.91</v>
      </c>
      <c r="U202" t="n">
        <v>0.66</v>
      </c>
      <c r="V202" t="n">
        <v>0.87</v>
      </c>
      <c r="W202" t="n">
        <v>6.84</v>
      </c>
      <c r="X202" t="n">
        <v>0.75</v>
      </c>
      <c r="Y202" t="n">
        <v>1</v>
      </c>
      <c r="Z202" t="n">
        <v>10</v>
      </c>
    </row>
    <row r="203">
      <c r="A203" t="n">
        <v>44</v>
      </c>
      <c r="B203" t="n">
        <v>140</v>
      </c>
      <c r="C203" t="inlineStr">
        <is>
          <t xml:space="preserve">CONCLUIDO	</t>
        </is>
      </c>
      <c r="D203" t="n">
        <v>3.4757</v>
      </c>
      <c r="E203" t="n">
        <v>28.77</v>
      </c>
      <c r="F203" t="n">
        <v>24.46</v>
      </c>
      <c r="G203" t="n">
        <v>54.36</v>
      </c>
      <c r="H203" t="n">
        <v>0.72</v>
      </c>
      <c r="I203" t="n">
        <v>27</v>
      </c>
      <c r="J203" t="n">
        <v>296.1</v>
      </c>
      <c r="K203" t="n">
        <v>60.56</v>
      </c>
      <c r="L203" t="n">
        <v>12</v>
      </c>
      <c r="M203" t="n">
        <v>25</v>
      </c>
      <c r="N203" t="n">
        <v>83.54000000000001</v>
      </c>
      <c r="O203" t="n">
        <v>36753.16</v>
      </c>
      <c r="P203" t="n">
        <v>426.34</v>
      </c>
      <c r="Q203" t="n">
        <v>452.61</v>
      </c>
      <c r="R203" t="n">
        <v>86.28</v>
      </c>
      <c r="S203" t="n">
        <v>57.64</v>
      </c>
      <c r="T203" t="n">
        <v>12141.6</v>
      </c>
      <c r="U203" t="n">
        <v>0.67</v>
      </c>
      <c r="V203" t="n">
        <v>0.87</v>
      </c>
      <c r="W203" t="n">
        <v>6.84</v>
      </c>
      <c r="X203" t="n">
        <v>0.73</v>
      </c>
      <c r="Y203" t="n">
        <v>1</v>
      </c>
      <c r="Z203" t="n">
        <v>10</v>
      </c>
    </row>
    <row r="204">
      <c r="A204" t="n">
        <v>45</v>
      </c>
      <c r="B204" t="n">
        <v>140</v>
      </c>
      <c r="C204" t="inlineStr">
        <is>
          <t xml:space="preserve">CONCLUIDO	</t>
        </is>
      </c>
      <c r="D204" t="n">
        <v>3.4834</v>
      </c>
      <c r="E204" t="n">
        <v>28.71</v>
      </c>
      <c r="F204" t="n">
        <v>24.45</v>
      </c>
      <c r="G204" t="n">
        <v>56.42</v>
      </c>
      <c r="H204" t="n">
        <v>0.74</v>
      </c>
      <c r="I204" t="n">
        <v>26</v>
      </c>
      <c r="J204" t="n">
        <v>296.62</v>
      </c>
      <c r="K204" t="n">
        <v>60.56</v>
      </c>
      <c r="L204" t="n">
        <v>12.25</v>
      </c>
      <c r="M204" t="n">
        <v>24</v>
      </c>
      <c r="N204" t="n">
        <v>83.81</v>
      </c>
      <c r="O204" t="n">
        <v>36817.22</v>
      </c>
      <c r="P204" t="n">
        <v>426.04</v>
      </c>
      <c r="Q204" t="n">
        <v>452.59</v>
      </c>
      <c r="R204" t="n">
        <v>85.97</v>
      </c>
      <c r="S204" t="n">
        <v>57.64</v>
      </c>
      <c r="T204" t="n">
        <v>11994.73</v>
      </c>
      <c r="U204" t="n">
        <v>0.67</v>
      </c>
      <c r="V204" t="n">
        <v>0.87</v>
      </c>
      <c r="W204" t="n">
        <v>6.83</v>
      </c>
      <c r="X204" t="n">
        <v>0.72</v>
      </c>
      <c r="Y204" t="n">
        <v>1</v>
      </c>
      <c r="Z204" t="n">
        <v>10</v>
      </c>
    </row>
    <row r="205">
      <c r="A205" t="n">
        <v>46</v>
      </c>
      <c r="B205" t="n">
        <v>140</v>
      </c>
      <c r="C205" t="inlineStr">
        <is>
          <t xml:space="preserve">CONCLUIDO	</t>
        </is>
      </c>
      <c r="D205" t="n">
        <v>3.4838</v>
      </c>
      <c r="E205" t="n">
        <v>28.7</v>
      </c>
      <c r="F205" t="n">
        <v>24.45</v>
      </c>
      <c r="G205" t="n">
        <v>56.41</v>
      </c>
      <c r="H205" t="n">
        <v>0.75</v>
      </c>
      <c r="I205" t="n">
        <v>26</v>
      </c>
      <c r="J205" t="n">
        <v>297.14</v>
      </c>
      <c r="K205" t="n">
        <v>60.56</v>
      </c>
      <c r="L205" t="n">
        <v>12.5</v>
      </c>
      <c r="M205" t="n">
        <v>24</v>
      </c>
      <c r="N205" t="n">
        <v>84.08</v>
      </c>
      <c r="O205" t="n">
        <v>36881.39</v>
      </c>
      <c r="P205" t="n">
        <v>425.96</v>
      </c>
      <c r="Q205" t="n">
        <v>452.61</v>
      </c>
      <c r="R205" t="n">
        <v>85.66</v>
      </c>
      <c r="S205" t="n">
        <v>57.64</v>
      </c>
      <c r="T205" t="n">
        <v>11838.77</v>
      </c>
      <c r="U205" t="n">
        <v>0.67</v>
      </c>
      <c r="V205" t="n">
        <v>0.87</v>
      </c>
      <c r="W205" t="n">
        <v>6.84</v>
      </c>
      <c r="X205" t="n">
        <v>0.72</v>
      </c>
      <c r="Y205" t="n">
        <v>1</v>
      </c>
      <c r="Z205" t="n">
        <v>10</v>
      </c>
    </row>
    <row r="206">
      <c r="A206" t="n">
        <v>47</v>
      </c>
      <c r="B206" t="n">
        <v>140</v>
      </c>
      <c r="C206" t="inlineStr">
        <is>
          <t xml:space="preserve">CONCLUIDO	</t>
        </is>
      </c>
      <c r="D206" t="n">
        <v>3.4915</v>
      </c>
      <c r="E206" t="n">
        <v>28.64</v>
      </c>
      <c r="F206" t="n">
        <v>24.43</v>
      </c>
      <c r="G206" t="n">
        <v>58.64</v>
      </c>
      <c r="H206" t="n">
        <v>0.76</v>
      </c>
      <c r="I206" t="n">
        <v>25</v>
      </c>
      <c r="J206" t="n">
        <v>297.66</v>
      </c>
      <c r="K206" t="n">
        <v>60.56</v>
      </c>
      <c r="L206" t="n">
        <v>12.75</v>
      </c>
      <c r="M206" t="n">
        <v>23</v>
      </c>
      <c r="N206" t="n">
        <v>84.36</v>
      </c>
      <c r="O206" t="n">
        <v>36945.67</v>
      </c>
      <c r="P206" t="n">
        <v>425.82</v>
      </c>
      <c r="Q206" t="n">
        <v>452.68</v>
      </c>
      <c r="R206" t="n">
        <v>85.37</v>
      </c>
      <c r="S206" t="n">
        <v>57.64</v>
      </c>
      <c r="T206" t="n">
        <v>11697.61</v>
      </c>
      <c r="U206" t="n">
        <v>0.68</v>
      </c>
      <c r="V206" t="n">
        <v>0.87</v>
      </c>
      <c r="W206" t="n">
        <v>6.84</v>
      </c>
      <c r="X206" t="n">
        <v>0.71</v>
      </c>
      <c r="Y206" t="n">
        <v>1</v>
      </c>
      <c r="Z206" t="n">
        <v>10</v>
      </c>
    </row>
    <row r="207">
      <c r="A207" t="n">
        <v>48</v>
      </c>
      <c r="B207" t="n">
        <v>140</v>
      </c>
      <c r="C207" t="inlineStr">
        <is>
          <t xml:space="preserve">CONCLUIDO	</t>
        </is>
      </c>
      <c r="D207" t="n">
        <v>3.4911</v>
      </c>
      <c r="E207" t="n">
        <v>28.64</v>
      </c>
      <c r="F207" t="n">
        <v>24.44</v>
      </c>
      <c r="G207" t="n">
        <v>58.65</v>
      </c>
      <c r="H207" t="n">
        <v>0.78</v>
      </c>
      <c r="I207" t="n">
        <v>25</v>
      </c>
      <c r="J207" t="n">
        <v>298.18</v>
      </c>
      <c r="K207" t="n">
        <v>60.56</v>
      </c>
      <c r="L207" t="n">
        <v>13</v>
      </c>
      <c r="M207" t="n">
        <v>23</v>
      </c>
      <c r="N207" t="n">
        <v>84.63</v>
      </c>
      <c r="O207" t="n">
        <v>37010.06</v>
      </c>
      <c r="P207" t="n">
        <v>425.88</v>
      </c>
      <c r="Q207" t="n">
        <v>452.6</v>
      </c>
      <c r="R207" t="n">
        <v>85.45</v>
      </c>
      <c r="S207" t="n">
        <v>57.64</v>
      </c>
      <c r="T207" t="n">
        <v>11735.89</v>
      </c>
      <c r="U207" t="n">
        <v>0.67</v>
      </c>
      <c r="V207" t="n">
        <v>0.87</v>
      </c>
      <c r="W207" t="n">
        <v>6.84</v>
      </c>
      <c r="X207" t="n">
        <v>0.71</v>
      </c>
      <c r="Y207" t="n">
        <v>1</v>
      </c>
      <c r="Z207" t="n">
        <v>10</v>
      </c>
    </row>
    <row r="208">
      <c r="A208" t="n">
        <v>49</v>
      </c>
      <c r="B208" t="n">
        <v>140</v>
      </c>
      <c r="C208" t="inlineStr">
        <is>
          <t xml:space="preserve">CONCLUIDO	</t>
        </is>
      </c>
      <c r="D208" t="n">
        <v>3.5059</v>
      </c>
      <c r="E208" t="n">
        <v>28.52</v>
      </c>
      <c r="F208" t="n">
        <v>24.37</v>
      </c>
      <c r="G208" t="n">
        <v>60.92</v>
      </c>
      <c r="H208" t="n">
        <v>0.79</v>
      </c>
      <c r="I208" t="n">
        <v>24</v>
      </c>
      <c r="J208" t="n">
        <v>298.71</v>
      </c>
      <c r="K208" t="n">
        <v>60.56</v>
      </c>
      <c r="L208" t="n">
        <v>13.25</v>
      </c>
      <c r="M208" t="n">
        <v>22</v>
      </c>
      <c r="N208" t="n">
        <v>84.90000000000001</v>
      </c>
      <c r="O208" t="n">
        <v>37074.57</v>
      </c>
      <c r="P208" t="n">
        <v>424.88</v>
      </c>
      <c r="Q208" t="n">
        <v>452.62</v>
      </c>
      <c r="R208" t="n">
        <v>83.34</v>
      </c>
      <c r="S208" t="n">
        <v>57.64</v>
      </c>
      <c r="T208" t="n">
        <v>10685.67</v>
      </c>
      <c r="U208" t="n">
        <v>0.6899999999999999</v>
      </c>
      <c r="V208" t="n">
        <v>0.87</v>
      </c>
      <c r="W208" t="n">
        <v>6.83</v>
      </c>
      <c r="X208" t="n">
        <v>0.64</v>
      </c>
      <c r="Y208" t="n">
        <v>1</v>
      </c>
      <c r="Z208" t="n">
        <v>10</v>
      </c>
    </row>
    <row r="209">
      <c r="A209" t="n">
        <v>50</v>
      </c>
      <c r="B209" t="n">
        <v>140</v>
      </c>
      <c r="C209" t="inlineStr">
        <is>
          <t xml:space="preserve">CONCLUIDO	</t>
        </is>
      </c>
      <c r="D209" t="n">
        <v>3.5048</v>
      </c>
      <c r="E209" t="n">
        <v>28.53</v>
      </c>
      <c r="F209" t="n">
        <v>24.38</v>
      </c>
      <c r="G209" t="n">
        <v>60.95</v>
      </c>
      <c r="H209" t="n">
        <v>0.8</v>
      </c>
      <c r="I209" t="n">
        <v>24</v>
      </c>
      <c r="J209" t="n">
        <v>299.23</v>
      </c>
      <c r="K209" t="n">
        <v>60.56</v>
      </c>
      <c r="L209" t="n">
        <v>13.5</v>
      </c>
      <c r="M209" t="n">
        <v>22</v>
      </c>
      <c r="N209" t="n">
        <v>85.18000000000001</v>
      </c>
      <c r="O209" t="n">
        <v>37139.2</v>
      </c>
      <c r="P209" t="n">
        <v>425.26</v>
      </c>
      <c r="Q209" t="n">
        <v>452.63</v>
      </c>
      <c r="R209" t="n">
        <v>83.73</v>
      </c>
      <c r="S209" t="n">
        <v>57.64</v>
      </c>
      <c r="T209" t="n">
        <v>10881.37</v>
      </c>
      <c r="U209" t="n">
        <v>0.6899999999999999</v>
      </c>
      <c r="V209" t="n">
        <v>0.87</v>
      </c>
      <c r="W209" t="n">
        <v>6.83</v>
      </c>
      <c r="X209" t="n">
        <v>0.65</v>
      </c>
      <c r="Y209" t="n">
        <v>1</v>
      </c>
      <c r="Z209" t="n">
        <v>10</v>
      </c>
    </row>
    <row r="210">
      <c r="A210" t="n">
        <v>51</v>
      </c>
      <c r="B210" t="n">
        <v>140</v>
      </c>
      <c r="C210" t="inlineStr">
        <is>
          <t xml:space="preserve">CONCLUIDO	</t>
        </is>
      </c>
      <c r="D210" t="n">
        <v>3.503</v>
      </c>
      <c r="E210" t="n">
        <v>28.55</v>
      </c>
      <c r="F210" t="n">
        <v>24.39</v>
      </c>
      <c r="G210" t="n">
        <v>60.98</v>
      </c>
      <c r="H210" t="n">
        <v>0.82</v>
      </c>
      <c r="I210" t="n">
        <v>24</v>
      </c>
      <c r="J210" t="n">
        <v>299.76</v>
      </c>
      <c r="K210" t="n">
        <v>60.56</v>
      </c>
      <c r="L210" t="n">
        <v>13.75</v>
      </c>
      <c r="M210" t="n">
        <v>22</v>
      </c>
      <c r="N210" t="n">
        <v>85.45</v>
      </c>
      <c r="O210" t="n">
        <v>37204.07</v>
      </c>
      <c r="P210" t="n">
        <v>425.1</v>
      </c>
      <c r="Q210" t="n">
        <v>452.57</v>
      </c>
      <c r="R210" t="n">
        <v>84.06999999999999</v>
      </c>
      <c r="S210" t="n">
        <v>57.64</v>
      </c>
      <c r="T210" t="n">
        <v>11052.23</v>
      </c>
      <c r="U210" t="n">
        <v>0.6899999999999999</v>
      </c>
      <c r="V210" t="n">
        <v>0.87</v>
      </c>
      <c r="W210" t="n">
        <v>6.84</v>
      </c>
      <c r="X210" t="n">
        <v>0.67</v>
      </c>
      <c r="Y210" t="n">
        <v>1</v>
      </c>
      <c r="Z210" t="n">
        <v>10</v>
      </c>
    </row>
    <row r="211">
      <c r="A211" t="n">
        <v>52</v>
      </c>
      <c r="B211" t="n">
        <v>140</v>
      </c>
      <c r="C211" t="inlineStr">
        <is>
          <t xml:space="preserve">CONCLUIDO	</t>
        </is>
      </c>
      <c r="D211" t="n">
        <v>3.5143</v>
      </c>
      <c r="E211" t="n">
        <v>28.46</v>
      </c>
      <c r="F211" t="n">
        <v>24.35</v>
      </c>
      <c r="G211" t="n">
        <v>63.53</v>
      </c>
      <c r="H211" t="n">
        <v>0.83</v>
      </c>
      <c r="I211" t="n">
        <v>23</v>
      </c>
      <c r="J211" t="n">
        <v>300.28</v>
      </c>
      <c r="K211" t="n">
        <v>60.56</v>
      </c>
      <c r="L211" t="n">
        <v>14</v>
      </c>
      <c r="M211" t="n">
        <v>21</v>
      </c>
      <c r="N211" t="n">
        <v>85.73</v>
      </c>
      <c r="O211" t="n">
        <v>37268.93</v>
      </c>
      <c r="P211" t="n">
        <v>424.52</v>
      </c>
      <c r="Q211" t="n">
        <v>452.6</v>
      </c>
      <c r="R211" t="n">
        <v>82.87</v>
      </c>
      <c r="S211" t="n">
        <v>57.64</v>
      </c>
      <c r="T211" t="n">
        <v>10457.81</v>
      </c>
      <c r="U211" t="n">
        <v>0.7</v>
      </c>
      <c r="V211" t="n">
        <v>0.87</v>
      </c>
      <c r="W211" t="n">
        <v>6.83</v>
      </c>
      <c r="X211" t="n">
        <v>0.63</v>
      </c>
      <c r="Y211" t="n">
        <v>1</v>
      </c>
      <c r="Z211" t="n">
        <v>10</v>
      </c>
    </row>
    <row r="212">
      <c r="A212" t="n">
        <v>53</v>
      </c>
      <c r="B212" t="n">
        <v>140</v>
      </c>
      <c r="C212" t="inlineStr">
        <is>
          <t xml:space="preserve">CONCLUIDO	</t>
        </is>
      </c>
      <c r="D212" t="n">
        <v>3.5162</v>
      </c>
      <c r="E212" t="n">
        <v>28.44</v>
      </c>
      <c r="F212" t="n">
        <v>24.34</v>
      </c>
      <c r="G212" t="n">
        <v>63.49</v>
      </c>
      <c r="H212" t="n">
        <v>0.84</v>
      </c>
      <c r="I212" t="n">
        <v>23</v>
      </c>
      <c r="J212" t="n">
        <v>300.81</v>
      </c>
      <c r="K212" t="n">
        <v>60.56</v>
      </c>
      <c r="L212" t="n">
        <v>14.25</v>
      </c>
      <c r="M212" t="n">
        <v>21</v>
      </c>
      <c r="N212" t="n">
        <v>86</v>
      </c>
      <c r="O212" t="n">
        <v>37333.9</v>
      </c>
      <c r="P212" t="n">
        <v>424.36</v>
      </c>
      <c r="Q212" t="n">
        <v>452.61</v>
      </c>
      <c r="R212" t="n">
        <v>82.14</v>
      </c>
      <c r="S212" t="n">
        <v>57.64</v>
      </c>
      <c r="T212" t="n">
        <v>10090.61</v>
      </c>
      <c r="U212" t="n">
        <v>0.7</v>
      </c>
      <c r="V212" t="n">
        <v>0.87</v>
      </c>
      <c r="W212" t="n">
        <v>6.83</v>
      </c>
      <c r="X212" t="n">
        <v>0.61</v>
      </c>
      <c r="Y212" t="n">
        <v>1</v>
      </c>
      <c r="Z212" t="n">
        <v>10</v>
      </c>
    </row>
    <row r="213">
      <c r="A213" t="n">
        <v>54</v>
      </c>
      <c r="B213" t="n">
        <v>140</v>
      </c>
      <c r="C213" t="inlineStr">
        <is>
          <t xml:space="preserve">CONCLUIDO	</t>
        </is>
      </c>
      <c r="D213" t="n">
        <v>3.5245</v>
      </c>
      <c r="E213" t="n">
        <v>28.37</v>
      </c>
      <c r="F213" t="n">
        <v>24.32</v>
      </c>
      <c r="G213" t="n">
        <v>66.34</v>
      </c>
      <c r="H213" t="n">
        <v>0.86</v>
      </c>
      <c r="I213" t="n">
        <v>22</v>
      </c>
      <c r="J213" t="n">
        <v>301.34</v>
      </c>
      <c r="K213" t="n">
        <v>60.56</v>
      </c>
      <c r="L213" t="n">
        <v>14.5</v>
      </c>
      <c r="M213" t="n">
        <v>20</v>
      </c>
      <c r="N213" t="n">
        <v>86.28</v>
      </c>
      <c r="O213" t="n">
        <v>37399</v>
      </c>
      <c r="P213" t="n">
        <v>423.92</v>
      </c>
      <c r="Q213" t="n">
        <v>452.6</v>
      </c>
      <c r="R213" t="n">
        <v>81.93000000000001</v>
      </c>
      <c r="S213" t="n">
        <v>57.64</v>
      </c>
      <c r="T213" t="n">
        <v>9994.549999999999</v>
      </c>
      <c r="U213" t="n">
        <v>0.7</v>
      </c>
      <c r="V213" t="n">
        <v>0.87</v>
      </c>
      <c r="W213" t="n">
        <v>6.83</v>
      </c>
      <c r="X213" t="n">
        <v>0.6</v>
      </c>
      <c r="Y213" t="n">
        <v>1</v>
      </c>
      <c r="Z213" t="n">
        <v>10</v>
      </c>
    </row>
    <row r="214">
      <c r="A214" t="n">
        <v>55</v>
      </c>
      <c r="B214" t="n">
        <v>140</v>
      </c>
      <c r="C214" t="inlineStr">
        <is>
          <t xml:space="preserve">CONCLUIDO	</t>
        </is>
      </c>
      <c r="D214" t="n">
        <v>3.525</v>
      </c>
      <c r="E214" t="n">
        <v>28.37</v>
      </c>
      <c r="F214" t="n">
        <v>24.32</v>
      </c>
      <c r="G214" t="n">
        <v>66.31999999999999</v>
      </c>
      <c r="H214" t="n">
        <v>0.87</v>
      </c>
      <c r="I214" t="n">
        <v>22</v>
      </c>
      <c r="J214" t="n">
        <v>301.86</v>
      </c>
      <c r="K214" t="n">
        <v>60.56</v>
      </c>
      <c r="L214" t="n">
        <v>14.75</v>
      </c>
      <c r="M214" t="n">
        <v>20</v>
      </c>
      <c r="N214" t="n">
        <v>86.56</v>
      </c>
      <c r="O214" t="n">
        <v>37464.21</v>
      </c>
      <c r="P214" t="n">
        <v>424.04</v>
      </c>
      <c r="Q214" t="n">
        <v>452.58</v>
      </c>
      <c r="R214" t="n">
        <v>81.56</v>
      </c>
      <c r="S214" t="n">
        <v>57.64</v>
      </c>
      <c r="T214" t="n">
        <v>9810.040000000001</v>
      </c>
      <c r="U214" t="n">
        <v>0.71</v>
      </c>
      <c r="V214" t="n">
        <v>0.87</v>
      </c>
      <c r="W214" t="n">
        <v>6.83</v>
      </c>
      <c r="X214" t="n">
        <v>0.59</v>
      </c>
      <c r="Y214" t="n">
        <v>1</v>
      </c>
      <c r="Z214" t="n">
        <v>10</v>
      </c>
    </row>
    <row r="215">
      <c r="A215" t="n">
        <v>56</v>
      </c>
      <c r="B215" t="n">
        <v>140</v>
      </c>
      <c r="C215" t="inlineStr">
        <is>
          <t xml:space="preserve">CONCLUIDO	</t>
        </is>
      </c>
      <c r="D215" t="n">
        <v>3.5246</v>
      </c>
      <c r="E215" t="n">
        <v>28.37</v>
      </c>
      <c r="F215" t="n">
        <v>24.32</v>
      </c>
      <c r="G215" t="n">
        <v>66.33</v>
      </c>
      <c r="H215" t="n">
        <v>0.88</v>
      </c>
      <c r="I215" t="n">
        <v>22</v>
      </c>
      <c r="J215" t="n">
        <v>302.39</v>
      </c>
      <c r="K215" t="n">
        <v>60.56</v>
      </c>
      <c r="L215" t="n">
        <v>15</v>
      </c>
      <c r="M215" t="n">
        <v>20</v>
      </c>
      <c r="N215" t="n">
        <v>86.84</v>
      </c>
      <c r="O215" t="n">
        <v>37529.55</v>
      </c>
      <c r="P215" t="n">
        <v>424.06</v>
      </c>
      <c r="Q215" t="n">
        <v>452.56</v>
      </c>
      <c r="R215" t="n">
        <v>81.73</v>
      </c>
      <c r="S215" t="n">
        <v>57.64</v>
      </c>
      <c r="T215" t="n">
        <v>9891.809999999999</v>
      </c>
      <c r="U215" t="n">
        <v>0.71</v>
      </c>
      <c r="V215" t="n">
        <v>0.87</v>
      </c>
      <c r="W215" t="n">
        <v>6.83</v>
      </c>
      <c r="X215" t="n">
        <v>0.6</v>
      </c>
      <c r="Y215" t="n">
        <v>1</v>
      </c>
      <c r="Z215" t="n">
        <v>10</v>
      </c>
    </row>
    <row r="216">
      <c r="A216" t="n">
        <v>57</v>
      </c>
      <c r="B216" t="n">
        <v>140</v>
      </c>
      <c r="C216" t="inlineStr">
        <is>
          <t xml:space="preserve">CONCLUIDO	</t>
        </is>
      </c>
      <c r="D216" t="n">
        <v>3.5357</v>
      </c>
      <c r="E216" t="n">
        <v>28.28</v>
      </c>
      <c r="F216" t="n">
        <v>24.29</v>
      </c>
      <c r="G216" t="n">
        <v>69.39</v>
      </c>
      <c r="H216" t="n">
        <v>0.9</v>
      </c>
      <c r="I216" t="n">
        <v>21</v>
      </c>
      <c r="J216" t="n">
        <v>302.92</v>
      </c>
      <c r="K216" t="n">
        <v>60.56</v>
      </c>
      <c r="L216" t="n">
        <v>15.25</v>
      </c>
      <c r="M216" t="n">
        <v>19</v>
      </c>
      <c r="N216" t="n">
        <v>87.12</v>
      </c>
      <c r="O216" t="n">
        <v>37595</v>
      </c>
      <c r="P216" t="n">
        <v>423.39</v>
      </c>
      <c r="Q216" t="n">
        <v>452.6</v>
      </c>
      <c r="R216" t="n">
        <v>80.73</v>
      </c>
      <c r="S216" t="n">
        <v>57.64</v>
      </c>
      <c r="T216" t="n">
        <v>9397.49</v>
      </c>
      <c r="U216" t="n">
        <v>0.71</v>
      </c>
      <c r="V216" t="n">
        <v>0.87</v>
      </c>
      <c r="W216" t="n">
        <v>6.82</v>
      </c>
      <c r="X216" t="n">
        <v>0.5600000000000001</v>
      </c>
      <c r="Y216" t="n">
        <v>1</v>
      </c>
      <c r="Z216" t="n">
        <v>10</v>
      </c>
    </row>
    <row r="217">
      <c r="A217" t="n">
        <v>58</v>
      </c>
      <c r="B217" t="n">
        <v>140</v>
      </c>
      <c r="C217" t="inlineStr">
        <is>
          <t xml:space="preserve">CONCLUIDO	</t>
        </is>
      </c>
      <c r="D217" t="n">
        <v>3.5342</v>
      </c>
      <c r="E217" t="n">
        <v>28.29</v>
      </c>
      <c r="F217" t="n">
        <v>24.3</v>
      </c>
      <c r="G217" t="n">
        <v>69.42</v>
      </c>
      <c r="H217" t="n">
        <v>0.91</v>
      </c>
      <c r="I217" t="n">
        <v>21</v>
      </c>
      <c r="J217" t="n">
        <v>303.46</v>
      </c>
      <c r="K217" t="n">
        <v>60.56</v>
      </c>
      <c r="L217" t="n">
        <v>15.5</v>
      </c>
      <c r="M217" t="n">
        <v>19</v>
      </c>
      <c r="N217" t="n">
        <v>87.40000000000001</v>
      </c>
      <c r="O217" t="n">
        <v>37660.57</v>
      </c>
      <c r="P217" t="n">
        <v>423.76</v>
      </c>
      <c r="Q217" t="n">
        <v>452.67</v>
      </c>
      <c r="R217" t="n">
        <v>80.79000000000001</v>
      </c>
      <c r="S217" t="n">
        <v>57.64</v>
      </c>
      <c r="T217" t="n">
        <v>9429.84</v>
      </c>
      <c r="U217" t="n">
        <v>0.71</v>
      </c>
      <c r="V217" t="n">
        <v>0.87</v>
      </c>
      <c r="W217" t="n">
        <v>6.83</v>
      </c>
      <c r="X217" t="n">
        <v>0.57</v>
      </c>
      <c r="Y217" t="n">
        <v>1</v>
      </c>
      <c r="Z217" t="n">
        <v>10</v>
      </c>
    </row>
    <row r="218">
      <c r="A218" t="n">
        <v>59</v>
      </c>
      <c r="B218" t="n">
        <v>140</v>
      </c>
      <c r="C218" t="inlineStr">
        <is>
          <t xml:space="preserve">CONCLUIDO	</t>
        </is>
      </c>
      <c r="D218" t="n">
        <v>3.5329</v>
      </c>
      <c r="E218" t="n">
        <v>28.31</v>
      </c>
      <c r="F218" t="n">
        <v>24.31</v>
      </c>
      <c r="G218" t="n">
        <v>69.45</v>
      </c>
      <c r="H218" t="n">
        <v>0.92</v>
      </c>
      <c r="I218" t="n">
        <v>21</v>
      </c>
      <c r="J218" t="n">
        <v>303.99</v>
      </c>
      <c r="K218" t="n">
        <v>60.56</v>
      </c>
      <c r="L218" t="n">
        <v>15.75</v>
      </c>
      <c r="M218" t="n">
        <v>19</v>
      </c>
      <c r="N218" t="n">
        <v>87.68000000000001</v>
      </c>
      <c r="O218" t="n">
        <v>37726.27</v>
      </c>
      <c r="P218" t="n">
        <v>423.92</v>
      </c>
      <c r="Q218" t="n">
        <v>452.59</v>
      </c>
      <c r="R218" t="n">
        <v>81.09999999999999</v>
      </c>
      <c r="S218" t="n">
        <v>57.64</v>
      </c>
      <c r="T218" t="n">
        <v>9584.139999999999</v>
      </c>
      <c r="U218" t="n">
        <v>0.71</v>
      </c>
      <c r="V218" t="n">
        <v>0.87</v>
      </c>
      <c r="W218" t="n">
        <v>6.84</v>
      </c>
      <c r="X218" t="n">
        <v>0.58</v>
      </c>
      <c r="Y218" t="n">
        <v>1</v>
      </c>
      <c r="Z218" t="n">
        <v>10</v>
      </c>
    </row>
    <row r="219">
      <c r="A219" t="n">
        <v>60</v>
      </c>
      <c r="B219" t="n">
        <v>140</v>
      </c>
      <c r="C219" t="inlineStr">
        <is>
          <t xml:space="preserve">CONCLUIDO	</t>
        </is>
      </c>
      <c r="D219" t="n">
        <v>3.5439</v>
      </c>
      <c r="E219" t="n">
        <v>28.22</v>
      </c>
      <c r="F219" t="n">
        <v>24.27</v>
      </c>
      <c r="G219" t="n">
        <v>72.81999999999999</v>
      </c>
      <c r="H219" t="n">
        <v>0.9399999999999999</v>
      </c>
      <c r="I219" t="n">
        <v>20</v>
      </c>
      <c r="J219" t="n">
        <v>304.52</v>
      </c>
      <c r="K219" t="n">
        <v>60.56</v>
      </c>
      <c r="L219" t="n">
        <v>16</v>
      </c>
      <c r="M219" t="n">
        <v>18</v>
      </c>
      <c r="N219" t="n">
        <v>87.97</v>
      </c>
      <c r="O219" t="n">
        <v>37792.08</v>
      </c>
      <c r="P219" t="n">
        <v>422.9</v>
      </c>
      <c r="Q219" t="n">
        <v>452.59</v>
      </c>
      <c r="R219" t="n">
        <v>80.01000000000001</v>
      </c>
      <c r="S219" t="n">
        <v>57.64</v>
      </c>
      <c r="T219" t="n">
        <v>9041.389999999999</v>
      </c>
      <c r="U219" t="n">
        <v>0.72</v>
      </c>
      <c r="V219" t="n">
        <v>0.87</v>
      </c>
      <c r="W219" t="n">
        <v>6.83</v>
      </c>
      <c r="X219" t="n">
        <v>0.55</v>
      </c>
      <c r="Y219" t="n">
        <v>1</v>
      </c>
      <c r="Z219" t="n">
        <v>10</v>
      </c>
    </row>
    <row r="220">
      <c r="A220" t="n">
        <v>61</v>
      </c>
      <c r="B220" t="n">
        <v>140</v>
      </c>
      <c r="C220" t="inlineStr">
        <is>
          <t xml:space="preserve">CONCLUIDO	</t>
        </is>
      </c>
      <c r="D220" t="n">
        <v>3.543</v>
      </c>
      <c r="E220" t="n">
        <v>28.22</v>
      </c>
      <c r="F220" t="n">
        <v>24.28</v>
      </c>
      <c r="G220" t="n">
        <v>72.84</v>
      </c>
      <c r="H220" t="n">
        <v>0.95</v>
      </c>
      <c r="I220" t="n">
        <v>20</v>
      </c>
      <c r="J220" t="n">
        <v>305.06</v>
      </c>
      <c r="K220" t="n">
        <v>60.56</v>
      </c>
      <c r="L220" t="n">
        <v>16.25</v>
      </c>
      <c r="M220" t="n">
        <v>18</v>
      </c>
      <c r="N220" t="n">
        <v>88.25</v>
      </c>
      <c r="O220" t="n">
        <v>37858.02</v>
      </c>
      <c r="P220" t="n">
        <v>423.53</v>
      </c>
      <c r="Q220" t="n">
        <v>452.66</v>
      </c>
      <c r="R220" t="n">
        <v>80.37</v>
      </c>
      <c r="S220" t="n">
        <v>57.64</v>
      </c>
      <c r="T220" t="n">
        <v>9225.280000000001</v>
      </c>
      <c r="U220" t="n">
        <v>0.72</v>
      </c>
      <c r="V220" t="n">
        <v>0.87</v>
      </c>
      <c r="W220" t="n">
        <v>6.83</v>
      </c>
      <c r="X220" t="n">
        <v>0.55</v>
      </c>
      <c r="Y220" t="n">
        <v>1</v>
      </c>
      <c r="Z220" t="n">
        <v>10</v>
      </c>
    </row>
    <row r="221">
      <c r="A221" t="n">
        <v>62</v>
      </c>
      <c r="B221" t="n">
        <v>140</v>
      </c>
      <c r="C221" t="inlineStr">
        <is>
          <t xml:space="preserve">CONCLUIDO	</t>
        </is>
      </c>
      <c r="D221" t="n">
        <v>3.5427</v>
      </c>
      <c r="E221" t="n">
        <v>28.23</v>
      </c>
      <c r="F221" t="n">
        <v>24.28</v>
      </c>
      <c r="G221" t="n">
        <v>72.84</v>
      </c>
      <c r="H221" t="n">
        <v>0.96</v>
      </c>
      <c r="I221" t="n">
        <v>20</v>
      </c>
      <c r="J221" t="n">
        <v>305.59</v>
      </c>
      <c r="K221" t="n">
        <v>60.56</v>
      </c>
      <c r="L221" t="n">
        <v>16.5</v>
      </c>
      <c r="M221" t="n">
        <v>18</v>
      </c>
      <c r="N221" t="n">
        <v>88.54000000000001</v>
      </c>
      <c r="O221" t="n">
        <v>37924.08</v>
      </c>
      <c r="P221" t="n">
        <v>423.54</v>
      </c>
      <c r="Q221" t="n">
        <v>452.6</v>
      </c>
      <c r="R221" t="n">
        <v>80.42</v>
      </c>
      <c r="S221" t="n">
        <v>57.64</v>
      </c>
      <c r="T221" t="n">
        <v>9249.719999999999</v>
      </c>
      <c r="U221" t="n">
        <v>0.72</v>
      </c>
      <c r="V221" t="n">
        <v>0.87</v>
      </c>
      <c r="W221" t="n">
        <v>6.83</v>
      </c>
      <c r="X221" t="n">
        <v>0.5600000000000001</v>
      </c>
      <c r="Y221" t="n">
        <v>1</v>
      </c>
      <c r="Z221" t="n">
        <v>10</v>
      </c>
    </row>
    <row r="222">
      <c r="A222" t="n">
        <v>63</v>
      </c>
      <c r="B222" t="n">
        <v>140</v>
      </c>
      <c r="C222" t="inlineStr">
        <is>
          <t xml:space="preserve">CONCLUIDO	</t>
        </is>
      </c>
      <c r="D222" t="n">
        <v>3.5449</v>
      </c>
      <c r="E222" t="n">
        <v>28.21</v>
      </c>
      <c r="F222" t="n">
        <v>24.26</v>
      </c>
      <c r="G222" t="n">
        <v>72.79000000000001</v>
      </c>
      <c r="H222" t="n">
        <v>0.97</v>
      </c>
      <c r="I222" t="n">
        <v>20</v>
      </c>
      <c r="J222" t="n">
        <v>306.13</v>
      </c>
      <c r="K222" t="n">
        <v>60.56</v>
      </c>
      <c r="L222" t="n">
        <v>16.75</v>
      </c>
      <c r="M222" t="n">
        <v>18</v>
      </c>
      <c r="N222" t="n">
        <v>88.83</v>
      </c>
      <c r="O222" t="n">
        <v>37990.27</v>
      </c>
      <c r="P222" t="n">
        <v>422.42</v>
      </c>
      <c r="Q222" t="n">
        <v>452.56</v>
      </c>
      <c r="R222" t="n">
        <v>80.09</v>
      </c>
      <c r="S222" t="n">
        <v>57.64</v>
      </c>
      <c r="T222" t="n">
        <v>9085.370000000001</v>
      </c>
      <c r="U222" t="n">
        <v>0.72</v>
      </c>
      <c r="V222" t="n">
        <v>0.87</v>
      </c>
      <c r="W222" t="n">
        <v>6.82</v>
      </c>
      <c r="X222" t="n">
        <v>0.54</v>
      </c>
      <c r="Y222" t="n">
        <v>1</v>
      </c>
      <c r="Z222" t="n">
        <v>10</v>
      </c>
    </row>
    <row r="223">
      <c r="A223" t="n">
        <v>64</v>
      </c>
      <c r="B223" t="n">
        <v>140</v>
      </c>
      <c r="C223" t="inlineStr">
        <is>
          <t xml:space="preserve">CONCLUIDO	</t>
        </is>
      </c>
      <c r="D223" t="n">
        <v>3.554</v>
      </c>
      <c r="E223" t="n">
        <v>28.14</v>
      </c>
      <c r="F223" t="n">
        <v>24.24</v>
      </c>
      <c r="G223" t="n">
        <v>76.56</v>
      </c>
      <c r="H223" t="n">
        <v>0.99</v>
      </c>
      <c r="I223" t="n">
        <v>19</v>
      </c>
      <c r="J223" t="n">
        <v>306.67</v>
      </c>
      <c r="K223" t="n">
        <v>60.56</v>
      </c>
      <c r="L223" t="n">
        <v>17</v>
      </c>
      <c r="M223" t="n">
        <v>17</v>
      </c>
      <c r="N223" t="n">
        <v>89.11</v>
      </c>
      <c r="O223" t="n">
        <v>38056.58</v>
      </c>
      <c r="P223" t="n">
        <v>422.56</v>
      </c>
      <c r="Q223" t="n">
        <v>452.56</v>
      </c>
      <c r="R223" t="n">
        <v>79.5</v>
      </c>
      <c r="S223" t="n">
        <v>57.64</v>
      </c>
      <c r="T223" t="n">
        <v>8791.24</v>
      </c>
      <c r="U223" t="n">
        <v>0.73</v>
      </c>
      <c r="V223" t="n">
        <v>0.87</v>
      </c>
      <c r="W223" t="n">
        <v>6.82</v>
      </c>
      <c r="X223" t="n">
        <v>0.52</v>
      </c>
      <c r="Y223" t="n">
        <v>1</v>
      </c>
      <c r="Z223" t="n">
        <v>10</v>
      </c>
    </row>
    <row r="224">
      <c r="A224" t="n">
        <v>65</v>
      </c>
      <c r="B224" t="n">
        <v>140</v>
      </c>
      <c r="C224" t="inlineStr">
        <is>
          <t xml:space="preserve">CONCLUIDO	</t>
        </is>
      </c>
      <c r="D224" t="n">
        <v>3.555</v>
      </c>
      <c r="E224" t="n">
        <v>28.13</v>
      </c>
      <c r="F224" t="n">
        <v>24.24</v>
      </c>
      <c r="G224" t="n">
        <v>76.54000000000001</v>
      </c>
      <c r="H224" t="n">
        <v>1</v>
      </c>
      <c r="I224" t="n">
        <v>19</v>
      </c>
      <c r="J224" t="n">
        <v>307.21</v>
      </c>
      <c r="K224" t="n">
        <v>60.56</v>
      </c>
      <c r="L224" t="n">
        <v>17.25</v>
      </c>
      <c r="M224" t="n">
        <v>17</v>
      </c>
      <c r="N224" t="n">
        <v>89.40000000000001</v>
      </c>
      <c r="O224" t="n">
        <v>38123.01</v>
      </c>
      <c r="P224" t="n">
        <v>422.59</v>
      </c>
      <c r="Q224" t="n">
        <v>452.58</v>
      </c>
      <c r="R224" t="n">
        <v>78.95</v>
      </c>
      <c r="S224" t="n">
        <v>57.64</v>
      </c>
      <c r="T224" t="n">
        <v>8516.110000000001</v>
      </c>
      <c r="U224" t="n">
        <v>0.73</v>
      </c>
      <c r="V224" t="n">
        <v>0.87</v>
      </c>
      <c r="W224" t="n">
        <v>6.83</v>
      </c>
      <c r="X224" t="n">
        <v>0.51</v>
      </c>
      <c r="Y224" t="n">
        <v>1</v>
      </c>
      <c r="Z224" t="n">
        <v>10</v>
      </c>
    </row>
    <row r="225">
      <c r="A225" t="n">
        <v>66</v>
      </c>
      <c r="B225" t="n">
        <v>140</v>
      </c>
      <c r="C225" t="inlineStr">
        <is>
          <t xml:space="preserve">CONCLUIDO	</t>
        </is>
      </c>
      <c r="D225" t="n">
        <v>3.5547</v>
      </c>
      <c r="E225" t="n">
        <v>28.13</v>
      </c>
      <c r="F225" t="n">
        <v>24.24</v>
      </c>
      <c r="G225" t="n">
        <v>76.54000000000001</v>
      </c>
      <c r="H225" t="n">
        <v>1.01</v>
      </c>
      <c r="I225" t="n">
        <v>19</v>
      </c>
      <c r="J225" t="n">
        <v>307.75</v>
      </c>
      <c r="K225" t="n">
        <v>60.56</v>
      </c>
      <c r="L225" t="n">
        <v>17.5</v>
      </c>
      <c r="M225" t="n">
        <v>17</v>
      </c>
      <c r="N225" t="n">
        <v>89.69</v>
      </c>
      <c r="O225" t="n">
        <v>38189.58</v>
      </c>
      <c r="P225" t="n">
        <v>422.62</v>
      </c>
      <c r="Q225" t="n">
        <v>452.6</v>
      </c>
      <c r="R225" t="n">
        <v>79.12</v>
      </c>
      <c r="S225" t="n">
        <v>57.64</v>
      </c>
      <c r="T225" t="n">
        <v>8603.34</v>
      </c>
      <c r="U225" t="n">
        <v>0.73</v>
      </c>
      <c r="V225" t="n">
        <v>0.87</v>
      </c>
      <c r="W225" t="n">
        <v>6.82</v>
      </c>
      <c r="X225" t="n">
        <v>0.51</v>
      </c>
      <c r="Y225" t="n">
        <v>1</v>
      </c>
      <c r="Z225" t="n">
        <v>10</v>
      </c>
    </row>
    <row r="226">
      <c r="A226" t="n">
        <v>67</v>
      </c>
      <c r="B226" t="n">
        <v>140</v>
      </c>
      <c r="C226" t="inlineStr">
        <is>
          <t xml:space="preserve">CONCLUIDO	</t>
        </is>
      </c>
      <c r="D226" t="n">
        <v>3.5548</v>
      </c>
      <c r="E226" t="n">
        <v>28.13</v>
      </c>
      <c r="F226" t="n">
        <v>24.24</v>
      </c>
      <c r="G226" t="n">
        <v>76.54000000000001</v>
      </c>
      <c r="H226" t="n">
        <v>1.03</v>
      </c>
      <c r="I226" t="n">
        <v>19</v>
      </c>
      <c r="J226" t="n">
        <v>308.29</v>
      </c>
      <c r="K226" t="n">
        <v>60.56</v>
      </c>
      <c r="L226" t="n">
        <v>17.75</v>
      </c>
      <c r="M226" t="n">
        <v>17</v>
      </c>
      <c r="N226" t="n">
        <v>89.98</v>
      </c>
      <c r="O226" t="n">
        <v>38256.26</v>
      </c>
      <c r="P226" t="n">
        <v>422.44</v>
      </c>
      <c r="Q226" t="n">
        <v>452.57</v>
      </c>
      <c r="R226" t="n">
        <v>79.25</v>
      </c>
      <c r="S226" t="n">
        <v>57.64</v>
      </c>
      <c r="T226" t="n">
        <v>8668.190000000001</v>
      </c>
      <c r="U226" t="n">
        <v>0.73</v>
      </c>
      <c r="V226" t="n">
        <v>0.87</v>
      </c>
      <c r="W226" t="n">
        <v>6.82</v>
      </c>
      <c r="X226" t="n">
        <v>0.51</v>
      </c>
      <c r="Y226" t="n">
        <v>1</v>
      </c>
      <c r="Z226" t="n">
        <v>10</v>
      </c>
    </row>
    <row r="227">
      <c r="A227" t="n">
        <v>68</v>
      </c>
      <c r="B227" t="n">
        <v>140</v>
      </c>
      <c r="C227" t="inlineStr">
        <is>
          <t xml:space="preserve">CONCLUIDO	</t>
        </is>
      </c>
      <c r="D227" t="n">
        <v>3.5648</v>
      </c>
      <c r="E227" t="n">
        <v>28.05</v>
      </c>
      <c r="F227" t="n">
        <v>24.21</v>
      </c>
      <c r="G227" t="n">
        <v>80.7</v>
      </c>
      <c r="H227" t="n">
        <v>1.04</v>
      </c>
      <c r="I227" t="n">
        <v>18</v>
      </c>
      <c r="J227" t="n">
        <v>308.83</v>
      </c>
      <c r="K227" t="n">
        <v>60.56</v>
      </c>
      <c r="L227" t="n">
        <v>18</v>
      </c>
      <c r="M227" t="n">
        <v>16</v>
      </c>
      <c r="N227" t="n">
        <v>90.27</v>
      </c>
      <c r="O227" t="n">
        <v>38323.08</v>
      </c>
      <c r="P227" t="n">
        <v>422.4</v>
      </c>
      <c r="Q227" t="n">
        <v>452.55</v>
      </c>
      <c r="R227" t="n">
        <v>78.14</v>
      </c>
      <c r="S227" t="n">
        <v>57.64</v>
      </c>
      <c r="T227" t="n">
        <v>8117.59</v>
      </c>
      <c r="U227" t="n">
        <v>0.74</v>
      </c>
      <c r="V227" t="n">
        <v>0.88</v>
      </c>
      <c r="W227" t="n">
        <v>6.83</v>
      </c>
      <c r="X227" t="n">
        <v>0.49</v>
      </c>
      <c r="Y227" t="n">
        <v>1</v>
      </c>
      <c r="Z227" t="n">
        <v>10</v>
      </c>
    </row>
    <row r="228">
      <c r="A228" t="n">
        <v>69</v>
      </c>
      <c r="B228" t="n">
        <v>140</v>
      </c>
      <c r="C228" t="inlineStr">
        <is>
          <t xml:space="preserve">CONCLUIDO	</t>
        </is>
      </c>
      <c r="D228" t="n">
        <v>3.5632</v>
      </c>
      <c r="E228" t="n">
        <v>28.06</v>
      </c>
      <c r="F228" t="n">
        <v>24.22</v>
      </c>
      <c r="G228" t="n">
        <v>80.75</v>
      </c>
      <c r="H228" t="n">
        <v>1.05</v>
      </c>
      <c r="I228" t="n">
        <v>18</v>
      </c>
      <c r="J228" t="n">
        <v>309.37</v>
      </c>
      <c r="K228" t="n">
        <v>60.56</v>
      </c>
      <c r="L228" t="n">
        <v>18.25</v>
      </c>
      <c r="M228" t="n">
        <v>16</v>
      </c>
      <c r="N228" t="n">
        <v>90.56999999999999</v>
      </c>
      <c r="O228" t="n">
        <v>38390.02</v>
      </c>
      <c r="P228" t="n">
        <v>422.82</v>
      </c>
      <c r="Q228" t="n">
        <v>452.58</v>
      </c>
      <c r="R228" t="n">
        <v>78.61</v>
      </c>
      <c r="S228" t="n">
        <v>57.64</v>
      </c>
      <c r="T228" t="n">
        <v>8354.610000000001</v>
      </c>
      <c r="U228" t="n">
        <v>0.73</v>
      </c>
      <c r="V228" t="n">
        <v>0.88</v>
      </c>
      <c r="W228" t="n">
        <v>6.82</v>
      </c>
      <c r="X228" t="n">
        <v>0.5</v>
      </c>
      <c r="Y228" t="n">
        <v>1</v>
      </c>
      <c r="Z228" t="n">
        <v>10</v>
      </c>
    </row>
    <row r="229">
      <c r="A229" t="n">
        <v>70</v>
      </c>
      <c r="B229" t="n">
        <v>140</v>
      </c>
      <c r="C229" t="inlineStr">
        <is>
          <t xml:space="preserve">CONCLUIDO	</t>
        </is>
      </c>
      <c r="D229" t="n">
        <v>3.5645</v>
      </c>
      <c r="E229" t="n">
        <v>28.05</v>
      </c>
      <c r="F229" t="n">
        <v>24.21</v>
      </c>
      <c r="G229" t="n">
        <v>80.70999999999999</v>
      </c>
      <c r="H229" t="n">
        <v>1.06</v>
      </c>
      <c r="I229" t="n">
        <v>18</v>
      </c>
      <c r="J229" t="n">
        <v>309.91</v>
      </c>
      <c r="K229" t="n">
        <v>60.56</v>
      </c>
      <c r="L229" t="n">
        <v>18.5</v>
      </c>
      <c r="M229" t="n">
        <v>16</v>
      </c>
      <c r="N229" t="n">
        <v>90.86</v>
      </c>
      <c r="O229" t="n">
        <v>38457.09</v>
      </c>
      <c r="P229" t="n">
        <v>422.52</v>
      </c>
      <c r="Q229" t="n">
        <v>452.58</v>
      </c>
      <c r="R229" t="n">
        <v>78.2</v>
      </c>
      <c r="S229" t="n">
        <v>57.64</v>
      </c>
      <c r="T229" t="n">
        <v>8147.92</v>
      </c>
      <c r="U229" t="n">
        <v>0.74</v>
      </c>
      <c r="V229" t="n">
        <v>0.88</v>
      </c>
      <c r="W229" t="n">
        <v>6.83</v>
      </c>
      <c r="X229" t="n">
        <v>0.49</v>
      </c>
      <c r="Y229" t="n">
        <v>1</v>
      </c>
      <c r="Z229" t="n">
        <v>10</v>
      </c>
    </row>
    <row r="230">
      <c r="A230" t="n">
        <v>71</v>
      </c>
      <c r="B230" t="n">
        <v>140</v>
      </c>
      <c r="C230" t="inlineStr">
        <is>
          <t xml:space="preserve">CONCLUIDO	</t>
        </is>
      </c>
      <c r="D230" t="n">
        <v>3.565</v>
      </c>
      <c r="E230" t="n">
        <v>28.05</v>
      </c>
      <c r="F230" t="n">
        <v>24.21</v>
      </c>
      <c r="G230" t="n">
        <v>80.7</v>
      </c>
      <c r="H230" t="n">
        <v>1.08</v>
      </c>
      <c r="I230" t="n">
        <v>18</v>
      </c>
      <c r="J230" t="n">
        <v>310.46</v>
      </c>
      <c r="K230" t="n">
        <v>60.56</v>
      </c>
      <c r="L230" t="n">
        <v>18.75</v>
      </c>
      <c r="M230" t="n">
        <v>16</v>
      </c>
      <c r="N230" t="n">
        <v>91.16</v>
      </c>
      <c r="O230" t="n">
        <v>38524.29</v>
      </c>
      <c r="P230" t="n">
        <v>421.89</v>
      </c>
      <c r="Q230" t="n">
        <v>452.6</v>
      </c>
      <c r="R230" t="n">
        <v>78.12</v>
      </c>
      <c r="S230" t="n">
        <v>57.64</v>
      </c>
      <c r="T230" t="n">
        <v>8108.3</v>
      </c>
      <c r="U230" t="n">
        <v>0.74</v>
      </c>
      <c r="V230" t="n">
        <v>0.88</v>
      </c>
      <c r="W230" t="n">
        <v>6.82</v>
      </c>
      <c r="X230" t="n">
        <v>0.48</v>
      </c>
      <c r="Y230" t="n">
        <v>1</v>
      </c>
      <c r="Z230" t="n">
        <v>10</v>
      </c>
    </row>
    <row r="231">
      <c r="A231" t="n">
        <v>72</v>
      </c>
      <c r="B231" t="n">
        <v>140</v>
      </c>
      <c r="C231" t="inlineStr">
        <is>
          <t xml:space="preserve">CONCLUIDO	</t>
        </is>
      </c>
      <c r="D231" t="n">
        <v>3.5772</v>
      </c>
      <c r="E231" t="n">
        <v>27.96</v>
      </c>
      <c r="F231" t="n">
        <v>24.17</v>
      </c>
      <c r="G231" t="n">
        <v>85.29000000000001</v>
      </c>
      <c r="H231" t="n">
        <v>1.09</v>
      </c>
      <c r="I231" t="n">
        <v>17</v>
      </c>
      <c r="J231" t="n">
        <v>311.01</v>
      </c>
      <c r="K231" t="n">
        <v>60.56</v>
      </c>
      <c r="L231" t="n">
        <v>19</v>
      </c>
      <c r="M231" t="n">
        <v>15</v>
      </c>
      <c r="N231" t="n">
        <v>91.45</v>
      </c>
      <c r="O231" t="n">
        <v>38591.62</v>
      </c>
      <c r="P231" t="n">
        <v>421.2</v>
      </c>
      <c r="Q231" t="n">
        <v>452.63</v>
      </c>
      <c r="R231" t="n">
        <v>76.73999999999999</v>
      </c>
      <c r="S231" t="n">
        <v>57.64</v>
      </c>
      <c r="T231" t="n">
        <v>7424.78</v>
      </c>
      <c r="U231" t="n">
        <v>0.75</v>
      </c>
      <c r="V231" t="n">
        <v>0.88</v>
      </c>
      <c r="W231" t="n">
        <v>6.82</v>
      </c>
      <c r="X231" t="n">
        <v>0.44</v>
      </c>
      <c r="Y231" t="n">
        <v>1</v>
      </c>
      <c r="Z231" t="n">
        <v>10</v>
      </c>
    </row>
    <row r="232">
      <c r="A232" t="n">
        <v>73</v>
      </c>
      <c r="B232" t="n">
        <v>140</v>
      </c>
      <c r="C232" t="inlineStr">
        <is>
          <t xml:space="preserve">CONCLUIDO	</t>
        </is>
      </c>
      <c r="D232" t="n">
        <v>3.5765</v>
      </c>
      <c r="E232" t="n">
        <v>27.96</v>
      </c>
      <c r="F232" t="n">
        <v>24.17</v>
      </c>
      <c r="G232" t="n">
        <v>85.31</v>
      </c>
      <c r="H232" t="n">
        <v>1.1</v>
      </c>
      <c r="I232" t="n">
        <v>17</v>
      </c>
      <c r="J232" t="n">
        <v>311.55</v>
      </c>
      <c r="K232" t="n">
        <v>60.56</v>
      </c>
      <c r="L232" t="n">
        <v>19.25</v>
      </c>
      <c r="M232" t="n">
        <v>15</v>
      </c>
      <c r="N232" t="n">
        <v>91.75</v>
      </c>
      <c r="O232" t="n">
        <v>38659.08</v>
      </c>
      <c r="P232" t="n">
        <v>421.72</v>
      </c>
      <c r="Q232" t="n">
        <v>452.57</v>
      </c>
      <c r="R232" t="n">
        <v>77.01000000000001</v>
      </c>
      <c r="S232" t="n">
        <v>57.64</v>
      </c>
      <c r="T232" t="n">
        <v>7558.29</v>
      </c>
      <c r="U232" t="n">
        <v>0.75</v>
      </c>
      <c r="V232" t="n">
        <v>0.88</v>
      </c>
      <c r="W232" t="n">
        <v>6.82</v>
      </c>
      <c r="X232" t="n">
        <v>0.45</v>
      </c>
      <c r="Y232" t="n">
        <v>1</v>
      </c>
      <c r="Z232" t="n">
        <v>10</v>
      </c>
    </row>
    <row r="233">
      <c r="A233" t="n">
        <v>74</v>
      </c>
      <c r="B233" t="n">
        <v>140</v>
      </c>
      <c r="C233" t="inlineStr">
        <is>
          <t xml:space="preserve">CONCLUIDO	</t>
        </is>
      </c>
      <c r="D233" t="n">
        <v>3.5758</v>
      </c>
      <c r="E233" t="n">
        <v>27.97</v>
      </c>
      <c r="F233" t="n">
        <v>24.18</v>
      </c>
      <c r="G233" t="n">
        <v>85.33</v>
      </c>
      <c r="H233" t="n">
        <v>1.11</v>
      </c>
      <c r="I233" t="n">
        <v>17</v>
      </c>
      <c r="J233" t="n">
        <v>312.1</v>
      </c>
      <c r="K233" t="n">
        <v>60.56</v>
      </c>
      <c r="L233" t="n">
        <v>19.5</v>
      </c>
      <c r="M233" t="n">
        <v>15</v>
      </c>
      <c r="N233" t="n">
        <v>92.05</v>
      </c>
      <c r="O233" t="n">
        <v>38726.8</v>
      </c>
      <c r="P233" t="n">
        <v>422.12</v>
      </c>
      <c r="Q233" t="n">
        <v>452.65</v>
      </c>
      <c r="R233" t="n">
        <v>76.84</v>
      </c>
      <c r="S233" t="n">
        <v>57.64</v>
      </c>
      <c r="T233" t="n">
        <v>7473.89</v>
      </c>
      <c r="U233" t="n">
        <v>0.75</v>
      </c>
      <c r="V233" t="n">
        <v>0.88</v>
      </c>
      <c r="W233" t="n">
        <v>6.83</v>
      </c>
      <c r="X233" t="n">
        <v>0.45</v>
      </c>
      <c r="Y233" t="n">
        <v>1</v>
      </c>
      <c r="Z233" t="n">
        <v>10</v>
      </c>
    </row>
    <row r="234">
      <c r="A234" t="n">
        <v>75</v>
      </c>
      <c r="B234" t="n">
        <v>140</v>
      </c>
      <c r="C234" t="inlineStr">
        <is>
          <t xml:space="preserve">CONCLUIDO	</t>
        </is>
      </c>
      <c r="D234" t="n">
        <v>3.5744</v>
      </c>
      <c r="E234" t="n">
        <v>27.98</v>
      </c>
      <c r="F234" t="n">
        <v>24.19</v>
      </c>
      <c r="G234" t="n">
        <v>85.37</v>
      </c>
      <c r="H234" t="n">
        <v>1.13</v>
      </c>
      <c r="I234" t="n">
        <v>17</v>
      </c>
      <c r="J234" t="n">
        <v>312.65</v>
      </c>
      <c r="K234" t="n">
        <v>60.56</v>
      </c>
      <c r="L234" t="n">
        <v>19.75</v>
      </c>
      <c r="M234" t="n">
        <v>15</v>
      </c>
      <c r="N234" t="n">
        <v>92.34999999999999</v>
      </c>
      <c r="O234" t="n">
        <v>38794.53</v>
      </c>
      <c r="P234" t="n">
        <v>422.14</v>
      </c>
      <c r="Q234" t="n">
        <v>452.62</v>
      </c>
      <c r="R234" t="n">
        <v>77.39</v>
      </c>
      <c r="S234" t="n">
        <v>57.64</v>
      </c>
      <c r="T234" t="n">
        <v>7747.58</v>
      </c>
      <c r="U234" t="n">
        <v>0.74</v>
      </c>
      <c r="V234" t="n">
        <v>0.88</v>
      </c>
      <c r="W234" t="n">
        <v>6.82</v>
      </c>
      <c r="X234" t="n">
        <v>0.46</v>
      </c>
      <c r="Y234" t="n">
        <v>1</v>
      </c>
      <c r="Z234" t="n">
        <v>10</v>
      </c>
    </row>
    <row r="235">
      <c r="A235" t="n">
        <v>76</v>
      </c>
      <c r="B235" t="n">
        <v>140</v>
      </c>
      <c r="C235" t="inlineStr">
        <is>
          <t xml:space="preserve">CONCLUIDO	</t>
        </is>
      </c>
      <c r="D235" t="n">
        <v>3.5749</v>
      </c>
      <c r="E235" t="n">
        <v>27.97</v>
      </c>
      <c r="F235" t="n">
        <v>24.18</v>
      </c>
      <c r="G235" t="n">
        <v>85.36</v>
      </c>
      <c r="H235" t="n">
        <v>1.14</v>
      </c>
      <c r="I235" t="n">
        <v>17</v>
      </c>
      <c r="J235" t="n">
        <v>313.2</v>
      </c>
      <c r="K235" t="n">
        <v>60.56</v>
      </c>
      <c r="L235" t="n">
        <v>20</v>
      </c>
      <c r="M235" t="n">
        <v>15</v>
      </c>
      <c r="N235" t="n">
        <v>92.65000000000001</v>
      </c>
      <c r="O235" t="n">
        <v>38862.4</v>
      </c>
      <c r="P235" t="n">
        <v>421.94</v>
      </c>
      <c r="Q235" t="n">
        <v>452.59</v>
      </c>
      <c r="R235" t="n">
        <v>77.40000000000001</v>
      </c>
      <c r="S235" t="n">
        <v>57.64</v>
      </c>
      <c r="T235" t="n">
        <v>7754.97</v>
      </c>
      <c r="U235" t="n">
        <v>0.74</v>
      </c>
      <c r="V235" t="n">
        <v>0.88</v>
      </c>
      <c r="W235" t="n">
        <v>6.82</v>
      </c>
      <c r="X235" t="n">
        <v>0.46</v>
      </c>
      <c r="Y235" t="n">
        <v>1</v>
      </c>
      <c r="Z235" t="n">
        <v>10</v>
      </c>
    </row>
    <row r="236">
      <c r="A236" t="n">
        <v>77</v>
      </c>
      <c r="B236" t="n">
        <v>140</v>
      </c>
      <c r="C236" t="inlineStr">
        <is>
          <t xml:space="preserve">CONCLUIDO	</t>
        </is>
      </c>
      <c r="D236" t="n">
        <v>3.5846</v>
      </c>
      <c r="E236" t="n">
        <v>27.9</v>
      </c>
      <c r="F236" t="n">
        <v>24.16</v>
      </c>
      <c r="G236" t="n">
        <v>90.59999999999999</v>
      </c>
      <c r="H236" t="n">
        <v>1.15</v>
      </c>
      <c r="I236" t="n">
        <v>16</v>
      </c>
      <c r="J236" t="n">
        <v>313.75</v>
      </c>
      <c r="K236" t="n">
        <v>60.56</v>
      </c>
      <c r="L236" t="n">
        <v>20.25</v>
      </c>
      <c r="M236" t="n">
        <v>14</v>
      </c>
      <c r="N236" t="n">
        <v>92.95</v>
      </c>
      <c r="O236" t="n">
        <v>38930.39</v>
      </c>
      <c r="P236" t="n">
        <v>421.69</v>
      </c>
      <c r="Q236" t="n">
        <v>452.58</v>
      </c>
      <c r="R236" t="n">
        <v>76.54000000000001</v>
      </c>
      <c r="S236" t="n">
        <v>57.64</v>
      </c>
      <c r="T236" t="n">
        <v>7329.67</v>
      </c>
      <c r="U236" t="n">
        <v>0.75</v>
      </c>
      <c r="V236" t="n">
        <v>0.88</v>
      </c>
      <c r="W236" t="n">
        <v>6.82</v>
      </c>
      <c r="X236" t="n">
        <v>0.44</v>
      </c>
      <c r="Y236" t="n">
        <v>1</v>
      </c>
      <c r="Z236" t="n">
        <v>10</v>
      </c>
    </row>
    <row r="237">
      <c r="A237" t="n">
        <v>78</v>
      </c>
      <c r="B237" t="n">
        <v>140</v>
      </c>
      <c r="C237" t="inlineStr">
        <is>
          <t xml:space="preserve">CONCLUIDO	</t>
        </is>
      </c>
      <c r="D237" t="n">
        <v>3.5855</v>
      </c>
      <c r="E237" t="n">
        <v>27.89</v>
      </c>
      <c r="F237" t="n">
        <v>24.15</v>
      </c>
      <c r="G237" t="n">
        <v>90.58</v>
      </c>
      <c r="H237" t="n">
        <v>1.16</v>
      </c>
      <c r="I237" t="n">
        <v>16</v>
      </c>
      <c r="J237" t="n">
        <v>314.3</v>
      </c>
      <c r="K237" t="n">
        <v>60.56</v>
      </c>
      <c r="L237" t="n">
        <v>20.5</v>
      </c>
      <c r="M237" t="n">
        <v>14</v>
      </c>
      <c r="N237" t="n">
        <v>93.25</v>
      </c>
      <c r="O237" t="n">
        <v>38998.53</v>
      </c>
      <c r="P237" t="n">
        <v>421.65</v>
      </c>
      <c r="Q237" t="n">
        <v>452.59</v>
      </c>
      <c r="R237" t="n">
        <v>76.25</v>
      </c>
      <c r="S237" t="n">
        <v>57.64</v>
      </c>
      <c r="T237" t="n">
        <v>7184.68</v>
      </c>
      <c r="U237" t="n">
        <v>0.76</v>
      </c>
      <c r="V237" t="n">
        <v>0.88</v>
      </c>
      <c r="W237" t="n">
        <v>6.82</v>
      </c>
      <c r="X237" t="n">
        <v>0.43</v>
      </c>
      <c r="Y237" t="n">
        <v>1</v>
      </c>
      <c r="Z237" t="n">
        <v>10</v>
      </c>
    </row>
    <row r="238">
      <c r="A238" t="n">
        <v>79</v>
      </c>
      <c r="B238" t="n">
        <v>140</v>
      </c>
      <c r="C238" t="inlineStr">
        <is>
          <t xml:space="preserve">CONCLUIDO	</t>
        </is>
      </c>
      <c r="D238" t="n">
        <v>3.5851</v>
      </c>
      <c r="E238" t="n">
        <v>27.89</v>
      </c>
      <c r="F238" t="n">
        <v>24.16</v>
      </c>
      <c r="G238" t="n">
        <v>90.59</v>
      </c>
      <c r="H238" t="n">
        <v>1.17</v>
      </c>
      <c r="I238" t="n">
        <v>16</v>
      </c>
      <c r="J238" t="n">
        <v>314.86</v>
      </c>
      <c r="K238" t="n">
        <v>60.56</v>
      </c>
      <c r="L238" t="n">
        <v>20.75</v>
      </c>
      <c r="M238" t="n">
        <v>14</v>
      </c>
      <c r="N238" t="n">
        <v>93.55</v>
      </c>
      <c r="O238" t="n">
        <v>39066.8</v>
      </c>
      <c r="P238" t="n">
        <v>421.82</v>
      </c>
      <c r="Q238" t="n">
        <v>452.58</v>
      </c>
      <c r="R238" t="n">
        <v>76.39</v>
      </c>
      <c r="S238" t="n">
        <v>57.64</v>
      </c>
      <c r="T238" t="n">
        <v>7255.35</v>
      </c>
      <c r="U238" t="n">
        <v>0.75</v>
      </c>
      <c r="V238" t="n">
        <v>0.88</v>
      </c>
      <c r="W238" t="n">
        <v>6.82</v>
      </c>
      <c r="X238" t="n">
        <v>0.43</v>
      </c>
      <c r="Y238" t="n">
        <v>1</v>
      </c>
      <c r="Z238" t="n">
        <v>10</v>
      </c>
    </row>
    <row r="239">
      <c r="A239" t="n">
        <v>80</v>
      </c>
      <c r="B239" t="n">
        <v>140</v>
      </c>
      <c r="C239" t="inlineStr">
        <is>
          <t xml:space="preserve">CONCLUIDO	</t>
        </is>
      </c>
      <c r="D239" t="n">
        <v>3.5845</v>
      </c>
      <c r="E239" t="n">
        <v>27.9</v>
      </c>
      <c r="F239" t="n">
        <v>24.16</v>
      </c>
      <c r="G239" t="n">
        <v>90.61</v>
      </c>
      <c r="H239" t="n">
        <v>1.19</v>
      </c>
      <c r="I239" t="n">
        <v>16</v>
      </c>
      <c r="J239" t="n">
        <v>315.41</v>
      </c>
      <c r="K239" t="n">
        <v>60.56</v>
      </c>
      <c r="L239" t="n">
        <v>21</v>
      </c>
      <c r="M239" t="n">
        <v>14</v>
      </c>
      <c r="N239" t="n">
        <v>93.86</v>
      </c>
      <c r="O239" t="n">
        <v>39135.2</v>
      </c>
      <c r="P239" t="n">
        <v>422.09</v>
      </c>
      <c r="Q239" t="n">
        <v>452.6</v>
      </c>
      <c r="R239" t="n">
        <v>76.47</v>
      </c>
      <c r="S239" t="n">
        <v>57.64</v>
      </c>
      <c r="T239" t="n">
        <v>7293.88</v>
      </c>
      <c r="U239" t="n">
        <v>0.75</v>
      </c>
      <c r="V239" t="n">
        <v>0.88</v>
      </c>
      <c r="W239" t="n">
        <v>6.82</v>
      </c>
      <c r="X239" t="n">
        <v>0.44</v>
      </c>
      <c r="Y239" t="n">
        <v>1</v>
      </c>
      <c r="Z239" t="n">
        <v>10</v>
      </c>
    </row>
    <row r="240">
      <c r="A240" t="n">
        <v>81</v>
      </c>
      <c r="B240" t="n">
        <v>140</v>
      </c>
      <c r="C240" t="inlineStr">
        <is>
          <t xml:space="preserve">CONCLUIDO	</t>
        </is>
      </c>
      <c r="D240" t="n">
        <v>3.5852</v>
      </c>
      <c r="E240" t="n">
        <v>27.89</v>
      </c>
      <c r="F240" t="n">
        <v>24.16</v>
      </c>
      <c r="G240" t="n">
        <v>90.58</v>
      </c>
      <c r="H240" t="n">
        <v>1.2</v>
      </c>
      <c r="I240" t="n">
        <v>16</v>
      </c>
      <c r="J240" t="n">
        <v>315.97</v>
      </c>
      <c r="K240" t="n">
        <v>60.56</v>
      </c>
      <c r="L240" t="n">
        <v>21.25</v>
      </c>
      <c r="M240" t="n">
        <v>14</v>
      </c>
      <c r="N240" t="n">
        <v>94.16</v>
      </c>
      <c r="O240" t="n">
        <v>39203.74</v>
      </c>
      <c r="P240" t="n">
        <v>421.88</v>
      </c>
      <c r="Q240" t="n">
        <v>452.57</v>
      </c>
      <c r="R240" t="n">
        <v>76.47</v>
      </c>
      <c r="S240" t="n">
        <v>57.64</v>
      </c>
      <c r="T240" t="n">
        <v>7293.63</v>
      </c>
      <c r="U240" t="n">
        <v>0.75</v>
      </c>
      <c r="V240" t="n">
        <v>0.88</v>
      </c>
      <c r="W240" t="n">
        <v>6.82</v>
      </c>
      <c r="X240" t="n">
        <v>0.43</v>
      </c>
      <c r="Y240" t="n">
        <v>1</v>
      </c>
      <c r="Z240" t="n">
        <v>10</v>
      </c>
    </row>
    <row r="241">
      <c r="A241" t="n">
        <v>82</v>
      </c>
      <c r="B241" t="n">
        <v>140</v>
      </c>
      <c r="C241" t="inlineStr">
        <is>
          <t xml:space="preserve">CONCLUIDO	</t>
        </is>
      </c>
      <c r="D241" t="n">
        <v>3.5831</v>
      </c>
      <c r="E241" t="n">
        <v>27.91</v>
      </c>
      <c r="F241" t="n">
        <v>24.17</v>
      </c>
      <c r="G241" t="n">
        <v>90.64</v>
      </c>
      <c r="H241" t="n">
        <v>1.21</v>
      </c>
      <c r="I241" t="n">
        <v>16</v>
      </c>
      <c r="J241" t="n">
        <v>316.53</v>
      </c>
      <c r="K241" t="n">
        <v>60.56</v>
      </c>
      <c r="L241" t="n">
        <v>21.5</v>
      </c>
      <c r="M241" t="n">
        <v>14</v>
      </c>
      <c r="N241" t="n">
        <v>94.47</v>
      </c>
      <c r="O241" t="n">
        <v>39272.42</v>
      </c>
      <c r="P241" t="n">
        <v>421.91</v>
      </c>
      <c r="Q241" t="n">
        <v>452.57</v>
      </c>
      <c r="R241" t="n">
        <v>76.91</v>
      </c>
      <c r="S241" t="n">
        <v>57.64</v>
      </c>
      <c r="T241" t="n">
        <v>7513.63</v>
      </c>
      <c r="U241" t="n">
        <v>0.75</v>
      </c>
      <c r="V241" t="n">
        <v>0.88</v>
      </c>
      <c r="W241" t="n">
        <v>6.82</v>
      </c>
      <c r="X241" t="n">
        <v>0.45</v>
      </c>
      <c r="Y241" t="n">
        <v>1</v>
      </c>
      <c r="Z241" t="n">
        <v>10</v>
      </c>
    </row>
    <row r="242">
      <c r="A242" t="n">
        <v>83</v>
      </c>
      <c r="B242" t="n">
        <v>140</v>
      </c>
      <c r="C242" t="inlineStr">
        <is>
          <t xml:space="preserve">CONCLUIDO	</t>
        </is>
      </c>
      <c r="D242" t="n">
        <v>3.597</v>
      </c>
      <c r="E242" t="n">
        <v>27.8</v>
      </c>
      <c r="F242" t="n">
        <v>24.12</v>
      </c>
      <c r="G242" t="n">
        <v>96.47</v>
      </c>
      <c r="H242" t="n">
        <v>1.22</v>
      </c>
      <c r="I242" t="n">
        <v>15</v>
      </c>
      <c r="J242" t="n">
        <v>317.08</v>
      </c>
      <c r="K242" t="n">
        <v>60.56</v>
      </c>
      <c r="L242" t="n">
        <v>21.75</v>
      </c>
      <c r="M242" t="n">
        <v>13</v>
      </c>
      <c r="N242" t="n">
        <v>94.78</v>
      </c>
      <c r="O242" t="n">
        <v>39341.24</v>
      </c>
      <c r="P242" t="n">
        <v>420.97</v>
      </c>
      <c r="Q242" t="n">
        <v>452.57</v>
      </c>
      <c r="R242" t="n">
        <v>75.01000000000001</v>
      </c>
      <c r="S242" t="n">
        <v>57.64</v>
      </c>
      <c r="T242" t="n">
        <v>6569.28</v>
      </c>
      <c r="U242" t="n">
        <v>0.77</v>
      </c>
      <c r="V242" t="n">
        <v>0.88</v>
      </c>
      <c r="W242" t="n">
        <v>6.82</v>
      </c>
      <c r="X242" t="n">
        <v>0.39</v>
      </c>
      <c r="Y242" t="n">
        <v>1</v>
      </c>
      <c r="Z242" t="n">
        <v>10</v>
      </c>
    </row>
    <row r="243">
      <c r="A243" t="n">
        <v>84</v>
      </c>
      <c r="B243" t="n">
        <v>140</v>
      </c>
      <c r="C243" t="inlineStr">
        <is>
          <t xml:space="preserve">CONCLUIDO	</t>
        </is>
      </c>
      <c r="D243" t="n">
        <v>3.5968</v>
      </c>
      <c r="E243" t="n">
        <v>27.8</v>
      </c>
      <c r="F243" t="n">
        <v>24.12</v>
      </c>
      <c r="G243" t="n">
        <v>96.47</v>
      </c>
      <c r="H243" t="n">
        <v>1.23</v>
      </c>
      <c r="I243" t="n">
        <v>15</v>
      </c>
      <c r="J243" t="n">
        <v>317.64</v>
      </c>
      <c r="K243" t="n">
        <v>60.56</v>
      </c>
      <c r="L243" t="n">
        <v>22</v>
      </c>
      <c r="M243" t="n">
        <v>13</v>
      </c>
      <c r="N243" t="n">
        <v>95.09</v>
      </c>
      <c r="O243" t="n">
        <v>39410.2</v>
      </c>
      <c r="P243" t="n">
        <v>421.22</v>
      </c>
      <c r="Q243" t="n">
        <v>452.56</v>
      </c>
      <c r="R243" t="n">
        <v>75.09999999999999</v>
      </c>
      <c r="S243" t="n">
        <v>57.64</v>
      </c>
      <c r="T243" t="n">
        <v>6614.32</v>
      </c>
      <c r="U243" t="n">
        <v>0.77</v>
      </c>
      <c r="V243" t="n">
        <v>0.88</v>
      </c>
      <c r="W243" t="n">
        <v>6.82</v>
      </c>
      <c r="X243" t="n">
        <v>0.39</v>
      </c>
      <c r="Y243" t="n">
        <v>1</v>
      </c>
      <c r="Z243" t="n">
        <v>10</v>
      </c>
    </row>
    <row r="244">
      <c r="A244" t="n">
        <v>85</v>
      </c>
      <c r="B244" t="n">
        <v>140</v>
      </c>
      <c r="C244" t="inlineStr">
        <is>
          <t xml:space="preserve">CONCLUIDO	</t>
        </is>
      </c>
      <c r="D244" t="n">
        <v>3.5971</v>
      </c>
      <c r="E244" t="n">
        <v>27.8</v>
      </c>
      <c r="F244" t="n">
        <v>24.12</v>
      </c>
      <c r="G244" t="n">
        <v>96.45999999999999</v>
      </c>
      <c r="H244" t="n">
        <v>1.25</v>
      </c>
      <c r="I244" t="n">
        <v>15</v>
      </c>
      <c r="J244" t="n">
        <v>318.2</v>
      </c>
      <c r="K244" t="n">
        <v>60.56</v>
      </c>
      <c r="L244" t="n">
        <v>22.25</v>
      </c>
      <c r="M244" t="n">
        <v>13</v>
      </c>
      <c r="N244" t="n">
        <v>95.40000000000001</v>
      </c>
      <c r="O244" t="n">
        <v>39479.3</v>
      </c>
      <c r="P244" t="n">
        <v>421.18</v>
      </c>
      <c r="Q244" t="n">
        <v>452.58</v>
      </c>
      <c r="R244" t="n">
        <v>75.17</v>
      </c>
      <c r="S244" t="n">
        <v>57.64</v>
      </c>
      <c r="T244" t="n">
        <v>6646.98</v>
      </c>
      <c r="U244" t="n">
        <v>0.77</v>
      </c>
      <c r="V244" t="n">
        <v>0.88</v>
      </c>
      <c r="W244" t="n">
        <v>6.82</v>
      </c>
      <c r="X244" t="n">
        <v>0.39</v>
      </c>
      <c r="Y244" t="n">
        <v>1</v>
      </c>
      <c r="Z244" t="n">
        <v>10</v>
      </c>
    </row>
    <row r="245">
      <c r="A245" t="n">
        <v>86</v>
      </c>
      <c r="B245" t="n">
        <v>140</v>
      </c>
      <c r="C245" t="inlineStr">
        <is>
          <t xml:space="preserve">CONCLUIDO	</t>
        </is>
      </c>
      <c r="D245" t="n">
        <v>3.5961</v>
      </c>
      <c r="E245" t="n">
        <v>27.81</v>
      </c>
      <c r="F245" t="n">
        <v>24.12</v>
      </c>
      <c r="G245" t="n">
        <v>96.48999999999999</v>
      </c>
      <c r="H245" t="n">
        <v>1.26</v>
      </c>
      <c r="I245" t="n">
        <v>15</v>
      </c>
      <c r="J245" t="n">
        <v>318.76</v>
      </c>
      <c r="K245" t="n">
        <v>60.56</v>
      </c>
      <c r="L245" t="n">
        <v>22.5</v>
      </c>
      <c r="M245" t="n">
        <v>13</v>
      </c>
      <c r="N245" t="n">
        <v>95.70999999999999</v>
      </c>
      <c r="O245" t="n">
        <v>39548.54</v>
      </c>
      <c r="P245" t="n">
        <v>421.16</v>
      </c>
      <c r="Q245" t="n">
        <v>452.6</v>
      </c>
      <c r="R245" t="n">
        <v>75.26000000000001</v>
      </c>
      <c r="S245" t="n">
        <v>57.64</v>
      </c>
      <c r="T245" t="n">
        <v>6694.21</v>
      </c>
      <c r="U245" t="n">
        <v>0.77</v>
      </c>
      <c r="V245" t="n">
        <v>0.88</v>
      </c>
      <c r="W245" t="n">
        <v>6.82</v>
      </c>
      <c r="X245" t="n">
        <v>0.4</v>
      </c>
      <c r="Y245" t="n">
        <v>1</v>
      </c>
      <c r="Z245" t="n">
        <v>10</v>
      </c>
    </row>
    <row r="246">
      <c r="A246" t="n">
        <v>87</v>
      </c>
      <c r="B246" t="n">
        <v>140</v>
      </c>
      <c r="C246" t="inlineStr">
        <is>
          <t xml:space="preserve">CONCLUIDO	</t>
        </is>
      </c>
      <c r="D246" t="n">
        <v>3.5975</v>
      </c>
      <c r="E246" t="n">
        <v>27.8</v>
      </c>
      <c r="F246" t="n">
        <v>24.11</v>
      </c>
      <c r="G246" t="n">
        <v>96.45</v>
      </c>
      <c r="H246" t="n">
        <v>1.27</v>
      </c>
      <c r="I246" t="n">
        <v>15</v>
      </c>
      <c r="J246" t="n">
        <v>319.33</v>
      </c>
      <c r="K246" t="n">
        <v>60.56</v>
      </c>
      <c r="L246" t="n">
        <v>22.75</v>
      </c>
      <c r="M246" t="n">
        <v>13</v>
      </c>
      <c r="N246" t="n">
        <v>96.02</v>
      </c>
      <c r="O246" t="n">
        <v>39617.93</v>
      </c>
      <c r="P246" t="n">
        <v>421.11</v>
      </c>
      <c r="Q246" t="n">
        <v>452.57</v>
      </c>
      <c r="R246" t="n">
        <v>75.17</v>
      </c>
      <c r="S246" t="n">
        <v>57.64</v>
      </c>
      <c r="T246" t="n">
        <v>6650.13</v>
      </c>
      <c r="U246" t="n">
        <v>0.77</v>
      </c>
      <c r="V246" t="n">
        <v>0.88</v>
      </c>
      <c r="W246" t="n">
        <v>6.81</v>
      </c>
      <c r="X246" t="n">
        <v>0.39</v>
      </c>
      <c r="Y246" t="n">
        <v>1</v>
      </c>
      <c r="Z246" t="n">
        <v>10</v>
      </c>
    </row>
    <row r="247">
      <c r="A247" t="n">
        <v>88</v>
      </c>
      <c r="B247" t="n">
        <v>140</v>
      </c>
      <c r="C247" t="inlineStr">
        <is>
          <t xml:space="preserve">CONCLUIDO	</t>
        </is>
      </c>
      <c r="D247" t="n">
        <v>3.5968</v>
      </c>
      <c r="E247" t="n">
        <v>27.8</v>
      </c>
      <c r="F247" t="n">
        <v>24.12</v>
      </c>
      <c r="G247" t="n">
        <v>96.47</v>
      </c>
      <c r="H247" t="n">
        <v>1.28</v>
      </c>
      <c r="I247" t="n">
        <v>15</v>
      </c>
      <c r="J247" t="n">
        <v>319.89</v>
      </c>
      <c r="K247" t="n">
        <v>60.56</v>
      </c>
      <c r="L247" t="n">
        <v>23</v>
      </c>
      <c r="M247" t="n">
        <v>13</v>
      </c>
      <c r="N247" t="n">
        <v>96.34</v>
      </c>
      <c r="O247" t="n">
        <v>39687.46</v>
      </c>
      <c r="P247" t="n">
        <v>421.04</v>
      </c>
      <c r="Q247" t="n">
        <v>452.59</v>
      </c>
      <c r="R247" t="n">
        <v>75.08</v>
      </c>
      <c r="S247" t="n">
        <v>57.64</v>
      </c>
      <c r="T247" t="n">
        <v>6604.07</v>
      </c>
      <c r="U247" t="n">
        <v>0.77</v>
      </c>
      <c r="V247" t="n">
        <v>0.88</v>
      </c>
      <c r="W247" t="n">
        <v>6.82</v>
      </c>
      <c r="X247" t="n">
        <v>0.39</v>
      </c>
      <c r="Y247" t="n">
        <v>1</v>
      </c>
      <c r="Z247" t="n">
        <v>10</v>
      </c>
    </row>
    <row r="248">
      <c r="A248" t="n">
        <v>89</v>
      </c>
      <c r="B248" t="n">
        <v>140</v>
      </c>
      <c r="C248" t="inlineStr">
        <is>
          <t xml:space="preserve">CONCLUIDO	</t>
        </is>
      </c>
      <c r="D248" t="n">
        <v>3.6062</v>
      </c>
      <c r="E248" t="n">
        <v>27.73</v>
      </c>
      <c r="F248" t="n">
        <v>24.1</v>
      </c>
      <c r="G248" t="n">
        <v>103.28</v>
      </c>
      <c r="H248" t="n">
        <v>1.29</v>
      </c>
      <c r="I248" t="n">
        <v>14</v>
      </c>
      <c r="J248" t="n">
        <v>320.46</v>
      </c>
      <c r="K248" t="n">
        <v>60.56</v>
      </c>
      <c r="L248" t="n">
        <v>23.25</v>
      </c>
      <c r="M248" t="n">
        <v>12</v>
      </c>
      <c r="N248" t="n">
        <v>96.65000000000001</v>
      </c>
      <c r="O248" t="n">
        <v>39757.13</v>
      </c>
      <c r="P248" t="n">
        <v>420.96</v>
      </c>
      <c r="Q248" t="n">
        <v>452.64</v>
      </c>
      <c r="R248" t="n">
        <v>74.48</v>
      </c>
      <c r="S248" t="n">
        <v>57.64</v>
      </c>
      <c r="T248" t="n">
        <v>6306.92</v>
      </c>
      <c r="U248" t="n">
        <v>0.77</v>
      </c>
      <c r="V248" t="n">
        <v>0.88</v>
      </c>
      <c r="W248" t="n">
        <v>6.82</v>
      </c>
      <c r="X248" t="n">
        <v>0.37</v>
      </c>
      <c r="Y248" t="n">
        <v>1</v>
      </c>
      <c r="Z248" t="n">
        <v>10</v>
      </c>
    </row>
    <row r="249">
      <c r="A249" t="n">
        <v>90</v>
      </c>
      <c r="B249" t="n">
        <v>140</v>
      </c>
      <c r="C249" t="inlineStr">
        <is>
          <t xml:space="preserve">CONCLUIDO	</t>
        </is>
      </c>
      <c r="D249" t="n">
        <v>3.6052</v>
      </c>
      <c r="E249" t="n">
        <v>27.74</v>
      </c>
      <c r="F249" t="n">
        <v>24.11</v>
      </c>
      <c r="G249" t="n">
        <v>103.31</v>
      </c>
      <c r="H249" t="n">
        <v>1.3</v>
      </c>
      <c r="I249" t="n">
        <v>14</v>
      </c>
      <c r="J249" t="n">
        <v>321.02</v>
      </c>
      <c r="K249" t="n">
        <v>60.56</v>
      </c>
      <c r="L249" t="n">
        <v>23.5</v>
      </c>
      <c r="M249" t="n">
        <v>12</v>
      </c>
      <c r="N249" t="n">
        <v>96.97</v>
      </c>
      <c r="O249" t="n">
        <v>39826.95</v>
      </c>
      <c r="P249" t="n">
        <v>421.71</v>
      </c>
      <c r="Q249" t="n">
        <v>452.59</v>
      </c>
      <c r="R249" t="n">
        <v>74.69</v>
      </c>
      <c r="S249" t="n">
        <v>57.64</v>
      </c>
      <c r="T249" t="n">
        <v>6413.78</v>
      </c>
      <c r="U249" t="n">
        <v>0.77</v>
      </c>
      <c r="V249" t="n">
        <v>0.88</v>
      </c>
      <c r="W249" t="n">
        <v>6.82</v>
      </c>
      <c r="X249" t="n">
        <v>0.38</v>
      </c>
      <c r="Y249" t="n">
        <v>1</v>
      </c>
      <c r="Z249" t="n">
        <v>10</v>
      </c>
    </row>
    <row r="250">
      <c r="A250" t="n">
        <v>91</v>
      </c>
      <c r="B250" t="n">
        <v>140</v>
      </c>
      <c r="C250" t="inlineStr">
        <is>
          <t xml:space="preserve">CONCLUIDO	</t>
        </is>
      </c>
      <c r="D250" t="n">
        <v>3.6075</v>
      </c>
      <c r="E250" t="n">
        <v>27.72</v>
      </c>
      <c r="F250" t="n">
        <v>24.09</v>
      </c>
      <c r="G250" t="n">
        <v>103.23</v>
      </c>
      <c r="H250" t="n">
        <v>1.32</v>
      </c>
      <c r="I250" t="n">
        <v>14</v>
      </c>
      <c r="J250" t="n">
        <v>321.59</v>
      </c>
      <c r="K250" t="n">
        <v>60.56</v>
      </c>
      <c r="L250" t="n">
        <v>23.75</v>
      </c>
      <c r="M250" t="n">
        <v>12</v>
      </c>
      <c r="N250" t="n">
        <v>97.28</v>
      </c>
      <c r="O250" t="n">
        <v>39896.91</v>
      </c>
      <c r="P250" t="n">
        <v>421.34</v>
      </c>
      <c r="Q250" t="n">
        <v>452.57</v>
      </c>
      <c r="R250" t="n">
        <v>74.19</v>
      </c>
      <c r="S250" t="n">
        <v>57.64</v>
      </c>
      <c r="T250" t="n">
        <v>6163.65</v>
      </c>
      <c r="U250" t="n">
        <v>0.78</v>
      </c>
      <c r="V250" t="n">
        <v>0.88</v>
      </c>
      <c r="W250" t="n">
        <v>6.82</v>
      </c>
      <c r="X250" t="n">
        <v>0.36</v>
      </c>
      <c r="Y250" t="n">
        <v>1</v>
      </c>
      <c r="Z250" t="n">
        <v>10</v>
      </c>
    </row>
    <row r="251">
      <c r="A251" t="n">
        <v>92</v>
      </c>
      <c r="B251" t="n">
        <v>140</v>
      </c>
      <c r="C251" t="inlineStr">
        <is>
          <t xml:space="preserve">CONCLUIDO	</t>
        </is>
      </c>
      <c r="D251" t="n">
        <v>3.6073</v>
      </c>
      <c r="E251" t="n">
        <v>27.72</v>
      </c>
      <c r="F251" t="n">
        <v>24.09</v>
      </c>
      <c r="G251" t="n">
        <v>103.24</v>
      </c>
      <c r="H251" t="n">
        <v>1.33</v>
      </c>
      <c r="I251" t="n">
        <v>14</v>
      </c>
      <c r="J251" t="n">
        <v>322.16</v>
      </c>
      <c r="K251" t="n">
        <v>60.56</v>
      </c>
      <c r="L251" t="n">
        <v>24</v>
      </c>
      <c r="M251" t="n">
        <v>12</v>
      </c>
      <c r="N251" t="n">
        <v>97.59999999999999</v>
      </c>
      <c r="O251" t="n">
        <v>39967.02</v>
      </c>
      <c r="P251" t="n">
        <v>421.43</v>
      </c>
      <c r="Q251" t="n">
        <v>452.58</v>
      </c>
      <c r="R251" t="n">
        <v>74.26000000000001</v>
      </c>
      <c r="S251" t="n">
        <v>57.64</v>
      </c>
      <c r="T251" t="n">
        <v>6198.39</v>
      </c>
      <c r="U251" t="n">
        <v>0.78</v>
      </c>
      <c r="V251" t="n">
        <v>0.88</v>
      </c>
      <c r="W251" t="n">
        <v>6.82</v>
      </c>
      <c r="X251" t="n">
        <v>0.36</v>
      </c>
      <c r="Y251" t="n">
        <v>1</v>
      </c>
      <c r="Z251" t="n">
        <v>10</v>
      </c>
    </row>
    <row r="252">
      <c r="A252" t="n">
        <v>93</v>
      </c>
      <c r="B252" t="n">
        <v>140</v>
      </c>
      <c r="C252" t="inlineStr">
        <is>
          <t xml:space="preserve">CONCLUIDO	</t>
        </is>
      </c>
      <c r="D252" t="n">
        <v>3.6055</v>
      </c>
      <c r="E252" t="n">
        <v>27.74</v>
      </c>
      <c r="F252" t="n">
        <v>24.1</v>
      </c>
      <c r="G252" t="n">
        <v>103.3</v>
      </c>
      <c r="H252" t="n">
        <v>1.34</v>
      </c>
      <c r="I252" t="n">
        <v>14</v>
      </c>
      <c r="J252" t="n">
        <v>322.73</v>
      </c>
      <c r="K252" t="n">
        <v>60.56</v>
      </c>
      <c r="L252" t="n">
        <v>24.25</v>
      </c>
      <c r="M252" t="n">
        <v>12</v>
      </c>
      <c r="N252" t="n">
        <v>97.92</v>
      </c>
      <c r="O252" t="n">
        <v>40037.28</v>
      </c>
      <c r="P252" t="n">
        <v>421.53</v>
      </c>
      <c r="Q252" t="n">
        <v>452.63</v>
      </c>
      <c r="R252" t="n">
        <v>74.55</v>
      </c>
      <c r="S252" t="n">
        <v>57.64</v>
      </c>
      <c r="T252" t="n">
        <v>6343.17</v>
      </c>
      <c r="U252" t="n">
        <v>0.77</v>
      </c>
      <c r="V252" t="n">
        <v>0.88</v>
      </c>
      <c r="W252" t="n">
        <v>6.82</v>
      </c>
      <c r="X252" t="n">
        <v>0.38</v>
      </c>
      <c r="Y252" t="n">
        <v>1</v>
      </c>
      <c r="Z252" t="n">
        <v>10</v>
      </c>
    </row>
    <row r="253">
      <c r="A253" t="n">
        <v>94</v>
      </c>
      <c r="B253" t="n">
        <v>140</v>
      </c>
      <c r="C253" t="inlineStr">
        <is>
          <t xml:space="preserve">CONCLUIDO	</t>
        </is>
      </c>
      <c r="D253" t="n">
        <v>3.6078</v>
      </c>
      <c r="E253" t="n">
        <v>27.72</v>
      </c>
      <c r="F253" t="n">
        <v>24.09</v>
      </c>
      <c r="G253" t="n">
        <v>103.22</v>
      </c>
      <c r="H253" t="n">
        <v>1.35</v>
      </c>
      <c r="I253" t="n">
        <v>14</v>
      </c>
      <c r="J253" t="n">
        <v>323.3</v>
      </c>
      <c r="K253" t="n">
        <v>60.56</v>
      </c>
      <c r="L253" t="n">
        <v>24.5</v>
      </c>
      <c r="M253" t="n">
        <v>12</v>
      </c>
      <c r="N253" t="n">
        <v>98.23999999999999</v>
      </c>
      <c r="O253" t="n">
        <v>40107.81</v>
      </c>
      <c r="P253" t="n">
        <v>421.11</v>
      </c>
      <c r="Q253" t="n">
        <v>452.57</v>
      </c>
      <c r="R253" t="n">
        <v>74.06999999999999</v>
      </c>
      <c r="S253" t="n">
        <v>57.64</v>
      </c>
      <c r="T253" t="n">
        <v>6103.8</v>
      </c>
      <c r="U253" t="n">
        <v>0.78</v>
      </c>
      <c r="V253" t="n">
        <v>0.88</v>
      </c>
      <c r="W253" t="n">
        <v>6.82</v>
      </c>
      <c r="X253" t="n">
        <v>0.36</v>
      </c>
      <c r="Y253" t="n">
        <v>1</v>
      </c>
      <c r="Z253" t="n">
        <v>10</v>
      </c>
    </row>
    <row r="254">
      <c r="A254" t="n">
        <v>95</v>
      </c>
      <c r="B254" t="n">
        <v>140</v>
      </c>
      <c r="C254" t="inlineStr">
        <is>
          <t xml:space="preserve">CONCLUIDO	</t>
        </is>
      </c>
      <c r="D254" t="n">
        <v>3.606</v>
      </c>
      <c r="E254" t="n">
        <v>27.73</v>
      </c>
      <c r="F254" t="n">
        <v>24.1</v>
      </c>
      <c r="G254" t="n">
        <v>103.28</v>
      </c>
      <c r="H254" t="n">
        <v>1.36</v>
      </c>
      <c r="I254" t="n">
        <v>14</v>
      </c>
      <c r="J254" t="n">
        <v>323.87</v>
      </c>
      <c r="K254" t="n">
        <v>60.56</v>
      </c>
      <c r="L254" t="n">
        <v>24.75</v>
      </c>
      <c r="M254" t="n">
        <v>12</v>
      </c>
      <c r="N254" t="n">
        <v>98.56999999999999</v>
      </c>
      <c r="O254" t="n">
        <v>40178.37</v>
      </c>
      <c r="P254" t="n">
        <v>420.85</v>
      </c>
      <c r="Q254" t="n">
        <v>452.58</v>
      </c>
      <c r="R254" t="n">
        <v>74.52</v>
      </c>
      <c r="S254" t="n">
        <v>57.64</v>
      </c>
      <c r="T254" t="n">
        <v>6329.89</v>
      </c>
      <c r="U254" t="n">
        <v>0.77</v>
      </c>
      <c r="V254" t="n">
        <v>0.88</v>
      </c>
      <c r="W254" t="n">
        <v>6.82</v>
      </c>
      <c r="X254" t="n">
        <v>0.38</v>
      </c>
      <c r="Y254" t="n">
        <v>1</v>
      </c>
      <c r="Z254" t="n">
        <v>10</v>
      </c>
    </row>
    <row r="255">
      <c r="A255" t="n">
        <v>96</v>
      </c>
      <c r="B255" t="n">
        <v>140</v>
      </c>
      <c r="C255" t="inlineStr">
        <is>
          <t xml:space="preserve">CONCLUIDO	</t>
        </is>
      </c>
      <c r="D255" t="n">
        <v>3.6057</v>
      </c>
      <c r="E255" t="n">
        <v>27.73</v>
      </c>
      <c r="F255" t="n">
        <v>24.1</v>
      </c>
      <c r="G255" t="n">
        <v>103.29</v>
      </c>
      <c r="H255" t="n">
        <v>1.37</v>
      </c>
      <c r="I255" t="n">
        <v>14</v>
      </c>
      <c r="J255" t="n">
        <v>324.44</v>
      </c>
      <c r="K255" t="n">
        <v>60.56</v>
      </c>
      <c r="L255" t="n">
        <v>25</v>
      </c>
      <c r="M255" t="n">
        <v>12</v>
      </c>
      <c r="N255" t="n">
        <v>98.89</v>
      </c>
      <c r="O255" t="n">
        <v>40249.08</v>
      </c>
      <c r="P255" t="n">
        <v>420.36</v>
      </c>
      <c r="Q255" t="n">
        <v>452.62</v>
      </c>
      <c r="R255" t="n">
        <v>74.66</v>
      </c>
      <c r="S255" t="n">
        <v>57.64</v>
      </c>
      <c r="T255" t="n">
        <v>6398.51</v>
      </c>
      <c r="U255" t="n">
        <v>0.77</v>
      </c>
      <c r="V255" t="n">
        <v>0.88</v>
      </c>
      <c r="W255" t="n">
        <v>6.82</v>
      </c>
      <c r="X255" t="n">
        <v>0.38</v>
      </c>
      <c r="Y255" t="n">
        <v>1</v>
      </c>
      <c r="Z255" t="n">
        <v>10</v>
      </c>
    </row>
    <row r="256">
      <c r="A256" t="n">
        <v>97</v>
      </c>
      <c r="B256" t="n">
        <v>140</v>
      </c>
      <c r="C256" t="inlineStr">
        <is>
          <t xml:space="preserve">CONCLUIDO	</t>
        </is>
      </c>
      <c r="D256" t="n">
        <v>3.6152</v>
      </c>
      <c r="E256" t="n">
        <v>27.66</v>
      </c>
      <c r="F256" t="n">
        <v>24.08</v>
      </c>
      <c r="G256" t="n">
        <v>111.14</v>
      </c>
      <c r="H256" t="n">
        <v>1.38</v>
      </c>
      <c r="I256" t="n">
        <v>13</v>
      </c>
      <c r="J256" t="n">
        <v>325.02</v>
      </c>
      <c r="K256" t="n">
        <v>60.56</v>
      </c>
      <c r="L256" t="n">
        <v>25.25</v>
      </c>
      <c r="M256" t="n">
        <v>11</v>
      </c>
      <c r="N256" t="n">
        <v>99.20999999999999</v>
      </c>
      <c r="O256" t="n">
        <v>40319.95</v>
      </c>
      <c r="P256" t="n">
        <v>420.62</v>
      </c>
      <c r="Q256" t="n">
        <v>452.6</v>
      </c>
      <c r="R256" t="n">
        <v>73.98</v>
      </c>
      <c r="S256" t="n">
        <v>57.64</v>
      </c>
      <c r="T256" t="n">
        <v>6064.97</v>
      </c>
      <c r="U256" t="n">
        <v>0.78</v>
      </c>
      <c r="V256" t="n">
        <v>0.88</v>
      </c>
      <c r="W256" t="n">
        <v>6.82</v>
      </c>
      <c r="X256" t="n">
        <v>0.36</v>
      </c>
      <c r="Y256" t="n">
        <v>1</v>
      </c>
      <c r="Z256" t="n">
        <v>10</v>
      </c>
    </row>
    <row r="257">
      <c r="A257" t="n">
        <v>98</v>
      </c>
      <c r="B257" t="n">
        <v>140</v>
      </c>
      <c r="C257" t="inlineStr">
        <is>
          <t xml:space="preserve">CONCLUIDO	</t>
        </is>
      </c>
      <c r="D257" t="n">
        <v>3.6157</v>
      </c>
      <c r="E257" t="n">
        <v>27.66</v>
      </c>
      <c r="F257" t="n">
        <v>24.08</v>
      </c>
      <c r="G257" t="n">
        <v>111.13</v>
      </c>
      <c r="H257" t="n">
        <v>1.4</v>
      </c>
      <c r="I257" t="n">
        <v>13</v>
      </c>
      <c r="J257" t="n">
        <v>325.59</v>
      </c>
      <c r="K257" t="n">
        <v>60.56</v>
      </c>
      <c r="L257" t="n">
        <v>25.5</v>
      </c>
      <c r="M257" t="n">
        <v>11</v>
      </c>
      <c r="N257" t="n">
        <v>99.54000000000001</v>
      </c>
      <c r="O257" t="n">
        <v>40390.96</v>
      </c>
      <c r="P257" t="n">
        <v>421.28</v>
      </c>
      <c r="Q257" t="n">
        <v>452.56</v>
      </c>
      <c r="R257" t="n">
        <v>73.81</v>
      </c>
      <c r="S257" t="n">
        <v>57.64</v>
      </c>
      <c r="T257" t="n">
        <v>5980.22</v>
      </c>
      <c r="U257" t="n">
        <v>0.78</v>
      </c>
      <c r="V257" t="n">
        <v>0.88</v>
      </c>
      <c r="W257" t="n">
        <v>6.82</v>
      </c>
      <c r="X257" t="n">
        <v>0.35</v>
      </c>
      <c r="Y257" t="n">
        <v>1</v>
      </c>
      <c r="Z257" t="n">
        <v>10</v>
      </c>
    </row>
    <row r="258">
      <c r="A258" t="n">
        <v>99</v>
      </c>
      <c r="B258" t="n">
        <v>140</v>
      </c>
      <c r="C258" t="inlineStr">
        <is>
          <t xml:space="preserve">CONCLUIDO	</t>
        </is>
      </c>
      <c r="D258" t="n">
        <v>3.6156</v>
      </c>
      <c r="E258" t="n">
        <v>27.66</v>
      </c>
      <c r="F258" t="n">
        <v>24.08</v>
      </c>
      <c r="G258" t="n">
        <v>111.13</v>
      </c>
      <c r="H258" t="n">
        <v>1.41</v>
      </c>
      <c r="I258" t="n">
        <v>13</v>
      </c>
      <c r="J258" t="n">
        <v>326.17</v>
      </c>
      <c r="K258" t="n">
        <v>60.56</v>
      </c>
      <c r="L258" t="n">
        <v>25.75</v>
      </c>
      <c r="M258" t="n">
        <v>11</v>
      </c>
      <c r="N258" t="n">
        <v>99.87</v>
      </c>
      <c r="O258" t="n">
        <v>40462.13</v>
      </c>
      <c r="P258" t="n">
        <v>421.73</v>
      </c>
      <c r="Q258" t="n">
        <v>452.57</v>
      </c>
      <c r="R258" t="n">
        <v>73.84</v>
      </c>
      <c r="S258" t="n">
        <v>57.64</v>
      </c>
      <c r="T258" t="n">
        <v>5991.94</v>
      </c>
      <c r="U258" t="n">
        <v>0.78</v>
      </c>
      <c r="V258" t="n">
        <v>0.88</v>
      </c>
      <c r="W258" t="n">
        <v>6.82</v>
      </c>
      <c r="X258" t="n">
        <v>0.35</v>
      </c>
      <c r="Y258" t="n">
        <v>1</v>
      </c>
      <c r="Z258" t="n">
        <v>10</v>
      </c>
    </row>
    <row r="259">
      <c r="A259" t="n">
        <v>100</v>
      </c>
      <c r="B259" t="n">
        <v>140</v>
      </c>
      <c r="C259" t="inlineStr">
        <is>
          <t xml:space="preserve">CONCLUIDO	</t>
        </is>
      </c>
      <c r="D259" t="n">
        <v>3.6169</v>
      </c>
      <c r="E259" t="n">
        <v>27.65</v>
      </c>
      <c r="F259" t="n">
        <v>24.07</v>
      </c>
      <c r="G259" t="n">
        <v>111.08</v>
      </c>
      <c r="H259" t="n">
        <v>1.42</v>
      </c>
      <c r="I259" t="n">
        <v>13</v>
      </c>
      <c r="J259" t="n">
        <v>326.75</v>
      </c>
      <c r="K259" t="n">
        <v>60.56</v>
      </c>
      <c r="L259" t="n">
        <v>26</v>
      </c>
      <c r="M259" t="n">
        <v>11</v>
      </c>
      <c r="N259" t="n">
        <v>100.2</v>
      </c>
      <c r="O259" t="n">
        <v>40533.46</v>
      </c>
      <c r="P259" t="n">
        <v>421.93</v>
      </c>
      <c r="Q259" t="n">
        <v>452.63</v>
      </c>
      <c r="R259" t="n">
        <v>73.39</v>
      </c>
      <c r="S259" t="n">
        <v>57.64</v>
      </c>
      <c r="T259" t="n">
        <v>5766.74</v>
      </c>
      <c r="U259" t="n">
        <v>0.79</v>
      </c>
      <c r="V259" t="n">
        <v>0.88</v>
      </c>
      <c r="W259" t="n">
        <v>6.82</v>
      </c>
      <c r="X259" t="n">
        <v>0.34</v>
      </c>
      <c r="Y259" t="n">
        <v>1</v>
      </c>
      <c r="Z259" t="n">
        <v>10</v>
      </c>
    </row>
    <row r="260">
      <c r="A260" t="n">
        <v>101</v>
      </c>
      <c r="B260" t="n">
        <v>140</v>
      </c>
      <c r="C260" t="inlineStr">
        <is>
          <t xml:space="preserve">CONCLUIDO	</t>
        </is>
      </c>
      <c r="D260" t="n">
        <v>3.617</v>
      </c>
      <c r="E260" t="n">
        <v>27.65</v>
      </c>
      <c r="F260" t="n">
        <v>24.07</v>
      </c>
      <c r="G260" t="n">
        <v>111.08</v>
      </c>
      <c r="H260" t="n">
        <v>1.43</v>
      </c>
      <c r="I260" t="n">
        <v>13</v>
      </c>
      <c r="J260" t="n">
        <v>327.33</v>
      </c>
      <c r="K260" t="n">
        <v>60.56</v>
      </c>
      <c r="L260" t="n">
        <v>26.25</v>
      </c>
      <c r="M260" t="n">
        <v>11</v>
      </c>
      <c r="N260" t="n">
        <v>100.52</v>
      </c>
      <c r="O260" t="n">
        <v>40604.94</v>
      </c>
      <c r="P260" t="n">
        <v>422.29</v>
      </c>
      <c r="Q260" t="n">
        <v>452.57</v>
      </c>
      <c r="R260" t="n">
        <v>73.5</v>
      </c>
      <c r="S260" t="n">
        <v>57.64</v>
      </c>
      <c r="T260" t="n">
        <v>5822.27</v>
      </c>
      <c r="U260" t="n">
        <v>0.78</v>
      </c>
      <c r="V260" t="n">
        <v>0.88</v>
      </c>
      <c r="W260" t="n">
        <v>6.82</v>
      </c>
      <c r="X260" t="n">
        <v>0.34</v>
      </c>
      <c r="Y260" t="n">
        <v>1</v>
      </c>
      <c r="Z260" t="n">
        <v>10</v>
      </c>
    </row>
    <row r="261">
      <c r="A261" t="n">
        <v>102</v>
      </c>
      <c r="B261" t="n">
        <v>140</v>
      </c>
      <c r="C261" t="inlineStr">
        <is>
          <t xml:space="preserve">CONCLUIDO	</t>
        </is>
      </c>
      <c r="D261" t="n">
        <v>3.6167</v>
      </c>
      <c r="E261" t="n">
        <v>27.65</v>
      </c>
      <c r="F261" t="n">
        <v>24.07</v>
      </c>
      <c r="G261" t="n">
        <v>111.09</v>
      </c>
      <c r="H261" t="n">
        <v>1.44</v>
      </c>
      <c r="I261" t="n">
        <v>13</v>
      </c>
      <c r="J261" t="n">
        <v>327.91</v>
      </c>
      <c r="K261" t="n">
        <v>60.56</v>
      </c>
      <c r="L261" t="n">
        <v>26.5</v>
      </c>
      <c r="M261" t="n">
        <v>11</v>
      </c>
      <c r="N261" t="n">
        <v>100.86</v>
      </c>
      <c r="O261" t="n">
        <v>40676.58</v>
      </c>
      <c r="P261" t="n">
        <v>422.16</v>
      </c>
      <c r="Q261" t="n">
        <v>452.58</v>
      </c>
      <c r="R261" t="n">
        <v>73.62</v>
      </c>
      <c r="S261" t="n">
        <v>57.64</v>
      </c>
      <c r="T261" t="n">
        <v>5883.95</v>
      </c>
      <c r="U261" t="n">
        <v>0.78</v>
      </c>
      <c r="V261" t="n">
        <v>0.88</v>
      </c>
      <c r="W261" t="n">
        <v>6.82</v>
      </c>
      <c r="X261" t="n">
        <v>0.35</v>
      </c>
      <c r="Y261" t="n">
        <v>1</v>
      </c>
      <c r="Z261" t="n">
        <v>10</v>
      </c>
    </row>
    <row r="262">
      <c r="A262" t="n">
        <v>103</v>
      </c>
      <c r="B262" t="n">
        <v>140</v>
      </c>
      <c r="C262" t="inlineStr">
        <is>
          <t xml:space="preserve">CONCLUIDO	</t>
        </is>
      </c>
      <c r="D262" t="n">
        <v>3.6192</v>
      </c>
      <c r="E262" t="n">
        <v>27.63</v>
      </c>
      <c r="F262" t="n">
        <v>24.05</v>
      </c>
      <c r="G262" t="n">
        <v>111</v>
      </c>
      <c r="H262" t="n">
        <v>1.45</v>
      </c>
      <c r="I262" t="n">
        <v>13</v>
      </c>
      <c r="J262" t="n">
        <v>328.49</v>
      </c>
      <c r="K262" t="n">
        <v>60.56</v>
      </c>
      <c r="L262" t="n">
        <v>26.75</v>
      </c>
      <c r="M262" t="n">
        <v>11</v>
      </c>
      <c r="N262" t="n">
        <v>101.19</v>
      </c>
      <c r="O262" t="n">
        <v>40748.37</v>
      </c>
      <c r="P262" t="n">
        <v>421.57</v>
      </c>
      <c r="Q262" t="n">
        <v>452.56</v>
      </c>
      <c r="R262" t="n">
        <v>73.13</v>
      </c>
      <c r="S262" t="n">
        <v>57.64</v>
      </c>
      <c r="T262" t="n">
        <v>5637.31</v>
      </c>
      <c r="U262" t="n">
        <v>0.79</v>
      </c>
      <c r="V262" t="n">
        <v>0.88</v>
      </c>
      <c r="W262" t="n">
        <v>6.81</v>
      </c>
      <c r="X262" t="n">
        <v>0.33</v>
      </c>
      <c r="Y262" t="n">
        <v>1</v>
      </c>
      <c r="Z262" t="n">
        <v>10</v>
      </c>
    </row>
    <row r="263">
      <c r="A263" t="n">
        <v>104</v>
      </c>
      <c r="B263" t="n">
        <v>140</v>
      </c>
      <c r="C263" t="inlineStr">
        <is>
          <t xml:space="preserve">CONCLUIDO	</t>
        </is>
      </c>
      <c r="D263" t="n">
        <v>3.6161</v>
      </c>
      <c r="E263" t="n">
        <v>27.65</v>
      </c>
      <c r="F263" t="n">
        <v>24.07</v>
      </c>
      <c r="G263" t="n">
        <v>111.11</v>
      </c>
      <c r="H263" t="n">
        <v>1.46</v>
      </c>
      <c r="I263" t="n">
        <v>13</v>
      </c>
      <c r="J263" t="n">
        <v>329.08</v>
      </c>
      <c r="K263" t="n">
        <v>60.56</v>
      </c>
      <c r="L263" t="n">
        <v>27</v>
      </c>
      <c r="M263" t="n">
        <v>11</v>
      </c>
      <c r="N263" t="n">
        <v>101.52</v>
      </c>
      <c r="O263" t="n">
        <v>40820.32</v>
      </c>
      <c r="P263" t="n">
        <v>421.62</v>
      </c>
      <c r="Q263" t="n">
        <v>452.57</v>
      </c>
      <c r="R263" t="n">
        <v>73.66</v>
      </c>
      <c r="S263" t="n">
        <v>57.64</v>
      </c>
      <c r="T263" t="n">
        <v>5903.77</v>
      </c>
      <c r="U263" t="n">
        <v>0.78</v>
      </c>
      <c r="V263" t="n">
        <v>0.88</v>
      </c>
      <c r="W263" t="n">
        <v>6.82</v>
      </c>
      <c r="X263" t="n">
        <v>0.35</v>
      </c>
      <c r="Y263" t="n">
        <v>1</v>
      </c>
      <c r="Z263" t="n">
        <v>10</v>
      </c>
    </row>
    <row r="264">
      <c r="A264" t="n">
        <v>105</v>
      </c>
      <c r="B264" t="n">
        <v>140</v>
      </c>
      <c r="C264" t="inlineStr">
        <is>
          <t xml:space="preserve">CONCLUIDO	</t>
        </is>
      </c>
      <c r="D264" t="n">
        <v>3.6157</v>
      </c>
      <c r="E264" t="n">
        <v>27.66</v>
      </c>
      <c r="F264" t="n">
        <v>24.08</v>
      </c>
      <c r="G264" t="n">
        <v>111.13</v>
      </c>
      <c r="H264" t="n">
        <v>1.47</v>
      </c>
      <c r="I264" t="n">
        <v>13</v>
      </c>
      <c r="J264" t="n">
        <v>329.66</v>
      </c>
      <c r="K264" t="n">
        <v>60.56</v>
      </c>
      <c r="L264" t="n">
        <v>27.25</v>
      </c>
      <c r="M264" t="n">
        <v>11</v>
      </c>
      <c r="N264" t="n">
        <v>101.86</v>
      </c>
      <c r="O264" t="n">
        <v>40892.44</v>
      </c>
      <c r="P264" t="n">
        <v>421.23</v>
      </c>
      <c r="Q264" t="n">
        <v>452.57</v>
      </c>
      <c r="R264" t="n">
        <v>73.76000000000001</v>
      </c>
      <c r="S264" t="n">
        <v>57.64</v>
      </c>
      <c r="T264" t="n">
        <v>5955.42</v>
      </c>
      <c r="U264" t="n">
        <v>0.78</v>
      </c>
      <c r="V264" t="n">
        <v>0.88</v>
      </c>
      <c r="W264" t="n">
        <v>6.82</v>
      </c>
      <c r="X264" t="n">
        <v>0.35</v>
      </c>
      <c r="Y264" t="n">
        <v>1</v>
      </c>
      <c r="Z264" t="n">
        <v>10</v>
      </c>
    </row>
    <row r="265">
      <c r="A265" t="n">
        <v>106</v>
      </c>
      <c r="B265" t="n">
        <v>140</v>
      </c>
      <c r="C265" t="inlineStr">
        <is>
          <t xml:space="preserve">CONCLUIDO	</t>
        </is>
      </c>
      <c r="D265" t="n">
        <v>3.6299</v>
      </c>
      <c r="E265" t="n">
        <v>27.55</v>
      </c>
      <c r="F265" t="n">
        <v>24.02</v>
      </c>
      <c r="G265" t="n">
        <v>120.1</v>
      </c>
      <c r="H265" t="n">
        <v>1.48</v>
      </c>
      <c r="I265" t="n">
        <v>12</v>
      </c>
      <c r="J265" t="n">
        <v>330.25</v>
      </c>
      <c r="K265" t="n">
        <v>60.56</v>
      </c>
      <c r="L265" t="n">
        <v>27.5</v>
      </c>
      <c r="M265" t="n">
        <v>10</v>
      </c>
      <c r="N265" t="n">
        <v>102.19</v>
      </c>
      <c r="O265" t="n">
        <v>40964.71</v>
      </c>
      <c r="P265" t="n">
        <v>420.22</v>
      </c>
      <c r="Q265" t="n">
        <v>452.6</v>
      </c>
      <c r="R265" t="n">
        <v>71.92</v>
      </c>
      <c r="S265" t="n">
        <v>57.64</v>
      </c>
      <c r="T265" t="n">
        <v>5036.28</v>
      </c>
      <c r="U265" t="n">
        <v>0.8</v>
      </c>
      <c r="V265" t="n">
        <v>0.88</v>
      </c>
      <c r="W265" t="n">
        <v>6.81</v>
      </c>
      <c r="X265" t="n">
        <v>0.3</v>
      </c>
      <c r="Y265" t="n">
        <v>1</v>
      </c>
      <c r="Z265" t="n">
        <v>10</v>
      </c>
    </row>
    <row r="266">
      <c r="A266" t="n">
        <v>107</v>
      </c>
      <c r="B266" t="n">
        <v>140</v>
      </c>
      <c r="C266" t="inlineStr">
        <is>
          <t xml:space="preserve">CONCLUIDO	</t>
        </is>
      </c>
      <c r="D266" t="n">
        <v>3.6287</v>
      </c>
      <c r="E266" t="n">
        <v>27.56</v>
      </c>
      <c r="F266" t="n">
        <v>24.03</v>
      </c>
      <c r="G266" t="n">
        <v>120.15</v>
      </c>
      <c r="H266" t="n">
        <v>1.49</v>
      </c>
      <c r="I266" t="n">
        <v>12</v>
      </c>
      <c r="J266" t="n">
        <v>330.83</v>
      </c>
      <c r="K266" t="n">
        <v>60.56</v>
      </c>
      <c r="L266" t="n">
        <v>27.75</v>
      </c>
      <c r="M266" t="n">
        <v>10</v>
      </c>
      <c r="N266" t="n">
        <v>102.53</v>
      </c>
      <c r="O266" t="n">
        <v>41037.15</v>
      </c>
      <c r="P266" t="n">
        <v>420.76</v>
      </c>
      <c r="Q266" t="n">
        <v>452.57</v>
      </c>
      <c r="R266" t="n">
        <v>72.22</v>
      </c>
      <c r="S266" t="n">
        <v>57.64</v>
      </c>
      <c r="T266" t="n">
        <v>5185.7</v>
      </c>
      <c r="U266" t="n">
        <v>0.8</v>
      </c>
      <c r="V266" t="n">
        <v>0.88</v>
      </c>
      <c r="W266" t="n">
        <v>6.82</v>
      </c>
      <c r="X266" t="n">
        <v>0.31</v>
      </c>
      <c r="Y266" t="n">
        <v>1</v>
      </c>
      <c r="Z266" t="n">
        <v>10</v>
      </c>
    </row>
    <row r="267">
      <c r="A267" t="n">
        <v>108</v>
      </c>
      <c r="B267" t="n">
        <v>140</v>
      </c>
      <c r="C267" t="inlineStr">
        <is>
          <t xml:space="preserve">CONCLUIDO	</t>
        </is>
      </c>
      <c r="D267" t="n">
        <v>3.6294</v>
      </c>
      <c r="E267" t="n">
        <v>27.55</v>
      </c>
      <c r="F267" t="n">
        <v>24.03</v>
      </c>
      <c r="G267" t="n">
        <v>120.13</v>
      </c>
      <c r="H267" t="n">
        <v>1.51</v>
      </c>
      <c r="I267" t="n">
        <v>12</v>
      </c>
      <c r="J267" t="n">
        <v>331.42</v>
      </c>
      <c r="K267" t="n">
        <v>60.56</v>
      </c>
      <c r="L267" t="n">
        <v>28</v>
      </c>
      <c r="M267" t="n">
        <v>10</v>
      </c>
      <c r="N267" t="n">
        <v>102.87</v>
      </c>
      <c r="O267" t="n">
        <v>41109.75</v>
      </c>
      <c r="P267" t="n">
        <v>421.03</v>
      </c>
      <c r="Q267" t="n">
        <v>452.57</v>
      </c>
      <c r="R267" t="n">
        <v>72.05</v>
      </c>
      <c r="S267" t="n">
        <v>57.64</v>
      </c>
      <c r="T267" t="n">
        <v>5104.18</v>
      </c>
      <c r="U267" t="n">
        <v>0.8</v>
      </c>
      <c r="V267" t="n">
        <v>0.88</v>
      </c>
      <c r="W267" t="n">
        <v>6.82</v>
      </c>
      <c r="X267" t="n">
        <v>0.3</v>
      </c>
      <c r="Y267" t="n">
        <v>1</v>
      </c>
      <c r="Z267" t="n">
        <v>10</v>
      </c>
    </row>
    <row r="268">
      <c r="A268" t="n">
        <v>109</v>
      </c>
      <c r="B268" t="n">
        <v>140</v>
      </c>
      <c r="C268" t="inlineStr">
        <is>
          <t xml:space="preserve">CONCLUIDO	</t>
        </is>
      </c>
      <c r="D268" t="n">
        <v>3.6297</v>
      </c>
      <c r="E268" t="n">
        <v>27.55</v>
      </c>
      <c r="F268" t="n">
        <v>24.02</v>
      </c>
      <c r="G268" t="n">
        <v>120.12</v>
      </c>
      <c r="H268" t="n">
        <v>1.52</v>
      </c>
      <c r="I268" t="n">
        <v>12</v>
      </c>
      <c r="J268" t="n">
        <v>332.01</v>
      </c>
      <c r="K268" t="n">
        <v>60.56</v>
      </c>
      <c r="L268" t="n">
        <v>28.25</v>
      </c>
      <c r="M268" t="n">
        <v>10</v>
      </c>
      <c r="N268" t="n">
        <v>103.21</v>
      </c>
      <c r="O268" t="n">
        <v>41182.52</v>
      </c>
      <c r="P268" t="n">
        <v>421.58</v>
      </c>
      <c r="Q268" t="n">
        <v>452.58</v>
      </c>
      <c r="R268" t="n">
        <v>71.95</v>
      </c>
      <c r="S268" t="n">
        <v>57.64</v>
      </c>
      <c r="T268" t="n">
        <v>5053.25</v>
      </c>
      <c r="U268" t="n">
        <v>0.8</v>
      </c>
      <c r="V268" t="n">
        <v>0.88</v>
      </c>
      <c r="W268" t="n">
        <v>6.82</v>
      </c>
      <c r="X268" t="n">
        <v>0.3</v>
      </c>
      <c r="Y268" t="n">
        <v>1</v>
      </c>
      <c r="Z268" t="n">
        <v>10</v>
      </c>
    </row>
    <row r="269">
      <c r="A269" t="n">
        <v>110</v>
      </c>
      <c r="B269" t="n">
        <v>140</v>
      </c>
      <c r="C269" t="inlineStr">
        <is>
          <t xml:space="preserve">CONCLUIDO	</t>
        </is>
      </c>
      <c r="D269" t="n">
        <v>3.6284</v>
      </c>
      <c r="E269" t="n">
        <v>27.56</v>
      </c>
      <c r="F269" t="n">
        <v>24.03</v>
      </c>
      <c r="G269" t="n">
        <v>120.16</v>
      </c>
      <c r="H269" t="n">
        <v>1.53</v>
      </c>
      <c r="I269" t="n">
        <v>12</v>
      </c>
      <c r="J269" t="n">
        <v>332.6</v>
      </c>
      <c r="K269" t="n">
        <v>60.56</v>
      </c>
      <c r="L269" t="n">
        <v>28.5</v>
      </c>
      <c r="M269" t="n">
        <v>10</v>
      </c>
      <c r="N269" t="n">
        <v>103.55</v>
      </c>
      <c r="O269" t="n">
        <v>41255.45</v>
      </c>
      <c r="P269" t="n">
        <v>421.75</v>
      </c>
      <c r="Q269" t="n">
        <v>452.64</v>
      </c>
      <c r="R269" t="n">
        <v>72.45</v>
      </c>
      <c r="S269" t="n">
        <v>57.64</v>
      </c>
      <c r="T269" t="n">
        <v>5302.3</v>
      </c>
      <c r="U269" t="n">
        <v>0.8</v>
      </c>
      <c r="V269" t="n">
        <v>0.88</v>
      </c>
      <c r="W269" t="n">
        <v>6.81</v>
      </c>
      <c r="X269" t="n">
        <v>0.31</v>
      </c>
      <c r="Y269" t="n">
        <v>1</v>
      </c>
      <c r="Z269" t="n">
        <v>10</v>
      </c>
    </row>
    <row r="270">
      <c r="A270" t="n">
        <v>111</v>
      </c>
      <c r="B270" t="n">
        <v>140</v>
      </c>
      <c r="C270" t="inlineStr">
        <is>
          <t xml:space="preserve">CONCLUIDO	</t>
        </is>
      </c>
      <c r="D270" t="n">
        <v>3.627</v>
      </c>
      <c r="E270" t="n">
        <v>27.57</v>
      </c>
      <c r="F270" t="n">
        <v>24.04</v>
      </c>
      <c r="G270" t="n">
        <v>120.22</v>
      </c>
      <c r="H270" t="n">
        <v>1.54</v>
      </c>
      <c r="I270" t="n">
        <v>12</v>
      </c>
      <c r="J270" t="n">
        <v>333.2</v>
      </c>
      <c r="K270" t="n">
        <v>60.56</v>
      </c>
      <c r="L270" t="n">
        <v>28.75</v>
      </c>
      <c r="M270" t="n">
        <v>10</v>
      </c>
      <c r="N270" t="n">
        <v>103.89</v>
      </c>
      <c r="O270" t="n">
        <v>41328.54</v>
      </c>
      <c r="P270" t="n">
        <v>422.36</v>
      </c>
      <c r="Q270" t="n">
        <v>452.56</v>
      </c>
      <c r="R270" t="n">
        <v>72.62</v>
      </c>
      <c r="S270" t="n">
        <v>57.64</v>
      </c>
      <c r="T270" t="n">
        <v>5389.53</v>
      </c>
      <c r="U270" t="n">
        <v>0.79</v>
      </c>
      <c r="V270" t="n">
        <v>0.88</v>
      </c>
      <c r="W270" t="n">
        <v>6.82</v>
      </c>
      <c r="X270" t="n">
        <v>0.32</v>
      </c>
      <c r="Y270" t="n">
        <v>1</v>
      </c>
      <c r="Z270" t="n">
        <v>10</v>
      </c>
    </row>
    <row r="271">
      <c r="A271" t="n">
        <v>112</v>
      </c>
      <c r="B271" t="n">
        <v>140</v>
      </c>
      <c r="C271" t="inlineStr">
        <is>
          <t xml:space="preserve">CONCLUIDO	</t>
        </is>
      </c>
      <c r="D271" t="n">
        <v>3.6278</v>
      </c>
      <c r="E271" t="n">
        <v>27.56</v>
      </c>
      <c r="F271" t="n">
        <v>24.04</v>
      </c>
      <c r="G271" t="n">
        <v>120.19</v>
      </c>
      <c r="H271" t="n">
        <v>1.55</v>
      </c>
      <c r="I271" t="n">
        <v>12</v>
      </c>
      <c r="J271" t="n">
        <v>333.79</v>
      </c>
      <c r="K271" t="n">
        <v>60.56</v>
      </c>
      <c r="L271" t="n">
        <v>29</v>
      </c>
      <c r="M271" t="n">
        <v>10</v>
      </c>
      <c r="N271" t="n">
        <v>104.24</v>
      </c>
      <c r="O271" t="n">
        <v>41401.93</v>
      </c>
      <c r="P271" t="n">
        <v>422.22</v>
      </c>
      <c r="Q271" t="n">
        <v>452.55</v>
      </c>
      <c r="R271" t="n">
        <v>72.40000000000001</v>
      </c>
      <c r="S271" t="n">
        <v>57.64</v>
      </c>
      <c r="T271" t="n">
        <v>5278.27</v>
      </c>
      <c r="U271" t="n">
        <v>0.8</v>
      </c>
      <c r="V271" t="n">
        <v>0.88</v>
      </c>
      <c r="W271" t="n">
        <v>6.82</v>
      </c>
      <c r="X271" t="n">
        <v>0.31</v>
      </c>
      <c r="Y271" t="n">
        <v>1</v>
      </c>
      <c r="Z271" t="n">
        <v>10</v>
      </c>
    </row>
    <row r="272">
      <c r="A272" t="n">
        <v>113</v>
      </c>
      <c r="B272" t="n">
        <v>140</v>
      </c>
      <c r="C272" t="inlineStr">
        <is>
          <t xml:space="preserve">CONCLUIDO	</t>
        </is>
      </c>
      <c r="D272" t="n">
        <v>3.6285</v>
      </c>
      <c r="E272" t="n">
        <v>27.56</v>
      </c>
      <c r="F272" t="n">
        <v>24.03</v>
      </c>
      <c r="G272" t="n">
        <v>120.16</v>
      </c>
      <c r="H272" t="n">
        <v>1.56</v>
      </c>
      <c r="I272" t="n">
        <v>12</v>
      </c>
      <c r="J272" t="n">
        <v>334.39</v>
      </c>
      <c r="K272" t="n">
        <v>60.56</v>
      </c>
      <c r="L272" t="n">
        <v>29.25</v>
      </c>
      <c r="M272" t="n">
        <v>10</v>
      </c>
      <c r="N272" t="n">
        <v>104.58</v>
      </c>
      <c r="O272" t="n">
        <v>41475.37</v>
      </c>
      <c r="P272" t="n">
        <v>422.07</v>
      </c>
      <c r="Q272" t="n">
        <v>452.57</v>
      </c>
      <c r="R272" t="n">
        <v>72.31</v>
      </c>
      <c r="S272" t="n">
        <v>57.64</v>
      </c>
      <c r="T272" t="n">
        <v>5234.31</v>
      </c>
      <c r="U272" t="n">
        <v>0.8</v>
      </c>
      <c r="V272" t="n">
        <v>0.88</v>
      </c>
      <c r="W272" t="n">
        <v>6.82</v>
      </c>
      <c r="X272" t="n">
        <v>0.31</v>
      </c>
      <c r="Y272" t="n">
        <v>1</v>
      </c>
      <c r="Z272" t="n">
        <v>10</v>
      </c>
    </row>
    <row r="273">
      <c r="A273" t="n">
        <v>114</v>
      </c>
      <c r="B273" t="n">
        <v>140</v>
      </c>
      <c r="C273" t="inlineStr">
        <is>
          <t xml:space="preserve">CONCLUIDO	</t>
        </is>
      </c>
      <c r="D273" t="n">
        <v>3.626</v>
      </c>
      <c r="E273" t="n">
        <v>27.58</v>
      </c>
      <c r="F273" t="n">
        <v>24.05</v>
      </c>
      <c r="G273" t="n">
        <v>120.26</v>
      </c>
      <c r="H273" t="n">
        <v>1.57</v>
      </c>
      <c r="I273" t="n">
        <v>12</v>
      </c>
      <c r="J273" t="n">
        <v>334.98</v>
      </c>
      <c r="K273" t="n">
        <v>60.56</v>
      </c>
      <c r="L273" t="n">
        <v>29.5</v>
      </c>
      <c r="M273" t="n">
        <v>10</v>
      </c>
      <c r="N273" t="n">
        <v>104.93</v>
      </c>
      <c r="O273" t="n">
        <v>41548.98</v>
      </c>
      <c r="P273" t="n">
        <v>422.15</v>
      </c>
      <c r="Q273" t="n">
        <v>452.57</v>
      </c>
      <c r="R273" t="n">
        <v>73.04000000000001</v>
      </c>
      <c r="S273" t="n">
        <v>57.64</v>
      </c>
      <c r="T273" t="n">
        <v>5597.33</v>
      </c>
      <c r="U273" t="n">
        <v>0.79</v>
      </c>
      <c r="V273" t="n">
        <v>0.88</v>
      </c>
      <c r="W273" t="n">
        <v>6.81</v>
      </c>
      <c r="X273" t="n">
        <v>0.33</v>
      </c>
      <c r="Y273" t="n">
        <v>1</v>
      </c>
      <c r="Z273" t="n">
        <v>10</v>
      </c>
    </row>
    <row r="274">
      <c r="A274" t="n">
        <v>115</v>
      </c>
      <c r="B274" t="n">
        <v>140</v>
      </c>
      <c r="C274" t="inlineStr">
        <is>
          <t xml:space="preserve">CONCLUIDO	</t>
        </is>
      </c>
      <c r="D274" t="n">
        <v>3.628</v>
      </c>
      <c r="E274" t="n">
        <v>27.56</v>
      </c>
      <c r="F274" t="n">
        <v>24.04</v>
      </c>
      <c r="G274" t="n">
        <v>120.18</v>
      </c>
      <c r="H274" t="n">
        <v>1.58</v>
      </c>
      <c r="I274" t="n">
        <v>12</v>
      </c>
      <c r="J274" t="n">
        <v>335.58</v>
      </c>
      <c r="K274" t="n">
        <v>60.56</v>
      </c>
      <c r="L274" t="n">
        <v>29.75</v>
      </c>
      <c r="M274" t="n">
        <v>10</v>
      </c>
      <c r="N274" t="n">
        <v>105.28</v>
      </c>
      <c r="O274" t="n">
        <v>41622.76</v>
      </c>
      <c r="P274" t="n">
        <v>421.48</v>
      </c>
      <c r="Q274" t="n">
        <v>452.56</v>
      </c>
      <c r="R274" t="n">
        <v>72.44</v>
      </c>
      <c r="S274" t="n">
        <v>57.64</v>
      </c>
      <c r="T274" t="n">
        <v>5297.41</v>
      </c>
      <c r="U274" t="n">
        <v>0.8</v>
      </c>
      <c r="V274" t="n">
        <v>0.88</v>
      </c>
      <c r="W274" t="n">
        <v>6.82</v>
      </c>
      <c r="X274" t="n">
        <v>0.31</v>
      </c>
      <c r="Y274" t="n">
        <v>1</v>
      </c>
      <c r="Z274" t="n">
        <v>10</v>
      </c>
    </row>
    <row r="275">
      <c r="A275" t="n">
        <v>116</v>
      </c>
      <c r="B275" t="n">
        <v>140</v>
      </c>
      <c r="C275" t="inlineStr">
        <is>
          <t xml:space="preserve">CONCLUIDO	</t>
        </is>
      </c>
      <c r="D275" t="n">
        <v>3.6267</v>
      </c>
      <c r="E275" t="n">
        <v>27.57</v>
      </c>
      <c r="F275" t="n">
        <v>24.05</v>
      </c>
      <c r="G275" t="n">
        <v>120.23</v>
      </c>
      <c r="H275" t="n">
        <v>1.59</v>
      </c>
      <c r="I275" t="n">
        <v>12</v>
      </c>
      <c r="J275" t="n">
        <v>336.18</v>
      </c>
      <c r="K275" t="n">
        <v>60.56</v>
      </c>
      <c r="L275" t="n">
        <v>30</v>
      </c>
      <c r="M275" t="n">
        <v>10</v>
      </c>
      <c r="N275" t="n">
        <v>105.63</v>
      </c>
      <c r="O275" t="n">
        <v>41696.71</v>
      </c>
      <c r="P275" t="n">
        <v>421.44</v>
      </c>
      <c r="Q275" t="n">
        <v>452.59</v>
      </c>
      <c r="R275" t="n">
        <v>72.66</v>
      </c>
      <c r="S275" t="n">
        <v>57.64</v>
      </c>
      <c r="T275" t="n">
        <v>5407.91</v>
      </c>
      <c r="U275" t="n">
        <v>0.79</v>
      </c>
      <c r="V275" t="n">
        <v>0.88</v>
      </c>
      <c r="W275" t="n">
        <v>6.82</v>
      </c>
      <c r="X275" t="n">
        <v>0.32</v>
      </c>
      <c r="Y275" t="n">
        <v>1</v>
      </c>
      <c r="Z275" t="n">
        <v>10</v>
      </c>
    </row>
    <row r="276">
      <c r="A276" t="n">
        <v>117</v>
      </c>
      <c r="B276" t="n">
        <v>140</v>
      </c>
      <c r="C276" t="inlineStr">
        <is>
          <t xml:space="preserve">CONCLUIDO	</t>
        </is>
      </c>
      <c r="D276" t="n">
        <v>3.6374</v>
      </c>
      <c r="E276" t="n">
        <v>27.49</v>
      </c>
      <c r="F276" t="n">
        <v>24.02</v>
      </c>
      <c r="G276" t="n">
        <v>131</v>
      </c>
      <c r="H276" t="n">
        <v>1.6</v>
      </c>
      <c r="I276" t="n">
        <v>11</v>
      </c>
      <c r="J276" t="n">
        <v>336.78</v>
      </c>
      <c r="K276" t="n">
        <v>60.56</v>
      </c>
      <c r="L276" t="n">
        <v>30.25</v>
      </c>
      <c r="M276" t="n">
        <v>9</v>
      </c>
      <c r="N276" t="n">
        <v>105.98</v>
      </c>
      <c r="O276" t="n">
        <v>41770.83</v>
      </c>
      <c r="P276" t="n">
        <v>421.03</v>
      </c>
      <c r="Q276" t="n">
        <v>452.57</v>
      </c>
      <c r="R276" t="n">
        <v>71.70999999999999</v>
      </c>
      <c r="S276" t="n">
        <v>57.64</v>
      </c>
      <c r="T276" t="n">
        <v>4938.11</v>
      </c>
      <c r="U276" t="n">
        <v>0.8</v>
      </c>
      <c r="V276" t="n">
        <v>0.88</v>
      </c>
      <c r="W276" t="n">
        <v>6.82</v>
      </c>
      <c r="X276" t="n">
        <v>0.29</v>
      </c>
      <c r="Y276" t="n">
        <v>1</v>
      </c>
      <c r="Z276" t="n">
        <v>10</v>
      </c>
    </row>
    <row r="277">
      <c r="A277" t="n">
        <v>118</v>
      </c>
      <c r="B277" t="n">
        <v>140</v>
      </c>
      <c r="C277" t="inlineStr">
        <is>
          <t xml:space="preserve">CONCLUIDO	</t>
        </is>
      </c>
      <c r="D277" t="n">
        <v>3.6391</v>
      </c>
      <c r="E277" t="n">
        <v>27.48</v>
      </c>
      <c r="F277" t="n">
        <v>24</v>
      </c>
      <c r="G277" t="n">
        <v>130.93</v>
      </c>
      <c r="H277" t="n">
        <v>1.61</v>
      </c>
      <c r="I277" t="n">
        <v>11</v>
      </c>
      <c r="J277" t="n">
        <v>337.39</v>
      </c>
      <c r="K277" t="n">
        <v>60.56</v>
      </c>
      <c r="L277" t="n">
        <v>30.5</v>
      </c>
      <c r="M277" t="n">
        <v>9</v>
      </c>
      <c r="N277" t="n">
        <v>106.33</v>
      </c>
      <c r="O277" t="n">
        <v>41845.13</v>
      </c>
      <c r="P277" t="n">
        <v>421.12</v>
      </c>
      <c r="Q277" t="n">
        <v>452.58</v>
      </c>
      <c r="R277" t="n">
        <v>71.31999999999999</v>
      </c>
      <c r="S277" t="n">
        <v>57.64</v>
      </c>
      <c r="T277" t="n">
        <v>4742.24</v>
      </c>
      <c r="U277" t="n">
        <v>0.8100000000000001</v>
      </c>
      <c r="V277" t="n">
        <v>0.88</v>
      </c>
      <c r="W277" t="n">
        <v>6.82</v>
      </c>
      <c r="X277" t="n">
        <v>0.28</v>
      </c>
      <c r="Y277" t="n">
        <v>1</v>
      </c>
      <c r="Z277" t="n">
        <v>10</v>
      </c>
    </row>
    <row r="278">
      <c r="A278" t="n">
        <v>119</v>
      </c>
      <c r="B278" t="n">
        <v>140</v>
      </c>
      <c r="C278" t="inlineStr">
        <is>
          <t xml:space="preserve">CONCLUIDO	</t>
        </is>
      </c>
      <c r="D278" t="n">
        <v>3.6393</v>
      </c>
      <c r="E278" t="n">
        <v>27.48</v>
      </c>
      <c r="F278" t="n">
        <v>24</v>
      </c>
      <c r="G278" t="n">
        <v>130.92</v>
      </c>
      <c r="H278" t="n">
        <v>1.62</v>
      </c>
      <c r="I278" t="n">
        <v>11</v>
      </c>
      <c r="J278" t="n">
        <v>337.99</v>
      </c>
      <c r="K278" t="n">
        <v>60.56</v>
      </c>
      <c r="L278" t="n">
        <v>30.75</v>
      </c>
      <c r="M278" t="n">
        <v>9</v>
      </c>
      <c r="N278" t="n">
        <v>106.68</v>
      </c>
      <c r="O278" t="n">
        <v>41919.61</v>
      </c>
      <c r="P278" t="n">
        <v>421.56</v>
      </c>
      <c r="Q278" t="n">
        <v>452.56</v>
      </c>
      <c r="R278" t="n">
        <v>71.34</v>
      </c>
      <c r="S278" t="n">
        <v>57.64</v>
      </c>
      <c r="T278" t="n">
        <v>4754.11</v>
      </c>
      <c r="U278" t="n">
        <v>0.8100000000000001</v>
      </c>
      <c r="V278" t="n">
        <v>0.88</v>
      </c>
      <c r="W278" t="n">
        <v>6.81</v>
      </c>
      <c r="X278" t="n">
        <v>0.28</v>
      </c>
      <c r="Y278" t="n">
        <v>1</v>
      </c>
      <c r="Z278" t="n">
        <v>10</v>
      </c>
    </row>
    <row r="279">
      <c r="A279" t="n">
        <v>120</v>
      </c>
      <c r="B279" t="n">
        <v>140</v>
      </c>
      <c r="C279" t="inlineStr">
        <is>
          <t xml:space="preserve">CONCLUIDO	</t>
        </is>
      </c>
      <c r="D279" t="n">
        <v>3.6387</v>
      </c>
      <c r="E279" t="n">
        <v>27.48</v>
      </c>
      <c r="F279" t="n">
        <v>24.01</v>
      </c>
      <c r="G279" t="n">
        <v>130.95</v>
      </c>
      <c r="H279" t="n">
        <v>1.63</v>
      </c>
      <c r="I279" t="n">
        <v>11</v>
      </c>
      <c r="J279" t="n">
        <v>338.59</v>
      </c>
      <c r="K279" t="n">
        <v>60.56</v>
      </c>
      <c r="L279" t="n">
        <v>31</v>
      </c>
      <c r="M279" t="n">
        <v>9</v>
      </c>
      <c r="N279" t="n">
        <v>107.04</v>
      </c>
      <c r="O279" t="n">
        <v>41994.26</v>
      </c>
      <c r="P279" t="n">
        <v>421.94</v>
      </c>
      <c r="Q279" t="n">
        <v>452.62</v>
      </c>
      <c r="R279" t="n">
        <v>71.45999999999999</v>
      </c>
      <c r="S279" t="n">
        <v>57.64</v>
      </c>
      <c r="T279" t="n">
        <v>4813.95</v>
      </c>
      <c r="U279" t="n">
        <v>0.8100000000000001</v>
      </c>
      <c r="V279" t="n">
        <v>0.88</v>
      </c>
      <c r="W279" t="n">
        <v>6.81</v>
      </c>
      <c r="X279" t="n">
        <v>0.28</v>
      </c>
      <c r="Y279" t="n">
        <v>1</v>
      </c>
      <c r="Z279" t="n">
        <v>10</v>
      </c>
    </row>
    <row r="280">
      <c r="A280" t="n">
        <v>121</v>
      </c>
      <c r="B280" t="n">
        <v>140</v>
      </c>
      <c r="C280" t="inlineStr">
        <is>
          <t xml:space="preserve">CONCLUIDO	</t>
        </is>
      </c>
      <c r="D280" t="n">
        <v>3.6389</v>
      </c>
      <c r="E280" t="n">
        <v>27.48</v>
      </c>
      <c r="F280" t="n">
        <v>24.01</v>
      </c>
      <c r="G280" t="n">
        <v>130.94</v>
      </c>
      <c r="H280" t="n">
        <v>1.64</v>
      </c>
      <c r="I280" t="n">
        <v>11</v>
      </c>
      <c r="J280" t="n">
        <v>339.2</v>
      </c>
      <c r="K280" t="n">
        <v>60.56</v>
      </c>
      <c r="L280" t="n">
        <v>31.25</v>
      </c>
      <c r="M280" t="n">
        <v>9</v>
      </c>
      <c r="N280" t="n">
        <v>107.4</v>
      </c>
      <c r="O280" t="n">
        <v>42069.09</v>
      </c>
      <c r="P280" t="n">
        <v>422.35</v>
      </c>
      <c r="Q280" t="n">
        <v>452.61</v>
      </c>
      <c r="R280" t="n">
        <v>71.45999999999999</v>
      </c>
      <c r="S280" t="n">
        <v>57.64</v>
      </c>
      <c r="T280" t="n">
        <v>4812.68</v>
      </c>
      <c r="U280" t="n">
        <v>0.8100000000000001</v>
      </c>
      <c r="V280" t="n">
        <v>0.88</v>
      </c>
      <c r="W280" t="n">
        <v>6.81</v>
      </c>
      <c r="X280" t="n">
        <v>0.28</v>
      </c>
      <c r="Y280" t="n">
        <v>1</v>
      </c>
      <c r="Z280" t="n">
        <v>10</v>
      </c>
    </row>
    <row r="281">
      <c r="A281" t="n">
        <v>122</v>
      </c>
      <c r="B281" t="n">
        <v>140</v>
      </c>
      <c r="C281" t="inlineStr">
        <is>
          <t xml:space="preserve">CONCLUIDO	</t>
        </is>
      </c>
      <c r="D281" t="n">
        <v>3.6381</v>
      </c>
      <c r="E281" t="n">
        <v>27.49</v>
      </c>
      <c r="F281" t="n">
        <v>24.01</v>
      </c>
      <c r="G281" t="n">
        <v>130.97</v>
      </c>
      <c r="H281" t="n">
        <v>1.65</v>
      </c>
      <c r="I281" t="n">
        <v>11</v>
      </c>
      <c r="J281" t="n">
        <v>339.81</v>
      </c>
      <c r="K281" t="n">
        <v>60.56</v>
      </c>
      <c r="L281" t="n">
        <v>31.5</v>
      </c>
      <c r="M281" t="n">
        <v>9</v>
      </c>
      <c r="N281" t="n">
        <v>107.75</v>
      </c>
      <c r="O281" t="n">
        <v>42144.11</v>
      </c>
      <c r="P281" t="n">
        <v>422.82</v>
      </c>
      <c r="Q281" t="n">
        <v>452.57</v>
      </c>
      <c r="R281" t="n">
        <v>71.64</v>
      </c>
      <c r="S281" t="n">
        <v>57.64</v>
      </c>
      <c r="T281" t="n">
        <v>4902.42</v>
      </c>
      <c r="U281" t="n">
        <v>0.8</v>
      </c>
      <c r="V281" t="n">
        <v>0.88</v>
      </c>
      <c r="W281" t="n">
        <v>6.81</v>
      </c>
      <c r="X281" t="n">
        <v>0.29</v>
      </c>
      <c r="Y281" t="n">
        <v>1</v>
      </c>
      <c r="Z281" t="n">
        <v>10</v>
      </c>
    </row>
    <row r="282">
      <c r="A282" t="n">
        <v>123</v>
      </c>
      <c r="B282" t="n">
        <v>140</v>
      </c>
      <c r="C282" t="inlineStr">
        <is>
          <t xml:space="preserve">CONCLUIDO	</t>
        </is>
      </c>
      <c r="D282" t="n">
        <v>3.6397</v>
      </c>
      <c r="E282" t="n">
        <v>27.47</v>
      </c>
      <c r="F282" t="n">
        <v>24</v>
      </c>
      <c r="G282" t="n">
        <v>130.9</v>
      </c>
      <c r="H282" t="n">
        <v>1.66</v>
      </c>
      <c r="I282" t="n">
        <v>11</v>
      </c>
      <c r="J282" t="n">
        <v>340.42</v>
      </c>
      <c r="K282" t="n">
        <v>60.56</v>
      </c>
      <c r="L282" t="n">
        <v>31.75</v>
      </c>
      <c r="M282" t="n">
        <v>9</v>
      </c>
      <c r="N282" t="n">
        <v>108.11</v>
      </c>
      <c r="O282" t="n">
        <v>42219.3</v>
      </c>
      <c r="P282" t="n">
        <v>422.61</v>
      </c>
      <c r="Q282" t="n">
        <v>452.6</v>
      </c>
      <c r="R282" t="n">
        <v>71.34999999999999</v>
      </c>
      <c r="S282" t="n">
        <v>57.64</v>
      </c>
      <c r="T282" t="n">
        <v>4758.98</v>
      </c>
      <c r="U282" t="n">
        <v>0.8100000000000001</v>
      </c>
      <c r="V282" t="n">
        <v>0.88</v>
      </c>
      <c r="W282" t="n">
        <v>6.81</v>
      </c>
      <c r="X282" t="n">
        <v>0.27</v>
      </c>
      <c r="Y282" t="n">
        <v>1</v>
      </c>
      <c r="Z282" t="n">
        <v>10</v>
      </c>
    </row>
    <row r="283">
      <c r="A283" t="n">
        <v>124</v>
      </c>
      <c r="B283" t="n">
        <v>140</v>
      </c>
      <c r="C283" t="inlineStr">
        <is>
          <t xml:space="preserve">CONCLUIDO	</t>
        </is>
      </c>
      <c r="D283" t="n">
        <v>3.6383</v>
      </c>
      <c r="E283" t="n">
        <v>27.48</v>
      </c>
      <c r="F283" t="n">
        <v>24.01</v>
      </c>
      <c r="G283" t="n">
        <v>130.96</v>
      </c>
      <c r="H283" t="n">
        <v>1.67</v>
      </c>
      <c r="I283" t="n">
        <v>11</v>
      </c>
      <c r="J283" t="n">
        <v>341.03</v>
      </c>
      <c r="K283" t="n">
        <v>60.56</v>
      </c>
      <c r="L283" t="n">
        <v>32</v>
      </c>
      <c r="M283" t="n">
        <v>9</v>
      </c>
      <c r="N283" t="n">
        <v>108.48</v>
      </c>
      <c r="O283" t="n">
        <v>42294.68</v>
      </c>
      <c r="P283" t="n">
        <v>422.83</v>
      </c>
      <c r="Q283" t="n">
        <v>452.56</v>
      </c>
      <c r="R283" t="n">
        <v>71.54000000000001</v>
      </c>
      <c r="S283" t="n">
        <v>57.64</v>
      </c>
      <c r="T283" t="n">
        <v>4854.37</v>
      </c>
      <c r="U283" t="n">
        <v>0.8100000000000001</v>
      </c>
      <c r="V283" t="n">
        <v>0.88</v>
      </c>
      <c r="W283" t="n">
        <v>6.81</v>
      </c>
      <c r="X283" t="n">
        <v>0.28</v>
      </c>
      <c r="Y283" t="n">
        <v>1</v>
      </c>
      <c r="Z283" t="n">
        <v>10</v>
      </c>
    </row>
    <row r="284">
      <c r="A284" t="n">
        <v>125</v>
      </c>
      <c r="B284" t="n">
        <v>140</v>
      </c>
      <c r="C284" t="inlineStr">
        <is>
          <t xml:space="preserve">CONCLUIDO	</t>
        </is>
      </c>
      <c r="D284" t="n">
        <v>3.6374</v>
      </c>
      <c r="E284" t="n">
        <v>27.49</v>
      </c>
      <c r="F284" t="n">
        <v>24.02</v>
      </c>
      <c r="G284" t="n">
        <v>131</v>
      </c>
      <c r="H284" t="n">
        <v>1.68</v>
      </c>
      <c r="I284" t="n">
        <v>11</v>
      </c>
      <c r="J284" t="n">
        <v>341.64</v>
      </c>
      <c r="K284" t="n">
        <v>60.56</v>
      </c>
      <c r="L284" t="n">
        <v>32.25</v>
      </c>
      <c r="M284" t="n">
        <v>9</v>
      </c>
      <c r="N284" t="n">
        <v>108.84</v>
      </c>
      <c r="O284" t="n">
        <v>42370.23</v>
      </c>
      <c r="P284" t="n">
        <v>422.98</v>
      </c>
      <c r="Q284" t="n">
        <v>452.57</v>
      </c>
      <c r="R284" t="n">
        <v>71.81999999999999</v>
      </c>
      <c r="S284" t="n">
        <v>57.64</v>
      </c>
      <c r="T284" t="n">
        <v>4992.2</v>
      </c>
      <c r="U284" t="n">
        <v>0.8</v>
      </c>
      <c r="V284" t="n">
        <v>0.88</v>
      </c>
      <c r="W284" t="n">
        <v>6.81</v>
      </c>
      <c r="X284" t="n">
        <v>0.29</v>
      </c>
      <c r="Y284" t="n">
        <v>1</v>
      </c>
      <c r="Z284" t="n">
        <v>10</v>
      </c>
    </row>
    <row r="285">
      <c r="A285" t="n">
        <v>126</v>
      </c>
      <c r="B285" t="n">
        <v>140</v>
      </c>
      <c r="C285" t="inlineStr">
        <is>
          <t xml:space="preserve">CONCLUIDO	</t>
        </is>
      </c>
      <c r="D285" t="n">
        <v>3.6397</v>
      </c>
      <c r="E285" t="n">
        <v>27.47</v>
      </c>
      <c r="F285" t="n">
        <v>24</v>
      </c>
      <c r="G285" t="n">
        <v>130.9</v>
      </c>
      <c r="H285" t="n">
        <v>1.69</v>
      </c>
      <c r="I285" t="n">
        <v>11</v>
      </c>
      <c r="J285" t="n">
        <v>342.26</v>
      </c>
      <c r="K285" t="n">
        <v>60.56</v>
      </c>
      <c r="L285" t="n">
        <v>32.5</v>
      </c>
      <c r="M285" t="n">
        <v>9</v>
      </c>
      <c r="N285" t="n">
        <v>109.2</v>
      </c>
      <c r="O285" t="n">
        <v>42445.98</v>
      </c>
      <c r="P285" t="n">
        <v>422.85</v>
      </c>
      <c r="Q285" t="n">
        <v>452.59</v>
      </c>
      <c r="R285" t="n">
        <v>71.29000000000001</v>
      </c>
      <c r="S285" t="n">
        <v>57.64</v>
      </c>
      <c r="T285" t="n">
        <v>4728.21</v>
      </c>
      <c r="U285" t="n">
        <v>0.8100000000000001</v>
      </c>
      <c r="V285" t="n">
        <v>0.88</v>
      </c>
      <c r="W285" t="n">
        <v>6.81</v>
      </c>
      <c r="X285" t="n">
        <v>0.28</v>
      </c>
      <c r="Y285" t="n">
        <v>1</v>
      </c>
      <c r="Z285" t="n">
        <v>10</v>
      </c>
    </row>
    <row r="286">
      <c r="A286" t="n">
        <v>127</v>
      </c>
      <c r="B286" t="n">
        <v>140</v>
      </c>
      <c r="C286" t="inlineStr">
        <is>
          <t xml:space="preserve">CONCLUIDO	</t>
        </is>
      </c>
      <c r="D286" t="n">
        <v>3.6396</v>
      </c>
      <c r="E286" t="n">
        <v>27.48</v>
      </c>
      <c r="F286" t="n">
        <v>24</v>
      </c>
      <c r="G286" t="n">
        <v>130.91</v>
      </c>
      <c r="H286" t="n">
        <v>1.7</v>
      </c>
      <c r="I286" t="n">
        <v>11</v>
      </c>
      <c r="J286" t="n">
        <v>342.87</v>
      </c>
      <c r="K286" t="n">
        <v>60.56</v>
      </c>
      <c r="L286" t="n">
        <v>32.75</v>
      </c>
      <c r="M286" t="n">
        <v>9</v>
      </c>
      <c r="N286" t="n">
        <v>109.57</v>
      </c>
      <c r="O286" t="n">
        <v>42521.91</v>
      </c>
      <c r="P286" t="n">
        <v>422.86</v>
      </c>
      <c r="Q286" t="n">
        <v>452.59</v>
      </c>
      <c r="R286" t="n">
        <v>71.43000000000001</v>
      </c>
      <c r="S286" t="n">
        <v>57.64</v>
      </c>
      <c r="T286" t="n">
        <v>4797.37</v>
      </c>
      <c r="U286" t="n">
        <v>0.8100000000000001</v>
      </c>
      <c r="V286" t="n">
        <v>0.88</v>
      </c>
      <c r="W286" t="n">
        <v>6.81</v>
      </c>
      <c r="X286" t="n">
        <v>0.28</v>
      </c>
      <c r="Y286" t="n">
        <v>1</v>
      </c>
      <c r="Z286" t="n">
        <v>10</v>
      </c>
    </row>
    <row r="287">
      <c r="A287" t="n">
        <v>128</v>
      </c>
      <c r="B287" t="n">
        <v>140</v>
      </c>
      <c r="C287" t="inlineStr">
        <is>
          <t xml:space="preserve">CONCLUIDO	</t>
        </is>
      </c>
      <c r="D287" t="n">
        <v>3.6385</v>
      </c>
      <c r="E287" t="n">
        <v>27.48</v>
      </c>
      <c r="F287" t="n">
        <v>24.01</v>
      </c>
      <c r="G287" t="n">
        <v>130.95</v>
      </c>
      <c r="H287" t="n">
        <v>1.71</v>
      </c>
      <c r="I287" t="n">
        <v>11</v>
      </c>
      <c r="J287" t="n">
        <v>343.49</v>
      </c>
      <c r="K287" t="n">
        <v>60.56</v>
      </c>
      <c r="L287" t="n">
        <v>33</v>
      </c>
      <c r="M287" t="n">
        <v>9</v>
      </c>
      <c r="N287" t="n">
        <v>109.94</v>
      </c>
      <c r="O287" t="n">
        <v>42598.03</v>
      </c>
      <c r="P287" t="n">
        <v>422.89</v>
      </c>
      <c r="Q287" t="n">
        <v>452.56</v>
      </c>
      <c r="R287" t="n">
        <v>71.65000000000001</v>
      </c>
      <c r="S287" t="n">
        <v>57.64</v>
      </c>
      <c r="T287" t="n">
        <v>4909.65</v>
      </c>
      <c r="U287" t="n">
        <v>0.8</v>
      </c>
      <c r="V287" t="n">
        <v>0.88</v>
      </c>
      <c r="W287" t="n">
        <v>6.81</v>
      </c>
      <c r="X287" t="n">
        <v>0.28</v>
      </c>
      <c r="Y287" t="n">
        <v>1</v>
      </c>
      <c r="Z287" t="n">
        <v>10</v>
      </c>
    </row>
    <row r="288">
      <c r="A288" t="n">
        <v>129</v>
      </c>
      <c r="B288" t="n">
        <v>140</v>
      </c>
      <c r="C288" t="inlineStr">
        <is>
          <t xml:space="preserve">CONCLUIDO	</t>
        </is>
      </c>
      <c r="D288" t="n">
        <v>3.6387</v>
      </c>
      <c r="E288" t="n">
        <v>27.48</v>
      </c>
      <c r="F288" t="n">
        <v>24.01</v>
      </c>
      <c r="G288" t="n">
        <v>130.95</v>
      </c>
      <c r="H288" t="n">
        <v>1.72</v>
      </c>
      <c r="I288" t="n">
        <v>11</v>
      </c>
      <c r="J288" t="n">
        <v>344.11</v>
      </c>
      <c r="K288" t="n">
        <v>60.56</v>
      </c>
      <c r="L288" t="n">
        <v>33.25</v>
      </c>
      <c r="M288" t="n">
        <v>9</v>
      </c>
      <c r="N288" t="n">
        <v>110.3</v>
      </c>
      <c r="O288" t="n">
        <v>42674.47</v>
      </c>
      <c r="P288" t="n">
        <v>422.21</v>
      </c>
      <c r="Q288" t="n">
        <v>452.55</v>
      </c>
      <c r="R288" t="n">
        <v>71.59</v>
      </c>
      <c r="S288" t="n">
        <v>57.64</v>
      </c>
      <c r="T288" t="n">
        <v>4877.06</v>
      </c>
      <c r="U288" t="n">
        <v>0.8100000000000001</v>
      </c>
      <c r="V288" t="n">
        <v>0.88</v>
      </c>
      <c r="W288" t="n">
        <v>6.81</v>
      </c>
      <c r="X288" t="n">
        <v>0.28</v>
      </c>
      <c r="Y288" t="n">
        <v>1</v>
      </c>
      <c r="Z288" t="n">
        <v>10</v>
      </c>
    </row>
    <row r="289">
      <c r="A289" t="n">
        <v>130</v>
      </c>
      <c r="B289" t="n">
        <v>140</v>
      </c>
      <c r="C289" t="inlineStr">
        <is>
          <t xml:space="preserve">CONCLUIDO	</t>
        </is>
      </c>
      <c r="D289" t="n">
        <v>3.6502</v>
      </c>
      <c r="E289" t="n">
        <v>27.4</v>
      </c>
      <c r="F289" t="n">
        <v>23.97</v>
      </c>
      <c r="G289" t="n">
        <v>143.84</v>
      </c>
      <c r="H289" t="n">
        <v>1.73</v>
      </c>
      <c r="I289" t="n">
        <v>10</v>
      </c>
      <c r="J289" t="n">
        <v>344.73</v>
      </c>
      <c r="K289" t="n">
        <v>60.56</v>
      </c>
      <c r="L289" t="n">
        <v>33.5</v>
      </c>
      <c r="M289" t="n">
        <v>8</v>
      </c>
      <c r="N289" t="n">
        <v>110.67</v>
      </c>
      <c r="O289" t="n">
        <v>42750.97</v>
      </c>
      <c r="P289" t="n">
        <v>421.29</v>
      </c>
      <c r="Q289" t="n">
        <v>452.56</v>
      </c>
      <c r="R289" t="n">
        <v>70.39</v>
      </c>
      <c r="S289" t="n">
        <v>57.64</v>
      </c>
      <c r="T289" t="n">
        <v>4284.14</v>
      </c>
      <c r="U289" t="n">
        <v>0.82</v>
      </c>
      <c r="V289" t="n">
        <v>0.88</v>
      </c>
      <c r="W289" t="n">
        <v>6.81</v>
      </c>
      <c r="X289" t="n">
        <v>0.25</v>
      </c>
      <c r="Y289" t="n">
        <v>1</v>
      </c>
      <c r="Z289" t="n">
        <v>10</v>
      </c>
    </row>
    <row r="290">
      <c r="A290" t="n">
        <v>131</v>
      </c>
      <c r="B290" t="n">
        <v>140</v>
      </c>
      <c r="C290" t="inlineStr">
        <is>
          <t xml:space="preserve">CONCLUIDO	</t>
        </is>
      </c>
      <c r="D290" t="n">
        <v>3.6481</v>
      </c>
      <c r="E290" t="n">
        <v>27.41</v>
      </c>
      <c r="F290" t="n">
        <v>23.99</v>
      </c>
      <c r="G290" t="n">
        <v>143.93</v>
      </c>
      <c r="H290" t="n">
        <v>1.74</v>
      </c>
      <c r="I290" t="n">
        <v>10</v>
      </c>
      <c r="J290" t="n">
        <v>345.35</v>
      </c>
      <c r="K290" t="n">
        <v>60.56</v>
      </c>
      <c r="L290" t="n">
        <v>33.75</v>
      </c>
      <c r="M290" t="n">
        <v>8</v>
      </c>
      <c r="N290" t="n">
        <v>111.05</v>
      </c>
      <c r="O290" t="n">
        <v>42827.67</v>
      </c>
      <c r="P290" t="n">
        <v>422.04</v>
      </c>
      <c r="Q290" t="n">
        <v>452.57</v>
      </c>
      <c r="R290" t="n">
        <v>70.93000000000001</v>
      </c>
      <c r="S290" t="n">
        <v>57.64</v>
      </c>
      <c r="T290" t="n">
        <v>4551.5</v>
      </c>
      <c r="U290" t="n">
        <v>0.8100000000000001</v>
      </c>
      <c r="V290" t="n">
        <v>0.88</v>
      </c>
      <c r="W290" t="n">
        <v>6.81</v>
      </c>
      <c r="X290" t="n">
        <v>0.26</v>
      </c>
      <c r="Y290" t="n">
        <v>1</v>
      </c>
      <c r="Z290" t="n">
        <v>10</v>
      </c>
    </row>
    <row r="291">
      <c r="A291" t="n">
        <v>132</v>
      </c>
      <c r="B291" t="n">
        <v>140</v>
      </c>
      <c r="C291" t="inlineStr">
        <is>
          <t xml:space="preserve">CONCLUIDO	</t>
        </is>
      </c>
      <c r="D291" t="n">
        <v>3.6481</v>
      </c>
      <c r="E291" t="n">
        <v>27.41</v>
      </c>
      <c r="F291" t="n">
        <v>23.99</v>
      </c>
      <c r="G291" t="n">
        <v>143.93</v>
      </c>
      <c r="H291" t="n">
        <v>1.75</v>
      </c>
      <c r="I291" t="n">
        <v>10</v>
      </c>
      <c r="J291" t="n">
        <v>345.97</v>
      </c>
      <c r="K291" t="n">
        <v>60.56</v>
      </c>
      <c r="L291" t="n">
        <v>34</v>
      </c>
      <c r="M291" t="n">
        <v>8</v>
      </c>
      <c r="N291" t="n">
        <v>111.42</v>
      </c>
      <c r="O291" t="n">
        <v>42904.56</v>
      </c>
      <c r="P291" t="n">
        <v>422.51</v>
      </c>
      <c r="Q291" t="n">
        <v>452.55</v>
      </c>
      <c r="R291" t="n">
        <v>70.93000000000001</v>
      </c>
      <c r="S291" t="n">
        <v>57.64</v>
      </c>
      <c r="T291" t="n">
        <v>4553.93</v>
      </c>
      <c r="U291" t="n">
        <v>0.8100000000000001</v>
      </c>
      <c r="V291" t="n">
        <v>0.88</v>
      </c>
      <c r="W291" t="n">
        <v>6.81</v>
      </c>
      <c r="X291" t="n">
        <v>0.26</v>
      </c>
      <c r="Y291" t="n">
        <v>1</v>
      </c>
      <c r="Z291" t="n">
        <v>10</v>
      </c>
    </row>
    <row r="292">
      <c r="A292" t="n">
        <v>133</v>
      </c>
      <c r="B292" t="n">
        <v>140</v>
      </c>
      <c r="C292" t="inlineStr">
        <is>
          <t xml:space="preserve">CONCLUIDO	</t>
        </is>
      </c>
      <c r="D292" t="n">
        <v>3.6512</v>
      </c>
      <c r="E292" t="n">
        <v>27.39</v>
      </c>
      <c r="F292" t="n">
        <v>23.97</v>
      </c>
      <c r="G292" t="n">
        <v>143.79</v>
      </c>
      <c r="H292" t="n">
        <v>1.76</v>
      </c>
      <c r="I292" t="n">
        <v>10</v>
      </c>
      <c r="J292" t="n">
        <v>346.6</v>
      </c>
      <c r="K292" t="n">
        <v>60.56</v>
      </c>
      <c r="L292" t="n">
        <v>34.25</v>
      </c>
      <c r="M292" t="n">
        <v>8</v>
      </c>
      <c r="N292" t="n">
        <v>111.8</v>
      </c>
      <c r="O292" t="n">
        <v>42981.64</v>
      </c>
      <c r="P292" t="n">
        <v>422.47</v>
      </c>
      <c r="Q292" t="n">
        <v>452.58</v>
      </c>
      <c r="R292" t="n">
        <v>70.29000000000001</v>
      </c>
      <c r="S292" t="n">
        <v>57.64</v>
      </c>
      <c r="T292" t="n">
        <v>4234.99</v>
      </c>
      <c r="U292" t="n">
        <v>0.82</v>
      </c>
      <c r="V292" t="n">
        <v>0.88</v>
      </c>
      <c r="W292" t="n">
        <v>6.81</v>
      </c>
      <c r="X292" t="n">
        <v>0.24</v>
      </c>
      <c r="Y292" t="n">
        <v>1</v>
      </c>
      <c r="Z292" t="n">
        <v>10</v>
      </c>
    </row>
    <row r="293">
      <c r="A293" t="n">
        <v>134</v>
      </c>
      <c r="B293" t="n">
        <v>140</v>
      </c>
      <c r="C293" t="inlineStr">
        <is>
          <t xml:space="preserve">CONCLUIDO	</t>
        </is>
      </c>
      <c r="D293" t="n">
        <v>3.6501</v>
      </c>
      <c r="E293" t="n">
        <v>27.4</v>
      </c>
      <c r="F293" t="n">
        <v>23.97</v>
      </c>
      <c r="G293" t="n">
        <v>143.84</v>
      </c>
      <c r="H293" t="n">
        <v>1.77</v>
      </c>
      <c r="I293" t="n">
        <v>10</v>
      </c>
      <c r="J293" t="n">
        <v>347.23</v>
      </c>
      <c r="K293" t="n">
        <v>60.56</v>
      </c>
      <c r="L293" t="n">
        <v>34.5</v>
      </c>
      <c r="M293" t="n">
        <v>8</v>
      </c>
      <c r="N293" t="n">
        <v>112.17</v>
      </c>
      <c r="O293" t="n">
        <v>43058.93</v>
      </c>
      <c r="P293" t="n">
        <v>422.98</v>
      </c>
      <c r="Q293" t="n">
        <v>452.57</v>
      </c>
      <c r="R293" t="n">
        <v>70.36</v>
      </c>
      <c r="S293" t="n">
        <v>57.64</v>
      </c>
      <c r="T293" t="n">
        <v>4266.85</v>
      </c>
      <c r="U293" t="n">
        <v>0.82</v>
      </c>
      <c r="V293" t="n">
        <v>0.88</v>
      </c>
      <c r="W293" t="n">
        <v>6.81</v>
      </c>
      <c r="X293" t="n">
        <v>0.25</v>
      </c>
      <c r="Y293" t="n">
        <v>1</v>
      </c>
      <c r="Z293" t="n">
        <v>10</v>
      </c>
    </row>
    <row r="294">
      <c r="A294" t="n">
        <v>135</v>
      </c>
      <c r="B294" t="n">
        <v>140</v>
      </c>
      <c r="C294" t="inlineStr">
        <is>
          <t xml:space="preserve">CONCLUIDO	</t>
        </is>
      </c>
      <c r="D294" t="n">
        <v>3.6485</v>
      </c>
      <c r="E294" t="n">
        <v>27.41</v>
      </c>
      <c r="F294" t="n">
        <v>23.98</v>
      </c>
      <c r="G294" t="n">
        <v>143.91</v>
      </c>
      <c r="H294" t="n">
        <v>1.78</v>
      </c>
      <c r="I294" t="n">
        <v>10</v>
      </c>
      <c r="J294" t="n">
        <v>347.85</v>
      </c>
      <c r="K294" t="n">
        <v>60.56</v>
      </c>
      <c r="L294" t="n">
        <v>34.75</v>
      </c>
      <c r="M294" t="n">
        <v>8</v>
      </c>
      <c r="N294" t="n">
        <v>112.55</v>
      </c>
      <c r="O294" t="n">
        <v>43136.41</v>
      </c>
      <c r="P294" t="n">
        <v>423.35</v>
      </c>
      <c r="Q294" t="n">
        <v>452.57</v>
      </c>
      <c r="R294" t="n">
        <v>70.81</v>
      </c>
      <c r="S294" t="n">
        <v>57.64</v>
      </c>
      <c r="T294" t="n">
        <v>4494.59</v>
      </c>
      <c r="U294" t="n">
        <v>0.8100000000000001</v>
      </c>
      <c r="V294" t="n">
        <v>0.88</v>
      </c>
      <c r="W294" t="n">
        <v>6.81</v>
      </c>
      <c r="X294" t="n">
        <v>0.26</v>
      </c>
      <c r="Y294" t="n">
        <v>1</v>
      </c>
      <c r="Z294" t="n">
        <v>10</v>
      </c>
    </row>
    <row r="295">
      <c r="A295" t="n">
        <v>136</v>
      </c>
      <c r="B295" t="n">
        <v>140</v>
      </c>
      <c r="C295" t="inlineStr">
        <is>
          <t xml:space="preserve">CONCLUIDO	</t>
        </is>
      </c>
      <c r="D295" t="n">
        <v>3.649</v>
      </c>
      <c r="E295" t="n">
        <v>27.4</v>
      </c>
      <c r="F295" t="n">
        <v>23.98</v>
      </c>
      <c r="G295" t="n">
        <v>143.89</v>
      </c>
      <c r="H295" t="n">
        <v>1.79</v>
      </c>
      <c r="I295" t="n">
        <v>10</v>
      </c>
      <c r="J295" t="n">
        <v>348.48</v>
      </c>
      <c r="K295" t="n">
        <v>60.56</v>
      </c>
      <c r="L295" t="n">
        <v>35</v>
      </c>
      <c r="M295" t="n">
        <v>8</v>
      </c>
      <c r="N295" t="n">
        <v>112.93</v>
      </c>
      <c r="O295" t="n">
        <v>43214.09</v>
      </c>
      <c r="P295" t="n">
        <v>423.74</v>
      </c>
      <c r="Q295" t="n">
        <v>452.56</v>
      </c>
      <c r="R295" t="n">
        <v>70.73</v>
      </c>
      <c r="S295" t="n">
        <v>57.64</v>
      </c>
      <c r="T295" t="n">
        <v>4451.39</v>
      </c>
      <c r="U295" t="n">
        <v>0.82</v>
      </c>
      <c r="V295" t="n">
        <v>0.88</v>
      </c>
      <c r="W295" t="n">
        <v>6.81</v>
      </c>
      <c r="X295" t="n">
        <v>0.26</v>
      </c>
      <c r="Y295" t="n">
        <v>1</v>
      </c>
      <c r="Z295" t="n">
        <v>10</v>
      </c>
    </row>
    <row r="296">
      <c r="A296" t="n">
        <v>137</v>
      </c>
      <c r="B296" t="n">
        <v>140</v>
      </c>
      <c r="C296" t="inlineStr">
        <is>
          <t xml:space="preserve">CONCLUIDO	</t>
        </is>
      </c>
      <c r="D296" t="n">
        <v>3.6481</v>
      </c>
      <c r="E296" t="n">
        <v>27.41</v>
      </c>
      <c r="F296" t="n">
        <v>23.99</v>
      </c>
      <c r="G296" t="n">
        <v>143.93</v>
      </c>
      <c r="H296" t="n">
        <v>1.8</v>
      </c>
      <c r="I296" t="n">
        <v>10</v>
      </c>
      <c r="J296" t="n">
        <v>349.12</v>
      </c>
      <c r="K296" t="n">
        <v>60.56</v>
      </c>
      <c r="L296" t="n">
        <v>35.25</v>
      </c>
      <c r="M296" t="n">
        <v>8</v>
      </c>
      <c r="N296" t="n">
        <v>113.31</v>
      </c>
      <c r="O296" t="n">
        <v>43291.97</v>
      </c>
      <c r="P296" t="n">
        <v>424.18</v>
      </c>
      <c r="Q296" t="n">
        <v>452.6</v>
      </c>
      <c r="R296" t="n">
        <v>70.81999999999999</v>
      </c>
      <c r="S296" t="n">
        <v>57.64</v>
      </c>
      <c r="T296" t="n">
        <v>4499.25</v>
      </c>
      <c r="U296" t="n">
        <v>0.8100000000000001</v>
      </c>
      <c r="V296" t="n">
        <v>0.88</v>
      </c>
      <c r="W296" t="n">
        <v>6.81</v>
      </c>
      <c r="X296" t="n">
        <v>0.26</v>
      </c>
      <c r="Y296" t="n">
        <v>1</v>
      </c>
      <c r="Z296" t="n">
        <v>10</v>
      </c>
    </row>
    <row r="297">
      <c r="A297" t="n">
        <v>138</v>
      </c>
      <c r="B297" t="n">
        <v>140</v>
      </c>
      <c r="C297" t="inlineStr">
        <is>
          <t xml:space="preserve">CONCLUIDO	</t>
        </is>
      </c>
      <c r="D297" t="n">
        <v>3.6493</v>
      </c>
      <c r="E297" t="n">
        <v>27.4</v>
      </c>
      <c r="F297" t="n">
        <v>23.98</v>
      </c>
      <c r="G297" t="n">
        <v>143.87</v>
      </c>
      <c r="H297" t="n">
        <v>1.81</v>
      </c>
      <c r="I297" t="n">
        <v>10</v>
      </c>
      <c r="J297" t="n">
        <v>349.75</v>
      </c>
      <c r="K297" t="n">
        <v>60.56</v>
      </c>
      <c r="L297" t="n">
        <v>35.5</v>
      </c>
      <c r="M297" t="n">
        <v>8</v>
      </c>
      <c r="N297" t="n">
        <v>113.69</v>
      </c>
      <c r="O297" t="n">
        <v>43370.05</v>
      </c>
      <c r="P297" t="n">
        <v>424.13</v>
      </c>
      <c r="Q297" t="n">
        <v>452.58</v>
      </c>
      <c r="R297" t="n">
        <v>70.56999999999999</v>
      </c>
      <c r="S297" t="n">
        <v>57.64</v>
      </c>
      <c r="T297" t="n">
        <v>4371.95</v>
      </c>
      <c r="U297" t="n">
        <v>0.82</v>
      </c>
      <c r="V297" t="n">
        <v>0.88</v>
      </c>
      <c r="W297" t="n">
        <v>6.81</v>
      </c>
      <c r="X297" t="n">
        <v>0.25</v>
      </c>
      <c r="Y297" t="n">
        <v>1</v>
      </c>
      <c r="Z297" t="n">
        <v>10</v>
      </c>
    </row>
    <row r="298">
      <c r="A298" t="n">
        <v>139</v>
      </c>
      <c r="B298" t="n">
        <v>140</v>
      </c>
      <c r="C298" t="inlineStr">
        <is>
          <t xml:space="preserve">CONCLUIDO	</t>
        </is>
      </c>
      <c r="D298" t="n">
        <v>3.6496</v>
      </c>
      <c r="E298" t="n">
        <v>27.4</v>
      </c>
      <c r="F298" t="n">
        <v>23.98</v>
      </c>
      <c r="G298" t="n">
        <v>143.86</v>
      </c>
      <c r="H298" t="n">
        <v>1.82</v>
      </c>
      <c r="I298" t="n">
        <v>10</v>
      </c>
      <c r="J298" t="n">
        <v>350.38</v>
      </c>
      <c r="K298" t="n">
        <v>60.56</v>
      </c>
      <c r="L298" t="n">
        <v>35.75</v>
      </c>
      <c r="M298" t="n">
        <v>8</v>
      </c>
      <c r="N298" t="n">
        <v>114.08</v>
      </c>
      <c r="O298" t="n">
        <v>43448.34</v>
      </c>
      <c r="P298" t="n">
        <v>424.19</v>
      </c>
      <c r="Q298" t="n">
        <v>452.56</v>
      </c>
      <c r="R298" t="n">
        <v>70.56</v>
      </c>
      <c r="S298" t="n">
        <v>57.64</v>
      </c>
      <c r="T298" t="n">
        <v>4368.49</v>
      </c>
      <c r="U298" t="n">
        <v>0.82</v>
      </c>
      <c r="V298" t="n">
        <v>0.88</v>
      </c>
      <c r="W298" t="n">
        <v>6.81</v>
      </c>
      <c r="X298" t="n">
        <v>0.25</v>
      </c>
      <c r="Y298" t="n">
        <v>1</v>
      </c>
      <c r="Z298" t="n">
        <v>10</v>
      </c>
    </row>
    <row r="299">
      <c r="A299" t="n">
        <v>140</v>
      </c>
      <c r="B299" t="n">
        <v>140</v>
      </c>
      <c r="C299" t="inlineStr">
        <is>
          <t xml:space="preserve">CONCLUIDO	</t>
        </is>
      </c>
      <c r="D299" t="n">
        <v>3.6492</v>
      </c>
      <c r="E299" t="n">
        <v>27.4</v>
      </c>
      <c r="F299" t="n">
        <v>23.98</v>
      </c>
      <c r="G299" t="n">
        <v>143.88</v>
      </c>
      <c r="H299" t="n">
        <v>1.83</v>
      </c>
      <c r="I299" t="n">
        <v>10</v>
      </c>
      <c r="J299" t="n">
        <v>351.02</v>
      </c>
      <c r="K299" t="n">
        <v>60.56</v>
      </c>
      <c r="L299" t="n">
        <v>36</v>
      </c>
      <c r="M299" t="n">
        <v>8</v>
      </c>
      <c r="N299" t="n">
        <v>114.47</v>
      </c>
      <c r="O299" t="n">
        <v>43526.84</v>
      </c>
      <c r="P299" t="n">
        <v>424.37</v>
      </c>
      <c r="Q299" t="n">
        <v>452.62</v>
      </c>
      <c r="R299" t="n">
        <v>70.69</v>
      </c>
      <c r="S299" t="n">
        <v>57.64</v>
      </c>
      <c r="T299" t="n">
        <v>4433.18</v>
      </c>
      <c r="U299" t="n">
        <v>0.82</v>
      </c>
      <c r="V299" t="n">
        <v>0.88</v>
      </c>
      <c r="W299" t="n">
        <v>6.81</v>
      </c>
      <c r="X299" t="n">
        <v>0.26</v>
      </c>
      <c r="Y299" t="n">
        <v>1</v>
      </c>
      <c r="Z299" t="n">
        <v>10</v>
      </c>
    </row>
    <row r="300">
      <c r="A300" t="n">
        <v>141</v>
      </c>
      <c r="B300" t="n">
        <v>140</v>
      </c>
      <c r="C300" t="inlineStr">
        <is>
          <t xml:space="preserve">CONCLUIDO	</t>
        </is>
      </c>
      <c r="D300" t="n">
        <v>3.6479</v>
      </c>
      <c r="E300" t="n">
        <v>27.41</v>
      </c>
      <c r="F300" t="n">
        <v>23.99</v>
      </c>
      <c r="G300" t="n">
        <v>143.94</v>
      </c>
      <c r="H300" t="n">
        <v>1.84</v>
      </c>
      <c r="I300" t="n">
        <v>10</v>
      </c>
      <c r="J300" t="n">
        <v>351.66</v>
      </c>
      <c r="K300" t="n">
        <v>60.56</v>
      </c>
      <c r="L300" t="n">
        <v>36.25</v>
      </c>
      <c r="M300" t="n">
        <v>8</v>
      </c>
      <c r="N300" t="n">
        <v>114.85</v>
      </c>
      <c r="O300" t="n">
        <v>43605.54</v>
      </c>
      <c r="P300" t="n">
        <v>424.62</v>
      </c>
      <c r="Q300" t="n">
        <v>452.57</v>
      </c>
      <c r="R300" t="n">
        <v>71.09999999999999</v>
      </c>
      <c r="S300" t="n">
        <v>57.64</v>
      </c>
      <c r="T300" t="n">
        <v>4636.3</v>
      </c>
      <c r="U300" t="n">
        <v>0.8100000000000001</v>
      </c>
      <c r="V300" t="n">
        <v>0.88</v>
      </c>
      <c r="W300" t="n">
        <v>6.81</v>
      </c>
      <c r="X300" t="n">
        <v>0.27</v>
      </c>
      <c r="Y300" t="n">
        <v>1</v>
      </c>
      <c r="Z300" t="n">
        <v>10</v>
      </c>
    </row>
    <row r="301">
      <c r="A301" t="n">
        <v>142</v>
      </c>
      <c r="B301" t="n">
        <v>140</v>
      </c>
      <c r="C301" t="inlineStr">
        <is>
          <t xml:space="preserve">CONCLUIDO	</t>
        </is>
      </c>
      <c r="D301" t="n">
        <v>3.6486</v>
      </c>
      <c r="E301" t="n">
        <v>27.41</v>
      </c>
      <c r="F301" t="n">
        <v>23.98</v>
      </c>
      <c r="G301" t="n">
        <v>143.91</v>
      </c>
      <c r="H301" t="n">
        <v>1.85</v>
      </c>
      <c r="I301" t="n">
        <v>10</v>
      </c>
      <c r="J301" t="n">
        <v>352.3</v>
      </c>
      <c r="K301" t="n">
        <v>60.56</v>
      </c>
      <c r="L301" t="n">
        <v>36.5</v>
      </c>
      <c r="M301" t="n">
        <v>8</v>
      </c>
      <c r="N301" t="n">
        <v>115.24</v>
      </c>
      <c r="O301" t="n">
        <v>43684.46</v>
      </c>
      <c r="P301" t="n">
        <v>424.57</v>
      </c>
      <c r="Q301" t="n">
        <v>452.58</v>
      </c>
      <c r="R301" t="n">
        <v>70.92</v>
      </c>
      <c r="S301" t="n">
        <v>57.64</v>
      </c>
      <c r="T301" t="n">
        <v>4546.62</v>
      </c>
      <c r="U301" t="n">
        <v>0.8100000000000001</v>
      </c>
      <c r="V301" t="n">
        <v>0.88</v>
      </c>
      <c r="W301" t="n">
        <v>6.81</v>
      </c>
      <c r="X301" t="n">
        <v>0.26</v>
      </c>
      <c r="Y301" t="n">
        <v>1</v>
      </c>
      <c r="Z301" t="n">
        <v>10</v>
      </c>
    </row>
    <row r="302">
      <c r="A302" t="n">
        <v>143</v>
      </c>
      <c r="B302" t="n">
        <v>140</v>
      </c>
      <c r="C302" t="inlineStr">
        <is>
          <t xml:space="preserve">CONCLUIDO	</t>
        </is>
      </c>
      <c r="D302" t="n">
        <v>3.6499</v>
      </c>
      <c r="E302" t="n">
        <v>27.4</v>
      </c>
      <c r="F302" t="n">
        <v>23.97</v>
      </c>
      <c r="G302" t="n">
        <v>143.85</v>
      </c>
      <c r="H302" t="n">
        <v>1.86</v>
      </c>
      <c r="I302" t="n">
        <v>10</v>
      </c>
      <c r="J302" t="n">
        <v>352.94</v>
      </c>
      <c r="K302" t="n">
        <v>60.56</v>
      </c>
      <c r="L302" t="n">
        <v>36.75</v>
      </c>
      <c r="M302" t="n">
        <v>8</v>
      </c>
      <c r="N302" t="n">
        <v>115.64</v>
      </c>
      <c r="O302" t="n">
        <v>43763.7</v>
      </c>
      <c r="P302" t="n">
        <v>424.07</v>
      </c>
      <c r="Q302" t="n">
        <v>452.57</v>
      </c>
      <c r="R302" t="n">
        <v>70.59</v>
      </c>
      <c r="S302" t="n">
        <v>57.64</v>
      </c>
      <c r="T302" t="n">
        <v>4381.17</v>
      </c>
      <c r="U302" t="n">
        <v>0.82</v>
      </c>
      <c r="V302" t="n">
        <v>0.88</v>
      </c>
      <c r="W302" t="n">
        <v>6.81</v>
      </c>
      <c r="X302" t="n">
        <v>0.25</v>
      </c>
      <c r="Y302" t="n">
        <v>1</v>
      </c>
      <c r="Z302" t="n">
        <v>10</v>
      </c>
    </row>
    <row r="303">
      <c r="A303" t="n">
        <v>144</v>
      </c>
      <c r="B303" t="n">
        <v>140</v>
      </c>
      <c r="C303" t="inlineStr">
        <is>
          <t xml:space="preserve">CONCLUIDO	</t>
        </is>
      </c>
      <c r="D303" t="n">
        <v>3.6485</v>
      </c>
      <c r="E303" t="n">
        <v>27.41</v>
      </c>
      <c r="F303" t="n">
        <v>23.99</v>
      </c>
      <c r="G303" t="n">
        <v>143.91</v>
      </c>
      <c r="H303" t="n">
        <v>1.87</v>
      </c>
      <c r="I303" t="n">
        <v>10</v>
      </c>
      <c r="J303" t="n">
        <v>353.58</v>
      </c>
      <c r="K303" t="n">
        <v>60.56</v>
      </c>
      <c r="L303" t="n">
        <v>37</v>
      </c>
      <c r="M303" t="n">
        <v>8</v>
      </c>
      <c r="N303" t="n">
        <v>116.03</v>
      </c>
      <c r="O303" t="n">
        <v>43843.04</v>
      </c>
      <c r="P303" t="n">
        <v>424.36</v>
      </c>
      <c r="Q303" t="n">
        <v>452.56</v>
      </c>
      <c r="R303" t="n">
        <v>70.89</v>
      </c>
      <c r="S303" t="n">
        <v>57.64</v>
      </c>
      <c r="T303" t="n">
        <v>4534</v>
      </c>
      <c r="U303" t="n">
        <v>0.8100000000000001</v>
      </c>
      <c r="V303" t="n">
        <v>0.88</v>
      </c>
      <c r="W303" t="n">
        <v>6.81</v>
      </c>
      <c r="X303" t="n">
        <v>0.26</v>
      </c>
      <c r="Y303" t="n">
        <v>1</v>
      </c>
      <c r="Z303" t="n">
        <v>10</v>
      </c>
    </row>
    <row r="304">
      <c r="A304" t="n">
        <v>145</v>
      </c>
      <c r="B304" t="n">
        <v>140</v>
      </c>
      <c r="C304" t="inlineStr">
        <is>
          <t xml:space="preserve">CONCLUIDO	</t>
        </is>
      </c>
      <c r="D304" t="n">
        <v>3.6496</v>
      </c>
      <c r="E304" t="n">
        <v>27.4</v>
      </c>
      <c r="F304" t="n">
        <v>23.98</v>
      </c>
      <c r="G304" t="n">
        <v>143.86</v>
      </c>
      <c r="H304" t="n">
        <v>1.87</v>
      </c>
      <c r="I304" t="n">
        <v>10</v>
      </c>
      <c r="J304" t="n">
        <v>354.23</v>
      </c>
      <c r="K304" t="n">
        <v>60.56</v>
      </c>
      <c r="L304" t="n">
        <v>37.25</v>
      </c>
      <c r="M304" t="n">
        <v>8</v>
      </c>
      <c r="N304" t="n">
        <v>116.42</v>
      </c>
      <c r="O304" t="n">
        <v>43922.6</v>
      </c>
      <c r="P304" t="n">
        <v>423.54</v>
      </c>
      <c r="Q304" t="n">
        <v>452.56</v>
      </c>
      <c r="R304" t="n">
        <v>70.53</v>
      </c>
      <c r="S304" t="n">
        <v>57.64</v>
      </c>
      <c r="T304" t="n">
        <v>4351.85</v>
      </c>
      <c r="U304" t="n">
        <v>0.82</v>
      </c>
      <c r="V304" t="n">
        <v>0.88</v>
      </c>
      <c r="W304" t="n">
        <v>6.81</v>
      </c>
      <c r="X304" t="n">
        <v>0.25</v>
      </c>
      <c r="Y304" t="n">
        <v>1</v>
      </c>
      <c r="Z304" t="n">
        <v>10</v>
      </c>
    </row>
    <row r="305">
      <c r="A305" t="n">
        <v>146</v>
      </c>
      <c r="B305" t="n">
        <v>140</v>
      </c>
      <c r="C305" t="inlineStr">
        <is>
          <t xml:space="preserve">CONCLUIDO	</t>
        </is>
      </c>
      <c r="D305" t="n">
        <v>3.6493</v>
      </c>
      <c r="E305" t="n">
        <v>27.4</v>
      </c>
      <c r="F305" t="n">
        <v>23.98</v>
      </c>
      <c r="G305" t="n">
        <v>143.88</v>
      </c>
      <c r="H305" t="n">
        <v>1.88</v>
      </c>
      <c r="I305" t="n">
        <v>10</v>
      </c>
      <c r="J305" t="n">
        <v>354.88</v>
      </c>
      <c r="K305" t="n">
        <v>60.56</v>
      </c>
      <c r="L305" t="n">
        <v>37.5</v>
      </c>
      <c r="M305" t="n">
        <v>8</v>
      </c>
      <c r="N305" t="n">
        <v>116.82</v>
      </c>
      <c r="O305" t="n">
        <v>44002.37</v>
      </c>
      <c r="P305" t="n">
        <v>423.35</v>
      </c>
      <c r="Q305" t="n">
        <v>452.61</v>
      </c>
      <c r="R305" t="n">
        <v>70.69</v>
      </c>
      <c r="S305" t="n">
        <v>57.64</v>
      </c>
      <c r="T305" t="n">
        <v>4431.18</v>
      </c>
      <c r="U305" t="n">
        <v>0.82</v>
      </c>
      <c r="V305" t="n">
        <v>0.88</v>
      </c>
      <c r="W305" t="n">
        <v>6.81</v>
      </c>
      <c r="X305" t="n">
        <v>0.25</v>
      </c>
      <c r="Y305" t="n">
        <v>1</v>
      </c>
      <c r="Z305" t="n">
        <v>10</v>
      </c>
    </row>
    <row r="306">
      <c r="A306" t="n">
        <v>147</v>
      </c>
      <c r="B306" t="n">
        <v>140</v>
      </c>
      <c r="C306" t="inlineStr">
        <is>
          <t xml:space="preserve">CONCLUIDO	</t>
        </is>
      </c>
      <c r="D306" t="n">
        <v>3.6614</v>
      </c>
      <c r="E306" t="n">
        <v>27.31</v>
      </c>
      <c r="F306" t="n">
        <v>23.94</v>
      </c>
      <c r="G306" t="n">
        <v>159.61</v>
      </c>
      <c r="H306" t="n">
        <v>1.89</v>
      </c>
      <c r="I306" t="n">
        <v>9</v>
      </c>
      <c r="J306" t="n">
        <v>355.52</v>
      </c>
      <c r="K306" t="n">
        <v>60.56</v>
      </c>
      <c r="L306" t="n">
        <v>37.75</v>
      </c>
      <c r="M306" t="n">
        <v>7</v>
      </c>
      <c r="N306" t="n">
        <v>117.22</v>
      </c>
      <c r="O306" t="n">
        <v>44082.36</v>
      </c>
      <c r="P306" t="n">
        <v>422.21</v>
      </c>
      <c r="Q306" t="n">
        <v>452.57</v>
      </c>
      <c r="R306" t="n">
        <v>69.45999999999999</v>
      </c>
      <c r="S306" t="n">
        <v>57.64</v>
      </c>
      <c r="T306" t="n">
        <v>3824.84</v>
      </c>
      <c r="U306" t="n">
        <v>0.83</v>
      </c>
      <c r="V306" t="n">
        <v>0.89</v>
      </c>
      <c r="W306" t="n">
        <v>6.81</v>
      </c>
      <c r="X306" t="n">
        <v>0.22</v>
      </c>
      <c r="Y306" t="n">
        <v>1</v>
      </c>
      <c r="Z306" t="n">
        <v>10</v>
      </c>
    </row>
    <row r="307">
      <c r="A307" t="n">
        <v>148</v>
      </c>
      <c r="B307" t="n">
        <v>140</v>
      </c>
      <c r="C307" t="inlineStr">
        <is>
          <t xml:space="preserve">CONCLUIDO	</t>
        </is>
      </c>
      <c r="D307" t="n">
        <v>3.6596</v>
      </c>
      <c r="E307" t="n">
        <v>27.33</v>
      </c>
      <c r="F307" t="n">
        <v>23.95</v>
      </c>
      <c r="G307" t="n">
        <v>159.7</v>
      </c>
      <c r="H307" t="n">
        <v>1.9</v>
      </c>
      <c r="I307" t="n">
        <v>9</v>
      </c>
      <c r="J307" t="n">
        <v>356.17</v>
      </c>
      <c r="K307" t="n">
        <v>60.56</v>
      </c>
      <c r="L307" t="n">
        <v>38</v>
      </c>
      <c r="M307" t="n">
        <v>7</v>
      </c>
      <c r="N307" t="n">
        <v>117.62</v>
      </c>
      <c r="O307" t="n">
        <v>44162.57</v>
      </c>
      <c r="P307" t="n">
        <v>423.01</v>
      </c>
      <c r="Q307" t="n">
        <v>452.55</v>
      </c>
      <c r="R307" t="n">
        <v>69.78</v>
      </c>
      <c r="S307" t="n">
        <v>57.64</v>
      </c>
      <c r="T307" t="n">
        <v>3984.18</v>
      </c>
      <c r="U307" t="n">
        <v>0.83</v>
      </c>
      <c r="V307" t="n">
        <v>0.89</v>
      </c>
      <c r="W307" t="n">
        <v>6.81</v>
      </c>
      <c r="X307" t="n">
        <v>0.23</v>
      </c>
      <c r="Y307" t="n">
        <v>1</v>
      </c>
      <c r="Z307" t="n">
        <v>10</v>
      </c>
    </row>
    <row r="308">
      <c r="A308" t="n">
        <v>149</v>
      </c>
      <c r="B308" t="n">
        <v>140</v>
      </c>
      <c r="C308" t="inlineStr">
        <is>
          <t xml:space="preserve">CONCLUIDO	</t>
        </is>
      </c>
      <c r="D308" t="n">
        <v>3.6599</v>
      </c>
      <c r="E308" t="n">
        <v>27.32</v>
      </c>
      <c r="F308" t="n">
        <v>23.95</v>
      </c>
      <c r="G308" t="n">
        <v>159.68</v>
      </c>
      <c r="H308" t="n">
        <v>1.91</v>
      </c>
      <c r="I308" t="n">
        <v>9</v>
      </c>
      <c r="J308" t="n">
        <v>356.83</v>
      </c>
      <c r="K308" t="n">
        <v>60.56</v>
      </c>
      <c r="L308" t="n">
        <v>38.25</v>
      </c>
      <c r="M308" t="n">
        <v>7</v>
      </c>
      <c r="N308" t="n">
        <v>118.02</v>
      </c>
      <c r="O308" t="n">
        <v>44243</v>
      </c>
      <c r="P308" t="n">
        <v>423.52</v>
      </c>
      <c r="Q308" t="n">
        <v>452.57</v>
      </c>
      <c r="R308" t="n">
        <v>69.83</v>
      </c>
      <c r="S308" t="n">
        <v>57.64</v>
      </c>
      <c r="T308" t="n">
        <v>4009.05</v>
      </c>
      <c r="U308" t="n">
        <v>0.83</v>
      </c>
      <c r="V308" t="n">
        <v>0.89</v>
      </c>
      <c r="W308" t="n">
        <v>6.81</v>
      </c>
      <c r="X308" t="n">
        <v>0.23</v>
      </c>
      <c r="Y308" t="n">
        <v>1</v>
      </c>
      <c r="Z308" t="n">
        <v>10</v>
      </c>
    </row>
    <row r="309">
      <c r="A309" t="n">
        <v>150</v>
      </c>
      <c r="B309" t="n">
        <v>140</v>
      </c>
      <c r="C309" t="inlineStr">
        <is>
          <t xml:space="preserve">CONCLUIDO	</t>
        </is>
      </c>
      <c r="D309" t="n">
        <v>3.661</v>
      </c>
      <c r="E309" t="n">
        <v>27.32</v>
      </c>
      <c r="F309" t="n">
        <v>23.94</v>
      </c>
      <c r="G309" t="n">
        <v>159.63</v>
      </c>
      <c r="H309" t="n">
        <v>1.92</v>
      </c>
      <c r="I309" t="n">
        <v>9</v>
      </c>
      <c r="J309" t="n">
        <v>357.48</v>
      </c>
      <c r="K309" t="n">
        <v>60.56</v>
      </c>
      <c r="L309" t="n">
        <v>38.5</v>
      </c>
      <c r="M309" t="n">
        <v>7</v>
      </c>
      <c r="N309" t="n">
        <v>118.43</v>
      </c>
      <c r="O309" t="n">
        <v>44323.66</v>
      </c>
      <c r="P309" t="n">
        <v>423.82</v>
      </c>
      <c r="Q309" t="n">
        <v>452.57</v>
      </c>
      <c r="R309" t="n">
        <v>69.48</v>
      </c>
      <c r="S309" t="n">
        <v>57.64</v>
      </c>
      <c r="T309" t="n">
        <v>3833.11</v>
      </c>
      <c r="U309" t="n">
        <v>0.83</v>
      </c>
      <c r="V309" t="n">
        <v>0.89</v>
      </c>
      <c r="W309" t="n">
        <v>6.81</v>
      </c>
      <c r="X309" t="n">
        <v>0.22</v>
      </c>
      <c r="Y309" t="n">
        <v>1</v>
      </c>
      <c r="Z309" t="n">
        <v>10</v>
      </c>
    </row>
    <row r="310">
      <c r="A310" t="n">
        <v>151</v>
      </c>
      <c r="B310" t="n">
        <v>140</v>
      </c>
      <c r="C310" t="inlineStr">
        <is>
          <t xml:space="preserve">CONCLUIDO	</t>
        </is>
      </c>
      <c r="D310" t="n">
        <v>3.6605</v>
      </c>
      <c r="E310" t="n">
        <v>27.32</v>
      </c>
      <c r="F310" t="n">
        <v>23.95</v>
      </c>
      <c r="G310" t="n">
        <v>159.65</v>
      </c>
      <c r="H310" t="n">
        <v>1.93</v>
      </c>
      <c r="I310" t="n">
        <v>9</v>
      </c>
      <c r="J310" t="n">
        <v>358.14</v>
      </c>
      <c r="K310" t="n">
        <v>60.56</v>
      </c>
      <c r="L310" t="n">
        <v>38.75</v>
      </c>
      <c r="M310" t="n">
        <v>7</v>
      </c>
      <c r="N310" t="n">
        <v>118.83</v>
      </c>
      <c r="O310" t="n">
        <v>44404.54</v>
      </c>
      <c r="P310" t="n">
        <v>424.18</v>
      </c>
      <c r="Q310" t="n">
        <v>452.57</v>
      </c>
      <c r="R310" t="n">
        <v>69.67</v>
      </c>
      <c r="S310" t="n">
        <v>57.64</v>
      </c>
      <c r="T310" t="n">
        <v>3927.85</v>
      </c>
      <c r="U310" t="n">
        <v>0.83</v>
      </c>
      <c r="V310" t="n">
        <v>0.89</v>
      </c>
      <c r="W310" t="n">
        <v>6.81</v>
      </c>
      <c r="X310" t="n">
        <v>0.22</v>
      </c>
      <c r="Y310" t="n">
        <v>1</v>
      </c>
      <c r="Z310" t="n">
        <v>10</v>
      </c>
    </row>
    <row r="311">
      <c r="A311" t="n">
        <v>152</v>
      </c>
      <c r="B311" t="n">
        <v>140</v>
      </c>
      <c r="C311" t="inlineStr">
        <is>
          <t xml:space="preserve">CONCLUIDO	</t>
        </is>
      </c>
      <c r="D311" t="n">
        <v>3.6607</v>
      </c>
      <c r="E311" t="n">
        <v>27.32</v>
      </c>
      <c r="F311" t="n">
        <v>23.95</v>
      </c>
      <c r="G311" t="n">
        <v>159.64</v>
      </c>
      <c r="H311" t="n">
        <v>1.94</v>
      </c>
      <c r="I311" t="n">
        <v>9</v>
      </c>
      <c r="J311" t="n">
        <v>358.79</v>
      </c>
      <c r="K311" t="n">
        <v>60.56</v>
      </c>
      <c r="L311" t="n">
        <v>39</v>
      </c>
      <c r="M311" t="n">
        <v>7</v>
      </c>
      <c r="N311" t="n">
        <v>119.24</v>
      </c>
      <c r="O311" t="n">
        <v>44485.65</v>
      </c>
      <c r="P311" t="n">
        <v>424.76</v>
      </c>
      <c r="Q311" t="n">
        <v>452.58</v>
      </c>
      <c r="R311" t="n">
        <v>69.56999999999999</v>
      </c>
      <c r="S311" t="n">
        <v>57.64</v>
      </c>
      <c r="T311" t="n">
        <v>3877.65</v>
      </c>
      <c r="U311" t="n">
        <v>0.83</v>
      </c>
      <c r="V311" t="n">
        <v>0.89</v>
      </c>
      <c r="W311" t="n">
        <v>6.81</v>
      </c>
      <c r="X311" t="n">
        <v>0.22</v>
      </c>
      <c r="Y311" t="n">
        <v>1</v>
      </c>
      <c r="Z311" t="n">
        <v>10</v>
      </c>
    </row>
    <row r="312">
      <c r="A312" t="n">
        <v>153</v>
      </c>
      <c r="B312" t="n">
        <v>140</v>
      </c>
      <c r="C312" t="inlineStr">
        <is>
          <t xml:space="preserve">CONCLUIDO	</t>
        </is>
      </c>
      <c r="D312" t="n">
        <v>3.6599</v>
      </c>
      <c r="E312" t="n">
        <v>27.32</v>
      </c>
      <c r="F312" t="n">
        <v>23.95</v>
      </c>
      <c r="G312" t="n">
        <v>159.68</v>
      </c>
      <c r="H312" t="n">
        <v>1.95</v>
      </c>
      <c r="I312" t="n">
        <v>9</v>
      </c>
      <c r="J312" t="n">
        <v>359.45</v>
      </c>
      <c r="K312" t="n">
        <v>60.56</v>
      </c>
      <c r="L312" t="n">
        <v>39.25</v>
      </c>
      <c r="M312" t="n">
        <v>7</v>
      </c>
      <c r="N312" t="n">
        <v>119.65</v>
      </c>
      <c r="O312" t="n">
        <v>44566.98</v>
      </c>
      <c r="P312" t="n">
        <v>425.54</v>
      </c>
      <c r="Q312" t="n">
        <v>452.56</v>
      </c>
      <c r="R312" t="n">
        <v>69.63</v>
      </c>
      <c r="S312" t="n">
        <v>57.64</v>
      </c>
      <c r="T312" t="n">
        <v>3909.45</v>
      </c>
      <c r="U312" t="n">
        <v>0.83</v>
      </c>
      <c r="V312" t="n">
        <v>0.89</v>
      </c>
      <c r="W312" t="n">
        <v>6.81</v>
      </c>
      <c r="X312" t="n">
        <v>0.23</v>
      </c>
      <c r="Y312" t="n">
        <v>1</v>
      </c>
      <c r="Z312" t="n">
        <v>10</v>
      </c>
    </row>
    <row r="313">
      <c r="A313" t="n">
        <v>154</v>
      </c>
      <c r="B313" t="n">
        <v>140</v>
      </c>
      <c r="C313" t="inlineStr">
        <is>
          <t xml:space="preserve">CONCLUIDO	</t>
        </is>
      </c>
      <c r="D313" t="n">
        <v>3.6607</v>
      </c>
      <c r="E313" t="n">
        <v>27.32</v>
      </c>
      <c r="F313" t="n">
        <v>23.95</v>
      </c>
      <c r="G313" t="n">
        <v>159.64</v>
      </c>
      <c r="H313" t="n">
        <v>1.96</v>
      </c>
      <c r="I313" t="n">
        <v>9</v>
      </c>
      <c r="J313" t="n">
        <v>360.12</v>
      </c>
      <c r="K313" t="n">
        <v>60.56</v>
      </c>
      <c r="L313" t="n">
        <v>39.5</v>
      </c>
      <c r="M313" t="n">
        <v>7</v>
      </c>
      <c r="N313" t="n">
        <v>120.06</v>
      </c>
      <c r="O313" t="n">
        <v>44648.55</v>
      </c>
      <c r="P313" t="n">
        <v>426</v>
      </c>
      <c r="Q313" t="n">
        <v>452.6</v>
      </c>
      <c r="R313" t="n">
        <v>69.59</v>
      </c>
      <c r="S313" t="n">
        <v>57.64</v>
      </c>
      <c r="T313" t="n">
        <v>3887.14</v>
      </c>
      <c r="U313" t="n">
        <v>0.83</v>
      </c>
      <c r="V313" t="n">
        <v>0.89</v>
      </c>
      <c r="W313" t="n">
        <v>6.81</v>
      </c>
      <c r="X313" t="n">
        <v>0.22</v>
      </c>
      <c r="Y313" t="n">
        <v>1</v>
      </c>
      <c r="Z313" t="n">
        <v>10</v>
      </c>
    </row>
    <row r="314">
      <c r="A314" t="n">
        <v>155</v>
      </c>
      <c r="B314" t="n">
        <v>140</v>
      </c>
      <c r="C314" t="inlineStr">
        <is>
          <t xml:space="preserve">CONCLUIDO	</t>
        </is>
      </c>
      <c r="D314" t="n">
        <v>3.6604</v>
      </c>
      <c r="E314" t="n">
        <v>27.32</v>
      </c>
      <c r="F314" t="n">
        <v>23.95</v>
      </c>
      <c r="G314" t="n">
        <v>159.66</v>
      </c>
      <c r="H314" t="n">
        <v>1.96</v>
      </c>
      <c r="I314" t="n">
        <v>9</v>
      </c>
      <c r="J314" t="n">
        <v>360.78</v>
      </c>
      <c r="K314" t="n">
        <v>60.56</v>
      </c>
      <c r="L314" t="n">
        <v>39.75</v>
      </c>
      <c r="M314" t="n">
        <v>7</v>
      </c>
      <c r="N314" t="n">
        <v>120.47</v>
      </c>
      <c r="O314" t="n">
        <v>44730.35</v>
      </c>
      <c r="P314" t="n">
        <v>426.3</v>
      </c>
      <c r="Q314" t="n">
        <v>452.57</v>
      </c>
      <c r="R314" t="n">
        <v>69.59999999999999</v>
      </c>
      <c r="S314" t="n">
        <v>57.64</v>
      </c>
      <c r="T314" t="n">
        <v>3893.99</v>
      </c>
      <c r="U314" t="n">
        <v>0.83</v>
      </c>
      <c r="V314" t="n">
        <v>0.89</v>
      </c>
      <c r="W314" t="n">
        <v>6.81</v>
      </c>
      <c r="X314" t="n">
        <v>0.22</v>
      </c>
      <c r="Y314" t="n">
        <v>1</v>
      </c>
      <c r="Z314" t="n">
        <v>10</v>
      </c>
    </row>
    <row r="315">
      <c r="A315" t="n">
        <v>156</v>
      </c>
      <c r="B315" t="n">
        <v>140</v>
      </c>
      <c r="C315" t="inlineStr">
        <is>
          <t xml:space="preserve">CONCLUIDO	</t>
        </is>
      </c>
      <c r="D315" t="n">
        <v>3.6611</v>
      </c>
      <c r="E315" t="n">
        <v>27.31</v>
      </c>
      <c r="F315" t="n">
        <v>23.94</v>
      </c>
      <c r="G315" t="n">
        <v>159.62</v>
      </c>
      <c r="H315" t="n">
        <v>1.97</v>
      </c>
      <c r="I315" t="n">
        <v>9</v>
      </c>
      <c r="J315" t="n">
        <v>361.44</v>
      </c>
      <c r="K315" t="n">
        <v>60.56</v>
      </c>
      <c r="L315" t="n">
        <v>40</v>
      </c>
      <c r="M315" t="n">
        <v>7</v>
      </c>
      <c r="N315" t="n">
        <v>120.89</v>
      </c>
      <c r="O315" t="n">
        <v>44812.39</v>
      </c>
      <c r="P315" t="n">
        <v>426.55</v>
      </c>
      <c r="Q315" t="n">
        <v>452.55</v>
      </c>
      <c r="R315" t="n">
        <v>69.44</v>
      </c>
      <c r="S315" t="n">
        <v>57.64</v>
      </c>
      <c r="T315" t="n">
        <v>3814.76</v>
      </c>
      <c r="U315" t="n">
        <v>0.83</v>
      </c>
      <c r="V315" t="n">
        <v>0.89</v>
      </c>
      <c r="W315" t="n">
        <v>6.81</v>
      </c>
      <c r="X315" t="n">
        <v>0.22</v>
      </c>
      <c r="Y315" t="n">
        <v>1</v>
      </c>
      <c r="Z315" t="n">
        <v>10</v>
      </c>
    </row>
    <row r="316">
      <c r="A316" t="n">
        <v>0</v>
      </c>
      <c r="B316" t="n">
        <v>40</v>
      </c>
      <c r="C316" t="inlineStr">
        <is>
          <t xml:space="preserve">CONCLUIDO	</t>
        </is>
      </c>
      <c r="D316" t="n">
        <v>2.9255</v>
      </c>
      <c r="E316" t="n">
        <v>34.18</v>
      </c>
      <c r="F316" t="n">
        <v>28.9</v>
      </c>
      <c r="G316" t="n">
        <v>9.800000000000001</v>
      </c>
      <c r="H316" t="n">
        <v>0.2</v>
      </c>
      <c r="I316" t="n">
        <v>177</v>
      </c>
      <c r="J316" t="n">
        <v>89.87</v>
      </c>
      <c r="K316" t="n">
        <v>37.55</v>
      </c>
      <c r="L316" t="n">
        <v>1</v>
      </c>
      <c r="M316" t="n">
        <v>175</v>
      </c>
      <c r="N316" t="n">
        <v>11.32</v>
      </c>
      <c r="O316" t="n">
        <v>11317.98</v>
      </c>
      <c r="P316" t="n">
        <v>244.46</v>
      </c>
      <c r="Q316" t="n">
        <v>453.02</v>
      </c>
      <c r="R316" t="n">
        <v>230.66</v>
      </c>
      <c r="S316" t="n">
        <v>57.64</v>
      </c>
      <c r="T316" t="n">
        <v>83584.10000000001</v>
      </c>
      <c r="U316" t="n">
        <v>0.25</v>
      </c>
      <c r="V316" t="n">
        <v>0.73</v>
      </c>
      <c r="W316" t="n">
        <v>7.09</v>
      </c>
      <c r="X316" t="n">
        <v>5.16</v>
      </c>
      <c r="Y316" t="n">
        <v>1</v>
      </c>
      <c r="Z316" t="n">
        <v>10</v>
      </c>
    </row>
    <row r="317">
      <c r="A317" t="n">
        <v>1</v>
      </c>
      <c r="B317" t="n">
        <v>40</v>
      </c>
      <c r="C317" t="inlineStr">
        <is>
          <t xml:space="preserve">CONCLUIDO	</t>
        </is>
      </c>
      <c r="D317" t="n">
        <v>3.1121</v>
      </c>
      <c r="E317" t="n">
        <v>32.13</v>
      </c>
      <c r="F317" t="n">
        <v>27.64</v>
      </c>
      <c r="G317" t="n">
        <v>12.29</v>
      </c>
      <c r="H317" t="n">
        <v>0.24</v>
      </c>
      <c r="I317" t="n">
        <v>135</v>
      </c>
      <c r="J317" t="n">
        <v>90.18000000000001</v>
      </c>
      <c r="K317" t="n">
        <v>37.55</v>
      </c>
      <c r="L317" t="n">
        <v>1.25</v>
      </c>
      <c r="M317" t="n">
        <v>133</v>
      </c>
      <c r="N317" t="n">
        <v>11.37</v>
      </c>
      <c r="O317" t="n">
        <v>11355.7</v>
      </c>
      <c r="P317" t="n">
        <v>233.07</v>
      </c>
      <c r="Q317" t="n">
        <v>452.9</v>
      </c>
      <c r="R317" t="n">
        <v>189.55</v>
      </c>
      <c r="S317" t="n">
        <v>57.64</v>
      </c>
      <c r="T317" t="n">
        <v>63237.97</v>
      </c>
      <c r="U317" t="n">
        <v>0.3</v>
      </c>
      <c r="V317" t="n">
        <v>0.77</v>
      </c>
      <c r="W317" t="n">
        <v>7.02</v>
      </c>
      <c r="X317" t="n">
        <v>3.91</v>
      </c>
      <c r="Y317" t="n">
        <v>1</v>
      </c>
      <c r="Z317" t="n">
        <v>10</v>
      </c>
    </row>
    <row r="318">
      <c r="A318" t="n">
        <v>2</v>
      </c>
      <c r="B318" t="n">
        <v>40</v>
      </c>
      <c r="C318" t="inlineStr">
        <is>
          <t xml:space="preserve">CONCLUIDO	</t>
        </is>
      </c>
      <c r="D318" t="n">
        <v>3.2345</v>
      </c>
      <c r="E318" t="n">
        <v>30.92</v>
      </c>
      <c r="F318" t="n">
        <v>26.9</v>
      </c>
      <c r="G318" t="n">
        <v>14.67</v>
      </c>
      <c r="H318" t="n">
        <v>0.29</v>
      </c>
      <c r="I318" t="n">
        <v>110</v>
      </c>
      <c r="J318" t="n">
        <v>90.48</v>
      </c>
      <c r="K318" t="n">
        <v>37.55</v>
      </c>
      <c r="L318" t="n">
        <v>1.5</v>
      </c>
      <c r="M318" t="n">
        <v>108</v>
      </c>
      <c r="N318" t="n">
        <v>11.43</v>
      </c>
      <c r="O318" t="n">
        <v>11393.43</v>
      </c>
      <c r="P318" t="n">
        <v>226.05</v>
      </c>
      <c r="Q318" t="n">
        <v>453.01</v>
      </c>
      <c r="R318" t="n">
        <v>165.32</v>
      </c>
      <c r="S318" t="n">
        <v>57.64</v>
      </c>
      <c r="T318" t="n">
        <v>51246.37</v>
      </c>
      <c r="U318" t="n">
        <v>0.35</v>
      </c>
      <c r="V318" t="n">
        <v>0.79</v>
      </c>
      <c r="W318" t="n">
        <v>6.98</v>
      </c>
      <c r="X318" t="n">
        <v>3.17</v>
      </c>
      <c r="Y318" t="n">
        <v>1</v>
      </c>
      <c r="Z318" t="n">
        <v>10</v>
      </c>
    </row>
    <row r="319">
      <c r="A319" t="n">
        <v>3</v>
      </c>
      <c r="B319" t="n">
        <v>40</v>
      </c>
      <c r="C319" t="inlineStr">
        <is>
          <t xml:space="preserve">CONCLUIDO	</t>
        </is>
      </c>
      <c r="D319" t="n">
        <v>3.3292</v>
      </c>
      <c r="E319" t="n">
        <v>30.04</v>
      </c>
      <c r="F319" t="n">
        <v>26.36</v>
      </c>
      <c r="G319" t="n">
        <v>17.19</v>
      </c>
      <c r="H319" t="n">
        <v>0.34</v>
      </c>
      <c r="I319" t="n">
        <v>92</v>
      </c>
      <c r="J319" t="n">
        <v>90.79000000000001</v>
      </c>
      <c r="K319" t="n">
        <v>37.55</v>
      </c>
      <c r="L319" t="n">
        <v>1.75</v>
      </c>
      <c r="M319" t="n">
        <v>90</v>
      </c>
      <c r="N319" t="n">
        <v>11.49</v>
      </c>
      <c r="O319" t="n">
        <v>11431.19</v>
      </c>
      <c r="P319" t="n">
        <v>220.63</v>
      </c>
      <c r="Q319" t="n">
        <v>452.72</v>
      </c>
      <c r="R319" t="n">
        <v>147.92</v>
      </c>
      <c r="S319" t="n">
        <v>57.64</v>
      </c>
      <c r="T319" t="n">
        <v>42636.85</v>
      </c>
      <c r="U319" t="n">
        <v>0.39</v>
      </c>
      <c r="V319" t="n">
        <v>0.8</v>
      </c>
      <c r="W319" t="n">
        <v>6.95</v>
      </c>
      <c r="X319" t="n">
        <v>2.63</v>
      </c>
      <c r="Y319" t="n">
        <v>1</v>
      </c>
      <c r="Z319" t="n">
        <v>10</v>
      </c>
    </row>
    <row r="320">
      <c r="A320" t="n">
        <v>4</v>
      </c>
      <c r="B320" t="n">
        <v>40</v>
      </c>
      <c r="C320" t="inlineStr">
        <is>
          <t xml:space="preserve">CONCLUIDO	</t>
        </is>
      </c>
      <c r="D320" t="n">
        <v>3.3996</v>
      </c>
      <c r="E320" t="n">
        <v>29.42</v>
      </c>
      <c r="F320" t="n">
        <v>25.98</v>
      </c>
      <c r="G320" t="n">
        <v>19.73</v>
      </c>
      <c r="H320" t="n">
        <v>0.39</v>
      </c>
      <c r="I320" t="n">
        <v>79</v>
      </c>
      <c r="J320" t="n">
        <v>91.09999999999999</v>
      </c>
      <c r="K320" t="n">
        <v>37.55</v>
      </c>
      <c r="L320" t="n">
        <v>2</v>
      </c>
      <c r="M320" t="n">
        <v>77</v>
      </c>
      <c r="N320" t="n">
        <v>11.54</v>
      </c>
      <c r="O320" t="n">
        <v>11468.97</v>
      </c>
      <c r="P320" t="n">
        <v>216.67</v>
      </c>
      <c r="Q320" t="n">
        <v>452.69</v>
      </c>
      <c r="R320" t="n">
        <v>135.47</v>
      </c>
      <c r="S320" t="n">
        <v>57.64</v>
      </c>
      <c r="T320" t="n">
        <v>36480.41</v>
      </c>
      <c r="U320" t="n">
        <v>0.43</v>
      </c>
      <c r="V320" t="n">
        <v>0.82</v>
      </c>
      <c r="W320" t="n">
        <v>6.93</v>
      </c>
      <c r="X320" t="n">
        <v>2.26</v>
      </c>
      <c r="Y320" t="n">
        <v>1</v>
      </c>
      <c r="Z320" t="n">
        <v>10</v>
      </c>
    </row>
    <row r="321">
      <c r="A321" t="n">
        <v>5</v>
      </c>
      <c r="B321" t="n">
        <v>40</v>
      </c>
      <c r="C321" t="inlineStr">
        <is>
          <t xml:space="preserve">CONCLUIDO	</t>
        </is>
      </c>
      <c r="D321" t="n">
        <v>3.4502</v>
      </c>
      <c r="E321" t="n">
        <v>28.98</v>
      </c>
      <c r="F321" t="n">
        <v>25.72</v>
      </c>
      <c r="G321" t="n">
        <v>22.05</v>
      </c>
      <c r="H321" t="n">
        <v>0.43</v>
      </c>
      <c r="I321" t="n">
        <v>70</v>
      </c>
      <c r="J321" t="n">
        <v>91.40000000000001</v>
      </c>
      <c r="K321" t="n">
        <v>37.55</v>
      </c>
      <c r="L321" t="n">
        <v>2.25</v>
      </c>
      <c r="M321" t="n">
        <v>68</v>
      </c>
      <c r="N321" t="n">
        <v>11.6</v>
      </c>
      <c r="O321" t="n">
        <v>11506.78</v>
      </c>
      <c r="P321" t="n">
        <v>213.8</v>
      </c>
      <c r="Q321" t="n">
        <v>452.69</v>
      </c>
      <c r="R321" t="n">
        <v>127.33</v>
      </c>
      <c r="S321" t="n">
        <v>57.64</v>
      </c>
      <c r="T321" t="n">
        <v>32452.72</v>
      </c>
      <c r="U321" t="n">
        <v>0.45</v>
      </c>
      <c r="V321" t="n">
        <v>0.82</v>
      </c>
      <c r="W321" t="n">
        <v>6.91</v>
      </c>
      <c r="X321" t="n">
        <v>1.99</v>
      </c>
      <c r="Y321" t="n">
        <v>1</v>
      </c>
      <c r="Z321" t="n">
        <v>10</v>
      </c>
    </row>
    <row r="322">
      <c r="A322" t="n">
        <v>6</v>
      </c>
      <c r="B322" t="n">
        <v>40</v>
      </c>
      <c r="C322" t="inlineStr">
        <is>
          <t xml:space="preserve">CONCLUIDO	</t>
        </is>
      </c>
      <c r="D322" t="n">
        <v>3.4987</v>
      </c>
      <c r="E322" t="n">
        <v>28.58</v>
      </c>
      <c r="F322" t="n">
        <v>25.47</v>
      </c>
      <c r="G322" t="n">
        <v>24.65</v>
      </c>
      <c r="H322" t="n">
        <v>0.48</v>
      </c>
      <c r="I322" t="n">
        <v>62</v>
      </c>
      <c r="J322" t="n">
        <v>91.70999999999999</v>
      </c>
      <c r="K322" t="n">
        <v>37.55</v>
      </c>
      <c r="L322" t="n">
        <v>2.5</v>
      </c>
      <c r="M322" t="n">
        <v>60</v>
      </c>
      <c r="N322" t="n">
        <v>11.66</v>
      </c>
      <c r="O322" t="n">
        <v>11544.61</v>
      </c>
      <c r="P322" t="n">
        <v>210.74</v>
      </c>
      <c r="Q322" t="n">
        <v>452.63</v>
      </c>
      <c r="R322" t="n">
        <v>118.9</v>
      </c>
      <c r="S322" t="n">
        <v>57.64</v>
      </c>
      <c r="T322" t="n">
        <v>28280.33</v>
      </c>
      <c r="U322" t="n">
        <v>0.48</v>
      </c>
      <c r="V322" t="n">
        <v>0.83</v>
      </c>
      <c r="W322" t="n">
        <v>6.9</v>
      </c>
      <c r="X322" t="n">
        <v>1.75</v>
      </c>
      <c r="Y322" t="n">
        <v>1</v>
      </c>
      <c r="Z322" t="n">
        <v>10</v>
      </c>
    </row>
    <row r="323">
      <c r="A323" t="n">
        <v>7</v>
      </c>
      <c r="B323" t="n">
        <v>40</v>
      </c>
      <c r="C323" t="inlineStr">
        <is>
          <t xml:space="preserve">CONCLUIDO	</t>
        </is>
      </c>
      <c r="D323" t="n">
        <v>3.533</v>
      </c>
      <c r="E323" t="n">
        <v>28.3</v>
      </c>
      <c r="F323" t="n">
        <v>25.31</v>
      </c>
      <c r="G323" t="n">
        <v>27.11</v>
      </c>
      <c r="H323" t="n">
        <v>0.52</v>
      </c>
      <c r="I323" t="n">
        <v>56</v>
      </c>
      <c r="J323" t="n">
        <v>92.02</v>
      </c>
      <c r="K323" t="n">
        <v>37.55</v>
      </c>
      <c r="L323" t="n">
        <v>2.75</v>
      </c>
      <c r="M323" t="n">
        <v>54</v>
      </c>
      <c r="N323" t="n">
        <v>11.71</v>
      </c>
      <c r="O323" t="n">
        <v>11582.46</v>
      </c>
      <c r="P323" t="n">
        <v>208.74</v>
      </c>
      <c r="Q323" t="n">
        <v>452.71</v>
      </c>
      <c r="R323" t="n">
        <v>113.68</v>
      </c>
      <c r="S323" t="n">
        <v>57.64</v>
      </c>
      <c r="T323" t="n">
        <v>25696.65</v>
      </c>
      <c r="U323" t="n">
        <v>0.51</v>
      </c>
      <c r="V323" t="n">
        <v>0.84</v>
      </c>
      <c r="W323" t="n">
        <v>6.89</v>
      </c>
      <c r="X323" t="n">
        <v>1.58</v>
      </c>
      <c r="Y323" t="n">
        <v>1</v>
      </c>
      <c r="Z323" t="n">
        <v>10</v>
      </c>
    </row>
    <row r="324">
      <c r="A324" t="n">
        <v>8</v>
      </c>
      <c r="B324" t="n">
        <v>40</v>
      </c>
      <c r="C324" t="inlineStr">
        <is>
          <t xml:space="preserve">CONCLUIDO	</t>
        </is>
      </c>
      <c r="D324" t="n">
        <v>3.5616</v>
      </c>
      <c r="E324" t="n">
        <v>28.08</v>
      </c>
      <c r="F324" t="n">
        <v>25.17</v>
      </c>
      <c r="G324" t="n">
        <v>29.62</v>
      </c>
      <c r="H324" t="n">
        <v>0.57</v>
      </c>
      <c r="I324" t="n">
        <v>51</v>
      </c>
      <c r="J324" t="n">
        <v>92.31999999999999</v>
      </c>
      <c r="K324" t="n">
        <v>37.55</v>
      </c>
      <c r="L324" t="n">
        <v>3</v>
      </c>
      <c r="M324" t="n">
        <v>49</v>
      </c>
      <c r="N324" t="n">
        <v>11.77</v>
      </c>
      <c r="O324" t="n">
        <v>11620.34</v>
      </c>
      <c r="P324" t="n">
        <v>206.8</v>
      </c>
      <c r="Q324" t="n">
        <v>452.7</v>
      </c>
      <c r="R324" t="n">
        <v>109.5</v>
      </c>
      <c r="S324" t="n">
        <v>57.64</v>
      </c>
      <c r="T324" t="n">
        <v>23632.32</v>
      </c>
      <c r="U324" t="n">
        <v>0.53</v>
      </c>
      <c r="V324" t="n">
        <v>0.84</v>
      </c>
      <c r="W324" t="n">
        <v>6.88</v>
      </c>
      <c r="X324" t="n">
        <v>1.45</v>
      </c>
      <c r="Y324" t="n">
        <v>1</v>
      </c>
      <c r="Z324" t="n">
        <v>10</v>
      </c>
    </row>
    <row r="325">
      <c r="A325" t="n">
        <v>9</v>
      </c>
      <c r="B325" t="n">
        <v>40</v>
      </c>
      <c r="C325" t="inlineStr">
        <is>
          <t xml:space="preserve">CONCLUIDO	</t>
        </is>
      </c>
      <c r="D325" t="n">
        <v>3.5881</v>
      </c>
      <c r="E325" t="n">
        <v>27.87</v>
      </c>
      <c r="F325" t="n">
        <v>25.04</v>
      </c>
      <c r="G325" t="n">
        <v>31.97</v>
      </c>
      <c r="H325" t="n">
        <v>0.62</v>
      </c>
      <c r="I325" t="n">
        <v>47</v>
      </c>
      <c r="J325" t="n">
        <v>92.63</v>
      </c>
      <c r="K325" t="n">
        <v>37.55</v>
      </c>
      <c r="L325" t="n">
        <v>3.25</v>
      </c>
      <c r="M325" t="n">
        <v>45</v>
      </c>
      <c r="N325" t="n">
        <v>11.83</v>
      </c>
      <c r="O325" t="n">
        <v>11658.24</v>
      </c>
      <c r="P325" t="n">
        <v>204.74</v>
      </c>
      <c r="Q325" t="n">
        <v>452.63</v>
      </c>
      <c r="R325" t="n">
        <v>105.1</v>
      </c>
      <c r="S325" t="n">
        <v>57.64</v>
      </c>
      <c r="T325" t="n">
        <v>21451.67</v>
      </c>
      <c r="U325" t="n">
        <v>0.55</v>
      </c>
      <c r="V325" t="n">
        <v>0.85</v>
      </c>
      <c r="W325" t="n">
        <v>6.87</v>
      </c>
      <c r="X325" t="n">
        <v>1.31</v>
      </c>
      <c r="Y325" t="n">
        <v>1</v>
      </c>
      <c r="Z325" t="n">
        <v>10</v>
      </c>
    </row>
    <row r="326">
      <c r="A326" t="n">
        <v>10</v>
      </c>
      <c r="B326" t="n">
        <v>40</v>
      </c>
      <c r="C326" t="inlineStr">
        <is>
          <t xml:space="preserve">CONCLUIDO	</t>
        </is>
      </c>
      <c r="D326" t="n">
        <v>3.6134</v>
      </c>
      <c r="E326" t="n">
        <v>27.67</v>
      </c>
      <c r="F326" t="n">
        <v>24.92</v>
      </c>
      <c r="G326" t="n">
        <v>34.78</v>
      </c>
      <c r="H326" t="n">
        <v>0.66</v>
      </c>
      <c r="I326" t="n">
        <v>43</v>
      </c>
      <c r="J326" t="n">
        <v>92.94</v>
      </c>
      <c r="K326" t="n">
        <v>37.55</v>
      </c>
      <c r="L326" t="n">
        <v>3.5</v>
      </c>
      <c r="M326" t="n">
        <v>41</v>
      </c>
      <c r="N326" t="n">
        <v>11.88</v>
      </c>
      <c r="O326" t="n">
        <v>11696.16</v>
      </c>
      <c r="P326" t="n">
        <v>203.08</v>
      </c>
      <c r="Q326" t="n">
        <v>452.74</v>
      </c>
      <c r="R326" t="n">
        <v>101.22</v>
      </c>
      <c r="S326" t="n">
        <v>57.64</v>
      </c>
      <c r="T326" t="n">
        <v>19531.03</v>
      </c>
      <c r="U326" t="n">
        <v>0.57</v>
      </c>
      <c r="V326" t="n">
        <v>0.85</v>
      </c>
      <c r="W326" t="n">
        <v>6.87</v>
      </c>
      <c r="X326" t="n">
        <v>1.2</v>
      </c>
      <c r="Y326" t="n">
        <v>1</v>
      </c>
      <c r="Z326" t="n">
        <v>10</v>
      </c>
    </row>
    <row r="327">
      <c r="A327" t="n">
        <v>11</v>
      </c>
      <c r="B327" t="n">
        <v>40</v>
      </c>
      <c r="C327" t="inlineStr">
        <is>
          <t xml:space="preserve">CONCLUIDO	</t>
        </is>
      </c>
      <c r="D327" t="n">
        <v>3.6264</v>
      </c>
      <c r="E327" t="n">
        <v>27.58</v>
      </c>
      <c r="F327" t="n">
        <v>24.88</v>
      </c>
      <c r="G327" t="n">
        <v>37.32</v>
      </c>
      <c r="H327" t="n">
        <v>0.71</v>
      </c>
      <c r="I327" t="n">
        <v>40</v>
      </c>
      <c r="J327" t="n">
        <v>93.23999999999999</v>
      </c>
      <c r="K327" t="n">
        <v>37.55</v>
      </c>
      <c r="L327" t="n">
        <v>3.75</v>
      </c>
      <c r="M327" t="n">
        <v>38</v>
      </c>
      <c r="N327" t="n">
        <v>11.94</v>
      </c>
      <c r="O327" t="n">
        <v>11734.1</v>
      </c>
      <c r="P327" t="n">
        <v>202.06</v>
      </c>
      <c r="Q327" t="n">
        <v>452.71</v>
      </c>
      <c r="R327" t="n">
        <v>99.59</v>
      </c>
      <c r="S327" t="n">
        <v>57.64</v>
      </c>
      <c r="T327" t="n">
        <v>18735</v>
      </c>
      <c r="U327" t="n">
        <v>0.58</v>
      </c>
      <c r="V327" t="n">
        <v>0.85</v>
      </c>
      <c r="W327" t="n">
        <v>6.87</v>
      </c>
      <c r="X327" t="n">
        <v>1.15</v>
      </c>
      <c r="Y327" t="n">
        <v>1</v>
      </c>
      <c r="Z327" t="n">
        <v>10</v>
      </c>
    </row>
    <row r="328">
      <c r="A328" t="n">
        <v>12</v>
      </c>
      <c r="B328" t="n">
        <v>40</v>
      </c>
      <c r="C328" t="inlineStr">
        <is>
          <t xml:space="preserve">CONCLUIDO	</t>
        </is>
      </c>
      <c r="D328" t="n">
        <v>3.6471</v>
      </c>
      <c r="E328" t="n">
        <v>27.42</v>
      </c>
      <c r="F328" t="n">
        <v>24.78</v>
      </c>
      <c r="G328" t="n">
        <v>40.18</v>
      </c>
      <c r="H328" t="n">
        <v>0.75</v>
      </c>
      <c r="I328" t="n">
        <v>37</v>
      </c>
      <c r="J328" t="n">
        <v>93.55</v>
      </c>
      <c r="K328" t="n">
        <v>37.55</v>
      </c>
      <c r="L328" t="n">
        <v>4</v>
      </c>
      <c r="M328" t="n">
        <v>35</v>
      </c>
      <c r="N328" t="n">
        <v>12</v>
      </c>
      <c r="O328" t="n">
        <v>11772.07</v>
      </c>
      <c r="P328" t="n">
        <v>200.01</v>
      </c>
      <c r="Q328" t="n">
        <v>452.59</v>
      </c>
      <c r="R328" t="n">
        <v>96.88</v>
      </c>
      <c r="S328" t="n">
        <v>57.64</v>
      </c>
      <c r="T328" t="n">
        <v>17391.9</v>
      </c>
      <c r="U328" t="n">
        <v>0.6</v>
      </c>
      <c r="V328" t="n">
        <v>0.86</v>
      </c>
      <c r="W328" t="n">
        <v>6.85</v>
      </c>
      <c r="X328" t="n">
        <v>1.05</v>
      </c>
      <c r="Y328" t="n">
        <v>1</v>
      </c>
      <c r="Z328" t="n">
        <v>10</v>
      </c>
    </row>
    <row r="329">
      <c r="A329" t="n">
        <v>13</v>
      </c>
      <c r="B329" t="n">
        <v>40</v>
      </c>
      <c r="C329" t="inlineStr">
        <is>
          <t xml:space="preserve">CONCLUIDO	</t>
        </is>
      </c>
      <c r="D329" t="n">
        <v>3.661</v>
      </c>
      <c r="E329" t="n">
        <v>27.32</v>
      </c>
      <c r="F329" t="n">
        <v>24.71</v>
      </c>
      <c r="G329" t="n">
        <v>42.37</v>
      </c>
      <c r="H329" t="n">
        <v>0.8</v>
      </c>
      <c r="I329" t="n">
        <v>35</v>
      </c>
      <c r="J329" t="n">
        <v>93.86</v>
      </c>
      <c r="K329" t="n">
        <v>37.55</v>
      </c>
      <c r="L329" t="n">
        <v>4.25</v>
      </c>
      <c r="M329" t="n">
        <v>33</v>
      </c>
      <c r="N329" t="n">
        <v>12.06</v>
      </c>
      <c r="O329" t="n">
        <v>11810.06</v>
      </c>
      <c r="P329" t="n">
        <v>199.02</v>
      </c>
      <c r="Q329" t="n">
        <v>452.63</v>
      </c>
      <c r="R329" t="n">
        <v>94.93000000000001</v>
      </c>
      <c r="S329" t="n">
        <v>57.64</v>
      </c>
      <c r="T329" t="n">
        <v>16428.56</v>
      </c>
      <c r="U329" t="n">
        <v>0.61</v>
      </c>
      <c r="V329" t="n">
        <v>0.86</v>
      </c>
      <c r="W329" t="n">
        <v>6.84</v>
      </c>
      <c r="X329" t="n">
        <v>0.99</v>
      </c>
      <c r="Y329" t="n">
        <v>1</v>
      </c>
      <c r="Z329" t="n">
        <v>10</v>
      </c>
    </row>
    <row r="330">
      <c r="A330" t="n">
        <v>14</v>
      </c>
      <c r="B330" t="n">
        <v>40</v>
      </c>
      <c r="C330" t="inlineStr">
        <is>
          <t xml:space="preserve">CONCLUIDO	</t>
        </is>
      </c>
      <c r="D330" t="n">
        <v>3.675</v>
      </c>
      <c r="E330" t="n">
        <v>27.21</v>
      </c>
      <c r="F330" t="n">
        <v>24.65</v>
      </c>
      <c r="G330" t="n">
        <v>44.81</v>
      </c>
      <c r="H330" t="n">
        <v>0.84</v>
      </c>
      <c r="I330" t="n">
        <v>33</v>
      </c>
      <c r="J330" t="n">
        <v>94.17</v>
      </c>
      <c r="K330" t="n">
        <v>37.55</v>
      </c>
      <c r="L330" t="n">
        <v>4.5</v>
      </c>
      <c r="M330" t="n">
        <v>31</v>
      </c>
      <c r="N330" t="n">
        <v>12.12</v>
      </c>
      <c r="O330" t="n">
        <v>11848.08</v>
      </c>
      <c r="P330" t="n">
        <v>197.53</v>
      </c>
      <c r="Q330" t="n">
        <v>452.59</v>
      </c>
      <c r="R330" t="n">
        <v>92.2</v>
      </c>
      <c r="S330" t="n">
        <v>57.64</v>
      </c>
      <c r="T330" t="n">
        <v>15073.97</v>
      </c>
      <c r="U330" t="n">
        <v>0.63</v>
      </c>
      <c r="V330" t="n">
        <v>0.86</v>
      </c>
      <c r="W330" t="n">
        <v>6.85</v>
      </c>
      <c r="X330" t="n">
        <v>0.92</v>
      </c>
      <c r="Y330" t="n">
        <v>1</v>
      </c>
      <c r="Z330" t="n">
        <v>10</v>
      </c>
    </row>
    <row r="331">
      <c r="A331" t="n">
        <v>15</v>
      </c>
      <c r="B331" t="n">
        <v>40</v>
      </c>
      <c r="C331" t="inlineStr">
        <is>
          <t xml:space="preserve">CONCLUIDO	</t>
        </is>
      </c>
      <c r="D331" t="n">
        <v>3.6879</v>
      </c>
      <c r="E331" t="n">
        <v>27.12</v>
      </c>
      <c r="F331" t="n">
        <v>24.59</v>
      </c>
      <c r="G331" t="n">
        <v>47.59</v>
      </c>
      <c r="H331" t="n">
        <v>0.88</v>
      </c>
      <c r="I331" t="n">
        <v>31</v>
      </c>
      <c r="J331" t="n">
        <v>94.48</v>
      </c>
      <c r="K331" t="n">
        <v>37.55</v>
      </c>
      <c r="L331" t="n">
        <v>4.75</v>
      </c>
      <c r="M331" t="n">
        <v>29</v>
      </c>
      <c r="N331" t="n">
        <v>12.17</v>
      </c>
      <c r="O331" t="n">
        <v>11886.12</v>
      </c>
      <c r="P331" t="n">
        <v>196.1</v>
      </c>
      <c r="Q331" t="n">
        <v>452.62</v>
      </c>
      <c r="R331" t="n">
        <v>90.43000000000001</v>
      </c>
      <c r="S331" t="n">
        <v>57.64</v>
      </c>
      <c r="T331" t="n">
        <v>14196.99</v>
      </c>
      <c r="U331" t="n">
        <v>0.64</v>
      </c>
      <c r="V331" t="n">
        <v>0.86</v>
      </c>
      <c r="W331" t="n">
        <v>6.85</v>
      </c>
      <c r="X331" t="n">
        <v>0.87</v>
      </c>
      <c r="Y331" t="n">
        <v>1</v>
      </c>
      <c r="Z331" t="n">
        <v>10</v>
      </c>
    </row>
    <row r="332">
      <c r="A332" t="n">
        <v>16</v>
      </c>
      <c r="B332" t="n">
        <v>40</v>
      </c>
      <c r="C332" t="inlineStr">
        <is>
          <t xml:space="preserve">CONCLUIDO	</t>
        </is>
      </c>
      <c r="D332" t="n">
        <v>3.7021</v>
      </c>
      <c r="E332" t="n">
        <v>27.01</v>
      </c>
      <c r="F332" t="n">
        <v>24.52</v>
      </c>
      <c r="G332" t="n">
        <v>50.74</v>
      </c>
      <c r="H332" t="n">
        <v>0.93</v>
      </c>
      <c r="I332" t="n">
        <v>29</v>
      </c>
      <c r="J332" t="n">
        <v>94.79000000000001</v>
      </c>
      <c r="K332" t="n">
        <v>37.55</v>
      </c>
      <c r="L332" t="n">
        <v>5</v>
      </c>
      <c r="M332" t="n">
        <v>27</v>
      </c>
      <c r="N332" t="n">
        <v>12.23</v>
      </c>
      <c r="O332" t="n">
        <v>11924.18</v>
      </c>
      <c r="P332" t="n">
        <v>194.53</v>
      </c>
      <c r="Q332" t="n">
        <v>452.61</v>
      </c>
      <c r="R332" t="n">
        <v>88.33</v>
      </c>
      <c r="S332" t="n">
        <v>57.64</v>
      </c>
      <c r="T332" t="n">
        <v>13160.45</v>
      </c>
      <c r="U332" t="n">
        <v>0.65</v>
      </c>
      <c r="V332" t="n">
        <v>0.86</v>
      </c>
      <c r="W332" t="n">
        <v>6.84</v>
      </c>
      <c r="X332" t="n">
        <v>0.8</v>
      </c>
      <c r="Y332" t="n">
        <v>1</v>
      </c>
      <c r="Z332" t="n">
        <v>10</v>
      </c>
    </row>
    <row r="333">
      <c r="A333" t="n">
        <v>17</v>
      </c>
      <c r="B333" t="n">
        <v>40</v>
      </c>
      <c r="C333" t="inlineStr">
        <is>
          <t xml:space="preserve">CONCLUIDO	</t>
        </is>
      </c>
      <c r="D333" t="n">
        <v>3.7102</v>
      </c>
      <c r="E333" t="n">
        <v>26.95</v>
      </c>
      <c r="F333" t="n">
        <v>24.48</v>
      </c>
      <c r="G333" t="n">
        <v>52.47</v>
      </c>
      <c r="H333" t="n">
        <v>0.97</v>
      </c>
      <c r="I333" t="n">
        <v>28</v>
      </c>
      <c r="J333" t="n">
        <v>95.09</v>
      </c>
      <c r="K333" t="n">
        <v>37.55</v>
      </c>
      <c r="L333" t="n">
        <v>5.25</v>
      </c>
      <c r="M333" t="n">
        <v>26</v>
      </c>
      <c r="N333" t="n">
        <v>12.29</v>
      </c>
      <c r="O333" t="n">
        <v>11962.27</v>
      </c>
      <c r="P333" t="n">
        <v>193.54</v>
      </c>
      <c r="Q333" t="n">
        <v>452.64</v>
      </c>
      <c r="R333" t="n">
        <v>87.05</v>
      </c>
      <c r="S333" t="n">
        <v>57.64</v>
      </c>
      <c r="T333" t="n">
        <v>12525.44</v>
      </c>
      <c r="U333" t="n">
        <v>0.66</v>
      </c>
      <c r="V333" t="n">
        <v>0.87</v>
      </c>
      <c r="W333" t="n">
        <v>6.84</v>
      </c>
      <c r="X333" t="n">
        <v>0.76</v>
      </c>
      <c r="Y333" t="n">
        <v>1</v>
      </c>
      <c r="Z333" t="n">
        <v>10</v>
      </c>
    </row>
    <row r="334">
      <c r="A334" t="n">
        <v>18</v>
      </c>
      <c r="B334" t="n">
        <v>40</v>
      </c>
      <c r="C334" t="inlineStr">
        <is>
          <t xml:space="preserve">CONCLUIDO	</t>
        </is>
      </c>
      <c r="D334" t="n">
        <v>3.72</v>
      </c>
      <c r="E334" t="n">
        <v>26.88</v>
      </c>
      <c r="F334" t="n">
        <v>24.45</v>
      </c>
      <c r="G334" t="n">
        <v>56.42</v>
      </c>
      <c r="H334" t="n">
        <v>1.01</v>
      </c>
      <c r="I334" t="n">
        <v>26</v>
      </c>
      <c r="J334" t="n">
        <v>95.40000000000001</v>
      </c>
      <c r="K334" t="n">
        <v>37.55</v>
      </c>
      <c r="L334" t="n">
        <v>5.5</v>
      </c>
      <c r="M334" t="n">
        <v>24</v>
      </c>
      <c r="N334" t="n">
        <v>12.35</v>
      </c>
      <c r="O334" t="n">
        <v>12000.38</v>
      </c>
      <c r="P334" t="n">
        <v>192.06</v>
      </c>
      <c r="Q334" t="n">
        <v>452.61</v>
      </c>
      <c r="R334" t="n">
        <v>85.95</v>
      </c>
      <c r="S334" t="n">
        <v>57.64</v>
      </c>
      <c r="T334" t="n">
        <v>11981.04</v>
      </c>
      <c r="U334" t="n">
        <v>0.67</v>
      </c>
      <c r="V334" t="n">
        <v>0.87</v>
      </c>
      <c r="W334" t="n">
        <v>6.84</v>
      </c>
      <c r="X334" t="n">
        <v>0.73</v>
      </c>
      <c r="Y334" t="n">
        <v>1</v>
      </c>
      <c r="Z334" t="n">
        <v>10</v>
      </c>
    </row>
    <row r="335">
      <c r="A335" t="n">
        <v>19</v>
      </c>
      <c r="B335" t="n">
        <v>40</v>
      </c>
      <c r="C335" t="inlineStr">
        <is>
          <t xml:space="preserve">CONCLUIDO	</t>
        </is>
      </c>
      <c r="D335" t="n">
        <v>3.7262</v>
      </c>
      <c r="E335" t="n">
        <v>26.84</v>
      </c>
      <c r="F335" t="n">
        <v>24.42</v>
      </c>
      <c r="G335" t="n">
        <v>58.62</v>
      </c>
      <c r="H335" t="n">
        <v>1.06</v>
      </c>
      <c r="I335" t="n">
        <v>25</v>
      </c>
      <c r="J335" t="n">
        <v>95.70999999999999</v>
      </c>
      <c r="K335" t="n">
        <v>37.55</v>
      </c>
      <c r="L335" t="n">
        <v>5.75</v>
      </c>
      <c r="M335" t="n">
        <v>23</v>
      </c>
      <c r="N335" t="n">
        <v>12.41</v>
      </c>
      <c r="O335" t="n">
        <v>12038.51</v>
      </c>
      <c r="P335" t="n">
        <v>191.29</v>
      </c>
      <c r="Q335" t="n">
        <v>452.67</v>
      </c>
      <c r="R335" t="n">
        <v>85.22</v>
      </c>
      <c r="S335" t="n">
        <v>57.64</v>
      </c>
      <c r="T335" t="n">
        <v>11623.76</v>
      </c>
      <c r="U335" t="n">
        <v>0.68</v>
      </c>
      <c r="V335" t="n">
        <v>0.87</v>
      </c>
      <c r="W335" t="n">
        <v>6.83</v>
      </c>
      <c r="X335" t="n">
        <v>0.7</v>
      </c>
      <c r="Y335" t="n">
        <v>1</v>
      </c>
      <c r="Z335" t="n">
        <v>10</v>
      </c>
    </row>
    <row r="336">
      <c r="A336" t="n">
        <v>20</v>
      </c>
      <c r="B336" t="n">
        <v>40</v>
      </c>
      <c r="C336" t="inlineStr">
        <is>
          <t xml:space="preserve">CONCLUIDO	</t>
        </is>
      </c>
      <c r="D336" t="n">
        <v>3.7345</v>
      </c>
      <c r="E336" t="n">
        <v>26.78</v>
      </c>
      <c r="F336" t="n">
        <v>24.38</v>
      </c>
      <c r="G336" t="n">
        <v>60.96</v>
      </c>
      <c r="H336" t="n">
        <v>1.1</v>
      </c>
      <c r="I336" t="n">
        <v>24</v>
      </c>
      <c r="J336" t="n">
        <v>96.02</v>
      </c>
      <c r="K336" t="n">
        <v>37.55</v>
      </c>
      <c r="L336" t="n">
        <v>6</v>
      </c>
      <c r="M336" t="n">
        <v>22</v>
      </c>
      <c r="N336" t="n">
        <v>12.47</v>
      </c>
      <c r="O336" t="n">
        <v>12076.67</v>
      </c>
      <c r="P336" t="n">
        <v>190.37</v>
      </c>
      <c r="Q336" t="n">
        <v>452.64</v>
      </c>
      <c r="R336" t="n">
        <v>83.81999999999999</v>
      </c>
      <c r="S336" t="n">
        <v>57.64</v>
      </c>
      <c r="T336" t="n">
        <v>10926.51</v>
      </c>
      <c r="U336" t="n">
        <v>0.6899999999999999</v>
      </c>
      <c r="V336" t="n">
        <v>0.87</v>
      </c>
      <c r="W336" t="n">
        <v>6.83</v>
      </c>
      <c r="X336" t="n">
        <v>0.66</v>
      </c>
      <c r="Y336" t="n">
        <v>1</v>
      </c>
      <c r="Z336" t="n">
        <v>10</v>
      </c>
    </row>
    <row r="337">
      <c r="A337" t="n">
        <v>21</v>
      </c>
      <c r="B337" t="n">
        <v>40</v>
      </c>
      <c r="C337" t="inlineStr">
        <is>
          <t xml:space="preserve">CONCLUIDO	</t>
        </is>
      </c>
      <c r="D337" t="n">
        <v>3.7411</v>
      </c>
      <c r="E337" t="n">
        <v>26.73</v>
      </c>
      <c r="F337" t="n">
        <v>24.36</v>
      </c>
      <c r="G337" t="n">
        <v>63.54</v>
      </c>
      <c r="H337" t="n">
        <v>1.14</v>
      </c>
      <c r="I337" t="n">
        <v>23</v>
      </c>
      <c r="J337" t="n">
        <v>96.33</v>
      </c>
      <c r="K337" t="n">
        <v>37.55</v>
      </c>
      <c r="L337" t="n">
        <v>6.25</v>
      </c>
      <c r="M337" t="n">
        <v>21</v>
      </c>
      <c r="N337" t="n">
        <v>12.53</v>
      </c>
      <c r="O337" t="n">
        <v>12114.85</v>
      </c>
      <c r="P337" t="n">
        <v>188.9</v>
      </c>
      <c r="Q337" t="n">
        <v>452.57</v>
      </c>
      <c r="R337" t="n">
        <v>82.89</v>
      </c>
      <c r="S337" t="n">
        <v>57.64</v>
      </c>
      <c r="T337" t="n">
        <v>10468.72</v>
      </c>
      <c r="U337" t="n">
        <v>0.7</v>
      </c>
      <c r="V337" t="n">
        <v>0.87</v>
      </c>
      <c r="W337" t="n">
        <v>6.83</v>
      </c>
      <c r="X337" t="n">
        <v>0.63</v>
      </c>
      <c r="Y337" t="n">
        <v>1</v>
      </c>
      <c r="Z337" t="n">
        <v>10</v>
      </c>
    </row>
    <row r="338">
      <c r="A338" t="n">
        <v>22</v>
      </c>
      <c r="B338" t="n">
        <v>40</v>
      </c>
      <c r="C338" t="inlineStr">
        <is>
          <t xml:space="preserve">CONCLUIDO	</t>
        </is>
      </c>
      <c r="D338" t="n">
        <v>3.7486</v>
      </c>
      <c r="E338" t="n">
        <v>26.68</v>
      </c>
      <c r="F338" t="n">
        <v>24.32</v>
      </c>
      <c r="G338" t="n">
        <v>66.33</v>
      </c>
      <c r="H338" t="n">
        <v>1.18</v>
      </c>
      <c r="I338" t="n">
        <v>22</v>
      </c>
      <c r="J338" t="n">
        <v>96.64</v>
      </c>
      <c r="K338" t="n">
        <v>37.55</v>
      </c>
      <c r="L338" t="n">
        <v>6.5</v>
      </c>
      <c r="M338" t="n">
        <v>20</v>
      </c>
      <c r="N338" t="n">
        <v>12.59</v>
      </c>
      <c r="O338" t="n">
        <v>12153.06</v>
      </c>
      <c r="P338" t="n">
        <v>187.78</v>
      </c>
      <c r="Q338" t="n">
        <v>452.64</v>
      </c>
      <c r="R338" t="n">
        <v>81.52</v>
      </c>
      <c r="S338" t="n">
        <v>57.64</v>
      </c>
      <c r="T338" t="n">
        <v>9786.959999999999</v>
      </c>
      <c r="U338" t="n">
        <v>0.71</v>
      </c>
      <c r="V338" t="n">
        <v>0.87</v>
      </c>
      <c r="W338" t="n">
        <v>6.83</v>
      </c>
      <c r="X338" t="n">
        <v>0.59</v>
      </c>
      <c r="Y338" t="n">
        <v>1</v>
      </c>
      <c r="Z338" t="n">
        <v>10</v>
      </c>
    </row>
    <row r="339">
      <c r="A339" t="n">
        <v>23</v>
      </c>
      <c r="B339" t="n">
        <v>40</v>
      </c>
      <c r="C339" t="inlineStr">
        <is>
          <t xml:space="preserve">CONCLUIDO	</t>
        </is>
      </c>
      <c r="D339" t="n">
        <v>3.7566</v>
      </c>
      <c r="E339" t="n">
        <v>26.62</v>
      </c>
      <c r="F339" t="n">
        <v>24.28</v>
      </c>
      <c r="G339" t="n">
        <v>69.38</v>
      </c>
      <c r="H339" t="n">
        <v>1.22</v>
      </c>
      <c r="I339" t="n">
        <v>21</v>
      </c>
      <c r="J339" t="n">
        <v>96.95</v>
      </c>
      <c r="K339" t="n">
        <v>37.55</v>
      </c>
      <c r="L339" t="n">
        <v>6.75</v>
      </c>
      <c r="M339" t="n">
        <v>19</v>
      </c>
      <c r="N339" t="n">
        <v>12.65</v>
      </c>
      <c r="O339" t="n">
        <v>12191.28</v>
      </c>
      <c r="P339" t="n">
        <v>186.63</v>
      </c>
      <c r="Q339" t="n">
        <v>452.64</v>
      </c>
      <c r="R339" t="n">
        <v>80.44</v>
      </c>
      <c r="S339" t="n">
        <v>57.64</v>
      </c>
      <c r="T339" t="n">
        <v>9253.68</v>
      </c>
      <c r="U339" t="n">
        <v>0.72</v>
      </c>
      <c r="V339" t="n">
        <v>0.87</v>
      </c>
      <c r="W339" t="n">
        <v>6.83</v>
      </c>
      <c r="X339" t="n">
        <v>0.5600000000000001</v>
      </c>
      <c r="Y339" t="n">
        <v>1</v>
      </c>
      <c r="Z339" t="n">
        <v>10</v>
      </c>
    </row>
    <row r="340">
      <c r="A340" t="n">
        <v>24</v>
      </c>
      <c r="B340" t="n">
        <v>40</v>
      </c>
      <c r="C340" t="inlineStr">
        <is>
          <t xml:space="preserve">CONCLUIDO	</t>
        </is>
      </c>
      <c r="D340" t="n">
        <v>3.7623</v>
      </c>
      <c r="E340" t="n">
        <v>26.58</v>
      </c>
      <c r="F340" t="n">
        <v>24.26</v>
      </c>
      <c r="G340" t="n">
        <v>72.79000000000001</v>
      </c>
      <c r="H340" t="n">
        <v>1.27</v>
      </c>
      <c r="I340" t="n">
        <v>20</v>
      </c>
      <c r="J340" t="n">
        <v>97.26000000000001</v>
      </c>
      <c r="K340" t="n">
        <v>37.55</v>
      </c>
      <c r="L340" t="n">
        <v>7</v>
      </c>
      <c r="M340" t="n">
        <v>18</v>
      </c>
      <c r="N340" t="n">
        <v>12.71</v>
      </c>
      <c r="O340" t="n">
        <v>12229.54</v>
      </c>
      <c r="P340" t="n">
        <v>185.05</v>
      </c>
      <c r="Q340" t="n">
        <v>452.57</v>
      </c>
      <c r="R340" t="n">
        <v>79.83</v>
      </c>
      <c r="S340" t="n">
        <v>57.64</v>
      </c>
      <c r="T340" t="n">
        <v>8953.24</v>
      </c>
      <c r="U340" t="n">
        <v>0.72</v>
      </c>
      <c r="V340" t="n">
        <v>0.87</v>
      </c>
      <c r="W340" t="n">
        <v>6.83</v>
      </c>
      <c r="X340" t="n">
        <v>0.54</v>
      </c>
      <c r="Y340" t="n">
        <v>1</v>
      </c>
      <c r="Z340" t="n">
        <v>10</v>
      </c>
    </row>
    <row r="341">
      <c r="A341" t="n">
        <v>25</v>
      </c>
      <c r="B341" t="n">
        <v>40</v>
      </c>
      <c r="C341" t="inlineStr">
        <is>
          <t xml:space="preserve">CONCLUIDO	</t>
        </is>
      </c>
      <c r="D341" t="n">
        <v>3.7598</v>
      </c>
      <c r="E341" t="n">
        <v>26.6</v>
      </c>
      <c r="F341" t="n">
        <v>24.28</v>
      </c>
      <c r="G341" t="n">
        <v>72.84</v>
      </c>
      <c r="H341" t="n">
        <v>1.31</v>
      </c>
      <c r="I341" t="n">
        <v>20</v>
      </c>
      <c r="J341" t="n">
        <v>97.56999999999999</v>
      </c>
      <c r="K341" t="n">
        <v>37.55</v>
      </c>
      <c r="L341" t="n">
        <v>7.25</v>
      </c>
      <c r="M341" t="n">
        <v>18</v>
      </c>
      <c r="N341" t="n">
        <v>12.77</v>
      </c>
      <c r="O341" t="n">
        <v>12267.81</v>
      </c>
      <c r="P341" t="n">
        <v>184.1</v>
      </c>
      <c r="Q341" t="n">
        <v>452.62</v>
      </c>
      <c r="R341" t="n">
        <v>80.20999999999999</v>
      </c>
      <c r="S341" t="n">
        <v>57.64</v>
      </c>
      <c r="T341" t="n">
        <v>9141.57</v>
      </c>
      <c r="U341" t="n">
        <v>0.72</v>
      </c>
      <c r="V341" t="n">
        <v>0.87</v>
      </c>
      <c r="W341" t="n">
        <v>6.83</v>
      </c>
      <c r="X341" t="n">
        <v>0.55</v>
      </c>
      <c r="Y341" t="n">
        <v>1</v>
      </c>
      <c r="Z341" t="n">
        <v>10</v>
      </c>
    </row>
    <row r="342">
      <c r="A342" t="n">
        <v>26</v>
      </c>
      <c r="B342" t="n">
        <v>40</v>
      </c>
      <c r="C342" t="inlineStr">
        <is>
          <t xml:space="preserve">CONCLUIDO	</t>
        </is>
      </c>
      <c r="D342" t="n">
        <v>3.7686</v>
      </c>
      <c r="E342" t="n">
        <v>26.54</v>
      </c>
      <c r="F342" t="n">
        <v>24.24</v>
      </c>
      <c r="G342" t="n">
        <v>76.54000000000001</v>
      </c>
      <c r="H342" t="n">
        <v>1.35</v>
      </c>
      <c r="I342" t="n">
        <v>19</v>
      </c>
      <c r="J342" t="n">
        <v>97.88</v>
      </c>
      <c r="K342" t="n">
        <v>37.55</v>
      </c>
      <c r="L342" t="n">
        <v>7.5</v>
      </c>
      <c r="M342" t="n">
        <v>17</v>
      </c>
      <c r="N342" t="n">
        <v>12.83</v>
      </c>
      <c r="O342" t="n">
        <v>12306.12</v>
      </c>
      <c r="P342" t="n">
        <v>183.17</v>
      </c>
      <c r="Q342" t="n">
        <v>452.62</v>
      </c>
      <c r="R342" t="n">
        <v>78.91</v>
      </c>
      <c r="S342" t="n">
        <v>57.64</v>
      </c>
      <c r="T342" t="n">
        <v>8498.299999999999</v>
      </c>
      <c r="U342" t="n">
        <v>0.73</v>
      </c>
      <c r="V342" t="n">
        <v>0.87</v>
      </c>
      <c r="W342" t="n">
        <v>6.83</v>
      </c>
      <c r="X342" t="n">
        <v>0.51</v>
      </c>
      <c r="Y342" t="n">
        <v>1</v>
      </c>
      <c r="Z342" t="n">
        <v>10</v>
      </c>
    </row>
    <row r="343">
      <c r="A343" t="n">
        <v>27</v>
      </c>
      <c r="B343" t="n">
        <v>40</v>
      </c>
      <c r="C343" t="inlineStr">
        <is>
          <t xml:space="preserve">CONCLUIDO	</t>
        </is>
      </c>
      <c r="D343" t="n">
        <v>3.7759</v>
      </c>
      <c r="E343" t="n">
        <v>26.48</v>
      </c>
      <c r="F343" t="n">
        <v>24.2</v>
      </c>
      <c r="G343" t="n">
        <v>80.68000000000001</v>
      </c>
      <c r="H343" t="n">
        <v>1.39</v>
      </c>
      <c r="I343" t="n">
        <v>18</v>
      </c>
      <c r="J343" t="n">
        <v>98.19</v>
      </c>
      <c r="K343" t="n">
        <v>37.55</v>
      </c>
      <c r="L343" t="n">
        <v>7.75</v>
      </c>
      <c r="M343" t="n">
        <v>16</v>
      </c>
      <c r="N343" t="n">
        <v>12.89</v>
      </c>
      <c r="O343" t="n">
        <v>12344.44</v>
      </c>
      <c r="P343" t="n">
        <v>182.39</v>
      </c>
      <c r="Q343" t="n">
        <v>452.65</v>
      </c>
      <c r="R343" t="n">
        <v>77.92</v>
      </c>
      <c r="S343" t="n">
        <v>57.64</v>
      </c>
      <c r="T343" t="n">
        <v>8008.31</v>
      </c>
      <c r="U343" t="n">
        <v>0.74</v>
      </c>
      <c r="V343" t="n">
        <v>0.88</v>
      </c>
      <c r="W343" t="n">
        <v>6.82</v>
      </c>
      <c r="X343" t="n">
        <v>0.48</v>
      </c>
      <c r="Y343" t="n">
        <v>1</v>
      </c>
      <c r="Z343" t="n">
        <v>10</v>
      </c>
    </row>
    <row r="344">
      <c r="A344" t="n">
        <v>28</v>
      </c>
      <c r="B344" t="n">
        <v>40</v>
      </c>
      <c r="C344" t="inlineStr">
        <is>
          <t xml:space="preserve">CONCLUIDO	</t>
        </is>
      </c>
      <c r="D344" t="n">
        <v>3.775</v>
      </c>
      <c r="E344" t="n">
        <v>26.49</v>
      </c>
      <c r="F344" t="n">
        <v>24.21</v>
      </c>
      <c r="G344" t="n">
        <v>80.7</v>
      </c>
      <c r="H344" t="n">
        <v>1.43</v>
      </c>
      <c r="I344" t="n">
        <v>18</v>
      </c>
      <c r="J344" t="n">
        <v>98.5</v>
      </c>
      <c r="K344" t="n">
        <v>37.55</v>
      </c>
      <c r="L344" t="n">
        <v>8</v>
      </c>
      <c r="M344" t="n">
        <v>16</v>
      </c>
      <c r="N344" t="n">
        <v>12.95</v>
      </c>
      <c r="O344" t="n">
        <v>12382.79</v>
      </c>
      <c r="P344" t="n">
        <v>180.84</v>
      </c>
      <c r="Q344" t="n">
        <v>452.62</v>
      </c>
      <c r="R344" t="n">
        <v>78.03</v>
      </c>
      <c r="S344" t="n">
        <v>57.64</v>
      </c>
      <c r="T344" t="n">
        <v>8062.2</v>
      </c>
      <c r="U344" t="n">
        <v>0.74</v>
      </c>
      <c r="V344" t="n">
        <v>0.88</v>
      </c>
      <c r="W344" t="n">
        <v>6.83</v>
      </c>
      <c r="X344" t="n">
        <v>0.48</v>
      </c>
      <c r="Y344" t="n">
        <v>1</v>
      </c>
      <c r="Z344" t="n">
        <v>10</v>
      </c>
    </row>
    <row r="345">
      <c r="A345" t="n">
        <v>29</v>
      </c>
      <c r="B345" t="n">
        <v>40</v>
      </c>
      <c r="C345" t="inlineStr">
        <is>
          <t xml:space="preserve">CONCLUIDO	</t>
        </is>
      </c>
      <c r="D345" t="n">
        <v>3.7829</v>
      </c>
      <c r="E345" t="n">
        <v>26.44</v>
      </c>
      <c r="F345" t="n">
        <v>24.17</v>
      </c>
      <c r="G345" t="n">
        <v>85.31999999999999</v>
      </c>
      <c r="H345" t="n">
        <v>1.47</v>
      </c>
      <c r="I345" t="n">
        <v>17</v>
      </c>
      <c r="J345" t="n">
        <v>98.81999999999999</v>
      </c>
      <c r="K345" t="n">
        <v>37.55</v>
      </c>
      <c r="L345" t="n">
        <v>8.25</v>
      </c>
      <c r="M345" t="n">
        <v>15</v>
      </c>
      <c r="N345" t="n">
        <v>13.01</v>
      </c>
      <c r="O345" t="n">
        <v>12421.16</v>
      </c>
      <c r="P345" t="n">
        <v>180.17</v>
      </c>
      <c r="Q345" t="n">
        <v>452.57</v>
      </c>
      <c r="R345" t="n">
        <v>76.98</v>
      </c>
      <c r="S345" t="n">
        <v>57.64</v>
      </c>
      <c r="T345" t="n">
        <v>7545.13</v>
      </c>
      <c r="U345" t="n">
        <v>0.75</v>
      </c>
      <c r="V345" t="n">
        <v>0.88</v>
      </c>
      <c r="W345" t="n">
        <v>6.82</v>
      </c>
      <c r="X345" t="n">
        <v>0.45</v>
      </c>
      <c r="Y345" t="n">
        <v>1</v>
      </c>
      <c r="Z345" t="n">
        <v>10</v>
      </c>
    </row>
    <row r="346">
      <c r="A346" t="n">
        <v>30</v>
      </c>
      <c r="B346" t="n">
        <v>40</v>
      </c>
      <c r="C346" t="inlineStr">
        <is>
          <t xml:space="preserve">CONCLUIDO	</t>
        </is>
      </c>
      <c r="D346" t="n">
        <v>3.78</v>
      </c>
      <c r="E346" t="n">
        <v>26.46</v>
      </c>
      <c r="F346" t="n">
        <v>24.19</v>
      </c>
      <c r="G346" t="n">
        <v>85.39</v>
      </c>
      <c r="H346" t="n">
        <v>1.51</v>
      </c>
      <c r="I346" t="n">
        <v>17</v>
      </c>
      <c r="J346" t="n">
        <v>99.13</v>
      </c>
      <c r="K346" t="n">
        <v>37.55</v>
      </c>
      <c r="L346" t="n">
        <v>8.5</v>
      </c>
      <c r="M346" t="n">
        <v>15</v>
      </c>
      <c r="N346" t="n">
        <v>13.07</v>
      </c>
      <c r="O346" t="n">
        <v>12459.56</v>
      </c>
      <c r="P346" t="n">
        <v>179.42</v>
      </c>
      <c r="Q346" t="n">
        <v>452.57</v>
      </c>
      <c r="R346" t="n">
        <v>77.55</v>
      </c>
      <c r="S346" t="n">
        <v>57.64</v>
      </c>
      <c r="T346" t="n">
        <v>7827.74</v>
      </c>
      <c r="U346" t="n">
        <v>0.74</v>
      </c>
      <c r="V346" t="n">
        <v>0.88</v>
      </c>
      <c r="W346" t="n">
        <v>6.83</v>
      </c>
      <c r="X346" t="n">
        <v>0.47</v>
      </c>
      <c r="Y346" t="n">
        <v>1</v>
      </c>
      <c r="Z346" t="n">
        <v>10</v>
      </c>
    </row>
    <row r="347">
      <c r="A347" t="n">
        <v>31</v>
      </c>
      <c r="B347" t="n">
        <v>40</v>
      </c>
      <c r="C347" t="inlineStr">
        <is>
          <t xml:space="preserve">CONCLUIDO	</t>
        </is>
      </c>
      <c r="D347" t="n">
        <v>3.7882</v>
      </c>
      <c r="E347" t="n">
        <v>26.4</v>
      </c>
      <c r="F347" t="n">
        <v>24.16</v>
      </c>
      <c r="G347" t="n">
        <v>90.58</v>
      </c>
      <c r="H347" t="n">
        <v>1.55</v>
      </c>
      <c r="I347" t="n">
        <v>16</v>
      </c>
      <c r="J347" t="n">
        <v>99.44</v>
      </c>
      <c r="K347" t="n">
        <v>37.55</v>
      </c>
      <c r="L347" t="n">
        <v>8.75</v>
      </c>
      <c r="M347" t="n">
        <v>14</v>
      </c>
      <c r="N347" t="n">
        <v>13.14</v>
      </c>
      <c r="O347" t="n">
        <v>12497.98</v>
      </c>
      <c r="P347" t="n">
        <v>178.01</v>
      </c>
      <c r="Q347" t="n">
        <v>452.63</v>
      </c>
      <c r="R347" t="n">
        <v>76.33</v>
      </c>
      <c r="S347" t="n">
        <v>57.64</v>
      </c>
      <c r="T347" t="n">
        <v>7224.71</v>
      </c>
      <c r="U347" t="n">
        <v>0.76</v>
      </c>
      <c r="V347" t="n">
        <v>0.88</v>
      </c>
      <c r="W347" t="n">
        <v>6.82</v>
      </c>
      <c r="X347" t="n">
        <v>0.43</v>
      </c>
      <c r="Y347" t="n">
        <v>1</v>
      </c>
      <c r="Z347" t="n">
        <v>10</v>
      </c>
    </row>
    <row r="348">
      <c r="A348" t="n">
        <v>32</v>
      </c>
      <c r="B348" t="n">
        <v>40</v>
      </c>
      <c r="C348" t="inlineStr">
        <is>
          <t xml:space="preserve">CONCLUIDO	</t>
        </is>
      </c>
      <c r="D348" t="n">
        <v>3.7859</v>
      </c>
      <c r="E348" t="n">
        <v>26.41</v>
      </c>
      <c r="F348" t="n">
        <v>24.17</v>
      </c>
      <c r="G348" t="n">
        <v>90.64</v>
      </c>
      <c r="H348" t="n">
        <v>1.59</v>
      </c>
      <c r="I348" t="n">
        <v>16</v>
      </c>
      <c r="J348" t="n">
        <v>99.75</v>
      </c>
      <c r="K348" t="n">
        <v>37.55</v>
      </c>
      <c r="L348" t="n">
        <v>9</v>
      </c>
      <c r="M348" t="n">
        <v>14</v>
      </c>
      <c r="N348" t="n">
        <v>13.2</v>
      </c>
      <c r="O348" t="n">
        <v>12536.43</v>
      </c>
      <c r="P348" t="n">
        <v>177.03</v>
      </c>
      <c r="Q348" t="n">
        <v>452.57</v>
      </c>
      <c r="R348" t="n">
        <v>76.98999999999999</v>
      </c>
      <c r="S348" t="n">
        <v>57.64</v>
      </c>
      <c r="T348" t="n">
        <v>7552.04</v>
      </c>
      <c r="U348" t="n">
        <v>0.75</v>
      </c>
      <c r="V348" t="n">
        <v>0.88</v>
      </c>
      <c r="W348" t="n">
        <v>6.82</v>
      </c>
      <c r="X348" t="n">
        <v>0.45</v>
      </c>
      <c r="Y348" t="n">
        <v>1</v>
      </c>
      <c r="Z348" t="n">
        <v>10</v>
      </c>
    </row>
    <row r="349">
      <c r="A349" t="n">
        <v>33</v>
      </c>
      <c r="B349" t="n">
        <v>40</v>
      </c>
      <c r="C349" t="inlineStr">
        <is>
          <t xml:space="preserve">CONCLUIDO	</t>
        </is>
      </c>
      <c r="D349" t="n">
        <v>3.7969</v>
      </c>
      <c r="E349" t="n">
        <v>26.34</v>
      </c>
      <c r="F349" t="n">
        <v>24.11</v>
      </c>
      <c r="G349" t="n">
        <v>96.45</v>
      </c>
      <c r="H349" t="n">
        <v>1.63</v>
      </c>
      <c r="I349" t="n">
        <v>15</v>
      </c>
      <c r="J349" t="n">
        <v>100.06</v>
      </c>
      <c r="K349" t="n">
        <v>37.55</v>
      </c>
      <c r="L349" t="n">
        <v>9.25</v>
      </c>
      <c r="M349" t="n">
        <v>13</v>
      </c>
      <c r="N349" t="n">
        <v>13.26</v>
      </c>
      <c r="O349" t="n">
        <v>12574.9</v>
      </c>
      <c r="P349" t="n">
        <v>175.48</v>
      </c>
      <c r="Q349" t="n">
        <v>452.59</v>
      </c>
      <c r="R349" t="n">
        <v>74.95</v>
      </c>
      <c r="S349" t="n">
        <v>57.64</v>
      </c>
      <c r="T349" t="n">
        <v>6536.89</v>
      </c>
      <c r="U349" t="n">
        <v>0.77</v>
      </c>
      <c r="V349" t="n">
        <v>0.88</v>
      </c>
      <c r="W349" t="n">
        <v>6.82</v>
      </c>
      <c r="X349" t="n">
        <v>0.39</v>
      </c>
      <c r="Y349" t="n">
        <v>1</v>
      </c>
      <c r="Z349" t="n">
        <v>10</v>
      </c>
    </row>
    <row r="350">
      <c r="A350" t="n">
        <v>34</v>
      </c>
      <c r="B350" t="n">
        <v>40</v>
      </c>
      <c r="C350" t="inlineStr">
        <is>
          <t xml:space="preserve">CONCLUIDO	</t>
        </is>
      </c>
      <c r="D350" t="n">
        <v>3.796</v>
      </c>
      <c r="E350" t="n">
        <v>26.34</v>
      </c>
      <c r="F350" t="n">
        <v>24.12</v>
      </c>
      <c r="G350" t="n">
        <v>96.48</v>
      </c>
      <c r="H350" t="n">
        <v>1.67</v>
      </c>
      <c r="I350" t="n">
        <v>15</v>
      </c>
      <c r="J350" t="n">
        <v>100.37</v>
      </c>
      <c r="K350" t="n">
        <v>37.55</v>
      </c>
      <c r="L350" t="n">
        <v>9.5</v>
      </c>
      <c r="M350" t="n">
        <v>13</v>
      </c>
      <c r="N350" t="n">
        <v>13.32</v>
      </c>
      <c r="O350" t="n">
        <v>12613.39</v>
      </c>
      <c r="P350" t="n">
        <v>174.21</v>
      </c>
      <c r="Q350" t="n">
        <v>452.6</v>
      </c>
      <c r="R350" t="n">
        <v>75.17</v>
      </c>
      <c r="S350" t="n">
        <v>57.64</v>
      </c>
      <c r="T350" t="n">
        <v>6647.81</v>
      </c>
      <c r="U350" t="n">
        <v>0.77</v>
      </c>
      <c r="V350" t="n">
        <v>0.88</v>
      </c>
      <c r="W350" t="n">
        <v>6.82</v>
      </c>
      <c r="X350" t="n">
        <v>0.4</v>
      </c>
      <c r="Y350" t="n">
        <v>1</v>
      </c>
      <c r="Z350" t="n">
        <v>10</v>
      </c>
    </row>
    <row r="351">
      <c r="A351" t="n">
        <v>35</v>
      </c>
      <c r="B351" t="n">
        <v>40</v>
      </c>
      <c r="C351" t="inlineStr">
        <is>
          <t xml:space="preserve">CONCLUIDO	</t>
        </is>
      </c>
      <c r="D351" t="n">
        <v>3.8023</v>
      </c>
      <c r="E351" t="n">
        <v>26.3</v>
      </c>
      <c r="F351" t="n">
        <v>24.1</v>
      </c>
      <c r="G351" t="n">
        <v>103.27</v>
      </c>
      <c r="H351" t="n">
        <v>1.7</v>
      </c>
      <c r="I351" t="n">
        <v>14</v>
      </c>
      <c r="J351" t="n">
        <v>100.69</v>
      </c>
      <c r="K351" t="n">
        <v>37.55</v>
      </c>
      <c r="L351" t="n">
        <v>9.75</v>
      </c>
      <c r="M351" t="n">
        <v>12</v>
      </c>
      <c r="N351" t="n">
        <v>13.38</v>
      </c>
      <c r="O351" t="n">
        <v>12651.91</v>
      </c>
      <c r="P351" t="n">
        <v>173.94</v>
      </c>
      <c r="Q351" t="n">
        <v>452.6</v>
      </c>
      <c r="R351" t="n">
        <v>74.33</v>
      </c>
      <c r="S351" t="n">
        <v>57.64</v>
      </c>
      <c r="T351" t="n">
        <v>6234.85</v>
      </c>
      <c r="U351" t="n">
        <v>0.78</v>
      </c>
      <c r="V351" t="n">
        <v>0.88</v>
      </c>
      <c r="W351" t="n">
        <v>6.82</v>
      </c>
      <c r="X351" t="n">
        <v>0.37</v>
      </c>
      <c r="Y351" t="n">
        <v>1</v>
      </c>
      <c r="Z351" t="n">
        <v>10</v>
      </c>
    </row>
    <row r="352">
      <c r="A352" t="n">
        <v>36</v>
      </c>
      <c r="B352" t="n">
        <v>40</v>
      </c>
      <c r="C352" t="inlineStr">
        <is>
          <t xml:space="preserve">CONCLUIDO	</t>
        </is>
      </c>
      <c r="D352" t="n">
        <v>3.8006</v>
      </c>
      <c r="E352" t="n">
        <v>26.31</v>
      </c>
      <c r="F352" t="n">
        <v>24.11</v>
      </c>
      <c r="G352" t="n">
        <v>103.32</v>
      </c>
      <c r="H352" t="n">
        <v>1.74</v>
      </c>
      <c r="I352" t="n">
        <v>14</v>
      </c>
      <c r="J352" t="n">
        <v>101</v>
      </c>
      <c r="K352" t="n">
        <v>37.55</v>
      </c>
      <c r="L352" t="n">
        <v>10</v>
      </c>
      <c r="M352" t="n">
        <v>11</v>
      </c>
      <c r="N352" t="n">
        <v>13.45</v>
      </c>
      <c r="O352" t="n">
        <v>12690.46</v>
      </c>
      <c r="P352" t="n">
        <v>172.07</v>
      </c>
      <c r="Q352" t="n">
        <v>452.57</v>
      </c>
      <c r="R352" t="n">
        <v>74.72</v>
      </c>
      <c r="S352" t="n">
        <v>57.64</v>
      </c>
      <c r="T352" t="n">
        <v>6428.64</v>
      </c>
      <c r="U352" t="n">
        <v>0.77</v>
      </c>
      <c r="V352" t="n">
        <v>0.88</v>
      </c>
      <c r="W352" t="n">
        <v>6.82</v>
      </c>
      <c r="X352" t="n">
        <v>0.38</v>
      </c>
      <c r="Y352" t="n">
        <v>1</v>
      </c>
      <c r="Z352" t="n">
        <v>10</v>
      </c>
    </row>
    <row r="353">
      <c r="A353" t="n">
        <v>37</v>
      </c>
      <c r="B353" t="n">
        <v>40</v>
      </c>
      <c r="C353" t="inlineStr">
        <is>
          <t xml:space="preserve">CONCLUIDO	</t>
        </is>
      </c>
      <c r="D353" t="n">
        <v>3.8071</v>
      </c>
      <c r="E353" t="n">
        <v>26.27</v>
      </c>
      <c r="F353" t="n">
        <v>24.08</v>
      </c>
      <c r="G353" t="n">
        <v>111.14</v>
      </c>
      <c r="H353" t="n">
        <v>1.78</v>
      </c>
      <c r="I353" t="n">
        <v>13</v>
      </c>
      <c r="J353" t="n">
        <v>101.31</v>
      </c>
      <c r="K353" t="n">
        <v>37.55</v>
      </c>
      <c r="L353" t="n">
        <v>10.25</v>
      </c>
      <c r="M353" t="n">
        <v>8</v>
      </c>
      <c r="N353" t="n">
        <v>13.51</v>
      </c>
      <c r="O353" t="n">
        <v>12729.03</v>
      </c>
      <c r="P353" t="n">
        <v>170.52</v>
      </c>
      <c r="Q353" t="n">
        <v>452.63</v>
      </c>
      <c r="R353" t="n">
        <v>73.93000000000001</v>
      </c>
      <c r="S353" t="n">
        <v>57.64</v>
      </c>
      <c r="T353" t="n">
        <v>6039.56</v>
      </c>
      <c r="U353" t="n">
        <v>0.78</v>
      </c>
      <c r="V353" t="n">
        <v>0.88</v>
      </c>
      <c r="W353" t="n">
        <v>6.82</v>
      </c>
      <c r="X353" t="n">
        <v>0.36</v>
      </c>
      <c r="Y353" t="n">
        <v>1</v>
      </c>
      <c r="Z353" t="n">
        <v>10</v>
      </c>
    </row>
    <row r="354">
      <c r="A354" t="n">
        <v>38</v>
      </c>
      <c r="B354" t="n">
        <v>40</v>
      </c>
      <c r="C354" t="inlineStr">
        <is>
          <t xml:space="preserve">CONCLUIDO	</t>
        </is>
      </c>
      <c r="D354" t="n">
        <v>3.8061</v>
      </c>
      <c r="E354" t="n">
        <v>26.27</v>
      </c>
      <c r="F354" t="n">
        <v>24.09</v>
      </c>
      <c r="G354" t="n">
        <v>111.17</v>
      </c>
      <c r="H354" t="n">
        <v>1.82</v>
      </c>
      <c r="I354" t="n">
        <v>13</v>
      </c>
      <c r="J354" t="n">
        <v>101.62</v>
      </c>
      <c r="K354" t="n">
        <v>37.55</v>
      </c>
      <c r="L354" t="n">
        <v>10.5</v>
      </c>
      <c r="M354" t="n">
        <v>7</v>
      </c>
      <c r="N354" t="n">
        <v>13.57</v>
      </c>
      <c r="O354" t="n">
        <v>12767.62</v>
      </c>
      <c r="P354" t="n">
        <v>171.23</v>
      </c>
      <c r="Q354" t="n">
        <v>452.63</v>
      </c>
      <c r="R354" t="n">
        <v>73.92</v>
      </c>
      <c r="S354" t="n">
        <v>57.64</v>
      </c>
      <c r="T354" t="n">
        <v>6034.36</v>
      </c>
      <c r="U354" t="n">
        <v>0.78</v>
      </c>
      <c r="V354" t="n">
        <v>0.88</v>
      </c>
      <c r="W354" t="n">
        <v>6.82</v>
      </c>
      <c r="X354" t="n">
        <v>0.36</v>
      </c>
      <c r="Y354" t="n">
        <v>1</v>
      </c>
      <c r="Z354" t="n">
        <v>10</v>
      </c>
    </row>
    <row r="355">
      <c r="A355" t="n">
        <v>39</v>
      </c>
      <c r="B355" t="n">
        <v>40</v>
      </c>
      <c r="C355" t="inlineStr">
        <is>
          <t xml:space="preserve">CONCLUIDO	</t>
        </is>
      </c>
      <c r="D355" t="n">
        <v>3.8076</v>
      </c>
      <c r="E355" t="n">
        <v>26.26</v>
      </c>
      <c r="F355" t="n">
        <v>24.08</v>
      </c>
      <c r="G355" t="n">
        <v>111.13</v>
      </c>
      <c r="H355" t="n">
        <v>1.86</v>
      </c>
      <c r="I355" t="n">
        <v>13</v>
      </c>
      <c r="J355" t="n">
        <v>101.94</v>
      </c>
      <c r="K355" t="n">
        <v>37.55</v>
      </c>
      <c r="L355" t="n">
        <v>10.75</v>
      </c>
      <c r="M355" t="n">
        <v>5</v>
      </c>
      <c r="N355" t="n">
        <v>13.64</v>
      </c>
      <c r="O355" t="n">
        <v>12806.24</v>
      </c>
      <c r="P355" t="n">
        <v>171.66</v>
      </c>
      <c r="Q355" t="n">
        <v>452.73</v>
      </c>
      <c r="R355" t="n">
        <v>73.62</v>
      </c>
      <c r="S355" t="n">
        <v>57.64</v>
      </c>
      <c r="T355" t="n">
        <v>5885.16</v>
      </c>
      <c r="U355" t="n">
        <v>0.78</v>
      </c>
      <c r="V355" t="n">
        <v>0.88</v>
      </c>
      <c r="W355" t="n">
        <v>6.82</v>
      </c>
      <c r="X355" t="n">
        <v>0.35</v>
      </c>
      <c r="Y355" t="n">
        <v>1</v>
      </c>
      <c r="Z355" t="n">
        <v>10</v>
      </c>
    </row>
    <row r="356">
      <c r="A356" t="n">
        <v>40</v>
      </c>
      <c r="B356" t="n">
        <v>40</v>
      </c>
      <c r="C356" t="inlineStr">
        <is>
          <t xml:space="preserve">CONCLUIDO	</t>
        </is>
      </c>
      <c r="D356" t="n">
        <v>3.8073</v>
      </c>
      <c r="E356" t="n">
        <v>26.26</v>
      </c>
      <c r="F356" t="n">
        <v>24.08</v>
      </c>
      <c r="G356" t="n">
        <v>111.14</v>
      </c>
      <c r="H356" t="n">
        <v>1.89</v>
      </c>
      <c r="I356" t="n">
        <v>13</v>
      </c>
      <c r="J356" t="n">
        <v>102.25</v>
      </c>
      <c r="K356" t="n">
        <v>37.55</v>
      </c>
      <c r="L356" t="n">
        <v>11</v>
      </c>
      <c r="M356" t="n">
        <v>3</v>
      </c>
      <c r="N356" t="n">
        <v>13.7</v>
      </c>
      <c r="O356" t="n">
        <v>12844.88</v>
      </c>
      <c r="P356" t="n">
        <v>171.48</v>
      </c>
      <c r="Q356" t="n">
        <v>452.66</v>
      </c>
      <c r="R356" t="n">
        <v>73.59</v>
      </c>
      <c r="S356" t="n">
        <v>57.64</v>
      </c>
      <c r="T356" t="n">
        <v>5869.24</v>
      </c>
      <c r="U356" t="n">
        <v>0.78</v>
      </c>
      <c r="V356" t="n">
        <v>0.88</v>
      </c>
      <c r="W356" t="n">
        <v>6.82</v>
      </c>
      <c r="X356" t="n">
        <v>0.35</v>
      </c>
      <c r="Y356" t="n">
        <v>1</v>
      </c>
      <c r="Z356" t="n">
        <v>10</v>
      </c>
    </row>
    <row r="357">
      <c r="A357" t="n">
        <v>41</v>
      </c>
      <c r="B357" t="n">
        <v>40</v>
      </c>
      <c r="C357" t="inlineStr">
        <is>
          <t xml:space="preserve">CONCLUIDO	</t>
        </is>
      </c>
      <c r="D357" t="n">
        <v>3.8071</v>
      </c>
      <c r="E357" t="n">
        <v>26.27</v>
      </c>
      <c r="F357" t="n">
        <v>24.08</v>
      </c>
      <c r="G357" t="n">
        <v>111.14</v>
      </c>
      <c r="H357" t="n">
        <v>1.93</v>
      </c>
      <c r="I357" t="n">
        <v>13</v>
      </c>
      <c r="J357" t="n">
        <v>102.56</v>
      </c>
      <c r="K357" t="n">
        <v>37.55</v>
      </c>
      <c r="L357" t="n">
        <v>11.25</v>
      </c>
      <c r="M357" t="n">
        <v>1</v>
      </c>
      <c r="N357" t="n">
        <v>13.76</v>
      </c>
      <c r="O357" t="n">
        <v>12883.55</v>
      </c>
      <c r="P357" t="n">
        <v>171.52</v>
      </c>
      <c r="Q357" t="n">
        <v>452.66</v>
      </c>
      <c r="R357" t="n">
        <v>73.59999999999999</v>
      </c>
      <c r="S357" t="n">
        <v>57.64</v>
      </c>
      <c r="T357" t="n">
        <v>5875.31</v>
      </c>
      <c r="U357" t="n">
        <v>0.78</v>
      </c>
      <c r="V357" t="n">
        <v>0.88</v>
      </c>
      <c r="W357" t="n">
        <v>6.83</v>
      </c>
      <c r="X357" t="n">
        <v>0.36</v>
      </c>
      <c r="Y357" t="n">
        <v>1</v>
      </c>
      <c r="Z357" t="n">
        <v>10</v>
      </c>
    </row>
    <row r="358">
      <c r="A358" t="n">
        <v>42</v>
      </c>
      <c r="B358" t="n">
        <v>40</v>
      </c>
      <c r="C358" t="inlineStr">
        <is>
          <t xml:space="preserve">CONCLUIDO	</t>
        </is>
      </c>
      <c r="D358" t="n">
        <v>3.8067</v>
      </c>
      <c r="E358" t="n">
        <v>26.27</v>
      </c>
      <c r="F358" t="n">
        <v>24.08</v>
      </c>
      <c r="G358" t="n">
        <v>111.16</v>
      </c>
      <c r="H358" t="n">
        <v>1.97</v>
      </c>
      <c r="I358" t="n">
        <v>13</v>
      </c>
      <c r="J358" t="n">
        <v>102.88</v>
      </c>
      <c r="K358" t="n">
        <v>37.55</v>
      </c>
      <c r="L358" t="n">
        <v>11.5</v>
      </c>
      <c r="M358" t="n">
        <v>0</v>
      </c>
      <c r="N358" t="n">
        <v>13.83</v>
      </c>
      <c r="O358" t="n">
        <v>12922.24</v>
      </c>
      <c r="P358" t="n">
        <v>171.78</v>
      </c>
      <c r="Q358" t="n">
        <v>452.63</v>
      </c>
      <c r="R358" t="n">
        <v>73.64</v>
      </c>
      <c r="S358" t="n">
        <v>57.64</v>
      </c>
      <c r="T358" t="n">
        <v>5895.42</v>
      </c>
      <c r="U358" t="n">
        <v>0.78</v>
      </c>
      <c r="V358" t="n">
        <v>0.88</v>
      </c>
      <c r="W358" t="n">
        <v>6.83</v>
      </c>
      <c r="X358" t="n">
        <v>0.36</v>
      </c>
      <c r="Y358" t="n">
        <v>1</v>
      </c>
      <c r="Z358" t="n">
        <v>10</v>
      </c>
    </row>
    <row r="359">
      <c r="A359" t="n">
        <v>0</v>
      </c>
      <c r="B359" t="n">
        <v>125</v>
      </c>
      <c r="C359" t="inlineStr">
        <is>
          <t xml:space="preserve">CONCLUIDO	</t>
        </is>
      </c>
      <c r="D359" t="n">
        <v>1.6669</v>
      </c>
      <c r="E359" t="n">
        <v>59.99</v>
      </c>
      <c r="F359" t="n">
        <v>36.84</v>
      </c>
      <c r="G359" t="n">
        <v>5.12</v>
      </c>
      <c r="H359" t="n">
        <v>0.07000000000000001</v>
      </c>
      <c r="I359" t="n">
        <v>432</v>
      </c>
      <c r="J359" t="n">
        <v>242.64</v>
      </c>
      <c r="K359" t="n">
        <v>58.47</v>
      </c>
      <c r="L359" t="n">
        <v>1</v>
      </c>
      <c r="M359" t="n">
        <v>430</v>
      </c>
      <c r="N359" t="n">
        <v>58.17</v>
      </c>
      <c r="O359" t="n">
        <v>30160.1</v>
      </c>
      <c r="P359" t="n">
        <v>595.8099999999999</v>
      </c>
      <c r="Q359" t="n">
        <v>453.67</v>
      </c>
      <c r="R359" t="n">
        <v>489.67</v>
      </c>
      <c r="S359" t="n">
        <v>57.64</v>
      </c>
      <c r="T359" t="n">
        <v>211812.43</v>
      </c>
      <c r="U359" t="n">
        <v>0.12</v>
      </c>
      <c r="V359" t="n">
        <v>0.58</v>
      </c>
      <c r="W359" t="n">
        <v>7.53</v>
      </c>
      <c r="X359" t="n">
        <v>13.08</v>
      </c>
      <c r="Y359" t="n">
        <v>1</v>
      </c>
      <c r="Z359" t="n">
        <v>10</v>
      </c>
    </row>
    <row r="360">
      <c r="A360" t="n">
        <v>1</v>
      </c>
      <c r="B360" t="n">
        <v>125</v>
      </c>
      <c r="C360" t="inlineStr">
        <is>
          <t xml:space="preserve">CONCLUIDO	</t>
        </is>
      </c>
      <c r="D360" t="n">
        <v>1.9881</v>
      </c>
      <c r="E360" t="n">
        <v>50.3</v>
      </c>
      <c r="F360" t="n">
        <v>32.95</v>
      </c>
      <c r="G360" t="n">
        <v>6.4</v>
      </c>
      <c r="H360" t="n">
        <v>0.09</v>
      </c>
      <c r="I360" t="n">
        <v>309</v>
      </c>
      <c r="J360" t="n">
        <v>243.08</v>
      </c>
      <c r="K360" t="n">
        <v>58.47</v>
      </c>
      <c r="L360" t="n">
        <v>1.25</v>
      </c>
      <c r="M360" t="n">
        <v>307</v>
      </c>
      <c r="N360" t="n">
        <v>58.36</v>
      </c>
      <c r="O360" t="n">
        <v>30214.33</v>
      </c>
      <c r="P360" t="n">
        <v>533.09</v>
      </c>
      <c r="Q360" t="n">
        <v>453.5</v>
      </c>
      <c r="R360" t="n">
        <v>362.95</v>
      </c>
      <c r="S360" t="n">
        <v>57.64</v>
      </c>
      <c r="T360" t="n">
        <v>149069.87</v>
      </c>
      <c r="U360" t="n">
        <v>0.16</v>
      </c>
      <c r="V360" t="n">
        <v>0.64</v>
      </c>
      <c r="W360" t="n">
        <v>7.31</v>
      </c>
      <c r="X360" t="n">
        <v>9.199999999999999</v>
      </c>
      <c r="Y360" t="n">
        <v>1</v>
      </c>
      <c r="Z360" t="n">
        <v>10</v>
      </c>
    </row>
    <row r="361">
      <c r="A361" t="n">
        <v>2</v>
      </c>
      <c r="B361" t="n">
        <v>125</v>
      </c>
      <c r="C361" t="inlineStr">
        <is>
          <t xml:space="preserve">CONCLUIDO	</t>
        </is>
      </c>
      <c r="D361" t="n">
        <v>2.2234</v>
      </c>
      <c r="E361" t="n">
        <v>44.98</v>
      </c>
      <c r="F361" t="n">
        <v>30.84</v>
      </c>
      <c r="G361" t="n">
        <v>7.68</v>
      </c>
      <c r="H361" t="n">
        <v>0.11</v>
      </c>
      <c r="I361" t="n">
        <v>241</v>
      </c>
      <c r="J361" t="n">
        <v>243.52</v>
      </c>
      <c r="K361" t="n">
        <v>58.47</v>
      </c>
      <c r="L361" t="n">
        <v>1.5</v>
      </c>
      <c r="M361" t="n">
        <v>239</v>
      </c>
      <c r="N361" t="n">
        <v>58.55</v>
      </c>
      <c r="O361" t="n">
        <v>30268.64</v>
      </c>
      <c r="P361" t="n">
        <v>498.98</v>
      </c>
      <c r="Q361" t="n">
        <v>453.25</v>
      </c>
      <c r="R361" t="n">
        <v>293.75</v>
      </c>
      <c r="S361" t="n">
        <v>57.64</v>
      </c>
      <c r="T361" t="n">
        <v>114806.44</v>
      </c>
      <c r="U361" t="n">
        <v>0.2</v>
      </c>
      <c r="V361" t="n">
        <v>0.6899999999999999</v>
      </c>
      <c r="W361" t="n">
        <v>7.2</v>
      </c>
      <c r="X361" t="n">
        <v>7.1</v>
      </c>
      <c r="Y361" t="n">
        <v>1</v>
      </c>
      <c r="Z361" t="n">
        <v>10</v>
      </c>
    </row>
    <row r="362">
      <c r="A362" t="n">
        <v>3</v>
      </c>
      <c r="B362" t="n">
        <v>125</v>
      </c>
      <c r="C362" t="inlineStr">
        <is>
          <t xml:space="preserve">CONCLUIDO	</t>
        </is>
      </c>
      <c r="D362" t="n">
        <v>2.4011</v>
      </c>
      <c r="E362" t="n">
        <v>41.65</v>
      </c>
      <c r="F362" t="n">
        <v>29.54</v>
      </c>
      <c r="G362" t="n">
        <v>8.949999999999999</v>
      </c>
      <c r="H362" t="n">
        <v>0.13</v>
      </c>
      <c r="I362" t="n">
        <v>198</v>
      </c>
      <c r="J362" t="n">
        <v>243.96</v>
      </c>
      <c r="K362" t="n">
        <v>58.47</v>
      </c>
      <c r="L362" t="n">
        <v>1.75</v>
      </c>
      <c r="M362" t="n">
        <v>196</v>
      </c>
      <c r="N362" t="n">
        <v>58.74</v>
      </c>
      <c r="O362" t="n">
        <v>30323.01</v>
      </c>
      <c r="P362" t="n">
        <v>477.98</v>
      </c>
      <c r="Q362" t="n">
        <v>453.15</v>
      </c>
      <c r="R362" t="n">
        <v>251.59</v>
      </c>
      <c r="S362" t="n">
        <v>57.64</v>
      </c>
      <c r="T362" t="n">
        <v>93941.73</v>
      </c>
      <c r="U362" t="n">
        <v>0.23</v>
      </c>
      <c r="V362" t="n">
        <v>0.72</v>
      </c>
      <c r="W362" t="n">
        <v>7.13</v>
      </c>
      <c r="X362" t="n">
        <v>5.8</v>
      </c>
      <c r="Y362" t="n">
        <v>1</v>
      </c>
      <c r="Z362" t="n">
        <v>10</v>
      </c>
    </row>
    <row r="363">
      <c r="A363" t="n">
        <v>4</v>
      </c>
      <c r="B363" t="n">
        <v>125</v>
      </c>
      <c r="C363" t="inlineStr">
        <is>
          <t xml:space="preserve">CONCLUIDO	</t>
        </is>
      </c>
      <c r="D363" t="n">
        <v>2.543</v>
      </c>
      <c r="E363" t="n">
        <v>39.32</v>
      </c>
      <c r="F363" t="n">
        <v>28.63</v>
      </c>
      <c r="G363" t="n">
        <v>10.23</v>
      </c>
      <c r="H363" t="n">
        <v>0.15</v>
      </c>
      <c r="I363" t="n">
        <v>168</v>
      </c>
      <c r="J363" t="n">
        <v>244.41</v>
      </c>
      <c r="K363" t="n">
        <v>58.47</v>
      </c>
      <c r="L363" t="n">
        <v>2</v>
      </c>
      <c r="M363" t="n">
        <v>166</v>
      </c>
      <c r="N363" t="n">
        <v>58.93</v>
      </c>
      <c r="O363" t="n">
        <v>30377.45</v>
      </c>
      <c r="P363" t="n">
        <v>463.24</v>
      </c>
      <c r="Q363" t="n">
        <v>452.95</v>
      </c>
      <c r="R363" t="n">
        <v>221.42</v>
      </c>
      <c r="S363" t="n">
        <v>57.64</v>
      </c>
      <c r="T363" t="n">
        <v>79007.36</v>
      </c>
      <c r="U363" t="n">
        <v>0.26</v>
      </c>
      <c r="V363" t="n">
        <v>0.74</v>
      </c>
      <c r="W363" t="n">
        <v>7.09</v>
      </c>
      <c r="X363" t="n">
        <v>4.9</v>
      </c>
      <c r="Y363" t="n">
        <v>1</v>
      </c>
      <c r="Z363" t="n">
        <v>10</v>
      </c>
    </row>
    <row r="364">
      <c r="A364" t="n">
        <v>5</v>
      </c>
      <c r="B364" t="n">
        <v>125</v>
      </c>
      <c r="C364" t="inlineStr">
        <is>
          <t xml:space="preserve">CONCLUIDO	</t>
        </is>
      </c>
      <c r="D364" t="n">
        <v>2.6577</v>
      </c>
      <c r="E364" t="n">
        <v>37.63</v>
      </c>
      <c r="F364" t="n">
        <v>27.98</v>
      </c>
      <c r="G364" t="n">
        <v>11.5</v>
      </c>
      <c r="H364" t="n">
        <v>0.16</v>
      </c>
      <c r="I364" t="n">
        <v>146</v>
      </c>
      <c r="J364" t="n">
        <v>244.85</v>
      </c>
      <c r="K364" t="n">
        <v>58.47</v>
      </c>
      <c r="L364" t="n">
        <v>2.25</v>
      </c>
      <c r="M364" t="n">
        <v>144</v>
      </c>
      <c r="N364" t="n">
        <v>59.12</v>
      </c>
      <c r="O364" t="n">
        <v>30431.96</v>
      </c>
      <c r="P364" t="n">
        <v>452.49</v>
      </c>
      <c r="Q364" t="n">
        <v>452.95</v>
      </c>
      <c r="R364" t="n">
        <v>200.46</v>
      </c>
      <c r="S364" t="n">
        <v>57.64</v>
      </c>
      <c r="T364" t="n">
        <v>68638.02</v>
      </c>
      <c r="U364" t="n">
        <v>0.29</v>
      </c>
      <c r="V364" t="n">
        <v>0.76</v>
      </c>
      <c r="W364" t="n">
        <v>7.04</v>
      </c>
      <c r="X364" t="n">
        <v>4.24</v>
      </c>
      <c r="Y364" t="n">
        <v>1</v>
      </c>
      <c r="Z364" t="n">
        <v>10</v>
      </c>
    </row>
    <row r="365">
      <c r="A365" t="n">
        <v>6</v>
      </c>
      <c r="B365" t="n">
        <v>125</v>
      </c>
      <c r="C365" t="inlineStr">
        <is>
          <t xml:space="preserve">CONCLUIDO	</t>
        </is>
      </c>
      <c r="D365" t="n">
        <v>2.7526</v>
      </c>
      <c r="E365" t="n">
        <v>36.33</v>
      </c>
      <c r="F365" t="n">
        <v>27.48</v>
      </c>
      <c r="G365" t="n">
        <v>12.78</v>
      </c>
      <c r="H365" t="n">
        <v>0.18</v>
      </c>
      <c r="I365" t="n">
        <v>129</v>
      </c>
      <c r="J365" t="n">
        <v>245.29</v>
      </c>
      <c r="K365" t="n">
        <v>58.47</v>
      </c>
      <c r="L365" t="n">
        <v>2.5</v>
      </c>
      <c r="M365" t="n">
        <v>127</v>
      </c>
      <c r="N365" t="n">
        <v>59.32</v>
      </c>
      <c r="O365" t="n">
        <v>30486.54</v>
      </c>
      <c r="P365" t="n">
        <v>444.44</v>
      </c>
      <c r="Q365" t="n">
        <v>452.91</v>
      </c>
      <c r="R365" t="n">
        <v>184.09</v>
      </c>
      <c r="S365" t="n">
        <v>57.64</v>
      </c>
      <c r="T365" t="n">
        <v>60538.29</v>
      </c>
      <c r="U365" t="n">
        <v>0.31</v>
      </c>
      <c r="V365" t="n">
        <v>0.77</v>
      </c>
      <c r="W365" t="n">
        <v>7.02</v>
      </c>
      <c r="X365" t="n">
        <v>3.75</v>
      </c>
      <c r="Y365" t="n">
        <v>1</v>
      </c>
      <c r="Z365" t="n">
        <v>10</v>
      </c>
    </row>
    <row r="366">
      <c r="A366" t="n">
        <v>7</v>
      </c>
      <c r="B366" t="n">
        <v>125</v>
      </c>
      <c r="C366" t="inlineStr">
        <is>
          <t xml:space="preserve">CONCLUIDO	</t>
        </is>
      </c>
      <c r="D366" t="n">
        <v>2.8412</v>
      </c>
      <c r="E366" t="n">
        <v>35.2</v>
      </c>
      <c r="F366" t="n">
        <v>27.01</v>
      </c>
      <c r="G366" t="n">
        <v>14.09</v>
      </c>
      <c r="H366" t="n">
        <v>0.2</v>
      </c>
      <c r="I366" t="n">
        <v>115</v>
      </c>
      <c r="J366" t="n">
        <v>245.73</v>
      </c>
      <c r="K366" t="n">
        <v>58.47</v>
      </c>
      <c r="L366" t="n">
        <v>2.75</v>
      </c>
      <c r="M366" t="n">
        <v>113</v>
      </c>
      <c r="N366" t="n">
        <v>59.51</v>
      </c>
      <c r="O366" t="n">
        <v>30541.19</v>
      </c>
      <c r="P366" t="n">
        <v>436.69</v>
      </c>
      <c r="Q366" t="n">
        <v>452.96</v>
      </c>
      <c r="R366" t="n">
        <v>169.35</v>
      </c>
      <c r="S366" t="n">
        <v>57.64</v>
      </c>
      <c r="T366" t="n">
        <v>53239.18</v>
      </c>
      <c r="U366" t="n">
        <v>0.34</v>
      </c>
      <c r="V366" t="n">
        <v>0.79</v>
      </c>
      <c r="W366" t="n">
        <v>6.97</v>
      </c>
      <c r="X366" t="n">
        <v>3.28</v>
      </c>
      <c r="Y366" t="n">
        <v>1</v>
      </c>
      <c r="Z366" t="n">
        <v>10</v>
      </c>
    </row>
    <row r="367">
      <c r="A367" t="n">
        <v>8</v>
      </c>
      <c r="B367" t="n">
        <v>125</v>
      </c>
      <c r="C367" t="inlineStr">
        <is>
          <t xml:space="preserve">CONCLUIDO	</t>
        </is>
      </c>
      <c r="D367" t="n">
        <v>2.9017</v>
      </c>
      <c r="E367" t="n">
        <v>34.46</v>
      </c>
      <c r="F367" t="n">
        <v>26.75</v>
      </c>
      <c r="G367" t="n">
        <v>15.28</v>
      </c>
      <c r="H367" t="n">
        <v>0.22</v>
      </c>
      <c r="I367" t="n">
        <v>105</v>
      </c>
      <c r="J367" t="n">
        <v>246.18</v>
      </c>
      <c r="K367" t="n">
        <v>58.47</v>
      </c>
      <c r="L367" t="n">
        <v>3</v>
      </c>
      <c r="M367" t="n">
        <v>103</v>
      </c>
      <c r="N367" t="n">
        <v>59.7</v>
      </c>
      <c r="O367" t="n">
        <v>30595.91</v>
      </c>
      <c r="P367" t="n">
        <v>432.35</v>
      </c>
      <c r="Q367" t="n">
        <v>452.71</v>
      </c>
      <c r="R367" t="n">
        <v>160.42</v>
      </c>
      <c r="S367" t="n">
        <v>57.64</v>
      </c>
      <c r="T367" t="n">
        <v>48823.46</v>
      </c>
      <c r="U367" t="n">
        <v>0.36</v>
      </c>
      <c r="V367" t="n">
        <v>0.79</v>
      </c>
      <c r="W367" t="n">
        <v>6.97</v>
      </c>
      <c r="X367" t="n">
        <v>3.02</v>
      </c>
      <c r="Y367" t="n">
        <v>1</v>
      </c>
      <c r="Z367" t="n">
        <v>10</v>
      </c>
    </row>
    <row r="368">
      <c r="A368" t="n">
        <v>9</v>
      </c>
      <c r="B368" t="n">
        <v>125</v>
      </c>
      <c r="C368" t="inlineStr">
        <is>
          <t xml:space="preserve">CONCLUIDO	</t>
        </is>
      </c>
      <c r="D368" t="n">
        <v>2.9615</v>
      </c>
      <c r="E368" t="n">
        <v>33.77</v>
      </c>
      <c r="F368" t="n">
        <v>26.48</v>
      </c>
      <c r="G368" t="n">
        <v>16.55</v>
      </c>
      <c r="H368" t="n">
        <v>0.23</v>
      </c>
      <c r="I368" t="n">
        <v>96</v>
      </c>
      <c r="J368" t="n">
        <v>246.62</v>
      </c>
      <c r="K368" t="n">
        <v>58.47</v>
      </c>
      <c r="L368" t="n">
        <v>3.25</v>
      </c>
      <c r="M368" t="n">
        <v>94</v>
      </c>
      <c r="N368" t="n">
        <v>59.9</v>
      </c>
      <c r="O368" t="n">
        <v>30650.7</v>
      </c>
      <c r="P368" t="n">
        <v>427.92</v>
      </c>
      <c r="Q368" t="n">
        <v>452.81</v>
      </c>
      <c r="R368" t="n">
        <v>152.06</v>
      </c>
      <c r="S368" t="n">
        <v>57.64</v>
      </c>
      <c r="T368" t="n">
        <v>44685.94</v>
      </c>
      <c r="U368" t="n">
        <v>0.38</v>
      </c>
      <c r="V368" t="n">
        <v>0.8</v>
      </c>
      <c r="W368" t="n">
        <v>6.95</v>
      </c>
      <c r="X368" t="n">
        <v>2.75</v>
      </c>
      <c r="Y368" t="n">
        <v>1</v>
      </c>
      <c r="Z368" t="n">
        <v>10</v>
      </c>
    </row>
    <row r="369">
      <c r="A369" t="n">
        <v>10</v>
      </c>
      <c r="B369" t="n">
        <v>125</v>
      </c>
      <c r="C369" t="inlineStr">
        <is>
          <t xml:space="preserve">CONCLUIDO	</t>
        </is>
      </c>
      <c r="D369" t="n">
        <v>3.0158</v>
      </c>
      <c r="E369" t="n">
        <v>33.16</v>
      </c>
      <c r="F369" t="n">
        <v>26.25</v>
      </c>
      <c r="G369" t="n">
        <v>17.9</v>
      </c>
      <c r="H369" t="n">
        <v>0.25</v>
      </c>
      <c r="I369" t="n">
        <v>88</v>
      </c>
      <c r="J369" t="n">
        <v>247.07</v>
      </c>
      <c r="K369" t="n">
        <v>58.47</v>
      </c>
      <c r="L369" t="n">
        <v>3.5</v>
      </c>
      <c r="M369" t="n">
        <v>86</v>
      </c>
      <c r="N369" t="n">
        <v>60.09</v>
      </c>
      <c r="O369" t="n">
        <v>30705.56</v>
      </c>
      <c r="P369" t="n">
        <v>424.09</v>
      </c>
      <c r="Q369" t="n">
        <v>452.77</v>
      </c>
      <c r="R369" t="n">
        <v>144.01</v>
      </c>
      <c r="S369" t="n">
        <v>57.64</v>
      </c>
      <c r="T369" t="n">
        <v>40705.04</v>
      </c>
      <c r="U369" t="n">
        <v>0.4</v>
      </c>
      <c r="V369" t="n">
        <v>0.8100000000000001</v>
      </c>
      <c r="W369" t="n">
        <v>6.95</v>
      </c>
      <c r="X369" t="n">
        <v>2.52</v>
      </c>
      <c r="Y369" t="n">
        <v>1</v>
      </c>
      <c r="Z369" t="n">
        <v>10</v>
      </c>
    </row>
    <row r="370">
      <c r="A370" t="n">
        <v>11</v>
      </c>
      <c r="B370" t="n">
        <v>125</v>
      </c>
      <c r="C370" t="inlineStr">
        <is>
          <t xml:space="preserve">CONCLUIDO	</t>
        </is>
      </c>
      <c r="D370" t="n">
        <v>3.0586</v>
      </c>
      <c r="E370" t="n">
        <v>32.7</v>
      </c>
      <c r="F370" t="n">
        <v>26.07</v>
      </c>
      <c r="G370" t="n">
        <v>19.07</v>
      </c>
      <c r="H370" t="n">
        <v>0.27</v>
      </c>
      <c r="I370" t="n">
        <v>82</v>
      </c>
      <c r="J370" t="n">
        <v>247.51</v>
      </c>
      <c r="K370" t="n">
        <v>58.47</v>
      </c>
      <c r="L370" t="n">
        <v>3.75</v>
      </c>
      <c r="M370" t="n">
        <v>80</v>
      </c>
      <c r="N370" t="n">
        <v>60.29</v>
      </c>
      <c r="O370" t="n">
        <v>30760.49</v>
      </c>
      <c r="P370" t="n">
        <v>421</v>
      </c>
      <c r="Q370" t="n">
        <v>452.75</v>
      </c>
      <c r="R370" t="n">
        <v>138.27</v>
      </c>
      <c r="S370" t="n">
        <v>57.64</v>
      </c>
      <c r="T370" t="n">
        <v>37862.4</v>
      </c>
      <c r="U370" t="n">
        <v>0.42</v>
      </c>
      <c r="V370" t="n">
        <v>0.8100000000000001</v>
      </c>
      <c r="W370" t="n">
        <v>6.93</v>
      </c>
      <c r="X370" t="n">
        <v>2.34</v>
      </c>
      <c r="Y370" t="n">
        <v>1</v>
      </c>
      <c r="Z370" t="n">
        <v>10</v>
      </c>
    </row>
    <row r="371">
      <c r="A371" t="n">
        <v>12</v>
      </c>
      <c r="B371" t="n">
        <v>125</v>
      </c>
      <c r="C371" t="inlineStr">
        <is>
          <t xml:space="preserve">CONCLUIDO	</t>
        </is>
      </c>
      <c r="D371" t="n">
        <v>3.1011</v>
      </c>
      <c r="E371" t="n">
        <v>32.25</v>
      </c>
      <c r="F371" t="n">
        <v>25.9</v>
      </c>
      <c r="G371" t="n">
        <v>20.45</v>
      </c>
      <c r="H371" t="n">
        <v>0.29</v>
      </c>
      <c r="I371" t="n">
        <v>76</v>
      </c>
      <c r="J371" t="n">
        <v>247.96</v>
      </c>
      <c r="K371" t="n">
        <v>58.47</v>
      </c>
      <c r="L371" t="n">
        <v>4</v>
      </c>
      <c r="M371" t="n">
        <v>74</v>
      </c>
      <c r="N371" t="n">
        <v>60.48</v>
      </c>
      <c r="O371" t="n">
        <v>30815.5</v>
      </c>
      <c r="P371" t="n">
        <v>418.28</v>
      </c>
      <c r="Q371" t="n">
        <v>452.69</v>
      </c>
      <c r="R371" t="n">
        <v>132.93</v>
      </c>
      <c r="S371" t="n">
        <v>57.64</v>
      </c>
      <c r="T371" t="n">
        <v>35224.21</v>
      </c>
      <c r="U371" t="n">
        <v>0.43</v>
      </c>
      <c r="V371" t="n">
        <v>0.82</v>
      </c>
      <c r="W371" t="n">
        <v>6.92</v>
      </c>
      <c r="X371" t="n">
        <v>2.17</v>
      </c>
      <c r="Y371" t="n">
        <v>1</v>
      </c>
      <c r="Z371" t="n">
        <v>10</v>
      </c>
    </row>
    <row r="372">
      <c r="A372" t="n">
        <v>13</v>
      </c>
      <c r="B372" t="n">
        <v>125</v>
      </c>
      <c r="C372" t="inlineStr">
        <is>
          <t xml:space="preserve">CONCLUIDO	</t>
        </is>
      </c>
      <c r="D372" t="n">
        <v>3.1285</v>
      </c>
      <c r="E372" t="n">
        <v>31.96</v>
      </c>
      <c r="F372" t="n">
        <v>25.81</v>
      </c>
      <c r="G372" t="n">
        <v>21.51</v>
      </c>
      <c r="H372" t="n">
        <v>0.3</v>
      </c>
      <c r="I372" t="n">
        <v>72</v>
      </c>
      <c r="J372" t="n">
        <v>248.4</v>
      </c>
      <c r="K372" t="n">
        <v>58.47</v>
      </c>
      <c r="L372" t="n">
        <v>4.25</v>
      </c>
      <c r="M372" t="n">
        <v>70</v>
      </c>
      <c r="N372" t="n">
        <v>60.68</v>
      </c>
      <c r="O372" t="n">
        <v>30870.57</v>
      </c>
      <c r="P372" t="n">
        <v>416.73</v>
      </c>
      <c r="Q372" t="n">
        <v>452.7</v>
      </c>
      <c r="R372" t="n">
        <v>129.93</v>
      </c>
      <c r="S372" t="n">
        <v>57.64</v>
      </c>
      <c r="T372" t="n">
        <v>33743.15</v>
      </c>
      <c r="U372" t="n">
        <v>0.44</v>
      </c>
      <c r="V372" t="n">
        <v>0.82</v>
      </c>
      <c r="W372" t="n">
        <v>6.92</v>
      </c>
      <c r="X372" t="n">
        <v>2.08</v>
      </c>
      <c r="Y372" t="n">
        <v>1</v>
      </c>
      <c r="Z372" t="n">
        <v>10</v>
      </c>
    </row>
    <row r="373">
      <c r="A373" t="n">
        <v>14</v>
      </c>
      <c r="B373" t="n">
        <v>125</v>
      </c>
      <c r="C373" t="inlineStr">
        <is>
          <t xml:space="preserve">CONCLUIDO	</t>
        </is>
      </c>
      <c r="D373" t="n">
        <v>3.1699</v>
      </c>
      <c r="E373" t="n">
        <v>31.55</v>
      </c>
      <c r="F373" t="n">
        <v>25.63</v>
      </c>
      <c r="G373" t="n">
        <v>22.95</v>
      </c>
      <c r="H373" t="n">
        <v>0.32</v>
      </c>
      <c r="I373" t="n">
        <v>67</v>
      </c>
      <c r="J373" t="n">
        <v>248.85</v>
      </c>
      <c r="K373" t="n">
        <v>58.47</v>
      </c>
      <c r="L373" t="n">
        <v>4.5</v>
      </c>
      <c r="M373" t="n">
        <v>65</v>
      </c>
      <c r="N373" t="n">
        <v>60.88</v>
      </c>
      <c r="O373" t="n">
        <v>30925.72</v>
      </c>
      <c r="P373" t="n">
        <v>413.67</v>
      </c>
      <c r="Q373" t="n">
        <v>452.82</v>
      </c>
      <c r="R373" t="n">
        <v>123.77</v>
      </c>
      <c r="S373" t="n">
        <v>57.64</v>
      </c>
      <c r="T373" t="n">
        <v>30688.2</v>
      </c>
      <c r="U373" t="n">
        <v>0.47</v>
      </c>
      <c r="V373" t="n">
        <v>0.83</v>
      </c>
      <c r="W373" t="n">
        <v>6.91</v>
      </c>
      <c r="X373" t="n">
        <v>1.9</v>
      </c>
      <c r="Y373" t="n">
        <v>1</v>
      </c>
      <c r="Z373" t="n">
        <v>10</v>
      </c>
    </row>
    <row r="374">
      <c r="A374" t="n">
        <v>15</v>
      </c>
      <c r="B374" t="n">
        <v>125</v>
      </c>
      <c r="C374" t="inlineStr">
        <is>
          <t xml:space="preserve">CONCLUIDO	</t>
        </is>
      </c>
      <c r="D374" t="n">
        <v>3.1911</v>
      </c>
      <c r="E374" t="n">
        <v>31.34</v>
      </c>
      <c r="F374" t="n">
        <v>25.56</v>
      </c>
      <c r="G374" t="n">
        <v>23.96</v>
      </c>
      <c r="H374" t="n">
        <v>0.34</v>
      </c>
      <c r="I374" t="n">
        <v>64</v>
      </c>
      <c r="J374" t="n">
        <v>249.3</v>
      </c>
      <c r="K374" t="n">
        <v>58.47</v>
      </c>
      <c r="L374" t="n">
        <v>4.75</v>
      </c>
      <c r="M374" t="n">
        <v>62</v>
      </c>
      <c r="N374" t="n">
        <v>61.07</v>
      </c>
      <c r="O374" t="n">
        <v>30980.93</v>
      </c>
      <c r="P374" t="n">
        <v>412.4</v>
      </c>
      <c r="Q374" t="n">
        <v>452.74</v>
      </c>
      <c r="R374" t="n">
        <v>121.89</v>
      </c>
      <c r="S374" t="n">
        <v>57.64</v>
      </c>
      <c r="T374" t="n">
        <v>29763.19</v>
      </c>
      <c r="U374" t="n">
        <v>0.47</v>
      </c>
      <c r="V374" t="n">
        <v>0.83</v>
      </c>
      <c r="W374" t="n">
        <v>6.9</v>
      </c>
      <c r="X374" t="n">
        <v>1.83</v>
      </c>
      <c r="Y374" t="n">
        <v>1</v>
      </c>
      <c r="Z374" t="n">
        <v>10</v>
      </c>
    </row>
    <row r="375">
      <c r="A375" t="n">
        <v>16</v>
      </c>
      <c r="B375" t="n">
        <v>125</v>
      </c>
      <c r="C375" t="inlineStr">
        <is>
          <t xml:space="preserve">CONCLUIDO	</t>
        </is>
      </c>
      <c r="D375" t="n">
        <v>3.2217</v>
      </c>
      <c r="E375" t="n">
        <v>31.04</v>
      </c>
      <c r="F375" t="n">
        <v>25.45</v>
      </c>
      <c r="G375" t="n">
        <v>25.45</v>
      </c>
      <c r="H375" t="n">
        <v>0.36</v>
      </c>
      <c r="I375" t="n">
        <v>60</v>
      </c>
      <c r="J375" t="n">
        <v>249.75</v>
      </c>
      <c r="K375" t="n">
        <v>58.47</v>
      </c>
      <c r="L375" t="n">
        <v>5</v>
      </c>
      <c r="M375" t="n">
        <v>58</v>
      </c>
      <c r="N375" t="n">
        <v>61.27</v>
      </c>
      <c r="O375" t="n">
        <v>31036.22</v>
      </c>
      <c r="P375" t="n">
        <v>410.58</v>
      </c>
      <c r="Q375" t="n">
        <v>452.74</v>
      </c>
      <c r="R375" t="n">
        <v>118.38</v>
      </c>
      <c r="S375" t="n">
        <v>57.64</v>
      </c>
      <c r="T375" t="n">
        <v>28026.39</v>
      </c>
      <c r="U375" t="n">
        <v>0.49</v>
      </c>
      <c r="V375" t="n">
        <v>0.83</v>
      </c>
      <c r="W375" t="n">
        <v>6.9</v>
      </c>
      <c r="X375" t="n">
        <v>1.72</v>
      </c>
      <c r="Y375" t="n">
        <v>1</v>
      </c>
      <c r="Z375" t="n">
        <v>10</v>
      </c>
    </row>
    <row r="376">
      <c r="A376" t="n">
        <v>17</v>
      </c>
      <c r="B376" t="n">
        <v>125</v>
      </c>
      <c r="C376" t="inlineStr">
        <is>
          <t xml:space="preserve">CONCLUIDO	</t>
        </is>
      </c>
      <c r="D376" t="n">
        <v>3.2469</v>
      </c>
      <c r="E376" t="n">
        <v>30.8</v>
      </c>
      <c r="F376" t="n">
        <v>25.35</v>
      </c>
      <c r="G376" t="n">
        <v>26.68</v>
      </c>
      <c r="H376" t="n">
        <v>0.37</v>
      </c>
      <c r="I376" t="n">
        <v>57</v>
      </c>
      <c r="J376" t="n">
        <v>250.2</v>
      </c>
      <c r="K376" t="n">
        <v>58.47</v>
      </c>
      <c r="L376" t="n">
        <v>5.25</v>
      </c>
      <c r="M376" t="n">
        <v>55</v>
      </c>
      <c r="N376" t="n">
        <v>61.47</v>
      </c>
      <c r="O376" t="n">
        <v>31091.59</v>
      </c>
      <c r="P376" t="n">
        <v>408.83</v>
      </c>
      <c r="Q376" t="n">
        <v>452.72</v>
      </c>
      <c r="R376" t="n">
        <v>115.14</v>
      </c>
      <c r="S376" t="n">
        <v>57.64</v>
      </c>
      <c r="T376" t="n">
        <v>26422.88</v>
      </c>
      <c r="U376" t="n">
        <v>0.5</v>
      </c>
      <c r="V376" t="n">
        <v>0.84</v>
      </c>
      <c r="W376" t="n">
        <v>6.89</v>
      </c>
      <c r="X376" t="n">
        <v>1.62</v>
      </c>
      <c r="Y376" t="n">
        <v>1</v>
      </c>
      <c r="Z376" t="n">
        <v>10</v>
      </c>
    </row>
    <row r="377">
      <c r="A377" t="n">
        <v>18</v>
      </c>
      <c r="B377" t="n">
        <v>125</v>
      </c>
      <c r="C377" t="inlineStr">
        <is>
          <t xml:space="preserve">CONCLUIDO	</t>
        </is>
      </c>
      <c r="D377" t="n">
        <v>3.2744</v>
      </c>
      <c r="E377" t="n">
        <v>30.54</v>
      </c>
      <c r="F377" t="n">
        <v>25.23</v>
      </c>
      <c r="G377" t="n">
        <v>28.04</v>
      </c>
      <c r="H377" t="n">
        <v>0.39</v>
      </c>
      <c r="I377" t="n">
        <v>54</v>
      </c>
      <c r="J377" t="n">
        <v>250.64</v>
      </c>
      <c r="K377" t="n">
        <v>58.47</v>
      </c>
      <c r="L377" t="n">
        <v>5.5</v>
      </c>
      <c r="M377" t="n">
        <v>52</v>
      </c>
      <c r="N377" t="n">
        <v>61.67</v>
      </c>
      <c r="O377" t="n">
        <v>31147.02</v>
      </c>
      <c r="P377" t="n">
        <v>406.74</v>
      </c>
      <c r="Q377" t="n">
        <v>452.71</v>
      </c>
      <c r="R377" t="n">
        <v>111.47</v>
      </c>
      <c r="S377" t="n">
        <v>57.64</v>
      </c>
      <c r="T377" t="n">
        <v>24604.89</v>
      </c>
      <c r="U377" t="n">
        <v>0.52</v>
      </c>
      <c r="V377" t="n">
        <v>0.84</v>
      </c>
      <c r="W377" t="n">
        <v>6.88</v>
      </c>
      <c r="X377" t="n">
        <v>1.51</v>
      </c>
      <c r="Y377" t="n">
        <v>1</v>
      </c>
      <c r="Z377" t="n">
        <v>10</v>
      </c>
    </row>
    <row r="378">
      <c r="A378" t="n">
        <v>19</v>
      </c>
      <c r="B378" t="n">
        <v>125</v>
      </c>
      <c r="C378" t="inlineStr">
        <is>
          <t xml:space="preserve">CONCLUIDO	</t>
        </is>
      </c>
      <c r="D378" t="n">
        <v>3.2896</v>
      </c>
      <c r="E378" t="n">
        <v>30.4</v>
      </c>
      <c r="F378" t="n">
        <v>25.19</v>
      </c>
      <c r="G378" t="n">
        <v>29.06</v>
      </c>
      <c r="H378" t="n">
        <v>0.41</v>
      </c>
      <c r="I378" t="n">
        <v>52</v>
      </c>
      <c r="J378" t="n">
        <v>251.09</v>
      </c>
      <c r="K378" t="n">
        <v>58.47</v>
      </c>
      <c r="L378" t="n">
        <v>5.75</v>
      </c>
      <c r="M378" t="n">
        <v>50</v>
      </c>
      <c r="N378" t="n">
        <v>61.87</v>
      </c>
      <c r="O378" t="n">
        <v>31202.53</v>
      </c>
      <c r="P378" t="n">
        <v>406.1</v>
      </c>
      <c r="Q378" t="n">
        <v>452.79</v>
      </c>
      <c r="R378" t="n">
        <v>109.46</v>
      </c>
      <c r="S378" t="n">
        <v>57.64</v>
      </c>
      <c r="T378" t="n">
        <v>23610.08</v>
      </c>
      <c r="U378" t="n">
        <v>0.53</v>
      </c>
      <c r="V378" t="n">
        <v>0.84</v>
      </c>
      <c r="W378" t="n">
        <v>6.89</v>
      </c>
      <c r="X378" t="n">
        <v>1.46</v>
      </c>
      <c r="Y378" t="n">
        <v>1</v>
      </c>
      <c r="Z378" t="n">
        <v>10</v>
      </c>
    </row>
    <row r="379">
      <c r="A379" t="n">
        <v>20</v>
      </c>
      <c r="B379" t="n">
        <v>125</v>
      </c>
      <c r="C379" t="inlineStr">
        <is>
          <t xml:space="preserve">CONCLUIDO	</t>
        </is>
      </c>
      <c r="D379" t="n">
        <v>3.3041</v>
      </c>
      <c r="E379" t="n">
        <v>30.27</v>
      </c>
      <c r="F379" t="n">
        <v>25.15</v>
      </c>
      <c r="G379" t="n">
        <v>30.18</v>
      </c>
      <c r="H379" t="n">
        <v>0.42</v>
      </c>
      <c r="I379" t="n">
        <v>50</v>
      </c>
      <c r="J379" t="n">
        <v>251.55</v>
      </c>
      <c r="K379" t="n">
        <v>58.47</v>
      </c>
      <c r="L379" t="n">
        <v>6</v>
      </c>
      <c r="M379" t="n">
        <v>48</v>
      </c>
      <c r="N379" t="n">
        <v>62.07</v>
      </c>
      <c r="O379" t="n">
        <v>31258.11</v>
      </c>
      <c r="P379" t="n">
        <v>405.23</v>
      </c>
      <c r="Q379" t="n">
        <v>452.68</v>
      </c>
      <c r="R379" t="n">
        <v>108.77</v>
      </c>
      <c r="S379" t="n">
        <v>57.64</v>
      </c>
      <c r="T379" t="n">
        <v>23270.84</v>
      </c>
      <c r="U379" t="n">
        <v>0.53</v>
      </c>
      <c r="V379" t="n">
        <v>0.84</v>
      </c>
      <c r="W379" t="n">
        <v>6.87</v>
      </c>
      <c r="X379" t="n">
        <v>1.42</v>
      </c>
      <c r="Y379" t="n">
        <v>1</v>
      </c>
      <c r="Z379" t="n">
        <v>10</v>
      </c>
    </row>
    <row r="380">
      <c r="A380" t="n">
        <v>21</v>
      </c>
      <c r="B380" t="n">
        <v>125</v>
      </c>
      <c r="C380" t="inlineStr">
        <is>
          <t xml:space="preserve">CONCLUIDO	</t>
        </is>
      </c>
      <c r="D380" t="n">
        <v>3.3248</v>
      </c>
      <c r="E380" t="n">
        <v>30.08</v>
      </c>
      <c r="F380" t="n">
        <v>25.05</v>
      </c>
      <c r="G380" t="n">
        <v>31.32</v>
      </c>
      <c r="H380" t="n">
        <v>0.44</v>
      </c>
      <c r="I380" t="n">
        <v>48</v>
      </c>
      <c r="J380" t="n">
        <v>252</v>
      </c>
      <c r="K380" t="n">
        <v>58.47</v>
      </c>
      <c r="L380" t="n">
        <v>6.25</v>
      </c>
      <c r="M380" t="n">
        <v>46</v>
      </c>
      <c r="N380" t="n">
        <v>62.27</v>
      </c>
      <c r="O380" t="n">
        <v>31313.77</v>
      </c>
      <c r="P380" t="n">
        <v>403.69</v>
      </c>
      <c r="Q380" t="n">
        <v>452.62</v>
      </c>
      <c r="R380" t="n">
        <v>105.52</v>
      </c>
      <c r="S380" t="n">
        <v>57.64</v>
      </c>
      <c r="T380" t="n">
        <v>21655.8</v>
      </c>
      <c r="U380" t="n">
        <v>0.55</v>
      </c>
      <c r="V380" t="n">
        <v>0.85</v>
      </c>
      <c r="W380" t="n">
        <v>6.88</v>
      </c>
      <c r="X380" t="n">
        <v>1.33</v>
      </c>
      <c r="Y380" t="n">
        <v>1</v>
      </c>
      <c r="Z380" t="n">
        <v>10</v>
      </c>
    </row>
    <row r="381">
      <c r="A381" t="n">
        <v>22</v>
      </c>
      <c r="B381" t="n">
        <v>125</v>
      </c>
      <c r="C381" t="inlineStr">
        <is>
          <t xml:space="preserve">CONCLUIDO	</t>
        </is>
      </c>
      <c r="D381" t="n">
        <v>3.338</v>
      </c>
      <c r="E381" t="n">
        <v>29.96</v>
      </c>
      <c r="F381" t="n">
        <v>25.03</v>
      </c>
      <c r="G381" t="n">
        <v>32.65</v>
      </c>
      <c r="H381" t="n">
        <v>0.46</v>
      </c>
      <c r="I381" t="n">
        <v>46</v>
      </c>
      <c r="J381" t="n">
        <v>252.45</v>
      </c>
      <c r="K381" t="n">
        <v>58.47</v>
      </c>
      <c r="L381" t="n">
        <v>6.5</v>
      </c>
      <c r="M381" t="n">
        <v>44</v>
      </c>
      <c r="N381" t="n">
        <v>62.47</v>
      </c>
      <c r="O381" t="n">
        <v>31369.49</v>
      </c>
      <c r="P381" t="n">
        <v>403.13</v>
      </c>
      <c r="Q381" t="n">
        <v>452.66</v>
      </c>
      <c r="R381" t="n">
        <v>104.62</v>
      </c>
      <c r="S381" t="n">
        <v>57.64</v>
      </c>
      <c r="T381" t="n">
        <v>21218.51</v>
      </c>
      <c r="U381" t="n">
        <v>0.55</v>
      </c>
      <c r="V381" t="n">
        <v>0.85</v>
      </c>
      <c r="W381" t="n">
        <v>6.87</v>
      </c>
      <c r="X381" t="n">
        <v>1.3</v>
      </c>
      <c r="Y381" t="n">
        <v>1</v>
      </c>
      <c r="Z381" t="n">
        <v>10</v>
      </c>
    </row>
    <row r="382">
      <c r="A382" t="n">
        <v>23</v>
      </c>
      <c r="B382" t="n">
        <v>125</v>
      </c>
      <c r="C382" t="inlineStr">
        <is>
          <t xml:space="preserve">CONCLUIDO	</t>
        </is>
      </c>
      <c r="D382" t="n">
        <v>3.3576</v>
      </c>
      <c r="E382" t="n">
        <v>29.78</v>
      </c>
      <c r="F382" t="n">
        <v>24.95</v>
      </c>
      <c r="G382" t="n">
        <v>34.02</v>
      </c>
      <c r="H382" t="n">
        <v>0.47</v>
      </c>
      <c r="I382" t="n">
        <v>44</v>
      </c>
      <c r="J382" t="n">
        <v>252.9</v>
      </c>
      <c r="K382" t="n">
        <v>58.47</v>
      </c>
      <c r="L382" t="n">
        <v>6.75</v>
      </c>
      <c r="M382" t="n">
        <v>42</v>
      </c>
      <c r="N382" t="n">
        <v>62.68</v>
      </c>
      <c r="O382" t="n">
        <v>31425.3</v>
      </c>
      <c r="P382" t="n">
        <v>401.87</v>
      </c>
      <c r="Q382" t="n">
        <v>452.64</v>
      </c>
      <c r="R382" t="n">
        <v>102.1</v>
      </c>
      <c r="S382" t="n">
        <v>57.64</v>
      </c>
      <c r="T382" t="n">
        <v>19965.93</v>
      </c>
      <c r="U382" t="n">
        <v>0.5600000000000001</v>
      </c>
      <c r="V382" t="n">
        <v>0.85</v>
      </c>
      <c r="W382" t="n">
        <v>6.86</v>
      </c>
      <c r="X382" t="n">
        <v>1.22</v>
      </c>
      <c r="Y382" t="n">
        <v>1</v>
      </c>
      <c r="Z382" t="n">
        <v>10</v>
      </c>
    </row>
    <row r="383">
      <c r="A383" t="n">
        <v>24</v>
      </c>
      <c r="B383" t="n">
        <v>125</v>
      </c>
      <c r="C383" t="inlineStr">
        <is>
          <t xml:space="preserve">CONCLUIDO	</t>
        </is>
      </c>
      <c r="D383" t="n">
        <v>3.3734</v>
      </c>
      <c r="E383" t="n">
        <v>29.64</v>
      </c>
      <c r="F383" t="n">
        <v>24.9</v>
      </c>
      <c r="G383" t="n">
        <v>35.58</v>
      </c>
      <c r="H383" t="n">
        <v>0.49</v>
      </c>
      <c r="I383" t="n">
        <v>42</v>
      </c>
      <c r="J383" t="n">
        <v>253.35</v>
      </c>
      <c r="K383" t="n">
        <v>58.47</v>
      </c>
      <c r="L383" t="n">
        <v>7</v>
      </c>
      <c r="M383" t="n">
        <v>40</v>
      </c>
      <c r="N383" t="n">
        <v>62.88</v>
      </c>
      <c r="O383" t="n">
        <v>31481.17</v>
      </c>
      <c r="P383" t="n">
        <v>400.88</v>
      </c>
      <c r="Q383" t="n">
        <v>452.69</v>
      </c>
      <c r="R383" t="n">
        <v>100.59</v>
      </c>
      <c r="S383" t="n">
        <v>57.64</v>
      </c>
      <c r="T383" t="n">
        <v>19223.19</v>
      </c>
      <c r="U383" t="n">
        <v>0.57</v>
      </c>
      <c r="V383" t="n">
        <v>0.85</v>
      </c>
      <c r="W383" t="n">
        <v>6.86</v>
      </c>
      <c r="X383" t="n">
        <v>1.18</v>
      </c>
      <c r="Y383" t="n">
        <v>1</v>
      </c>
      <c r="Z383" t="n">
        <v>10</v>
      </c>
    </row>
    <row r="384">
      <c r="A384" t="n">
        <v>25</v>
      </c>
      <c r="B384" t="n">
        <v>125</v>
      </c>
      <c r="C384" t="inlineStr">
        <is>
          <t xml:space="preserve">CONCLUIDO	</t>
        </is>
      </c>
      <c r="D384" t="n">
        <v>3.3819</v>
      </c>
      <c r="E384" t="n">
        <v>29.57</v>
      </c>
      <c r="F384" t="n">
        <v>24.88</v>
      </c>
      <c r="G384" t="n">
        <v>36.4</v>
      </c>
      <c r="H384" t="n">
        <v>0.51</v>
      </c>
      <c r="I384" t="n">
        <v>41</v>
      </c>
      <c r="J384" t="n">
        <v>253.81</v>
      </c>
      <c r="K384" t="n">
        <v>58.47</v>
      </c>
      <c r="L384" t="n">
        <v>7.25</v>
      </c>
      <c r="M384" t="n">
        <v>39</v>
      </c>
      <c r="N384" t="n">
        <v>63.08</v>
      </c>
      <c r="O384" t="n">
        <v>31537.13</v>
      </c>
      <c r="P384" t="n">
        <v>400.39</v>
      </c>
      <c r="Q384" t="n">
        <v>452.7</v>
      </c>
      <c r="R384" t="n">
        <v>99.45</v>
      </c>
      <c r="S384" t="n">
        <v>57.64</v>
      </c>
      <c r="T384" t="n">
        <v>18658.18</v>
      </c>
      <c r="U384" t="n">
        <v>0.58</v>
      </c>
      <c r="V384" t="n">
        <v>0.85</v>
      </c>
      <c r="W384" t="n">
        <v>6.87</v>
      </c>
      <c r="X384" t="n">
        <v>1.15</v>
      </c>
      <c r="Y384" t="n">
        <v>1</v>
      </c>
      <c r="Z384" t="n">
        <v>10</v>
      </c>
    </row>
    <row r="385">
      <c r="A385" t="n">
        <v>26</v>
      </c>
      <c r="B385" t="n">
        <v>125</v>
      </c>
      <c r="C385" t="inlineStr">
        <is>
          <t xml:space="preserve">CONCLUIDO	</t>
        </is>
      </c>
      <c r="D385" t="n">
        <v>3.3904</v>
      </c>
      <c r="E385" t="n">
        <v>29.49</v>
      </c>
      <c r="F385" t="n">
        <v>24.85</v>
      </c>
      <c r="G385" t="n">
        <v>37.27</v>
      </c>
      <c r="H385" t="n">
        <v>0.52</v>
      </c>
      <c r="I385" t="n">
        <v>40</v>
      </c>
      <c r="J385" t="n">
        <v>254.26</v>
      </c>
      <c r="K385" t="n">
        <v>58.47</v>
      </c>
      <c r="L385" t="n">
        <v>7.5</v>
      </c>
      <c r="M385" t="n">
        <v>38</v>
      </c>
      <c r="N385" t="n">
        <v>63.29</v>
      </c>
      <c r="O385" t="n">
        <v>31593.16</v>
      </c>
      <c r="P385" t="n">
        <v>399.69</v>
      </c>
      <c r="Q385" t="n">
        <v>452.66</v>
      </c>
      <c r="R385" t="n">
        <v>98.68000000000001</v>
      </c>
      <c r="S385" t="n">
        <v>57.64</v>
      </c>
      <c r="T385" t="n">
        <v>18275.88</v>
      </c>
      <c r="U385" t="n">
        <v>0.58</v>
      </c>
      <c r="V385" t="n">
        <v>0.85</v>
      </c>
      <c r="W385" t="n">
        <v>6.86</v>
      </c>
      <c r="X385" t="n">
        <v>1.12</v>
      </c>
      <c r="Y385" t="n">
        <v>1</v>
      </c>
      <c r="Z385" t="n">
        <v>10</v>
      </c>
    </row>
    <row r="386">
      <c r="A386" t="n">
        <v>27</v>
      </c>
      <c r="B386" t="n">
        <v>125</v>
      </c>
      <c r="C386" t="inlineStr">
        <is>
          <t xml:space="preserve">CONCLUIDO	</t>
        </is>
      </c>
      <c r="D386" t="n">
        <v>3.4078</v>
      </c>
      <c r="E386" t="n">
        <v>29.34</v>
      </c>
      <c r="F386" t="n">
        <v>24.79</v>
      </c>
      <c r="G386" t="n">
        <v>39.15</v>
      </c>
      <c r="H386" t="n">
        <v>0.54</v>
      </c>
      <c r="I386" t="n">
        <v>38</v>
      </c>
      <c r="J386" t="n">
        <v>254.72</v>
      </c>
      <c r="K386" t="n">
        <v>58.47</v>
      </c>
      <c r="L386" t="n">
        <v>7.75</v>
      </c>
      <c r="M386" t="n">
        <v>36</v>
      </c>
      <c r="N386" t="n">
        <v>63.49</v>
      </c>
      <c r="O386" t="n">
        <v>31649.26</v>
      </c>
      <c r="P386" t="n">
        <v>398.87</v>
      </c>
      <c r="Q386" t="n">
        <v>452.76</v>
      </c>
      <c r="R386" t="n">
        <v>96.89</v>
      </c>
      <c r="S386" t="n">
        <v>57.64</v>
      </c>
      <c r="T386" t="n">
        <v>17395.33</v>
      </c>
      <c r="U386" t="n">
        <v>0.59</v>
      </c>
      <c r="V386" t="n">
        <v>0.86</v>
      </c>
      <c r="W386" t="n">
        <v>6.86</v>
      </c>
      <c r="X386" t="n">
        <v>1.07</v>
      </c>
      <c r="Y386" t="n">
        <v>1</v>
      </c>
      <c r="Z386" t="n">
        <v>10</v>
      </c>
    </row>
    <row r="387">
      <c r="A387" t="n">
        <v>28</v>
      </c>
      <c r="B387" t="n">
        <v>125</v>
      </c>
      <c r="C387" t="inlineStr">
        <is>
          <t xml:space="preserve">CONCLUIDO	</t>
        </is>
      </c>
      <c r="D387" t="n">
        <v>3.4142</v>
      </c>
      <c r="E387" t="n">
        <v>29.29</v>
      </c>
      <c r="F387" t="n">
        <v>24.79</v>
      </c>
      <c r="G387" t="n">
        <v>40.19</v>
      </c>
      <c r="H387" t="n">
        <v>0.5600000000000001</v>
      </c>
      <c r="I387" t="n">
        <v>37</v>
      </c>
      <c r="J387" t="n">
        <v>255.17</v>
      </c>
      <c r="K387" t="n">
        <v>58.47</v>
      </c>
      <c r="L387" t="n">
        <v>8</v>
      </c>
      <c r="M387" t="n">
        <v>35</v>
      </c>
      <c r="N387" t="n">
        <v>63.7</v>
      </c>
      <c r="O387" t="n">
        <v>31705.44</v>
      </c>
      <c r="P387" t="n">
        <v>398.65</v>
      </c>
      <c r="Q387" t="n">
        <v>452.64</v>
      </c>
      <c r="R387" t="n">
        <v>97.09999999999999</v>
      </c>
      <c r="S387" t="n">
        <v>57.64</v>
      </c>
      <c r="T387" t="n">
        <v>17503.64</v>
      </c>
      <c r="U387" t="n">
        <v>0.59</v>
      </c>
      <c r="V387" t="n">
        <v>0.86</v>
      </c>
      <c r="W387" t="n">
        <v>6.85</v>
      </c>
      <c r="X387" t="n">
        <v>1.06</v>
      </c>
      <c r="Y387" t="n">
        <v>1</v>
      </c>
      <c r="Z387" t="n">
        <v>10</v>
      </c>
    </row>
    <row r="388">
      <c r="A388" t="n">
        <v>29</v>
      </c>
      <c r="B388" t="n">
        <v>125</v>
      </c>
      <c r="C388" t="inlineStr">
        <is>
          <t xml:space="preserve">CONCLUIDO	</t>
        </is>
      </c>
      <c r="D388" t="n">
        <v>3.4263</v>
      </c>
      <c r="E388" t="n">
        <v>29.19</v>
      </c>
      <c r="F388" t="n">
        <v>24.73</v>
      </c>
      <c r="G388" t="n">
        <v>41.21</v>
      </c>
      <c r="H388" t="n">
        <v>0.57</v>
      </c>
      <c r="I388" t="n">
        <v>36</v>
      </c>
      <c r="J388" t="n">
        <v>255.63</v>
      </c>
      <c r="K388" t="n">
        <v>58.47</v>
      </c>
      <c r="L388" t="n">
        <v>8.25</v>
      </c>
      <c r="M388" t="n">
        <v>34</v>
      </c>
      <c r="N388" t="n">
        <v>63.91</v>
      </c>
      <c r="O388" t="n">
        <v>31761.69</v>
      </c>
      <c r="P388" t="n">
        <v>397.69</v>
      </c>
      <c r="Q388" t="n">
        <v>452.62</v>
      </c>
      <c r="R388" t="n">
        <v>95.36</v>
      </c>
      <c r="S388" t="n">
        <v>57.64</v>
      </c>
      <c r="T388" t="n">
        <v>16636.21</v>
      </c>
      <c r="U388" t="n">
        <v>0.6</v>
      </c>
      <c r="V388" t="n">
        <v>0.86</v>
      </c>
      <c r="W388" t="n">
        <v>6.84</v>
      </c>
      <c r="X388" t="n">
        <v>1</v>
      </c>
      <c r="Y388" t="n">
        <v>1</v>
      </c>
      <c r="Z388" t="n">
        <v>10</v>
      </c>
    </row>
    <row r="389">
      <c r="A389" t="n">
        <v>30</v>
      </c>
      <c r="B389" t="n">
        <v>125</v>
      </c>
      <c r="C389" t="inlineStr">
        <is>
          <t xml:space="preserve">CONCLUIDO	</t>
        </is>
      </c>
      <c r="D389" t="n">
        <v>3.4326</v>
      </c>
      <c r="E389" t="n">
        <v>29.13</v>
      </c>
      <c r="F389" t="n">
        <v>24.72</v>
      </c>
      <c r="G389" t="n">
        <v>42.38</v>
      </c>
      <c r="H389" t="n">
        <v>0.59</v>
      </c>
      <c r="I389" t="n">
        <v>35</v>
      </c>
      <c r="J389" t="n">
        <v>256.09</v>
      </c>
      <c r="K389" t="n">
        <v>58.47</v>
      </c>
      <c r="L389" t="n">
        <v>8.5</v>
      </c>
      <c r="M389" t="n">
        <v>33</v>
      </c>
      <c r="N389" t="n">
        <v>64.11</v>
      </c>
      <c r="O389" t="n">
        <v>31818.02</v>
      </c>
      <c r="P389" t="n">
        <v>397.66</v>
      </c>
      <c r="Q389" t="n">
        <v>452.6</v>
      </c>
      <c r="R389" t="n">
        <v>94.73</v>
      </c>
      <c r="S389" t="n">
        <v>57.64</v>
      </c>
      <c r="T389" t="n">
        <v>16330.28</v>
      </c>
      <c r="U389" t="n">
        <v>0.61</v>
      </c>
      <c r="V389" t="n">
        <v>0.86</v>
      </c>
      <c r="W389" t="n">
        <v>6.86</v>
      </c>
      <c r="X389" t="n">
        <v>1</v>
      </c>
      <c r="Y389" t="n">
        <v>1</v>
      </c>
      <c r="Z389" t="n">
        <v>10</v>
      </c>
    </row>
    <row r="390">
      <c r="A390" t="n">
        <v>31</v>
      </c>
      <c r="B390" t="n">
        <v>125</v>
      </c>
      <c r="C390" t="inlineStr">
        <is>
          <t xml:space="preserve">CONCLUIDO	</t>
        </is>
      </c>
      <c r="D390" t="n">
        <v>3.4467</v>
      </c>
      <c r="E390" t="n">
        <v>29.01</v>
      </c>
      <c r="F390" t="n">
        <v>24.65</v>
      </c>
      <c r="G390" t="n">
        <v>43.5</v>
      </c>
      <c r="H390" t="n">
        <v>0.61</v>
      </c>
      <c r="I390" t="n">
        <v>34</v>
      </c>
      <c r="J390" t="n">
        <v>256.54</v>
      </c>
      <c r="K390" t="n">
        <v>58.47</v>
      </c>
      <c r="L390" t="n">
        <v>8.75</v>
      </c>
      <c r="M390" t="n">
        <v>32</v>
      </c>
      <c r="N390" t="n">
        <v>64.31999999999999</v>
      </c>
      <c r="O390" t="n">
        <v>31874.43</v>
      </c>
      <c r="P390" t="n">
        <v>396.01</v>
      </c>
      <c r="Q390" t="n">
        <v>452.66</v>
      </c>
      <c r="R390" t="n">
        <v>92.44</v>
      </c>
      <c r="S390" t="n">
        <v>57.64</v>
      </c>
      <c r="T390" t="n">
        <v>15186.13</v>
      </c>
      <c r="U390" t="n">
        <v>0.62</v>
      </c>
      <c r="V390" t="n">
        <v>0.86</v>
      </c>
      <c r="W390" t="n">
        <v>6.85</v>
      </c>
      <c r="X390" t="n">
        <v>0.92</v>
      </c>
      <c r="Y390" t="n">
        <v>1</v>
      </c>
      <c r="Z390" t="n">
        <v>10</v>
      </c>
    </row>
    <row r="391">
      <c r="A391" t="n">
        <v>32</v>
      </c>
      <c r="B391" t="n">
        <v>125</v>
      </c>
      <c r="C391" t="inlineStr">
        <is>
          <t xml:space="preserve">CONCLUIDO	</t>
        </is>
      </c>
      <c r="D391" t="n">
        <v>3.4524</v>
      </c>
      <c r="E391" t="n">
        <v>28.96</v>
      </c>
      <c r="F391" t="n">
        <v>24.65</v>
      </c>
      <c r="G391" t="n">
        <v>44.82</v>
      </c>
      <c r="H391" t="n">
        <v>0.62</v>
      </c>
      <c r="I391" t="n">
        <v>33</v>
      </c>
      <c r="J391" t="n">
        <v>257</v>
      </c>
      <c r="K391" t="n">
        <v>58.47</v>
      </c>
      <c r="L391" t="n">
        <v>9</v>
      </c>
      <c r="M391" t="n">
        <v>31</v>
      </c>
      <c r="N391" t="n">
        <v>64.53</v>
      </c>
      <c r="O391" t="n">
        <v>31931.04</v>
      </c>
      <c r="P391" t="n">
        <v>396.23</v>
      </c>
      <c r="Q391" t="n">
        <v>452.64</v>
      </c>
      <c r="R391" t="n">
        <v>92.29000000000001</v>
      </c>
      <c r="S391" t="n">
        <v>57.64</v>
      </c>
      <c r="T391" t="n">
        <v>15118.35</v>
      </c>
      <c r="U391" t="n">
        <v>0.62</v>
      </c>
      <c r="V391" t="n">
        <v>0.86</v>
      </c>
      <c r="W391" t="n">
        <v>6.85</v>
      </c>
      <c r="X391" t="n">
        <v>0.92</v>
      </c>
      <c r="Y391" t="n">
        <v>1</v>
      </c>
      <c r="Z391" t="n">
        <v>10</v>
      </c>
    </row>
    <row r="392">
      <c r="A392" t="n">
        <v>33</v>
      </c>
      <c r="B392" t="n">
        <v>125</v>
      </c>
      <c r="C392" t="inlineStr">
        <is>
          <t xml:space="preserve">CONCLUIDO	</t>
        </is>
      </c>
      <c r="D392" t="n">
        <v>3.4598</v>
      </c>
      <c r="E392" t="n">
        <v>28.9</v>
      </c>
      <c r="F392" t="n">
        <v>24.64</v>
      </c>
      <c r="G392" t="n">
        <v>46.19</v>
      </c>
      <c r="H392" t="n">
        <v>0.64</v>
      </c>
      <c r="I392" t="n">
        <v>32</v>
      </c>
      <c r="J392" t="n">
        <v>257.46</v>
      </c>
      <c r="K392" t="n">
        <v>58.47</v>
      </c>
      <c r="L392" t="n">
        <v>9.25</v>
      </c>
      <c r="M392" t="n">
        <v>30</v>
      </c>
      <c r="N392" t="n">
        <v>64.73999999999999</v>
      </c>
      <c r="O392" t="n">
        <v>31987.61</v>
      </c>
      <c r="P392" t="n">
        <v>395.85</v>
      </c>
      <c r="Q392" t="n">
        <v>452.66</v>
      </c>
      <c r="R392" t="n">
        <v>91.84999999999999</v>
      </c>
      <c r="S392" t="n">
        <v>57.64</v>
      </c>
      <c r="T392" t="n">
        <v>14904.29</v>
      </c>
      <c r="U392" t="n">
        <v>0.63</v>
      </c>
      <c r="V392" t="n">
        <v>0.86</v>
      </c>
      <c r="W392" t="n">
        <v>6.85</v>
      </c>
      <c r="X392" t="n">
        <v>0.91</v>
      </c>
      <c r="Y392" t="n">
        <v>1</v>
      </c>
      <c r="Z392" t="n">
        <v>10</v>
      </c>
    </row>
    <row r="393">
      <c r="A393" t="n">
        <v>34</v>
      </c>
      <c r="B393" t="n">
        <v>125</v>
      </c>
      <c r="C393" t="inlineStr">
        <is>
          <t xml:space="preserve">CONCLUIDO	</t>
        </is>
      </c>
      <c r="D393" t="n">
        <v>3.47</v>
      </c>
      <c r="E393" t="n">
        <v>28.82</v>
      </c>
      <c r="F393" t="n">
        <v>24.6</v>
      </c>
      <c r="G393" t="n">
        <v>47.61</v>
      </c>
      <c r="H393" t="n">
        <v>0.66</v>
      </c>
      <c r="I393" t="n">
        <v>31</v>
      </c>
      <c r="J393" t="n">
        <v>257.92</v>
      </c>
      <c r="K393" t="n">
        <v>58.47</v>
      </c>
      <c r="L393" t="n">
        <v>9.5</v>
      </c>
      <c r="M393" t="n">
        <v>29</v>
      </c>
      <c r="N393" t="n">
        <v>64.95</v>
      </c>
      <c r="O393" t="n">
        <v>32044.25</v>
      </c>
      <c r="P393" t="n">
        <v>395.15</v>
      </c>
      <c r="Q393" t="n">
        <v>452.61</v>
      </c>
      <c r="R393" t="n">
        <v>90.31</v>
      </c>
      <c r="S393" t="n">
        <v>57.64</v>
      </c>
      <c r="T393" t="n">
        <v>14140.18</v>
      </c>
      <c r="U393" t="n">
        <v>0.64</v>
      </c>
      <c r="V393" t="n">
        <v>0.86</v>
      </c>
      <c r="W393" t="n">
        <v>6.86</v>
      </c>
      <c r="X393" t="n">
        <v>0.87</v>
      </c>
      <c r="Y393" t="n">
        <v>1</v>
      </c>
      <c r="Z393" t="n">
        <v>10</v>
      </c>
    </row>
    <row r="394">
      <c r="A394" t="n">
        <v>35</v>
      </c>
      <c r="B394" t="n">
        <v>125</v>
      </c>
      <c r="C394" t="inlineStr">
        <is>
          <t xml:space="preserve">CONCLUIDO	</t>
        </is>
      </c>
      <c r="D394" t="n">
        <v>3.4828</v>
      </c>
      <c r="E394" t="n">
        <v>28.71</v>
      </c>
      <c r="F394" t="n">
        <v>24.54</v>
      </c>
      <c r="G394" t="n">
        <v>49.08</v>
      </c>
      <c r="H394" t="n">
        <v>0.67</v>
      </c>
      <c r="I394" t="n">
        <v>30</v>
      </c>
      <c r="J394" t="n">
        <v>258.38</v>
      </c>
      <c r="K394" t="n">
        <v>58.47</v>
      </c>
      <c r="L394" t="n">
        <v>9.75</v>
      </c>
      <c r="M394" t="n">
        <v>28</v>
      </c>
      <c r="N394" t="n">
        <v>65.16</v>
      </c>
      <c r="O394" t="n">
        <v>32100.97</v>
      </c>
      <c r="P394" t="n">
        <v>394.12</v>
      </c>
      <c r="Q394" t="n">
        <v>452.57</v>
      </c>
      <c r="R394" t="n">
        <v>88.90000000000001</v>
      </c>
      <c r="S394" t="n">
        <v>57.64</v>
      </c>
      <c r="T394" t="n">
        <v>13439.52</v>
      </c>
      <c r="U394" t="n">
        <v>0.65</v>
      </c>
      <c r="V394" t="n">
        <v>0.86</v>
      </c>
      <c r="W394" t="n">
        <v>6.84</v>
      </c>
      <c r="X394" t="n">
        <v>0.8100000000000001</v>
      </c>
      <c r="Y394" t="n">
        <v>1</v>
      </c>
      <c r="Z394" t="n">
        <v>10</v>
      </c>
    </row>
    <row r="395">
      <c r="A395" t="n">
        <v>36</v>
      </c>
      <c r="B395" t="n">
        <v>125</v>
      </c>
      <c r="C395" t="inlineStr">
        <is>
          <t xml:space="preserve">CONCLUIDO	</t>
        </is>
      </c>
      <c r="D395" t="n">
        <v>3.4781</v>
      </c>
      <c r="E395" t="n">
        <v>28.75</v>
      </c>
      <c r="F395" t="n">
        <v>24.58</v>
      </c>
      <c r="G395" t="n">
        <v>49.16</v>
      </c>
      <c r="H395" t="n">
        <v>0.6899999999999999</v>
      </c>
      <c r="I395" t="n">
        <v>30</v>
      </c>
      <c r="J395" t="n">
        <v>258.84</v>
      </c>
      <c r="K395" t="n">
        <v>58.47</v>
      </c>
      <c r="L395" t="n">
        <v>10</v>
      </c>
      <c r="M395" t="n">
        <v>28</v>
      </c>
      <c r="N395" t="n">
        <v>65.37</v>
      </c>
      <c r="O395" t="n">
        <v>32157.77</v>
      </c>
      <c r="P395" t="n">
        <v>394.6</v>
      </c>
      <c r="Q395" t="n">
        <v>452.63</v>
      </c>
      <c r="R395" t="n">
        <v>90.05</v>
      </c>
      <c r="S395" t="n">
        <v>57.64</v>
      </c>
      <c r="T395" t="n">
        <v>14014.55</v>
      </c>
      <c r="U395" t="n">
        <v>0.64</v>
      </c>
      <c r="V395" t="n">
        <v>0.86</v>
      </c>
      <c r="W395" t="n">
        <v>6.85</v>
      </c>
      <c r="X395" t="n">
        <v>0.85</v>
      </c>
      <c r="Y395" t="n">
        <v>1</v>
      </c>
      <c r="Z395" t="n">
        <v>10</v>
      </c>
    </row>
    <row r="396">
      <c r="A396" t="n">
        <v>37</v>
      </c>
      <c r="B396" t="n">
        <v>125</v>
      </c>
      <c r="C396" t="inlineStr">
        <is>
          <t xml:space="preserve">CONCLUIDO	</t>
        </is>
      </c>
      <c r="D396" t="n">
        <v>3.4872</v>
      </c>
      <c r="E396" t="n">
        <v>28.68</v>
      </c>
      <c r="F396" t="n">
        <v>24.55</v>
      </c>
      <c r="G396" t="n">
        <v>50.79</v>
      </c>
      <c r="H396" t="n">
        <v>0.7</v>
      </c>
      <c r="I396" t="n">
        <v>29</v>
      </c>
      <c r="J396" t="n">
        <v>259.3</v>
      </c>
      <c r="K396" t="n">
        <v>58.47</v>
      </c>
      <c r="L396" t="n">
        <v>10.25</v>
      </c>
      <c r="M396" t="n">
        <v>27</v>
      </c>
      <c r="N396" t="n">
        <v>65.58</v>
      </c>
      <c r="O396" t="n">
        <v>32214.64</v>
      </c>
      <c r="P396" t="n">
        <v>393.97</v>
      </c>
      <c r="Q396" t="n">
        <v>452.62</v>
      </c>
      <c r="R396" t="n">
        <v>89.03</v>
      </c>
      <c r="S396" t="n">
        <v>57.64</v>
      </c>
      <c r="T396" t="n">
        <v>13507.12</v>
      </c>
      <c r="U396" t="n">
        <v>0.65</v>
      </c>
      <c r="V396" t="n">
        <v>0.86</v>
      </c>
      <c r="W396" t="n">
        <v>6.85</v>
      </c>
      <c r="X396" t="n">
        <v>0.82</v>
      </c>
      <c r="Y396" t="n">
        <v>1</v>
      </c>
      <c r="Z396" t="n">
        <v>10</v>
      </c>
    </row>
    <row r="397">
      <c r="A397" t="n">
        <v>38</v>
      </c>
      <c r="B397" t="n">
        <v>125</v>
      </c>
      <c r="C397" t="inlineStr">
        <is>
          <t xml:space="preserve">CONCLUIDO	</t>
        </is>
      </c>
      <c r="D397" t="n">
        <v>3.4976</v>
      </c>
      <c r="E397" t="n">
        <v>28.59</v>
      </c>
      <c r="F397" t="n">
        <v>24.51</v>
      </c>
      <c r="G397" t="n">
        <v>52.52</v>
      </c>
      <c r="H397" t="n">
        <v>0.72</v>
      </c>
      <c r="I397" t="n">
        <v>28</v>
      </c>
      <c r="J397" t="n">
        <v>259.76</v>
      </c>
      <c r="K397" t="n">
        <v>58.47</v>
      </c>
      <c r="L397" t="n">
        <v>10.5</v>
      </c>
      <c r="M397" t="n">
        <v>26</v>
      </c>
      <c r="N397" t="n">
        <v>65.79000000000001</v>
      </c>
      <c r="O397" t="n">
        <v>32271.6</v>
      </c>
      <c r="P397" t="n">
        <v>393.38</v>
      </c>
      <c r="Q397" t="n">
        <v>452.61</v>
      </c>
      <c r="R397" t="n">
        <v>87.91</v>
      </c>
      <c r="S397" t="n">
        <v>57.64</v>
      </c>
      <c r="T397" t="n">
        <v>12951.77</v>
      </c>
      <c r="U397" t="n">
        <v>0.66</v>
      </c>
      <c r="V397" t="n">
        <v>0.87</v>
      </c>
      <c r="W397" t="n">
        <v>6.84</v>
      </c>
      <c r="X397" t="n">
        <v>0.79</v>
      </c>
      <c r="Y397" t="n">
        <v>1</v>
      </c>
      <c r="Z397" t="n">
        <v>10</v>
      </c>
    </row>
    <row r="398">
      <c r="A398" t="n">
        <v>39</v>
      </c>
      <c r="B398" t="n">
        <v>125</v>
      </c>
      <c r="C398" t="inlineStr">
        <is>
          <t xml:space="preserve">CONCLUIDO	</t>
        </is>
      </c>
      <c r="D398" t="n">
        <v>3.4994</v>
      </c>
      <c r="E398" t="n">
        <v>28.58</v>
      </c>
      <c r="F398" t="n">
        <v>24.5</v>
      </c>
      <c r="G398" t="n">
        <v>52.49</v>
      </c>
      <c r="H398" t="n">
        <v>0.74</v>
      </c>
      <c r="I398" t="n">
        <v>28</v>
      </c>
      <c r="J398" t="n">
        <v>260.23</v>
      </c>
      <c r="K398" t="n">
        <v>58.47</v>
      </c>
      <c r="L398" t="n">
        <v>10.75</v>
      </c>
      <c r="M398" t="n">
        <v>26</v>
      </c>
      <c r="N398" t="n">
        <v>66</v>
      </c>
      <c r="O398" t="n">
        <v>32328.64</v>
      </c>
      <c r="P398" t="n">
        <v>392.95</v>
      </c>
      <c r="Q398" t="n">
        <v>452.59</v>
      </c>
      <c r="R398" t="n">
        <v>87.5</v>
      </c>
      <c r="S398" t="n">
        <v>57.64</v>
      </c>
      <c r="T398" t="n">
        <v>12747.87</v>
      </c>
      <c r="U398" t="n">
        <v>0.66</v>
      </c>
      <c r="V398" t="n">
        <v>0.87</v>
      </c>
      <c r="W398" t="n">
        <v>6.84</v>
      </c>
      <c r="X398" t="n">
        <v>0.77</v>
      </c>
      <c r="Y398" t="n">
        <v>1</v>
      </c>
      <c r="Z398" t="n">
        <v>10</v>
      </c>
    </row>
    <row r="399">
      <c r="A399" t="n">
        <v>40</v>
      </c>
      <c r="B399" t="n">
        <v>125</v>
      </c>
      <c r="C399" t="inlineStr">
        <is>
          <t xml:space="preserve">CONCLUIDO	</t>
        </is>
      </c>
      <c r="D399" t="n">
        <v>3.5096</v>
      </c>
      <c r="E399" t="n">
        <v>28.49</v>
      </c>
      <c r="F399" t="n">
        <v>24.46</v>
      </c>
      <c r="G399" t="n">
        <v>54.36</v>
      </c>
      <c r="H399" t="n">
        <v>0.75</v>
      </c>
      <c r="I399" t="n">
        <v>27</v>
      </c>
      <c r="J399" t="n">
        <v>260.69</v>
      </c>
      <c r="K399" t="n">
        <v>58.47</v>
      </c>
      <c r="L399" t="n">
        <v>11</v>
      </c>
      <c r="M399" t="n">
        <v>25</v>
      </c>
      <c r="N399" t="n">
        <v>66.20999999999999</v>
      </c>
      <c r="O399" t="n">
        <v>32385.75</v>
      </c>
      <c r="P399" t="n">
        <v>392.36</v>
      </c>
      <c r="Q399" t="n">
        <v>452.6</v>
      </c>
      <c r="R399" t="n">
        <v>86.33</v>
      </c>
      <c r="S399" t="n">
        <v>57.64</v>
      </c>
      <c r="T399" t="n">
        <v>12169.15</v>
      </c>
      <c r="U399" t="n">
        <v>0.67</v>
      </c>
      <c r="V399" t="n">
        <v>0.87</v>
      </c>
      <c r="W399" t="n">
        <v>6.84</v>
      </c>
      <c r="X399" t="n">
        <v>0.74</v>
      </c>
      <c r="Y399" t="n">
        <v>1</v>
      </c>
      <c r="Z399" t="n">
        <v>10</v>
      </c>
    </row>
    <row r="400">
      <c r="A400" t="n">
        <v>41</v>
      </c>
      <c r="B400" t="n">
        <v>125</v>
      </c>
      <c r="C400" t="inlineStr">
        <is>
          <t xml:space="preserve">CONCLUIDO	</t>
        </is>
      </c>
      <c r="D400" t="n">
        <v>3.5163</v>
      </c>
      <c r="E400" t="n">
        <v>28.44</v>
      </c>
      <c r="F400" t="n">
        <v>24.45</v>
      </c>
      <c r="G400" t="n">
        <v>56.43</v>
      </c>
      <c r="H400" t="n">
        <v>0.77</v>
      </c>
      <c r="I400" t="n">
        <v>26</v>
      </c>
      <c r="J400" t="n">
        <v>261.15</v>
      </c>
      <c r="K400" t="n">
        <v>58.47</v>
      </c>
      <c r="L400" t="n">
        <v>11.25</v>
      </c>
      <c r="M400" t="n">
        <v>24</v>
      </c>
      <c r="N400" t="n">
        <v>66.43000000000001</v>
      </c>
      <c r="O400" t="n">
        <v>32442.95</v>
      </c>
      <c r="P400" t="n">
        <v>391.92</v>
      </c>
      <c r="Q400" t="n">
        <v>452.6</v>
      </c>
      <c r="R400" t="n">
        <v>86.01000000000001</v>
      </c>
      <c r="S400" t="n">
        <v>57.64</v>
      </c>
      <c r="T400" t="n">
        <v>12015.19</v>
      </c>
      <c r="U400" t="n">
        <v>0.67</v>
      </c>
      <c r="V400" t="n">
        <v>0.87</v>
      </c>
      <c r="W400" t="n">
        <v>6.84</v>
      </c>
      <c r="X400" t="n">
        <v>0.73</v>
      </c>
      <c r="Y400" t="n">
        <v>1</v>
      </c>
      <c r="Z400" t="n">
        <v>10</v>
      </c>
    </row>
    <row r="401">
      <c r="A401" t="n">
        <v>42</v>
      </c>
      <c r="B401" t="n">
        <v>125</v>
      </c>
      <c r="C401" t="inlineStr">
        <is>
          <t xml:space="preserve">CONCLUIDO	</t>
        </is>
      </c>
      <c r="D401" t="n">
        <v>3.5172</v>
      </c>
      <c r="E401" t="n">
        <v>28.43</v>
      </c>
      <c r="F401" t="n">
        <v>24.45</v>
      </c>
      <c r="G401" t="n">
        <v>56.42</v>
      </c>
      <c r="H401" t="n">
        <v>0.78</v>
      </c>
      <c r="I401" t="n">
        <v>26</v>
      </c>
      <c r="J401" t="n">
        <v>261.62</v>
      </c>
      <c r="K401" t="n">
        <v>58.47</v>
      </c>
      <c r="L401" t="n">
        <v>11.5</v>
      </c>
      <c r="M401" t="n">
        <v>24</v>
      </c>
      <c r="N401" t="n">
        <v>66.64</v>
      </c>
      <c r="O401" t="n">
        <v>32500.22</v>
      </c>
      <c r="P401" t="n">
        <v>391.68</v>
      </c>
      <c r="Q401" t="n">
        <v>452.59</v>
      </c>
      <c r="R401" t="n">
        <v>85.65000000000001</v>
      </c>
      <c r="S401" t="n">
        <v>57.64</v>
      </c>
      <c r="T401" t="n">
        <v>11831.56</v>
      </c>
      <c r="U401" t="n">
        <v>0.67</v>
      </c>
      <c r="V401" t="n">
        <v>0.87</v>
      </c>
      <c r="W401" t="n">
        <v>6.84</v>
      </c>
      <c r="X401" t="n">
        <v>0.72</v>
      </c>
      <c r="Y401" t="n">
        <v>1</v>
      </c>
      <c r="Z401" t="n">
        <v>10</v>
      </c>
    </row>
    <row r="402">
      <c r="A402" t="n">
        <v>43</v>
      </c>
      <c r="B402" t="n">
        <v>125</v>
      </c>
      <c r="C402" t="inlineStr">
        <is>
          <t xml:space="preserve">CONCLUIDO	</t>
        </is>
      </c>
      <c r="D402" t="n">
        <v>3.5258</v>
      </c>
      <c r="E402" t="n">
        <v>28.36</v>
      </c>
      <c r="F402" t="n">
        <v>24.42</v>
      </c>
      <c r="G402" t="n">
        <v>58.62</v>
      </c>
      <c r="H402" t="n">
        <v>0.8</v>
      </c>
      <c r="I402" t="n">
        <v>25</v>
      </c>
      <c r="J402" t="n">
        <v>262.08</v>
      </c>
      <c r="K402" t="n">
        <v>58.47</v>
      </c>
      <c r="L402" t="n">
        <v>11.75</v>
      </c>
      <c r="M402" t="n">
        <v>23</v>
      </c>
      <c r="N402" t="n">
        <v>66.86</v>
      </c>
      <c r="O402" t="n">
        <v>32557.58</v>
      </c>
      <c r="P402" t="n">
        <v>391.41</v>
      </c>
      <c r="Q402" t="n">
        <v>452.61</v>
      </c>
      <c r="R402" t="n">
        <v>85.26000000000001</v>
      </c>
      <c r="S402" t="n">
        <v>57.64</v>
      </c>
      <c r="T402" t="n">
        <v>11644.11</v>
      </c>
      <c r="U402" t="n">
        <v>0.68</v>
      </c>
      <c r="V402" t="n">
        <v>0.87</v>
      </c>
      <c r="W402" t="n">
        <v>6.83</v>
      </c>
      <c r="X402" t="n">
        <v>0.7</v>
      </c>
      <c r="Y402" t="n">
        <v>1</v>
      </c>
      <c r="Z402" t="n">
        <v>10</v>
      </c>
    </row>
    <row r="403">
      <c r="A403" t="n">
        <v>44</v>
      </c>
      <c r="B403" t="n">
        <v>125</v>
      </c>
      <c r="C403" t="inlineStr">
        <is>
          <t xml:space="preserve">CONCLUIDO	</t>
        </is>
      </c>
      <c r="D403" t="n">
        <v>3.525</v>
      </c>
      <c r="E403" t="n">
        <v>28.37</v>
      </c>
      <c r="F403" t="n">
        <v>24.43</v>
      </c>
      <c r="G403" t="n">
        <v>58.63</v>
      </c>
      <c r="H403" t="n">
        <v>0.8100000000000001</v>
      </c>
      <c r="I403" t="n">
        <v>25</v>
      </c>
      <c r="J403" t="n">
        <v>262.55</v>
      </c>
      <c r="K403" t="n">
        <v>58.47</v>
      </c>
      <c r="L403" t="n">
        <v>12</v>
      </c>
      <c r="M403" t="n">
        <v>23</v>
      </c>
      <c r="N403" t="n">
        <v>67.06999999999999</v>
      </c>
      <c r="O403" t="n">
        <v>32615.02</v>
      </c>
      <c r="P403" t="n">
        <v>391.5</v>
      </c>
      <c r="Q403" t="n">
        <v>452.58</v>
      </c>
      <c r="R403" t="n">
        <v>85.40000000000001</v>
      </c>
      <c r="S403" t="n">
        <v>57.64</v>
      </c>
      <c r="T403" t="n">
        <v>11711.57</v>
      </c>
      <c r="U403" t="n">
        <v>0.67</v>
      </c>
      <c r="V403" t="n">
        <v>0.87</v>
      </c>
      <c r="W403" t="n">
        <v>6.83</v>
      </c>
      <c r="X403" t="n">
        <v>0.71</v>
      </c>
      <c r="Y403" t="n">
        <v>1</v>
      </c>
      <c r="Z403" t="n">
        <v>10</v>
      </c>
    </row>
    <row r="404">
      <c r="A404" t="n">
        <v>45</v>
      </c>
      <c r="B404" t="n">
        <v>125</v>
      </c>
      <c r="C404" t="inlineStr">
        <is>
          <t xml:space="preserve">CONCLUIDO	</t>
        </is>
      </c>
      <c r="D404" t="n">
        <v>3.538</v>
      </c>
      <c r="E404" t="n">
        <v>28.26</v>
      </c>
      <c r="F404" t="n">
        <v>24.37</v>
      </c>
      <c r="G404" t="n">
        <v>60.94</v>
      </c>
      <c r="H404" t="n">
        <v>0.83</v>
      </c>
      <c r="I404" t="n">
        <v>24</v>
      </c>
      <c r="J404" t="n">
        <v>263.01</v>
      </c>
      <c r="K404" t="n">
        <v>58.47</v>
      </c>
      <c r="L404" t="n">
        <v>12.25</v>
      </c>
      <c r="M404" t="n">
        <v>22</v>
      </c>
      <c r="N404" t="n">
        <v>67.29000000000001</v>
      </c>
      <c r="O404" t="n">
        <v>32672.53</v>
      </c>
      <c r="P404" t="n">
        <v>390.52</v>
      </c>
      <c r="Q404" t="n">
        <v>452.58</v>
      </c>
      <c r="R404" t="n">
        <v>83.43000000000001</v>
      </c>
      <c r="S404" t="n">
        <v>57.64</v>
      </c>
      <c r="T404" t="n">
        <v>10734.01</v>
      </c>
      <c r="U404" t="n">
        <v>0.6899999999999999</v>
      </c>
      <c r="V404" t="n">
        <v>0.87</v>
      </c>
      <c r="W404" t="n">
        <v>6.83</v>
      </c>
      <c r="X404" t="n">
        <v>0.65</v>
      </c>
      <c r="Y404" t="n">
        <v>1</v>
      </c>
      <c r="Z404" t="n">
        <v>10</v>
      </c>
    </row>
    <row r="405">
      <c r="A405" t="n">
        <v>46</v>
      </c>
      <c r="B405" t="n">
        <v>125</v>
      </c>
      <c r="C405" t="inlineStr">
        <is>
          <t xml:space="preserve">CONCLUIDO	</t>
        </is>
      </c>
      <c r="D405" t="n">
        <v>3.5358</v>
      </c>
      <c r="E405" t="n">
        <v>28.28</v>
      </c>
      <c r="F405" t="n">
        <v>24.39</v>
      </c>
      <c r="G405" t="n">
        <v>60.98</v>
      </c>
      <c r="H405" t="n">
        <v>0.84</v>
      </c>
      <c r="I405" t="n">
        <v>24</v>
      </c>
      <c r="J405" t="n">
        <v>263.48</v>
      </c>
      <c r="K405" t="n">
        <v>58.47</v>
      </c>
      <c r="L405" t="n">
        <v>12.5</v>
      </c>
      <c r="M405" t="n">
        <v>22</v>
      </c>
      <c r="N405" t="n">
        <v>67.51000000000001</v>
      </c>
      <c r="O405" t="n">
        <v>32730.13</v>
      </c>
      <c r="P405" t="n">
        <v>390.78</v>
      </c>
      <c r="Q405" t="n">
        <v>452.57</v>
      </c>
      <c r="R405" t="n">
        <v>84.04000000000001</v>
      </c>
      <c r="S405" t="n">
        <v>57.64</v>
      </c>
      <c r="T405" t="n">
        <v>11036.59</v>
      </c>
      <c r="U405" t="n">
        <v>0.6899999999999999</v>
      </c>
      <c r="V405" t="n">
        <v>0.87</v>
      </c>
      <c r="W405" t="n">
        <v>6.84</v>
      </c>
      <c r="X405" t="n">
        <v>0.67</v>
      </c>
      <c r="Y405" t="n">
        <v>1</v>
      </c>
      <c r="Z405" t="n">
        <v>10</v>
      </c>
    </row>
    <row r="406">
      <c r="A406" t="n">
        <v>47</v>
      </c>
      <c r="B406" t="n">
        <v>125</v>
      </c>
      <c r="C406" t="inlineStr">
        <is>
          <t xml:space="preserve">CONCLUIDO	</t>
        </is>
      </c>
      <c r="D406" t="n">
        <v>3.5474</v>
      </c>
      <c r="E406" t="n">
        <v>28.19</v>
      </c>
      <c r="F406" t="n">
        <v>24.35</v>
      </c>
      <c r="G406" t="n">
        <v>63.51</v>
      </c>
      <c r="H406" t="n">
        <v>0.86</v>
      </c>
      <c r="I406" t="n">
        <v>23</v>
      </c>
      <c r="J406" t="n">
        <v>263.95</v>
      </c>
      <c r="K406" t="n">
        <v>58.47</v>
      </c>
      <c r="L406" t="n">
        <v>12.75</v>
      </c>
      <c r="M406" t="n">
        <v>21</v>
      </c>
      <c r="N406" t="n">
        <v>67.72</v>
      </c>
      <c r="O406" t="n">
        <v>32787.82</v>
      </c>
      <c r="P406" t="n">
        <v>389.85</v>
      </c>
      <c r="Q406" t="n">
        <v>452.62</v>
      </c>
      <c r="R406" t="n">
        <v>82.55</v>
      </c>
      <c r="S406" t="n">
        <v>57.64</v>
      </c>
      <c r="T406" t="n">
        <v>10296.33</v>
      </c>
      <c r="U406" t="n">
        <v>0.7</v>
      </c>
      <c r="V406" t="n">
        <v>0.87</v>
      </c>
      <c r="W406" t="n">
        <v>6.83</v>
      </c>
      <c r="X406" t="n">
        <v>0.62</v>
      </c>
      <c r="Y406" t="n">
        <v>1</v>
      </c>
      <c r="Z406" t="n">
        <v>10</v>
      </c>
    </row>
    <row r="407">
      <c r="A407" t="n">
        <v>48</v>
      </c>
      <c r="B407" t="n">
        <v>125</v>
      </c>
      <c r="C407" t="inlineStr">
        <is>
          <t xml:space="preserve">CONCLUIDO	</t>
        </is>
      </c>
      <c r="D407" t="n">
        <v>3.5484</v>
      </c>
      <c r="E407" t="n">
        <v>28.18</v>
      </c>
      <c r="F407" t="n">
        <v>24.34</v>
      </c>
      <c r="G407" t="n">
        <v>63.49</v>
      </c>
      <c r="H407" t="n">
        <v>0.87</v>
      </c>
      <c r="I407" t="n">
        <v>23</v>
      </c>
      <c r="J407" t="n">
        <v>264.42</v>
      </c>
      <c r="K407" t="n">
        <v>58.47</v>
      </c>
      <c r="L407" t="n">
        <v>13</v>
      </c>
      <c r="M407" t="n">
        <v>21</v>
      </c>
      <c r="N407" t="n">
        <v>67.94</v>
      </c>
      <c r="O407" t="n">
        <v>32845.58</v>
      </c>
      <c r="P407" t="n">
        <v>389.6</v>
      </c>
      <c r="Q407" t="n">
        <v>452.6</v>
      </c>
      <c r="R407" t="n">
        <v>82.2</v>
      </c>
      <c r="S407" t="n">
        <v>57.64</v>
      </c>
      <c r="T407" t="n">
        <v>10121.28</v>
      </c>
      <c r="U407" t="n">
        <v>0.7</v>
      </c>
      <c r="V407" t="n">
        <v>0.87</v>
      </c>
      <c r="W407" t="n">
        <v>6.83</v>
      </c>
      <c r="X407" t="n">
        <v>0.61</v>
      </c>
      <c r="Y407" t="n">
        <v>1</v>
      </c>
      <c r="Z407" t="n">
        <v>10</v>
      </c>
    </row>
    <row r="408">
      <c r="A408" t="n">
        <v>49</v>
      </c>
      <c r="B408" t="n">
        <v>125</v>
      </c>
      <c r="C408" t="inlineStr">
        <is>
          <t xml:space="preserve">CONCLUIDO	</t>
        </is>
      </c>
      <c r="D408" t="n">
        <v>3.5464</v>
      </c>
      <c r="E408" t="n">
        <v>28.2</v>
      </c>
      <c r="F408" t="n">
        <v>24.35</v>
      </c>
      <c r="G408" t="n">
        <v>63.53</v>
      </c>
      <c r="H408" t="n">
        <v>0.89</v>
      </c>
      <c r="I408" t="n">
        <v>23</v>
      </c>
      <c r="J408" t="n">
        <v>264.89</v>
      </c>
      <c r="K408" t="n">
        <v>58.47</v>
      </c>
      <c r="L408" t="n">
        <v>13.25</v>
      </c>
      <c r="M408" t="n">
        <v>21</v>
      </c>
      <c r="N408" t="n">
        <v>68.16</v>
      </c>
      <c r="O408" t="n">
        <v>32903.43</v>
      </c>
      <c r="P408" t="n">
        <v>389.64</v>
      </c>
      <c r="Q408" t="n">
        <v>452.67</v>
      </c>
      <c r="R408" t="n">
        <v>82.88</v>
      </c>
      <c r="S408" t="n">
        <v>57.64</v>
      </c>
      <c r="T408" t="n">
        <v>10464.4</v>
      </c>
      <c r="U408" t="n">
        <v>0.7</v>
      </c>
      <c r="V408" t="n">
        <v>0.87</v>
      </c>
      <c r="W408" t="n">
        <v>6.83</v>
      </c>
      <c r="X408" t="n">
        <v>0.63</v>
      </c>
      <c r="Y408" t="n">
        <v>1</v>
      </c>
      <c r="Z408" t="n">
        <v>10</v>
      </c>
    </row>
    <row r="409">
      <c r="A409" t="n">
        <v>50</v>
      </c>
      <c r="B409" t="n">
        <v>125</v>
      </c>
      <c r="C409" t="inlineStr">
        <is>
          <t xml:space="preserve">CONCLUIDO	</t>
        </is>
      </c>
      <c r="D409" t="n">
        <v>3.5562</v>
      </c>
      <c r="E409" t="n">
        <v>28.12</v>
      </c>
      <c r="F409" t="n">
        <v>24.32</v>
      </c>
      <c r="G409" t="n">
        <v>66.34</v>
      </c>
      <c r="H409" t="n">
        <v>0.91</v>
      </c>
      <c r="I409" t="n">
        <v>22</v>
      </c>
      <c r="J409" t="n">
        <v>265.36</v>
      </c>
      <c r="K409" t="n">
        <v>58.47</v>
      </c>
      <c r="L409" t="n">
        <v>13.5</v>
      </c>
      <c r="M409" t="n">
        <v>20</v>
      </c>
      <c r="N409" t="n">
        <v>68.38</v>
      </c>
      <c r="O409" t="n">
        <v>32961.36</v>
      </c>
      <c r="P409" t="n">
        <v>389.33</v>
      </c>
      <c r="Q409" t="n">
        <v>452.62</v>
      </c>
      <c r="R409" t="n">
        <v>81.54000000000001</v>
      </c>
      <c r="S409" t="n">
        <v>57.64</v>
      </c>
      <c r="T409" t="n">
        <v>9798.26</v>
      </c>
      <c r="U409" t="n">
        <v>0.71</v>
      </c>
      <c r="V409" t="n">
        <v>0.87</v>
      </c>
      <c r="W409" t="n">
        <v>6.84</v>
      </c>
      <c r="X409" t="n">
        <v>0.6</v>
      </c>
      <c r="Y409" t="n">
        <v>1</v>
      </c>
      <c r="Z409" t="n">
        <v>10</v>
      </c>
    </row>
    <row r="410">
      <c r="A410" t="n">
        <v>51</v>
      </c>
      <c r="B410" t="n">
        <v>125</v>
      </c>
      <c r="C410" t="inlineStr">
        <is>
          <t xml:space="preserve">CONCLUIDO	</t>
        </is>
      </c>
      <c r="D410" t="n">
        <v>3.5562</v>
      </c>
      <c r="E410" t="n">
        <v>28.12</v>
      </c>
      <c r="F410" t="n">
        <v>24.32</v>
      </c>
      <c r="G410" t="n">
        <v>66.34</v>
      </c>
      <c r="H410" t="n">
        <v>0.92</v>
      </c>
      <c r="I410" t="n">
        <v>22</v>
      </c>
      <c r="J410" t="n">
        <v>265.83</v>
      </c>
      <c r="K410" t="n">
        <v>58.47</v>
      </c>
      <c r="L410" t="n">
        <v>13.75</v>
      </c>
      <c r="M410" t="n">
        <v>20</v>
      </c>
      <c r="N410" t="n">
        <v>68.59999999999999</v>
      </c>
      <c r="O410" t="n">
        <v>33019.37</v>
      </c>
      <c r="P410" t="n">
        <v>389.19</v>
      </c>
      <c r="Q410" t="n">
        <v>452.66</v>
      </c>
      <c r="R410" t="n">
        <v>81.66</v>
      </c>
      <c r="S410" t="n">
        <v>57.64</v>
      </c>
      <c r="T410" t="n">
        <v>9859.290000000001</v>
      </c>
      <c r="U410" t="n">
        <v>0.71</v>
      </c>
      <c r="V410" t="n">
        <v>0.87</v>
      </c>
      <c r="W410" t="n">
        <v>6.83</v>
      </c>
      <c r="X410" t="n">
        <v>0.6</v>
      </c>
      <c r="Y410" t="n">
        <v>1</v>
      </c>
      <c r="Z410" t="n">
        <v>10</v>
      </c>
    </row>
    <row r="411">
      <c r="A411" t="n">
        <v>52</v>
      </c>
      <c r="B411" t="n">
        <v>125</v>
      </c>
      <c r="C411" t="inlineStr">
        <is>
          <t xml:space="preserve">CONCLUIDO	</t>
        </is>
      </c>
      <c r="D411" t="n">
        <v>3.5666</v>
      </c>
      <c r="E411" t="n">
        <v>28.04</v>
      </c>
      <c r="F411" t="n">
        <v>24.29</v>
      </c>
      <c r="G411" t="n">
        <v>69.40000000000001</v>
      </c>
      <c r="H411" t="n">
        <v>0.9399999999999999</v>
      </c>
      <c r="I411" t="n">
        <v>21</v>
      </c>
      <c r="J411" t="n">
        <v>266.3</v>
      </c>
      <c r="K411" t="n">
        <v>58.47</v>
      </c>
      <c r="L411" t="n">
        <v>14</v>
      </c>
      <c r="M411" t="n">
        <v>19</v>
      </c>
      <c r="N411" t="n">
        <v>68.81999999999999</v>
      </c>
      <c r="O411" t="n">
        <v>33077.47</v>
      </c>
      <c r="P411" t="n">
        <v>388.55</v>
      </c>
      <c r="Q411" t="n">
        <v>452.61</v>
      </c>
      <c r="R411" t="n">
        <v>80.63</v>
      </c>
      <c r="S411" t="n">
        <v>57.64</v>
      </c>
      <c r="T411" t="n">
        <v>9346.610000000001</v>
      </c>
      <c r="U411" t="n">
        <v>0.71</v>
      </c>
      <c r="V411" t="n">
        <v>0.87</v>
      </c>
      <c r="W411" t="n">
        <v>6.83</v>
      </c>
      <c r="X411" t="n">
        <v>0.5600000000000001</v>
      </c>
      <c r="Y411" t="n">
        <v>1</v>
      </c>
      <c r="Z411" t="n">
        <v>10</v>
      </c>
    </row>
    <row r="412">
      <c r="A412" t="n">
        <v>53</v>
      </c>
      <c r="B412" t="n">
        <v>125</v>
      </c>
      <c r="C412" t="inlineStr">
        <is>
          <t xml:space="preserve">CONCLUIDO	</t>
        </is>
      </c>
      <c r="D412" t="n">
        <v>3.5653</v>
      </c>
      <c r="E412" t="n">
        <v>28.05</v>
      </c>
      <c r="F412" t="n">
        <v>24.3</v>
      </c>
      <c r="G412" t="n">
        <v>69.43000000000001</v>
      </c>
      <c r="H412" t="n">
        <v>0.95</v>
      </c>
      <c r="I412" t="n">
        <v>21</v>
      </c>
      <c r="J412" t="n">
        <v>266.77</v>
      </c>
      <c r="K412" t="n">
        <v>58.47</v>
      </c>
      <c r="L412" t="n">
        <v>14.25</v>
      </c>
      <c r="M412" t="n">
        <v>19</v>
      </c>
      <c r="N412" t="n">
        <v>69.04000000000001</v>
      </c>
      <c r="O412" t="n">
        <v>33135.65</v>
      </c>
      <c r="P412" t="n">
        <v>388.85</v>
      </c>
      <c r="Q412" t="n">
        <v>452.65</v>
      </c>
      <c r="R412" t="n">
        <v>80.88</v>
      </c>
      <c r="S412" t="n">
        <v>57.64</v>
      </c>
      <c r="T412" t="n">
        <v>9473.92</v>
      </c>
      <c r="U412" t="n">
        <v>0.71</v>
      </c>
      <c r="V412" t="n">
        <v>0.87</v>
      </c>
      <c r="W412" t="n">
        <v>6.83</v>
      </c>
      <c r="X412" t="n">
        <v>0.57</v>
      </c>
      <c r="Y412" t="n">
        <v>1</v>
      </c>
      <c r="Z412" t="n">
        <v>10</v>
      </c>
    </row>
    <row r="413">
      <c r="A413" t="n">
        <v>54</v>
      </c>
      <c r="B413" t="n">
        <v>125</v>
      </c>
      <c r="C413" t="inlineStr">
        <is>
          <t xml:space="preserve">CONCLUIDO	</t>
        </is>
      </c>
      <c r="D413" t="n">
        <v>3.5656</v>
      </c>
      <c r="E413" t="n">
        <v>28.05</v>
      </c>
      <c r="F413" t="n">
        <v>24.3</v>
      </c>
      <c r="G413" t="n">
        <v>69.42</v>
      </c>
      <c r="H413" t="n">
        <v>0.97</v>
      </c>
      <c r="I413" t="n">
        <v>21</v>
      </c>
      <c r="J413" t="n">
        <v>267.24</v>
      </c>
      <c r="K413" t="n">
        <v>58.47</v>
      </c>
      <c r="L413" t="n">
        <v>14.5</v>
      </c>
      <c r="M413" t="n">
        <v>19</v>
      </c>
      <c r="N413" t="n">
        <v>69.27</v>
      </c>
      <c r="O413" t="n">
        <v>33193.92</v>
      </c>
      <c r="P413" t="n">
        <v>388.5</v>
      </c>
      <c r="Q413" t="n">
        <v>452.56</v>
      </c>
      <c r="R413" t="n">
        <v>81.03</v>
      </c>
      <c r="S413" t="n">
        <v>57.64</v>
      </c>
      <c r="T413" t="n">
        <v>9550.290000000001</v>
      </c>
      <c r="U413" t="n">
        <v>0.71</v>
      </c>
      <c r="V413" t="n">
        <v>0.87</v>
      </c>
      <c r="W413" t="n">
        <v>6.83</v>
      </c>
      <c r="X413" t="n">
        <v>0.57</v>
      </c>
      <c r="Y413" t="n">
        <v>1</v>
      </c>
      <c r="Z413" t="n">
        <v>10</v>
      </c>
    </row>
    <row r="414">
      <c r="A414" t="n">
        <v>55</v>
      </c>
      <c r="B414" t="n">
        <v>125</v>
      </c>
      <c r="C414" t="inlineStr">
        <is>
          <t xml:space="preserve">CONCLUIDO	</t>
        </is>
      </c>
      <c r="D414" t="n">
        <v>3.5753</v>
      </c>
      <c r="E414" t="n">
        <v>27.97</v>
      </c>
      <c r="F414" t="n">
        <v>24.27</v>
      </c>
      <c r="G414" t="n">
        <v>72.81</v>
      </c>
      <c r="H414" t="n">
        <v>0.98</v>
      </c>
      <c r="I414" t="n">
        <v>20</v>
      </c>
      <c r="J414" t="n">
        <v>267.71</v>
      </c>
      <c r="K414" t="n">
        <v>58.47</v>
      </c>
      <c r="L414" t="n">
        <v>14.75</v>
      </c>
      <c r="M414" t="n">
        <v>18</v>
      </c>
      <c r="N414" t="n">
        <v>69.48999999999999</v>
      </c>
      <c r="O414" t="n">
        <v>33252.27</v>
      </c>
      <c r="P414" t="n">
        <v>387.75</v>
      </c>
      <c r="Q414" t="n">
        <v>452.58</v>
      </c>
      <c r="R414" t="n">
        <v>79.97</v>
      </c>
      <c r="S414" t="n">
        <v>57.64</v>
      </c>
      <c r="T414" t="n">
        <v>9020.809999999999</v>
      </c>
      <c r="U414" t="n">
        <v>0.72</v>
      </c>
      <c r="V414" t="n">
        <v>0.87</v>
      </c>
      <c r="W414" t="n">
        <v>6.83</v>
      </c>
      <c r="X414" t="n">
        <v>0.54</v>
      </c>
      <c r="Y414" t="n">
        <v>1</v>
      </c>
      <c r="Z414" t="n">
        <v>10</v>
      </c>
    </row>
    <row r="415">
      <c r="A415" t="n">
        <v>56</v>
      </c>
      <c r="B415" t="n">
        <v>125</v>
      </c>
      <c r="C415" t="inlineStr">
        <is>
          <t xml:space="preserve">CONCLUIDO	</t>
        </is>
      </c>
      <c r="D415" t="n">
        <v>3.5759</v>
      </c>
      <c r="E415" t="n">
        <v>27.96</v>
      </c>
      <c r="F415" t="n">
        <v>24.26</v>
      </c>
      <c r="G415" t="n">
        <v>72.79000000000001</v>
      </c>
      <c r="H415" t="n">
        <v>1</v>
      </c>
      <c r="I415" t="n">
        <v>20</v>
      </c>
      <c r="J415" t="n">
        <v>268.19</v>
      </c>
      <c r="K415" t="n">
        <v>58.47</v>
      </c>
      <c r="L415" t="n">
        <v>15</v>
      </c>
      <c r="M415" t="n">
        <v>18</v>
      </c>
      <c r="N415" t="n">
        <v>69.70999999999999</v>
      </c>
      <c r="O415" t="n">
        <v>33310.7</v>
      </c>
      <c r="P415" t="n">
        <v>388.06</v>
      </c>
      <c r="Q415" t="n">
        <v>452.63</v>
      </c>
      <c r="R415" t="n">
        <v>79.86</v>
      </c>
      <c r="S415" t="n">
        <v>57.64</v>
      </c>
      <c r="T415" t="n">
        <v>8969.98</v>
      </c>
      <c r="U415" t="n">
        <v>0.72</v>
      </c>
      <c r="V415" t="n">
        <v>0.87</v>
      </c>
      <c r="W415" t="n">
        <v>6.83</v>
      </c>
      <c r="X415" t="n">
        <v>0.54</v>
      </c>
      <c r="Y415" t="n">
        <v>1</v>
      </c>
      <c r="Z415" t="n">
        <v>10</v>
      </c>
    </row>
    <row r="416">
      <c r="A416" t="n">
        <v>57</v>
      </c>
      <c r="B416" t="n">
        <v>125</v>
      </c>
      <c r="C416" t="inlineStr">
        <is>
          <t xml:space="preserve">CONCLUIDO	</t>
        </is>
      </c>
      <c r="D416" t="n">
        <v>3.5763</v>
      </c>
      <c r="E416" t="n">
        <v>27.96</v>
      </c>
      <c r="F416" t="n">
        <v>24.26</v>
      </c>
      <c r="G416" t="n">
        <v>72.78</v>
      </c>
      <c r="H416" t="n">
        <v>1.01</v>
      </c>
      <c r="I416" t="n">
        <v>20</v>
      </c>
      <c r="J416" t="n">
        <v>268.66</v>
      </c>
      <c r="K416" t="n">
        <v>58.47</v>
      </c>
      <c r="L416" t="n">
        <v>15.25</v>
      </c>
      <c r="M416" t="n">
        <v>18</v>
      </c>
      <c r="N416" t="n">
        <v>69.94</v>
      </c>
      <c r="O416" t="n">
        <v>33369.22</v>
      </c>
      <c r="P416" t="n">
        <v>387.32</v>
      </c>
      <c r="Q416" t="n">
        <v>452.61</v>
      </c>
      <c r="R416" t="n">
        <v>79.56</v>
      </c>
      <c r="S416" t="n">
        <v>57.64</v>
      </c>
      <c r="T416" t="n">
        <v>8817.67</v>
      </c>
      <c r="U416" t="n">
        <v>0.72</v>
      </c>
      <c r="V416" t="n">
        <v>0.87</v>
      </c>
      <c r="W416" t="n">
        <v>6.83</v>
      </c>
      <c r="X416" t="n">
        <v>0.54</v>
      </c>
      <c r="Y416" t="n">
        <v>1</v>
      </c>
      <c r="Z416" t="n">
        <v>10</v>
      </c>
    </row>
    <row r="417">
      <c r="A417" t="n">
        <v>58</v>
      </c>
      <c r="B417" t="n">
        <v>125</v>
      </c>
      <c r="C417" t="inlineStr">
        <is>
          <t xml:space="preserve">CONCLUIDO	</t>
        </is>
      </c>
      <c r="D417" t="n">
        <v>3.5835</v>
      </c>
      <c r="E417" t="n">
        <v>27.91</v>
      </c>
      <c r="F417" t="n">
        <v>24.25</v>
      </c>
      <c r="G417" t="n">
        <v>76.58</v>
      </c>
      <c r="H417" t="n">
        <v>1.03</v>
      </c>
      <c r="I417" t="n">
        <v>19</v>
      </c>
      <c r="J417" t="n">
        <v>269.14</v>
      </c>
      <c r="K417" t="n">
        <v>58.47</v>
      </c>
      <c r="L417" t="n">
        <v>15.5</v>
      </c>
      <c r="M417" t="n">
        <v>17</v>
      </c>
      <c r="N417" t="n">
        <v>70.16</v>
      </c>
      <c r="O417" t="n">
        <v>33427.83</v>
      </c>
      <c r="P417" t="n">
        <v>387.01</v>
      </c>
      <c r="Q417" t="n">
        <v>452.64</v>
      </c>
      <c r="R417" t="n">
        <v>79.5</v>
      </c>
      <c r="S417" t="n">
        <v>57.64</v>
      </c>
      <c r="T417" t="n">
        <v>8795.459999999999</v>
      </c>
      <c r="U417" t="n">
        <v>0.73</v>
      </c>
      <c r="V417" t="n">
        <v>0.87</v>
      </c>
      <c r="W417" t="n">
        <v>6.83</v>
      </c>
      <c r="X417" t="n">
        <v>0.53</v>
      </c>
      <c r="Y417" t="n">
        <v>1</v>
      </c>
      <c r="Z417" t="n">
        <v>10</v>
      </c>
    </row>
    <row r="418">
      <c r="A418" t="n">
        <v>59</v>
      </c>
      <c r="B418" t="n">
        <v>125</v>
      </c>
      <c r="C418" t="inlineStr">
        <is>
          <t xml:space="preserve">CONCLUIDO	</t>
        </is>
      </c>
      <c r="D418" t="n">
        <v>3.5854</v>
      </c>
      <c r="E418" t="n">
        <v>27.89</v>
      </c>
      <c r="F418" t="n">
        <v>24.24</v>
      </c>
      <c r="G418" t="n">
        <v>76.54000000000001</v>
      </c>
      <c r="H418" t="n">
        <v>1.04</v>
      </c>
      <c r="I418" t="n">
        <v>19</v>
      </c>
      <c r="J418" t="n">
        <v>269.61</v>
      </c>
      <c r="K418" t="n">
        <v>58.47</v>
      </c>
      <c r="L418" t="n">
        <v>15.75</v>
      </c>
      <c r="M418" t="n">
        <v>17</v>
      </c>
      <c r="N418" t="n">
        <v>70.39</v>
      </c>
      <c r="O418" t="n">
        <v>33486.53</v>
      </c>
      <c r="P418" t="n">
        <v>387.09</v>
      </c>
      <c r="Q418" t="n">
        <v>452.57</v>
      </c>
      <c r="R418" t="n">
        <v>78.97</v>
      </c>
      <c r="S418" t="n">
        <v>57.64</v>
      </c>
      <c r="T418" t="n">
        <v>8525.49</v>
      </c>
      <c r="U418" t="n">
        <v>0.73</v>
      </c>
      <c r="V418" t="n">
        <v>0.87</v>
      </c>
      <c r="W418" t="n">
        <v>6.83</v>
      </c>
      <c r="X418" t="n">
        <v>0.51</v>
      </c>
      <c r="Y418" t="n">
        <v>1</v>
      </c>
      <c r="Z418" t="n">
        <v>10</v>
      </c>
    </row>
    <row r="419">
      <c r="A419" t="n">
        <v>60</v>
      </c>
      <c r="B419" t="n">
        <v>125</v>
      </c>
      <c r="C419" t="inlineStr">
        <is>
          <t xml:space="preserve">CONCLUIDO	</t>
        </is>
      </c>
      <c r="D419" t="n">
        <v>3.5842</v>
      </c>
      <c r="E419" t="n">
        <v>27.9</v>
      </c>
      <c r="F419" t="n">
        <v>24.25</v>
      </c>
      <c r="G419" t="n">
        <v>76.56999999999999</v>
      </c>
      <c r="H419" t="n">
        <v>1.05</v>
      </c>
      <c r="I419" t="n">
        <v>19</v>
      </c>
      <c r="J419" t="n">
        <v>270.09</v>
      </c>
      <c r="K419" t="n">
        <v>58.47</v>
      </c>
      <c r="L419" t="n">
        <v>16</v>
      </c>
      <c r="M419" t="n">
        <v>17</v>
      </c>
      <c r="N419" t="n">
        <v>70.62</v>
      </c>
      <c r="O419" t="n">
        <v>33545.31</v>
      </c>
      <c r="P419" t="n">
        <v>387.26</v>
      </c>
      <c r="Q419" t="n">
        <v>452.58</v>
      </c>
      <c r="R419" t="n">
        <v>79.31999999999999</v>
      </c>
      <c r="S419" t="n">
        <v>57.64</v>
      </c>
      <c r="T419" t="n">
        <v>8700.5</v>
      </c>
      <c r="U419" t="n">
        <v>0.73</v>
      </c>
      <c r="V419" t="n">
        <v>0.87</v>
      </c>
      <c r="W419" t="n">
        <v>6.83</v>
      </c>
      <c r="X419" t="n">
        <v>0.52</v>
      </c>
      <c r="Y419" t="n">
        <v>1</v>
      </c>
      <c r="Z419" t="n">
        <v>10</v>
      </c>
    </row>
    <row r="420">
      <c r="A420" t="n">
        <v>61</v>
      </c>
      <c r="B420" t="n">
        <v>125</v>
      </c>
      <c r="C420" t="inlineStr">
        <is>
          <t xml:space="preserve">CONCLUIDO	</t>
        </is>
      </c>
      <c r="D420" t="n">
        <v>3.5849</v>
      </c>
      <c r="E420" t="n">
        <v>27.89</v>
      </c>
      <c r="F420" t="n">
        <v>24.24</v>
      </c>
      <c r="G420" t="n">
        <v>76.55</v>
      </c>
      <c r="H420" t="n">
        <v>1.07</v>
      </c>
      <c r="I420" t="n">
        <v>19</v>
      </c>
      <c r="J420" t="n">
        <v>270.57</v>
      </c>
      <c r="K420" t="n">
        <v>58.47</v>
      </c>
      <c r="L420" t="n">
        <v>16.25</v>
      </c>
      <c r="M420" t="n">
        <v>17</v>
      </c>
      <c r="N420" t="n">
        <v>70.84</v>
      </c>
      <c r="O420" t="n">
        <v>33604.17</v>
      </c>
      <c r="P420" t="n">
        <v>386.81</v>
      </c>
      <c r="Q420" t="n">
        <v>452.58</v>
      </c>
      <c r="R420" t="n">
        <v>79.27</v>
      </c>
      <c r="S420" t="n">
        <v>57.64</v>
      </c>
      <c r="T420" t="n">
        <v>8678.549999999999</v>
      </c>
      <c r="U420" t="n">
        <v>0.73</v>
      </c>
      <c r="V420" t="n">
        <v>0.87</v>
      </c>
      <c r="W420" t="n">
        <v>6.82</v>
      </c>
      <c r="X420" t="n">
        <v>0.52</v>
      </c>
      <c r="Y420" t="n">
        <v>1</v>
      </c>
      <c r="Z420" t="n">
        <v>10</v>
      </c>
    </row>
    <row r="421">
      <c r="A421" t="n">
        <v>62</v>
      </c>
      <c r="B421" t="n">
        <v>125</v>
      </c>
      <c r="C421" t="inlineStr">
        <is>
          <t xml:space="preserve">CONCLUIDO	</t>
        </is>
      </c>
      <c r="D421" t="n">
        <v>3.5956</v>
      </c>
      <c r="E421" t="n">
        <v>27.81</v>
      </c>
      <c r="F421" t="n">
        <v>24.2</v>
      </c>
      <c r="G421" t="n">
        <v>80.68000000000001</v>
      </c>
      <c r="H421" t="n">
        <v>1.08</v>
      </c>
      <c r="I421" t="n">
        <v>18</v>
      </c>
      <c r="J421" t="n">
        <v>271.05</v>
      </c>
      <c r="K421" t="n">
        <v>58.47</v>
      </c>
      <c r="L421" t="n">
        <v>16.5</v>
      </c>
      <c r="M421" t="n">
        <v>16</v>
      </c>
      <c r="N421" t="n">
        <v>71.06999999999999</v>
      </c>
      <c r="O421" t="n">
        <v>33663.13</v>
      </c>
      <c r="P421" t="n">
        <v>386.63</v>
      </c>
      <c r="Q421" t="n">
        <v>452.66</v>
      </c>
      <c r="R421" t="n">
        <v>78.12</v>
      </c>
      <c r="S421" t="n">
        <v>57.64</v>
      </c>
      <c r="T421" t="n">
        <v>8109.92</v>
      </c>
      <c r="U421" t="n">
        <v>0.74</v>
      </c>
      <c r="V421" t="n">
        <v>0.88</v>
      </c>
      <c r="W421" t="n">
        <v>6.82</v>
      </c>
      <c r="X421" t="n">
        <v>0.48</v>
      </c>
      <c r="Y421" t="n">
        <v>1</v>
      </c>
      <c r="Z421" t="n">
        <v>10</v>
      </c>
    </row>
    <row r="422">
      <c r="A422" t="n">
        <v>63</v>
      </c>
      <c r="B422" t="n">
        <v>125</v>
      </c>
      <c r="C422" t="inlineStr">
        <is>
          <t xml:space="preserve">CONCLUIDO	</t>
        </is>
      </c>
      <c r="D422" t="n">
        <v>3.5936</v>
      </c>
      <c r="E422" t="n">
        <v>27.83</v>
      </c>
      <c r="F422" t="n">
        <v>24.22</v>
      </c>
      <c r="G422" t="n">
        <v>80.73999999999999</v>
      </c>
      <c r="H422" t="n">
        <v>1.1</v>
      </c>
      <c r="I422" t="n">
        <v>18</v>
      </c>
      <c r="J422" t="n">
        <v>271.52</v>
      </c>
      <c r="K422" t="n">
        <v>58.47</v>
      </c>
      <c r="L422" t="n">
        <v>16.75</v>
      </c>
      <c r="M422" t="n">
        <v>16</v>
      </c>
      <c r="N422" t="n">
        <v>71.3</v>
      </c>
      <c r="O422" t="n">
        <v>33722.17</v>
      </c>
      <c r="P422" t="n">
        <v>386.88</v>
      </c>
      <c r="Q422" t="n">
        <v>452.62</v>
      </c>
      <c r="R422" t="n">
        <v>78.41</v>
      </c>
      <c r="S422" t="n">
        <v>57.64</v>
      </c>
      <c r="T422" t="n">
        <v>8254.209999999999</v>
      </c>
      <c r="U422" t="n">
        <v>0.74</v>
      </c>
      <c r="V422" t="n">
        <v>0.88</v>
      </c>
      <c r="W422" t="n">
        <v>6.83</v>
      </c>
      <c r="X422" t="n">
        <v>0.5</v>
      </c>
      <c r="Y422" t="n">
        <v>1</v>
      </c>
      <c r="Z422" t="n">
        <v>10</v>
      </c>
    </row>
    <row r="423">
      <c r="A423" t="n">
        <v>64</v>
      </c>
      <c r="B423" t="n">
        <v>125</v>
      </c>
      <c r="C423" t="inlineStr">
        <is>
          <t xml:space="preserve">CONCLUIDO	</t>
        </is>
      </c>
      <c r="D423" t="n">
        <v>3.596</v>
      </c>
      <c r="E423" t="n">
        <v>27.81</v>
      </c>
      <c r="F423" t="n">
        <v>24.2</v>
      </c>
      <c r="G423" t="n">
        <v>80.67</v>
      </c>
      <c r="H423" t="n">
        <v>1.11</v>
      </c>
      <c r="I423" t="n">
        <v>18</v>
      </c>
      <c r="J423" t="n">
        <v>272</v>
      </c>
      <c r="K423" t="n">
        <v>58.47</v>
      </c>
      <c r="L423" t="n">
        <v>17</v>
      </c>
      <c r="M423" t="n">
        <v>16</v>
      </c>
      <c r="N423" t="n">
        <v>71.53</v>
      </c>
      <c r="O423" t="n">
        <v>33781.3</v>
      </c>
      <c r="P423" t="n">
        <v>386.25</v>
      </c>
      <c r="Q423" t="n">
        <v>452.61</v>
      </c>
      <c r="R423" t="n">
        <v>77.7</v>
      </c>
      <c r="S423" t="n">
        <v>57.64</v>
      </c>
      <c r="T423" t="n">
        <v>7897.77</v>
      </c>
      <c r="U423" t="n">
        <v>0.74</v>
      </c>
      <c r="V423" t="n">
        <v>0.88</v>
      </c>
      <c r="W423" t="n">
        <v>6.83</v>
      </c>
      <c r="X423" t="n">
        <v>0.48</v>
      </c>
      <c r="Y423" t="n">
        <v>1</v>
      </c>
      <c r="Z423" t="n">
        <v>10</v>
      </c>
    </row>
    <row r="424">
      <c r="A424" t="n">
        <v>65</v>
      </c>
      <c r="B424" t="n">
        <v>125</v>
      </c>
      <c r="C424" t="inlineStr">
        <is>
          <t xml:space="preserve">CONCLUIDO	</t>
        </is>
      </c>
      <c r="D424" t="n">
        <v>3.606</v>
      </c>
      <c r="E424" t="n">
        <v>27.73</v>
      </c>
      <c r="F424" t="n">
        <v>24.17</v>
      </c>
      <c r="G424" t="n">
        <v>85.31</v>
      </c>
      <c r="H424" t="n">
        <v>1.13</v>
      </c>
      <c r="I424" t="n">
        <v>17</v>
      </c>
      <c r="J424" t="n">
        <v>272.48</v>
      </c>
      <c r="K424" t="n">
        <v>58.47</v>
      </c>
      <c r="L424" t="n">
        <v>17.25</v>
      </c>
      <c r="M424" t="n">
        <v>15</v>
      </c>
      <c r="N424" t="n">
        <v>71.76000000000001</v>
      </c>
      <c r="O424" t="n">
        <v>33840.65</v>
      </c>
      <c r="P424" t="n">
        <v>385.19</v>
      </c>
      <c r="Q424" t="n">
        <v>452.59</v>
      </c>
      <c r="R424" t="n">
        <v>76.91</v>
      </c>
      <c r="S424" t="n">
        <v>57.64</v>
      </c>
      <c r="T424" t="n">
        <v>7509.72</v>
      </c>
      <c r="U424" t="n">
        <v>0.75</v>
      </c>
      <c r="V424" t="n">
        <v>0.88</v>
      </c>
      <c r="W424" t="n">
        <v>6.82</v>
      </c>
      <c r="X424" t="n">
        <v>0.45</v>
      </c>
      <c r="Y424" t="n">
        <v>1</v>
      </c>
      <c r="Z424" t="n">
        <v>10</v>
      </c>
    </row>
    <row r="425">
      <c r="A425" t="n">
        <v>66</v>
      </c>
      <c r="B425" t="n">
        <v>125</v>
      </c>
      <c r="C425" t="inlineStr">
        <is>
          <t xml:space="preserve">CONCLUIDO	</t>
        </is>
      </c>
      <c r="D425" t="n">
        <v>3.6072</v>
      </c>
      <c r="E425" t="n">
        <v>27.72</v>
      </c>
      <c r="F425" t="n">
        <v>24.16</v>
      </c>
      <c r="G425" t="n">
        <v>85.28</v>
      </c>
      <c r="H425" t="n">
        <v>1.14</v>
      </c>
      <c r="I425" t="n">
        <v>17</v>
      </c>
      <c r="J425" t="n">
        <v>272.97</v>
      </c>
      <c r="K425" t="n">
        <v>58.47</v>
      </c>
      <c r="L425" t="n">
        <v>17.5</v>
      </c>
      <c r="M425" t="n">
        <v>15</v>
      </c>
      <c r="N425" t="n">
        <v>71.98999999999999</v>
      </c>
      <c r="O425" t="n">
        <v>33899.96</v>
      </c>
      <c r="P425" t="n">
        <v>385.41</v>
      </c>
      <c r="Q425" t="n">
        <v>452.62</v>
      </c>
      <c r="R425" t="n">
        <v>76.59</v>
      </c>
      <c r="S425" t="n">
        <v>57.64</v>
      </c>
      <c r="T425" t="n">
        <v>7347.27</v>
      </c>
      <c r="U425" t="n">
        <v>0.75</v>
      </c>
      <c r="V425" t="n">
        <v>0.88</v>
      </c>
      <c r="W425" t="n">
        <v>6.82</v>
      </c>
      <c r="X425" t="n">
        <v>0.44</v>
      </c>
      <c r="Y425" t="n">
        <v>1</v>
      </c>
      <c r="Z425" t="n">
        <v>10</v>
      </c>
    </row>
    <row r="426">
      <c r="A426" t="n">
        <v>67</v>
      </c>
      <c r="B426" t="n">
        <v>125</v>
      </c>
      <c r="C426" t="inlineStr">
        <is>
          <t xml:space="preserve">CONCLUIDO	</t>
        </is>
      </c>
      <c r="D426" t="n">
        <v>3.6065</v>
      </c>
      <c r="E426" t="n">
        <v>27.73</v>
      </c>
      <c r="F426" t="n">
        <v>24.17</v>
      </c>
      <c r="G426" t="n">
        <v>85.3</v>
      </c>
      <c r="H426" t="n">
        <v>1.16</v>
      </c>
      <c r="I426" t="n">
        <v>17</v>
      </c>
      <c r="J426" t="n">
        <v>273.45</v>
      </c>
      <c r="K426" t="n">
        <v>58.47</v>
      </c>
      <c r="L426" t="n">
        <v>17.75</v>
      </c>
      <c r="M426" t="n">
        <v>15</v>
      </c>
      <c r="N426" t="n">
        <v>72.22</v>
      </c>
      <c r="O426" t="n">
        <v>33959.36</v>
      </c>
      <c r="P426" t="n">
        <v>385.77</v>
      </c>
      <c r="Q426" t="n">
        <v>452.59</v>
      </c>
      <c r="R426" t="n">
        <v>76.79000000000001</v>
      </c>
      <c r="S426" t="n">
        <v>57.64</v>
      </c>
      <c r="T426" t="n">
        <v>7446.75</v>
      </c>
      <c r="U426" t="n">
        <v>0.75</v>
      </c>
      <c r="V426" t="n">
        <v>0.88</v>
      </c>
      <c r="W426" t="n">
        <v>6.82</v>
      </c>
      <c r="X426" t="n">
        <v>0.44</v>
      </c>
      <c r="Y426" t="n">
        <v>1</v>
      </c>
      <c r="Z426" t="n">
        <v>10</v>
      </c>
    </row>
    <row r="427">
      <c r="A427" t="n">
        <v>68</v>
      </c>
      <c r="B427" t="n">
        <v>125</v>
      </c>
      <c r="C427" t="inlineStr">
        <is>
          <t xml:space="preserve">CONCLUIDO	</t>
        </is>
      </c>
      <c r="D427" t="n">
        <v>3.6039</v>
      </c>
      <c r="E427" t="n">
        <v>27.75</v>
      </c>
      <c r="F427" t="n">
        <v>24.19</v>
      </c>
      <c r="G427" t="n">
        <v>85.37</v>
      </c>
      <c r="H427" t="n">
        <v>1.17</v>
      </c>
      <c r="I427" t="n">
        <v>17</v>
      </c>
      <c r="J427" t="n">
        <v>273.93</v>
      </c>
      <c r="K427" t="n">
        <v>58.47</v>
      </c>
      <c r="L427" t="n">
        <v>18</v>
      </c>
      <c r="M427" t="n">
        <v>15</v>
      </c>
      <c r="N427" t="n">
        <v>72.45999999999999</v>
      </c>
      <c r="O427" t="n">
        <v>34018.85</v>
      </c>
      <c r="P427" t="n">
        <v>386.1</v>
      </c>
      <c r="Q427" t="n">
        <v>452.56</v>
      </c>
      <c r="R427" t="n">
        <v>77.23999999999999</v>
      </c>
      <c r="S427" t="n">
        <v>57.64</v>
      </c>
      <c r="T427" t="n">
        <v>7674.86</v>
      </c>
      <c r="U427" t="n">
        <v>0.75</v>
      </c>
      <c r="V427" t="n">
        <v>0.88</v>
      </c>
      <c r="W427" t="n">
        <v>6.83</v>
      </c>
      <c r="X427" t="n">
        <v>0.46</v>
      </c>
      <c r="Y427" t="n">
        <v>1</v>
      </c>
      <c r="Z427" t="n">
        <v>10</v>
      </c>
    </row>
    <row r="428">
      <c r="A428" t="n">
        <v>69</v>
      </c>
      <c r="B428" t="n">
        <v>125</v>
      </c>
      <c r="C428" t="inlineStr">
        <is>
          <t xml:space="preserve">CONCLUIDO	</t>
        </is>
      </c>
      <c r="D428" t="n">
        <v>3.6037</v>
      </c>
      <c r="E428" t="n">
        <v>27.75</v>
      </c>
      <c r="F428" t="n">
        <v>24.19</v>
      </c>
      <c r="G428" t="n">
        <v>85.37</v>
      </c>
      <c r="H428" t="n">
        <v>1.18</v>
      </c>
      <c r="I428" t="n">
        <v>17</v>
      </c>
      <c r="J428" t="n">
        <v>274.41</v>
      </c>
      <c r="K428" t="n">
        <v>58.47</v>
      </c>
      <c r="L428" t="n">
        <v>18.25</v>
      </c>
      <c r="M428" t="n">
        <v>15</v>
      </c>
      <c r="N428" t="n">
        <v>72.69</v>
      </c>
      <c r="O428" t="n">
        <v>34078.44</v>
      </c>
      <c r="P428" t="n">
        <v>385.77</v>
      </c>
      <c r="Q428" t="n">
        <v>452.59</v>
      </c>
      <c r="R428" t="n">
        <v>77.42</v>
      </c>
      <c r="S428" t="n">
        <v>57.64</v>
      </c>
      <c r="T428" t="n">
        <v>7761.51</v>
      </c>
      <c r="U428" t="n">
        <v>0.74</v>
      </c>
      <c r="V428" t="n">
        <v>0.88</v>
      </c>
      <c r="W428" t="n">
        <v>6.82</v>
      </c>
      <c r="X428" t="n">
        <v>0.46</v>
      </c>
      <c r="Y428" t="n">
        <v>1</v>
      </c>
      <c r="Z428" t="n">
        <v>10</v>
      </c>
    </row>
    <row r="429">
      <c r="A429" t="n">
        <v>70</v>
      </c>
      <c r="B429" t="n">
        <v>125</v>
      </c>
      <c r="C429" t="inlineStr">
        <is>
          <t xml:space="preserve">CONCLUIDO	</t>
        </is>
      </c>
      <c r="D429" t="n">
        <v>3.6135</v>
      </c>
      <c r="E429" t="n">
        <v>27.67</v>
      </c>
      <c r="F429" t="n">
        <v>24.16</v>
      </c>
      <c r="G429" t="n">
        <v>90.61</v>
      </c>
      <c r="H429" t="n">
        <v>1.2</v>
      </c>
      <c r="I429" t="n">
        <v>16</v>
      </c>
      <c r="J429" t="n">
        <v>274.9</v>
      </c>
      <c r="K429" t="n">
        <v>58.47</v>
      </c>
      <c r="L429" t="n">
        <v>18.5</v>
      </c>
      <c r="M429" t="n">
        <v>14</v>
      </c>
      <c r="N429" t="n">
        <v>72.92</v>
      </c>
      <c r="O429" t="n">
        <v>34138.11</v>
      </c>
      <c r="P429" t="n">
        <v>385.31</v>
      </c>
      <c r="Q429" t="n">
        <v>452.62</v>
      </c>
      <c r="R429" t="n">
        <v>76.54000000000001</v>
      </c>
      <c r="S429" t="n">
        <v>57.64</v>
      </c>
      <c r="T429" t="n">
        <v>7327.64</v>
      </c>
      <c r="U429" t="n">
        <v>0.75</v>
      </c>
      <c r="V429" t="n">
        <v>0.88</v>
      </c>
      <c r="W429" t="n">
        <v>6.82</v>
      </c>
      <c r="X429" t="n">
        <v>0.44</v>
      </c>
      <c r="Y429" t="n">
        <v>1</v>
      </c>
      <c r="Z429" t="n">
        <v>10</v>
      </c>
    </row>
    <row r="430">
      <c r="A430" t="n">
        <v>71</v>
      </c>
      <c r="B430" t="n">
        <v>125</v>
      </c>
      <c r="C430" t="inlineStr">
        <is>
          <t xml:space="preserve">CONCLUIDO	</t>
        </is>
      </c>
      <c r="D430" t="n">
        <v>3.6138</v>
      </c>
      <c r="E430" t="n">
        <v>27.67</v>
      </c>
      <c r="F430" t="n">
        <v>24.16</v>
      </c>
      <c r="G430" t="n">
        <v>90.59999999999999</v>
      </c>
      <c r="H430" t="n">
        <v>1.21</v>
      </c>
      <c r="I430" t="n">
        <v>16</v>
      </c>
      <c r="J430" t="n">
        <v>275.38</v>
      </c>
      <c r="K430" t="n">
        <v>58.47</v>
      </c>
      <c r="L430" t="n">
        <v>18.75</v>
      </c>
      <c r="M430" t="n">
        <v>14</v>
      </c>
      <c r="N430" t="n">
        <v>73.16</v>
      </c>
      <c r="O430" t="n">
        <v>34197.87</v>
      </c>
      <c r="P430" t="n">
        <v>385.39</v>
      </c>
      <c r="Q430" t="n">
        <v>452.55</v>
      </c>
      <c r="R430" t="n">
        <v>76.39</v>
      </c>
      <c r="S430" t="n">
        <v>57.64</v>
      </c>
      <c r="T430" t="n">
        <v>7251.34</v>
      </c>
      <c r="U430" t="n">
        <v>0.75</v>
      </c>
      <c r="V430" t="n">
        <v>0.88</v>
      </c>
      <c r="W430" t="n">
        <v>6.82</v>
      </c>
      <c r="X430" t="n">
        <v>0.43</v>
      </c>
      <c r="Y430" t="n">
        <v>1</v>
      </c>
      <c r="Z430" t="n">
        <v>10</v>
      </c>
    </row>
    <row r="431">
      <c r="A431" t="n">
        <v>72</v>
      </c>
      <c r="B431" t="n">
        <v>125</v>
      </c>
      <c r="C431" t="inlineStr">
        <is>
          <t xml:space="preserve">CONCLUIDO	</t>
        </is>
      </c>
      <c r="D431" t="n">
        <v>3.615</v>
      </c>
      <c r="E431" t="n">
        <v>27.66</v>
      </c>
      <c r="F431" t="n">
        <v>24.15</v>
      </c>
      <c r="G431" t="n">
        <v>90.56</v>
      </c>
      <c r="H431" t="n">
        <v>1.23</v>
      </c>
      <c r="I431" t="n">
        <v>16</v>
      </c>
      <c r="J431" t="n">
        <v>275.87</v>
      </c>
      <c r="K431" t="n">
        <v>58.47</v>
      </c>
      <c r="L431" t="n">
        <v>19</v>
      </c>
      <c r="M431" t="n">
        <v>14</v>
      </c>
      <c r="N431" t="n">
        <v>73.39</v>
      </c>
      <c r="O431" t="n">
        <v>34257.73</v>
      </c>
      <c r="P431" t="n">
        <v>385.13</v>
      </c>
      <c r="Q431" t="n">
        <v>452.56</v>
      </c>
      <c r="R431" t="n">
        <v>76.33</v>
      </c>
      <c r="S431" t="n">
        <v>57.64</v>
      </c>
      <c r="T431" t="n">
        <v>7221.24</v>
      </c>
      <c r="U431" t="n">
        <v>0.76</v>
      </c>
      <c r="V431" t="n">
        <v>0.88</v>
      </c>
      <c r="W431" t="n">
        <v>6.82</v>
      </c>
      <c r="X431" t="n">
        <v>0.43</v>
      </c>
      <c r="Y431" t="n">
        <v>1</v>
      </c>
      <c r="Z431" t="n">
        <v>10</v>
      </c>
    </row>
    <row r="432">
      <c r="A432" t="n">
        <v>73</v>
      </c>
      <c r="B432" t="n">
        <v>125</v>
      </c>
      <c r="C432" t="inlineStr">
        <is>
          <t xml:space="preserve">CONCLUIDO	</t>
        </is>
      </c>
      <c r="D432" t="n">
        <v>3.6127</v>
      </c>
      <c r="E432" t="n">
        <v>27.68</v>
      </c>
      <c r="F432" t="n">
        <v>24.17</v>
      </c>
      <c r="G432" t="n">
        <v>90.63</v>
      </c>
      <c r="H432" t="n">
        <v>1.24</v>
      </c>
      <c r="I432" t="n">
        <v>16</v>
      </c>
      <c r="J432" t="n">
        <v>276.35</v>
      </c>
      <c r="K432" t="n">
        <v>58.47</v>
      </c>
      <c r="L432" t="n">
        <v>19.25</v>
      </c>
      <c r="M432" t="n">
        <v>14</v>
      </c>
      <c r="N432" t="n">
        <v>73.63</v>
      </c>
      <c r="O432" t="n">
        <v>34317.68</v>
      </c>
      <c r="P432" t="n">
        <v>385.48</v>
      </c>
      <c r="Q432" t="n">
        <v>452.59</v>
      </c>
      <c r="R432" t="n">
        <v>76.8</v>
      </c>
      <c r="S432" t="n">
        <v>57.64</v>
      </c>
      <c r="T432" t="n">
        <v>7456.07</v>
      </c>
      <c r="U432" t="n">
        <v>0.75</v>
      </c>
      <c r="V432" t="n">
        <v>0.88</v>
      </c>
      <c r="W432" t="n">
        <v>6.82</v>
      </c>
      <c r="X432" t="n">
        <v>0.44</v>
      </c>
      <c r="Y432" t="n">
        <v>1</v>
      </c>
      <c r="Z432" t="n">
        <v>10</v>
      </c>
    </row>
    <row r="433">
      <c r="A433" t="n">
        <v>74</v>
      </c>
      <c r="B433" t="n">
        <v>125</v>
      </c>
      <c r="C433" t="inlineStr">
        <is>
          <t xml:space="preserve">CONCLUIDO	</t>
        </is>
      </c>
      <c r="D433" t="n">
        <v>3.6134</v>
      </c>
      <c r="E433" t="n">
        <v>27.67</v>
      </c>
      <c r="F433" t="n">
        <v>24.16</v>
      </c>
      <c r="G433" t="n">
        <v>90.61</v>
      </c>
      <c r="H433" t="n">
        <v>1.25</v>
      </c>
      <c r="I433" t="n">
        <v>16</v>
      </c>
      <c r="J433" t="n">
        <v>276.84</v>
      </c>
      <c r="K433" t="n">
        <v>58.47</v>
      </c>
      <c r="L433" t="n">
        <v>19.5</v>
      </c>
      <c r="M433" t="n">
        <v>14</v>
      </c>
      <c r="N433" t="n">
        <v>73.87</v>
      </c>
      <c r="O433" t="n">
        <v>34377.72</v>
      </c>
      <c r="P433" t="n">
        <v>385.04</v>
      </c>
      <c r="Q433" t="n">
        <v>452.59</v>
      </c>
      <c r="R433" t="n">
        <v>76.52</v>
      </c>
      <c r="S433" t="n">
        <v>57.64</v>
      </c>
      <c r="T433" t="n">
        <v>7317.01</v>
      </c>
      <c r="U433" t="n">
        <v>0.75</v>
      </c>
      <c r="V433" t="n">
        <v>0.88</v>
      </c>
      <c r="W433" t="n">
        <v>6.82</v>
      </c>
      <c r="X433" t="n">
        <v>0.44</v>
      </c>
      <c r="Y433" t="n">
        <v>1</v>
      </c>
      <c r="Z433" t="n">
        <v>10</v>
      </c>
    </row>
    <row r="434">
      <c r="A434" t="n">
        <v>75</v>
      </c>
      <c r="B434" t="n">
        <v>125</v>
      </c>
      <c r="C434" t="inlineStr">
        <is>
          <t xml:space="preserve">CONCLUIDO	</t>
        </is>
      </c>
      <c r="D434" t="n">
        <v>3.624</v>
      </c>
      <c r="E434" t="n">
        <v>27.59</v>
      </c>
      <c r="F434" t="n">
        <v>24.13</v>
      </c>
      <c r="G434" t="n">
        <v>96.52</v>
      </c>
      <c r="H434" t="n">
        <v>1.27</v>
      </c>
      <c r="I434" t="n">
        <v>15</v>
      </c>
      <c r="J434" t="n">
        <v>277.33</v>
      </c>
      <c r="K434" t="n">
        <v>58.47</v>
      </c>
      <c r="L434" t="n">
        <v>19.75</v>
      </c>
      <c r="M434" t="n">
        <v>13</v>
      </c>
      <c r="N434" t="n">
        <v>74.09999999999999</v>
      </c>
      <c r="O434" t="n">
        <v>34437.85</v>
      </c>
      <c r="P434" t="n">
        <v>384.27</v>
      </c>
      <c r="Q434" t="n">
        <v>452.64</v>
      </c>
      <c r="R434" t="n">
        <v>75.56</v>
      </c>
      <c r="S434" t="n">
        <v>57.64</v>
      </c>
      <c r="T434" t="n">
        <v>6841.93</v>
      </c>
      <c r="U434" t="n">
        <v>0.76</v>
      </c>
      <c r="V434" t="n">
        <v>0.88</v>
      </c>
      <c r="W434" t="n">
        <v>6.82</v>
      </c>
      <c r="X434" t="n">
        <v>0.4</v>
      </c>
      <c r="Y434" t="n">
        <v>1</v>
      </c>
      <c r="Z434" t="n">
        <v>10</v>
      </c>
    </row>
    <row r="435">
      <c r="A435" t="n">
        <v>76</v>
      </c>
      <c r="B435" t="n">
        <v>125</v>
      </c>
      <c r="C435" t="inlineStr">
        <is>
          <t xml:space="preserve">CONCLUIDO	</t>
        </is>
      </c>
      <c r="D435" t="n">
        <v>3.6258</v>
      </c>
      <c r="E435" t="n">
        <v>27.58</v>
      </c>
      <c r="F435" t="n">
        <v>24.11</v>
      </c>
      <c r="G435" t="n">
        <v>96.45999999999999</v>
      </c>
      <c r="H435" t="n">
        <v>1.28</v>
      </c>
      <c r="I435" t="n">
        <v>15</v>
      </c>
      <c r="J435" t="n">
        <v>277.82</v>
      </c>
      <c r="K435" t="n">
        <v>58.47</v>
      </c>
      <c r="L435" t="n">
        <v>20</v>
      </c>
      <c r="M435" t="n">
        <v>13</v>
      </c>
      <c r="N435" t="n">
        <v>74.34</v>
      </c>
      <c r="O435" t="n">
        <v>34498.07</v>
      </c>
      <c r="P435" t="n">
        <v>384.09</v>
      </c>
      <c r="Q435" t="n">
        <v>452.58</v>
      </c>
      <c r="R435" t="n">
        <v>75.04000000000001</v>
      </c>
      <c r="S435" t="n">
        <v>57.64</v>
      </c>
      <c r="T435" t="n">
        <v>6584.27</v>
      </c>
      <c r="U435" t="n">
        <v>0.77</v>
      </c>
      <c r="V435" t="n">
        <v>0.88</v>
      </c>
      <c r="W435" t="n">
        <v>6.82</v>
      </c>
      <c r="X435" t="n">
        <v>0.39</v>
      </c>
      <c r="Y435" t="n">
        <v>1</v>
      </c>
      <c r="Z435" t="n">
        <v>10</v>
      </c>
    </row>
    <row r="436">
      <c r="A436" t="n">
        <v>77</v>
      </c>
      <c r="B436" t="n">
        <v>125</v>
      </c>
      <c r="C436" t="inlineStr">
        <is>
          <t xml:space="preserve">CONCLUIDO	</t>
        </is>
      </c>
      <c r="D436" t="n">
        <v>3.6228</v>
      </c>
      <c r="E436" t="n">
        <v>27.6</v>
      </c>
      <c r="F436" t="n">
        <v>24.14</v>
      </c>
      <c r="G436" t="n">
        <v>96.55</v>
      </c>
      <c r="H436" t="n">
        <v>1.3</v>
      </c>
      <c r="I436" t="n">
        <v>15</v>
      </c>
      <c r="J436" t="n">
        <v>278.3</v>
      </c>
      <c r="K436" t="n">
        <v>58.47</v>
      </c>
      <c r="L436" t="n">
        <v>20.25</v>
      </c>
      <c r="M436" t="n">
        <v>13</v>
      </c>
      <c r="N436" t="n">
        <v>74.58</v>
      </c>
      <c r="O436" t="n">
        <v>34558.39</v>
      </c>
      <c r="P436" t="n">
        <v>384.51</v>
      </c>
      <c r="Q436" t="n">
        <v>452.63</v>
      </c>
      <c r="R436" t="n">
        <v>75.84</v>
      </c>
      <c r="S436" t="n">
        <v>57.64</v>
      </c>
      <c r="T436" t="n">
        <v>6984.44</v>
      </c>
      <c r="U436" t="n">
        <v>0.76</v>
      </c>
      <c r="V436" t="n">
        <v>0.88</v>
      </c>
      <c r="W436" t="n">
        <v>6.82</v>
      </c>
      <c r="X436" t="n">
        <v>0.41</v>
      </c>
      <c r="Y436" t="n">
        <v>1</v>
      </c>
      <c r="Z436" t="n">
        <v>10</v>
      </c>
    </row>
    <row r="437">
      <c r="A437" t="n">
        <v>78</v>
      </c>
      <c r="B437" t="n">
        <v>125</v>
      </c>
      <c r="C437" t="inlineStr">
        <is>
          <t xml:space="preserve">CONCLUIDO	</t>
        </is>
      </c>
      <c r="D437" t="n">
        <v>3.6241</v>
      </c>
      <c r="E437" t="n">
        <v>27.59</v>
      </c>
      <c r="F437" t="n">
        <v>24.13</v>
      </c>
      <c r="G437" t="n">
        <v>96.51000000000001</v>
      </c>
      <c r="H437" t="n">
        <v>1.31</v>
      </c>
      <c r="I437" t="n">
        <v>15</v>
      </c>
      <c r="J437" t="n">
        <v>278.79</v>
      </c>
      <c r="K437" t="n">
        <v>58.47</v>
      </c>
      <c r="L437" t="n">
        <v>20.5</v>
      </c>
      <c r="M437" t="n">
        <v>13</v>
      </c>
      <c r="N437" t="n">
        <v>74.81999999999999</v>
      </c>
      <c r="O437" t="n">
        <v>34618.81</v>
      </c>
      <c r="P437" t="n">
        <v>384.08</v>
      </c>
      <c r="Q437" t="n">
        <v>452.58</v>
      </c>
      <c r="R437" t="n">
        <v>75.29000000000001</v>
      </c>
      <c r="S437" t="n">
        <v>57.64</v>
      </c>
      <c r="T437" t="n">
        <v>6708.27</v>
      </c>
      <c r="U437" t="n">
        <v>0.77</v>
      </c>
      <c r="V437" t="n">
        <v>0.88</v>
      </c>
      <c r="W437" t="n">
        <v>6.82</v>
      </c>
      <c r="X437" t="n">
        <v>0.4</v>
      </c>
      <c r="Y437" t="n">
        <v>1</v>
      </c>
      <c r="Z437" t="n">
        <v>10</v>
      </c>
    </row>
    <row r="438">
      <c r="A438" t="n">
        <v>79</v>
      </c>
      <c r="B438" t="n">
        <v>125</v>
      </c>
      <c r="C438" t="inlineStr">
        <is>
          <t xml:space="preserve">CONCLUIDO	</t>
        </is>
      </c>
      <c r="D438" t="n">
        <v>3.6255</v>
      </c>
      <c r="E438" t="n">
        <v>27.58</v>
      </c>
      <c r="F438" t="n">
        <v>24.12</v>
      </c>
      <c r="G438" t="n">
        <v>96.47</v>
      </c>
      <c r="H438" t="n">
        <v>1.32</v>
      </c>
      <c r="I438" t="n">
        <v>15</v>
      </c>
      <c r="J438" t="n">
        <v>279.28</v>
      </c>
      <c r="K438" t="n">
        <v>58.47</v>
      </c>
      <c r="L438" t="n">
        <v>20.75</v>
      </c>
      <c r="M438" t="n">
        <v>13</v>
      </c>
      <c r="N438" t="n">
        <v>75.06</v>
      </c>
      <c r="O438" t="n">
        <v>34679.32</v>
      </c>
      <c r="P438" t="n">
        <v>383.86</v>
      </c>
      <c r="Q438" t="n">
        <v>452.57</v>
      </c>
      <c r="R438" t="n">
        <v>75.12</v>
      </c>
      <c r="S438" t="n">
        <v>57.64</v>
      </c>
      <c r="T438" t="n">
        <v>6623.32</v>
      </c>
      <c r="U438" t="n">
        <v>0.77</v>
      </c>
      <c r="V438" t="n">
        <v>0.88</v>
      </c>
      <c r="W438" t="n">
        <v>6.82</v>
      </c>
      <c r="X438" t="n">
        <v>0.39</v>
      </c>
      <c r="Y438" t="n">
        <v>1</v>
      </c>
      <c r="Z438" t="n">
        <v>10</v>
      </c>
    </row>
    <row r="439">
      <c r="A439" t="n">
        <v>80</v>
      </c>
      <c r="B439" t="n">
        <v>125</v>
      </c>
      <c r="C439" t="inlineStr">
        <is>
          <t xml:space="preserve">CONCLUIDO	</t>
        </is>
      </c>
      <c r="D439" t="n">
        <v>3.6256</v>
      </c>
      <c r="E439" t="n">
        <v>27.58</v>
      </c>
      <c r="F439" t="n">
        <v>24.12</v>
      </c>
      <c r="G439" t="n">
        <v>96.47</v>
      </c>
      <c r="H439" t="n">
        <v>1.34</v>
      </c>
      <c r="I439" t="n">
        <v>15</v>
      </c>
      <c r="J439" t="n">
        <v>279.78</v>
      </c>
      <c r="K439" t="n">
        <v>58.47</v>
      </c>
      <c r="L439" t="n">
        <v>21</v>
      </c>
      <c r="M439" t="n">
        <v>13</v>
      </c>
      <c r="N439" t="n">
        <v>75.3</v>
      </c>
      <c r="O439" t="n">
        <v>34739.92</v>
      </c>
      <c r="P439" t="n">
        <v>383.66</v>
      </c>
      <c r="Q439" t="n">
        <v>452.56</v>
      </c>
      <c r="R439" t="n">
        <v>75.26000000000001</v>
      </c>
      <c r="S439" t="n">
        <v>57.64</v>
      </c>
      <c r="T439" t="n">
        <v>6691.67</v>
      </c>
      <c r="U439" t="n">
        <v>0.77</v>
      </c>
      <c r="V439" t="n">
        <v>0.88</v>
      </c>
      <c r="W439" t="n">
        <v>6.82</v>
      </c>
      <c r="X439" t="n">
        <v>0.39</v>
      </c>
      <c r="Y439" t="n">
        <v>1</v>
      </c>
      <c r="Z439" t="n">
        <v>10</v>
      </c>
    </row>
    <row r="440">
      <c r="A440" t="n">
        <v>81</v>
      </c>
      <c r="B440" t="n">
        <v>125</v>
      </c>
      <c r="C440" t="inlineStr">
        <is>
          <t xml:space="preserve">CONCLUIDO	</t>
        </is>
      </c>
      <c r="D440" t="n">
        <v>3.6328</v>
      </c>
      <c r="E440" t="n">
        <v>27.53</v>
      </c>
      <c r="F440" t="n">
        <v>24.11</v>
      </c>
      <c r="G440" t="n">
        <v>103.32</v>
      </c>
      <c r="H440" t="n">
        <v>1.35</v>
      </c>
      <c r="I440" t="n">
        <v>14</v>
      </c>
      <c r="J440" t="n">
        <v>280.27</v>
      </c>
      <c r="K440" t="n">
        <v>58.47</v>
      </c>
      <c r="L440" t="n">
        <v>21.25</v>
      </c>
      <c r="M440" t="n">
        <v>12</v>
      </c>
      <c r="N440" t="n">
        <v>75.54000000000001</v>
      </c>
      <c r="O440" t="n">
        <v>34800.62</v>
      </c>
      <c r="P440" t="n">
        <v>383.82</v>
      </c>
      <c r="Q440" t="n">
        <v>452.61</v>
      </c>
      <c r="R440" t="n">
        <v>74.70999999999999</v>
      </c>
      <c r="S440" t="n">
        <v>57.64</v>
      </c>
      <c r="T440" t="n">
        <v>6424.15</v>
      </c>
      <c r="U440" t="n">
        <v>0.77</v>
      </c>
      <c r="V440" t="n">
        <v>0.88</v>
      </c>
      <c r="W440" t="n">
        <v>6.82</v>
      </c>
      <c r="X440" t="n">
        <v>0.38</v>
      </c>
      <c r="Y440" t="n">
        <v>1</v>
      </c>
      <c r="Z440" t="n">
        <v>10</v>
      </c>
    </row>
    <row r="441">
      <c r="A441" t="n">
        <v>82</v>
      </c>
      <c r="B441" t="n">
        <v>125</v>
      </c>
      <c r="C441" t="inlineStr">
        <is>
          <t xml:space="preserve">CONCLUIDO	</t>
        </is>
      </c>
      <c r="D441" t="n">
        <v>3.6353</v>
      </c>
      <c r="E441" t="n">
        <v>27.51</v>
      </c>
      <c r="F441" t="n">
        <v>24.09</v>
      </c>
      <c r="G441" t="n">
        <v>103.24</v>
      </c>
      <c r="H441" t="n">
        <v>1.36</v>
      </c>
      <c r="I441" t="n">
        <v>14</v>
      </c>
      <c r="J441" t="n">
        <v>280.76</v>
      </c>
      <c r="K441" t="n">
        <v>58.47</v>
      </c>
      <c r="L441" t="n">
        <v>21.5</v>
      </c>
      <c r="M441" t="n">
        <v>12</v>
      </c>
      <c r="N441" t="n">
        <v>75.79000000000001</v>
      </c>
      <c r="O441" t="n">
        <v>34861.41</v>
      </c>
      <c r="P441" t="n">
        <v>383.91</v>
      </c>
      <c r="Q441" t="n">
        <v>452.57</v>
      </c>
      <c r="R441" t="n">
        <v>74.28</v>
      </c>
      <c r="S441" t="n">
        <v>57.64</v>
      </c>
      <c r="T441" t="n">
        <v>6208.68</v>
      </c>
      <c r="U441" t="n">
        <v>0.78</v>
      </c>
      <c r="V441" t="n">
        <v>0.88</v>
      </c>
      <c r="W441" t="n">
        <v>6.82</v>
      </c>
      <c r="X441" t="n">
        <v>0.37</v>
      </c>
      <c r="Y441" t="n">
        <v>1</v>
      </c>
      <c r="Z441" t="n">
        <v>10</v>
      </c>
    </row>
    <row r="442">
      <c r="A442" t="n">
        <v>83</v>
      </c>
      <c r="B442" t="n">
        <v>125</v>
      </c>
      <c r="C442" t="inlineStr">
        <is>
          <t xml:space="preserve">CONCLUIDO	</t>
        </is>
      </c>
      <c r="D442" t="n">
        <v>3.6356</v>
      </c>
      <c r="E442" t="n">
        <v>27.51</v>
      </c>
      <c r="F442" t="n">
        <v>24.09</v>
      </c>
      <c r="G442" t="n">
        <v>103.23</v>
      </c>
      <c r="H442" t="n">
        <v>1.38</v>
      </c>
      <c r="I442" t="n">
        <v>14</v>
      </c>
      <c r="J442" t="n">
        <v>281.25</v>
      </c>
      <c r="K442" t="n">
        <v>58.47</v>
      </c>
      <c r="L442" t="n">
        <v>21.75</v>
      </c>
      <c r="M442" t="n">
        <v>12</v>
      </c>
      <c r="N442" t="n">
        <v>76.03</v>
      </c>
      <c r="O442" t="n">
        <v>34922.31</v>
      </c>
      <c r="P442" t="n">
        <v>383.95</v>
      </c>
      <c r="Q442" t="n">
        <v>452.63</v>
      </c>
      <c r="R442" t="n">
        <v>74.09999999999999</v>
      </c>
      <c r="S442" t="n">
        <v>57.64</v>
      </c>
      <c r="T442" t="n">
        <v>6116.11</v>
      </c>
      <c r="U442" t="n">
        <v>0.78</v>
      </c>
      <c r="V442" t="n">
        <v>0.88</v>
      </c>
      <c r="W442" t="n">
        <v>6.82</v>
      </c>
      <c r="X442" t="n">
        <v>0.36</v>
      </c>
      <c r="Y442" t="n">
        <v>1</v>
      </c>
      <c r="Z442" t="n">
        <v>10</v>
      </c>
    </row>
    <row r="443">
      <c r="A443" t="n">
        <v>84</v>
      </c>
      <c r="B443" t="n">
        <v>125</v>
      </c>
      <c r="C443" t="inlineStr">
        <is>
          <t xml:space="preserve">CONCLUIDO	</t>
        </is>
      </c>
      <c r="D443" t="n">
        <v>3.6321</v>
      </c>
      <c r="E443" t="n">
        <v>27.53</v>
      </c>
      <c r="F443" t="n">
        <v>24.11</v>
      </c>
      <c r="G443" t="n">
        <v>103.35</v>
      </c>
      <c r="H443" t="n">
        <v>1.39</v>
      </c>
      <c r="I443" t="n">
        <v>14</v>
      </c>
      <c r="J443" t="n">
        <v>281.75</v>
      </c>
      <c r="K443" t="n">
        <v>58.47</v>
      </c>
      <c r="L443" t="n">
        <v>22</v>
      </c>
      <c r="M443" t="n">
        <v>12</v>
      </c>
      <c r="N443" t="n">
        <v>76.28</v>
      </c>
      <c r="O443" t="n">
        <v>34983.29</v>
      </c>
      <c r="P443" t="n">
        <v>383.97</v>
      </c>
      <c r="Q443" t="n">
        <v>452.59</v>
      </c>
      <c r="R443" t="n">
        <v>74.92</v>
      </c>
      <c r="S443" t="n">
        <v>57.64</v>
      </c>
      <c r="T443" t="n">
        <v>6526.83</v>
      </c>
      <c r="U443" t="n">
        <v>0.77</v>
      </c>
      <c r="V443" t="n">
        <v>0.88</v>
      </c>
      <c r="W443" t="n">
        <v>6.82</v>
      </c>
      <c r="X443" t="n">
        <v>0.39</v>
      </c>
      <c r="Y443" t="n">
        <v>1</v>
      </c>
      <c r="Z443" t="n">
        <v>10</v>
      </c>
    </row>
    <row r="444">
      <c r="A444" t="n">
        <v>85</v>
      </c>
      <c r="B444" t="n">
        <v>125</v>
      </c>
      <c r="C444" t="inlineStr">
        <is>
          <t xml:space="preserve">CONCLUIDO	</t>
        </is>
      </c>
      <c r="D444" t="n">
        <v>3.6365</v>
      </c>
      <c r="E444" t="n">
        <v>27.5</v>
      </c>
      <c r="F444" t="n">
        <v>24.08</v>
      </c>
      <c r="G444" t="n">
        <v>103.2</v>
      </c>
      <c r="H444" t="n">
        <v>1.4</v>
      </c>
      <c r="I444" t="n">
        <v>14</v>
      </c>
      <c r="J444" t="n">
        <v>282.24</v>
      </c>
      <c r="K444" t="n">
        <v>58.47</v>
      </c>
      <c r="L444" t="n">
        <v>22.25</v>
      </c>
      <c r="M444" t="n">
        <v>12</v>
      </c>
      <c r="N444" t="n">
        <v>76.52</v>
      </c>
      <c r="O444" t="n">
        <v>35044.38</v>
      </c>
      <c r="P444" t="n">
        <v>383.18</v>
      </c>
      <c r="Q444" t="n">
        <v>452.6</v>
      </c>
      <c r="R444" t="n">
        <v>74.05</v>
      </c>
      <c r="S444" t="n">
        <v>57.64</v>
      </c>
      <c r="T444" t="n">
        <v>6093.1</v>
      </c>
      <c r="U444" t="n">
        <v>0.78</v>
      </c>
      <c r="V444" t="n">
        <v>0.88</v>
      </c>
      <c r="W444" t="n">
        <v>6.81</v>
      </c>
      <c r="X444" t="n">
        <v>0.36</v>
      </c>
      <c r="Y444" t="n">
        <v>1</v>
      </c>
      <c r="Z444" t="n">
        <v>10</v>
      </c>
    </row>
    <row r="445">
      <c r="A445" t="n">
        <v>86</v>
      </c>
      <c r="B445" t="n">
        <v>125</v>
      </c>
      <c r="C445" t="inlineStr">
        <is>
          <t xml:space="preserve">CONCLUIDO	</t>
        </is>
      </c>
      <c r="D445" t="n">
        <v>3.6337</v>
      </c>
      <c r="E445" t="n">
        <v>27.52</v>
      </c>
      <c r="F445" t="n">
        <v>24.1</v>
      </c>
      <c r="G445" t="n">
        <v>103.3</v>
      </c>
      <c r="H445" t="n">
        <v>1.42</v>
      </c>
      <c r="I445" t="n">
        <v>14</v>
      </c>
      <c r="J445" t="n">
        <v>282.74</v>
      </c>
      <c r="K445" t="n">
        <v>58.47</v>
      </c>
      <c r="L445" t="n">
        <v>22.5</v>
      </c>
      <c r="M445" t="n">
        <v>12</v>
      </c>
      <c r="N445" t="n">
        <v>76.77</v>
      </c>
      <c r="O445" t="n">
        <v>35105.56</v>
      </c>
      <c r="P445" t="n">
        <v>382.88</v>
      </c>
      <c r="Q445" t="n">
        <v>452.58</v>
      </c>
      <c r="R445" t="n">
        <v>74.52</v>
      </c>
      <c r="S445" t="n">
        <v>57.64</v>
      </c>
      <c r="T445" t="n">
        <v>6328.29</v>
      </c>
      <c r="U445" t="n">
        <v>0.77</v>
      </c>
      <c r="V445" t="n">
        <v>0.88</v>
      </c>
      <c r="W445" t="n">
        <v>6.82</v>
      </c>
      <c r="X445" t="n">
        <v>0.38</v>
      </c>
      <c r="Y445" t="n">
        <v>1</v>
      </c>
      <c r="Z445" t="n">
        <v>10</v>
      </c>
    </row>
    <row r="446">
      <c r="A446" t="n">
        <v>87</v>
      </c>
      <c r="B446" t="n">
        <v>125</v>
      </c>
      <c r="C446" t="inlineStr">
        <is>
          <t xml:space="preserve">CONCLUIDO	</t>
        </is>
      </c>
      <c r="D446" t="n">
        <v>3.6335</v>
      </c>
      <c r="E446" t="n">
        <v>27.52</v>
      </c>
      <c r="F446" t="n">
        <v>24.1</v>
      </c>
      <c r="G446" t="n">
        <v>103.3</v>
      </c>
      <c r="H446" t="n">
        <v>1.43</v>
      </c>
      <c r="I446" t="n">
        <v>14</v>
      </c>
      <c r="J446" t="n">
        <v>283.24</v>
      </c>
      <c r="K446" t="n">
        <v>58.47</v>
      </c>
      <c r="L446" t="n">
        <v>22.75</v>
      </c>
      <c r="M446" t="n">
        <v>12</v>
      </c>
      <c r="N446" t="n">
        <v>77.01000000000001</v>
      </c>
      <c r="O446" t="n">
        <v>35166.85</v>
      </c>
      <c r="P446" t="n">
        <v>382.3</v>
      </c>
      <c r="Q446" t="n">
        <v>452.58</v>
      </c>
      <c r="R446" t="n">
        <v>74.72</v>
      </c>
      <c r="S446" t="n">
        <v>57.64</v>
      </c>
      <c r="T446" t="n">
        <v>6426.78</v>
      </c>
      <c r="U446" t="n">
        <v>0.77</v>
      </c>
      <c r="V446" t="n">
        <v>0.88</v>
      </c>
      <c r="W446" t="n">
        <v>6.82</v>
      </c>
      <c r="X446" t="n">
        <v>0.38</v>
      </c>
      <c r="Y446" t="n">
        <v>1</v>
      </c>
      <c r="Z446" t="n">
        <v>10</v>
      </c>
    </row>
    <row r="447">
      <c r="A447" t="n">
        <v>88</v>
      </c>
      <c r="B447" t="n">
        <v>125</v>
      </c>
      <c r="C447" t="inlineStr">
        <is>
          <t xml:space="preserve">CONCLUIDO	</t>
        </is>
      </c>
      <c r="D447" t="n">
        <v>3.6426</v>
      </c>
      <c r="E447" t="n">
        <v>27.45</v>
      </c>
      <c r="F447" t="n">
        <v>24.08</v>
      </c>
      <c r="G447" t="n">
        <v>111.15</v>
      </c>
      <c r="H447" t="n">
        <v>1.44</v>
      </c>
      <c r="I447" t="n">
        <v>13</v>
      </c>
      <c r="J447" t="n">
        <v>283.74</v>
      </c>
      <c r="K447" t="n">
        <v>58.47</v>
      </c>
      <c r="L447" t="n">
        <v>23</v>
      </c>
      <c r="M447" t="n">
        <v>11</v>
      </c>
      <c r="N447" t="n">
        <v>77.26000000000001</v>
      </c>
      <c r="O447" t="n">
        <v>35228.23</v>
      </c>
      <c r="P447" t="n">
        <v>382.64</v>
      </c>
      <c r="Q447" t="n">
        <v>452.57</v>
      </c>
      <c r="R447" t="n">
        <v>74.06</v>
      </c>
      <c r="S447" t="n">
        <v>57.64</v>
      </c>
      <c r="T447" t="n">
        <v>6103.27</v>
      </c>
      <c r="U447" t="n">
        <v>0.78</v>
      </c>
      <c r="V447" t="n">
        <v>0.88</v>
      </c>
      <c r="W447" t="n">
        <v>6.82</v>
      </c>
      <c r="X447" t="n">
        <v>0.36</v>
      </c>
      <c r="Y447" t="n">
        <v>1</v>
      </c>
      <c r="Z447" t="n">
        <v>10</v>
      </c>
    </row>
    <row r="448">
      <c r="A448" t="n">
        <v>89</v>
      </c>
      <c r="B448" t="n">
        <v>125</v>
      </c>
      <c r="C448" t="inlineStr">
        <is>
          <t xml:space="preserve">CONCLUIDO	</t>
        </is>
      </c>
      <c r="D448" t="n">
        <v>3.643</v>
      </c>
      <c r="E448" t="n">
        <v>27.45</v>
      </c>
      <c r="F448" t="n">
        <v>24.08</v>
      </c>
      <c r="G448" t="n">
        <v>111.13</v>
      </c>
      <c r="H448" t="n">
        <v>1.46</v>
      </c>
      <c r="I448" t="n">
        <v>13</v>
      </c>
      <c r="J448" t="n">
        <v>284.23</v>
      </c>
      <c r="K448" t="n">
        <v>58.47</v>
      </c>
      <c r="L448" t="n">
        <v>23.25</v>
      </c>
      <c r="M448" t="n">
        <v>11</v>
      </c>
      <c r="N448" t="n">
        <v>77.51000000000001</v>
      </c>
      <c r="O448" t="n">
        <v>35289.71</v>
      </c>
      <c r="P448" t="n">
        <v>383.09</v>
      </c>
      <c r="Q448" t="n">
        <v>452.56</v>
      </c>
      <c r="R448" t="n">
        <v>73.72</v>
      </c>
      <c r="S448" t="n">
        <v>57.64</v>
      </c>
      <c r="T448" t="n">
        <v>5932.79</v>
      </c>
      <c r="U448" t="n">
        <v>0.78</v>
      </c>
      <c r="V448" t="n">
        <v>0.88</v>
      </c>
      <c r="W448" t="n">
        <v>6.82</v>
      </c>
      <c r="X448" t="n">
        <v>0.36</v>
      </c>
      <c r="Y448" t="n">
        <v>1</v>
      </c>
      <c r="Z448" t="n">
        <v>10</v>
      </c>
    </row>
    <row r="449">
      <c r="A449" t="n">
        <v>90</v>
      </c>
      <c r="B449" t="n">
        <v>125</v>
      </c>
      <c r="C449" t="inlineStr">
        <is>
          <t xml:space="preserve">CONCLUIDO	</t>
        </is>
      </c>
      <c r="D449" t="n">
        <v>3.6441</v>
      </c>
      <c r="E449" t="n">
        <v>27.44</v>
      </c>
      <c r="F449" t="n">
        <v>24.07</v>
      </c>
      <c r="G449" t="n">
        <v>111.1</v>
      </c>
      <c r="H449" t="n">
        <v>1.47</v>
      </c>
      <c r="I449" t="n">
        <v>13</v>
      </c>
      <c r="J449" t="n">
        <v>284.73</v>
      </c>
      <c r="K449" t="n">
        <v>58.47</v>
      </c>
      <c r="L449" t="n">
        <v>23.5</v>
      </c>
      <c r="M449" t="n">
        <v>11</v>
      </c>
      <c r="N449" t="n">
        <v>77.76000000000001</v>
      </c>
      <c r="O449" t="n">
        <v>35351.29</v>
      </c>
      <c r="P449" t="n">
        <v>383.46</v>
      </c>
      <c r="Q449" t="n">
        <v>452.59</v>
      </c>
      <c r="R449" t="n">
        <v>73.70999999999999</v>
      </c>
      <c r="S449" t="n">
        <v>57.64</v>
      </c>
      <c r="T449" t="n">
        <v>5928.85</v>
      </c>
      <c r="U449" t="n">
        <v>0.78</v>
      </c>
      <c r="V449" t="n">
        <v>0.88</v>
      </c>
      <c r="W449" t="n">
        <v>6.81</v>
      </c>
      <c r="X449" t="n">
        <v>0.35</v>
      </c>
      <c r="Y449" t="n">
        <v>1</v>
      </c>
      <c r="Z449" t="n">
        <v>10</v>
      </c>
    </row>
    <row r="450">
      <c r="A450" t="n">
        <v>91</v>
      </c>
      <c r="B450" t="n">
        <v>125</v>
      </c>
      <c r="C450" t="inlineStr">
        <is>
          <t xml:space="preserve">CONCLUIDO	</t>
        </is>
      </c>
      <c r="D450" t="n">
        <v>3.6462</v>
      </c>
      <c r="E450" t="n">
        <v>27.43</v>
      </c>
      <c r="F450" t="n">
        <v>24.06</v>
      </c>
      <c r="G450" t="n">
        <v>111.02</v>
      </c>
      <c r="H450" t="n">
        <v>1.48</v>
      </c>
      <c r="I450" t="n">
        <v>13</v>
      </c>
      <c r="J450" t="n">
        <v>285.23</v>
      </c>
      <c r="K450" t="n">
        <v>58.47</v>
      </c>
      <c r="L450" t="n">
        <v>23.75</v>
      </c>
      <c r="M450" t="n">
        <v>11</v>
      </c>
      <c r="N450" t="n">
        <v>78.01000000000001</v>
      </c>
      <c r="O450" t="n">
        <v>35412.96</v>
      </c>
      <c r="P450" t="n">
        <v>383.51</v>
      </c>
      <c r="Q450" t="n">
        <v>452.59</v>
      </c>
      <c r="R450" t="n">
        <v>73.16</v>
      </c>
      <c r="S450" t="n">
        <v>57.64</v>
      </c>
      <c r="T450" t="n">
        <v>5651.92</v>
      </c>
      <c r="U450" t="n">
        <v>0.79</v>
      </c>
      <c r="V450" t="n">
        <v>0.88</v>
      </c>
      <c r="W450" t="n">
        <v>6.81</v>
      </c>
      <c r="X450" t="n">
        <v>0.33</v>
      </c>
      <c r="Y450" t="n">
        <v>1</v>
      </c>
      <c r="Z450" t="n">
        <v>10</v>
      </c>
    </row>
    <row r="451">
      <c r="A451" t="n">
        <v>92</v>
      </c>
      <c r="B451" t="n">
        <v>125</v>
      </c>
      <c r="C451" t="inlineStr">
        <is>
          <t xml:space="preserve">CONCLUIDO	</t>
        </is>
      </c>
      <c r="D451" t="n">
        <v>3.6444</v>
      </c>
      <c r="E451" t="n">
        <v>27.44</v>
      </c>
      <c r="F451" t="n">
        <v>24.07</v>
      </c>
      <c r="G451" t="n">
        <v>111.09</v>
      </c>
      <c r="H451" t="n">
        <v>1.5</v>
      </c>
      <c r="I451" t="n">
        <v>13</v>
      </c>
      <c r="J451" t="n">
        <v>285.73</v>
      </c>
      <c r="K451" t="n">
        <v>58.47</v>
      </c>
      <c r="L451" t="n">
        <v>24</v>
      </c>
      <c r="M451" t="n">
        <v>11</v>
      </c>
      <c r="N451" t="n">
        <v>78.26000000000001</v>
      </c>
      <c r="O451" t="n">
        <v>35474.75</v>
      </c>
      <c r="P451" t="n">
        <v>383.51</v>
      </c>
      <c r="Q451" t="n">
        <v>452.57</v>
      </c>
      <c r="R451" t="n">
        <v>73.64</v>
      </c>
      <c r="S451" t="n">
        <v>57.64</v>
      </c>
      <c r="T451" t="n">
        <v>5890.9</v>
      </c>
      <c r="U451" t="n">
        <v>0.78</v>
      </c>
      <c r="V451" t="n">
        <v>0.88</v>
      </c>
      <c r="W451" t="n">
        <v>6.81</v>
      </c>
      <c r="X451" t="n">
        <v>0.34</v>
      </c>
      <c r="Y451" t="n">
        <v>1</v>
      </c>
      <c r="Z451" t="n">
        <v>10</v>
      </c>
    </row>
    <row r="452">
      <c r="A452" t="n">
        <v>93</v>
      </c>
      <c r="B452" t="n">
        <v>125</v>
      </c>
      <c r="C452" t="inlineStr">
        <is>
          <t xml:space="preserve">CONCLUIDO	</t>
        </is>
      </c>
      <c r="D452" t="n">
        <v>3.6458</v>
      </c>
      <c r="E452" t="n">
        <v>27.43</v>
      </c>
      <c r="F452" t="n">
        <v>24.06</v>
      </c>
      <c r="G452" t="n">
        <v>111.04</v>
      </c>
      <c r="H452" t="n">
        <v>1.51</v>
      </c>
      <c r="I452" t="n">
        <v>13</v>
      </c>
      <c r="J452" t="n">
        <v>286.24</v>
      </c>
      <c r="K452" t="n">
        <v>58.47</v>
      </c>
      <c r="L452" t="n">
        <v>24.25</v>
      </c>
      <c r="M452" t="n">
        <v>11</v>
      </c>
      <c r="N452" t="n">
        <v>78.51000000000001</v>
      </c>
      <c r="O452" t="n">
        <v>35536.63</v>
      </c>
      <c r="P452" t="n">
        <v>383.12</v>
      </c>
      <c r="Q452" t="n">
        <v>452.55</v>
      </c>
      <c r="R452" t="n">
        <v>73.25</v>
      </c>
      <c r="S452" t="n">
        <v>57.64</v>
      </c>
      <c r="T452" t="n">
        <v>5699.87</v>
      </c>
      <c r="U452" t="n">
        <v>0.79</v>
      </c>
      <c r="V452" t="n">
        <v>0.88</v>
      </c>
      <c r="W452" t="n">
        <v>6.81</v>
      </c>
      <c r="X452" t="n">
        <v>0.33</v>
      </c>
      <c r="Y452" t="n">
        <v>1</v>
      </c>
      <c r="Z452" t="n">
        <v>10</v>
      </c>
    </row>
    <row r="453">
      <c r="A453" t="n">
        <v>94</v>
      </c>
      <c r="B453" t="n">
        <v>125</v>
      </c>
      <c r="C453" t="inlineStr">
        <is>
          <t xml:space="preserve">CONCLUIDO	</t>
        </is>
      </c>
      <c r="D453" t="n">
        <v>3.6439</v>
      </c>
      <c r="E453" t="n">
        <v>27.44</v>
      </c>
      <c r="F453" t="n">
        <v>24.07</v>
      </c>
      <c r="G453" t="n">
        <v>111.1</v>
      </c>
      <c r="H453" t="n">
        <v>1.52</v>
      </c>
      <c r="I453" t="n">
        <v>13</v>
      </c>
      <c r="J453" t="n">
        <v>286.74</v>
      </c>
      <c r="K453" t="n">
        <v>58.47</v>
      </c>
      <c r="L453" t="n">
        <v>24.5</v>
      </c>
      <c r="M453" t="n">
        <v>11</v>
      </c>
      <c r="N453" t="n">
        <v>78.77</v>
      </c>
      <c r="O453" t="n">
        <v>35598.74</v>
      </c>
      <c r="P453" t="n">
        <v>382.72</v>
      </c>
      <c r="Q453" t="n">
        <v>452.6</v>
      </c>
      <c r="R453" t="n">
        <v>73.66</v>
      </c>
      <c r="S453" t="n">
        <v>57.64</v>
      </c>
      <c r="T453" t="n">
        <v>5900.65</v>
      </c>
      <c r="U453" t="n">
        <v>0.78</v>
      </c>
      <c r="V453" t="n">
        <v>0.88</v>
      </c>
      <c r="W453" t="n">
        <v>6.82</v>
      </c>
      <c r="X453" t="n">
        <v>0.35</v>
      </c>
      <c r="Y453" t="n">
        <v>1</v>
      </c>
      <c r="Z453" t="n">
        <v>10</v>
      </c>
    </row>
    <row r="454">
      <c r="A454" t="n">
        <v>95</v>
      </c>
      <c r="B454" t="n">
        <v>125</v>
      </c>
      <c r="C454" t="inlineStr">
        <is>
          <t xml:space="preserve">CONCLUIDO	</t>
        </is>
      </c>
      <c r="D454" t="n">
        <v>3.6432</v>
      </c>
      <c r="E454" t="n">
        <v>27.45</v>
      </c>
      <c r="F454" t="n">
        <v>24.08</v>
      </c>
      <c r="G454" t="n">
        <v>111.13</v>
      </c>
      <c r="H454" t="n">
        <v>1.53</v>
      </c>
      <c r="I454" t="n">
        <v>13</v>
      </c>
      <c r="J454" t="n">
        <v>287.24</v>
      </c>
      <c r="K454" t="n">
        <v>58.47</v>
      </c>
      <c r="L454" t="n">
        <v>24.75</v>
      </c>
      <c r="M454" t="n">
        <v>11</v>
      </c>
      <c r="N454" t="n">
        <v>79.02</v>
      </c>
      <c r="O454" t="n">
        <v>35660.82</v>
      </c>
      <c r="P454" t="n">
        <v>382.18</v>
      </c>
      <c r="Q454" t="n">
        <v>452.57</v>
      </c>
      <c r="R454" t="n">
        <v>73.81</v>
      </c>
      <c r="S454" t="n">
        <v>57.64</v>
      </c>
      <c r="T454" t="n">
        <v>5979.69</v>
      </c>
      <c r="U454" t="n">
        <v>0.78</v>
      </c>
      <c r="V454" t="n">
        <v>0.88</v>
      </c>
      <c r="W454" t="n">
        <v>6.82</v>
      </c>
      <c r="X454" t="n">
        <v>0.35</v>
      </c>
      <c r="Y454" t="n">
        <v>1</v>
      </c>
      <c r="Z454" t="n">
        <v>10</v>
      </c>
    </row>
    <row r="455">
      <c r="A455" t="n">
        <v>96</v>
      </c>
      <c r="B455" t="n">
        <v>125</v>
      </c>
      <c r="C455" t="inlineStr">
        <is>
          <t xml:space="preserve">CONCLUIDO	</t>
        </is>
      </c>
      <c r="D455" t="n">
        <v>3.6568</v>
      </c>
      <c r="E455" t="n">
        <v>27.35</v>
      </c>
      <c r="F455" t="n">
        <v>24.02</v>
      </c>
      <c r="G455" t="n">
        <v>120.11</v>
      </c>
      <c r="H455" t="n">
        <v>1.55</v>
      </c>
      <c r="I455" t="n">
        <v>12</v>
      </c>
      <c r="J455" t="n">
        <v>287.75</v>
      </c>
      <c r="K455" t="n">
        <v>58.47</v>
      </c>
      <c r="L455" t="n">
        <v>25</v>
      </c>
      <c r="M455" t="n">
        <v>10</v>
      </c>
      <c r="N455" t="n">
        <v>79.27</v>
      </c>
      <c r="O455" t="n">
        <v>35723.02</v>
      </c>
      <c r="P455" t="n">
        <v>381.25</v>
      </c>
      <c r="Q455" t="n">
        <v>452.55</v>
      </c>
      <c r="R455" t="n">
        <v>71.97</v>
      </c>
      <c r="S455" t="n">
        <v>57.64</v>
      </c>
      <c r="T455" t="n">
        <v>5062.33</v>
      </c>
      <c r="U455" t="n">
        <v>0.8</v>
      </c>
      <c r="V455" t="n">
        <v>0.88</v>
      </c>
      <c r="W455" t="n">
        <v>6.82</v>
      </c>
      <c r="X455" t="n">
        <v>0.3</v>
      </c>
      <c r="Y455" t="n">
        <v>1</v>
      </c>
      <c r="Z455" t="n">
        <v>10</v>
      </c>
    </row>
    <row r="456">
      <c r="A456" t="n">
        <v>97</v>
      </c>
      <c r="B456" t="n">
        <v>125</v>
      </c>
      <c r="C456" t="inlineStr">
        <is>
          <t xml:space="preserve">CONCLUIDO	</t>
        </is>
      </c>
      <c r="D456" t="n">
        <v>3.6558</v>
      </c>
      <c r="E456" t="n">
        <v>27.35</v>
      </c>
      <c r="F456" t="n">
        <v>24.03</v>
      </c>
      <c r="G456" t="n">
        <v>120.15</v>
      </c>
      <c r="H456" t="n">
        <v>1.56</v>
      </c>
      <c r="I456" t="n">
        <v>12</v>
      </c>
      <c r="J456" t="n">
        <v>288.25</v>
      </c>
      <c r="K456" t="n">
        <v>58.47</v>
      </c>
      <c r="L456" t="n">
        <v>25.25</v>
      </c>
      <c r="M456" t="n">
        <v>10</v>
      </c>
      <c r="N456" t="n">
        <v>79.53</v>
      </c>
      <c r="O456" t="n">
        <v>35785.31</v>
      </c>
      <c r="P456" t="n">
        <v>381.73</v>
      </c>
      <c r="Q456" t="n">
        <v>452.6</v>
      </c>
      <c r="R456" t="n">
        <v>72.19</v>
      </c>
      <c r="S456" t="n">
        <v>57.64</v>
      </c>
      <c r="T456" t="n">
        <v>5175.05</v>
      </c>
      <c r="U456" t="n">
        <v>0.8</v>
      </c>
      <c r="V456" t="n">
        <v>0.88</v>
      </c>
      <c r="W456" t="n">
        <v>6.82</v>
      </c>
      <c r="X456" t="n">
        <v>0.31</v>
      </c>
      <c r="Y456" t="n">
        <v>1</v>
      </c>
      <c r="Z456" t="n">
        <v>10</v>
      </c>
    </row>
    <row r="457">
      <c r="A457" t="n">
        <v>98</v>
      </c>
      <c r="B457" t="n">
        <v>125</v>
      </c>
      <c r="C457" t="inlineStr">
        <is>
          <t xml:space="preserve">CONCLUIDO	</t>
        </is>
      </c>
      <c r="D457" t="n">
        <v>3.6562</v>
      </c>
      <c r="E457" t="n">
        <v>27.35</v>
      </c>
      <c r="F457" t="n">
        <v>24.03</v>
      </c>
      <c r="G457" t="n">
        <v>120.13</v>
      </c>
      <c r="H457" t="n">
        <v>1.57</v>
      </c>
      <c r="I457" t="n">
        <v>12</v>
      </c>
      <c r="J457" t="n">
        <v>288.76</v>
      </c>
      <c r="K457" t="n">
        <v>58.47</v>
      </c>
      <c r="L457" t="n">
        <v>25.5</v>
      </c>
      <c r="M457" t="n">
        <v>10</v>
      </c>
      <c r="N457" t="n">
        <v>79.78</v>
      </c>
      <c r="O457" t="n">
        <v>35847.71</v>
      </c>
      <c r="P457" t="n">
        <v>382.03</v>
      </c>
      <c r="Q457" t="n">
        <v>452.57</v>
      </c>
      <c r="R457" t="n">
        <v>72.13</v>
      </c>
      <c r="S457" t="n">
        <v>57.64</v>
      </c>
      <c r="T457" t="n">
        <v>5142.55</v>
      </c>
      <c r="U457" t="n">
        <v>0.8</v>
      </c>
      <c r="V457" t="n">
        <v>0.88</v>
      </c>
      <c r="W457" t="n">
        <v>6.81</v>
      </c>
      <c r="X457" t="n">
        <v>0.3</v>
      </c>
      <c r="Y457" t="n">
        <v>1</v>
      </c>
      <c r="Z457" t="n">
        <v>10</v>
      </c>
    </row>
    <row r="458">
      <c r="A458" t="n">
        <v>99</v>
      </c>
      <c r="B458" t="n">
        <v>125</v>
      </c>
      <c r="C458" t="inlineStr">
        <is>
          <t xml:space="preserve">CONCLUIDO	</t>
        </is>
      </c>
      <c r="D458" t="n">
        <v>3.6571</v>
      </c>
      <c r="E458" t="n">
        <v>27.34</v>
      </c>
      <c r="F458" t="n">
        <v>24.02</v>
      </c>
      <c r="G458" t="n">
        <v>120.1</v>
      </c>
      <c r="H458" t="n">
        <v>1.59</v>
      </c>
      <c r="I458" t="n">
        <v>12</v>
      </c>
      <c r="J458" t="n">
        <v>289.26</v>
      </c>
      <c r="K458" t="n">
        <v>58.47</v>
      </c>
      <c r="L458" t="n">
        <v>25.75</v>
      </c>
      <c r="M458" t="n">
        <v>10</v>
      </c>
      <c r="N458" t="n">
        <v>80.04000000000001</v>
      </c>
      <c r="O458" t="n">
        <v>35910.21</v>
      </c>
      <c r="P458" t="n">
        <v>382.01</v>
      </c>
      <c r="Q458" t="n">
        <v>452.58</v>
      </c>
      <c r="R458" t="n">
        <v>71.98</v>
      </c>
      <c r="S458" t="n">
        <v>57.64</v>
      </c>
      <c r="T458" t="n">
        <v>5068.16</v>
      </c>
      <c r="U458" t="n">
        <v>0.8</v>
      </c>
      <c r="V458" t="n">
        <v>0.88</v>
      </c>
      <c r="W458" t="n">
        <v>6.81</v>
      </c>
      <c r="X458" t="n">
        <v>0.3</v>
      </c>
      <c r="Y458" t="n">
        <v>1</v>
      </c>
      <c r="Z458" t="n">
        <v>10</v>
      </c>
    </row>
    <row r="459">
      <c r="A459" t="n">
        <v>100</v>
      </c>
      <c r="B459" t="n">
        <v>125</v>
      </c>
      <c r="C459" t="inlineStr">
        <is>
          <t xml:space="preserve">CONCLUIDO	</t>
        </is>
      </c>
      <c r="D459" t="n">
        <v>3.6546</v>
      </c>
      <c r="E459" t="n">
        <v>27.36</v>
      </c>
      <c r="F459" t="n">
        <v>24.04</v>
      </c>
      <c r="G459" t="n">
        <v>120.2</v>
      </c>
      <c r="H459" t="n">
        <v>1.6</v>
      </c>
      <c r="I459" t="n">
        <v>12</v>
      </c>
      <c r="J459" t="n">
        <v>289.77</v>
      </c>
      <c r="K459" t="n">
        <v>58.47</v>
      </c>
      <c r="L459" t="n">
        <v>26</v>
      </c>
      <c r="M459" t="n">
        <v>10</v>
      </c>
      <c r="N459" t="n">
        <v>80.3</v>
      </c>
      <c r="O459" t="n">
        <v>35972.82</v>
      </c>
      <c r="P459" t="n">
        <v>382.75</v>
      </c>
      <c r="Q459" t="n">
        <v>452.58</v>
      </c>
      <c r="R459" t="n">
        <v>72.42</v>
      </c>
      <c r="S459" t="n">
        <v>57.64</v>
      </c>
      <c r="T459" t="n">
        <v>5290.43</v>
      </c>
      <c r="U459" t="n">
        <v>0.8</v>
      </c>
      <c r="V459" t="n">
        <v>0.88</v>
      </c>
      <c r="W459" t="n">
        <v>6.82</v>
      </c>
      <c r="X459" t="n">
        <v>0.31</v>
      </c>
      <c r="Y459" t="n">
        <v>1</v>
      </c>
      <c r="Z459" t="n">
        <v>10</v>
      </c>
    </row>
    <row r="460">
      <c r="A460" t="n">
        <v>101</v>
      </c>
      <c r="B460" t="n">
        <v>125</v>
      </c>
      <c r="C460" t="inlineStr">
        <is>
          <t xml:space="preserve">CONCLUIDO	</t>
        </is>
      </c>
      <c r="D460" t="n">
        <v>3.655</v>
      </c>
      <c r="E460" t="n">
        <v>27.36</v>
      </c>
      <c r="F460" t="n">
        <v>24.04</v>
      </c>
      <c r="G460" t="n">
        <v>120.18</v>
      </c>
      <c r="H460" t="n">
        <v>1.61</v>
      </c>
      <c r="I460" t="n">
        <v>12</v>
      </c>
      <c r="J460" t="n">
        <v>290.28</v>
      </c>
      <c r="K460" t="n">
        <v>58.47</v>
      </c>
      <c r="L460" t="n">
        <v>26.25</v>
      </c>
      <c r="M460" t="n">
        <v>10</v>
      </c>
      <c r="N460" t="n">
        <v>80.56</v>
      </c>
      <c r="O460" t="n">
        <v>36035.53</v>
      </c>
      <c r="P460" t="n">
        <v>382.54</v>
      </c>
      <c r="Q460" t="n">
        <v>452.56</v>
      </c>
      <c r="R460" t="n">
        <v>72.45999999999999</v>
      </c>
      <c r="S460" t="n">
        <v>57.64</v>
      </c>
      <c r="T460" t="n">
        <v>5308.41</v>
      </c>
      <c r="U460" t="n">
        <v>0.8</v>
      </c>
      <c r="V460" t="n">
        <v>0.88</v>
      </c>
      <c r="W460" t="n">
        <v>6.82</v>
      </c>
      <c r="X460" t="n">
        <v>0.31</v>
      </c>
      <c r="Y460" t="n">
        <v>1</v>
      </c>
      <c r="Z460" t="n">
        <v>10</v>
      </c>
    </row>
    <row r="461">
      <c r="A461" t="n">
        <v>102</v>
      </c>
      <c r="B461" t="n">
        <v>125</v>
      </c>
      <c r="C461" t="inlineStr">
        <is>
          <t xml:space="preserve">CONCLUIDO	</t>
        </is>
      </c>
      <c r="D461" t="n">
        <v>3.6548</v>
      </c>
      <c r="E461" t="n">
        <v>27.36</v>
      </c>
      <c r="F461" t="n">
        <v>24.04</v>
      </c>
      <c r="G461" t="n">
        <v>120.19</v>
      </c>
      <c r="H461" t="n">
        <v>1.62</v>
      </c>
      <c r="I461" t="n">
        <v>12</v>
      </c>
      <c r="J461" t="n">
        <v>290.79</v>
      </c>
      <c r="K461" t="n">
        <v>58.47</v>
      </c>
      <c r="L461" t="n">
        <v>26.5</v>
      </c>
      <c r="M461" t="n">
        <v>10</v>
      </c>
      <c r="N461" t="n">
        <v>80.81999999999999</v>
      </c>
      <c r="O461" t="n">
        <v>36098.35</v>
      </c>
      <c r="P461" t="n">
        <v>382.35</v>
      </c>
      <c r="Q461" t="n">
        <v>452.58</v>
      </c>
      <c r="R461" t="n">
        <v>72.37</v>
      </c>
      <c r="S461" t="n">
        <v>57.64</v>
      </c>
      <c r="T461" t="n">
        <v>5262.8</v>
      </c>
      <c r="U461" t="n">
        <v>0.8</v>
      </c>
      <c r="V461" t="n">
        <v>0.88</v>
      </c>
      <c r="W461" t="n">
        <v>6.82</v>
      </c>
      <c r="X461" t="n">
        <v>0.31</v>
      </c>
      <c r="Y461" t="n">
        <v>1</v>
      </c>
      <c r="Z461" t="n">
        <v>10</v>
      </c>
    </row>
    <row r="462">
      <c r="A462" t="n">
        <v>103</v>
      </c>
      <c r="B462" t="n">
        <v>125</v>
      </c>
      <c r="C462" t="inlineStr">
        <is>
          <t xml:space="preserve">CONCLUIDO	</t>
        </is>
      </c>
      <c r="D462" t="n">
        <v>3.653</v>
      </c>
      <c r="E462" t="n">
        <v>27.37</v>
      </c>
      <c r="F462" t="n">
        <v>24.05</v>
      </c>
      <c r="G462" t="n">
        <v>120.26</v>
      </c>
      <c r="H462" t="n">
        <v>1.64</v>
      </c>
      <c r="I462" t="n">
        <v>12</v>
      </c>
      <c r="J462" t="n">
        <v>291.3</v>
      </c>
      <c r="K462" t="n">
        <v>58.47</v>
      </c>
      <c r="L462" t="n">
        <v>26.75</v>
      </c>
      <c r="M462" t="n">
        <v>10</v>
      </c>
      <c r="N462" t="n">
        <v>81.08</v>
      </c>
      <c r="O462" t="n">
        <v>36161.27</v>
      </c>
      <c r="P462" t="n">
        <v>382.23</v>
      </c>
      <c r="Q462" t="n">
        <v>452.58</v>
      </c>
      <c r="R462" t="n">
        <v>73</v>
      </c>
      <c r="S462" t="n">
        <v>57.64</v>
      </c>
      <c r="T462" t="n">
        <v>5580.42</v>
      </c>
      <c r="U462" t="n">
        <v>0.79</v>
      </c>
      <c r="V462" t="n">
        <v>0.88</v>
      </c>
      <c r="W462" t="n">
        <v>6.82</v>
      </c>
      <c r="X462" t="n">
        <v>0.33</v>
      </c>
      <c r="Y462" t="n">
        <v>1</v>
      </c>
      <c r="Z462" t="n">
        <v>10</v>
      </c>
    </row>
    <row r="463">
      <c r="A463" t="n">
        <v>104</v>
      </c>
      <c r="B463" t="n">
        <v>125</v>
      </c>
      <c r="C463" t="inlineStr">
        <is>
          <t xml:space="preserve">CONCLUIDO	</t>
        </is>
      </c>
      <c r="D463" t="n">
        <v>3.6559</v>
      </c>
      <c r="E463" t="n">
        <v>27.35</v>
      </c>
      <c r="F463" t="n">
        <v>24.03</v>
      </c>
      <c r="G463" t="n">
        <v>120.15</v>
      </c>
      <c r="H463" t="n">
        <v>1.65</v>
      </c>
      <c r="I463" t="n">
        <v>12</v>
      </c>
      <c r="J463" t="n">
        <v>291.81</v>
      </c>
      <c r="K463" t="n">
        <v>58.47</v>
      </c>
      <c r="L463" t="n">
        <v>27</v>
      </c>
      <c r="M463" t="n">
        <v>10</v>
      </c>
      <c r="N463" t="n">
        <v>81.34</v>
      </c>
      <c r="O463" t="n">
        <v>36224.3</v>
      </c>
      <c r="P463" t="n">
        <v>381.2</v>
      </c>
      <c r="Q463" t="n">
        <v>452.59</v>
      </c>
      <c r="R463" t="n">
        <v>72.44</v>
      </c>
      <c r="S463" t="n">
        <v>57.64</v>
      </c>
      <c r="T463" t="n">
        <v>5296.45</v>
      </c>
      <c r="U463" t="n">
        <v>0.8</v>
      </c>
      <c r="V463" t="n">
        <v>0.88</v>
      </c>
      <c r="W463" t="n">
        <v>6.81</v>
      </c>
      <c r="X463" t="n">
        <v>0.3</v>
      </c>
      <c r="Y463" t="n">
        <v>1</v>
      </c>
      <c r="Z463" t="n">
        <v>10</v>
      </c>
    </row>
    <row r="464">
      <c r="A464" t="n">
        <v>105</v>
      </c>
      <c r="B464" t="n">
        <v>125</v>
      </c>
      <c r="C464" t="inlineStr">
        <is>
          <t xml:space="preserve">CONCLUIDO	</t>
        </is>
      </c>
      <c r="D464" t="n">
        <v>3.6645</v>
      </c>
      <c r="E464" t="n">
        <v>27.29</v>
      </c>
      <c r="F464" t="n">
        <v>24.01</v>
      </c>
      <c r="G464" t="n">
        <v>130.98</v>
      </c>
      <c r="H464" t="n">
        <v>1.66</v>
      </c>
      <c r="I464" t="n">
        <v>11</v>
      </c>
      <c r="J464" t="n">
        <v>292.32</v>
      </c>
      <c r="K464" t="n">
        <v>58.47</v>
      </c>
      <c r="L464" t="n">
        <v>27.25</v>
      </c>
      <c r="M464" t="n">
        <v>9</v>
      </c>
      <c r="N464" t="n">
        <v>81.59999999999999</v>
      </c>
      <c r="O464" t="n">
        <v>36287.44</v>
      </c>
      <c r="P464" t="n">
        <v>380.75</v>
      </c>
      <c r="Q464" t="n">
        <v>452.6</v>
      </c>
      <c r="R464" t="n">
        <v>71.79000000000001</v>
      </c>
      <c r="S464" t="n">
        <v>57.64</v>
      </c>
      <c r="T464" t="n">
        <v>4976.5</v>
      </c>
      <c r="U464" t="n">
        <v>0.8</v>
      </c>
      <c r="V464" t="n">
        <v>0.88</v>
      </c>
      <c r="W464" t="n">
        <v>6.81</v>
      </c>
      <c r="X464" t="n">
        <v>0.29</v>
      </c>
      <c r="Y464" t="n">
        <v>1</v>
      </c>
      <c r="Z464" t="n">
        <v>10</v>
      </c>
    </row>
    <row r="465">
      <c r="A465" t="n">
        <v>106</v>
      </c>
      <c r="B465" t="n">
        <v>125</v>
      </c>
      <c r="C465" t="inlineStr">
        <is>
          <t xml:space="preserve">CONCLUIDO	</t>
        </is>
      </c>
      <c r="D465" t="n">
        <v>3.6661</v>
      </c>
      <c r="E465" t="n">
        <v>27.28</v>
      </c>
      <c r="F465" t="n">
        <v>24</v>
      </c>
      <c r="G465" t="n">
        <v>130.91</v>
      </c>
      <c r="H465" t="n">
        <v>1.67</v>
      </c>
      <c r="I465" t="n">
        <v>11</v>
      </c>
      <c r="J465" t="n">
        <v>292.84</v>
      </c>
      <c r="K465" t="n">
        <v>58.47</v>
      </c>
      <c r="L465" t="n">
        <v>27.5</v>
      </c>
      <c r="M465" t="n">
        <v>9</v>
      </c>
      <c r="N465" t="n">
        <v>81.86</v>
      </c>
      <c r="O465" t="n">
        <v>36350.69</v>
      </c>
      <c r="P465" t="n">
        <v>380.69</v>
      </c>
      <c r="Q465" t="n">
        <v>452.59</v>
      </c>
      <c r="R465" t="n">
        <v>71.29000000000001</v>
      </c>
      <c r="S465" t="n">
        <v>57.64</v>
      </c>
      <c r="T465" t="n">
        <v>4728.82</v>
      </c>
      <c r="U465" t="n">
        <v>0.8100000000000001</v>
      </c>
      <c r="V465" t="n">
        <v>0.88</v>
      </c>
      <c r="W465" t="n">
        <v>6.81</v>
      </c>
      <c r="X465" t="n">
        <v>0.28</v>
      </c>
      <c r="Y465" t="n">
        <v>1</v>
      </c>
      <c r="Z465" t="n">
        <v>10</v>
      </c>
    </row>
    <row r="466">
      <c r="A466" t="n">
        <v>107</v>
      </c>
      <c r="B466" t="n">
        <v>125</v>
      </c>
      <c r="C466" t="inlineStr">
        <is>
          <t xml:space="preserve">CONCLUIDO	</t>
        </is>
      </c>
      <c r="D466" t="n">
        <v>3.6661</v>
      </c>
      <c r="E466" t="n">
        <v>27.28</v>
      </c>
      <c r="F466" t="n">
        <v>24</v>
      </c>
      <c r="G466" t="n">
        <v>130.91</v>
      </c>
      <c r="H466" t="n">
        <v>1.68</v>
      </c>
      <c r="I466" t="n">
        <v>11</v>
      </c>
      <c r="J466" t="n">
        <v>293.35</v>
      </c>
      <c r="K466" t="n">
        <v>58.47</v>
      </c>
      <c r="L466" t="n">
        <v>27.75</v>
      </c>
      <c r="M466" t="n">
        <v>9</v>
      </c>
      <c r="N466" t="n">
        <v>82.13</v>
      </c>
      <c r="O466" t="n">
        <v>36414.05</v>
      </c>
      <c r="P466" t="n">
        <v>381.03</v>
      </c>
      <c r="Q466" t="n">
        <v>452.56</v>
      </c>
      <c r="R466" t="n">
        <v>71.31</v>
      </c>
      <c r="S466" t="n">
        <v>57.64</v>
      </c>
      <c r="T466" t="n">
        <v>4737.73</v>
      </c>
      <c r="U466" t="n">
        <v>0.8100000000000001</v>
      </c>
      <c r="V466" t="n">
        <v>0.88</v>
      </c>
      <c r="W466" t="n">
        <v>6.81</v>
      </c>
      <c r="X466" t="n">
        <v>0.28</v>
      </c>
      <c r="Y466" t="n">
        <v>1</v>
      </c>
      <c r="Z466" t="n">
        <v>10</v>
      </c>
    </row>
    <row r="467">
      <c r="A467" t="n">
        <v>108</v>
      </c>
      <c r="B467" t="n">
        <v>125</v>
      </c>
      <c r="C467" t="inlineStr">
        <is>
          <t xml:space="preserve">CONCLUIDO	</t>
        </is>
      </c>
      <c r="D467" t="n">
        <v>3.6652</v>
      </c>
      <c r="E467" t="n">
        <v>27.28</v>
      </c>
      <c r="F467" t="n">
        <v>24.01</v>
      </c>
      <c r="G467" t="n">
        <v>130.95</v>
      </c>
      <c r="H467" t="n">
        <v>1.7</v>
      </c>
      <c r="I467" t="n">
        <v>11</v>
      </c>
      <c r="J467" t="n">
        <v>293.86</v>
      </c>
      <c r="K467" t="n">
        <v>58.47</v>
      </c>
      <c r="L467" t="n">
        <v>28</v>
      </c>
      <c r="M467" t="n">
        <v>9</v>
      </c>
      <c r="N467" t="n">
        <v>82.39</v>
      </c>
      <c r="O467" t="n">
        <v>36477.51</v>
      </c>
      <c r="P467" t="n">
        <v>381.44</v>
      </c>
      <c r="Q467" t="n">
        <v>452.59</v>
      </c>
      <c r="R467" t="n">
        <v>71.45</v>
      </c>
      <c r="S467" t="n">
        <v>57.64</v>
      </c>
      <c r="T467" t="n">
        <v>4808.84</v>
      </c>
      <c r="U467" t="n">
        <v>0.8100000000000001</v>
      </c>
      <c r="V467" t="n">
        <v>0.88</v>
      </c>
      <c r="W467" t="n">
        <v>6.81</v>
      </c>
      <c r="X467" t="n">
        <v>0.28</v>
      </c>
      <c r="Y467" t="n">
        <v>1</v>
      </c>
      <c r="Z467" t="n">
        <v>10</v>
      </c>
    </row>
    <row r="468">
      <c r="A468" t="n">
        <v>109</v>
      </c>
      <c r="B468" t="n">
        <v>125</v>
      </c>
      <c r="C468" t="inlineStr">
        <is>
          <t xml:space="preserve">CONCLUIDO	</t>
        </is>
      </c>
      <c r="D468" t="n">
        <v>3.6655</v>
      </c>
      <c r="E468" t="n">
        <v>27.28</v>
      </c>
      <c r="F468" t="n">
        <v>24</v>
      </c>
      <c r="G468" t="n">
        <v>130.94</v>
      </c>
      <c r="H468" t="n">
        <v>1.71</v>
      </c>
      <c r="I468" t="n">
        <v>11</v>
      </c>
      <c r="J468" t="n">
        <v>294.38</v>
      </c>
      <c r="K468" t="n">
        <v>58.47</v>
      </c>
      <c r="L468" t="n">
        <v>28.25</v>
      </c>
      <c r="M468" t="n">
        <v>9</v>
      </c>
      <c r="N468" t="n">
        <v>82.66</v>
      </c>
      <c r="O468" t="n">
        <v>36541.09</v>
      </c>
      <c r="P468" t="n">
        <v>381.71</v>
      </c>
      <c r="Q468" t="n">
        <v>452.57</v>
      </c>
      <c r="R468" t="n">
        <v>71.43000000000001</v>
      </c>
      <c r="S468" t="n">
        <v>57.64</v>
      </c>
      <c r="T468" t="n">
        <v>4796.2</v>
      </c>
      <c r="U468" t="n">
        <v>0.8100000000000001</v>
      </c>
      <c r="V468" t="n">
        <v>0.88</v>
      </c>
      <c r="W468" t="n">
        <v>6.81</v>
      </c>
      <c r="X468" t="n">
        <v>0.28</v>
      </c>
      <c r="Y468" t="n">
        <v>1</v>
      </c>
      <c r="Z468" t="n">
        <v>10</v>
      </c>
    </row>
    <row r="469">
      <c r="A469" t="n">
        <v>110</v>
      </c>
      <c r="B469" t="n">
        <v>125</v>
      </c>
      <c r="C469" t="inlineStr">
        <is>
          <t xml:space="preserve">CONCLUIDO	</t>
        </is>
      </c>
      <c r="D469" t="n">
        <v>3.6644</v>
      </c>
      <c r="E469" t="n">
        <v>27.29</v>
      </c>
      <c r="F469" t="n">
        <v>24.01</v>
      </c>
      <c r="G469" t="n">
        <v>130.98</v>
      </c>
      <c r="H469" t="n">
        <v>1.72</v>
      </c>
      <c r="I469" t="n">
        <v>11</v>
      </c>
      <c r="J469" t="n">
        <v>294.9</v>
      </c>
      <c r="K469" t="n">
        <v>58.47</v>
      </c>
      <c r="L469" t="n">
        <v>28.5</v>
      </c>
      <c r="M469" t="n">
        <v>9</v>
      </c>
      <c r="N469" t="n">
        <v>82.92</v>
      </c>
      <c r="O469" t="n">
        <v>36604.77</v>
      </c>
      <c r="P469" t="n">
        <v>382.05</v>
      </c>
      <c r="Q469" t="n">
        <v>452.57</v>
      </c>
      <c r="R469" t="n">
        <v>71.67</v>
      </c>
      <c r="S469" t="n">
        <v>57.64</v>
      </c>
      <c r="T469" t="n">
        <v>4916.79</v>
      </c>
      <c r="U469" t="n">
        <v>0.8</v>
      </c>
      <c r="V469" t="n">
        <v>0.88</v>
      </c>
      <c r="W469" t="n">
        <v>6.81</v>
      </c>
      <c r="X469" t="n">
        <v>0.29</v>
      </c>
      <c r="Y469" t="n">
        <v>1</v>
      </c>
      <c r="Z469" t="n">
        <v>10</v>
      </c>
    </row>
    <row r="470">
      <c r="A470" t="n">
        <v>111</v>
      </c>
      <c r="B470" t="n">
        <v>125</v>
      </c>
      <c r="C470" t="inlineStr">
        <is>
          <t xml:space="preserve">CONCLUIDO	</t>
        </is>
      </c>
      <c r="D470" t="n">
        <v>3.6649</v>
      </c>
      <c r="E470" t="n">
        <v>27.29</v>
      </c>
      <c r="F470" t="n">
        <v>24.01</v>
      </c>
      <c r="G470" t="n">
        <v>130.96</v>
      </c>
      <c r="H470" t="n">
        <v>1.73</v>
      </c>
      <c r="I470" t="n">
        <v>11</v>
      </c>
      <c r="J470" t="n">
        <v>295.41</v>
      </c>
      <c r="K470" t="n">
        <v>58.47</v>
      </c>
      <c r="L470" t="n">
        <v>28.75</v>
      </c>
      <c r="M470" t="n">
        <v>9</v>
      </c>
      <c r="N470" t="n">
        <v>83.19</v>
      </c>
      <c r="O470" t="n">
        <v>36668.57</v>
      </c>
      <c r="P470" t="n">
        <v>381.84</v>
      </c>
      <c r="Q470" t="n">
        <v>452.57</v>
      </c>
      <c r="R470" t="n">
        <v>71.48</v>
      </c>
      <c r="S470" t="n">
        <v>57.64</v>
      </c>
      <c r="T470" t="n">
        <v>4823.83</v>
      </c>
      <c r="U470" t="n">
        <v>0.8100000000000001</v>
      </c>
      <c r="V470" t="n">
        <v>0.88</v>
      </c>
      <c r="W470" t="n">
        <v>6.82</v>
      </c>
      <c r="X470" t="n">
        <v>0.28</v>
      </c>
      <c r="Y470" t="n">
        <v>1</v>
      </c>
      <c r="Z470" t="n">
        <v>10</v>
      </c>
    </row>
    <row r="471">
      <c r="A471" t="n">
        <v>112</v>
      </c>
      <c r="B471" t="n">
        <v>125</v>
      </c>
      <c r="C471" t="inlineStr">
        <is>
          <t xml:space="preserve">CONCLUIDO	</t>
        </is>
      </c>
      <c r="D471" t="n">
        <v>3.6642</v>
      </c>
      <c r="E471" t="n">
        <v>27.29</v>
      </c>
      <c r="F471" t="n">
        <v>24.01</v>
      </c>
      <c r="G471" t="n">
        <v>130.99</v>
      </c>
      <c r="H471" t="n">
        <v>1.75</v>
      </c>
      <c r="I471" t="n">
        <v>11</v>
      </c>
      <c r="J471" t="n">
        <v>295.93</v>
      </c>
      <c r="K471" t="n">
        <v>58.47</v>
      </c>
      <c r="L471" t="n">
        <v>29</v>
      </c>
      <c r="M471" t="n">
        <v>9</v>
      </c>
      <c r="N471" t="n">
        <v>83.45999999999999</v>
      </c>
      <c r="O471" t="n">
        <v>36732.47</v>
      </c>
      <c r="P471" t="n">
        <v>381.71</v>
      </c>
      <c r="Q471" t="n">
        <v>452.57</v>
      </c>
      <c r="R471" t="n">
        <v>71.89</v>
      </c>
      <c r="S471" t="n">
        <v>57.64</v>
      </c>
      <c r="T471" t="n">
        <v>5026.14</v>
      </c>
      <c r="U471" t="n">
        <v>0.8</v>
      </c>
      <c r="V471" t="n">
        <v>0.88</v>
      </c>
      <c r="W471" t="n">
        <v>6.81</v>
      </c>
      <c r="X471" t="n">
        <v>0.29</v>
      </c>
      <c r="Y471" t="n">
        <v>1</v>
      </c>
      <c r="Z471" t="n">
        <v>10</v>
      </c>
    </row>
    <row r="472">
      <c r="A472" t="n">
        <v>113</v>
      </c>
      <c r="B472" t="n">
        <v>125</v>
      </c>
      <c r="C472" t="inlineStr">
        <is>
          <t xml:space="preserve">CONCLUIDO	</t>
        </is>
      </c>
      <c r="D472" t="n">
        <v>3.6655</v>
      </c>
      <c r="E472" t="n">
        <v>27.28</v>
      </c>
      <c r="F472" t="n">
        <v>24</v>
      </c>
      <c r="G472" t="n">
        <v>130.93</v>
      </c>
      <c r="H472" t="n">
        <v>1.76</v>
      </c>
      <c r="I472" t="n">
        <v>11</v>
      </c>
      <c r="J472" t="n">
        <v>296.45</v>
      </c>
      <c r="K472" t="n">
        <v>58.47</v>
      </c>
      <c r="L472" t="n">
        <v>29.25</v>
      </c>
      <c r="M472" t="n">
        <v>9</v>
      </c>
      <c r="N472" t="n">
        <v>83.73</v>
      </c>
      <c r="O472" t="n">
        <v>36796.49</v>
      </c>
      <c r="P472" t="n">
        <v>381.83</v>
      </c>
      <c r="Q472" t="n">
        <v>452.57</v>
      </c>
      <c r="R472" t="n">
        <v>71.39</v>
      </c>
      <c r="S472" t="n">
        <v>57.64</v>
      </c>
      <c r="T472" t="n">
        <v>4778.65</v>
      </c>
      <c r="U472" t="n">
        <v>0.8100000000000001</v>
      </c>
      <c r="V472" t="n">
        <v>0.88</v>
      </c>
      <c r="W472" t="n">
        <v>6.81</v>
      </c>
      <c r="X472" t="n">
        <v>0.28</v>
      </c>
      <c r="Y472" t="n">
        <v>1</v>
      </c>
      <c r="Z472" t="n">
        <v>10</v>
      </c>
    </row>
    <row r="473">
      <c r="A473" t="n">
        <v>114</v>
      </c>
      <c r="B473" t="n">
        <v>125</v>
      </c>
      <c r="C473" t="inlineStr">
        <is>
          <t xml:space="preserve">CONCLUIDO	</t>
        </is>
      </c>
      <c r="D473" t="n">
        <v>3.6658</v>
      </c>
      <c r="E473" t="n">
        <v>27.28</v>
      </c>
      <c r="F473" t="n">
        <v>24</v>
      </c>
      <c r="G473" t="n">
        <v>130.92</v>
      </c>
      <c r="H473" t="n">
        <v>1.77</v>
      </c>
      <c r="I473" t="n">
        <v>11</v>
      </c>
      <c r="J473" t="n">
        <v>296.97</v>
      </c>
      <c r="K473" t="n">
        <v>58.47</v>
      </c>
      <c r="L473" t="n">
        <v>29.5</v>
      </c>
      <c r="M473" t="n">
        <v>9</v>
      </c>
      <c r="N473" t="n">
        <v>84</v>
      </c>
      <c r="O473" t="n">
        <v>36860.62</v>
      </c>
      <c r="P473" t="n">
        <v>381.59</v>
      </c>
      <c r="Q473" t="n">
        <v>452.55</v>
      </c>
      <c r="R473" t="n">
        <v>71.44</v>
      </c>
      <c r="S473" t="n">
        <v>57.64</v>
      </c>
      <c r="T473" t="n">
        <v>4804.33</v>
      </c>
      <c r="U473" t="n">
        <v>0.8100000000000001</v>
      </c>
      <c r="V473" t="n">
        <v>0.88</v>
      </c>
      <c r="W473" t="n">
        <v>6.81</v>
      </c>
      <c r="X473" t="n">
        <v>0.28</v>
      </c>
      <c r="Y473" t="n">
        <v>1</v>
      </c>
      <c r="Z473" t="n">
        <v>10</v>
      </c>
    </row>
    <row r="474">
      <c r="A474" t="n">
        <v>115</v>
      </c>
      <c r="B474" t="n">
        <v>125</v>
      </c>
      <c r="C474" t="inlineStr">
        <is>
          <t xml:space="preserve">CONCLUIDO	</t>
        </is>
      </c>
      <c r="D474" t="n">
        <v>3.665</v>
      </c>
      <c r="E474" t="n">
        <v>27.29</v>
      </c>
      <c r="F474" t="n">
        <v>24.01</v>
      </c>
      <c r="G474" t="n">
        <v>130.96</v>
      </c>
      <c r="H474" t="n">
        <v>1.78</v>
      </c>
      <c r="I474" t="n">
        <v>11</v>
      </c>
      <c r="J474" t="n">
        <v>297.49</v>
      </c>
      <c r="K474" t="n">
        <v>58.47</v>
      </c>
      <c r="L474" t="n">
        <v>29.75</v>
      </c>
      <c r="M474" t="n">
        <v>9</v>
      </c>
      <c r="N474" t="n">
        <v>84.27</v>
      </c>
      <c r="O474" t="n">
        <v>36924.87</v>
      </c>
      <c r="P474" t="n">
        <v>381.46</v>
      </c>
      <c r="Q474" t="n">
        <v>452.59</v>
      </c>
      <c r="R474" t="n">
        <v>71.66</v>
      </c>
      <c r="S474" t="n">
        <v>57.64</v>
      </c>
      <c r="T474" t="n">
        <v>4911.5</v>
      </c>
      <c r="U474" t="n">
        <v>0.8</v>
      </c>
      <c r="V474" t="n">
        <v>0.88</v>
      </c>
      <c r="W474" t="n">
        <v>6.81</v>
      </c>
      <c r="X474" t="n">
        <v>0.28</v>
      </c>
      <c r="Y474" t="n">
        <v>1</v>
      </c>
      <c r="Z474" t="n">
        <v>10</v>
      </c>
    </row>
    <row r="475">
      <c r="A475" t="n">
        <v>116</v>
      </c>
      <c r="B475" t="n">
        <v>125</v>
      </c>
      <c r="C475" t="inlineStr">
        <is>
          <t xml:space="preserve">CONCLUIDO	</t>
        </is>
      </c>
      <c r="D475" t="n">
        <v>3.6649</v>
      </c>
      <c r="E475" t="n">
        <v>27.29</v>
      </c>
      <c r="F475" t="n">
        <v>24.01</v>
      </c>
      <c r="G475" t="n">
        <v>130.96</v>
      </c>
      <c r="H475" t="n">
        <v>1.79</v>
      </c>
      <c r="I475" t="n">
        <v>11</v>
      </c>
      <c r="J475" t="n">
        <v>298.01</v>
      </c>
      <c r="K475" t="n">
        <v>58.47</v>
      </c>
      <c r="L475" t="n">
        <v>30</v>
      </c>
      <c r="M475" t="n">
        <v>9</v>
      </c>
      <c r="N475" t="n">
        <v>84.54000000000001</v>
      </c>
      <c r="O475" t="n">
        <v>36989.23</v>
      </c>
      <c r="P475" t="n">
        <v>380.53</v>
      </c>
      <c r="Q475" t="n">
        <v>452.58</v>
      </c>
      <c r="R475" t="n">
        <v>71.59</v>
      </c>
      <c r="S475" t="n">
        <v>57.64</v>
      </c>
      <c r="T475" t="n">
        <v>4877.08</v>
      </c>
      <c r="U475" t="n">
        <v>0.8100000000000001</v>
      </c>
      <c r="V475" t="n">
        <v>0.88</v>
      </c>
      <c r="W475" t="n">
        <v>6.81</v>
      </c>
      <c r="X475" t="n">
        <v>0.28</v>
      </c>
      <c r="Y475" t="n">
        <v>1</v>
      </c>
      <c r="Z475" t="n">
        <v>10</v>
      </c>
    </row>
    <row r="476">
      <c r="A476" t="n">
        <v>117</v>
      </c>
      <c r="B476" t="n">
        <v>125</v>
      </c>
      <c r="C476" t="inlineStr">
        <is>
          <t xml:space="preserve">CONCLUIDO	</t>
        </is>
      </c>
      <c r="D476" t="n">
        <v>3.6756</v>
      </c>
      <c r="E476" t="n">
        <v>27.21</v>
      </c>
      <c r="F476" t="n">
        <v>23.98</v>
      </c>
      <c r="G476" t="n">
        <v>143.86</v>
      </c>
      <c r="H476" t="n">
        <v>1.8</v>
      </c>
      <c r="I476" t="n">
        <v>10</v>
      </c>
      <c r="J476" t="n">
        <v>298.54</v>
      </c>
      <c r="K476" t="n">
        <v>58.47</v>
      </c>
      <c r="L476" t="n">
        <v>30.25</v>
      </c>
      <c r="M476" t="n">
        <v>8</v>
      </c>
      <c r="N476" t="n">
        <v>84.81</v>
      </c>
      <c r="O476" t="n">
        <v>37053.7</v>
      </c>
      <c r="P476" t="n">
        <v>379.83</v>
      </c>
      <c r="Q476" t="n">
        <v>452.58</v>
      </c>
      <c r="R476" t="n">
        <v>70.58</v>
      </c>
      <c r="S476" t="n">
        <v>57.64</v>
      </c>
      <c r="T476" t="n">
        <v>4376.1</v>
      </c>
      <c r="U476" t="n">
        <v>0.82</v>
      </c>
      <c r="V476" t="n">
        <v>0.88</v>
      </c>
      <c r="W476" t="n">
        <v>6.81</v>
      </c>
      <c r="X476" t="n">
        <v>0.25</v>
      </c>
      <c r="Y476" t="n">
        <v>1</v>
      </c>
      <c r="Z476" t="n">
        <v>10</v>
      </c>
    </row>
    <row r="477">
      <c r="A477" t="n">
        <v>118</v>
      </c>
      <c r="B477" t="n">
        <v>125</v>
      </c>
      <c r="C477" t="inlineStr">
        <is>
          <t xml:space="preserve">CONCLUIDO	</t>
        </is>
      </c>
      <c r="D477" t="n">
        <v>3.6746</v>
      </c>
      <c r="E477" t="n">
        <v>27.21</v>
      </c>
      <c r="F477" t="n">
        <v>23.98</v>
      </c>
      <c r="G477" t="n">
        <v>143.91</v>
      </c>
      <c r="H477" t="n">
        <v>1.82</v>
      </c>
      <c r="I477" t="n">
        <v>10</v>
      </c>
      <c r="J477" t="n">
        <v>299.06</v>
      </c>
      <c r="K477" t="n">
        <v>58.47</v>
      </c>
      <c r="L477" t="n">
        <v>30.5</v>
      </c>
      <c r="M477" t="n">
        <v>8</v>
      </c>
      <c r="N477" t="n">
        <v>85.09</v>
      </c>
      <c r="O477" t="n">
        <v>37118.29</v>
      </c>
      <c r="P477" t="n">
        <v>380.3</v>
      </c>
      <c r="Q477" t="n">
        <v>452.56</v>
      </c>
      <c r="R477" t="n">
        <v>70.86</v>
      </c>
      <c r="S477" t="n">
        <v>57.64</v>
      </c>
      <c r="T477" t="n">
        <v>4519.63</v>
      </c>
      <c r="U477" t="n">
        <v>0.8100000000000001</v>
      </c>
      <c r="V477" t="n">
        <v>0.88</v>
      </c>
      <c r="W477" t="n">
        <v>6.81</v>
      </c>
      <c r="X477" t="n">
        <v>0.26</v>
      </c>
      <c r="Y477" t="n">
        <v>1</v>
      </c>
      <c r="Z477" t="n">
        <v>10</v>
      </c>
    </row>
    <row r="478">
      <c r="A478" t="n">
        <v>119</v>
      </c>
      <c r="B478" t="n">
        <v>125</v>
      </c>
      <c r="C478" t="inlineStr">
        <is>
          <t xml:space="preserve">CONCLUIDO	</t>
        </is>
      </c>
      <c r="D478" t="n">
        <v>3.675</v>
      </c>
      <c r="E478" t="n">
        <v>27.21</v>
      </c>
      <c r="F478" t="n">
        <v>23.98</v>
      </c>
      <c r="G478" t="n">
        <v>143.89</v>
      </c>
      <c r="H478" t="n">
        <v>1.83</v>
      </c>
      <c r="I478" t="n">
        <v>10</v>
      </c>
      <c r="J478" t="n">
        <v>299.59</v>
      </c>
      <c r="K478" t="n">
        <v>58.47</v>
      </c>
      <c r="L478" t="n">
        <v>30.75</v>
      </c>
      <c r="M478" t="n">
        <v>8</v>
      </c>
      <c r="N478" t="n">
        <v>85.36</v>
      </c>
      <c r="O478" t="n">
        <v>37183.12</v>
      </c>
      <c r="P478" t="n">
        <v>380.58</v>
      </c>
      <c r="Q478" t="n">
        <v>452.56</v>
      </c>
      <c r="R478" t="n">
        <v>70.63</v>
      </c>
      <c r="S478" t="n">
        <v>57.64</v>
      </c>
      <c r="T478" t="n">
        <v>4401.36</v>
      </c>
      <c r="U478" t="n">
        <v>0.82</v>
      </c>
      <c r="V478" t="n">
        <v>0.88</v>
      </c>
      <c r="W478" t="n">
        <v>6.81</v>
      </c>
      <c r="X478" t="n">
        <v>0.26</v>
      </c>
      <c r="Y478" t="n">
        <v>1</v>
      </c>
      <c r="Z478" t="n">
        <v>10</v>
      </c>
    </row>
    <row r="479">
      <c r="A479" t="n">
        <v>120</v>
      </c>
      <c r="B479" t="n">
        <v>125</v>
      </c>
      <c r="C479" t="inlineStr">
        <is>
          <t xml:space="preserve">CONCLUIDO	</t>
        </is>
      </c>
      <c r="D479" t="n">
        <v>3.6767</v>
      </c>
      <c r="E479" t="n">
        <v>27.2</v>
      </c>
      <c r="F479" t="n">
        <v>23.97</v>
      </c>
      <c r="G479" t="n">
        <v>143.82</v>
      </c>
      <c r="H479" t="n">
        <v>1.84</v>
      </c>
      <c r="I479" t="n">
        <v>10</v>
      </c>
      <c r="J479" t="n">
        <v>300.11</v>
      </c>
      <c r="K479" t="n">
        <v>58.47</v>
      </c>
      <c r="L479" t="n">
        <v>31</v>
      </c>
      <c r="M479" t="n">
        <v>8</v>
      </c>
      <c r="N479" t="n">
        <v>85.64</v>
      </c>
      <c r="O479" t="n">
        <v>37247.94</v>
      </c>
      <c r="P479" t="n">
        <v>380.68</v>
      </c>
      <c r="Q479" t="n">
        <v>452.57</v>
      </c>
      <c r="R479" t="n">
        <v>70.3</v>
      </c>
      <c r="S479" t="n">
        <v>57.64</v>
      </c>
      <c r="T479" t="n">
        <v>4239.44</v>
      </c>
      <c r="U479" t="n">
        <v>0.82</v>
      </c>
      <c r="V479" t="n">
        <v>0.88</v>
      </c>
      <c r="W479" t="n">
        <v>6.81</v>
      </c>
      <c r="X479" t="n">
        <v>0.24</v>
      </c>
      <c r="Y479" t="n">
        <v>1</v>
      </c>
      <c r="Z479" t="n">
        <v>10</v>
      </c>
    </row>
    <row r="480">
      <c r="A480" t="n">
        <v>121</v>
      </c>
      <c r="B480" t="n">
        <v>125</v>
      </c>
      <c r="C480" t="inlineStr">
        <is>
          <t xml:space="preserve">CONCLUIDO	</t>
        </is>
      </c>
      <c r="D480" t="n">
        <v>3.6749</v>
      </c>
      <c r="E480" t="n">
        <v>27.21</v>
      </c>
      <c r="F480" t="n">
        <v>23.98</v>
      </c>
      <c r="G480" t="n">
        <v>143.9</v>
      </c>
      <c r="H480" t="n">
        <v>1.85</v>
      </c>
      <c r="I480" t="n">
        <v>10</v>
      </c>
      <c r="J480" t="n">
        <v>300.64</v>
      </c>
      <c r="K480" t="n">
        <v>58.47</v>
      </c>
      <c r="L480" t="n">
        <v>31.25</v>
      </c>
      <c r="M480" t="n">
        <v>8</v>
      </c>
      <c r="N480" t="n">
        <v>85.91</v>
      </c>
      <c r="O480" t="n">
        <v>37312.88</v>
      </c>
      <c r="P480" t="n">
        <v>380.95</v>
      </c>
      <c r="Q480" t="n">
        <v>452.55</v>
      </c>
      <c r="R480" t="n">
        <v>70.76000000000001</v>
      </c>
      <c r="S480" t="n">
        <v>57.64</v>
      </c>
      <c r="T480" t="n">
        <v>4468.65</v>
      </c>
      <c r="U480" t="n">
        <v>0.8100000000000001</v>
      </c>
      <c r="V480" t="n">
        <v>0.88</v>
      </c>
      <c r="W480" t="n">
        <v>6.81</v>
      </c>
      <c r="X480" t="n">
        <v>0.26</v>
      </c>
      <c r="Y480" t="n">
        <v>1</v>
      </c>
      <c r="Z480" t="n">
        <v>10</v>
      </c>
    </row>
    <row r="481">
      <c r="A481" t="n">
        <v>122</v>
      </c>
      <c r="B481" t="n">
        <v>125</v>
      </c>
      <c r="C481" t="inlineStr">
        <is>
          <t xml:space="preserve">CONCLUIDO	</t>
        </is>
      </c>
      <c r="D481" t="n">
        <v>3.6753</v>
      </c>
      <c r="E481" t="n">
        <v>27.21</v>
      </c>
      <c r="F481" t="n">
        <v>23.98</v>
      </c>
      <c r="G481" t="n">
        <v>143.88</v>
      </c>
      <c r="H481" t="n">
        <v>1.86</v>
      </c>
      <c r="I481" t="n">
        <v>10</v>
      </c>
      <c r="J481" t="n">
        <v>301.17</v>
      </c>
      <c r="K481" t="n">
        <v>58.47</v>
      </c>
      <c r="L481" t="n">
        <v>31.5</v>
      </c>
      <c r="M481" t="n">
        <v>8</v>
      </c>
      <c r="N481" t="n">
        <v>86.19</v>
      </c>
      <c r="O481" t="n">
        <v>37377.94</v>
      </c>
      <c r="P481" t="n">
        <v>381.25</v>
      </c>
      <c r="Q481" t="n">
        <v>452.58</v>
      </c>
      <c r="R481" t="n">
        <v>70.73</v>
      </c>
      <c r="S481" t="n">
        <v>57.64</v>
      </c>
      <c r="T481" t="n">
        <v>4450.72</v>
      </c>
      <c r="U481" t="n">
        <v>0.82</v>
      </c>
      <c r="V481" t="n">
        <v>0.88</v>
      </c>
      <c r="W481" t="n">
        <v>6.81</v>
      </c>
      <c r="X481" t="n">
        <v>0.26</v>
      </c>
      <c r="Y481" t="n">
        <v>1</v>
      </c>
      <c r="Z481" t="n">
        <v>10</v>
      </c>
    </row>
    <row r="482">
      <c r="A482" t="n">
        <v>123</v>
      </c>
      <c r="B482" t="n">
        <v>125</v>
      </c>
      <c r="C482" t="inlineStr">
        <is>
          <t xml:space="preserve">CONCLUIDO	</t>
        </is>
      </c>
      <c r="D482" t="n">
        <v>3.6742</v>
      </c>
      <c r="E482" t="n">
        <v>27.22</v>
      </c>
      <c r="F482" t="n">
        <v>23.99</v>
      </c>
      <c r="G482" t="n">
        <v>143.93</v>
      </c>
      <c r="H482" t="n">
        <v>1.87</v>
      </c>
      <c r="I482" t="n">
        <v>10</v>
      </c>
      <c r="J482" t="n">
        <v>301.69</v>
      </c>
      <c r="K482" t="n">
        <v>58.47</v>
      </c>
      <c r="L482" t="n">
        <v>31.75</v>
      </c>
      <c r="M482" t="n">
        <v>8</v>
      </c>
      <c r="N482" t="n">
        <v>86.47</v>
      </c>
      <c r="O482" t="n">
        <v>37443.11</v>
      </c>
      <c r="P482" t="n">
        <v>381.47</v>
      </c>
      <c r="Q482" t="n">
        <v>452.55</v>
      </c>
      <c r="R482" t="n">
        <v>70.79000000000001</v>
      </c>
      <c r="S482" t="n">
        <v>57.64</v>
      </c>
      <c r="T482" t="n">
        <v>4484.98</v>
      </c>
      <c r="U482" t="n">
        <v>0.8100000000000001</v>
      </c>
      <c r="V482" t="n">
        <v>0.88</v>
      </c>
      <c r="W482" t="n">
        <v>6.82</v>
      </c>
      <c r="X482" t="n">
        <v>0.26</v>
      </c>
      <c r="Y482" t="n">
        <v>1</v>
      </c>
      <c r="Z482" t="n">
        <v>10</v>
      </c>
    </row>
    <row r="483">
      <c r="A483" t="n">
        <v>124</v>
      </c>
      <c r="B483" t="n">
        <v>125</v>
      </c>
      <c r="C483" t="inlineStr">
        <is>
          <t xml:space="preserve">CONCLUIDO	</t>
        </is>
      </c>
      <c r="D483" t="n">
        <v>3.6761</v>
      </c>
      <c r="E483" t="n">
        <v>27.2</v>
      </c>
      <c r="F483" t="n">
        <v>23.97</v>
      </c>
      <c r="G483" t="n">
        <v>143.84</v>
      </c>
      <c r="H483" t="n">
        <v>1.89</v>
      </c>
      <c r="I483" t="n">
        <v>10</v>
      </c>
      <c r="J483" t="n">
        <v>302.22</v>
      </c>
      <c r="K483" t="n">
        <v>58.47</v>
      </c>
      <c r="L483" t="n">
        <v>32</v>
      </c>
      <c r="M483" t="n">
        <v>8</v>
      </c>
      <c r="N483" t="n">
        <v>86.75</v>
      </c>
      <c r="O483" t="n">
        <v>37508.41</v>
      </c>
      <c r="P483" t="n">
        <v>381.1</v>
      </c>
      <c r="Q483" t="n">
        <v>452.59</v>
      </c>
      <c r="R483" t="n">
        <v>70.47</v>
      </c>
      <c r="S483" t="n">
        <v>57.64</v>
      </c>
      <c r="T483" t="n">
        <v>4322.32</v>
      </c>
      <c r="U483" t="n">
        <v>0.82</v>
      </c>
      <c r="V483" t="n">
        <v>0.88</v>
      </c>
      <c r="W483" t="n">
        <v>6.81</v>
      </c>
      <c r="X483" t="n">
        <v>0.25</v>
      </c>
      <c r="Y483" t="n">
        <v>1</v>
      </c>
      <c r="Z483" t="n">
        <v>10</v>
      </c>
    </row>
    <row r="484">
      <c r="A484" t="n">
        <v>125</v>
      </c>
      <c r="B484" t="n">
        <v>125</v>
      </c>
      <c r="C484" t="inlineStr">
        <is>
          <t xml:space="preserve">CONCLUIDO	</t>
        </is>
      </c>
      <c r="D484" t="n">
        <v>3.6755</v>
      </c>
      <c r="E484" t="n">
        <v>27.21</v>
      </c>
      <c r="F484" t="n">
        <v>23.98</v>
      </c>
      <c r="G484" t="n">
        <v>143.87</v>
      </c>
      <c r="H484" t="n">
        <v>1.9</v>
      </c>
      <c r="I484" t="n">
        <v>10</v>
      </c>
      <c r="J484" t="n">
        <v>302.75</v>
      </c>
      <c r="K484" t="n">
        <v>58.47</v>
      </c>
      <c r="L484" t="n">
        <v>32.25</v>
      </c>
      <c r="M484" t="n">
        <v>8</v>
      </c>
      <c r="N484" t="n">
        <v>87.03</v>
      </c>
      <c r="O484" t="n">
        <v>37573.82</v>
      </c>
      <c r="P484" t="n">
        <v>381.35</v>
      </c>
      <c r="Q484" t="n">
        <v>452.59</v>
      </c>
      <c r="R484" t="n">
        <v>70.62</v>
      </c>
      <c r="S484" t="n">
        <v>57.64</v>
      </c>
      <c r="T484" t="n">
        <v>4396.85</v>
      </c>
      <c r="U484" t="n">
        <v>0.82</v>
      </c>
      <c r="V484" t="n">
        <v>0.88</v>
      </c>
      <c r="W484" t="n">
        <v>6.81</v>
      </c>
      <c r="X484" t="n">
        <v>0.25</v>
      </c>
      <c r="Y484" t="n">
        <v>1</v>
      </c>
      <c r="Z484" t="n">
        <v>10</v>
      </c>
    </row>
    <row r="485">
      <c r="A485" t="n">
        <v>126</v>
      </c>
      <c r="B485" t="n">
        <v>125</v>
      </c>
      <c r="C485" t="inlineStr">
        <is>
          <t xml:space="preserve">CONCLUIDO	</t>
        </is>
      </c>
      <c r="D485" t="n">
        <v>3.6746</v>
      </c>
      <c r="E485" t="n">
        <v>27.21</v>
      </c>
      <c r="F485" t="n">
        <v>23.98</v>
      </c>
      <c r="G485" t="n">
        <v>143.91</v>
      </c>
      <c r="H485" t="n">
        <v>1.91</v>
      </c>
      <c r="I485" t="n">
        <v>10</v>
      </c>
      <c r="J485" t="n">
        <v>303.28</v>
      </c>
      <c r="K485" t="n">
        <v>58.47</v>
      </c>
      <c r="L485" t="n">
        <v>32.5</v>
      </c>
      <c r="M485" t="n">
        <v>8</v>
      </c>
      <c r="N485" t="n">
        <v>87.31</v>
      </c>
      <c r="O485" t="n">
        <v>37639.36</v>
      </c>
      <c r="P485" t="n">
        <v>381.5</v>
      </c>
      <c r="Q485" t="n">
        <v>452.59</v>
      </c>
      <c r="R485" t="n">
        <v>70.92</v>
      </c>
      <c r="S485" t="n">
        <v>57.64</v>
      </c>
      <c r="T485" t="n">
        <v>4546.22</v>
      </c>
      <c r="U485" t="n">
        <v>0.8100000000000001</v>
      </c>
      <c r="V485" t="n">
        <v>0.88</v>
      </c>
      <c r="W485" t="n">
        <v>6.81</v>
      </c>
      <c r="X485" t="n">
        <v>0.26</v>
      </c>
      <c r="Y485" t="n">
        <v>1</v>
      </c>
      <c r="Z485" t="n">
        <v>10</v>
      </c>
    </row>
    <row r="486">
      <c r="A486" t="n">
        <v>127</v>
      </c>
      <c r="B486" t="n">
        <v>125</v>
      </c>
      <c r="C486" t="inlineStr">
        <is>
          <t xml:space="preserve">CONCLUIDO	</t>
        </is>
      </c>
      <c r="D486" t="n">
        <v>3.6746</v>
      </c>
      <c r="E486" t="n">
        <v>27.21</v>
      </c>
      <c r="F486" t="n">
        <v>23.98</v>
      </c>
      <c r="G486" t="n">
        <v>143.91</v>
      </c>
      <c r="H486" t="n">
        <v>1.92</v>
      </c>
      <c r="I486" t="n">
        <v>10</v>
      </c>
      <c r="J486" t="n">
        <v>303.82</v>
      </c>
      <c r="K486" t="n">
        <v>58.47</v>
      </c>
      <c r="L486" t="n">
        <v>32.75</v>
      </c>
      <c r="M486" t="n">
        <v>8</v>
      </c>
      <c r="N486" t="n">
        <v>87.59</v>
      </c>
      <c r="O486" t="n">
        <v>37705.01</v>
      </c>
      <c r="P486" t="n">
        <v>381.29</v>
      </c>
      <c r="Q486" t="n">
        <v>452.55</v>
      </c>
      <c r="R486" t="n">
        <v>70.91</v>
      </c>
      <c r="S486" t="n">
        <v>57.64</v>
      </c>
      <c r="T486" t="n">
        <v>4544.95</v>
      </c>
      <c r="U486" t="n">
        <v>0.8100000000000001</v>
      </c>
      <c r="V486" t="n">
        <v>0.88</v>
      </c>
      <c r="W486" t="n">
        <v>6.81</v>
      </c>
      <c r="X486" t="n">
        <v>0.26</v>
      </c>
      <c r="Y486" t="n">
        <v>1</v>
      </c>
      <c r="Z486" t="n">
        <v>10</v>
      </c>
    </row>
    <row r="487">
      <c r="A487" t="n">
        <v>128</v>
      </c>
      <c r="B487" t="n">
        <v>125</v>
      </c>
      <c r="C487" t="inlineStr">
        <is>
          <t xml:space="preserve">CONCLUIDO	</t>
        </is>
      </c>
      <c r="D487" t="n">
        <v>3.6753</v>
      </c>
      <c r="E487" t="n">
        <v>27.21</v>
      </c>
      <c r="F487" t="n">
        <v>23.98</v>
      </c>
      <c r="G487" t="n">
        <v>143.88</v>
      </c>
      <c r="H487" t="n">
        <v>1.93</v>
      </c>
      <c r="I487" t="n">
        <v>10</v>
      </c>
      <c r="J487" t="n">
        <v>304.35</v>
      </c>
      <c r="K487" t="n">
        <v>58.47</v>
      </c>
      <c r="L487" t="n">
        <v>33</v>
      </c>
      <c r="M487" t="n">
        <v>8</v>
      </c>
      <c r="N487" t="n">
        <v>87.88</v>
      </c>
      <c r="O487" t="n">
        <v>37770.79</v>
      </c>
      <c r="P487" t="n">
        <v>380.73</v>
      </c>
      <c r="Q487" t="n">
        <v>452.6</v>
      </c>
      <c r="R487" t="n">
        <v>70.68000000000001</v>
      </c>
      <c r="S487" t="n">
        <v>57.64</v>
      </c>
      <c r="T487" t="n">
        <v>4428.63</v>
      </c>
      <c r="U487" t="n">
        <v>0.82</v>
      </c>
      <c r="V487" t="n">
        <v>0.88</v>
      </c>
      <c r="W487" t="n">
        <v>6.81</v>
      </c>
      <c r="X487" t="n">
        <v>0.25</v>
      </c>
      <c r="Y487" t="n">
        <v>1</v>
      </c>
      <c r="Z487" t="n">
        <v>10</v>
      </c>
    </row>
    <row r="488">
      <c r="A488" t="n">
        <v>129</v>
      </c>
      <c r="B488" t="n">
        <v>125</v>
      </c>
      <c r="C488" t="inlineStr">
        <is>
          <t xml:space="preserve">CONCLUIDO	</t>
        </is>
      </c>
      <c r="D488" t="n">
        <v>3.6739</v>
      </c>
      <c r="E488" t="n">
        <v>27.22</v>
      </c>
      <c r="F488" t="n">
        <v>23.99</v>
      </c>
      <c r="G488" t="n">
        <v>143.94</v>
      </c>
      <c r="H488" t="n">
        <v>1.94</v>
      </c>
      <c r="I488" t="n">
        <v>10</v>
      </c>
      <c r="J488" t="n">
        <v>304.88</v>
      </c>
      <c r="K488" t="n">
        <v>58.47</v>
      </c>
      <c r="L488" t="n">
        <v>33.25</v>
      </c>
      <c r="M488" t="n">
        <v>8</v>
      </c>
      <c r="N488" t="n">
        <v>88.16</v>
      </c>
      <c r="O488" t="n">
        <v>37836.69</v>
      </c>
      <c r="P488" t="n">
        <v>380.58</v>
      </c>
      <c r="Q488" t="n">
        <v>452.6</v>
      </c>
      <c r="R488" t="n">
        <v>70.94</v>
      </c>
      <c r="S488" t="n">
        <v>57.64</v>
      </c>
      <c r="T488" t="n">
        <v>4560.42</v>
      </c>
      <c r="U488" t="n">
        <v>0.8100000000000001</v>
      </c>
      <c r="V488" t="n">
        <v>0.88</v>
      </c>
      <c r="W488" t="n">
        <v>6.81</v>
      </c>
      <c r="X488" t="n">
        <v>0.27</v>
      </c>
      <c r="Y488" t="n">
        <v>1</v>
      </c>
      <c r="Z488" t="n">
        <v>10</v>
      </c>
    </row>
    <row r="489">
      <c r="A489" t="n">
        <v>130</v>
      </c>
      <c r="B489" t="n">
        <v>125</v>
      </c>
      <c r="C489" t="inlineStr">
        <is>
          <t xml:space="preserve">CONCLUIDO	</t>
        </is>
      </c>
      <c r="D489" t="n">
        <v>3.675</v>
      </c>
      <c r="E489" t="n">
        <v>27.21</v>
      </c>
      <c r="F489" t="n">
        <v>23.98</v>
      </c>
      <c r="G489" t="n">
        <v>143.89</v>
      </c>
      <c r="H489" t="n">
        <v>1.95</v>
      </c>
      <c r="I489" t="n">
        <v>10</v>
      </c>
      <c r="J489" t="n">
        <v>305.42</v>
      </c>
      <c r="K489" t="n">
        <v>58.47</v>
      </c>
      <c r="L489" t="n">
        <v>33.5</v>
      </c>
      <c r="M489" t="n">
        <v>8</v>
      </c>
      <c r="N489" t="n">
        <v>88.45</v>
      </c>
      <c r="O489" t="n">
        <v>37902.71</v>
      </c>
      <c r="P489" t="n">
        <v>379.8</v>
      </c>
      <c r="Q489" t="n">
        <v>452.58</v>
      </c>
      <c r="R489" t="n">
        <v>70.81</v>
      </c>
      <c r="S489" t="n">
        <v>57.64</v>
      </c>
      <c r="T489" t="n">
        <v>4495.31</v>
      </c>
      <c r="U489" t="n">
        <v>0.8100000000000001</v>
      </c>
      <c r="V489" t="n">
        <v>0.88</v>
      </c>
      <c r="W489" t="n">
        <v>6.81</v>
      </c>
      <c r="X489" t="n">
        <v>0.26</v>
      </c>
      <c r="Y489" t="n">
        <v>1</v>
      </c>
      <c r="Z489" t="n">
        <v>10</v>
      </c>
    </row>
    <row r="490">
      <c r="A490" t="n">
        <v>131</v>
      </c>
      <c r="B490" t="n">
        <v>125</v>
      </c>
      <c r="C490" t="inlineStr">
        <is>
          <t xml:space="preserve">CONCLUIDO	</t>
        </is>
      </c>
      <c r="D490" t="n">
        <v>3.6757</v>
      </c>
      <c r="E490" t="n">
        <v>27.21</v>
      </c>
      <c r="F490" t="n">
        <v>23.98</v>
      </c>
      <c r="G490" t="n">
        <v>143.86</v>
      </c>
      <c r="H490" t="n">
        <v>1.97</v>
      </c>
      <c r="I490" t="n">
        <v>10</v>
      </c>
      <c r="J490" t="n">
        <v>305.96</v>
      </c>
      <c r="K490" t="n">
        <v>58.47</v>
      </c>
      <c r="L490" t="n">
        <v>33.75</v>
      </c>
      <c r="M490" t="n">
        <v>8</v>
      </c>
      <c r="N490" t="n">
        <v>88.73</v>
      </c>
      <c r="O490" t="n">
        <v>37968.85</v>
      </c>
      <c r="P490" t="n">
        <v>378.98</v>
      </c>
      <c r="Q490" t="n">
        <v>452.56</v>
      </c>
      <c r="R490" t="n">
        <v>70.58</v>
      </c>
      <c r="S490" t="n">
        <v>57.64</v>
      </c>
      <c r="T490" t="n">
        <v>4377.34</v>
      </c>
      <c r="U490" t="n">
        <v>0.82</v>
      </c>
      <c r="V490" t="n">
        <v>0.88</v>
      </c>
      <c r="W490" t="n">
        <v>6.81</v>
      </c>
      <c r="X490" t="n">
        <v>0.25</v>
      </c>
      <c r="Y490" t="n">
        <v>1</v>
      </c>
      <c r="Z490" t="n">
        <v>10</v>
      </c>
    </row>
    <row r="491">
      <c r="A491" t="n">
        <v>132</v>
      </c>
      <c r="B491" t="n">
        <v>125</v>
      </c>
      <c r="C491" t="inlineStr">
        <is>
          <t xml:space="preserve">CONCLUIDO	</t>
        </is>
      </c>
      <c r="D491" t="n">
        <v>3.685</v>
      </c>
      <c r="E491" t="n">
        <v>27.14</v>
      </c>
      <c r="F491" t="n">
        <v>23.96</v>
      </c>
      <c r="G491" t="n">
        <v>159.7</v>
      </c>
      <c r="H491" t="n">
        <v>1.98</v>
      </c>
      <c r="I491" t="n">
        <v>9</v>
      </c>
      <c r="J491" t="n">
        <v>306.49</v>
      </c>
      <c r="K491" t="n">
        <v>58.47</v>
      </c>
      <c r="L491" t="n">
        <v>34</v>
      </c>
      <c r="M491" t="n">
        <v>7</v>
      </c>
      <c r="N491" t="n">
        <v>89.02</v>
      </c>
      <c r="O491" t="n">
        <v>38035.12</v>
      </c>
      <c r="P491" t="n">
        <v>378.87</v>
      </c>
      <c r="Q491" t="n">
        <v>452.56</v>
      </c>
      <c r="R491" t="n">
        <v>69.75</v>
      </c>
      <c r="S491" t="n">
        <v>57.64</v>
      </c>
      <c r="T491" t="n">
        <v>3968.21</v>
      </c>
      <c r="U491" t="n">
        <v>0.83</v>
      </c>
      <c r="V491" t="n">
        <v>0.89</v>
      </c>
      <c r="W491" t="n">
        <v>6.81</v>
      </c>
      <c r="X491" t="n">
        <v>0.23</v>
      </c>
      <c r="Y491" t="n">
        <v>1</v>
      </c>
      <c r="Z491" t="n">
        <v>10</v>
      </c>
    </row>
    <row r="492">
      <c r="A492" t="n">
        <v>133</v>
      </c>
      <c r="B492" t="n">
        <v>125</v>
      </c>
      <c r="C492" t="inlineStr">
        <is>
          <t xml:space="preserve">CONCLUIDO	</t>
        </is>
      </c>
      <c r="D492" t="n">
        <v>3.6851</v>
      </c>
      <c r="E492" t="n">
        <v>27.14</v>
      </c>
      <c r="F492" t="n">
        <v>23.95</v>
      </c>
      <c r="G492" t="n">
        <v>159.69</v>
      </c>
      <c r="H492" t="n">
        <v>1.99</v>
      </c>
      <c r="I492" t="n">
        <v>9</v>
      </c>
      <c r="J492" t="n">
        <v>307.03</v>
      </c>
      <c r="K492" t="n">
        <v>58.47</v>
      </c>
      <c r="L492" t="n">
        <v>34.25</v>
      </c>
      <c r="M492" t="n">
        <v>7</v>
      </c>
      <c r="N492" t="n">
        <v>89.31</v>
      </c>
      <c r="O492" t="n">
        <v>38101.52</v>
      </c>
      <c r="P492" t="n">
        <v>379.33</v>
      </c>
      <c r="Q492" t="n">
        <v>452.55</v>
      </c>
      <c r="R492" t="n">
        <v>69.84999999999999</v>
      </c>
      <c r="S492" t="n">
        <v>57.64</v>
      </c>
      <c r="T492" t="n">
        <v>4017.71</v>
      </c>
      <c r="U492" t="n">
        <v>0.83</v>
      </c>
      <c r="V492" t="n">
        <v>0.89</v>
      </c>
      <c r="W492" t="n">
        <v>6.81</v>
      </c>
      <c r="X492" t="n">
        <v>0.23</v>
      </c>
      <c r="Y492" t="n">
        <v>1</v>
      </c>
      <c r="Z492" t="n">
        <v>10</v>
      </c>
    </row>
    <row r="493">
      <c r="A493" t="n">
        <v>134</v>
      </c>
      <c r="B493" t="n">
        <v>125</v>
      </c>
      <c r="C493" t="inlineStr">
        <is>
          <t xml:space="preserve">CONCLUIDO	</t>
        </is>
      </c>
      <c r="D493" t="n">
        <v>3.6862</v>
      </c>
      <c r="E493" t="n">
        <v>27.13</v>
      </c>
      <c r="F493" t="n">
        <v>23.95</v>
      </c>
      <c r="G493" t="n">
        <v>159.64</v>
      </c>
      <c r="H493" t="n">
        <v>2</v>
      </c>
      <c r="I493" t="n">
        <v>9</v>
      </c>
      <c r="J493" t="n">
        <v>307.57</v>
      </c>
      <c r="K493" t="n">
        <v>58.47</v>
      </c>
      <c r="L493" t="n">
        <v>34.5</v>
      </c>
      <c r="M493" t="n">
        <v>7</v>
      </c>
      <c r="N493" t="n">
        <v>89.59999999999999</v>
      </c>
      <c r="O493" t="n">
        <v>38168.04</v>
      </c>
      <c r="P493" t="n">
        <v>379.47</v>
      </c>
      <c r="Q493" t="n">
        <v>452.57</v>
      </c>
      <c r="R493" t="n">
        <v>69.48999999999999</v>
      </c>
      <c r="S493" t="n">
        <v>57.64</v>
      </c>
      <c r="T493" t="n">
        <v>3837.95</v>
      </c>
      <c r="U493" t="n">
        <v>0.83</v>
      </c>
      <c r="V493" t="n">
        <v>0.89</v>
      </c>
      <c r="W493" t="n">
        <v>6.81</v>
      </c>
      <c r="X493" t="n">
        <v>0.22</v>
      </c>
      <c r="Y493" t="n">
        <v>1</v>
      </c>
      <c r="Z493" t="n">
        <v>10</v>
      </c>
    </row>
    <row r="494">
      <c r="A494" t="n">
        <v>135</v>
      </c>
      <c r="B494" t="n">
        <v>125</v>
      </c>
      <c r="C494" t="inlineStr">
        <is>
          <t xml:space="preserve">CONCLUIDO	</t>
        </is>
      </c>
      <c r="D494" t="n">
        <v>3.6854</v>
      </c>
      <c r="E494" t="n">
        <v>27.13</v>
      </c>
      <c r="F494" t="n">
        <v>23.95</v>
      </c>
      <c r="G494" t="n">
        <v>159.68</v>
      </c>
      <c r="H494" t="n">
        <v>2.01</v>
      </c>
      <c r="I494" t="n">
        <v>9</v>
      </c>
      <c r="J494" t="n">
        <v>308.11</v>
      </c>
      <c r="K494" t="n">
        <v>58.47</v>
      </c>
      <c r="L494" t="n">
        <v>34.75</v>
      </c>
      <c r="M494" t="n">
        <v>7</v>
      </c>
      <c r="N494" t="n">
        <v>89.89</v>
      </c>
      <c r="O494" t="n">
        <v>38234.68</v>
      </c>
      <c r="P494" t="n">
        <v>380</v>
      </c>
      <c r="Q494" t="n">
        <v>452.55</v>
      </c>
      <c r="R494" t="n">
        <v>69.70999999999999</v>
      </c>
      <c r="S494" t="n">
        <v>57.64</v>
      </c>
      <c r="T494" t="n">
        <v>3946.1</v>
      </c>
      <c r="U494" t="n">
        <v>0.83</v>
      </c>
      <c r="V494" t="n">
        <v>0.89</v>
      </c>
      <c r="W494" t="n">
        <v>6.81</v>
      </c>
      <c r="X494" t="n">
        <v>0.23</v>
      </c>
      <c r="Y494" t="n">
        <v>1</v>
      </c>
      <c r="Z494" t="n">
        <v>10</v>
      </c>
    </row>
    <row r="495">
      <c r="A495" t="n">
        <v>136</v>
      </c>
      <c r="B495" t="n">
        <v>125</v>
      </c>
      <c r="C495" t="inlineStr">
        <is>
          <t xml:space="preserve">CONCLUIDO	</t>
        </is>
      </c>
      <c r="D495" t="n">
        <v>3.6856</v>
      </c>
      <c r="E495" t="n">
        <v>27.13</v>
      </c>
      <c r="F495" t="n">
        <v>23.95</v>
      </c>
      <c r="G495" t="n">
        <v>159.67</v>
      </c>
      <c r="H495" t="n">
        <v>2.02</v>
      </c>
      <c r="I495" t="n">
        <v>9</v>
      </c>
      <c r="J495" t="n">
        <v>308.65</v>
      </c>
      <c r="K495" t="n">
        <v>58.47</v>
      </c>
      <c r="L495" t="n">
        <v>35</v>
      </c>
      <c r="M495" t="n">
        <v>7</v>
      </c>
      <c r="N495" t="n">
        <v>90.18000000000001</v>
      </c>
      <c r="O495" t="n">
        <v>38301.46</v>
      </c>
      <c r="P495" t="n">
        <v>380.58</v>
      </c>
      <c r="Q495" t="n">
        <v>452.55</v>
      </c>
      <c r="R495" t="n">
        <v>69.65000000000001</v>
      </c>
      <c r="S495" t="n">
        <v>57.64</v>
      </c>
      <c r="T495" t="n">
        <v>3920.21</v>
      </c>
      <c r="U495" t="n">
        <v>0.83</v>
      </c>
      <c r="V495" t="n">
        <v>0.89</v>
      </c>
      <c r="W495" t="n">
        <v>6.81</v>
      </c>
      <c r="X495" t="n">
        <v>0.23</v>
      </c>
      <c r="Y495" t="n">
        <v>1</v>
      </c>
      <c r="Z495" t="n">
        <v>10</v>
      </c>
    </row>
    <row r="496">
      <c r="A496" t="n">
        <v>137</v>
      </c>
      <c r="B496" t="n">
        <v>125</v>
      </c>
      <c r="C496" t="inlineStr">
        <is>
          <t xml:space="preserve">CONCLUIDO	</t>
        </is>
      </c>
      <c r="D496" t="n">
        <v>3.6863</v>
      </c>
      <c r="E496" t="n">
        <v>27.13</v>
      </c>
      <c r="F496" t="n">
        <v>23.95</v>
      </c>
      <c r="G496" t="n">
        <v>159.64</v>
      </c>
      <c r="H496" t="n">
        <v>2.03</v>
      </c>
      <c r="I496" t="n">
        <v>9</v>
      </c>
      <c r="J496" t="n">
        <v>309.2</v>
      </c>
      <c r="K496" t="n">
        <v>58.47</v>
      </c>
      <c r="L496" t="n">
        <v>35.25</v>
      </c>
      <c r="M496" t="n">
        <v>7</v>
      </c>
      <c r="N496" t="n">
        <v>90.47</v>
      </c>
      <c r="O496" t="n">
        <v>38368.36</v>
      </c>
      <c r="P496" t="n">
        <v>380.95</v>
      </c>
      <c r="Q496" t="n">
        <v>452.56</v>
      </c>
      <c r="R496" t="n">
        <v>69.54000000000001</v>
      </c>
      <c r="S496" t="n">
        <v>57.64</v>
      </c>
      <c r="T496" t="n">
        <v>3863.64</v>
      </c>
      <c r="U496" t="n">
        <v>0.83</v>
      </c>
      <c r="V496" t="n">
        <v>0.89</v>
      </c>
      <c r="W496" t="n">
        <v>6.81</v>
      </c>
      <c r="X496" t="n">
        <v>0.22</v>
      </c>
      <c r="Y496" t="n">
        <v>1</v>
      </c>
      <c r="Z496" t="n">
        <v>10</v>
      </c>
    </row>
    <row r="497">
      <c r="A497" t="n">
        <v>138</v>
      </c>
      <c r="B497" t="n">
        <v>125</v>
      </c>
      <c r="C497" t="inlineStr">
        <is>
          <t xml:space="preserve">CONCLUIDO	</t>
        </is>
      </c>
      <c r="D497" t="n">
        <v>3.6866</v>
      </c>
      <c r="E497" t="n">
        <v>27.13</v>
      </c>
      <c r="F497" t="n">
        <v>23.94</v>
      </c>
      <c r="G497" t="n">
        <v>159.62</v>
      </c>
      <c r="H497" t="n">
        <v>2.04</v>
      </c>
      <c r="I497" t="n">
        <v>9</v>
      </c>
      <c r="J497" t="n">
        <v>309.74</v>
      </c>
      <c r="K497" t="n">
        <v>58.47</v>
      </c>
      <c r="L497" t="n">
        <v>35.5</v>
      </c>
      <c r="M497" t="n">
        <v>7</v>
      </c>
      <c r="N497" t="n">
        <v>90.77</v>
      </c>
      <c r="O497" t="n">
        <v>38435.39</v>
      </c>
      <c r="P497" t="n">
        <v>381.18</v>
      </c>
      <c r="Q497" t="n">
        <v>452.56</v>
      </c>
      <c r="R497" t="n">
        <v>69.56</v>
      </c>
      <c r="S497" t="n">
        <v>57.64</v>
      </c>
      <c r="T497" t="n">
        <v>3873.44</v>
      </c>
      <c r="U497" t="n">
        <v>0.83</v>
      </c>
      <c r="V497" t="n">
        <v>0.89</v>
      </c>
      <c r="W497" t="n">
        <v>6.81</v>
      </c>
      <c r="X497" t="n">
        <v>0.22</v>
      </c>
      <c r="Y497" t="n">
        <v>1</v>
      </c>
      <c r="Z497" t="n">
        <v>10</v>
      </c>
    </row>
    <row r="498">
      <c r="A498" t="n">
        <v>139</v>
      </c>
      <c r="B498" t="n">
        <v>125</v>
      </c>
      <c r="C498" t="inlineStr">
        <is>
          <t xml:space="preserve">CONCLUIDO	</t>
        </is>
      </c>
      <c r="D498" t="n">
        <v>3.6866</v>
      </c>
      <c r="E498" t="n">
        <v>27.12</v>
      </c>
      <c r="F498" t="n">
        <v>23.94</v>
      </c>
      <c r="G498" t="n">
        <v>159.62</v>
      </c>
      <c r="H498" t="n">
        <v>2.05</v>
      </c>
      <c r="I498" t="n">
        <v>9</v>
      </c>
      <c r="J498" t="n">
        <v>310.28</v>
      </c>
      <c r="K498" t="n">
        <v>58.47</v>
      </c>
      <c r="L498" t="n">
        <v>35.75</v>
      </c>
      <c r="M498" t="n">
        <v>7</v>
      </c>
      <c r="N498" t="n">
        <v>91.06</v>
      </c>
      <c r="O498" t="n">
        <v>38502.55</v>
      </c>
      <c r="P498" t="n">
        <v>381.4</v>
      </c>
      <c r="Q498" t="n">
        <v>452.58</v>
      </c>
      <c r="R498" t="n">
        <v>69.45999999999999</v>
      </c>
      <c r="S498" t="n">
        <v>57.64</v>
      </c>
      <c r="T498" t="n">
        <v>3821.3</v>
      </c>
      <c r="U498" t="n">
        <v>0.83</v>
      </c>
      <c r="V498" t="n">
        <v>0.89</v>
      </c>
      <c r="W498" t="n">
        <v>6.81</v>
      </c>
      <c r="X498" t="n">
        <v>0.22</v>
      </c>
      <c r="Y498" t="n">
        <v>1</v>
      </c>
      <c r="Z498" t="n">
        <v>10</v>
      </c>
    </row>
    <row r="499">
      <c r="A499" t="n">
        <v>140</v>
      </c>
      <c r="B499" t="n">
        <v>125</v>
      </c>
      <c r="C499" t="inlineStr">
        <is>
          <t xml:space="preserve">CONCLUIDO	</t>
        </is>
      </c>
      <c r="D499" t="n">
        <v>3.6857</v>
      </c>
      <c r="E499" t="n">
        <v>27.13</v>
      </c>
      <c r="F499" t="n">
        <v>23.95</v>
      </c>
      <c r="G499" t="n">
        <v>159.67</v>
      </c>
      <c r="H499" t="n">
        <v>2.06</v>
      </c>
      <c r="I499" t="n">
        <v>9</v>
      </c>
      <c r="J499" t="n">
        <v>310.83</v>
      </c>
      <c r="K499" t="n">
        <v>58.47</v>
      </c>
      <c r="L499" t="n">
        <v>36</v>
      </c>
      <c r="M499" t="n">
        <v>7</v>
      </c>
      <c r="N499" t="n">
        <v>91.36</v>
      </c>
      <c r="O499" t="n">
        <v>38569.84</v>
      </c>
      <c r="P499" t="n">
        <v>381.51</v>
      </c>
      <c r="Q499" t="n">
        <v>452.61</v>
      </c>
      <c r="R499" t="n">
        <v>69.67</v>
      </c>
      <c r="S499" t="n">
        <v>57.64</v>
      </c>
      <c r="T499" t="n">
        <v>3927.91</v>
      </c>
      <c r="U499" t="n">
        <v>0.83</v>
      </c>
      <c r="V499" t="n">
        <v>0.89</v>
      </c>
      <c r="W499" t="n">
        <v>6.81</v>
      </c>
      <c r="X499" t="n">
        <v>0.23</v>
      </c>
      <c r="Y499" t="n">
        <v>1</v>
      </c>
      <c r="Z499" t="n">
        <v>10</v>
      </c>
    </row>
    <row r="500">
      <c r="A500" t="n">
        <v>141</v>
      </c>
      <c r="B500" t="n">
        <v>125</v>
      </c>
      <c r="C500" t="inlineStr">
        <is>
          <t xml:space="preserve">CONCLUIDO	</t>
        </is>
      </c>
      <c r="D500" t="n">
        <v>3.685</v>
      </c>
      <c r="E500" t="n">
        <v>27.14</v>
      </c>
      <c r="F500" t="n">
        <v>23.95</v>
      </c>
      <c r="G500" t="n">
        <v>159.7</v>
      </c>
      <c r="H500" t="n">
        <v>2.07</v>
      </c>
      <c r="I500" t="n">
        <v>9</v>
      </c>
      <c r="J500" t="n">
        <v>311.38</v>
      </c>
      <c r="K500" t="n">
        <v>58.47</v>
      </c>
      <c r="L500" t="n">
        <v>36.25</v>
      </c>
      <c r="M500" t="n">
        <v>7</v>
      </c>
      <c r="N500" t="n">
        <v>91.65000000000001</v>
      </c>
      <c r="O500" t="n">
        <v>38637.26</v>
      </c>
      <c r="P500" t="n">
        <v>381.59</v>
      </c>
      <c r="Q500" t="n">
        <v>452.55</v>
      </c>
      <c r="R500" t="n">
        <v>70</v>
      </c>
      <c r="S500" t="n">
        <v>57.64</v>
      </c>
      <c r="T500" t="n">
        <v>4094.1</v>
      </c>
      <c r="U500" t="n">
        <v>0.82</v>
      </c>
      <c r="V500" t="n">
        <v>0.89</v>
      </c>
      <c r="W500" t="n">
        <v>6.81</v>
      </c>
      <c r="X500" t="n">
        <v>0.23</v>
      </c>
      <c r="Y500" t="n">
        <v>1</v>
      </c>
      <c r="Z500" t="n">
        <v>10</v>
      </c>
    </row>
    <row r="501">
      <c r="A501" t="n">
        <v>142</v>
      </c>
      <c r="B501" t="n">
        <v>125</v>
      </c>
      <c r="C501" t="inlineStr">
        <is>
          <t xml:space="preserve">CONCLUIDO	</t>
        </is>
      </c>
      <c r="D501" t="n">
        <v>3.6839</v>
      </c>
      <c r="E501" t="n">
        <v>27.14</v>
      </c>
      <c r="F501" t="n">
        <v>23.96</v>
      </c>
      <c r="G501" t="n">
        <v>159.75</v>
      </c>
      <c r="H501" t="n">
        <v>2.08</v>
      </c>
      <c r="I501" t="n">
        <v>9</v>
      </c>
      <c r="J501" t="n">
        <v>311.92</v>
      </c>
      <c r="K501" t="n">
        <v>58.47</v>
      </c>
      <c r="L501" t="n">
        <v>36.5</v>
      </c>
      <c r="M501" t="n">
        <v>7</v>
      </c>
      <c r="N501" t="n">
        <v>91.95</v>
      </c>
      <c r="O501" t="n">
        <v>38704.93</v>
      </c>
      <c r="P501" t="n">
        <v>381.71</v>
      </c>
      <c r="Q501" t="n">
        <v>452.59</v>
      </c>
      <c r="R501" t="n">
        <v>70.08</v>
      </c>
      <c r="S501" t="n">
        <v>57.64</v>
      </c>
      <c r="T501" t="n">
        <v>4132.38</v>
      </c>
      <c r="U501" t="n">
        <v>0.82</v>
      </c>
      <c r="V501" t="n">
        <v>0.88</v>
      </c>
      <c r="W501" t="n">
        <v>6.81</v>
      </c>
      <c r="X501" t="n">
        <v>0.24</v>
      </c>
      <c r="Y501" t="n">
        <v>1</v>
      </c>
      <c r="Z501" t="n">
        <v>10</v>
      </c>
    </row>
    <row r="502">
      <c r="A502" t="n">
        <v>143</v>
      </c>
      <c r="B502" t="n">
        <v>125</v>
      </c>
      <c r="C502" t="inlineStr">
        <is>
          <t xml:space="preserve">CONCLUIDO	</t>
        </is>
      </c>
      <c r="D502" t="n">
        <v>3.6847</v>
      </c>
      <c r="E502" t="n">
        <v>27.14</v>
      </c>
      <c r="F502" t="n">
        <v>23.96</v>
      </c>
      <c r="G502" t="n">
        <v>159.71</v>
      </c>
      <c r="H502" t="n">
        <v>2.1</v>
      </c>
      <c r="I502" t="n">
        <v>9</v>
      </c>
      <c r="J502" t="n">
        <v>312.47</v>
      </c>
      <c r="K502" t="n">
        <v>58.47</v>
      </c>
      <c r="L502" t="n">
        <v>36.75</v>
      </c>
      <c r="M502" t="n">
        <v>7</v>
      </c>
      <c r="N502" t="n">
        <v>92.25</v>
      </c>
      <c r="O502" t="n">
        <v>38772.62</v>
      </c>
      <c r="P502" t="n">
        <v>381.89</v>
      </c>
      <c r="Q502" t="n">
        <v>452.56</v>
      </c>
      <c r="R502" t="n">
        <v>69.95999999999999</v>
      </c>
      <c r="S502" t="n">
        <v>57.64</v>
      </c>
      <c r="T502" t="n">
        <v>4074.5</v>
      </c>
      <c r="U502" t="n">
        <v>0.82</v>
      </c>
      <c r="V502" t="n">
        <v>0.89</v>
      </c>
      <c r="W502" t="n">
        <v>6.81</v>
      </c>
      <c r="X502" t="n">
        <v>0.23</v>
      </c>
      <c r="Y502" t="n">
        <v>1</v>
      </c>
      <c r="Z502" t="n">
        <v>10</v>
      </c>
    </row>
    <row r="503">
      <c r="A503" t="n">
        <v>144</v>
      </c>
      <c r="B503" t="n">
        <v>125</v>
      </c>
      <c r="C503" t="inlineStr">
        <is>
          <t xml:space="preserve">CONCLUIDO	</t>
        </is>
      </c>
      <c r="D503" t="n">
        <v>3.6856</v>
      </c>
      <c r="E503" t="n">
        <v>27.13</v>
      </c>
      <c r="F503" t="n">
        <v>23.95</v>
      </c>
      <c r="G503" t="n">
        <v>159.67</v>
      </c>
      <c r="H503" t="n">
        <v>2.11</v>
      </c>
      <c r="I503" t="n">
        <v>9</v>
      </c>
      <c r="J503" t="n">
        <v>313.02</v>
      </c>
      <c r="K503" t="n">
        <v>58.47</v>
      </c>
      <c r="L503" t="n">
        <v>37</v>
      </c>
      <c r="M503" t="n">
        <v>7</v>
      </c>
      <c r="N503" t="n">
        <v>92.55</v>
      </c>
      <c r="O503" t="n">
        <v>38840.44</v>
      </c>
      <c r="P503" t="n">
        <v>381.62</v>
      </c>
      <c r="Q503" t="n">
        <v>452.56</v>
      </c>
      <c r="R503" t="n">
        <v>69.70999999999999</v>
      </c>
      <c r="S503" t="n">
        <v>57.64</v>
      </c>
      <c r="T503" t="n">
        <v>3946.21</v>
      </c>
      <c r="U503" t="n">
        <v>0.83</v>
      </c>
      <c r="V503" t="n">
        <v>0.89</v>
      </c>
      <c r="W503" t="n">
        <v>6.81</v>
      </c>
      <c r="X503" t="n">
        <v>0.23</v>
      </c>
      <c r="Y503" t="n">
        <v>1</v>
      </c>
      <c r="Z503" t="n">
        <v>10</v>
      </c>
    </row>
    <row r="504">
      <c r="A504" t="n">
        <v>145</v>
      </c>
      <c r="B504" t="n">
        <v>125</v>
      </c>
      <c r="C504" t="inlineStr">
        <is>
          <t xml:space="preserve">CONCLUIDO	</t>
        </is>
      </c>
      <c r="D504" t="n">
        <v>3.6861</v>
      </c>
      <c r="E504" t="n">
        <v>27.13</v>
      </c>
      <c r="F504" t="n">
        <v>23.95</v>
      </c>
      <c r="G504" t="n">
        <v>159.64</v>
      </c>
      <c r="H504" t="n">
        <v>2.12</v>
      </c>
      <c r="I504" t="n">
        <v>9</v>
      </c>
      <c r="J504" t="n">
        <v>313.57</v>
      </c>
      <c r="K504" t="n">
        <v>58.47</v>
      </c>
      <c r="L504" t="n">
        <v>37.25</v>
      </c>
      <c r="M504" t="n">
        <v>7</v>
      </c>
      <c r="N504" t="n">
        <v>92.84999999999999</v>
      </c>
      <c r="O504" t="n">
        <v>38908.39</v>
      </c>
      <c r="P504" t="n">
        <v>380.93</v>
      </c>
      <c r="Q504" t="n">
        <v>452.55</v>
      </c>
      <c r="R504" t="n">
        <v>69.54000000000001</v>
      </c>
      <c r="S504" t="n">
        <v>57.64</v>
      </c>
      <c r="T504" t="n">
        <v>3863.35</v>
      </c>
      <c r="U504" t="n">
        <v>0.83</v>
      </c>
      <c r="V504" t="n">
        <v>0.89</v>
      </c>
      <c r="W504" t="n">
        <v>6.81</v>
      </c>
      <c r="X504" t="n">
        <v>0.22</v>
      </c>
      <c r="Y504" t="n">
        <v>1</v>
      </c>
      <c r="Z504" t="n">
        <v>10</v>
      </c>
    </row>
    <row r="505">
      <c r="A505" t="n">
        <v>146</v>
      </c>
      <c r="B505" t="n">
        <v>125</v>
      </c>
      <c r="C505" t="inlineStr">
        <is>
          <t xml:space="preserve">CONCLUIDO	</t>
        </is>
      </c>
      <c r="D505" t="n">
        <v>3.6859</v>
      </c>
      <c r="E505" t="n">
        <v>27.13</v>
      </c>
      <c r="F505" t="n">
        <v>23.95</v>
      </c>
      <c r="G505" t="n">
        <v>159.66</v>
      </c>
      <c r="H505" t="n">
        <v>2.13</v>
      </c>
      <c r="I505" t="n">
        <v>9</v>
      </c>
      <c r="J505" t="n">
        <v>314.13</v>
      </c>
      <c r="K505" t="n">
        <v>58.47</v>
      </c>
      <c r="L505" t="n">
        <v>37.5</v>
      </c>
      <c r="M505" t="n">
        <v>7</v>
      </c>
      <c r="N505" t="n">
        <v>93.15000000000001</v>
      </c>
      <c r="O505" t="n">
        <v>38976.48</v>
      </c>
      <c r="P505" t="n">
        <v>380.88</v>
      </c>
      <c r="Q505" t="n">
        <v>452.61</v>
      </c>
      <c r="R505" t="n">
        <v>69.70999999999999</v>
      </c>
      <c r="S505" t="n">
        <v>57.64</v>
      </c>
      <c r="T505" t="n">
        <v>3949.16</v>
      </c>
      <c r="U505" t="n">
        <v>0.83</v>
      </c>
      <c r="V505" t="n">
        <v>0.89</v>
      </c>
      <c r="W505" t="n">
        <v>6.81</v>
      </c>
      <c r="X505" t="n">
        <v>0.22</v>
      </c>
      <c r="Y505" t="n">
        <v>1</v>
      </c>
      <c r="Z505" t="n">
        <v>10</v>
      </c>
    </row>
    <row r="506">
      <c r="A506" t="n">
        <v>147</v>
      </c>
      <c r="B506" t="n">
        <v>125</v>
      </c>
      <c r="C506" t="inlineStr">
        <is>
          <t xml:space="preserve">CONCLUIDO	</t>
        </is>
      </c>
      <c r="D506" t="n">
        <v>3.6847</v>
      </c>
      <c r="E506" t="n">
        <v>27.14</v>
      </c>
      <c r="F506" t="n">
        <v>23.96</v>
      </c>
      <c r="G506" t="n">
        <v>159.71</v>
      </c>
      <c r="H506" t="n">
        <v>2.14</v>
      </c>
      <c r="I506" t="n">
        <v>9</v>
      </c>
      <c r="J506" t="n">
        <v>314.68</v>
      </c>
      <c r="K506" t="n">
        <v>58.47</v>
      </c>
      <c r="L506" t="n">
        <v>37.75</v>
      </c>
      <c r="M506" t="n">
        <v>7</v>
      </c>
      <c r="N506" t="n">
        <v>93.45999999999999</v>
      </c>
      <c r="O506" t="n">
        <v>39044.7</v>
      </c>
      <c r="P506" t="n">
        <v>380.83</v>
      </c>
      <c r="Q506" t="n">
        <v>452.62</v>
      </c>
      <c r="R506" t="n">
        <v>69.81</v>
      </c>
      <c r="S506" t="n">
        <v>57.64</v>
      </c>
      <c r="T506" t="n">
        <v>3997.3</v>
      </c>
      <c r="U506" t="n">
        <v>0.83</v>
      </c>
      <c r="V506" t="n">
        <v>0.89</v>
      </c>
      <c r="W506" t="n">
        <v>6.81</v>
      </c>
      <c r="X506" t="n">
        <v>0.23</v>
      </c>
      <c r="Y506" t="n">
        <v>1</v>
      </c>
      <c r="Z506" t="n">
        <v>10</v>
      </c>
    </row>
    <row r="507">
      <c r="A507" t="n">
        <v>148</v>
      </c>
      <c r="B507" t="n">
        <v>125</v>
      </c>
      <c r="C507" t="inlineStr">
        <is>
          <t xml:space="preserve">CONCLUIDO	</t>
        </is>
      </c>
      <c r="D507" t="n">
        <v>3.6846</v>
      </c>
      <c r="E507" t="n">
        <v>27.14</v>
      </c>
      <c r="F507" t="n">
        <v>23.96</v>
      </c>
      <c r="G507" t="n">
        <v>159.72</v>
      </c>
      <c r="H507" t="n">
        <v>2.15</v>
      </c>
      <c r="I507" t="n">
        <v>9</v>
      </c>
      <c r="J507" t="n">
        <v>315.23</v>
      </c>
      <c r="K507" t="n">
        <v>58.47</v>
      </c>
      <c r="L507" t="n">
        <v>38</v>
      </c>
      <c r="M507" t="n">
        <v>7</v>
      </c>
      <c r="N507" t="n">
        <v>93.76000000000001</v>
      </c>
      <c r="O507" t="n">
        <v>39113.07</v>
      </c>
      <c r="P507" t="n">
        <v>380.86</v>
      </c>
      <c r="Q507" t="n">
        <v>452.55</v>
      </c>
      <c r="R507" t="n">
        <v>70.04000000000001</v>
      </c>
      <c r="S507" t="n">
        <v>57.64</v>
      </c>
      <c r="T507" t="n">
        <v>4112.79</v>
      </c>
      <c r="U507" t="n">
        <v>0.82</v>
      </c>
      <c r="V507" t="n">
        <v>0.89</v>
      </c>
      <c r="W507" t="n">
        <v>6.81</v>
      </c>
      <c r="X507" t="n">
        <v>0.23</v>
      </c>
      <c r="Y507" t="n">
        <v>1</v>
      </c>
      <c r="Z507" t="n">
        <v>10</v>
      </c>
    </row>
    <row r="508">
      <c r="A508" t="n">
        <v>149</v>
      </c>
      <c r="B508" t="n">
        <v>125</v>
      </c>
      <c r="C508" t="inlineStr">
        <is>
          <t xml:space="preserve">CONCLUIDO	</t>
        </is>
      </c>
      <c r="D508" t="n">
        <v>3.6847</v>
      </c>
      <c r="E508" t="n">
        <v>27.14</v>
      </c>
      <c r="F508" t="n">
        <v>23.96</v>
      </c>
      <c r="G508" t="n">
        <v>159.71</v>
      </c>
      <c r="H508" t="n">
        <v>2.16</v>
      </c>
      <c r="I508" t="n">
        <v>9</v>
      </c>
      <c r="J508" t="n">
        <v>315.79</v>
      </c>
      <c r="K508" t="n">
        <v>58.47</v>
      </c>
      <c r="L508" t="n">
        <v>38.25</v>
      </c>
      <c r="M508" t="n">
        <v>7</v>
      </c>
      <c r="N508" t="n">
        <v>94.06999999999999</v>
      </c>
      <c r="O508" t="n">
        <v>39181.56</v>
      </c>
      <c r="P508" t="n">
        <v>380.83</v>
      </c>
      <c r="Q508" t="n">
        <v>452.55</v>
      </c>
      <c r="R508" t="n">
        <v>69.95999999999999</v>
      </c>
      <c r="S508" t="n">
        <v>57.64</v>
      </c>
      <c r="T508" t="n">
        <v>4070.97</v>
      </c>
      <c r="U508" t="n">
        <v>0.82</v>
      </c>
      <c r="V508" t="n">
        <v>0.89</v>
      </c>
      <c r="W508" t="n">
        <v>6.81</v>
      </c>
      <c r="X508" t="n">
        <v>0.23</v>
      </c>
      <c r="Y508" t="n">
        <v>1</v>
      </c>
      <c r="Z508" t="n">
        <v>10</v>
      </c>
    </row>
    <row r="509">
      <c r="A509" t="n">
        <v>150</v>
      </c>
      <c r="B509" t="n">
        <v>125</v>
      </c>
      <c r="C509" t="inlineStr">
        <is>
          <t xml:space="preserve">CONCLUIDO	</t>
        </is>
      </c>
      <c r="D509" t="n">
        <v>3.6844</v>
      </c>
      <c r="E509" t="n">
        <v>27.14</v>
      </c>
      <c r="F509" t="n">
        <v>23.96</v>
      </c>
      <c r="G509" t="n">
        <v>159.73</v>
      </c>
      <c r="H509" t="n">
        <v>2.17</v>
      </c>
      <c r="I509" t="n">
        <v>9</v>
      </c>
      <c r="J509" t="n">
        <v>316.35</v>
      </c>
      <c r="K509" t="n">
        <v>58.47</v>
      </c>
      <c r="L509" t="n">
        <v>38.5</v>
      </c>
      <c r="M509" t="n">
        <v>7</v>
      </c>
      <c r="N509" t="n">
        <v>94.37</v>
      </c>
      <c r="O509" t="n">
        <v>39250.2</v>
      </c>
      <c r="P509" t="n">
        <v>380.44</v>
      </c>
      <c r="Q509" t="n">
        <v>452.59</v>
      </c>
      <c r="R509" t="n">
        <v>69.92</v>
      </c>
      <c r="S509" t="n">
        <v>57.64</v>
      </c>
      <c r="T509" t="n">
        <v>4053.21</v>
      </c>
      <c r="U509" t="n">
        <v>0.82</v>
      </c>
      <c r="V509" t="n">
        <v>0.88</v>
      </c>
      <c r="W509" t="n">
        <v>6.81</v>
      </c>
      <c r="X509" t="n">
        <v>0.24</v>
      </c>
      <c r="Y509" t="n">
        <v>1</v>
      </c>
      <c r="Z509" t="n">
        <v>10</v>
      </c>
    </row>
    <row r="510">
      <c r="A510" t="n">
        <v>151</v>
      </c>
      <c r="B510" t="n">
        <v>125</v>
      </c>
      <c r="C510" t="inlineStr">
        <is>
          <t xml:space="preserve">CONCLUIDO	</t>
        </is>
      </c>
      <c r="D510" t="n">
        <v>3.6845</v>
      </c>
      <c r="E510" t="n">
        <v>27.14</v>
      </c>
      <c r="F510" t="n">
        <v>23.96</v>
      </c>
      <c r="G510" t="n">
        <v>159.73</v>
      </c>
      <c r="H510" t="n">
        <v>2.18</v>
      </c>
      <c r="I510" t="n">
        <v>9</v>
      </c>
      <c r="J510" t="n">
        <v>316.9</v>
      </c>
      <c r="K510" t="n">
        <v>58.47</v>
      </c>
      <c r="L510" t="n">
        <v>38.75</v>
      </c>
      <c r="M510" t="n">
        <v>7</v>
      </c>
      <c r="N510" t="n">
        <v>94.68000000000001</v>
      </c>
      <c r="O510" t="n">
        <v>39318.97</v>
      </c>
      <c r="P510" t="n">
        <v>380.18</v>
      </c>
      <c r="Q510" t="n">
        <v>452.6</v>
      </c>
      <c r="R510" t="n">
        <v>69.93000000000001</v>
      </c>
      <c r="S510" t="n">
        <v>57.64</v>
      </c>
      <c r="T510" t="n">
        <v>4058.09</v>
      </c>
      <c r="U510" t="n">
        <v>0.82</v>
      </c>
      <c r="V510" t="n">
        <v>0.88</v>
      </c>
      <c r="W510" t="n">
        <v>6.81</v>
      </c>
      <c r="X510" t="n">
        <v>0.23</v>
      </c>
      <c r="Y510" t="n">
        <v>1</v>
      </c>
      <c r="Z510" t="n">
        <v>10</v>
      </c>
    </row>
    <row r="511">
      <c r="A511" t="n">
        <v>152</v>
      </c>
      <c r="B511" t="n">
        <v>125</v>
      </c>
      <c r="C511" t="inlineStr">
        <is>
          <t xml:space="preserve">CONCLUIDO	</t>
        </is>
      </c>
      <c r="D511" t="n">
        <v>3.6964</v>
      </c>
      <c r="E511" t="n">
        <v>27.05</v>
      </c>
      <c r="F511" t="n">
        <v>23.92</v>
      </c>
      <c r="G511" t="n">
        <v>179.39</v>
      </c>
      <c r="H511" t="n">
        <v>2.19</v>
      </c>
      <c r="I511" t="n">
        <v>8</v>
      </c>
      <c r="J511" t="n">
        <v>317.46</v>
      </c>
      <c r="K511" t="n">
        <v>58.47</v>
      </c>
      <c r="L511" t="n">
        <v>39</v>
      </c>
      <c r="M511" t="n">
        <v>6</v>
      </c>
      <c r="N511" t="n">
        <v>94.98999999999999</v>
      </c>
      <c r="O511" t="n">
        <v>39387.89</v>
      </c>
      <c r="P511" t="n">
        <v>379.76</v>
      </c>
      <c r="Q511" t="n">
        <v>452.55</v>
      </c>
      <c r="R511" t="n">
        <v>68.62</v>
      </c>
      <c r="S511" t="n">
        <v>57.64</v>
      </c>
      <c r="T511" t="n">
        <v>3406.48</v>
      </c>
      <c r="U511" t="n">
        <v>0.84</v>
      </c>
      <c r="V511" t="n">
        <v>0.89</v>
      </c>
      <c r="W511" t="n">
        <v>6.81</v>
      </c>
      <c r="X511" t="n">
        <v>0.2</v>
      </c>
      <c r="Y511" t="n">
        <v>1</v>
      </c>
      <c r="Z511" t="n">
        <v>10</v>
      </c>
    </row>
    <row r="512">
      <c r="A512" t="n">
        <v>153</v>
      </c>
      <c r="B512" t="n">
        <v>125</v>
      </c>
      <c r="C512" t="inlineStr">
        <is>
          <t xml:space="preserve">CONCLUIDO	</t>
        </is>
      </c>
      <c r="D512" t="n">
        <v>3.6957</v>
      </c>
      <c r="E512" t="n">
        <v>27.06</v>
      </c>
      <c r="F512" t="n">
        <v>23.92</v>
      </c>
      <c r="G512" t="n">
        <v>179.43</v>
      </c>
      <c r="H512" t="n">
        <v>2.2</v>
      </c>
      <c r="I512" t="n">
        <v>8</v>
      </c>
      <c r="J512" t="n">
        <v>318.02</v>
      </c>
      <c r="K512" t="n">
        <v>58.47</v>
      </c>
      <c r="L512" t="n">
        <v>39.25</v>
      </c>
      <c r="M512" t="n">
        <v>6</v>
      </c>
      <c r="N512" t="n">
        <v>95.3</v>
      </c>
      <c r="O512" t="n">
        <v>39456.94</v>
      </c>
      <c r="P512" t="n">
        <v>379.97</v>
      </c>
      <c r="Q512" t="n">
        <v>452.59</v>
      </c>
      <c r="R512" t="n">
        <v>68.70999999999999</v>
      </c>
      <c r="S512" t="n">
        <v>57.64</v>
      </c>
      <c r="T512" t="n">
        <v>3451.3</v>
      </c>
      <c r="U512" t="n">
        <v>0.84</v>
      </c>
      <c r="V512" t="n">
        <v>0.89</v>
      </c>
      <c r="W512" t="n">
        <v>6.81</v>
      </c>
      <c r="X512" t="n">
        <v>0.2</v>
      </c>
      <c r="Y512" t="n">
        <v>1</v>
      </c>
      <c r="Z512" t="n">
        <v>10</v>
      </c>
    </row>
    <row r="513">
      <c r="A513" t="n">
        <v>154</v>
      </c>
      <c r="B513" t="n">
        <v>125</v>
      </c>
      <c r="C513" t="inlineStr">
        <is>
          <t xml:space="preserve">CONCLUIDO	</t>
        </is>
      </c>
      <c r="D513" t="n">
        <v>3.6956</v>
      </c>
      <c r="E513" t="n">
        <v>27.06</v>
      </c>
      <c r="F513" t="n">
        <v>23.92</v>
      </c>
      <c r="G513" t="n">
        <v>179.43</v>
      </c>
      <c r="H513" t="n">
        <v>2.21</v>
      </c>
      <c r="I513" t="n">
        <v>8</v>
      </c>
      <c r="J513" t="n">
        <v>318.58</v>
      </c>
      <c r="K513" t="n">
        <v>58.47</v>
      </c>
      <c r="L513" t="n">
        <v>39.5</v>
      </c>
      <c r="M513" t="n">
        <v>6</v>
      </c>
      <c r="N513" t="n">
        <v>95.61</v>
      </c>
      <c r="O513" t="n">
        <v>39526.14</v>
      </c>
      <c r="P513" t="n">
        <v>380.18</v>
      </c>
      <c r="Q513" t="n">
        <v>452.55</v>
      </c>
      <c r="R513" t="n">
        <v>68.73999999999999</v>
      </c>
      <c r="S513" t="n">
        <v>57.64</v>
      </c>
      <c r="T513" t="n">
        <v>3466.83</v>
      </c>
      <c r="U513" t="n">
        <v>0.84</v>
      </c>
      <c r="V513" t="n">
        <v>0.89</v>
      </c>
      <c r="W513" t="n">
        <v>6.81</v>
      </c>
      <c r="X513" t="n">
        <v>0.2</v>
      </c>
      <c r="Y513" t="n">
        <v>1</v>
      </c>
      <c r="Z513" t="n">
        <v>10</v>
      </c>
    </row>
    <row r="514">
      <c r="A514" t="n">
        <v>155</v>
      </c>
      <c r="B514" t="n">
        <v>125</v>
      </c>
      <c r="C514" t="inlineStr">
        <is>
          <t xml:space="preserve">CONCLUIDO	</t>
        </is>
      </c>
      <c r="D514" t="n">
        <v>3.6956</v>
      </c>
      <c r="E514" t="n">
        <v>27.06</v>
      </c>
      <c r="F514" t="n">
        <v>23.92</v>
      </c>
      <c r="G514" t="n">
        <v>179.44</v>
      </c>
      <c r="H514" t="n">
        <v>2.22</v>
      </c>
      <c r="I514" t="n">
        <v>8</v>
      </c>
      <c r="J514" t="n">
        <v>319.14</v>
      </c>
      <c r="K514" t="n">
        <v>58.47</v>
      </c>
      <c r="L514" t="n">
        <v>39.75</v>
      </c>
      <c r="M514" t="n">
        <v>6</v>
      </c>
      <c r="N514" t="n">
        <v>95.92</v>
      </c>
      <c r="O514" t="n">
        <v>39595.48</v>
      </c>
      <c r="P514" t="n">
        <v>380.61</v>
      </c>
      <c r="Q514" t="n">
        <v>452.57</v>
      </c>
      <c r="R514" t="n">
        <v>68.91</v>
      </c>
      <c r="S514" t="n">
        <v>57.64</v>
      </c>
      <c r="T514" t="n">
        <v>3551.18</v>
      </c>
      <c r="U514" t="n">
        <v>0.84</v>
      </c>
      <c r="V514" t="n">
        <v>0.89</v>
      </c>
      <c r="W514" t="n">
        <v>6.81</v>
      </c>
      <c r="X514" t="n">
        <v>0.2</v>
      </c>
      <c r="Y514" t="n">
        <v>1</v>
      </c>
      <c r="Z514" t="n">
        <v>10</v>
      </c>
    </row>
    <row r="515">
      <c r="A515" t="n">
        <v>156</v>
      </c>
      <c r="B515" t="n">
        <v>125</v>
      </c>
      <c r="C515" t="inlineStr">
        <is>
          <t xml:space="preserve">CONCLUIDO	</t>
        </is>
      </c>
      <c r="D515" t="n">
        <v>3.6956</v>
      </c>
      <c r="E515" t="n">
        <v>27.06</v>
      </c>
      <c r="F515" t="n">
        <v>23.92</v>
      </c>
      <c r="G515" t="n">
        <v>179.43</v>
      </c>
      <c r="H515" t="n">
        <v>2.23</v>
      </c>
      <c r="I515" t="n">
        <v>8</v>
      </c>
      <c r="J515" t="n">
        <v>319.71</v>
      </c>
      <c r="K515" t="n">
        <v>58.47</v>
      </c>
      <c r="L515" t="n">
        <v>40</v>
      </c>
      <c r="M515" t="n">
        <v>6</v>
      </c>
      <c r="N515" t="n">
        <v>96.23</v>
      </c>
      <c r="O515" t="n">
        <v>39664.96</v>
      </c>
      <c r="P515" t="n">
        <v>380.94</v>
      </c>
      <c r="Q515" t="n">
        <v>452.58</v>
      </c>
      <c r="R515" t="n">
        <v>68.83</v>
      </c>
      <c r="S515" t="n">
        <v>57.64</v>
      </c>
      <c r="T515" t="n">
        <v>3513.38</v>
      </c>
      <c r="U515" t="n">
        <v>0.84</v>
      </c>
      <c r="V515" t="n">
        <v>0.89</v>
      </c>
      <c r="W515" t="n">
        <v>6.81</v>
      </c>
      <c r="X515" t="n">
        <v>0.2</v>
      </c>
      <c r="Y515" t="n">
        <v>1</v>
      </c>
      <c r="Z515" t="n">
        <v>10</v>
      </c>
    </row>
    <row r="516">
      <c r="A516" t="n">
        <v>0</v>
      </c>
      <c r="B516" t="n">
        <v>30</v>
      </c>
      <c r="C516" t="inlineStr">
        <is>
          <t xml:space="preserve">CONCLUIDO	</t>
        </is>
      </c>
      <c r="D516" t="n">
        <v>3.1187</v>
      </c>
      <c r="E516" t="n">
        <v>32.06</v>
      </c>
      <c r="F516" t="n">
        <v>27.95</v>
      </c>
      <c r="G516" t="n">
        <v>11.49</v>
      </c>
      <c r="H516" t="n">
        <v>0.24</v>
      </c>
      <c r="I516" t="n">
        <v>146</v>
      </c>
      <c r="J516" t="n">
        <v>71.52</v>
      </c>
      <c r="K516" t="n">
        <v>32.27</v>
      </c>
      <c r="L516" t="n">
        <v>1</v>
      </c>
      <c r="M516" t="n">
        <v>144</v>
      </c>
      <c r="N516" t="n">
        <v>8.25</v>
      </c>
      <c r="O516" t="n">
        <v>9054.6</v>
      </c>
      <c r="P516" t="n">
        <v>201.01</v>
      </c>
      <c r="Q516" t="n">
        <v>452.99</v>
      </c>
      <c r="R516" t="n">
        <v>200.23</v>
      </c>
      <c r="S516" t="n">
        <v>57.64</v>
      </c>
      <c r="T516" t="n">
        <v>68523.25</v>
      </c>
      <c r="U516" t="n">
        <v>0.29</v>
      </c>
      <c r="V516" t="n">
        <v>0.76</v>
      </c>
      <c r="W516" t="n">
        <v>7.02</v>
      </c>
      <c r="X516" t="n">
        <v>4.22</v>
      </c>
      <c r="Y516" t="n">
        <v>1</v>
      </c>
      <c r="Z516" t="n">
        <v>10</v>
      </c>
    </row>
    <row r="517">
      <c r="A517" t="n">
        <v>1</v>
      </c>
      <c r="B517" t="n">
        <v>30</v>
      </c>
      <c r="C517" t="inlineStr">
        <is>
          <t xml:space="preserve">CONCLUIDO	</t>
        </is>
      </c>
      <c r="D517" t="n">
        <v>3.276</v>
      </c>
      <c r="E517" t="n">
        <v>30.52</v>
      </c>
      <c r="F517" t="n">
        <v>26.94</v>
      </c>
      <c r="G517" t="n">
        <v>14.43</v>
      </c>
      <c r="H517" t="n">
        <v>0.3</v>
      </c>
      <c r="I517" t="n">
        <v>112</v>
      </c>
      <c r="J517" t="n">
        <v>71.81</v>
      </c>
      <c r="K517" t="n">
        <v>32.27</v>
      </c>
      <c r="L517" t="n">
        <v>1.25</v>
      </c>
      <c r="M517" t="n">
        <v>110</v>
      </c>
      <c r="N517" t="n">
        <v>8.289999999999999</v>
      </c>
      <c r="O517" t="n">
        <v>9090.98</v>
      </c>
      <c r="P517" t="n">
        <v>192.72</v>
      </c>
      <c r="Q517" t="n">
        <v>452.93</v>
      </c>
      <c r="R517" t="n">
        <v>167.08</v>
      </c>
      <c r="S517" t="n">
        <v>57.64</v>
      </c>
      <c r="T517" t="n">
        <v>52117.31</v>
      </c>
      <c r="U517" t="n">
        <v>0.35</v>
      </c>
      <c r="V517" t="n">
        <v>0.79</v>
      </c>
      <c r="W517" t="n">
        <v>6.97</v>
      </c>
      <c r="X517" t="n">
        <v>3.21</v>
      </c>
      <c r="Y517" t="n">
        <v>1</v>
      </c>
      <c r="Z517" t="n">
        <v>10</v>
      </c>
    </row>
    <row r="518">
      <c r="A518" t="n">
        <v>2</v>
      </c>
      <c r="B518" t="n">
        <v>30</v>
      </c>
      <c r="C518" t="inlineStr">
        <is>
          <t xml:space="preserve">CONCLUIDO	</t>
        </is>
      </c>
      <c r="D518" t="n">
        <v>3.376</v>
      </c>
      <c r="E518" t="n">
        <v>29.62</v>
      </c>
      <c r="F518" t="n">
        <v>26.36</v>
      </c>
      <c r="G518" t="n">
        <v>17.38</v>
      </c>
      <c r="H518" t="n">
        <v>0.36</v>
      </c>
      <c r="I518" t="n">
        <v>91</v>
      </c>
      <c r="J518" t="n">
        <v>72.11</v>
      </c>
      <c r="K518" t="n">
        <v>32.27</v>
      </c>
      <c r="L518" t="n">
        <v>1.5</v>
      </c>
      <c r="M518" t="n">
        <v>89</v>
      </c>
      <c r="N518" t="n">
        <v>8.34</v>
      </c>
      <c r="O518" t="n">
        <v>9127.379999999999</v>
      </c>
      <c r="P518" t="n">
        <v>187.61</v>
      </c>
      <c r="Q518" t="n">
        <v>452.86</v>
      </c>
      <c r="R518" t="n">
        <v>147.96</v>
      </c>
      <c r="S518" t="n">
        <v>57.64</v>
      </c>
      <c r="T518" t="n">
        <v>42660.99</v>
      </c>
      <c r="U518" t="n">
        <v>0.39</v>
      </c>
      <c r="V518" t="n">
        <v>0.8</v>
      </c>
      <c r="W518" t="n">
        <v>6.95</v>
      </c>
      <c r="X518" t="n">
        <v>2.63</v>
      </c>
      <c r="Y518" t="n">
        <v>1</v>
      </c>
      <c r="Z518" t="n">
        <v>10</v>
      </c>
    </row>
    <row r="519">
      <c r="A519" t="n">
        <v>3</v>
      </c>
      <c r="B519" t="n">
        <v>30</v>
      </c>
      <c r="C519" t="inlineStr">
        <is>
          <t xml:space="preserve">CONCLUIDO	</t>
        </is>
      </c>
      <c r="D519" t="n">
        <v>3.4511</v>
      </c>
      <c r="E519" t="n">
        <v>28.98</v>
      </c>
      <c r="F519" t="n">
        <v>25.93</v>
      </c>
      <c r="G519" t="n">
        <v>20.21</v>
      </c>
      <c r="H519" t="n">
        <v>0.42</v>
      </c>
      <c r="I519" t="n">
        <v>77</v>
      </c>
      <c r="J519" t="n">
        <v>72.40000000000001</v>
      </c>
      <c r="K519" t="n">
        <v>32.27</v>
      </c>
      <c r="L519" t="n">
        <v>1.75</v>
      </c>
      <c r="M519" t="n">
        <v>75</v>
      </c>
      <c r="N519" t="n">
        <v>8.380000000000001</v>
      </c>
      <c r="O519" t="n">
        <v>9163.799999999999</v>
      </c>
      <c r="P519" t="n">
        <v>183.45</v>
      </c>
      <c r="Q519" t="n">
        <v>452.72</v>
      </c>
      <c r="R519" t="n">
        <v>134.07</v>
      </c>
      <c r="S519" t="n">
        <v>57.64</v>
      </c>
      <c r="T519" t="n">
        <v>35789.19</v>
      </c>
      <c r="U519" t="n">
        <v>0.43</v>
      </c>
      <c r="V519" t="n">
        <v>0.82</v>
      </c>
      <c r="W519" t="n">
        <v>6.93</v>
      </c>
      <c r="X519" t="n">
        <v>2.21</v>
      </c>
      <c r="Y519" t="n">
        <v>1</v>
      </c>
      <c r="Z519" t="n">
        <v>10</v>
      </c>
    </row>
    <row r="520">
      <c r="A520" t="n">
        <v>4</v>
      </c>
      <c r="B520" t="n">
        <v>30</v>
      </c>
      <c r="C520" t="inlineStr">
        <is>
          <t xml:space="preserve">CONCLUIDO	</t>
        </is>
      </c>
      <c r="D520" t="n">
        <v>3.5146</v>
      </c>
      <c r="E520" t="n">
        <v>28.45</v>
      </c>
      <c r="F520" t="n">
        <v>25.58</v>
      </c>
      <c r="G520" t="n">
        <v>23.26</v>
      </c>
      <c r="H520" t="n">
        <v>0.48</v>
      </c>
      <c r="I520" t="n">
        <v>66</v>
      </c>
      <c r="J520" t="n">
        <v>72.7</v>
      </c>
      <c r="K520" t="n">
        <v>32.27</v>
      </c>
      <c r="L520" t="n">
        <v>2</v>
      </c>
      <c r="M520" t="n">
        <v>64</v>
      </c>
      <c r="N520" t="n">
        <v>8.43</v>
      </c>
      <c r="O520" t="n">
        <v>9200.25</v>
      </c>
      <c r="P520" t="n">
        <v>179.89</v>
      </c>
      <c r="Q520" t="n">
        <v>452.7</v>
      </c>
      <c r="R520" t="n">
        <v>122.51</v>
      </c>
      <c r="S520" t="n">
        <v>57.64</v>
      </c>
      <c r="T520" t="n">
        <v>30060.96</v>
      </c>
      <c r="U520" t="n">
        <v>0.47</v>
      </c>
      <c r="V520" t="n">
        <v>0.83</v>
      </c>
      <c r="W520" t="n">
        <v>6.91</v>
      </c>
      <c r="X520" t="n">
        <v>1.85</v>
      </c>
      <c r="Y520" t="n">
        <v>1</v>
      </c>
      <c r="Z520" t="n">
        <v>10</v>
      </c>
    </row>
    <row r="521">
      <c r="A521" t="n">
        <v>5</v>
      </c>
      <c r="B521" t="n">
        <v>30</v>
      </c>
      <c r="C521" t="inlineStr">
        <is>
          <t xml:space="preserve">CONCLUIDO	</t>
        </is>
      </c>
      <c r="D521" t="n">
        <v>3.5581</v>
      </c>
      <c r="E521" t="n">
        <v>28.1</v>
      </c>
      <c r="F521" t="n">
        <v>25.36</v>
      </c>
      <c r="G521" t="n">
        <v>26.23</v>
      </c>
      <c r="H521" t="n">
        <v>0.54</v>
      </c>
      <c r="I521" t="n">
        <v>58</v>
      </c>
      <c r="J521" t="n">
        <v>73</v>
      </c>
      <c r="K521" t="n">
        <v>32.27</v>
      </c>
      <c r="L521" t="n">
        <v>2.25</v>
      </c>
      <c r="M521" t="n">
        <v>56</v>
      </c>
      <c r="N521" t="n">
        <v>8.48</v>
      </c>
      <c r="O521" t="n">
        <v>9236.709999999999</v>
      </c>
      <c r="P521" t="n">
        <v>177.14</v>
      </c>
      <c r="Q521" t="n">
        <v>452.69</v>
      </c>
      <c r="R521" t="n">
        <v>115.46</v>
      </c>
      <c r="S521" t="n">
        <v>57.64</v>
      </c>
      <c r="T521" t="n">
        <v>26576.95</v>
      </c>
      <c r="U521" t="n">
        <v>0.5</v>
      </c>
      <c r="V521" t="n">
        <v>0.84</v>
      </c>
      <c r="W521" t="n">
        <v>6.89</v>
      </c>
      <c r="X521" t="n">
        <v>1.63</v>
      </c>
      <c r="Y521" t="n">
        <v>1</v>
      </c>
      <c r="Z521" t="n">
        <v>10</v>
      </c>
    </row>
    <row r="522">
      <c r="A522" t="n">
        <v>6</v>
      </c>
      <c r="B522" t="n">
        <v>30</v>
      </c>
      <c r="C522" t="inlineStr">
        <is>
          <t xml:space="preserve">CONCLUIDO	</t>
        </is>
      </c>
      <c r="D522" t="n">
        <v>3.5909</v>
      </c>
      <c r="E522" t="n">
        <v>27.85</v>
      </c>
      <c r="F522" t="n">
        <v>25.2</v>
      </c>
      <c r="G522" t="n">
        <v>29.07</v>
      </c>
      <c r="H522" t="n">
        <v>0.6</v>
      </c>
      <c r="I522" t="n">
        <v>52</v>
      </c>
      <c r="J522" t="n">
        <v>73.29000000000001</v>
      </c>
      <c r="K522" t="n">
        <v>32.27</v>
      </c>
      <c r="L522" t="n">
        <v>2.5</v>
      </c>
      <c r="M522" t="n">
        <v>50</v>
      </c>
      <c r="N522" t="n">
        <v>8.52</v>
      </c>
      <c r="O522" t="n">
        <v>9273.200000000001</v>
      </c>
      <c r="P522" t="n">
        <v>174.86</v>
      </c>
      <c r="Q522" t="n">
        <v>452.69</v>
      </c>
      <c r="R522" t="n">
        <v>110.28</v>
      </c>
      <c r="S522" t="n">
        <v>57.64</v>
      </c>
      <c r="T522" t="n">
        <v>24017.07</v>
      </c>
      <c r="U522" t="n">
        <v>0.52</v>
      </c>
      <c r="V522" t="n">
        <v>0.84</v>
      </c>
      <c r="W522" t="n">
        <v>6.88</v>
      </c>
      <c r="X522" t="n">
        <v>1.47</v>
      </c>
      <c r="Y522" t="n">
        <v>1</v>
      </c>
      <c r="Z522" t="n">
        <v>10</v>
      </c>
    </row>
    <row r="523">
      <c r="A523" t="n">
        <v>7</v>
      </c>
      <c r="B523" t="n">
        <v>30</v>
      </c>
      <c r="C523" t="inlineStr">
        <is>
          <t xml:space="preserve">CONCLUIDO	</t>
        </is>
      </c>
      <c r="D523" t="n">
        <v>3.625</v>
      </c>
      <c r="E523" t="n">
        <v>27.59</v>
      </c>
      <c r="F523" t="n">
        <v>25.03</v>
      </c>
      <c r="G523" t="n">
        <v>32.64</v>
      </c>
      <c r="H523" t="n">
        <v>0.65</v>
      </c>
      <c r="I523" t="n">
        <v>46</v>
      </c>
      <c r="J523" t="n">
        <v>73.59</v>
      </c>
      <c r="K523" t="n">
        <v>32.27</v>
      </c>
      <c r="L523" t="n">
        <v>2.75</v>
      </c>
      <c r="M523" t="n">
        <v>44</v>
      </c>
      <c r="N523" t="n">
        <v>8.57</v>
      </c>
      <c r="O523" t="n">
        <v>9309.700000000001</v>
      </c>
      <c r="P523" t="n">
        <v>172.55</v>
      </c>
      <c r="Q523" t="n">
        <v>452.63</v>
      </c>
      <c r="R523" t="n">
        <v>104.56</v>
      </c>
      <c r="S523" t="n">
        <v>57.64</v>
      </c>
      <c r="T523" t="n">
        <v>21189.1</v>
      </c>
      <c r="U523" t="n">
        <v>0.55</v>
      </c>
      <c r="V523" t="n">
        <v>0.85</v>
      </c>
      <c r="W523" t="n">
        <v>6.87</v>
      </c>
      <c r="X523" t="n">
        <v>1.3</v>
      </c>
      <c r="Y523" t="n">
        <v>1</v>
      </c>
      <c r="Z523" t="n">
        <v>10</v>
      </c>
    </row>
    <row r="524">
      <c r="A524" t="n">
        <v>8</v>
      </c>
      <c r="B524" t="n">
        <v>30</v>
      </c>
      <c r="C524" t="inlineStr">
        <is>
          <t xml:space="preserve">CONCLUIDO	</t>
        </is>
      </c>
      <c r="D524" t="n">
        <v>3.6526</v>
      </c>
      <c r="E524" t="n">
        <v>27.38</v>
      </c>
      <c r="F524" t="n">
        <v>24.88</v>
      </c>
      <c r="G524" t="n">
        <v>35.54</v>
      </c>
      <c r="H524" t="n">
        <v>0.71</v>
      </c>
      <c r="I524" t="n">
        <v>42</v>
      </c>
      <c r="J524" t="n">
        <v>73.88</v>
      </c>
      <c r="K524" t="n">
        <v>32.27</v>
      </c>
      <c r="L524" t="n">
        <v>3</v>
      </c>
      <c r="M524" t="n">
        <v>40</v>
      </c>
      <c r="N524" t="n">
        <v>8.609999999999999</v>
      </c>
      <c r="O524" t="n">
        <v>9346.23</v>
      </c>
      <c r="P524" t="n">
        <v>170.73</v>
      </c>
      <c r="Q524" t="n">
        <v>452.76</v>
      </c>
      <c r="R524" t="n">
        <v>99.95999999999999</v>
      </c>
      <c r="S524" t="n">
        <v>57.64</v>
      </c>
      <c r="T524" t="n">
        <v>18909.14</v>
      </c>
      <c r="U524" t="n">
        <v>0.58</v>
      </c>
      <c r="V524" t="n">
        <v>0.85</v>
      </c>
      <c r="W524" t="n">
        <v>6.86</v>
      </c>
      <c r="X524" t="n">
        <v>1.15</v>
      </c>
      <c r="Y524" t="n">
        <v>1</v>
      </c>
      <c r="Z524" t="n">
        <v>10</v>
      </c>
    </row>
    <row r="525">
      <c r="A525" t="n">
        <v>9</v>
      </c>
      <c r="B525" t="n">
        <v>30</v>
      </c>
      <c r="C525" t="inlineStr">
        <is>
          <t xml:space="preserve">CONCLUIDO	</t>
        </is>
      </c>
      <c r="D525" t="n">
        <v>3.6681</v>
      </c>
      <c r="E525" t="n">
        <v>27.26</v>
      </c>
      <c r="F525" t="n">
        <v>24.81</v>
      </c>
      <c r="G525" t="n">
        <v>38.17</v>
      </c>
      <c r="H525" t="n">
        <v>0.77</v>
      </c>
      <c r="I525" t="n">
        <v>39</v>
      </c>
      <c r="J525" t="n">
        <v>74.18000000000001</v>
      </c>
      <c r="K525" t="n">
        <v>32.27</v>
      </c>
      <c r="L525" t="n">
        <v>3.25</v>
      </c>
      <c r="M525" t="n">
        <v>37</v>
      </c>
      <c r="N525" t="n">
        <v>8.66</v>
      </c>
      <c r="O525" t="n">
        <v>9382.780000000001</v>
      </c>
      <c r="P525" t="n">
        <v>169.01</v>
      </c>
      <c r="Q525" t="n">
        <v>452.68</v>
      </c>
      <c r="R525" t="n">
        <v>97.44</v>
      </c>
      <c r="S525" t="n">
        <v>57.64</v>
      </c>
      <c r="T525" t="n">
        <v>17661.14</v>
      </c>
      <c r="U525" t="n">
        <v>0.59</v>
      </c>
      <c r="V525" t="n">
        <v>0.85</v>
      </c>
      <c r="W525" t="n">
        <v>6.86</v>
      </c>
      <c r="X525" t="n">
        <v>1.08</v>
      </c>
      <c r="Y525" t="n">
        <v>1</v>
      </c>
      <c r="Z525" t="n">
        <v>10</v>
      </c>
    </row>
    <row r="526">
      <c r="A526" t="n">
        <v>10</v>
      </c>
      <c r="B526" t="n">
        <v>30</v>
      </c>
      <c r="C526" t="inlineStr">
        <is>
          <t xml:space="preserve">CONCLUIDO	</t>
        </is>
      </c>
      <c r="D526" t="n">
        <v>3.6841</v>
      </c>
      <c r="E526" t="n">
        <v>27.14</v>
      </c>
      <c r="F526" t="n">
        <v>24.74</v>
      </c>
      <c r="G526" t="n">
        <v>41.23</v>
      </c>
      <c r="H526" t="n">
        <v>0.82</v>
      </c>
      <c r="I526" t="n">
        <v>36</v>
      </c>
      <c r="J526" t="n">
        <v>74.48</v>
      </c>
      <c r="K526" t="n">
        <v>32.27</v>
      </c>
      <c r="L526" t="n">
        <v>3.5</v>
      </c>
      <c r="M526" t="n">
        <v>34</v>
      </c>
      <c r="N526" t="n">
        <v>8.710000000000001</v>
      </c>
      <c r="O526" t="n">
        <v>9419.35</v>
      </c>
      <c r="P526" t="n">
        <v>167.36</v>
      </c>
      <c r="Q526" t="n">
        <v>452.62</v>
      </c>
      <c r="R526" t="n">
        <v>95.31</v>
      </c>
      <c r="S526" t="n">
        <v>57.64</v>
      </c>
      <c r="T526" t="n">
        <v>16614.71</v>
      </c>
      <c r="U526" t="n">
        <v>0.6</v>
      </c>
      <c r="V526" t="n">
        <v>0.86</v>
      </c>
      <c r="W526" t="n">
        <v>6.85</v>
      </c>
      <c r="X526" t="n">
        <v>1.01</v>
      </c>
      <c r="Y526" t="n">
        <v>1</v>
      </c>
      <c r="Z526" t="n">
        <v>10</v>
      </c>
    </row>
    <row r="527">
      <c r="A527" t="n">
        <v>11</v>
      </c>
      <c r="B527" t="n">
        <v>30</v>
      </c>
      <c r="C527" t="inlineStr">
        <is>
          <t xml:space="preserve">CONCLUIDO	</t>
        </is>
      </c>
      <c r="D527" t="n">
        <v>3.7019</v>
      </c>
      <c r="E527" t="n">
        <v>27.01</v>
      </c>
      <c r="F527" t="n">
        <v>24.66</v>
      </c>
      <c r="G527" t="n">
        <v>44.83</v>
      </c>
      <c r="H527" t="n">
        <v>0.88</v>
      </c>
      <c r="I527" t="n">
        <v>33</v>
      </c>
      <c r="J527" t="n">
        <v>74.77</v>
      </c>
      <c r="K527" t="n">
        <v>32.27</v>
      </c>
      <c r="L527" t="n">
        <v>3.75</v>
      </c>
      <c r="M527" t="n">
        <v>31</v>
      </c>
      <c r="N527" t="n">
        <v>8.75</v>
      </c>
      <c r="O527" t="n">
        <v>9455.940000000001</v>
      </c>
      <c r="P527" t="n">
        <v>165.72</v>
      </c>
      <c r="Q527" t="n">
        <v>452.63</v>
      </c>
      <c r="R527" t="n">
        <v>92.56999999999999</v>
      </c>
      <c r="S527" t="n">
        <v>57.64</v>
      </c>
      <c r="T527" t="n">
        <v>15257.97</v>
      </c>
      <c r="U527" t="n">
        <v>0.62</v>
      </c>
      <c r="V527" t="n">
        <v>0.86</v>
      </c>
      <c r="W527" t="n">
        <v>6.85</v>
      </c>
      <c r="X527" t="n">
        <v>0.93</v>
      </c>
      <c r="Y527" t="n">
        <v>1</v>
      </c>
      <c r="Z527" t="n">
        <v>10</v>
      </c>
    </row>
    <row r="528">
      <c r="A528" t="n">
        <v>12</v>
      </c>
      <c r="B528" t="n">
        <v>30</v>
      </c>
      <c r="C528" t="inlineStr">
        <is>
          <t xml:space="preserve">CONCLUIDO	</t>
        </is>
      </c>
      <c r="D528" t="n">
        <v>3.7154</v>
      </c>
      <c r="E528" t="n">
        <v>26.92</v>
      </c>
      <c r="F528" t="n">
        <v>24.59</v>
      </c>
      <c r="G528" t="n">
        <v>47.59</v>
      </c>
      <c r="H528" t="n">
        <v>0.93</v>
      </c>
      <c r="I528" t="n">
        <v>31</v>
      </c>
      <c r="J528" t="n">
        <v>75.06999999999999</v>
      </c>
      <c r="K528" t="n">
        <v>32.27</v>
      </c>
      <c r="L528" t="n">
        <v>4</v>
      </c>
      <c r="M528" t="n">
        <v>29</v>
      </c>
      <c r="N528" t="n">
        <v>8.800000000000001</v>
      </c>
      <c r="O528" t="n">
        <v>9492.549999999999</v>
      </c>
      <c r="P528" t="n">
        <v>164.01</v>
      </c>
      <c r="Q528" t="n">
        <v>452.58</v>
      </c>
      <c r="R528" t="n">
        <v>90.25</v>
      </c>
      <c r="S528" t="n">
        <v>57.64</v>
      </c>
      <c r="T528" t="n">
        <v>14106.57</v>
      </c>
      <c r="U528" t="n">
        <v>0.64</v>
      </c>
      <c r="V528" t="n">
        <v>0.86</v>
      </c>
      <c r="W528" t="n">
        <v>6.85</v>
      </c>
      <c r="X528" t="n">
        <v>0.86</v>
      </c>
      <c r="Y528" t="n">
        <v>1</v>
      </c>
      <c r="Z528" t="n">
        <v>10</v>
      </c>
    </row>
    <row r="529">
      <c r="A529" t="n">
        <v>13</v>
      </c>
      <c r="B529" t="n">
        <v>30</v>
      </c>
      <c r="C529" t="inlineStr">
        <is>
          <t xml:space="preserve">CONCLUIDO	</t>
        </is>
      </c>
      <c r="D529" t="n">
        <v>3.7268</v>
      </c>
      <c r="E529" t="n">
        <v>26.83</v>
      </c>
      <c r="F529" t="n">
        <v>24.54</v>
      </c>
      <c r="G529" t="n">
        <v>50.77</v>
      </c>
      <c r="H529" t="n">
        <v>0.99</v>
      </c>
      <c r="I529" t="n">
        <v>29</v>
      </c>
      <c r="J529" t="n">
        <v>75.37</v>
      </c>
      <c r="K529" t="n">
        <v>32.27</v>
      </c>
      <c r="L529" t="n">
        <v>4.25</v>
      </c>
      <c r="M529" t="n">
        <v>27</v>
      </c>
      <c r="N529" t="n">
        <v>8.85</v>
      </c>
      <c r="O529" t="n">
        <v>9529.18</v>
      </c>
      <c r="P529" t="n">
        <v>162.56</v>
      </c>
      <c r="Q529" t="n">
        <v>452.61</v>
      </c>
      <c r="R529" t="n">
        <v>88.8</v>
      </c>
      <c r="S529" t="n">
        <v>57.64</v>
      </c>
      <c r="T529" t="n">
        <v>13393.97</v>
      </c>
      <c r="U529" t="n">
        <v>0.65</v>
      </c>
      <c r="V529" t="n">
        <v>0.86</v>
      </c>
      <c r="W529" t="n">
        <v>6.84</v>
      </c>
      <c r="X529" t="n">
        <v>0.8100000000000001</v>
      </c>
      <c r="Y529" t="n">
        <v>1</v>
      </c>
      <c r="Z529" t="n">
        <v>10</v>
      </c>
    </row>
    <row r="530">
      <c r="A530" t="n">
        <v>14</v>
      </c>
      <c r="B530" t="n">
        <v>30</v>
      </c>
      <c r="C530" t="inlineStr">
        <is>
          <t xml:space="preserve">CONCLUIDO	</t>
        </is>
      </c>
      <c r="D530" t="n">
        <v>3.7415</v>
      </c>
      <c r="E530" t="n">
        <v>26.73</v>
      </c>
      <c r="F530" t="n">
        <v>24.46</v>
      </c>
      <c r="G530" t="n">
        <v>54.36</v>
      </c>
      <c r="H530" t="n">
        <v>1.04</v>
      </c>
      <c r="I530" t="n">
        <v>27</v>
      </c>
      <c r="J530" t="n">
        <v>75.66</v>
      </c>
      <c r="K530" t="n">
        <v>32.27</v>
      </c>
      <c r="L530" t="n">
        <v>4.5</v>
      </c>
      <c r="M530" t="n">
        <v>25</v>
      </c>
      <c r="N530" t="n">
        <v>8.890000000000001</v>
      </c>
      <c r="O530" t="n">
        <v>9565.83</v>
      </c>
      <c r="P530" t="n">
        <v>160.57</v>
      </c>
      <c r="Q530" t="n">
        <v>452.65</v>
      </c>
      <c r="R530" t="n">
        <v>86.34999999999999</v>
      </c>
      <c r="S530" t="n">
        <v>57.64</v>
      </c>
      <c r="T530" t="n">
        <v>12180.09</v>
      </c>
      <c r="U530" t="n">
        <v>0.67</v>
      </c>
      <c r="V530" t="n">
        <v>0.87</v>
      </c>
      <c r="W530" t="n">
        <v>6.84</v>
      </c>
      <c r="X530" t="n">
        <v>0.74</v>
      </c>
      <c r="Y530" t="n">
        <v>1</v>
      </c>
      <c r="Z530" t="n">
        <v>10</v>
      </c>
    </row>
    <row r="531">
      <c r="A531" t="n">
        <v>15</v>
      </c>
      <c r="B531" t="n">
        <v>30</v>
      </c>
      <c r="C531" t="inlineStr">
        <is>
          <t xml:space="preserve">CONCLUIDO	</t>
        </is>
      </c>
      <c r="D531" t="n">
        <v>3.7499</v>
      </c>
      <c r="E531" t="n">
        <v>26.67</v>
      </c>
      <c r="F531" t="n">
        <v>24.43</v>
      </c>
      <c r="G531" t="n">
        <v>58.64</v>
      </c>
      <c r="H531" t="n">
        <v>1.09</v>
      </c>
      <c r="I531" t="n">
        <v>25</v>
      </c>
      <c r="J531" t="n">
        <v>75.95999999999999</v>
      </c>
      <c r="K531" t="n">
        <v>32.27</v>
      </c>
      <c r="L531" t="n">
        <v>4.75</v>
      </c>
      <c r="M531" t="n">
        <v>23</v>
      </c>
      <c r="N531" t="n">
        <v>8.94</v>
      </c>
      <c r="O531" t="n">
        <v>9602.5</v>
      </c>
      <c r="P531" t="n">
        <v>159.09</v>
      </c>
      <c r="Q531" t="n">
        <v>452.64</v>
      </c>
      <c r="R531" t="n">
        <v>85.45</v>
      </c>
      <c r="S531" t="n">
        <v>57.64</v>
      </c>
      <c r="T531" t="n">
        <v>11738.34</v>
      </c>
      <c r="U531" t="n">
        <v>0.67</v>
      </c>
      <c r="V531" t="n">
        <v>0.87</v>
      </c>
      <c r="W531" t="n">
        <v>6.84</v>
      </c>
      <c r="X531" t="n">
        <v>0.71</v>
      </c>
      <c r="Y531" t="n">
        <v>1</v>
      </c>
      <c r="Z531" t="n">
        <v>10</v>
      </c>
    </row>
    <row r="532">
      <c r="A532" t="n">
        <v>16</v>
      </c>
      <c r="B532" t="n">
        <v>30</v>
      </c>
      <c r="C532" t="inlineStr">
        <is>
          <t xml:space="preserve">CONCLUIDO	</t>
        </is>
      </c>
      <c r="D532" t="n">
        <v>3.7596</v>
      </c>
      <c r="E532" t="n">
        <v>26.6</v>
      </c>
      <c r="F532" t="n">
        <v>24.38</v>
      </c>
      <c r="G532" t="n">
        <v>60.95</v>
      </c>
      <c r="H532" t="n">
        <v>1.15</v>
      </c>
      <c r="I532" t="n">
        <v>24</v>
      </c>
      <c r="J532" t="n">
        <v>76.26000000000001</v>
      </c>
      <c r="K532" t="n">
        <v>32.27</v>
      </c>
      <c r="L532" t="n">
        <v>5</v>
      </c>
      <c r="M532" t="n">
        <v>22</v>
      </c>
      <c r="N532" t="n">
        <v>8.99</v>
      </c>
      <c r="O532" t="n">
        <v>9639.200000000001</v>
      </c>
      <c r="P532" t="n">
        <v>158.18</v>
      </c>
      <c r="Q532" t="n">
        <v>452.63</v>
      </c>
      <c r="R532" t="n">
        <v>83.91</v>
      </c>
      <c r="S532" t="n">
        <v>57.64</v>
      </c>
      <c r="T532" t="n">
        <v>10974.64</v>
      </c>
      <c r="U532" t="n">
        <v>0.6899999999999999</v>
      </c>
      <c r="V532" t="n">
        <v>0.87</v>
      </c>
      <c r="W532" t="n">
        <v>6.83</v>
      </c>
      <c r="X532" t="n">
        <v>0.66</v>
      </c>
      <c r="Y532" t="n">
        <v>1</v>
      </c>
      <c r="Z532" t="n">
        <v>10</v>
      </c>
    </row>
    <row r="533">
      <c r="A533" t="n">
        <v>17</v>
      </c>
      <c r="B533" t="n">
        <v>30</v>
      </c>
      <c r="C533" t="inlineStr">
        <is>
          <t xml:space="preserve">CONCLUIDO	</t>
        </is>
      </c>
      <c r="D533" t="n">
        <v>3.767</v>
      </c>
      <c r="E533" t="n">
        <v>26.55</v>
      </c>
      <c r="F533" t="n">
        <v>24.34</v>
      </c>
      <c r="G533" t="n">
        <v>63.51</v>
      </c>
      <c r="H533" t="n">
        <v>1.2</v>
      </c>
      <c r="I533" t="n">
        <v>23</v>
      </c>
      <c r="J533" t="n">
        <v>76.56</v>
      </c>
      <c r="K533" t="n">
        <v>32.27</v>
      </c>
      <c r="L533" t="n">
        <v>5.25</v>
      </c>
      <c r="M533" t="n">
        <v>21</v>
      </c>
      <c r="N533" t="n">
        <v>9.039999999999999</v>
      </c>
      <c r="O533" t="n">
        <v>9675.91</v>
      </c>
      <c r="P533" t="n">
        <v>155.98</v>
      </c>
      <c r="Q533" t="n">
        <v>452.6</v>
      </c>
      <c r="R533" t="n">
        <v>82.45</v>
      </c>
      <c r="S533" t="n">
        <v>57.64</v>
      </c>
      <c r="T533" t="n">
        <v>10245.81</v>
      </c>
      <c r="U533" t="n">
        <v>0.7</v>
      </c>
      <c r="V533" t="n">
        <v>0.87</v>
      </c>
      <c r="W533" t="n">
        <v>6.83</v>
      </c>
      <c r="X533" t="n">
        <v>0.62</v>
      </c>
      <c r="Y533" t="n">
        <v>1</v>
      </c>
      <c r="Z533" t="n">
        <v>10</v>
      </c>
    </row>
    <row r="534">
      <c r="A534" t="n">
        <v>18</v>
      </c>
      <c r="B534" t="n">
        <v>30</v>
      </c>
      <c r="C534" t="inlineStr">
        <is>
          <t xml:space="preserve">CONCLUIDO	</t>
        </is>
      </c>
      <c r="D534" t="n">
        <v>3.7711</v>
      </c>
      <c r="E534" t="n">
        <v>26.52</v>
      </c>
      <c r="F534" t="n">
        <v>24.33</v>
      </c>
      <c r="G534" t="n">
        <v>66.36</v>
      </c>
      <c r="H534" t="n">
        <v>1.25</v>
      </c>
      <c r="I534" t="n">
        <v>22</v>
      </c>
      <c r="J534" t="n">
        <v>76.84999999999999</v>
      </c>
      <c r="K534" t="n">
        <v>32.27</v>
      </c>
      <c r="L534" t="n">
        <v>5.5</v>
      </c>
      <c r="M534" t="n">
        <v>20</v>
      </c>
      <c r="N534" t="n">
        <v>9.08</v>
      </c>
      <c r="O534" t="n">
        <v>9712.65</v>
      </c>
      <c r="P534" t="n">
        <v>154.41</v>
      </c>
      <c r="Q534" t="n">
        <v>452.62</v>
      </c>
      <c r="R534" t="n">
        <v>81.90000000000001</v>
      </c>
      <c r="S534" t="n">
        <v>57.64</v>
      </c>
      <c r="T534" t="n">
        <v>9975.48</v>
      </c>
      <c r="U534" t="n">
        <v>0.7</v>
      </c>
      <c r="V534" t="n">
        <v>0.87</v>
      </c>
      <c r="W534" t="n">
        <v>6.83</v>
      </c>
      <c r="X534" t="n">
        <v>0.61</v>
      </c>
      <c r="Y534" t="n">
        <v>1</v>
      </c>
      <c r="Z534" t="n">
        <v>10</v>
      </c>
    </row>
    <row r="535">
      <c r="A535" t="n">
        <v>19</v>
      </c>
      <c r="B535" t="n">
        <v>30</v>
      </c>
      <c r="C535" t="inlineStr">
        <is>
          <t xml:space="preserve">CONCLUIDO	</t>
        </is>
      </c>
      <c r="D535" t="n">
        <v>3.7853</v>
      </c>
      <c r="E535" t="n">
        <v>26.42</v>
      </c>
      <c r="F535" t="n">
        <v>24.26</v>
      </c>
      <c r="G535" t="n">
        <v>72.79000000000001</v>
      </c>
      <c r="H535" t="n">
        <v>1.3</v>
      </c>
      <c r="I535" t="n">
        <v>20</v>
      </c>
      <c r="J535" t="n">
        <v>77.15000000000001</v>
      </c>
      <c r="K535" t="n">
        <v>32.27</v>
      </c>
      <c r="L535" t="n">
        <v>5.75</v>
      </c>
      <c r="M535" t="n">
        <v>18</v>
      </c>
      <c r="N535" t="n">
        <v>9.130000000000001</v>
      </c>
      <c r="O535" t="n">
        <v>9749.41</v>
      </c>
      <c r="P535" t="n">
        <v>152.35</v>
      </c>
      <c r="Q535" t="n">
        <v>452.61</v>
      </c>
      <c r="R535" t="n">
        <v>79.87</v>
      </c>
      <c r="S535" t="n">
        <v>57.64</v>
      </c>
      <c r="T535" t="n">
        <v>8973.030000000001</v>
      </c>
      <c r="U535" t="n">
        <v>0.72</v>
      </c>
      <c r="V535" t="n">
        <v>0.87</v>
      </c>
      <c r="W535" t="n">
        <v>6.83</v>
      </c>
      <c r="X535" t="n">
        <v>0.54</v>
      </c>
      <c r="Y535" t="n">
        <v>1</v>
      </c>
      <c r="Z535" t="n">
        <v>10</v>
      </c>
    </row>
    <row r="536">
      <c r="A536" t="n">
        <v>20</v>
      </c>
      <c r="B536" t="n">
        <v>30</v>
      </c>
      <c r="C536" t="inlineStr">
        <is>
          <t xml:space="preserve">CONCLUIDO	</t>
        </is>
      </c>
      <c r="D536" t="n">
        <v>3.7884</v>
      </c>
      <c r="E536" t="n">
        <v>26.4</v>
      </c>
      <c r="F536" t="n">
        <v>24.26</v>
      </c>
      <c r="G536" t="n">
        <v>76.59999999999999</v>
      </c>
      <c r="H536" t="n">
        <v>1.36</v>
      </c>
      <c r="I536" t="n">
        <v>19</v>
      </c>
      <c r="J536" t="n">
        <v>77.45</v>
      </c>
      <c r="K536" t="n">
        <v>32.27</v>
      </c>
      <c r="L536" t="n">
        <v>6</v>
      </c>
      <c r="M536" t="n">
        <v>17</v>
      </c>
      <c r="N536" t="n">
        <v>9.18</v>
      </c>
      <c r="O536" t="n">
        <v>9786.190000000001</v>
      </c>
      <c r="P536" t="n">
        <v>150.64</v>
      </c>
      <c r="Q536" t="n">
        <v>452.58</v>
      </c>
      <c r="R536" t="n">
        <v>79.61</v>
      </c>
      <c r="S536" t="n">
        <v>57.64</v>
      </c>
      <c r="T536" t="n">
        <v>8847.76</v>
      </c>
      <c r="U536" t="n">
        <v>0.72</v>
      </c>
      <c r="V536" t="n">
        <v>0.87</v>
      </c>
      <c r="W536" t="n">
        <v>6.83</v>
      </c>
      <c r="X536" t="n">
        <v>0.53</v>
      </c>
      <c r="Y536" t="n">
        <v>1</v>
      </c>
      <c r="Z536" t="n">
        <v>10</v>
      </c>
    </row>
    <row r="537">
      <c r="A537" t="n">
        <v>21</v>
      </c>
      <c r="B537" t="n">
        <v>30</v>
      </c>
      <c r="C537" t="inlineStr">
        <is>
          <t xml:space="preserve">CONCLUIDO	</t>
        </is>
      </c>
      <c r="D537" t="n">
        <v>3.7905</v>
      </c>
      <c r="E537" t="n">
        <v>26.38</v>
      </c>
      <c r="F537" t="n">
        <v>24.24</v>
      </c>
      <c r="G537" t="n">
        <v>76.55</v>
      </c>
      <c r="H537" t="n">
        <v>1.41</v>
      </c>
      <c r="I537" t="n">
        <v>19</v>
      </c>
      <c r="J537" t="n">
        <v>77.75</v>
      </c>
      <c r="K537" t="n">
        <v>32.27</v>
      </c>
      <c r="L537" t="n">
        <v>6.25</v>
      </c>
      <c r="M537" t="n">
        <v>17</v>
      </c>
      <c r="N537" t="n">
        <v>9.23</v>
      </c>
      <c r="O537" t="n">
        <v>9822.99</v>
      </c>
      <c r="P537" t="n">
        <v>149.97</v>
      </c>
      <c r="Q537" t="n">
        <v>452.63</v>
      </c>
      <c r="R537" t="n">
        <v>79.20999999999999</v>
      </c>
      <c r="S537" t="n">
        <v>57.64</v>
      </c>
      <c r="T537" t="n">
        <v>8650.27</v>
      </c>
      <c r="U537" t="n">
        <v>0.73</v>
      </c>
      <c r="V537" t="n">
        <v>0.87</v>
      </c>
      <c r="W537" t="n">
        <v>6.82</v>
      </c>
      <c r="X537" t="n">
        <v>0.52</v>
      </c>
      <c r="Y537" t="n">
        <v>1</v>
      </c>
      <c r="Z537" t="n">
        <v>10</v>
      </c>
    </row>
    <row r="538">
      <c r="A538" t="n">
        <v>22</v>
      </c>
      <c r="B538" t="n">
        <v>30</v>
      </c>
      <c r="C538" t="inlineStr">
        <is>
          <t xml:space="preserve">CONCLUIDO	</t>
        </is>
      </c>
      <c r="D538" t="n">
        <v>3.7974</v>
      </c>
      <c r="E538" t="n">
        <v>26.33</v>
      </c>
      <c r="F538" t="n">
        <v>24.21</v>
      </c>
      <c r="G538" t="n">
        <v>80.7</v>
      </c>
      <c r="H538" t="n">
        <v>1.46</v>
      </c>
      <c r="I538" t="n">
        <v>18</v>
      </c>
      <c r="J538" t="n">
        <v>78.05</v>
      </c>
      <c r="K538" t="n">
        <v>32.27</v>
      </c>
      <c r="L538" t="n">
        <v>6.5</v>
      </c>
      <c r="M538" t="n">
        <v>15</v>
      </c>
      <c r="N538" t="n">
        <v>9.279999999999999</v>
      </c>
      <c r="O538" t="n">
        <v>9859.809999999999</v>
      </c>
      <c r="P538" t="n">
        <v>148.97</v>
      </c>
      <c r="Q538" t="n">
        <v>452.69</v>
      </c>
      <c r="R538" t="n">
        <v>77.91</v>
      </c>
      <c r="S538" t="n">
        <v>57.64</v>
      </c>
      <c r="T538" t="n">
        <v>8002.37</v>
      </c>
      <c r="U538" t="n">
        <v>0.74</v>
      </c>
      <c r="V538" t="n">
        <v>0.88</v>
      </c>
      <c r="W538" t="n">
        <v>6.83</v>
      </c>
      <c r="X538" t="n">
        <v>0.48</v>
      </c>
      <c r="Y538" t="n">
        <v>1</v>
      </c>
      <c r="Z538" t="n">
        <v>10</v>
      </c>
    </row>
    <row r="539">
      <c r="A539" t="n">
        <v>23</v>
      </c>
      <c r="B539" t="n">
        <v>30</v>
      </c>
      <c r="C539" t="inlineStr">
        <is>
          <t xml:space="preserve">CONCLUIDO	</t>
        </is>
      </c>
      <c r="D539" t="n">
        <v>3.8064</v>
      </c>
      <c r="E539" t="n">
        <v>26.27</v>
      </c>
      <c r="F539" t="n">
        <v>24.16</v>
      </c>
      <c r="G539" t="n">
        <v>85.28</v>
      </c>
      <c r="H539" t="n">
        <v>1.51</v>
      </c>
      <c r="I539" t="n">
        <v>17</v>
      </c>
      <c r="J539" t="n">
        <v>78.34999999999999</v>
      </c>
      <c r="K539" t="n">
        <v>32.27</v>
      </c>
      <c r="L539" t="n">
        <v>6.75</v>
      </c>
      <c r="M539" t="n">
        <v>9</v>
      </c>
      <c r="N539" t="n">
        <v>9.33</v>
      </c>
      <c r="O539" t="n">
        <v>9896.65</v>
      </c>
      <c r="P539" t="n">
        <v>147.19</v>
      </c>
      <c r="Q539" t="n">
        <v>452.6</v>
      </c>
      <c r="R539" t="n">
        <v>76.45999999999999</v>
      </c>
      <c r="S539" t="n">
        <v>57.64</v>
      </c>
      <c r="T539" t="n">
        <v>7281.47</v>
      </c>
      <c r="U539" t="n">
        <v>0.75</v>
      </c>
      <c r="V539" t="n">
        <v>0.88</v>
      </c>
      <c r="W539" t="n">
        <v>6.82</v>
      </c>
      <c r="X539" t="n">
        <v>0.44</v>
      </c>
      <c r="Y539" t="n">
        <v>1</v>
      </c>
      <c r="Z539" t="n">
        <v>10</v>
      </c>
    </row>
    <row r="540">
      <c r="A540" t="n">
        <v>24</v>
      </c>
      <c r="B540" t="n">
        <v>30</v>
      </c>
      <c r="C540" t="inlineStr">
        <is>
          <t xml:space="preserve">CONCLUIDO	</t>
        </is>
      </c>
      <c r="D540" t="n">
        <v>3.8048</v>
      </c>
      <c r="E540" t="n">
        <v>26.28</v>
      </c>
      <c r="F540" t="n">
        <v>24.17</v>
      </c>
      <c r="G540" t="n">
        <v>85.31999999999999</v>
      </c>
      <c r="H540" t="n">
        <v>1.56</v>
      </c>
      <c r="I540" t="n">
        <v>17</v>
      </c>
      <c r="J540" t="n">
        <v>78.65000000000001</v>
      </c>
      <c r="K540" t="n">
        <v>32.27</v>
      </c>
      <c r="L540" t="n">
        <v>7</v>
      </c>
      <c r="M540" t="n">
        <v>6</v>
      </c>
      <c r="N540" t="n">
        <v>9.380000000000001</v>
      </c>
      <c r="O540" t="n">
        <v>9933.52</v>
      </c>
      <c r="P540" t="n">
        <v>147.3</v>
      </c>
      <c r="Q540" t="n">
        <v>452.65</v>
      </c>
      <c r="R540" t="n">
        <v>76.58</v>
      </c>
      <c r="S540" t="n">
        <v>57.64</v>
      </c>
      <c r="T540" t="n">
        <v>7341.06</v>
      </c>
      <c r="U540" t="n">
        <v>0.75</v>
      </c>
      <c r="V540" t="n">
        <v>0.88</v>
      </c>
      <c r="W540" t="n">
        <v>6.83</v>
      </c>
      <c r="X540" t="n">
        <v>0.45</v>
      </c>
      <c r="Y540" t="n">
        <v>1</v>
      </c>
      <c r="Z540" t="n">
        <v>10</v>
      </c>
    </row>
    <row r="541">
      <c r="A541" t="n">
        <v>25</v>
      </c>
      <c r="B541" t="n">
        <v>30</v>
      </c>
      <c r="C541" t="inlineStr">
        <is>
          <t xml:space="preserve">CONCLUIDO	</t>
        </is>
      </c>
      <c r="D541" t="n">
        <v>3.8012</v>
      </c>
      <c r="E541" t="n">
        <v>26.31</v>
      </c>
      <c r="F541" t="n">
        <v>24.2</v>
      </c>
      <c r="G541" t="n">
        <v>85.41</v>
      </c>
      <c r="H541" t="n">
        <v>1.61</v>
      </c>
      <c r="I541" t="n">
        <v>17</v>
      </c>
      <c r="J541" t="n">
        <v>78.94</v>
      </c>
      <c r="K541" t="n">
        <v>32.27</v>
      </c>
      <c r="L541" t="n">
        <v>7.25</v>
      </c>
      <c r="M541" t="n">
        <v>1</v>
      </c>
      <c r="N541" t="n">
        <v>9.42</v>
      </c>
      <c r="O541" t="n">
        <v>9970.41</v>
      </c>
      <c r="P541" t="n">
        <v>147.19</v>
      </c>
      <c r="Q541" t="n">
        <v>452.65</v>
      </c>
      <c r="R541" t="n">
        <v>77.01000000000001</v>
      </c>
      <c r="S541" t="n">
        <v>57.64</v>
      </c>
      <c r="T541" t="n">
        <v>7557.02</v>
      </c>
      <c r="U541" t="n">
        <v>0.75</v>
      </c>
      <c r="V541" t="n">
        <v>0.88</v>
      </c>
      <c r="W541" t="n">
        <v>6.84</v>
      </c>
      <c r="X541" t="n">
        <v>0.47</v>
      </c>
      <c r="Y541" t="n">
        <v>1</v>
      </c>
      <c r="Z541" t="n">
        <v>10</v>
      </c>
    </row>
    <row r="542">
      <c r="A542" t="n">
        <v>26</v>
      </c>
      <c r="B542" t="n">
        <v>30</v>
      </c>
      <c r="C542" t="inlineStr">
        <is>
          <t xml:space="preserve">CONCLUIDO	</t>
        </is>
      </c>
      <c r="D542" t="n">
        <v>3.8024</v>
      </c>
      <c r="E542" t="n">
        <v>26.3</v>
      </c>
      <c r="F542" t="n">
        <v>24.19</v>
      </c>
      <c r="G542" t="n">
        <v>85.38</v>
      </c>
      <c r="H542" t="n">
        <v>1.66</v>
      </c>
      <c r="I542" t="n">
        <v>17</v>
      </c>
      <c r="J542" t="n">
        <v>79.23999999999999</v>
      </c>
      <c r="K542" t="n">
        <v>32.27</v>
      </c>
      <c r="L542" t="n">
        <v>7.5</v>
      </c>
      <c r="M542" t="n">
        <v>0</v>
      </c>
      <c r="N542" t="n">
        <v>9.470000000000001</v>
      </c>
      <c r="O542" t="n">
        <v>10007.31</v>
      </c>
      <c r="P542" t="n">
        <v>147.53</v>
      </c>
      <c r="Q542" t="n">
        <v>452.59</v>
      </c>
      <c r="R542" t="n">
        <v>76.79000000000001</v>
      </c>
      <c r="S542" t="n">
        <v>57.64</v>
      </c>
      <c r="T542" t="n">
        <v>7448.72</v>
      </c>
      <c r="U542" t="n">
        <v>0.75</v>
      </c>
      <c r="V542" t="n">
        <v>0.88</v>
      </c>
      <c r="W542" t="n">
        <v>6.84</v>
      </c>
      <c r="X542" t="n">
        <v>0.47</v>
      </c>
      <c r="Y542" t="n">
        <v>1</v>
      </c>
      <c r="Z542" t="n">
        <v>10</v>
      </c>
    </row>
    <row r="543">
      <c r="A543" t="n">
        <v>0</v>
      </c>
      <c r="B543" t="n">
        <v>15</v>
      </c>
      <c r="C543" t="inlineStr">
        <is>
          <t xml:space="preserve">CONCLUIDO	</t>
        </is>
      </c>
      <c r="D543" t="n">
        <v>3.4691</v>
      </c>
      <c r="E543" t="n">
        <v>28.83</v>
      </c>
      <c r="F543" t="n">
        <v>26.17</v>
      </c>
      <c r="G543" t="n">
        <v>18.26</v>
      </c>
      <c r="H543" t="n">
        <v>0.43</v>
      </c>
      <c r="I543" t="n">
        <v>86</v>
      </c>
      <c r="J543" t="n">
        <v>39.78</v>
      </c>
      <c r="K543" t="n">
        <v>19.54</v>
      </c>
      <c r="L543" t="n">
        <v>1</v>
      </c>
      <c r="M543" t="n">
        <v>84</v>
      </c>
      <c r="N543" t="n">
        <v>4.24</v>
      </c>
      <c r="O543" t="n">
        <v>5140</v>
      </c>
      <c r="P543" t="n">
        <v>118.45</v>
      </c>
      <c r="Q543" t="n">
        <v>452.78</v>
      </c>
      <c r="R543" t="n">
        <v>141.9</v>
      </c>
      <c r="S543" t="n">
        <v>57.64</v>
      </c>
      <c r="T543" t="n">
        <v>39657.36</v>
      </c>
      <c r="U543" t="n">
        <v>0.41</v>
      </c>
      <c r="V543" t="n">
        <v>0.8100000000000001</v>
      </c>
      <c r="W543" t="n">
        <v>6.93</v>
      </c>
      <c r="X543" t="n">
        <v>2.44</v>
      </c>
      <c r="Y543" t="n">
        <v>1</v>
      </c>
      <c r="Z543" t="n">
        <v>10</v>
      </c>
    </row>
    <row r="544">
      <c r="A544" t="n">
        <v>1</v>
      </c>
      <c r="B544" t="n">
        <v>15</v>
      </c>
      <c r="C544" t="inlineStr">
        <is>
          <t xml:space="preserve">CONCLUIDO	</t>
        </is>
      </c>
      <c r="D544" t="n">
        <v>3.5637</v>
      </c>
      <c r="E544" t="n">
        <v>28.06</v>
      </c>
      <c r="F544" t="n">
        <v>25.62</v>
      </c>
      <c r="G544" t="n">
        <v>22.94</v>
      </c>
      <c r="H544" t="n">
        <v>0.53</v>
      </c>
      <c r="I544" t="n">
        <v>67</v>
      </c>
      <c r="J544" t="n">
        <v>40.06</v>
      </c>
      <c r="K544" t="n">
        <v>19.54</v>
      </c>
      <c r="L544" t="n">
        <v>1.25</v>
      </c>
      <c r="M544" t="n">
        <v>65</v>
      </c>
      <c r="N544" t="n">
        <v>4.26</v>
      </c>
      <c r="O544" t="n">
        <v>5174.29</v>
      </c>
      <c r="P544" t="n">
        <v>113.6</v>
      </c>
      <c r="Q544" t="n">
        <v>452.64</v>
      </c>
      <c r="R544" t="n">
        <v>124.06</v>
      </c>
      <c r="S544" t="n">
        <v>57.64</v>
      </c>
      <c r="T544" t="n">
        <v>30833.68</v>
      </c>
      <c r="U544" t="n">
        <v>0.46</v>
      </c>
      <c r="V544" t="n">
        <v>0.83</v>
      </c>
      <c r="W544" t="n">
        <v>6.9</v>
      </c>
      <c r="X544" t="n">
        <v>1.89</v>
      </c>
      <c r="Y544" t="n">
        <v>1</v>
      </c>
      <c r="Z544" t="n">
        <v>10</v>
      </c>
    </row>
    <row r="545">
      <c r="A545" t="n">
        <v>2</v>
      </c>
      <c r="B545" t="n">
        <v>15</v>
      </c>
      <c r="C545" t="inlineStr">
        <is>
          <t xml:space="preserve">CONCLUIDO	</t>
        </is>
      </c>
      <c r="D545" t="n">
        <v>3.6291</v>
      </c>
      <c r="E545" t="n">
        <v>27.56</v>
      </c>
      <c r="F545" t="n">
        <v>25.26</v>
      </c>
      <c r="G545" t="n">
        <v>28.06</v>
      </c>
      <c r="H545" t="n">
        <v>0.64</v>
      </c>
      <c r="I545" t="n">
        <v>54</v>
      </c>
      <c r="J545" t="n">
        <v>40.34</v>
      </c>
      <c r="K545" t="n">
        <v>19.54</v>
      </c>
      <c r="L545" t="n">
        <v>1.5</v>
      </c>
      <c r="M545" t="n">
        <v>52</v>
      </c>
      <c r="N545" t="n">
        <v>4.29</v>
      </c>
      <c r="O545" t="n">
        <v>5208.6</v>
      </c>
      <c r="P545" t="n">
        <v>109.84</v>
      </c>
      <c r="Q545" t="n">
        <v>452.74</v>
      </c>
      <c r="R545" t="n">
        <v>112.14</v>
      </c>
      <c r="S545" t="n">
        <v>57.64</v>
      </c>
      <c r="T545" t="n">
        <v>24938.06</v>
      </c>
      <c r="U545" t="n">
        <v>0.51</v>
      </c>
      <c r="V545" t="n">
        <v>0.84</v>
      </c>
      <c r="W545" t="n">
        <v>6.88</v>
      </c>
      <c r="X545" t="n">
        <v>1.53</v>
      </c>
      <c r="Y545" t="n">
        <v>1</v>
      </c>
      <c r="Z545" t="n">
        <v>10</v>
      </c>
    </row>
    <row r="546">
      <c r="A546" t="n">
        <v>3</v>
      </c>
      <c r="B546" t="n">
        <v>15</v>
      </c>
      <c r="C546" t="inlineStr">
        <is>
          <t xml:space="preserve">CONCLUIDO	</t>
        </is>
      </c>
      <c r="D546" t="n">
        <v>3.6774</v>
      </c>
      <c r="E546" t="n">
        <v>27.19</v>
      </c>
      <c r="F546" t="n">
        <v>24.99</v>
      </c>
      <c r="G546" t="n">
        <v>33.33</v>
      </c>
      <c r="H546" t="n">
        <v>0.74</v>
      </c>
      <c r="I546" t="n">
        <v>45</v>
      </c>
      <c r="J546" t="n">
        <v>40.61</v>
      </c>
      <c r="K546" t="n">
        <v>19.54</v>
      </c>
      <c r="L546" t="n">
        <v>1.75</v>
      </c>
      <c r="M546" t="n">
        <v>43</v>
      </c>
      <c r="N546" t="n">
        <v>4.32</v>
      </c>
      <c r="O546" t="n">
        <v>5242.92</v>
      </c>
      <c r="P546" t="n">
        <v>106.14</v>
      </c>
      <c r="Q546" t="n">
        <v>452.6</v>
      </c>
      <c r="R546" t="n">
        <v>103.61</v>
      </c>
      <c r="S546" t="n">
        <v>57.64</v>
      </c>
      <c r="T546" t="n">
        <v>20716.78</v>
      </c>
      <c r="U546" t="n">
        <v>0.5600000000000001</v>
      </c>
      <c r="V546" t="n">
        <v>0.85</v>
      </c>
      <c r="W546" t="n">
        <v>6.87</v>
      </c>
      <c r="X546" t="n">
        <v>1.27</v>
      </c>
      <c r="Y546" t="n">
        <v>1</v>
      </c>
      <c r="Z546" t="n">
        <v>10</v>
      </c>
    </row>
    <row r="547">
      <c r="A547" t="n">
        <v>4</v>
      </c>
      <c r="B547" t="n">
        <v>15</v>
      </c>
      <c r="C547" t="inlineStr">
        <is>
          <t xml:space="preserve">CONCLUIDO	</t>
        </is>
      </c>
      <c r="D547" t="n">
        <v>3.7176</v>
      </c>
      <c r="E547" t="n">
        <v>26.9</v>
      </c>
      <c r="F547" t="n">
        <v>24.78</v>
      </c>
      <c r="G547" t="n">
        <v>39.12</v>
      </c>
      <c r="H547" t="n">
        <v>0.84</v>
      </c>
      <c r="I547" t="n">
        <v>38</v>
      </c>
      <c r="J547" t="n">
        <v>40.89</v>
      </c>
      <c r="K547" t="n">
        <v>19.54</v>
      </c>
      <c r="L547" t="n">
        <v>2</v>
      </c>
      <c r="M547" t="n">
        <v>35</v>
      </c>
      <c r="N547" t="n">
        <v>4.35</v>
      </c>
      <c r="O547" t="n">
        <v>5277.26</v>
      </c>
      <c r="P547" t="n">
        <v>102.69</v>
      </c>
      <c r="Q547" t="n">
        <v>452.72</v>
      </c>
      <c r="R547" t="n">
        <v>96.61</v>
      </c>
      <c r="S547" t="n">
        <v>57.64</v>
      </c>
      <c r="T547" t="n">
        <v>17254.58</v>
      </c>
      <c r="U547" t="n">
        <v>0.6</v>
      </c>
      <c r="V547" t="n">
        <v>0.86</v>
      </c>
      <c r="W547" t="n">
        <v>6.86</v>
      </c>
      <c r="X547" t="n">
        <v>1.05</v>
      </c>
      <c r="Y547" t="n">
        <v>1</v>
      </c>
      <c r="Z547" t="n">
        <v>10</v>
      </c>
    </row>
    <row r="548">
      <c r="A548" t="n">
        <v>5</v>
      </c>
      <c r="B548" t="n">
        <v>15</v>
      </c>
      <c r="C548" t="inlineStr">
        <is>
          <t xml:space="preserve">CONCLUIDO	</t>
        </is>
      </c>
      <c r="D548" t="n">
        <v>3.7384</v>
      </c>
      <c r="E548" t="n">
        <v>26.75</v>
      </c>
      <c r="F548" t="n">
        <v>24.67</v>
      </c>
      <c r="G548" t="n">
        <v>43.54</v>
      </c>
      <c r="H548" t="n">
        <v>0.9399999999999999</v>
      </c>
      <c r="I548" t="n">
        <v>34</v>
      </c>
      <c r="J548" t="n">
        <v>41.17</v>
      </c>
      <c r="K548" t="n">
        <v>19.54</v>
      </c>
      <c r="L548" t="n">
        <v>2.25</v>
      </c>
      <c r="M548" t="n">
        <v>21</v>
      </c>
      <c r="N548" t="n">
        <v>4.38</v>
      </c>
      <c r="O548" t="n">
        <v>5311.62</v>
      </c>
      <c r="P548" t="n">
        <v>100.02</v>
      </c>
      <c r="Q548" t="n">
        <v>452.77</v>
      </c>
      <c r="R548" t="n">
        <v>92.44</v>
      </c>
      <c r="S548" t="n">
        <v>57.64</v>
      </c>
      <c r="T548" t="n">
        <v>15190.22</v>
      </c>
      <c r="U548" t="n">
        <v>0.62</v>
      </c>
      <c r="V548" t="n">
        <v>0.86</v>
      </c>
      <c r="W548" t="n">
        <v>6.87</v>
      </c>
      <c r="X548" t="n">
        <v>0.95</v>
      </c>
      <c r="Y548" t="n">
        <v>1</v>
      </c>
      <c r="Z548" t="n">
        <v>10</v>
      </c>
    </row>
    <row r="549">
      <c r="A549" t="n">
        <v>6</v>
      </c>
      <c r="B549" t="n">
        <v>15</v>
      </c>
      <c r="C549" t="inlineStr">
        <is>
          <t xml:space="preserve">CONCLUIDO	</t>
        </is>
      </c>
      <c r="D549" t="n">
        <v>3.7467</v>
      </c>
      <c r="E549" t="n">
        <v>26.69</v>
      </c>
      <c r="F549" t="n">
        <v>24.64</v>
      </c>
      <c r="G549" t="n">
        <v>46.19</v>
      </c>
      <c r="H549" t="n">
        <v>1.03</v>
      </c>
      <c r="I549" t="n">
        <v>32</v>
      </c>
      <c r="J549" t="n">
        <v>41.45</v>
      </c>
      <c r="K549" t="n">
        <v>19.54</v>
      </c>
      <c r="L549" t="n">
        <v>2.5</v>
      </c>
      <c r="M549" t="n">
        <v>7</v>
      </c>
      <c r="N549" t="n">
        <v>4.41</v>
      </c>
      <c r="O549" t="n">
        <v>5345.99</v>
      </c>
      <c r="P549" t="n">
        <v>99.33</v>
      </c>
      <c r="Q549" t="n">
        <v>452.78</v>
      </c>
      <c r="R549" t="n">
        <v>90.58</v>
      </c>
      <c r="S549" t="n">
        <v>57.64</v>
      </c>
      <c r="T549" t="n">
        <v>14269.2</v>
      </c>
      <c r="U549" t="n">
        <v>0.64</v>
      </c>
      <c r="V549" t="n">
        <v>0.86</v>
      </c>
      <c r="W549" t="n">
        <v>6.88</v>
      </c>
      <c r="X549" t="n">
        <v>0.91</v>
      </c>
      <c r="Y549" t="n">
        <v>1</v>
      </c>
      <c r="Z549" t="n">
        <v>10</v>
      </c>
    </row>
    <row r="550">
      <c r="A550" t="n">
        <v>7</v>
      </c>
      <c r="B550" t="n">
        <v>15</v>
      </c>
      <c r="C550" t="inlineStr">
        <is>
          <t xml:space="preserve">CONCLUIDO	</t>
        </is>
      </c>
      <c r="D550" t="n">
        <v>3.7461</v>
      </c>
      <c r="E550" t="n">
        <v>26.69</v>
      </c>
      <c r="F550" t="n">
        <v>24.64</v>
      </c>
      <c r="G550" t="n">
        <v>46.2</v>
      </c>
      <c r="H550" t="n">
        <v>1.13</v>
      </c>
      <c r="I550" t="n">
        <v>32</v>
      </c>
      <c r="J550" t="n">
        <v>41.73</v>
      </c>
      <c r="K550" t="n">
        <v>19.54</v>
      </c>
      <c r="L550" t="n">
        <v>2.75</v>
      </c>
      <c r="M550" t="n">
        <v>0</v>
      </c>
      <c r="N550" t="n">
        <v>4.44</v>
      </c>
      <c r="O550" t="n">
        <v>5380.38</v>
      </c>
      <c r="P550" t="n">
        <v>99.8</v>
      </c>
      <c r="Q550" t="n">
        <v>452.76</v>
      </c>
      <c r="R550" t="n">
        <v>90.78</v>
      </c>
      <c r="S550" t="n">
        <v>57.64</v>
      </c>
      <c r="T550" t="n">
        <v>14370.26</v>
      </c>
      <c r="U550" t="n">
        <v>0.63</v>
      </c>
      <c r="V550" t="n">
        <v>0.86</v>
      </c>
      <c r="W550" t="n">
        <v>6.89</v>
      </c>
      <c r="X550" t="n">
        <v>0.91</v>
      </c>
      <c r="Y550" t="n">
        <v>1</v>
      </c>
      <c r="Z550" t="n">
        <v>10</v>
      </c>
    </row>
    <row r="551">
      <c r="A551" t="n">
        <v>0</v>
      </c>
      <c r="B551" t="n">
        <v>70</v>
      </c>
      <c r="C551" t="inlineStr">
        <is>
          <t xml:space="preserve">CONCLUIDO	</t>
        </is>
      </c>
      <c r="D551" t="n">
        <v>2.4222</v>
      </c>
      <c r="E551" t="n">
        <v>41.28</v>
      </c>
      <c r="F551" t="n">
        <v>31.49</v>
      </c>
      <c r="G551" t="n">
        <v>7.21</v>
      </c>
      <c r="H551" t="n">
        <v>0.12</v>
      </c>
      <c r="I551" t="n">
        <v>262</v>
      </c>
      <c r="J551" t="n">
        <v>141.81</v>
      </c>
      <c r="K551" t="n">
        <v>47.83</v>
      </c>
      <c r="L551" t="n">
        <v>1</v>
      </c>
      <c r="M551" t="n">
        <v>260</v>
      </c>
      <c r="N551" t="n">
        <v>22.98</v>
      </c>
      <c r="O551" t="n">
        <v>17723.39</v>
      </c>
      <c r="P551" t="n">
        <v>361.81</v>
      </c>
      <c r="Q551" t="n">
        <v>453.31</v>
      </c>
      <c r="R551" t="n">
        <v>315.15</v>
      </c>
      <c r="S551" t="n">
        <v>57.64</v>
      </c>
      <c r="T551" t="n">
        <v>125403.57</v>
      </c>
      <c r="U551" t="n">
        <v>0.18</v>
      </c>
      <c r="V551" t="n">
        <v>0.67</v>
      </c>
      <c r="W551" t="n">
        <v>7.24</v>
      </c>
      <c r="X551" t="n">
        <v>7.75</v>
      </c>
      <c r="Y551" t="n">
        <v>1</v>
      </c>
      <c r="Z551" t="n">
        <v>10</v>
      </c>
    </row>
    <row r="552">
      <c r="A552" t="n">
        <v>1</v>
      </c>
      <c r="B552" t="n">
        <v>70</v>
      </c>
      <c r="C552" t="inlineStr">
        <is>
          <t xml:space="preserve">CONCLUIDO	</t>
        </is>
      </c>
      <c r="D552" t="n">
        <v>2.6761</v>
      </c>
      <c r="E552" t="n">
        <v>37.37</v>
      </c>
      <c r="F552" t="n">
        <v>29.48</v>
      </c>
      <c r="G552" t="n">
        <v>9.02</v>
      </c>
      <c r="H552" t="n">
        <v>0.16</v>
      </c>
      <c r="I552" t="n">
        <v>196</v>
      </c>
      <c r="J552" t="n">
        <v>142.15</v>
      </c>
      <c r="K552" t="n">
        <v>47.83</v>
      </c>
      <c r="L552" t="n">
        <v>1.25</v>
      </c>
      <c r="M552" t="n">
        <v>194</v>
      </c>
      <c r="N552" t="n">
        <v>23.07</v>
      </c>
      <c r="O552" t="n">
        <v>17765.46</v>
      </c>
      <c r="P552" t="n">
        <v>338.37</v>
      </c>
      <c r="Q552" t="n">
        <v>453.18</v>
      </c>
      <c r="R552" t="n">
        <v>249.61</v>
      </c>
      <c r="S552" t="n">
        <v>57.64</v>
      </c>
      <c r="T552" t="n">
        <v>92962.07000000001</v>
      </c>
      <c r="U552" t="n">
        <v>0.23</v>
      </c>
      <c r="V552" t="n">
        <v>0.72</v>
      </c>
      <c r="W552" t="n">
        <v>7.12</v>
      </c>
      <c r="X552" t="n">
        <v>5.74</v>
      </c>
      <c r="Y552" t="n">
        <v>1</v>
      </c>
      <c r="Z552" t="n">
        <v>10</v>
      </c>
    </row>
    <row r="553">
      <c r="A553" t="n">
        <v>2</v>
      </c>
      <c r="B553" t="n">
        <v>70</v>
      </c>
      <c r="C553" t="inlineStr">
        <is>
          <t xml:space="preserve">CONCLUIDO	</t>
        </is>
      </c>
      <c r="D553" t="n">
        <v>2.8516</v>
      </c>
      <c r="E553" t="n">
        <v>35.07</v>
      </c>
      <c r="F553" t="n">
        <v>28.3</v>
      </c>
      <c r="G553" t="n">
        <v>10.82</v>
      </c>
      <c r="H553" t="n">
        <v>0.19</v>
      </c>
      <c r="I553" t="n">
        <v>157</v>
      </c>
      <c r="J553" t="n">
        <v>142.49</v>
      </c>
      <c r="K553" t="n">
        <v>47.83</v>
      </c>
      <c r="L553" t="n">
        <v>1.5</v>
      </c>
      <c r="M553" t="n">
        <v>155</v>
      </c>
      <c r="N553" t="n">
        <v>23.16</v>
      </c>
      <c r="O553" t="n">
        <v>17807.56</v>
      </c>
      <c r="P553" t="n">
        <v>324.56</v>
      </c>
      <c r="Q553" t="n">
        <v>453.01</v>
      </c>
      <c r="R553" t="n">
        <v>211.14</v>
      </c>
      <c r="S553" t="n">
        <v>57.64</v>
      </c>
      <c r="T553" t="n">
        <v>73924.12</v>
      </c>
      <c r="U553" t="n">
        <v>0.27</v>
      </c>
      <c r="V553" t="n">
        <v>0.75</v>
      </c>
      <c r="W553" t="n">
        <v>7.06</v>
      </c>
      <c r="X553" t="n">
        <v>4.57</v>
      </c>
      <c r="Y553" t="n">
        <v>1</v>
      </c>
      <c r="Z553" t="n">
        <v>10</v>
      </c>
    </row>
    <row r="554">
      <c r="A554" t="n">
        <v>3</v>
      </c>
      <c r="B554" t="n">
        <v>70</v>
      </c>
      <c r="C554" t="inlineStr">
        <is>
          <t xml:space="preserve">CONCLUIDO	</t>
        </is>
      </c>
      <c r="D554" t="n">
        <v>2.9796</v>
      </c>
      <c r="E554" t="n">
        <v>33.56</v>
      </c>
      <c r="F554" t="n">
        <v>27.55</v>
      </c>
      <c r="G554" t="n">
        <v>12.62</v>
      </c>
      <c r="H554" t="n">
        <v>0.22</v>
      </c>
      <c r="I554" t="n">
        <v>131</v>
      </c>
      <c r="J554" t="n">
        <v>142.83</v>
      </c>
      <c r="K554" t="n">
        <v>47.83</v>
      </c>
      <c r="L554" t="n">
        <v>1.75</v>
      </c>
      <c r="M554" t="n">
        <v>129</v>
      </c>
      <c r="N554" t="n">
        <v>23.25</v>
      </c>
      <c r="O554" t="n">
        <v>17849.7</v>
      </c>
      <c r="P554" t="n">
        <v>315.5</v>
      </c>
      <c r="Q554" t="n">
        <v>452.81</v>
      </c>
      <c r="R554" t="n">
        <v>186.3</v>
      </c>
      <c r="S554" t="n">
        <v>57.64</v>
      </c>
      <c r="T554" t="n">
        <v>61632.02</v>
      </c>
      <c r="U554" t="n">
        <v>0.31</v>
      </c>
      <c r="V554" t="n">
        <v>0.77</v>
      </c>
      <c r="W554" t="n">
        <v>7.02</v>
      </c>
      <c r="X554" t="n">
        <v>3.82</v>
      </c>
      <c r="Y554" t="n">
        <v>1</v>
      </c>
      <c r="Z554" t="n">
        <v>10</v>
      </c>
    </row>
    <row r="555">
      <c r="A555" t="n">
        <v>4</v>
      </c>
      <c r="B555" t="n">
        <v>70</v>
      </c>
      <c r="C555" t="inlineStr">
        <is>
          <t xml:space="preserve">CONCLUIDO	</t>
        </is>
      </c>
      <c r="D555" t="n">
        <v>3.0871</v>
      </c>
      <c r="E555" t="n">
        <v>32.39</v>
      </c>
      <c r="F555" t="n">
        <v>26.93</v>
      </c>
      <c r="G555" t="n">
        <v>14.43</v>
      </c>
      <c r="H555" t="n">
        <v>0.25</v>
      </c>
      <c r="I555" t="n">
        <v>112</v>
      </c>
      <c r="J555" t="n">
        <v>143.17</v>
      </c>
      <c r="K555" t="n">
        <v>47.83</v>
      </c>
      <c r="L555" t="n">
        <v>2</v>
      </c>
      <c r="M555" t="n">
        <v>110</v>
      </c>
      <c r="N555" t="n">
        <v>23.34</v>
      </c>
      <c r="O555" t="n">
        <v>17891.86</v>
      </c>
      <c r="P555" t="n">
        <v>307.89</v>
      </c>
      <c r="Q555" t="n">
        <v>452.83</v>
      </c>
      <c r="R555" t="n">
        <v>166.95</v>
      </c>
      <c r="S555" t="n">
        <v>57.64</v>
      </c>
      <c r="T555" t="n">
        <v>52051.29</v>
      </c>
      <c r="U555" t="n">
        <v>0.35</v>
      </c>
      <c r="V555" t="n">
        <v>0.79</v>
      </c>
      <c r="W555" t="n">
        <v>6.97</v>
      </c>
      <c r="X555" t="n">
        <v>3.2</v>
      </c>
      <c r="Y555" t="n">
        <v>1</v>
      </c>
      <c r="Z555" t="n">
        <v>10</v>
      </c>
    </row>
    <row r="556">
      <c r="A556" t="n">
        <v>5</v>
      </c>
      <c r="B556" t="n">
        <v>70</v>
      </c>
      <c r="C556" t="inlineStr">
        <is>
          <t xml:space="preserve">CONCLUIDO	</t>
        </is>
      </c>
      <c r="D556" t="n">
        <v>3.1638</v>
      </c>
      <c r="E556" t="n">
        <v>31.61</v>
      </c>
      <c r="F556" t="n">
        <v>26.55</v>
      </c>
      <c r="G556" t="n">
        <v>16.25</v>
      </c>
      <c r="H556" t="n">
        <v>0.28</v>
      </c>
      <c r="I556" t="n">
        <v>98</v>
      </c>
      <c r="J556" t="n">
        <v>143.51</v>
      </c>
      <c r="K556" t="n">
        <v>47.83</v>
      </c>
      <c r="L556" t="n">
        <v>2.25</v>
      </c>
      <c r="M556" t="n">
        <v>96</v>
      </c>
      <c r="N556" t="n">
        <v>23.44</v>
      </c>
      <c r="O556" t="n">
        <v>17934.06</v>
      </c>
      <c r="P556" t="n">
        <v>303.15</v>
      </c>
      <c r="Q556" t="n">
        <v>452.8</v>
      </c>
      <c r="R556" t="n">
        <v>154.02</v>
      </c>
      <c r="S556" t="n">
        <v>57.64</v>
      </c>
      <c r="T556" t="n">
        <v>45659.52</v>
      </c>
      <c r="U556" t="n">
        <v>0.37</v>
      </c>
      <c r="V556" t="n">
        <v>0.8</v>
      </c>
      <c r="W556" t="n">
        <v>6.96</v>
      </c>
      <c r="X556" t="n">
        <v>2.82</v>
      </c>
      <c r="Y556" t="n">
        <v>1</v>
      </c>
      <c r="Z556" t="n">
        <v>10</v>
      </c>
    </row>
    <row r="557">
      <c r="A557" t="n">
        <v>6</v>
      </c>
      <c r="B557" t="n">
        <v>70</v>
      </c>
      <c r="C557" t="inlineStr">
        <is>
          <t xml:space="preserve">CONCLUIDO	</t>
        </is>
      </c>
      <c r="D557" t="n">
        <v>3.2295</v>
      </c>
      <c r="E557" t="n">
        <v>30.96</v>
      </c>
      <c r="F557" t="n">
        <v>26.22</v>
      </c>
      <c r="G557" t="n">
        <v>18.08</v>
      </c>
      <c r="H557" t="n">
        <v>0.31</v>
      </c>
      <c r="I557" t="n">
        <v>87</v>
      </c>
      <c r="J557" t="n">
        <v>143.86</v>
      </c>
      <c r="K557" t="n">
        <v>47.83</v>
      </c>
      <c r="L557" t="n">
        <v>2.5</v>
      </c>
      <c r="M557" t="n">
        <v>85</v>
      </c>
      <c r="N557" t="n">
        <v>23.53</v>
      </c>
      <c r="O557" t="n">
        <v>17976.29</v>
      </c>
      <c r="P557" t="n">
        <v>299.09</v>
      </c>
      <c r="Q557" t="n">
        <v>452.77</v>
      </c>
      <c r="R557" t="n">
        <v>143.5</v>
      </c>
      <c r="S557" t="n">
        <v>57.64</v>
      </c>
      <c r="T557" t="n">
        <v>40453.14</v>
      </c>
      <c r="U557" t="n">
        <v>0.4</v>
      </c>
      <c r="V557" t="n">
        <v>0.8100000000000001</v>
      </c>
      <c r="W557" t="n">
        <v>6.94</v>
      </c>
      <c r="X557" t="n">
        <v>2.49</v>
      </c>
      <c r="Y557" t="n">
        <v>1</v>
      </c>
      <c r="Z557" t="n">
        <v>10</v>
      </c>
    </row>
    <row r="558">
      <c r="A558" t="n">
        <v>7</v>
      </c>
      <c r="B558" t="n">
        <v>70</v>
      </c>
      <c r="C558" t="inlineStr">
        <is>
          <t xml:space="preserve">CONCLUIDO	</t>
        </is>
      </c>
      <c r="D558" t="n">
        <v>3.2788</v>
      </c>
      <c r="E558" t="n">
        <v>30.5</v>
      </c>
      <c r="F558" t="n">
        <v>25.99</v>
      </c>
      <c r="G558" t="n">
        <v>19.74</v>
      </c>
      <c r="H558" t="n">
        <v>0.34</v>
      </c>
      <c r="I558" t="n">
        <v>79</v>
      </c>
      <c r="J558" t="n">
        <v>144.2</v>
      </c>
      <c r="K558" t="n">
        <v>47.83</v>
      </c>
      <c r="L558" t="n">
        <v>2.75</v>
      </c>
      <c r="M558" t="n">
        <v>77</v>
      </c>
      <c r="N558" t="n">
        <v>23.62</v>
      </c>
      <c r="O558" t="n">
        <v>18018.55</v>
      </c>
      <c r="P558" t="n">
        <v>295.8</v>
      </c>
      <c r="Q558" t="n">
        <v>452.64</v>
      </c>
      <c r="R558" t="n">
        <v>136.05</v>
      </c>
      <c r="S558" t="n">
        <v>57.64</v>
      </c>
      <c r="T558" t="n">
        <v>36766.05</v>
      </c>
      <c r="U558" t="n">
        <v>0.42</v>
      </c>
      <c r="V558" t="n">
        <v>0.82</v>
      </c>
      <c r="W558" t="n">
        <v>6.92</v>
      </c>
      <c r="X558" t="n">
        <v>2.26</v>
      </c>
      <c r="Y558" t="n">
        <v>1</v>
      </c>
      <c r="Z558" t="n">
        <v>10</v>
      </c>
    </row>
    <row r="559">
      <c r="A559" t="n">
        <v>8</v>
      </c>
      <c r="B559" t="n">
        <v>70</v>
      </c>
      <c r="C559" t="inlineStr">
        <is>
          <t xml:space="preserve">CONCLUIDO	</t>
        </is>
      </c>
      <c r="D559" t="n">
        <v>3.3338</v>
      </c>
      <c r="E559" t="n">
        <v>30</v>
      </c>
      <c r="F559" t="n">
        <v>25.72</v>
      </c>
      <c r="G559" t="n">
        <v>21.73</v>
      </c>
      <c r="H559" t="n">
        <v>0.37</v>
      </c>
      <c r="I559" t="n">
        <v>71</v>
      </c>
      <c r="J559" t="n">
        <v>144.54</v>
      </c>
      <c r="K559" t="n">
        <v>47.83</v>
      </c>
      <c r="L559" t="n">
        <v>3</v>
      </c>
      <c r="M559" t="n">
        <v>69</v>
      </c>
      <c r="N559" t="n">
        <v>23.71</v>
      </c>
      <c r="O559" t="n">
        <v>18060.85</v>
      </c>
      <c r="P559" t="n">
        <v>292.29</v>
      </c>
      <c r="Q559" t="n">
        <v>452.85</v>
      </c>
      <c r="R559" t="n">
        <v>126.96</v>
      </c>
      <c r="S559" t="n">
        <v>57.64</v>
      </c>
      <c r="T559" t="n">
        <v>32261.86</v>
      </c>
      <c r="U559" t="n">
        <v>0.45</v>
      </c>
      <c r="V559" t="n">
        <v>0.82</v>
      </c>
      <c r="W559" t="n">
        <v>6.91</v>
      </c>
      <c r="X559" t="n">
        <v>1.99</v>
      </c>
      <c r="Y559" t="n">
        <v>1</v>
      </c>
      <c r="Z559" t="n">
        <v>10</v>
      </c>
    </row>
    <row r="560">
      <c r="A560" t="n">
        <v>9</v>
      </c>
      <c r="B560" t="n">
        <v>70</v>
      </c>
      <c r="C560" t="inlineStr">
        <is>
          <t xml:space="preserve">CONCLUIDO	</t>
        </is>
      </c>
      <c r="D560" t="n">
        <v>3.3708</v>
      </c>
      <c r="E560" t="n">
        <v>29.67</v>
      </c>
      <c r="F560" t="n">
        <v>25.56</v>
      </c>
      <c r="G560" t="n">
        <v>23.59</v>
      </c>
      <c r="H560" t="n">
        <v>0.4</v>
      </c>
      <c r="I560" t="n">
        <v>65</v>
      </c>
      <c r="J560" t="n">
        <v>144.89</v>
      </c>
      <c r="K560" t="n">
        <v>47.83</v>
      </c>
      <c r="L560" t="n">
        <v>3.25</v>
      </c>
      <c r="M560" t="n">
        <v>63</v>
      </c>
      <c r="N560" t="n">
        <v>23.81</v>
      </c>
      <c r="O560" t="n">
        <v>18103.18</v>
      </c>
      <c r="P560" t="n">
        <v>290.18</v>
      </c>
      <c r="Q560" t="n">
        <v>452.69</v>
      </c>
      <c r="R560" t="n">
        <v>122.03</v>
      </c>
      <c r="S560" t="n">
        <v>57.64</v>
      </c>
      <c r="T560" t="n">
        <v>29825.92</v>
      </c>
      <c r="U560" t="n">
        <v>0.47</v>
      </c>
      <c r="V560" t="n">
        <v>0.83</v>
      </c>
      <c r="W560" t="n">
        <v>6.9</v>
      </c>
      <c r="X560" t="n">
        <v>1.83</v>
      </c>
      <c r="Y560" t="n">
        <v>1</v>
      </c>
      <c r="Z560" t="n">
        <v>10</v>
      </c>
    </row>
    <row r="561">
      <c r="A561" t="n">
        <v>10</v>
      </c>
      <c r="B561" t="n">
        <v>70</v>
      </c>
      <c r="C561" t="inlineStr">
        <is>
          <t xml:space="preserve">CONCLUIDO	</t>
        </is>
      </c>
      <c r="D561" t="n">
        <v>3.4025</v>
      </c>
      <c r="E561" t="n">
        <v>29.39</v>
      </c>
      <c r="F561" t="n">
        <v>25.43</v>
      </c>
      <c r="G561" t="n">
        <v>25.43</v>
      </c>
      <c r="H561" t="n">
        <v>0.43</v>
      </c>
      <c r="I561" t="n">
        <v>60</v>
      </c>
      <c r="J561" t="n">
        <v>145.23</v>
      </c>
      <c r="K561" t="n">
        <v>47.83</v>
      </c>
      <c r="L561" t="n">
        <v>3.5</v>
      </c>
      <c r="M561" t="n">
        <v>58</v>
      </c>
      <c r="N561" t="n">
        <v>23.9</v>
      </c>
      <c r="O561" t="n">
        <v>18145.54</v>
      </c>
      <c r="P561" t="n">
        <v>288.21</v>
      </c>
      <c r="Q561" t="n">
        <v>452.61</v>
      </c>
      <c r="R561" t="n">
        <v>117.63</v>
      </c>
      <c r="S561" t="n">
        <v>57.64</v>
      </c>
      <c r="T561" t="n">
        <v>27654.97</v>
      </c>
      <c r="U561" t="n">
        <v>0.49</v>
      </c>
      <c r="V561" t="n">
        <v>0.83</v>
      </c>
      <c r="W561" t="n">
        <v>6.9</v>
      </c>
      <c r="X561" t="n">
        <v>1.7</v>
      </c>
      <c r="Y561" t="n">
        <v>1</v>
      </c>
      <c r="Z561" t="n">
        <v>10</v>
      </c>
    </row>
    <row r="562">
      <c r="A562" t="n">
        <v>11</v>
      </c>
      <c r="B562" t="n">
        <v>70</v>
      </c>
      <c r="C562" t="inlineStr">
        <is>
          <t xml:space="preserve">CONCLUIDO	</t>
        </is>
      </c>
      <c r="D562" t="n">
        <v>3.4288</v>
      </c>
      <c r="E562" t="n">
        <v>29.16</v>
      </c>
      <c r="F562" t="n">
        <v>25.32</v>
      </c>
      <c r="G562" t="n">
        <v>27.13</v>
      </c>
      <c r="H562" t="n">
        <v>0.46</v>
      </c>
      <c r="I562" t="n">
        <v>56</v>
      </c>
      <c r="J562" t="n">
        <v>145.57</v>
      </c>
      <c r="K562" t="n">
        <v>47.83</v>
      </c>
      <c r="L562" t="n">
        <v>3.75</v>
      </c>
      <c r="M562" t="n">
        <v>54</v>
      </c>
      <c r="N562" t="n">
        <v>23.99</v>
      </c>
      <c r="O562" t="n">
        <v>18187.93</v>
      </c>
      <c r="P562" t="n">
        <v>286.57</v>
      </c>
      <c r="Q562" t="n">
        <v>452.68</v>
      </c>
      <c r="R562" t="n">
        <v>113.94</v>
      </c>
      <c r="S562" t="n">
        <v>57.64</v>
      </c>
      <c r="T562" t="n">
        <v>25826.62</v>
      </c>
      <c r="U562" t="n">
        <v>0.51</v>
      </c>
      <c r="V562" t="n">
        <v>0.84</v>
      </c>
      <c r="W562" t="n">
        <v>6.89</v>
      </c>
      <c r="X562" t="n">
        <v>1.59</v>
      </c>
      <c r="Y562" t="n">
        <v>1</v>
      </c>
      <c r="Z562" t="n">
        <v>10</v>
      </c>
    </row>
    <row r="563">
      <c r="A563" t="n">
        <v>12</v>
      </c>
      <c r="B563" t="n">
        <v>70</v>
      </c>
      <c r="C563" t="inlineStr">
        <is>
          <t xml:space="preserve">CONCLUIDO	</t>
        </is>
      </c>
      <c r="D563" t="n">
        <v>3.4563</v>
      </c>
      <c r="E563" t="n">
        <v>28.93</v>
      </c>
      <c r="F563" t="n">
        <v>25.2</v>
      </c>
      <c r="G563" t="n">
        <v>29.08</v>
      </c>
      <c r="H563" t="n">
        <v>0.49</v>
      </c>
      <c r="I563" t="n">
        <v>52</v>
      </c>
      <c r="J563" t="n">
        <v>145.92</v>
      </c>
      <c r="K563" t="n">
        <v>47.83</v>
      </c>
      <c r="L563" t="n">
        <v>4</v>
      </c>
      <c r="M563" t="n">
        <v>50</v>
      </c>
      <c r="N563" t="n">
        <v>24.09</v>
      </c>
      <c r="O563" t="n">
        <v>18230.35</v>
      </c>
      <c r="P563" t="n">
        <v>284.7</v>
      </c>
      <c r="Q563" t="n">
        <v>452.73</v>
      </c>
      <c r="R563" t="n">
        <v>110.16</v>
      </c>
      <c r="S563" t="n">
        <v>57.64</v>
      </c>
      <c r="T563" t="n">
        <v>23959.75</v>
      </c>
      <c r="U563" t="n">
        <v>0.52</v>
      </c>
      <c r="V563" t="n">
        <v>0.84</v>
      </c>
      <c r="W563" t="n">
        <v>6.89</v>
      </c>
      <c r="X563" t="n">
        <v>1.48</v>
      </c>
      <c r="Y563" t="n">
        <v>1</v>
      </c>
      <c r="Z563" t="n">
        <v>10</v>
      </c>
    </row>
    <row r="564">
      <c r="A564" t="n">
        <v>13</v>
      </c>
      <c r="B564" t="n">
        <v>70</v>
      </c>
      <c r="C564" t="inlineStr">
        <is>
          <t xml:space="preserve">CONCLUIDO	</t>
        </is>
      </c>
      <c r="D564" t="n">
        <v>3.4783</v>
      </c>
      <c r="E564" t="n">
        <v>28.75</v>
      </c>
      <c r="F564" t="n">
        <v>25.11</v>
      </c>
      <c r="G564" t="n">
        <v>30.74</v>
      </c>
      <c r="H564" t="n">
        <v>0.51</v>
      </c>
      <c r="I564" t="n">
        <v>49</v>
      </c>
      <c r="J564" t="n">
        <v>146.26</v>
      </c>
      <c r="K564" t="n">
        <v>47.83</v>
      </c>
      <c r="L564" t="n">
        <v>4.25</v>
      </c>
      <c r="M564" t="n">
        <v>47</v>
      </c>
      <c r="N564" t="n">
        <v>24.18</v>
      </c>
      <c r="O564" t="n">
        <v>18272.81</v>
      </c>
      <c r="P564" t="n">
        <v>283.28</v>
      </c>
      <c r="Q564" t="n">
        <v>452.71</v>
      </c>
      <c r="R564" t="n">
        <v>106.98</v>
      </c>
      <c r="S564" t="n">
        <v>57.64</v>
      </c>
      <c r="T564" t="n">
        <v>22380.74</v>
      </c>
      <c r="U564" t="n">
        <v>0.54</v>
      </c>
      <c r="V564" t="n">
        <v>0.84</v>
      </c>
      <c r="W564" t="n">
        <v>6.88</v>
      </c>
      <c r="X564" t="n">
        <v>1.38</v>
      </c>
      <c r="Y564" t="n">
        <v>1</v>
      </c>
      <c r="Z564" t="n">
        <v>10</v>
      </c>
    </row>
    <row r="565">
      <c r="A565" t="n">
        <v>14</v>
      </c>
      <c r="B565" t="n">
        <v>70</v>
      </c>
      <c r="C565" t="inlineStr">
        <is>
          <t xml:space="preserve">CONCLUIDO	</t>
        </is>
      </c>
      <c r="D565" t="n">
        <v>3.4987</v>
      </c>
      <c r="E565" t="n">
        <v>28.58</v>
      </c>
      <c r="F565" t="n">
        <v>25.02</v>
      </c>
      <c r="G565" t="n">
        <v>32.64</v>
      </c>
      <c r="H565" t="n">
        <v>0.54</v>
      </c>
      <c r="I565" t="n">
        <v>46</v>
      </c>
      <c r="J565" t="n">
        <v>146.61</v>
      </c>
      <c r="K565" t="n">
        <v>47.83</v>
      </c>
      <c r="L565" t="n">
        <v>4.5</v>
      </c>
      <c r="M565" t="n">
        <v>44</v>
      </c>
      <c r="N565" t="n">
        <v>24.28</v>
      </c>
      <c r="O565" t="n">
        <v>18315.3</v>
      </c>
      <c r="P565" t="n">
        <v>281.88</v>
      </c>
      <c r="Q565" t="n">
        <v>452.68</v>
      </c>
      <c r="R565" t="n">
        <v>104.67</v>
      </c>
      <c r="S565" t="n">
        <v>57.64</v>
      </c>
      <c r="T565" t="n">
        <v>21241.1</v>
      </c>
      <c r="U565" t="n">
        <v>0.55</v>
      </c>
      <c r="V565" t="n">
        <v>0.85</v>
      </c>
      <c r="W565" t="n">
        <v>6.87</v>
      </c>
      <c r="X565" t="n">
        <v>1.3</v>
      </c>
      <c r="Y565" t="n">
        <v>1</v>
      </c>
      <c r="Z565" t="n">
        <v>10</v>
      </c>
    </row>
    <row r="566">
      <c r="A566" t="n">
        <v>15</v>
      </c>
      <c r="B566" t="n">
        <v>70</v>
      </c>
      <c r="C566" t="inlineStr">
        <is>
          <t xml:space="preserve">CONCLUIDO	</t>
        </is>
      </c>
      <c r="D566" t="n">
        <v>3.5115</v>
      </c>
      <c r="E566" t="n">
        <v>28.48</v>
      </c>
      <c r="F566" t="n">
        <v>24.98</v>
      </c>
      <c r="G566" t="n">
        <v>34.06</v>
      </c>
      <c r="H566" t="n">
        <v>0.57</v>
      </c>
      <c r="I566" t="n">
        <v>44</v>
      </c>
      <c r="J566" t="n">
        <v>146.95</v>
      </c>
      <c r="K566" t="n">
        <v>47.83</v>
      </c>
      <c r="L566" t="n">
        <v>4.75</v>
      </c>
      <c r="M566" t="n">
        <v>42</v>
      </c>
      <c r="N566" t="n">
        <v>24.37</v>
      </c>
      <c r="O566" t="n">
        <v>18357.82</v>
      </c>
      <c r="P566" t="n">
        <v>281.02</v>
      </c>
      <c r="Q566" t="n">
        <v>452.67</v>
      </c>
      <c r="R566" t="n">
        <v>103.1</v>
      </c>
      <c r="S566" t="n">
        <v>57.64</v>
      </c>
      <c r="T566" t="n">
        <v>20467.45</v>
      </c>
      <c r="U566" t="n">
        <v>0.5600000000000001</v>
      </c>
      <c r="V566" t="n">
        <v>0.85</v>
      </c>
      <c r="W566" t="n">
        <v>6.87</v>
      </c>
      <c r="X566" t="n">
        <v>1.25</v>
      </c>
      <c r="Y566" t="n">
        <v>1</v>
      </c>
      <c r="Z566" t="n">
        <v>10</v>
      </c>
    </row>
    <row r="567">
      <c r="A567" t="n">
        <v>16</v>
      </c>
      <c r="B567" t="n">
        <v>70</v>
      </c>
      <c r="C567" t="inlineStr">
        <is>
          <t xml:space="preserve">CONCLUIDO	</t>
        </is>
      </c>
      <c r="D567" t="n">
        <v>3.5359</v>
      </c>
      <c r="E567" t="n">
        <v>28.28</v>
      </c>
      <c r="F567" t="n">
        <v>24.87</v>
      </c>
      <c r="G567" t="n">
        <v>36.39</v>
      </c>
      <c r="H567" t="n">
        <v>0.6</v>
      </c>
      <c r="I567" t="n">
        <v>41</v>
      </c>
      <c r="J567" t="n">
        <v>147.3</v>
      </c>
      <c r="K567" t="n">
        <v>47.83</v>
      </c>
      <c r="L567" t="n">
        <v>5</v>
      </c>
      <c r="M567" t="n">
        <v>39</v>
      </c>
      <c r="N567" t="n">
        <v>24.47</v>
      </c>
      <c r="O567" t="n">
        <v>18400.38</v>
      </c>
      <c r="P567" t="n">
        <v>279.27</v>
      </c>
      <c r="Q567" t="n">
        <v>452.65</v>
      </c>
      <c r="R567" t="n">
        <v>99.2</v>
      </c>
      <c r="S567" t="n">
        <v>57.64</v>
      </c>
      <c r="T567" t="n">
        <v>18533.21</v>
      </c>
      <c r="U567" t="n">
        <v>0.58</v>
      </c>
      <c r="V567" t="n">
        <v>0.85</v>
      </c>
      <c r="W567" t="n">
        <v>6.87</v>
      </c>
      <c r="X567" t="n">
        <v>1.14</v>
      </c>
      <c r="Y567" t="n">
        <v>1</v>
      </c>
      <c r="Z567" t="n">
        <v>10</v>
      </c>
    </row>
    <row r="568">
      <c r="A568" t="n">
        <v>17</v>
      </c>
      <c r="B568" t="n">
        <v>70</v>
      </c>
      <c r="C568" t="inlineStr">
        <is>
          <t xml:space="preserve">CONCLUIDO	</t>
        </is>
      </c>
      <c r="D568" t="n">
        <v>3.5517</v>
      </c>
      <c r="E568" t="n">
        <v>28.16</v>
      </c>
      <c r="F568" t="n">
        <v>24.8</v>
      </c>
      <c r="G568" t="n">
        <v>38.16</v>
      </c>
      <c r="H568" t="n">
        <v>0.63</v>
      </c>
      <c r="I568" t="n">
        <v>39</v>
      </c>
      <c r="J568" t="n">
        <v>147.64</v>
      </c>
      <c r="K568" t="n">
        <v>47.83</v>
      </c>
      <c r="L568" t="n">
        <v>5.25</v>
      </c>
      <c r="M568" t="n">
        <v>37</v>
      </c>
      <c r="N568" t="n">
        <v>24.56</v>
      </c>
      <c r="O568" t="n">
        <v>18442.97</v>
      </c>
      <c r="P568" t="n">
        <v>277.91</v>
      </c>
      <c r="Q568" t="n">
        <v>452.7</v>
      </c>
      <c r="R568" t="n">
        <v>97.61</v>
      </c>
      <c r="S568" t="n">
        <v>57.64</v>
      </c>
      <c r="T568" t="n">
        <v>17750.38</v>
      </c>
      <c r="U568" t="n">
        <v>0.59</v>
      </c>
      <c r="V568" t="n">
        <v>0.86</v>
      </c>
      <c r="W568" t="n">
        <v>6.85</v>
      </c>
      <c r="X568" t="n">
        <v>1.07</v>
      </c>
      <c r="Y568" t="n">
        <v>1</v>
      </c>
      <c r="Z568" t="n">
        <v>10</v>
      </c>
    </row>
    <row r="569">
      <c r="A569" t="n">
        <v>18</v>
      </c>
      <c r="B569" t="n">
        <v>70</v>
      </c>
      <c r="C569" t="inlineStr">
        <is>
          <t xml:space="preserve">CONCLUIDO	</t>
        </is>
      </c>
      <c r="D569" t="n">
        <v>3.5548</v>
      </c>
      <c r="E569" t="n">
        <v>28.13</v>
      </c>
      <c r="F569" t="n">
        <v>24.8</v>
      </c>
      <c r="G569" t="n">
        <v>39.17</v>
      </c>
      <c r="H569" t="n">
        <v>0.66</v>
      </c>
      <c r="I569" t="n">
        <v>38</v>
      </c>
      <c r="J569" t="n">
        <v>147.99</v>
      </c>
      <c r="K569" t="n">
        <v>47.83</v>
      </c>
      <c r="L569" t="n">
        <v>5.5</v>
      </c>
      <c r="M569" t="n">
        <v>36</v>
      </c>
      <c r="N569" t="n">
        <v>24.66</v>
      </c>
      <c r="O569" t="n">
        <v>18485.59</v>
      </c>
      <c r="P569" t="n">
        <v>277.42</v>
      </c>
      <c r="Q569" t="n">
        <v>452.72</v>
      </c>
      <c r="R569" t="n">
        <v>97.31999999999999</v>
      </c>
      <c r="S569" t="n">
        <v>57.64</v>
      </c>
      <c r="T569" t="n">
        <v>17607</v>
      </c>
      <c r="U569" t="n">
        <v>0.59</v>
      </c>
      <c r="V569" t="n">
        <v>0.85</v>
      </c>
      <c r="W569" t="n">
        <v>6.86</v>
      </c>
      <c r="X569" t="n">
        <v>1.08</v>
      </c>
      <c r="Y569" t="n">
        <v>1</v>
      </c>
      <c r="Z569" t="n">
        <v>10</v>
      </c>
    </row>
    <row r="570">
      <c r="A570" t="n">
        <v>19</v>
      </c>
      <c r="B570" t="n">
        <v>70</v>
      </c>
      <c r="C570" t="inlineStr">
        <is>
          <t xml:space="preserve">CONCLUIDO	</t>
        </is>
      </c>
      <c r="D570" t="n">
        <v>3.5694</v>
      </c>
      <c r="E570" t="n">
        <v>28.02</v>
      </c>
      <c r="F570" t="n">
        <v>24.75</v>
      </c>
      <c r="G570" t="n">
        <v>41.25</v>
      </c>
      <c r="H570" t="n">
        <v>0.6899999999999999</v>
      </c>
      <c r="I570" t="n">
        <v>36</v>
      </c>
      <c r="J570" t="n">
        <v>148.33</v>
      </c>
      <c r="K570" t="n">
        <v>47.83</v>
      </c>
      <c r="L570" t="n">
        <v>5.75</v>
      </c>
      <c r="M570" t="n">
        <v>34</v>
      </c>
      <c r="N570" t="n">
        <v>24.75</v>
      </c>
      <c r="O570" t="n">
        <v>18528.25</v>
      </c>
      <c r="P570" t="n">
        <v>276.79</v>
      </c>
      <c r="Q570" t="n">
        <v>452.64</v>
      </c>
      <c r="R570" t="n">
        <v>95.73999999999999</v>
      </c>
      <c r="S570" t="n">
        <v>57.64</v>
      </c>
      <c r="T570" t="n">
        <v>16826.73</v>
      </c>
      <c r="U570" t="n">
        <v>0.6</v>
      </c>
      <c r="V570" t="n">
        <v>0.86</v>
      </c>
      <c r="W570" t="n">
        <v>6.85</v>
      </c>
      <c r="X570" t="n">
        <v>1.02</v>
      </c>
      <c r="Y570" t="n">
        <v>1</v>
      </c>
      <c r="Z570" t="n">
        <v>10</v>
      </c>
    </row>
    <row r="571">
      <c r="A571" t="n">
        <v>20</v>
      </c>
      <c r="B571" t="n">
        <v>70</v>
      </c>
      <c r="C571" t="inlineStr">
        <is>
          <t xml:space="preserve">CONCLUIDO	</t>
        </is>
      </c>
      <c r="D571" t="n">
        <v>3.587</v>
      </c>
      <c r="E571" t="n">
        <v>27.88</v>
      </c>
      <c r="F571" t="n">
        <v>24.67</v>
      </c>
      <c r="G571" t="n">
        <v>43.53</v>
      </c>
      <c r="H571" t="n">
        <v>0.71</v>
      </c>
      <c r="I571" t="n">
        <v>34</v>
      </c>
      <c r="J571" t="n">
        <v>148.68</v>
      </c>
      <c r="K571" t="n">
        <v>47.83</v>
      </c>
      <c r="L571" t="n">
        <v>6</v>
      </c>
      <c r="M571" t="n">
        <v>32</v>
      </c>
      <c r="N571" t="n">
        <v>24.85</v>
      </c>
      <c r="O571" t="n">
        <v>18570.94</v>
      </c>
      <c r="P571" t="n">
        <v>275.23</v>
      </c>
      <c r="Q571" t="n">
        <v>452.71</v>
      </c>
      <c r="R571" t="n">
        <v>92.64</v>
      </c>
      <c r="S571" t="n">
        <v>57.64</v>
      </c>
      <c r="T571" t="n">
        <v>15286</v>
      </c>
      <c r="U571" t="n">
        <v>0.62</v>
      </c>
      <c r="V571" t="n">
        <v>0.86</v>
      </c>
      <c r="W571" t="n">
        <v>6.86</v>
      </c>
      <c r="X571" t="n">
        <v>0.9399999999999999</v>
      </c>
      <c r="Y571" t="n">
        <v>1</v>
      </c>
      <c r="Z571" t="n">
        <v>10</v>
      </c>
    </row>
    <row r="572">
      <c r="A572" t="n">
        <v>21</v>
      </c>
      <c r="B572" t="n">
        <v>70</v>
      </c>
      <c r="C572" t="inlineStr">
        <is>
          <t xml:space="preserve">CONCLUIDO	</t>
        </is>
      </c>
      <c r="D572" t="n">
        <v>3.5931</v>
      </c>
      <c r="E572" t="n">
        <v>27.83</v>
      </c>
      <c r="F572" t="n">
        <v>24.65</v>
      </c>
      <c r="G572" t="n">
        <v>44.82</v>
      </c>
      <c r="H572" t="n">
        <v>0.74</v>
      </c>
      <c r="I572" t="n">
        <v>33</v>
      </c>
      <c r="J572" t="n">
        <v>149.02</v>
      </c>
      <c r="K572" t="n">
        <v>47.83</v>
      </c>
      <c r="L572" t="n">
        <v>6.25</v>
      </c>
      <c r="M572" t="n">
        <v>31</v>
      </c>
      <c r="N572" t="n">
        <v>24.95</v>
      </c>
      <c r="O572" t="n">
        <v>18613.66</v>
      </c>
      <c r="P572" t="n">
        <v>274.92</v>
      </c>
      <c r="Q572" t="n">
        <v>452.6</v>
      </c>
      <c r="R572" t="n">
        <v>92.28</v>
      </c>
      <c r="S572" t="n">
        <v>57.64</v>
      </c>
      <c r="T572" t="n">
        <v>15111.33</v>
      </c>
      <c r="U572" t="n">
        <v>0.62</v>
      </c>
      <c r="V572" t="n">
        <v>0.86</v>
      </c>
      <c r="W572" t="n">
        <v>6.85</v>
      </c>
      <c r="X572" t="n">
        <v>0.92</v>
      </c>
      <c r="Y572" t="n">
        <v>1</v>
      </c>
      <c r="Z572" t="n">
        <v>10</v>
      </c>
    </row>
    <row r="573">
      <c r="A573" t="n">
        <v>22</v>
      </c>
      <c r="B573" t="n">
        <v>70</v>
      </c>
      <c r="C573" t="inlineStr">
        <is>
          <t xml:space="preserve">CONCLUIDO	</t>
        </is>
      </c>
      <c r="D573" t="n">
        <v>3.5993</v>
      </c>
      <c r="E573" t="n">
        <v>27.78</v>
      </c>
      <c r="F573" t="n">
        <v>24.63</v>
      </c>
      <c r="G573" t="n">
        <v>46.18</v>
      </c>
      <c r="H573" t="n">
        <v>0.77</v>
      </c>
      <c r="I573" t="n">
        <v>32</v>
      </c>
      <c r="J573" t="n">
        <v>149.37</v>
      </c>
      <c r="K573" t="n">
        <v>47.83</v>
      </c>
      <c r="L573" t="n">
        <v>6.5</v>
      </c>
      <c r="M573" t="n">
        <v>30</v>
      </c>
      <c r="N573" t="n">
        <v>25.04</v>
      </c>
      <c r="O573" t="n">
        <v>18656.42</v>
      </c>
      <c r="P573" t="n">
        <v>274.18</v>
      </c>
      <c r="Q573" t="n">
        <v>452.62</v>
      </c>
      <c r="R573" t="n">
        <v>91.77</v>
      </c>
      <c r="S573" t="n">
        <v>57.64</v>
      </c>
      <c r="T573" t="n">
        <v>14861.21</v>
      </c>
      <c r="U573" t="n">
        <v>0.63</v>
      </c>
      <c r="V573" t="n">
        <v>0.86</v>
      </c>
      <c r="W573" t="n">
        <v>6.85</v>
      </c>
      <c r="X573" t="n">
        <v>0.91</v>
      </c>
      <c r="Y573" t="n">
        <v>1</v>
      </c>
      <c r="Z573" t="n">
        <v>10</v>
      </c>
    </row>
    <row r="574">
      <c r="A574" t="n">
        <v>23</v>
      </c>
      <c r="B574" t="n">
        <v>70</v>
      </c>
      <c r="C574" t="inlineStr">
        <is>
          <t xml:space="preserve">CONCLUIDO	</t>
        </is>
      </c>
      <c r="D574" t="n">
        <v>3.6176</v>
      </c>
      <c r="E574" t="n">
        <v>27.64</v>
      </c>
      <c r="F574" t="n">
        <v>24.55</v>
      </c>
      <c r="G574" t="n">
        <v>49.09</v>
      </c>
      <c r="H574" t="n">
        <v>0.8</v>
      </c>
      <c r="I574" t="n">
        <v>30</v>
      </c>
      <c r="J574" t="n">
        <v>149.72</v>
      </c>
      <c r="K574" t="n">
        <v>47.83</v>
      </c>
      <c r="L574" t="n">
        <v>6.75</v>
      </c>
      <c r="M574" t="n">
        <v>28</v>
      </c>
      <c r="N574" t="n">
        <v>25.14</v>
      </c>
      <c r="O574" t="n">
        <v>18699.2</v>
      </c>
      <c r="P574" t="n">
        <v>272.84</v>
      </c>
      <c r="Q574" t="n">
        <v>452.66</v>
      </c>
      <c r="R574" t="n">
        <v>88.89</v>
      </c>
      <c r="S574" t="n">
        <v>57.64</v>
      </c>
      <c r="T574" t="n">
        <v>13433.81</v>
      </c>
      <c r="U574" t="n">
        <v>0.65</v>
      </c>
      <c r="V574" t="n">
        <v>0.86</v>
      </c>
      <c r="W574" t="n">
        <v>6.85</v>
      </c>
      <c r="X574" t="n">
        <v>0.82</v>
      </c>
      <c r="Y574" t="n">
        <v>1</v>
      </c>
      <c r="Z574" t="n">
        <v>10</v>
      </c>
    </row>
    <row r="575">
      <c r="A575" t="n">
        <v>24</v>
      </c>
      <c r="B575" t="n">
        <v>70</v>
      </c>
      <c r="C575" t="inlineStr">
        <is>
          <t xml:space="preserve">CONCLUIDO	</t>
        </is>
      </c>
      <c r="D575" t="n">
        <v>3.624</v>
      </c>
      <c r="E575" t="n">
        <v>27.59</v>
      </c>
      <c r="F575" t="n">
        <v>24.53</v>
      </c>
      <c r="G575" t="n">
        <v>50.75</v>
      </c>
      <c r="H575" t="n">
        <v>0.83</v>
      </c>
      <c r="I575" t="n">
        <v>29</v>
      </c>
      <c r="J575" t="n">
        <v>150.07</v>
      </c>
      <c r="K575" t="n">
        <v>47.83</v>
      </c>
      <c r="L575" t="n">
        <v>7</v>
      </c>
      <c r="M575" t="n">
        <v>27</v>
      </c>
      <c r="N575" t="n">
        <v>25.24</v>
      </c>
      <c r="O575" t="n">
        <v>18742.03</v>
      </c>
      <c r="P575" t="n">
        <v>271.83</v>
      </c>
      <c r="Q575" t="n">
        <v>452.65</v>
      </c>
      <c r="R575" t="n">
        <v>88.31999999999999</v>
      </c>
      <c r="S575" t="n">
        <v>57.64</v>
      </c>
      <c r="T575" t="n">
        <v>13154.64</v>
      </c>
      <c r="U575" t="n">
        <v>0.65</v>
      </c>
      <c r="V575" t="n">
        <v>0.86</v>
      </c>
      <c r="W575" t="n">
        <v>6.84</v>
      </c>
      <c r="X575" t="n">
        <v>0.8</v>
      </c>
      <c r="Y575" t="n">
        <v>1</v>
      </c>
      <c r="Z575" t="n">
        <v>10</v>
      </c>
    </row>
    <row r="576">
      <c r="A576" t="n">
        <v>25</v>
      </c>
      <c r="B576" t="n">
        <v>70</v>
      </c>
      <c r="C576" t="inlineStr">
        <is>
          <t xml:space="preserve">CONCLUIDO	</t>
        </is>
      </c>
      <c r="D576" t="n">
        <v>3.6309</v>
      </c>
      <c r="E576" t="n">
        <v>27.54</v>
      </c>
      <c r="F576" t="n">
        <v>24.5</v>
      </c>
      <c r="G576" t="n">
        <v>52.51</v>
      </c>
      <c r="H576" t="n">
        <v>0.85</v>
      </c>
      <c r="I576" t="n">
        <v>28</v>
      </c>
      <c r="J576" t="n">
        <v>150.41</v>
      </c>
      <c r="K576" t="n">
        <v>47.83</v>
      </c>
      <c r="L576" t="n">
        <v>7.25</v>
      </c>
      <c r="M576" t="n">
        <v>26</v>
      </c>
      <c r="N576" t="n">
        <v>25.33</v>
      </c>
      <c r="O576" t="n">
        <v>18784.88</v>
      </c>
      <c r="P576" t="n">
        <v>271.44</v>
      </c>
      <c r="Q576" t="n">
        <v>452.59</v>
      </c>
      <c r="R576" t="n">
        <v>87.79000000000001</v>
      </c>
      <c r="S576" t="n">
        <v>57.64</v>
      </c>
      <c r="T576" t="n">
        <v>12894.32</v>
      </c>
      <c r="U576" t="n">
        <v>0.66</v>
      </c>
      <c r="V576" t="n">
        <v>0.87</v>
      </c>
      <c r="W576" t="n">
        <v>6.84</v>
      </c>
      <c r="X576" t="n">
        <v>0.78</v>
      </c>
      <c r="Y576" t="n">
        <v>1</v>
      </c>
      <c r="Z576" t="n">
        <v>10</v>
      </c>
    </row>
    <row r="577">
      <c r="A577" t="n">
        <v>26</v>
      </c>
      <c r="B577" t="n">
        <v>70</v>
      </c>
      <c r="C577" t="inlineStr">
        <is>
          <t xml:space="preserve">CONCLUIDO	</t>
        </is>
      </c>
      <c r="D577" t="n">
        <v>3.6379</v>
      </c>
      <c r="E577" t="n">
        <v>27.49</v>
      </c>
      <c r="F577" t="n">
        <v>24.48</v>
      </c>
      <c r="G577" t="n">
        <v>54.4</v>
      </c>
      <c r="H577" t="n">
        <v>0.88</v>
      </c>
      <c r="I577" t="n">
        <v>27</v>
      </c>
      <c r="J577" t="n">
        <v>150.76</v>
      </c>
      <c r="K577" t="n">
        <v>47.83</v>
      </c>
      <c r="L577" t="n">
        <v>7.5</v>
      </c>
      <c r="M577" t="n">
        <v>25</v>
      </c>
      <c r="N577" t="n">
        <v>25.43</v>
      </c>
      <c r="O577" t="n">
        <v>18827.77</v>
      </c>
      <c r="P577" t="n">
        <v>270.66</v>
      </c>
      <c r="Q577" t="n">
        <v>452.68</v>
      </c>
      <c r="R577" t="n">
        <v>86.87</v>
      </c>
      <c r="S577" t="n">
        <v>57.64</v>
      </c>
      <c r="T577" t="n">
        <v>12437.16</v>
      </c>
      <c r="U577" t="n">
        <v>0.66</v>
      </c>
      <c r="V577" t="n">
        <v>0.87</v>
      </c>
      <c r="W577" t="n">
        <v>6.84</v>
      </c>
      <c r="X577" t="n">
        <v>0.75</v>
      </c>
      <c r="Y577" t="n">
        <v>1</v>
      </c>
      <c r="Z577" t="n">
        <v>10</v>
      </c>
    </row>
    <row r="578">
      <c r="A578" t="n">
        <v>27</v>
      </c>
      <c r="B578" t="n">
        <v>70</v>
      </c>
      <c r="C578" t="inlineStr">
        <is>
          <t xml:space="preserve">CONCLUIDO	</t>
        </is>
      </c>
      <c r="D578" t="n">
        <v>3.6457</v>
      </c>
      <c r="E578" t="n">
        <v>27.43</v>
      </c>
      <c r="F578" t="n">
        <v>24.45</v>
      </c>
      <c r="G578" t="n">
        <v>56.42</v>
      </c>
      <c r="H578" t="n">
        <v>0.91</v>
      </c>
      <c r="I578" t="n">
        <v>26</v>
      </c>
      <c r="J578" t="n">
        <v>151.11</v>
      </c>
      <c r="K578" t="n">
        <v>47.83</v>
      </c>
      <c r="L578" t="n">
        <v>7.75</v>
      </c>
      <c r="M578" t="n">
        <v>24</v>
      </c>
      <c r="N578" t="n">
        <v>25.53</v>
      </c>
      <c r="O578" t="n">
        <v>18870.7</v>
      </c>
      <c r="P578" t="n">
        <v>269.57</v>
      </c>
      <c r="Q578" t="n">
        <v>452.66</v>
      </c>
      <c r="R578" t="n">
        <v>85.97</v>
      </c>
      <c r="S578" t="n">
        <v>57.64</v>
      </c>
      <c r="T578" t="n">
        <v>11993.51</v>
      </c>
      <c r="U578" t="n">
        <v>0.67</v>
      </c>
      <c r="V578" t="n">
        <v>0.87</v>
      </c>
      <c r="W578" t="n">
        <v>6.84</v>
      </c>
      <c r="X578" t="n">
        <v>0.72</v>
      </c>
      <c r="Y578" t="n">
        <v>1</v>
      </c>
      <c r="Z578" t="n">
        <v>10</v>
      </c>
    </row>
    <row r="579">
      <c r="A579" t="n">
        <v>28</v>
      </c>
      <c r="B579" t="n">
        <v>70</v>
      </c>
      <c r="C579" t="inlineStr">
        <is>
          <t xml:space="preserve">CONCLUIDO	</t>
        </is>
      </c>
      <c r="D579" t="n">
        <v>3.6462</v>
      </c>
      <c r="E579" t="n">
        <v>27.43</v>
      </c>
      <c r="F579" t="n">
        <v>24.45</v>
      </c>
      <c r="G579" t="n">
        <v>56.42</v>
      </c>
      <c r="H579" t="n">
        <v>0.9399999999999999</v>
      </c>
      <c r="I579" t="n">
        <v>26</v>
      </c>
      <c r="J579" t="n">
        <v>151.46</v>
      </c>
      <c r="K579" t="n">
        <v>47.83</v>
      </c>
      <c r="L579" t="n">
        <v>8</v>
      </c>
      <c r="M579" t="n">
        <v>24</v>
      </c>
      <c r="N579" t="n">
        <v>25.63</v>
      </c>
      <c r="O579" t="n">
        <v>18913.66</v>
      </c>
      <c r="P579" t="n">
        <v>269.1</v>
      </c>
      <c r="Q579" t="n">
        <v>452.61</v>
      </c>
      <c r="R579" t="n">
        <v>86.04000000000001</v>
      </c>
      <c r="S579" t="n">
        <v>57.64</v>
      </c>
      <c r="T579" t="n">
        <v>12026.26</v>
      </c>
      <c r="U579" t="n">
        <v>0.67</v>
      </c>
      <c r="V579" t="n">
        <v>0.87</v>
      </c>
      <c r="W579" t="n">
        <v>6.83</v>
      </c>
      <c r="X579" t="n">
        <v>0.72</v>
      </c>
      <c r="Y579" t="n">
        <v>1</v>
      </c>
      <c r="Z579" t="n">
        <v>10</v>
      </c>
    </row>
    <row r="580">
      <c r="A580" t="n">
        <v>29</v>
      </c>
      <c r="B580" t="n">
        <v>70</v>
      </c>
      <c r="C580" t="inlineStr">
        <is>
          <t xml:space="preserve">CONCLUIDO	</t>
        </is>
      </c>
      <c r="D580" t="n">
        <v>3.6545</v>
      </c>
      <c r="E580" t="n">
        <v>27.36</v>
      </c>
      <c r="F580" t="n">
        <v>24.41</v>
      </c>
      <c r="G580" t="n">
        <v>58.59</v>
      </c>
      <c r="H580" t="n">
        <v>0.96</v>
      </c>
      <c r="I580" t="n">
        <v>25</v>
      </c>
      <c r="J580" t="n">
        <v>151.81</v>
      </c>
      <c r="K580" t="n">
        <v>47.83</v>
      </c>
      <c r="L580" t="n">
        <v>8.25</v>
      </c>
      <c r="M580" t="n">
        <v>23</v>
      </c>
      <c r="N580" t="n">
        <v>25.73</v>
      </c>
      <c r="O580" t="n">
        <v>18956.65</v>
      </c>
      <c r="P580" t="n">
        <v>268.51</v>
      </c>
      <c r="Q580" t="n">
        <v>452.68</v>
      </c>
      <c r="R580" t="n">
        <v>84.67</v>
      </c>
      <c r="S580" t="n">
        <v>57.64</v>
      </c>
      <c r="T580" t="n">
        <v>11349.39</v>
      </c>
      <c r="U580" t="n">
        <v>0.68</v>
      </c>
      <c r="V580" t="n">
        <v>0.87</v>
      </c>
      <c r="W580" t="n">
        <v>6.84</v>
      </c>
      <c r="X580" t="n">
        <v>0.6899999999999999</v>
      </c>
      <c r="Y580" t="n">
        <v>1</v>
      </c>
      <c r="Z580" t="n">
        <v>10</v>
      </c>
    </row>
    <row r="581">
      <c r="A581" t="n">
        <v>30</v>
      </c>
      <c r="B581" t="n">
        <v>70</v>
      </c>
      <c r="C581" t="inlineStr">
        <is>
          <t xml:space="preserve">CONCLUIDO	</t>
        </is>
      </c>
      <c r="D581" t="n">
        <v>3.6627</v>
      </c>
      <c r="E581" t="n">
        <v>27.3</v>
      </c>
      <c r="F581" t="n">
        <v>24.38</v>
      </c>
      <c r="G581" t="n">
        <v>60.95</v>
      </c>
      <c r="H581" t="n">
        <v>0.99</v>
      </c>
      <c r="I581" t="n">
        <v>24</v>
      </c>
      <c r="J581" t="n">
        <v>152.15</v>
      </c>
      <c r="K581" t="n">
        <v>47.83</v>
      </c>
      <c r="L581" t="n">
        <v>8.5</v>
      </c>
      <c r="M581" t="n">
        <v>22</v>
      </c>
      <c r="N581" t="n">
        <v>25.83</v>
      </c>
      <c r="O581" t="n">
        <v>18999.67</v>
      </c>
      <c r="P581" t="n">
        <v>268.1</v>
      </c>
      <c r="Q581" t="n">
        <v>452.57</v>
      </c>
      <c r="R581" t="n">
        <v>83.75</v>
      </c>
      <c r="S581" t="n">
        <v>57.64</v>
      </c>
      <c r="T581" t="n">
        <v>10891.09</v>
      </c>
      <c r="U581" t="n">
        <v>0.6899999999999999</v>
      </c>
      <c r="V581" t="n">
        <v>0.87</v>
      </c>
      <c r="W581" t="n">
        <v>6.83</v>
      </c>
      <c r="X581" t="n">
        <v>0.66</v>
      </c>
      <c r="Y581" t="n">
        <v>1</v>
      </c>
      <c r="Z581" t="n">
        <v>10</v>
      </c>
    </row>
    <row r="582">
      <c r="A582" t="n">
        <v>31</v>
      </c>
      <c r="B582" t="n">
        <v>70</v>
      </c>
      <c r="C582" t="inlineStr">
        <is>
          <t xml:space="preserve">CONCLUIDO	</t>
        </is>
      </c>
      <c r="D582" t="n">
        <v>3.6707</v>
      </c>
      <c r="E582" t="n">
        <v>27.24</v>
      </c>
      <c r="F582" t="n">
        <v>24.35</v>
      </c>
      <c r="G582" t="n">
        <v>63.52</v>
      </c>
      <c r="H582" t="n">
        <v>1.02</v>
      </c>
      <c r="I582" t="n">
        <v>23</v>
      </c>
      <c r="J582" t="n">
        <v>152.5</v>
      </c>
      <c r="K582" t="n">
        <v>47.83</v>
      </c>
      <c r="L582" t="n">
        <v>8.75</v>
      </c>
      <c r="M582" t="n">
        <v>21</v>
      </c>
      <c r="N582" t="n">
        <v>25.93</v>
      </c>
      <c r="O582" t="n">
        <v>19042.73</v>
      </c>
      <c r="P582" t="n">
        <v>266.89</v>
      </c>
      <c r="Q582" t="n">
        <v>452.59</v>
      </c>
      <c r="R582" t="n">
        <v>82.48</v>
      </c>
      <c r="S582" t="n">
        <v>57.64</v>
      </c>
      <c r="T582" t="n">
        <v>10264.64</v>
      </c>
      <c r="U582" t="n">
        <v>0.7</v>
      </c>
      <c r="V582" t="n">
        <v>0.87</v>
      </c>
      <c r="W582" t="n">
        <v>6.84</v>
      </c>
      <c r="X582" t="n">
        <v>0.63</v>
      </c>
      <c r="Y582" t="n">
        <v>1</v>
      </c>
      <c r="Z582" t="n">
        <v>10</v>
      </c>
    </row>
    <row r="583">
      <c r="A583" t="n">
        <v>32</v>
      </c>
      <c r="B583" t="n">
        <v>70</v>
      </c>
      <c r="C583" t="inlineStr">
        <is>
          <t xml:space="preserve">CONCLUIDO	</t>
        </is>
      </c>
      <c r="D583" t="n">
        <v>3.6709</v>
      </c>
      <c r="E583" t="n">
        <v>27.24</v>
      </c>
      <c r="F583" t="n">
        <v>24.35</v>
      </c>
      <c r="G583" t="n">
        <v>63.52</v>
      </c>
      <c r="H583" t="n">
        <v>1.04</v>
      </c>
      <c r="I583" t="n">
        <v>23</v>
      </c>
      <c r="J583" t="n">
        <v>152.85</v>
      </c>
      <c r="K583" t="n">
        <v>47.83</v>
      </c>
      <c r="L583" t="n">
        <v>9</v>
      </c>
      <c r="M583" t="n">
        <v>21</v>
      </c>
      <c r="N583" t="n">
        <v>26.03</v>
      </c>
      <c r="O583" t="n">
        <v>19085.83</v>
      </c>
      <c r="P583" t="n">
        <v>266.24</v>
      </c>
      <c r="Q583" t="n">
        <v>452.62</v>
      </c>
      <c r="R583" t="n">
        <v>82.66</v>
      </c>
      <c r="S583" t="n">
        <v>57.64</v>
      </c>
      <c r="T583" t="n">
        <v>10351.03</v>
      </c>
      <c r="U583" t="n">
        <v>0.7</v>
      </c>
      <c r="V583" t="n">
        <v>0.87</v>
      </c>
      <c r="W583" t="n">
        <v>6.83</v>
      </c>
      <c r="X583" t="n">
        <v>0.62</v>
      </c>
      <c r="Y583" t="n">
        <v>1</v>
      </c>
      <c r="Z583" t="n">
        <v>10</v>
      </c>
    </row>
    <row r="584">
      <c r="A584" t="n">
        <v>33</v>
      </c>
      <c r="B584" t="n">
        <v>70</v>
      </c>
      <c r="C584" t="inlineStr">
        <is>
          <t xml:space="preserve">CONCLUIDO	</t>
        </is>
      </c>
      <c r="D584" t="n">
        <v>3.679</v>
      </c>
      <c r="E584" t="n">
        <v>27.18</v>
      </c>
      <c r="F584" t="n">
        <v>24.32</v>
      </c>
      <c r="G584" t="n">
        <v>66.31999999999999</v>
      </c>
      <c r="H584" t="n">
        <v>1.07</v>
      </c>
      <c r="I584" t="n">
        <v>22</v>
      </c>
      <c r="J584" t="n">
        <v>153.2</v>
      </c>
      <c r="K584" t="n">
        <v>47.83</v>
      </c>
      <c r="L584" t="n">
        <v>9.25</v>
      </c>
      <c r="M584" t="n">
        <v>20</v>
      </c>
      <c r="N584" t="n">
        <v>26.12</v>
      </c>
      <c r="O584" t="n">
        <v>19128.96</v>
      </c>
      <c r="P584" t="n">
        <v>265.84</v>
      </c>
      <c r="Q584" t="n">
        <v>452.58</v>
      </c>
      <c r="R584" t="n">
        <v>81.63</v>
      </c>
      <c r="S584" t="n">
        <v>57.64</v>
      </c>
      <c r="T584" t="n">
        <v>9840.58</v>
      </c>
      <c r="U584" t="n">
        <v>0.71</v>
      </c>
      <c r="V584" t="n">
        <v>0.87</v>
      </c>
      <c r="W584" t="n">
        <v>6.83</v>
      </c>
      <c r="X584" t="n">
        <v>0.59</v>
      </c>
      <c r="Y584" t="n">
        <v>1</v>
      </c>
      <c r="Z584" t="n">
        <v>10</v>
      </c>
    </row>
    <row r="585">
      <c r="A585" t="n">
        <v>34</v>
      </c>
      <c r="B585" t="n">
        <v>70</v>
      </c>
      <c r="C585" t="inlineStr">
        <is>
          <t xml:space="preserve">CONCLUIDO	</t>
        </is>
      </c>
      <c r="D585" t="n">
        <v>3.6856</v>
      </c>
      <c r="E585" t="n">
        <v>27.13</v>
      </c>
      <c r="F585" t="n">
        <v>24.3</v>
      </c>
      <c r="G585" t="n">
        <v>69.42</v>
      </c>
      <c r="H585" t="n">
        <v>1.1</v>
      </c>
      <c r="I585" t="n">
        <v>21</v>
      </c>
      <c r="J585" t="n">
        <v>153.55</v>
      </c>
      <c r="K585" t="n">
        <v>47.83</v>
      </c>
      <c r="L585" t="n">
        <v>9.5</v>
      </c>
      <c r="M585" t="n">
        <v>19</v>
      </c>
      <c r="N585" t="n">
        <v>26.22</v>
      </c>
      <c r="O585" t="n">
        <v>19172.12</v>
      </c>
      <c r="P585" t="n">
        <v>264.86</v>
      </c>
      <c r="Q585" t="n">
        <v>452.56</v>
      </c>
      <c r="R585" t="n">
        <v>80.75</v>
      </c>
      <c r="S585" t="n">
        <v>57.64</v>
      </c>
      <c r="T585" t="n">
        <v>9407.01</v>
      </c>
      <c r="U585" t="n">
        <v>0.71</v>
      </c>
      <c r="V585" t="n">
        <v>0.87</v>
      </c>
      <c r="W585" t="n">
        <v>6.83</v>
      </c>
      <c r="X585" t="n">
        <v>0.57</v>
      </c>
      <c r="Y585" t="n">
        <v>1</v>
      </c>
      <c r="Z585" t="n">
        <v>10</v>
      </c>
    </row>
    <row r="586">
      <c r="A586" t="n">
        <v>35</v>
      </c>
      <c r="B586" t="n">
        <v>70</v>
      </c>
      <c r="C586" t="inlineStr">
        <is>
          <t xml:space="preserve">CONCLUIDO	</t>
        </is>
      </c>
      <c r="D586" t="n">
        <v>3.686</v>
      </c>
      <c r="E586" t="n">
        <v>27.13</v>
      </c>
      <c r="F586" t="n">
        <v>24.29</v>
      </c>
      <c r="G586" t="n">
        <v>69.41</v>
      </c>
      <c r="H586" t="n">
        <v>1.12</v>
      </c>
      <c r="I586" t="n">
        <v>21</v>
      </c>
      <c r="J586" t="n">
        <v>153.9</v>
      </c>
      <c r="K586" t="n">
        <v>47.83</v>
      </c>
      <c r="L586" t="n">
        <v>9.75</v>
      </c>
      <c r="M586" t="n">
        <v>19</v>
      </c>
      <c r="N586" t="n">
        <v>26.32</v>
      </c>
      <c r="O586" t="n">
        <v>19215.32</v>
      </c>
      <c r="P586" t="n">
        <v>264.7</v>
      </c>
      <c r="Q586" t="n">
        <v>452.6</v>
      </c>
      <c r="R586" t="n">
        <v>80.84999999999999</v>
      </c>
      <c r="S586" t="n">
        <v>57.64</v>
      </c>
      <c r="T586" t="n">
        <v>9457.23</v>
      </c>
      <c r="U586" t="n">
        <v>0.71</v>
      </c>
      <c r="V586" t="n">
        <v>0.87</v>
      </c>
      <c r="W586" t="n">
        <v>6.83</v>
      </c>
      <c r="X586" t="n">
        <v>0.57</v>
      </c>
      <c r="Y586" t="n">
        <v>1</v>
      </c>
      <c r="Z586" t="n">
        <v>10</v>
      </c>
    </row>
    <row r="587">
      <c r="A587" t="n">
        <v>36</v>
      </c>
      <c r="B587" t="n">
        <v>70</v>
      </c>
      <c r="C587" t="inlineStr">
        <is>
          <t xml:space="preserve">CONCLUIDO	</t>
        </is>
      </c>
      <c r="D587" t="n">
        <v>3.6948</v>
      </c>
      <c r="E587" t="n">
        <v>27.06</v>
      </c>
      <c r="F587" t="n">
        <v>24.26</v>
      </c>
      <c r="G587" t="n">
        <v>72.78</v>
      </c>
      <c r="H587" t="n">
        <v>1.15</v>
      </c>
      <c r="I587" t="n">
        <v>20</v>
      </c>
      <c r="J587" t="n">
        <v>154.25</v>
      </c>
      <c r="K587" t="n">
        <v>47.83</v>
      </c>
      <c r="L587" t="n">
        <v>10</v>
      </c>
      <c r="M587" t="n">
        <v>18</v>
      </c>
      <c r="N587" t="n">
        <v>26.43</v>
      </c>
      <c r="O587" t="n">
        <v>19258.55</v>
      </c>
      <c r="P587" t="n">
        <v>263.39</v>
      </c>
      <c r="Q587" t="n">
        <v>452.66</v>
      </c>
      <c r="R587" t="n">
        <v>79.87</v>
      </c>
      <c r="S587" t="n">
        <v>57.64</v>
      </c>
      <c r="T587" t="n">
        <v>8975.08</v>
      </c>
      <c r="U587" t="n">
        <v>0.72</v>
      </c>
      <c r="V587" t="n">
        <v>0.87</v>
      </c>
      <c r="W587" t="n">
        <v>6.82</v>
      </c>
      <c r="X587" t="n">
        <v>0.53</v>
      </c>
      <c r="Y587" t="n">
        <v>1</v>
      </c>
      <c r="Z587" t="n">
        <v>10</v>
      </c>
    </row>
    <row r="588">
      <c r="A588" t="n">
        <v>37</v>
      </c>
      <c r="B588" t="n">
        <v>70</v>
      </c>
      <c r="C588" t="inlineStr">
        <is>
          <t xml:space="preserve">CONCLUIDO	</t>
        </is>
      </c>
      <c r="D588" t="n">
        <v>3.6908</v>
      </c>
      <c r="E588" t="n">
        <v>27.09</v>
      </c>
      <c r="F588" t="n">
        <v>24.29</v>
      </c>
      <c r="G588" t="n">
        <v>72.86</v>
      </c>
      <c r="H588" t="n">
        <v>1.17</v>
      </c>
      <c r="I588" t="n">
        <v>20</v>
      </c>
      <c r="J588" t="n">
        <v>154.6</v>
      </c>
      <c r="K588" t="n">
        <v>47.83</v>
      </c>
      <c r="L588" t="n">
        <v>10.25</v>
      </c>
      <c r="M588" t="n">
        <v>18</v>
      </c>
      <c r="N588" t="n">
        <v>26.53</v>
      </c>
      <c r="O588" t="n">
        <v>19301.82</v>
      </c>
      <c r="P588" t="n">
        <v>263.87</v>
      </c>
      <c r="Q588" t="n">
        <v>452.62</v>
      </c>
      <c r="R588" t="n">
        <v>80.55</v>
      </c>
      <c r="S588" t="n">
        <v>57.64</v>
      </c>
      <c r="T588" t="n">
        <v>9311.379999999999</v>
      </c>
      <c r="U588" t="n">
        <v>0.72</v>
      </c>
      <c r="V588" t="n">
        <v>0.87</v>
      </c>
      <c r="W588" t="n">
        <v>6.83</v>
      </c>
      <c r="X588" t="n">
        <v>0.5600000000000001</v>
      </c>
      <c r="Y588" t="n">
        <v>1</v>
      </c>
      <c r="Z588" t="n">
        <v>10</v>
      </c>
    </row>
    <row r="589">
      <c r="A589" t="n">
        <v>38</v>
      </c>
      <c r="B589" t="n">
        <v>70</v>
      </c>
      <c r="C589" t="inlineStr">
        <is>
          <t xml:space="preserve">CONCLUIDO	</t>
        </is>
      </c>
      <c r="D589" t="n">
        <v>3.7002</v>
      </c>
      <c r="E589" t="n">
        <v>27.03</v>
      </c>
      <c r="F589" t="n">
        <v>24.25</v>
      </c>
      <c r="G589" t="n">
        <v>76.56999999999999</v>
      </c>
      <c r="H589" t="n">
        <v>1.2</v>
      </c>
      <c r="I589" t="n">
        <v>19</v>
      </c>
      <c r="J589" t="n">
        <v>154.95</v>
      </c>
      <c r="K589" t="n">
        <v>47.83</v>
      </c>
      <c r="L589" t="n">
        <v>10.5</v>
      </c>
      <c r="M589" t="n">
        <v>17</v>
      </c>
      <c r="N589" t="n">
        <v>26.63</v>
      </c>
      <c r="O589" t="n">
        <v>19345.12</v>
      </c>
      <c r="P589" t="n">
        <v>262.23</v>
      </c>
      <c r="Q589" t="n">
        <v>452.65</v>
      </c>
      <c r="R589" t="n">
        <v>79.52</v>
      </c>
      <c r="S589" t="n">
        <v>57.64</v>
      </c>
      <c r="T589" t="n">
        <v>8805.459999999999</v>
      </c>
      <c r="U589" t="n">
        <v>0.72</v>
      </c>
      <c r="V589" t="n">
        <v>0.87</v>
      </c>
      <c r="W589" t="n">
        <v>6.82</v>
      </c>
      <c r="X589" t="n">
        <v>0.52</v>
      </c>
      <c r="Y589" t="n">
        <v>1</v>
      </c>
      <c r="Z589" t="n">
        <v>10</v>
      </c>
    </row>
    <row r="590">
      <c r="A590" t="n">
        <v>39</v>
      </c>
      <c r="B590" t="n">
        <v>70</v>
      </c>
      <c r="C590" t="inlineStr">
        <is>
          <t xml:space="preserve">CONCLUIDO	</t>
        </is>
      </c>
      <c r="D590" t="n">
        <v>3.7021</v>
      </c>
      <c r="E590" t="n">
        <v>27.01</v>
      </c>
      <c r="F590" t="n">
        <v>24.23</v>
      </c>
      <c r="G590" t="n">
        <v>76.53</v>
      </c>
      <c r="H590" t="n">
        <v>1.23</v>
      </c>
      <c r="I590" t="n">
        <v>19</v>
      </c>
      <c r="J590" t="n">
        <v>155.31</v>
      </c>
      <c r="K590" t="n">
        <v>47.83</v>
      </c>
      <c r="L590" t="n">
        <v>10.75</v>
      </c>
      <c r="M590" t="n">
        <v>17</v>
      </c>
      <c r="N590" t="n">
        <v>26.73</v>
      </c>
      <c r="O590" t="n">
        <v>19388.45</v>
      </c>
      <c r="P590" t="n">
        <v>261.99</v>
      </c>
      <c r="Q590" t="n">
        <v>452.64</v>
      </c>
      <c r="R590" t="n">
        <v>78.95999999999999</v>
      </c>
      <c r="S590" t="n">
        <v>57.64</v>
      </c>
      <c r="T590" t="n">
        <v>8522.26</v>
      </c>
      <c r="U590" t="n">
        <v>0.73</v>
      </c>
      <c r="V590" t="n">
        <v>0.87</v>
      </c>
      <c r="W590" t="n">
        <v>6.82</v>
      </c>
      <c r="X590" t="n">
        <v>0.51</v>
      </c>
      <c r="Y590" t="n">
        <v>1</v>
      </c>
      <c r="Z590" t="n">
        <v>10</v>
      </c>
    </row>
    <row r="591">
      <c r="A591" t="n">
        <v>40</v>
      </c>
      <c r="B591" t="n">
        <v>70</v>
      </c>
      <c r="C591" t="inlineStr">
        <is>
          <t xml:space="preserve">CONCLUIDO	</t>
        </is>
      </c>
      <c r="D591" t="n">
        <v>3.7094</v>
      </c>
      <c r="E591" t="n">
        <v>26.96</v>
      </c>
      <c r="F591" t="n">
        <v>24.21</v>
      </c>
      <c r="G591" t="n">
        <v>80.7</v>
      </c>
      <c r="H591" t="n">
        <v>1.25</v>
      </c>
      <c r="I591" t="n">
        <v>18</v>
      </c>
      <c r="J591" t="n">
        <v>155.66</v>
      </c>
      <c r="K591" t="n">
        <v>47.83</v>
      </c>
      <c r="L591" t="n">
        <v>11</v>
      </c>
      <c r="M591" t="n">
        <v>16</v>
      </c>
      <c r="N591" t="n">
        <v>26.83</v>
      </c>
      <c r="O591" t="n">
        <v>19431.82</v>
      </c>
      <c r="P591" t="n">
        <v>261.11</v>
      </c>
      <c r="Q591" t="n">
        <v>452.61</v>
      </c>
      <c r="R591" t="n">
        <v>78.2</v>
      </c>
      <c r="S591" t="n">
        <v>57.64</v>
      </c>
      <c r="T591" t="n">
        <v>8149.7</v>
      </c>
      <c r="U591" t="n">
        <v>0.74</v>
      </c>
      <c r="V591" t="n">
        <v>0.88</v>
      </c>
      <c r="W591" t="n">
        <v>6.82</v>
      </c>
      <c r="X591" t="n">
        <v>0.49</v>
      </c>
      <c r="Y591" t="n">
        <v>1</v>
      </c>
      <c r="Z591" t="n">
        <v>10</v>
      </c>
    </row>
    <row r="592">
      <c r="A592" t="n">
        <v>41</v>
      </c>
      <c r="B592" t="n">
        <v>70</v>
      </c>
      <c r="C592" t="inlineStr">
        <is>
          <t xml:space="preserve">CONCLUIDO	</t>
        </is>
      </c>
      <c r="D592" t="n">
        <v>3.7082</v>
      </c>
      <c r="E592" t="n">
        <v>26.97</v>
      </c>
      <c r="F592" t="n">
        <v>24.22</v>
      </c>
      <c r="G592" t="n">
        <v>80.73</v>
      </c>
      <c r="H592" t="n">
        <v>1.28</v>
      </c>
      <c r="I592" t="n">
        <v>18</v>
      </c>
      <c r="J592" t="n">
        <v>156.01</v>
      </c>
      <c r="K592" t="n">
        <v>47.83</v>
      </c>
      <c r="L592" t="n">
        <v>11.25</v>
      </c>
      <c r="M592" t="n">
        <v>16</v>
      </c>
      <c r="N592" t="n">
        <v>26.93</v>
      </c>
      <c r="O592" t="n">
        <v>19475.23</v>
      </c>
      <c r="P592" t="n">
        <v>261.43</v>
      </c>
      <c r="Q592" t="n">
        <v>452.58</v>
      </c>
      <c r="R592" t="n">
        <v>78.55</v>
      </c>
      <c r="S592" t="n">
        <v>57.64</v>
      </c>
      <c r="T592" t="n">
        <v>8324.549999999999</v>
      </c>
      <c r="U592" t="n">
        <v>0.73</v>
      </c>
      <c r="V592" t="n">
        <v>0.88</v>
      </c>
      <c r="W592" t="n">
        <v>6.82</v>
      </c>
      <c r="X592" t="n">
        <v>0.49</v>
      </c>
      <c r="Y592" t="n">
        <v>1</v>
      </c>
      <c r="Z592" t="n">
        <v>10</v>
      </c>
    </row>
    <row r="593">
      <c r="A593" t="n">
        <v>42</v>
      </c>
      <c r="B593" t="n">
        <v>70</v>
      </c>
      <c r="C593" t="inlineStr">
        <is>
          <t xml:space="preserve">CONCLUIDO	</t>
        </is>
      </c>
      <c r="D593" t="n">
        <v>3.7095</v>
      </c>
      <c r="E593" t="n">
        <v>26.96</v>
      </c>
      <c r="F593" t="n">
        <v>24.21</v>
      </c>
      <c r="G593" t="n">
        <v>80.7</v>
      </c>
      <c r="H593" t="n">
        <v>1.3</v>
      </c>
      <c r="I593" t="n">
        <v>18</v>
      </c>
      <c r="J593" t="n">
        <v>156.36</v>
      </c>
      <c r="K593" t="n">
        <v>47.83</v>
      </c>
      <c r="L593" t="n">
        <v>11.5</v>
      </c>
      <c r="M593" t="n">
        <v>16</v>
      </c>
      <c r="N593" t="n">
        <v>27.03</v>
      </c>
      <c r="O593" t="n">
        <v>19518.67</v>
      </c>
      <c r="P593" t="n">
        <v>260.27</v>
      </c>
      <c r="Q593" t="n">
        <v>452.56</v>
      </c>
      <c r="R593" t="n">
        <v>77.95</v>
      </c>
      <c r="S593" t="n">
        <v>57.64</v>
      </c>
      <c r="T593" t="n">
        <v>8024.99</v>
      </c>
      <c r="U593" t="n">
        <v>0.74</v>
      </c>
      <c r="V593" t="n">
        <v>0.88</v>
      </c>
      <c r="W593" t="n">
        <v>6.83</v>
      </c>
      <c r="X593" t="n">
        <v>0.48</v>
      </c>
      <c r="Y593" t="n">
        <v>1</v>
      </c>
      <c r="Z593" t="n">
        <v>10</v>
      </c>
    </row>
    <row r="594">
      <c r="A594" t="n">
        <v>43</v>
      </c>
      <c r="B594" t="n">
        <v>70</v>
      </c>
      <c r="C594" t="inlineStr">
        <is>
          <t xml:space="preserve">CONCLUIDO	</t>
        </is>
      </c>
      <c r="D594" t="n">
        <v>3.719</v>
      </c>
      <c r="E594" t="n">
        <v>26.89</v>
      </c>
      <c r="F594" t="n">
        <v>24.17</v>
      </c>
      <c r="G594" t="n">
        <v>85.3</v>
      </c>
      <c r="H594" t="n">
        <v>1.33</v>
      </c>
      <c r="I594" t="n">
        <v>17</v>
      </c>
      <c r="J594" t="n">
        <v>156.71</v>
      </c>
      <c r="K594" t="n">
        <v>47.83</v>
      </c>
      <c r="L594" t="n">
        <v>11.75</v>
      </c>
      <c r="M594" t="n">
        <v>15</v>
      </c>
      <c r="N594" t="n">
        <v>27.14</v>
      </c>
      <c r="O594" t="n">
        <v>19562.15</v>
      </c>
      <c r="P594" t="n">
        <v>259.49</v>
      </c>
      <c r="Q594" t="n">
        <v>452.6</v>
      </c>
      <c r="R594" t="n">
        <v>76.73</v>
      </c>
      <c r="S594" t="n">
        <v>57.64</v>
      </c>
      <c r="T594" t="n">
        <v>7420.39</v>
      </c>
      <c r="U594" t="n">
        <v>0.75</v>
      </c>
      <c r="V594" t="n">
        <v>0.88</v>
      </c>
      <c r="W594" t="n">
        <v>6.82</v>
      </c>
      <c r="X594" t="n">
        <v>0.44</v>
      </c>
      <c r="Y594" t="n">
        <v>1</v>
      </c>
      <c r="Z594" t="n">
        <v>10</v>
      </c>
    </row>
    <row r="595">
      <c r="A595" t="n">
        <v>44</v>
      </c>
      <c r="B595" t="n">
        <v>70</v>
      </c>
      <c r="C595" t="inlineStr">
        <is>
          <t xml:space="preserve">CONCLUIDO	</t>
        </is>
      </c>
      <c r="D595" t="n">
        <v>3.7173</v>
      </c>
      <c r="E595" t="n">
        <v>26.9</v>
      </c>
      <c r="F595" t="n">
        <v>24.18</v>
      </c>
      <c r="G595" t="n">
        <v>85.34999999999999</v>
      </c>
      <c r="H595" t="n">
        <v>1.35</v>
      </c>
      <c r="I595" t="n">
        <v>17</v>
      </c>
      <c r="J595" t="n">
        <v>157.07</v>
      </c>
      <c r="K595" t="n">
        <v>47.83</v>
      </c>
      <c r="L595" t="n">
        <v>12</v>
      </c>
      <c r="M595" t="n">
        <v>15</v>
      </c>
      <c r="N595" t="n">
        <v>27.24</v>
      </c>
      <c r="O595" t="n">
        <v>19605.66</v>
      </c>
      <c r="P595" t="n">
        <v>259.68</v>
      </c>
      <c r="Q595" t="n">
        <v>452.65</v>
      </c>
      <c r="R595" t="n">
        <v>76.98</v>
      </c>
      <c r="S595" t="n">
        <v>57.64</v>
      </c>
      <c r="T595" t="n">
        <v>7543.75</v>
      </c>
      <c r="U595" t="n">
        <v>0.75</v>
      </c>
      <c r="V595" t="n">
        <v>0.88</v>
      </c>
      <c r="W595" t="n">
        <v>6.83</v>
      </c>
      <c r="X595" t="n">
        <v>0.46</v>
      </c>
      <c r="Y595" t="n">
        <v>1</v>
      </c>
      <c r="Z595" t="n">
        <v>10</v>
      </c>
    </row>
    <row r="596">
      <c r="A596" t="n">
        <v>45</v>
      </c>
      <c r="B596" t="n">
        <v>70</v>
      </c>
      <c r="C596" t="inlineStr">
        <is>
          <t xml:space="preserve">CONCLUIDO	</t>
        </is>
      </c>
      <c r="D596" t="n">
        <v>3.7156</v>
      </c>
      <c r="E596" t="n">
        <v>26.91</v>
      </c>
      <c r="F596" t="n">
        <v>24.19</v>
      </c>
      <c r="G596" t="n">
        <v>85.39</v>
      </c>
      <c r="H596" t="n">
        <v>1.38</v>
      </c>
      <c r="I596" t="n">
        <v>17</v>
      </c>
      <c r="J596" t="n">
        <v>157.42</v>
      </c>
      <c r="K596" t="n">
        <v>47.83</v>
      </c>
      <c r="L596" t="n">
        <v>12.25</v>
      </c>
      <c r="M596" t="n">
        <v>15</v>
      </c>
      <c r="N596" t="n">
        <v>27.34</v>
      </c>
      <c r="O596" t="n">
        <v>19649.2</v>
      </c>
      <c r="P596" t="n">
        <v>259.12</v>
      </c>
      <c r="Q596" t="n">
        <v>452.58</v>
      </c>
      <c r="R596" t="n">
        <v>77.53</v>
      </c>
      <c r="S596" t="n">
        <v>57.64</v>
      </c>
      <c r="T596" t="n">
        <v>7819.3</v>
      </c>
      <c r="U596" t="n">
        <v>0.74</v>
      </c>
      <c r="V596" t="n">
        <v>0.88</v>
      </c>
      <c r="W596" t="n">
        <v>6.82</v>
      </c>
      <c r="X596" t="n">
        <v>0.47</v>
      </c>
      <c r="Y596" t="n">
        <v>1</v>
      </c>
      <c r="Z596" t="n">
        <v>10</v>
      </c>
    </row>
    <row r="597">
      <c r="A597" t="n">
        <v>46</v>
      </c>
      <c r="B597" t="n">
        <v>70</v>
      </c>
      <c r="C597" t="inlineStr">
        <is>
          <t xml:space="preserve">CONCLUIDO	</t>
        </is>
      </c>
      <c r="D597" t="n">
        <v>3.7248</v>
      </c>
      <c r="E597" t="n">
        <v>26.85</v>
      </c>
      <c r="F597" t="n">
        <v>24.16</v>
      </c>
      <c r="G597" t="n">
        <v>90.59</v>
      </c>
      <c r="H597" t="n">
        <v>1.4</v>
      </c>
      <c r="I597" t="n">
        <v>16</v>
      </c>
      <c r="J597" t="n">
        <v>157.77</v>
      </c>
      <c r="K597" t="n">
        <v>47.83</v>
      </c>
      <c r="L597" t="n">
        <v>12.5</v>
      </c>
      <c r="M597" t="n">
        <v>14</v>
      </c>
      <c r="N597" t="n">
        <v>27.45</v>
      </c>
      <c r="O597" t="n">
        <v>19692.79</v>
      </c>
      <c r="P597" t="n">
        <v>258.35</v>
      </c>
      <c r="Q597" t="n">
        <v>452.55</v>
      </c>
      <c r="R597" t="n">
        <v>76.26000000000001</v>
      </c>
      <c r="S597" t="n">
        <v>57.64</v>
      </c>
      <c r="T597" t="n">
        <v>7185.92</v>
      </c>
      <c r="U597" t="n">
        <v>0.76</v>
      </c>
      <c r="V597" t="n">
        <v>0.88</v>
      </c>
      <c r="W597" t="n">
        <v>6.83</v>
      </c>
      <c r="X597" t="n">
        <v>0.43</v>
      </c>
      <c r="Y597" t="n">
        <v>1</v>
      </c>
      <c r="Z597" t="n">
        <v>10</v>
      </c>
    </row>
    <row r="598">
      <c r="A598" t="n">
        <v>47</v>
      </c>
      <c r="B598" t="n">
        <v>70</v>
      </c>
      <c r="C598" t="inlineStr">
        <is>
          <t xml:space="preserve">CONCLUIDO	</t>
        </is>
      </c>
      <c r="D598" t="n">
        <v>3.7245</v>
      </c>
      <c r="E598" t="n">
        <v>26.85</v>
      </c>
      <c r="F598" t="n">
        <v>24.16</v>
      </c>
      <c r="G598" t="n">
        <v>90.59</v>
      </c>
      <c r="H598" t="n">
        <v>1.43</v>
      </c>
      <c r="I598" t="n">
        <v>16</v>
      </c>
      <c r="J598" t="n">
        <v>158.13</v>
      </c>
      <c r="K598" t="n">
        <v>47.83</v>
      </c>
      <c r="L598" t="n">
        <v>12.75</v>
      </c>
      <c r="M598" t="n">
        <v>14</v>
      </c>
      <c r="N598" t="n">
        <v>27.55</v>
      </c>
      <c r="O598" t="n">
        <v>19736.4</v>
      </c>
      <c r="P598" t="n">
        <v>257.96</v>
      </c>
      <c r="Q598" t="n">
        <v>452.59</v>
      </c>
      <c r="R598" t="n">
        <v>76.44</v>
      </c>
      <c r="S598" t="n">
        <v>57.64</v>
      </c>
      <c r="T598" t="n">
        <v>7277.67</v>
      </c>
      <c r="U598" t="n">
        <v>0.75</v>
      </c>
      <c r="V598" t="n">
        <v>0.88</v>
      </c>
      <c r="W598" t="n">
        <v>6.82</v>
      </c>
      <c r="X598" t="n">
        <v>0.43</v>
      </c>
      <c r="Y598" t="n">
        <v>1</v>
      </c>
      <c r="Z598" t="n">
        <v>10</v>
      </c>
    </row>
    <row r="599">
      <c r="A599" t="n">
        <v>48</v>
      </c>
      <c r="B599" t="n">
        <v>70</v>
      </c>
      <c r="C599" t="inlineStr">
        <is>
          <t xml:space="preserve">CONCLUIDO	</t>
        </is>
      </c>
      <c r="D599" t="n">
        <v>3.7239</v>
      </c>
      <c r="E599" t="n">
        <v>26.85</v>
      </c>
      <c r="F599" t="n">
        <v>24.16</v>
      </c>
      <c r="G599" t="n">
        <v>90.61</v>
      </c>
      <c r="H599" t="n">
        <v>1.45</v>
      </c>
      <c r="I599" t="n">
        <v>16</v>
      </c>
      <c r="J599" t="n">
        <v>158.48</v>
      </c>
      <c r="K599" t="n">
        <v>47.83</v>
      </c>
      <c r="L599" t="n">
        <v>13</v>
      </c>
      <c r="M599" t="n">
        <v>14</v>
      </c>
      <c r="N599" t="n">
        <v>27.65</v>
      </c>
      <c r="O599" t="n">
        <v>19780.06</v>
      </c>
      <c r="P599" t="n">
        <v>257.38</v>
      </c>
      <c r="Q599" t="n">
        <v>452.56</v>
      </c>
      <c r="R599" t="n">
        <v>76.56</v>
      </c>
      <c r="S599" t="n">
        <v>57.64</v>
      </c>
      <c r="T599" t="n">
        <v>7337.53</v>
      </c>
      <c r="U599" t="n">
        <v>0.75</v>
      </c>
      <c r="V599" t="n">
        <v>0.88</v>
      </c>
      <c r="W599" t="n">
        <v>6.82</v>
      </c>
      <c r="X599" t="n">
        <v>0.44</v>
      </c>
      <c r="Y599" t="n">
        <v>1</v>
      </c>
      <c r="Z599" t="n">
        <v>10</v>
      </c>
    </row>
    <row r="600">
      <c r="A600" t="n">
        <v>49</v>
      </c>
      <c r="B600" t="n">
        <v>70</v>
      </c>
      <c r="C600" t="inlineStr">
        <is>
          <t xml:space="preserve">CONCLUIDO	</t>
        </is>
      </c>
      <c r="D600" t="n">
        <v>3.7335</v>
      </c>
      <c r="E600" t="n">
        <v>26.78</v>
      </c>
      <c r="F600" t="n">
        <v>24.12</v>
      </c>
      <c r="G600" t="n">
        <v>96.48999999999999</v>
      </c>
      <c r="H600" t="n">
        <v>1.48</v>
      </c>
      <c r="I600" t="n">
        <v>15</v>
      </c>
      <c r="J600" t="n">
        <v>158.84</v>
      </c>
      <c r="K600" t="n">
        <v>47.83</v>
      </c>
      <c r="L600" t="n">
        <v>13.25</v>
      </c>
      <c r="M600" t="n">
        <v>13</v>
      </c>
      <c r="N600" t="n">
        <v>27.76</v>
      </c>
      <c r="O600" t="n">
        <v>19823.75</v>
      </c>
      <c r="P600" t="n">
        <v>256.36</v>
      </c>
      <c r="Q600" t="n">
        <v>452.57</v>
      </c>
      <c r="R600" t="n">
        <v>75.09</v>
      </c>
      <c r="S600" t="n">
        <v>57.64</v>
      </c>
      <c r="T600" t="n">
        <v>6606.33</v>
      </c>
      <c r="U600" t="n">
        <v>0.77</v>
      </c>
      <c r="V600" t="n">
        <v>0.88</v>
      </c>
      <c r="W600" t="n">
        <v>6.83</v>
      </c>
      <c r="X600" t="n">
        <v>0.4</v>
      </c>
      <c r="Y600" t="n">
        <v>1</v>
      </c>
      <c r="Z600" t="n">
        <v>10</v>
      </c>
    </row>
    <row r="601">
      <c r="A601" t="n">
        <v>50</v>
      </c>
      <c r="B601" t="n">
        <v>70</v>
      </c>
      <c r="C601" t="inlineStr">
        <is>
          <t xml:space="preserve">CONCLUIDO	</t>
        </is>
      </c>
      <c r="D601" t="n">
        <v>3.7354</v>
      </c>
      <c r="E601" t="n">
        <v>26.77</v>
      </c>
      <c r="F601" t="n">
        <v>24.11</v>
      </c>
      <c r="G601" t="n">
        <v>96.44</v>
      </c>
      <c r="H601" t="n">
        <v>1.5</v>
      </c>
      <c r="I601" t="n">
        <v>15</v>
      </c>
      <c r="J601" t="n">
        <v>159.19</v>
      </c>
      <c r="K601" t="n">
        <v>47.83</v>
      </c>
      <c r="L601" t="n">
        <v>13.5</v>
      </c>
      <c r="M601" t="n">
        <v>13</v>
      </c>
      <c r="N601" t="n">
        <v>27.86</v>
      </c>
      <c r="O601" t="n">
        <v>19867.59</v>
      </c>
      <c r="P601" t="n">
        <v>255.81</v>
      </c>
      <c r="Q601" t="n">
        <v>452.6</v>
      </c>
      <c r="R601" t="n">
        <v>74.97</v>
      </c>
      <c r="S601" t="n">
        <v>57.64</v>
      </c>
      <c r="T601" t="n">
        <v>6547.72</v>
      </c>
      <c r="U601" t="n">
        <v>0.77</v>
      </c>
      <c r="V601" t="n">
        <v>0.88</v>
      </c>
      <c r="W601" t="n">
        <v>6.81</v>
      </c>
      <c r="X601" t="n">
        <v>0.38</v>
      </c>
      <c r="Y601" t="n">
        <v>1</v>
      </c>
      <c r="Z601" t="n">
        <v>10</v>
      </c>
    </row>
    <row r="602">
      <c r="A602" t="n">
        <v>51</v>
      </c>
      <c r="B602" t="n">
        <v>70</v>
      </c>
      <c r="C602" t="inlineStr">
        <is>
          <t xml:space="preserve">CONCLUIDO	</t>
        </is>
      </c>
      <c r="D602" t="n">
        <v>3.7328</v>
      </c>
      <c r="E602" t="n">
        <v>26.79</v>
      </c>
      <c r="F602" t="n">
        <v>24.13</v>
      </c>
      <c r="G602" t="n">
        <v>96.51000000000001</v>
      </c>
      <c r="H602" t="n">
        <v>1.53</v>
      </c>
      <c r="I602" t="n">
        <v>15</v>
      </c>
      <c r="J602" t="n">
        <v>159.55</v>
      </c>
      <c r="K602" t="n">
        <v>47.83</v>
      </c>
      <c r="L602" t="n">
        <v>13.75</v>
      </c>
      <c r="M602" t="n">
        <v>13</v>
      </c>
      <c r="N602" t="n">
        <v>27.97</v>
      </c>
      <c r="O602" t="n">
        <v>19911.36</v>
      </c>
      <c r="P602" t="n">
        <v>255.42</v>
      </c>
      <c r="Q602" t="n">
        <v>452.59</v>
      </c>
      <c r="R602" t="n">
        <v>75.40000000000001</v>
      </c>
      <c r="S602" t="n">
        <v>57.64</v>
      </c>
      <c r="T602" t="n">
        <v>6764.3</v>
      </c>
      <c r="U602" t="n">
        <v>0.76</v>
      </c>
      <c r="V602" t="n">
        <v>0.88</v>
      </c>
      <c r="W602" t="n">
        <v>6.82</v>
      </c>
      <c r="X602" t="n">
        <v>0.4</v>
      </c>
      <c r="Y602" t="n">
        <v>1</v>
      </c>
      <c r="Z602" t="n">
        <v>10</v>
      </c>
    </row>
    <row r="603">
      <c r="A603" t="n">
        <v>52</v>
      </c>
      <c r="B603" t="n">
        <v>70</v>
      </c>
      <c r="C603" t="inlineStr">
        <is>
          <t xml:space="preserve">CONCLUIDO	</t>
        </is>
      </c>
      <c r="D603" t="n">
        <v>3.7418</v>
      </c>
      <c r="E603" t="n">
        <v>26.72</v>
      </c>
      <c r="F603" t="n">
        <v>24.09</v>
      </c>
      <c r="G603" t="n">
        <v>103.25</v>
      </c>
      <c r="H603" t="n">
        <v>1.55</v>
      </c>
      <c r="I603" t="n">
        <v>14</v>
      </c>
      <c r="J603" t="n">
        <v>159.9</v>
      </c>
      <c r="K603" t="n">
        <v>47.83</v>
      </c>
      <c r="L603" t="n">
        <v>14</v>
      </c>
      <c r="M603" t="n">
        <v>12</v>
      </c>
      <c r="N603" t="n">
        <v>28.07</v>
      </c>
      <c r="O603" t="n">
        <v>19955.16</v>
      </c>
      <c r="P603" t="n">
        <v>254.37</v>
      </c>
      <c r="Q603" t="n">
        <v>452.57</v>
      </c>
      <c r="R603" t="n">
        <v>74.36</v>
      </c>
      <c r="S603" t="n">
        <v>57.64</v>
      </c>
      <c r="T603" t="n">
        <v>6249.54</v>
      </c>
      <c r="U603" t="n">
        <v>0.78</v>
      </c>
      <c r="V603" t="n">
        <v>0.88</v>
      </c>
      <c r="W603" t="n">
        <v>6.82</v>
      </c>
      <c r="X603" t="n">
        <v>0.37</v>
      </c>
      <c r="Y603" t="n">
        <v>1</v>
      </c>
      <c r="Z603" t="n">
        <v>10</v>
      </c>
    </row>
    <row r="604">
      <c r="A604" t="n">
        <v>53</v>
      </c>
      <c r="B604" t="n">
        <v>70</v>
      </c>
      <c r="C604" t="inlineStr">
        <is>
          <t xml:space="preserve">CONCLUIDO	</t>
        </is>
      </c>
      <c r="D604" t="n">
        <v>3.7427</v>
      </c>
      <c r="E604" t="n">
        <v>26.72</v>
      </c>
      <c r="F604" t="n">
        <v>24.09</v>
      </c>
      <c r="G604" t="n">
        <v>103.22</v>
      </c>
      <c r="H604" t="n">
        <v>1.58</v>
      </c>
      <c r="I604" t="n">
        <v>14</v>
      </c>
      <c r="J604" t="n">
        <v>160.26</v>
      </c>
      <c r="K604" t="n">
        <v>47.83</v>
      </c>
      <c r="L604" t="n">
        <v>14.25</v>
      </c>
      <c r="M604" t="n">
        <v>12</v>
      </c>
      <c r="N604" t="n">
        <v>28.18</v>
      </c>
      <c r="O604" t="n">
        <v>19998.99</v>
      </c>
      <c r="P604" t="n">
        <v>254.73</v>
      </c>
      <c r="Q604" t="n">
        <v>452.59</v>
      </c>
      <c r="R604" t="n">
        <v>74.08</v>
      </c>
      <c r="S604" t="n">
        <v>57.64</v>
      </c>
      <c r="T604" t="n">
        <v>6108.67</v>
      </c>
      <c r="U604" t="n">
        <v>0.78</v>
      </c>
      <c r="V604" t="n">
        <v>0.88</v>
      </c>
      <c r="W604" t="n">
        <v>6.82</v>
      </c>
      <c r="X604" t="n">
        <v>0.36</v>
      </c>
      <c r="Y604" t="n">
        <v>1</v>
      </c>
      <c r="Z604" t="n">
        <v>10</v>
      </c>
    </row>
    <row r="605">
      <c r="A605" t="n">
        <v>54</v>
      </c>
      <c r="B605" t="n">
        <v>70</v>
      </c>
      <c r="C605" t="inlineStr">
        <is>
          <t xml:space="preserve">CONCLUIDO	</t>
        </is>
      </c>
      <c r="D605" t="n">
        <v>3.7408</v>
      </c>
      <c r="E605" t="n">
        <v>26.73</v>
      </c>
      <c r="F605" t="n">
        <v>24.1</v>
      </c>
      <c r="G605" t="n">
        <v>103.28</v>
      </c>
      <c r="H605" t="n">
        <v>1.6</v>
      </c>
      <c r="I605" t="n">
        <v>14</v>
      </c>
      <c r="J605" t="n">
        <v>160.61</v>
      </c>
      <c r="K605" t="n">
        <v>47.83</v>
      </c>
      <c r="L605" t="n">
        <v>14.5</v>
      </c>
      <c r="M605" t="n">
        <v>12</v>
      </c>
      <c r="N605" t="n">
        <v>28.28</v>
      </c>
      <c r="O605" t="n">
        <v>20042.86</v>
      </c>
      <c r="P605" t="n">
        <v>254.21</v>
      </c>
      <c r="Q605" t="n">
        <v>452.62</v>
      </c>
      <c r="R605" t="n">
        <v>74.73999999999999</v>
      </c>
      <c r="S605" t="n">
        <v>57.64</v>
      </c>
      <c r="T605" t="n">
        <v>6436.43</v>
      </c>
      <c r="U605" t="n">
        <v>0.77</v>
      </c>
      <c r="V605" t="n">
        <v>0.88</v>
      </c>
      <c r="W605" t="n">
        <v>6.81</v>
      </c>
      <c r="X605" t="n">
        <v>0.37</v>
      </c>
      <c r="Y605" t="n">
        <v>1</v>
      </c>
      <c r="Z605" t="n">
        <v>10</v>
      </c>
    </row>
    <row r="606">
      <c r="A606" t="n">
        <v>55</v>
      </c>
      <c r="B606" t="n">
        <v>70</v>
      </c>
      <c r="C606" t="inlineStr">
        <is>
          <t xml:space="preserve">CONCLUIDO	</t>
        </is>
      </c>
      <c r="D606" t="n">
        <v>3.7402</v>
      </c>
      <c r="E606" t="n">
        <v>26.74</v>
      </c>
      <c r="F606" t="n">
        <v>24.1</v>
      </c>
      <c r="G606" t="n">
        <v>103.3</v>
      </c>
      <c r="H606" t="n">
        <v>1.62</v>
      </c>
      <c r="I606" t="n">
        <v>14</v>
      </c>
      <c r="J606" t="n">
        <v>160.97</v>
      </c>
      <c r="K606" t="n">
        <v>47.83</v>
      </c>
      <c r="L606" t="n">
        <v>14.75</v>
      </c>
      <c r="M606" t="n">
        <v>12</v>
      </c>
      <c r="N606" t="n">
        <v>28.39</v>
      </c>
      <c r="O606" t="n">
        <v>20086.77</v>
      </c>
      <c r="P606" t="n">
        <v>253.23</v>
      </c>
      <c r="Q606" t="n">
        <v>452.59</v>
      </c>
      <c r="R606" t="n">
        <v>74.63</v>
      </c>
      <c r="S606" t="n">
        <v>57.64</v>
      </c>
      <c r="T606" t="n">
        <v>6380.78</v>
      </c>
      <c r="U606" t="n">
        <v>0.77</v>
      </c>
      <c r="V606" t="n">
        <v>0.88</v>
      </c>
      <c r="W606" t="n">
        <v>6.82</v>
      </c>
      <c r="X606" t="n">
        <v>0.38</v>
      </c>
      <c r="Y606" t="n">
        <v>1</v>
      </c>
      <c r="Z606" t="n">
        <v>10</v>
      </c>
    </row>
    <row r="607">
      <c r="A607" t="n">
        <v>56</v>
      </c>
      <c r="B607" t="n">
        <v>70</v>
      </c>
      <c r="C607" t="inlineStr">
        <is>
          <t xml:space="preserve">CONCLUIDO	</t>
        </is>
      </c>
      <c r="D607" t="n">
        <v>3.7481</v>
      </c>
      <c r="E607" t="n">
        <v>26.68</v>
      </c>
      <c r="F607" t="n">
        <v>24.08</v>
      </c>
      <c r="G607" t="n">
        <v>111.12</v>
      </c>
      <c r="H607" t="n">
        <v>1.65</v>
      </c>
      <c r="I607" t="n">
        <v>13</v>
      </c>
      <c r="J607" t="n">
        <v>161.32</v>
      </c>
      <c r="K607" t="n">
        <v>47.83</v>
      </c>
      <c r="L607" t="n">
        <v>15</v>
      </c>
      <c r="M607" t="n">
        <v>11</v>
      </c>
      <c r="N607" t="n">
        <v>28.5</v>
      </c>
      <c r="O607" t="n">
        <v>20130.71</v>
      </c>
      <c r="P607" t="n">
        <v>251.44</v>
      </c>
      <c r="Q607" t="n">
        <v>452.56</v>
      </c>
      <c r="R607" t="n">
        <v>73.76000000000001</v>
      </c>
      <c r="S607" t="n">
        <v>57.64</v>
      </c>
      <c r="T607" t="n">
        <v>5954.39</v>
      </c>
      <c r="U607" t="n">
        <v>0.78</v>
      </c>
      <c r="V607" t="n">
        <v>0.88</v>
      </c>
      <c r="W607" t="n">
        <v>6.82</v>
      </c>
      <c r="X607" t="n">
        <v>0.35</v>
      </c>
      <c r="Y607" t="n">
        <v>1</v>
      </c>
      <c r="Z607" t="n">
        <v>10</v>
      </c>
    </row>
    <row r="608">
      <c r="A608" t="n">
        <v>57</v>
      </c>
      <c r="B608" t="n">
        <v>70</v>
      </c>
      <c r="C608" t="inlineStr">
        <is>
          <t xml:space="preserve">CONCLUIDO	</t>
        </is>
      </c>
      <c r="D608" t="n">
        <v>3.7479</v>
      </c>
      <c r="E608" t="n">
        <v>26.68</v>
      </c>
      <c r="F608" t="n">
        <v>24.08</v>
      </c>
      <c r="G608" t="n">
        <v>111.13</v>
      </c>
      <c r="H608" t="n">
        <v>1.67</v>
      </c>
      <c r="I608" t="n">
        <v>13</v>
      </c>
      <c r="J608" t="n">
        <v>161.68</v>
      </c>
      <c r="K608" t="n">
        <v>47.83</v>
      </c>
      <c r="L608" t="n">
        <v>15.25</v>
      </c>
      <c r="M608" t="n">
        <v>11</v>
      </c>
      <c r="N608" t="n">
        <v>28.6</v>
      </c>
      <c r="O608" t="n">
        <v>20174.69</v>
      </c>
      <c r="P608" t="n">
        <v>252.31</v>
      </c>
      <c r="Q608" t="n">
        <v>452.58</v>
      </c>
      <c r="R608" t="n">
        <v>73.81</v>
      </c>
      <c r="S608" t="n">
        <v>57.64</v>
      </c>
      <c r="T608" t="n">
        <v>5978.77</v>
      </c>
      <c r="U608" t="n">
        <v>0.78</v>
      </c>
      <c r="V608" t="n">
        <v>0.88</v>
      </c>
      <c r="W608" t="n">
        <v>6.82</v>
      </c>
      <c r="X608" t="n">
        <v>0.35</v>
      </c>
      <c r="Y608" t="n">
        <v>1</v>
      </c>
      <c r="Z608" t="n">
        <v>10</v>
      </c>
    </row>
    <row r="609">
      <c r="A609" t="n">
        <v>58</v>
      </c>
      <c r="B609" t="n">
        <v>70</v>
      </c>
      <c r="C609" t="inlineStr">
        <is>
          <t xml:space="preserve">CONCLUIDO	</t>
        </is>
      </c>
      <c r="D609" t="n">
        <v>3.75</v>
      </c>
      <c r="E609" t="n">
        <v>26.67</v>
      </c>
      <c r="F609" t="n">
        <v>24.06</v>
      </c>
      <c r="G609" t="n">
        <v>111.06</v>
      </c>
      <c r="H609" t="n">
        <v>1.69</v>
      </c>
      <c r="I609" t="n">
        <v>13</v>
      </c>
      <c r="J609" t="n">
        <v>162.04</v>
      </c>
      <c r="K609" t="n">
        <v>47.83</v>
      </c>
      <c r="L609" t="n">
        <v>15.5</v>
      </c>
      <c r="M609" t="n">
        <v>11</v>
      </c>
      <c r="N609" t="n">
        <v>28.71</v>
      </c>
      <c r="O609" t="n">
        <v>20218.71</v>
      </c>
      <c r="P609" t="n">
        <v>252.69</v>
      </c>
      <c r="Q609" t="n">
        <v>452.55</v>
      </c>
      <c r="R609" t="n">
        <v>73.3</v>
      </c>
      <c r="S609" t="n">
        <v>57.64</v>
      </c>
      <c r="T609" t="n">
        <v>5723.85</v>
      </c>
      <c r="U609" t="n">
        <v>0.79</v>
      </c>
      <c r="V609" t="n">
        <v>0.88</v>
      </c>
      <c r="W609" t="n">
        <v>6.82</v>
      </c>
      <c r="X609" t="n">
        <v>0.34</v>
      </c>
      <c r="Y609" t="n">
        <v>1</v>
      </c>
      <c r="Z609" t="n">
        <v>10</v>
      </c>
    </row>
    <row r="610">
      <c r="A610" t="n">
        <v>59</v>
      </c>
      <c r="B610" t="n">
        <v>70</v>
      </c>
      <c r="C610" t="inlineStr">
        <is>
          <t xml:space="preserve">CONCLUIDO	</t>
        </is>
      </c>
      <c r="D610" t="n">
        <v>3.7482</v>
      </c>
      <c r="E610" t="n">
        <v>26.68</v>
      </c>
      <c r="F610" t="n">
        <v>24.08</v>
      </c>
      <c r="G610" t="n">
        <v>111.12</v>
      </c>
      <c r="H610" t="n">
        <v>1.72</v>
      </c>
      <c r="I610" t="n">
        <v>13</v>
      </c>
      <c r="J610" t="n">
        <v>162.4</v>
      </c>
      <c r="K610" t="n">
        <v>47.83</v>
      </c>
      <c r="L610" t="n">
        <v>15.75</v>
      </c>
      <c r="M610" t="n">
        <v>11</v>
      </c>
      <c r="N610" t="n">
        <v>28.82</v>
      </c>
      <c r="O610" t="n">
        <v>20262.76</v>
      </c>
      <c r="P610" t="n">
        <v>252.4</v>
      </c>
      <c r="Q610" t="n">
        <v>452.56</v>
      </c>
      <c r="R610" t="n">
        <v>73.70999999999999</v>
      </c>
      <c r="S610" t="n">
        <v>57.64</v>
      </c>
      <c r="T610" t="n">
        <v>5930.17</v>
      </c>
      <c r="U610" t="n">
        <v>0.78</v>
      </c>
      <c r="V610" t="n">
        <v>0.88</v>
      </c>
      <c r="W610" t="n">
        <v>6.82</v>
      </c>
      <c r="X610" t="n">
        <v>0.35</v>
      </c>
      <c r="Y610" t="n">
        <v>1</v>
      </c>
      <c r="Z610" t="n">
        <v>10</v>
      </c>
    </row>
    <row r="611">
      <c r="A611" t="n">
        <v>60</v>
      </c>
      <c r="B611" t="n">
        <v>70</v>
      </c>
      <c r="C611" t="inlineStr">
        <is>
          <t xml:space="preserve">CONCLUIDO	</t>
        </is>
      </c>
      <c r="D611" t="n">
        <v>3.7492</v>
      </c>
      <c r="E611" t="n">
        <v>26.67</v>
      </c>
      <c r="F611" t="n">
        <v>24.07</v>
      </c>
      <c r="G611" t="n">
        <v>111.09</v>
      </c>
      <c r="H611" t="n">
        <v>1.74</v>
      </c>
      <c r="I611" t="n">
        <v>13</v>
      </c>
      <c r="J611" t="n">
        <v>162.75</v>
      </c>
      <c r="K611" t="n">
        <v>47.83</v>
      </c>
      <c r="L611" t="n">
        <v>16</v>
      </c>
      <c r="M611" t="n">
        <v>11</v>
      </c>
      <c r="N611" t="n">
        <v>28.92</v>
      </c>
      <c r="O611" t="n">
        <v>20306.85</v>
      </c>
      <c r="P611" t="n">
        <v>250.97</v>
      </c>
      <c r="Q611" t="n">
        <v>452.56</v>
      </c>
      <c r="R611" t="n">
        <v>73.59</v>
      </c>
      <c r="S611" t="n">
        <v>57.64</v>
      </c>
      <c r="T611" t="n">
        <v>5867.28</v>
      </c>
      <c r="U611" t="n">
        <v>0.78</v>
      </c>
      <c r="V611" t="n">
        <v>0.88</v>
      </c>
      <c r="W611" t="n">
        <v>6.82</v>
      </c>
      <c r="X611" t="n">
        <v>0.34</v>
      </c>
      <c r="Y611" t="n">
        <v>1</v>
      </c>
      <c r="Z611" t="n">
        <v>10</v>
      </c>
    </row>
    <row r="612">
      <c r="A612" t="n">
        <v>61</v>
      </c>
      <c r="B612" t="n">
        <v>70</v>
      </c>
      <c r="C612" t="inlineStr">
        <is>
          <t xml:space="preserve">CONCLUIDO	</t>
        </is>
      </c>
      <c r="D612" t="n">
        <v>3.7587</v>
      </c>
      <c r="E612" t="n">
        <v>26.61</v>
      </c>
      <c r="F612" t="n">
        <v>24.03</v>
      </c>
      <c r="G612" t="n">
        <v>120.15</v>
      </c>
      <c r="H612" t="n">
        <v>1.77</v>
      </c>
      <c r="I612" t="n">
        <v>12</v>
      </c>
      <c r="J612" t="n">
        <v>163.11</v>
      </c>
      <c r="K612" t="n">
        <v>47.83</v>
      </c>
      <c r="L612" t="n">
        <v>16.25</v>
      </c>
      <c r="M612" t="n">
        <v>10</v>
      </c>
      <c r="N612" t="n">
        <v>29.03</v>
      </c>
      <c r="O612" t="n">
        <v>20350.97</v>
      </c>
      <c r="P612" t="n">
        <v>249.17</v>
      </c>
      <c r="Q612" t="n">
        <v>452.59</v>
      </c>
      <c r="R612" t="n">
        <v>72.28</v>
      </c>
      <c r="S612" t="n">
        <v>57.64</v>
      </c>
      <c r="T612" t="n">
        <v>5217.3</v>
      </c>
      <c r="U612" t="n">
        <v>0.8</v>
      </c>
      <c r="V612" t="n">
        <v>0.88</v>
      </c>
      <c r="W612" t="n">
        <v>6.81</v>
      </c>
      <c r="X612" t="n">
        <v>0.31</v>
      </c>
      <c r="Y612" t="n">
        <v>1</v>
      </c>
      <c r="Z612" t="n">
        <v>10</v>
      </c>
    </row>
    <row r="613">
      <c r="A613" t="n">
        <v>62</v>
      </c>
      <c r="B613" t="n">
        <v>70</v>
      </c>
      <c r="C613" t="inlineStr">
        <is>
          <t xml:space="preserve">CONCLUIDO	</t>
        </is>
      </c>
      <c r="D613" t="n">
        <v>3.7591</v>
      </c>
      <c r="E613" t="n">
        <v>26.6</v>
      </c>
      <c r="F613" t="n">
        <v>24.03</v>
      </c>
      <c r="G613" t="n">
        <v>120.14</v>
      </c>
      <c r="H613" t="n">
        <v>1.79</v>
      </c>
      <c r="I613" t="n">
        <v>12</v>
      </c>
      <c r="J613" t="n">
        <v>163.47</v>
      </c>
      <c r="K613" t="n">
        <v>47.83</v>
      </c>
      <c r="L613" t="n">
        <v>16.5</v>
      </c>
      <c r="M613" t="n">
        <v>10</v>
      </c>
      <c r="N613" t="n">
        <v>29.14</v>
      </c>
      <c r="O613" t="n">
        <v>20395.14</v>
      </c>
      <c r="P613" t="n">
        <v>249.27</v>
      </c>
      <c r="Q613" t="n">
        <v>452.57</v>
      </c>
      <c r="R613" t="n">
        <v>72.20999999999999</v>
      </c>
      <c r="S613" t="n">
        <v>57.64</v>
      </c>
      <c r="T613" t="n">
        <v>5181.37</v>
      </c>
      <c r="U613" t="n">
        <v>0.8</v>
      </c>
      <c r="V613" t="n">
        <v>0.88</v>
      </c>
      <c r="W613" t="n">
        <v>6.81</v>
      </c>
      <c r="X613" t="n">
        <v>0.3</v>
      </c>
      <c r="Y613" t="n">
        <v>1</v>
      </c>
      <c r="Z613" t="n">
        <v>10</v>
      </c>
    </row>
    <row r="614">
      <c r="A614" t="n">
        <v>63</v>
      </c>
      <c r="B614" t="n">
        <v>70</v>
      </c>
      <c r="C614" t="inlineStr">
        <is>
          <t xml:space="preserve">CONCLUIDO	</t>
        </is>
      </c>
      <c r="D614" t="n">
        <v>3.7605</v>
      </c>
      <c r="E614" t="n">
        <v>26.59</v>
      </c>
      <c r="F614" t="n">
        <v>24.02</v>
      </c>
      <c r="G614" t="n">
        <v>120.09</v>
      </c>
      <c r="H614" t="n">
        <v>1.81</v>
      </c>
      <c r="I614" t="n">
        <v>12</v>
      </c>
      <c r="J614" t="n">
        <v>163.83</v>
      </c>
      <c r="K614" t="n">
        <v>47.83</v>
      </c>
      <c r="L614" t="n">
        <v>16.75</v>
      </c>
      <c r="M614" t="n">
        <v>10</v>
      </c>
      <c r="N614" t="n">
        <v>29.25</v>
      </c>
      <c r="O614" t="n">
        <v>20439.33</v>
      </c>
      <c r="P614" t="n">
        <v>249.2</v>
      </c>
      <c r="Q614" t="n">
        <v>452.56</v>
      </c>
      <c r="R614" t="n">
        <v>71.91</v>
      </c>
      <c r="S614" t="n">
        <v>57.64</v>
      </c>
      <c r="T614" t="n">
        <v>5031.37</v>
      </c>
      <c r="U614" t="n">
        <v>0.8</v>
      </c>
      <c r="V614" t="n">
        <v>0.88</v>
      </c>
      <c r="W614" t="n">
        <v>6.81</v>
      </c>
      <c r="X614" t="n">
        <v>0.29</v>
      </c>
      <c r="Y614" t="n">
        <v>1</v>
      </c>
      <c r="Z614" t="n">
        <v>10</v>
      </c>
    </row>
    <row r="615">
      <c r="A615" t="n">
        <v>64</v>
      </c>
      <c r="B615" t="n">
        <v>70</v>
      </c>
      <c r="C615" t="inlineStr">
        <is>
          <t xml:space="preserve">CONCLUIDO	</t>
        </is>
      </c>
      <c r="D615" t="n">
        <v>3.7578</v>
      </c>
      <c r="E615" t="n">
        <v>26.61</v>
      </c>
      <c r="F615" t="n">
        <v>24.04</v>
      </c>
      <c r="G615" t="n">
        <v>120.18</v>
      </c>
      <c r="H615" t="n">
        <v>1.83</v>
      </c>
      <c r="I615" t="n">
        <v>12</v>
      </c>
      <c r="J615" t="n">
        <v>164.19</v>
      </c>
      <c r="K615" t="n">
        <v>47.83</v>
      </c>
      <c r="L615" t="n">
        <v>17</v>
      </c>
      <c r="M615" t="n">
        <v>10</v>
      </c>
      <c r="N615" t="n">
        <v>29.36</v>
      </c>
      <c r="O615" t="n">
        <v>20483.57</v>
      </c>
      <c r="P615" t="n">
        <v>249.21</v>
      </c>
      <c r="Q615" t="n">
        <v>452.61</v>
      </c>
      <c r="R615" t="n">
        <v>72.48</v>
      </c>
      <c r="S615" t="n">
        <v>57.64</v>
      </c>
      <c r="T615" t="n">
        <v>5318.04</v>
      </c>
      <c r="U615" t="n">
        <v>0.8</v>
      </c>
      <c r="V615" t="n">
        <v>0.88</v>
      </c>
      <c r="W615" t="n">
        <v>6.81</v>
      </c>
      <c r="X615" t="n">
        <v>0.31</v>
      </c>
      <c r="Y615" t="n">
        <v>1</v>
      </c>
      <c r="Z615" t="n">
        <v>10</v>
      </c>
    </row>
    <row r="616">
      <c r="A616" t="n">
        <v>65</v>
      </c>
      <c r="B616" t="n">
        <v>70</v>
      </c>
      <c r="C616" t="inlineStr">
        <is>
          <t xml:space="preserve">CONCLUIDO	</t>
        </is>
      </c>
      <c r="D616" t="n">
        <v>3.7583</v>
      </c>
      <c r="E616" t="n">
        <v>26.61</v>
      </c>
      <c r="F616" t="n">
        <v>24.03</v>
      </c>
      <c r="G616" t="n">
        <v>120.17</v>
      </c>
      <c r="H616" t="n">
        <v>1.86</v>
      </c>
      <c r="I616" t="n">
        <v>12</v>
      </c>
      <c r="J616" t="n">
        <v>164.54</v>
      </c>
      <c r="K616" t="n">
        <v>47.83</v>
      </c>
      <c r="L616" t="n">
        <v>17.25</v>
      </c>
      <c r="M616" t="n">
        <v>10</v>
      </c>
      <c r="N616" t="n">
        <v>29.47</v>
      </c>
      <c r="O616" t="n">
        <v>20527.85</v>
      </c>
      <c r="P616" t="n">
        <v>248.5</v>
      </c>
      <c r="Q616" t="n">
        <v>452.59</v>
      </c>
      <c r="R616" t="n">
        <v>72.42</v>
      </c>
      <c r="S616" t="n">
        <v>57.64</v>
      </c>
      <c r="T616" t="n">
        <v>5286.82</v>
      </c>
      <c r="U616" t="n">
        <v>0.8</v>
      </c>
      <c r="V616" t="n">
        <v>0.88</v>
      </c>
      <c r="W616" t="n">
        <v>6.81</v>
      </c>
      <c r="X616" t="n">
        <v>0.31</v>
      </c>
      <c r="Y616" t="n">
        <v>1</v>
      </c>
      <c r="Z616" t="n">
        <v>10</v>
      </c>
    </row>
    <row r="617">
      <c r="A617" t="n">
        <v>66</v>
      </c>
      <c r="B617" t="n">
        <v>70</v>
      </c>
      <c r="C617" t="inlineStr">
        <is>
          <t xml:space="preserve">CONCLUIDO	</t>
        </is>
      </c>
      <c r="D617" t="n">
        <v>3.7573</v>
      </c>
      <c r="E617" t="n">
        <v>26.61</v>
      </c>
      <c r="F617" t="n">
        <v>24.04</v>
      </c>
      <c r="G617" t="n">
        <v>120.2</v>
      </c>
      <c r="H617" t="n">
        <v>1.88</v>
      </c>
      <c r="I617" t="n">
        <v>12</v>
      </c>
      <c r="J617" t="n">
        <v>164.9</v>
      </c>
      <c r="K617" t="n">
        <v>47.83</v>
      </c>
      <c r="L617" t="n">
        <v>17.5</v>
      </c>
      <c r="M617" t="n">
        <v>10</v>
      </c>
      <c r="N617" t="n">
        <v>29.58</v>
      </c>
      <c r="O617" t="n">
        <v>20572.16</v>
      </c>
      <c r="P617" t="n">
        <v>247.12</v>
      </c>
      <c r="Q617" t="n">
        <v>452.59</v>
      </c>
      <c r="R617" t="n">
        <v>72.58</v>
      </c>
      <c r="S617" t="n">
        <v>57.64</v>
      </c>
      <c r="T617" t="n">
        <v>5367.34</v>
      </c>
      <c r="U617" t="n">
        <v>0.79</v>
      </c>
      <c r="V617" t="n">
        <v>0.88</v>
      </c>
      <c r="W617" t="n">
        <v>6.81</v>
      </c>
      <c r="X617" t="n">
        <v>0.31</v>
      </c>
      <c r="Y617" t="n">
        <v>1</v>
      </c>
      <c r="Z617" t="n">
        <v>10</v>
      </c>
    </row>
    <row r="618">
      <c r="A618" t="n">
        <v>67</v>
      </c>
      <c r="B618" t="n">
        <v>70</v>
      </c>
      <c r="C618" t="inlineStr">
        <is>
          <t xml:space="preserve">CONCLUIDO	</t>
        </is>
      </c>
      <c r="D618" t="n">
        <v>3.7671</v>
      </c>
      <c r="E618" t="n">
        <v>26.55</v>
      </c>
      <c r="F618" t="n">
        <v>24</v>
      </c>
      <c r="G618" t="n">
        <v>130.91</v>
      </c>
      <c r="H618" t="n">
        <v>1.9</v>
      </c>
      <c r="I618" t="n">
        <v>11</v>
      </c>
      <c r="J618" t="n">
        <v>165.26</v>
      </c>
      <c r="K618" t="n">
        <v>47.83</v>
      </c>
      <c r="L618" t="n">
        <v>17.75</v>
      </c>
      <c r="M618" t="n">
        <v>9</v>
      </c>
      <c r="N618" t="n">
        <v>29.69</v>
      </c>
      <c r="O618" t="n">
        <v>20616.5</v>
      </c>
      <c r="P618" t="n">
        <v>246.15</v>
      </c>
      <c r="Q618" t="n">
        <v>452.56</v>
      </c>
      <c r="R618" t="n">
        <v>71.33</v>
      </c>
      <c r="S618" t="n">
        <v>57.64</v>
      </c>
      <c r="T618" t="n">
        <v>4748.22</v>
      </c>
      <c r="U618" t="n">
        <v>0.8100000000000001</v>
      </c>
      <c r="V618" t="n">
        <v>0.88</v>
      </c>
      <c r="W618" t="n">
        <v>6.81</v>
      </c>
      <c r="X618" t="n">
        <v>0.28</v>
      </c>
      <c r="Y618" t="n">
        <v>1</v>
      </c>
      <c r="Z618" t="n">
        <v>10</v>
      </c>
    </row>
    <row r="619">
      <c r="A619" t="n">
        <v>68</v>
      </c>
      <c r="B619" t="n">
        <v>70</v>
      </c>
      <c r="C619" t="inlineStr">
        <is>
          <t xml:space="preserve">CONCLUIDO	</t>
        </is>
      </c>
      <c r="D619" t="n">
        <v>3.7674</v>
      </c>
      <c r="E619" t="n">
        <v>26.54</v>
      </c>
      <c r="F619" t="n">
        <v>24</v>
      </c>
      <c r="G619" t="n">
        <v>130.89</v>
      </c>
      <c r="H619" t="n">
        <v>1.93</v>
      </c>
      <c r="I619" t="n">
        <v>11</v>
      </c>
      <c r="J619" t="n">
        <v>165.62</v>
      </c>
      <c r="K619" t="n">
        <v>47.83</v>
      </c>
      <c r="L619" t="n">
        <v>18</v>
      </c>
      <c r="M619" t="n">
        <v>9</v>
      </c>
      <c r="N619" t="n">
        <v>29.8</v>
      </c>
      <c r="O619" t="n">
        <v>20660.89</v>
      </c>
      <c r="P619" t="n">
        <v>246.39</v>
      </c>
      <c r="Q619" t="n">
        <v>452.56</v>
      </c>
      <c r="R619" t="n">
        <v>71.36</v>
      </c>
      <c r="S619" t="n">
        <v>57.64</v>
      </c>
      <c r="T619" t="n">
        <v>4763.9</v>
      </c>
      <c r="U619" t="n">
        <v>0.8100000000000001</v>
      </c>
      <c r="V619" t="n">
        <v>0.88</v>
      </c>
      <c r="W619" t="n">
        <v>6.81</v>
      </c>
      <c r="X619" t="n">
        <v>0.27</v>
      </c>
      <c r="Y619" t="n">
        <v>1</v>
      </c>
      <c r="Z619" t="n">
        <v>10</v>
      </c>
    </row>
    <row r="620">
      <c r="A620" t="n">
        <v>69</v>
      </c>
      <c r="B620" t="n">
        <v>70</v>
      </c>
      <c r="C620" t="inlineStr">
        <is>
          <t xml:space="preserve">CONCLUIDO	</t>
        </is>
      </c>
      <c r="D620" t="n">
        <v>3.7659</v>
      </c>
      <c r="E620" t="n">
        <v>26.55</v>
      </c>
      <c r="F620" t="n">
        <v>24.01</v>
      </c>
      <c r="G620" t="n">
        <v>130.95</v>
      </c>
      <c r="H620" t="n">
        <v>1.95</v>
      </c>
      <c r="I620" t="n">
        <v>11</v>
      </c>
      <c r="J620" t="n">
        <v>165.98</v>
      </c>
      <c r="K620" t="n">
        <v>47.83</v>
      </c>
      <c r="L620" t="n">
        <v>18.25</v>
      </c>
      <c r="M620" t="n">
        <v>9</v>
      </c>
      <c r="N620" t="n">
        <v>29.91</v>
      </c>
      <c r="O620" t="n">
        <v>20705.31</v>
      </c>
      <c r="P620" t="n">
        <v>246.44</v>
      </c>
      <c r="Q620" t="n">
        <v>452.58</v>
      </c>
      <c r="R620" t="n">
        <v>71.44</v>
      </c>
      <c r="S620" t="n">
        <v>57.64</v>
      </c>
      <c r="T620" t="n">
        <v>4800.5</v>
      </c>
      <c r="U620" t="n">
        <v>0.8100000000000001</v>
      </c>
      <c r="V620" t="n">
        <v>0.88</v>
      </c>
      <c r="W620" t="n">
        <v>6.82</v>
      </c>
      <c r="X620" t="n">
        <v>0.28</v>
      </c>
      <c r="Y620" t="n">
        <v>1</v>
      </c>
      <c r="Z620" t="n">
        <v>10</v>
      </c>
    </row>
    <row r="621">
      <c r="A621" t="n">
        <v>70</v>
      </c>
      <c r="B621" t="n">
        <v>70</v>
      </c>
      <c r="C621" t="inlineStr">
        <is>
          <t xml:space="preserve">CONCLUIDO	</t>
        </is>
      </c>
      <c r="D621" t="n">
        <v>3.7668</v>
      </c>
      <c r="E621" t="n">
        <v>26.55</v>
      </c>
      <c r="F621" t="n">
        <v>24</v>
      </c>
      <c r="G621" t="n">
        <v>130.92</v>
      </c>
      <c r="H621" t="n">
        <v>1.97</v>
      </c>
      <c r="I621" t="n">
        <v>11</v>
      </c>
      <c r="J621" t="n">
        <v>166.34</v>
      </c>
      <c r="K621" t="n">
        <v>47.83</v>
      </c>
      <c r="L621" t="n">
        <v>18.5</v>
      </c>
      <c r="M621" t="n">
        <v>9</v>
      </c>
      <c r="N621" t="n">
        <v>30.02</v>
      </c>
      <c r="O621" t="n">
        <v>20749.77</v>
      </c>
      <c r="P621" t="n">
        <v>245.95</v>
      </c>
      <c r="Q621" t="n">
        <v>452.55</v>
      </c>
      <c r="R621" t="n">
        <v>71.41</v>
      </c>
      <c r="S621" t="n">
        <v>57.64</v>
      </c>
      <c r="T621" t="n">
        <v>4788.28</v>
      </c>
      <c r="U621" t="n">
        <v>0.8100000000000001</v>
      </c>
      <c r="V621" t="n">
        <v>0.88</v>
      </c>
      <c r="W621" t="n">
        <v>6.81</v>
      </c>
      <c r="X621" t="n">
        <v>0.28</v>
      </c>
      <c r="Y621" t="n">
        <v>1</v>
      </c>
      <c r="Z621" t="n">
        <v>10</v>
      </c>
    </row>
    <row r="622">
      <c r="A622" t="n">
        <v>71</v>
      </c>
      <c r="B622" t="n">
        <v>70</v>
      </c>
      <c r="C622" t="inlineStr">
        <is>
          <t xml:space="preserve">CONCLUIDO	</t>
        </is>
      </c>
      <c r="D622" t="n">
        <v>3.7673</v>
      </c>
      <c r="E622" t="n">
        <v>26.54</v>
      </c>
      <c r="F622" t="n">
        <v>24</v>
      </c>
      <c r="G622" t="n">
        <v>130.9</v>
      </c>
      <c r="H622" t="n">
        <v>1.99</v>
      </c>
      <c r="I622" t="n">
        <v>11</v>
      </c>
      <c r="J622" t="n">
        <v>166.7</v>
      </c>
      <c r="K622" t="n">
        <v>47.83</v>
      </c>
      <c r="L622" t="n">
        <v>18.75</v>
      </c>
      <c r="M622" t="n">
        <v>9</v>
      </c>
      <c r="N622" t="n">
        <v>30.13</v>
      </c>
      <c r="O622" t="n">
        <v>20794.27</v>
      </c>
      <c r="P622" t="n">
        <v>245.72</v>
      </c>
      <c r="Q622" t="n">
        <v>452.55</v>
      </c>
      <c r="R622" t="n">
        <v>71.31</v>
      </c>
      <c r="S622" t="n">
        <v>57.64</v>
      </c>
      <c r="T622" t="n">
        <v>4738.39</v>
      </c>
      <c r="U622" t="n">
        <v>0.8100000000000001</v>
      </c>
      <c r="V622" t="n">
        <v>0.88</v>
      </c>
      <c r="W622" t="n">
        <v>6.81</v>
      </c>
      <c r="X622" t="n">
        <v>0.27</v>
      </c>
      <c r="Y622" t="n">
        <v>1</v>
      </c>
      <c r="Z622" t="n">
        <v>10</v>
      </c>
    </row>
    <row r="623">
      <c r="A623" t="n">
        <v>72</v>
      </c>
      <c r="B623" t="n">
        <v>70</v>
      </c>
      <c r="C623" t="inlineStr">
        <is>
          <t xml:space="preserve">CONCLUIDO	</t>
        </is>
      </c>
      <c r="D623" t="n">
        <v>3.7641</v>
      </c>
      <c r="E623" t="n">
        <v>26.57</v>
      </c>
      <c r="F623" t="n">
        <v>24.02</v>
      </c>
      <c r="G623" t="n">
        <v>131.02</v>
      </c>
      <c r="H623" t="n">
        <v>2.02</v>
      </c>
      <c r="I623" t="n">
        <v>11</v>
      </c>
      <c r="J623" t="n">
        <v>167.07</v>
      </c>
      <c r="K623" t="n">
        <v>47.83</v>
      </c>
      <c r="L623" t="n">
        <v>19</v>
      </c>
      <c r="M623" t="n">
        <v>9</v>
      </c>
      <c r="N623" t="n">
        <v>30.24</v>
      </c>
      <c r="O623" t="n">
        <v>20838.81</v>
      </c>
      <c r="P623" t="n">
        <v>245.36</v>
      </c>
      <c r="Q623" t="n">
        <v>452.56</v>
      </c>
      <c r="R623" t="n">
        <v>72.06</v>
      </c>
      <c r="S623" t="n">
        <v>57.64</v>
      </c>
      <c r="T623" t="n">
        <v>5113.58</v>
      </c>
      <c r="U623" t="n">
        <v>0.8</v>
      </c>
      <c r="V623" t="n">
        <v>0.88</v>
      </c>
      <c r="W623" t="n">
        <v>6.81</v>
      </c>
      <c r="X623" t="n">
        <v>0.3</v>
      </c>
      <c r="Y623" t="n">
        <v>1</v>
      </c>
      <c r="Z623" t="n">
        <v>10</v>
      </c>
    </row>
    <row r="624">
      <c r="A624" t="n">
        <v>73</v>
      </c>
      <c r="B624" t="n">
        <v>70</v>
      </c>
      <c r="C624" t="inlineStr">
        <is>
          <t xml:space="preserve">CONCLUIDO	</t>
        </is>
      </c>
      <c r="D624" t="n">
        <v>3.7644</v>
      </c>
      <c r="E624" t="n">
        <v>26.56</v>
      </c>
      <c r="F624" t="n">
        <v>24.02</v>
      </c>
      <c r="G624" t="n">
        <v>131.01</v>
      </c>
      <c r="H624" t="n">
        <v>2.04</v>
      </c>
      <c r="I624" t="n">
        <v>11</v>
      </c>
      <c r="J624" t="n">
        <v>167.43</v>
      </c>
      <c r="K624" t="n">
        <v>47.83</v>
      </c>
      <c r="L624" t="n">
        <v>19.25</v>
      </c>
      <c r="M624" t="n">
        <v>9</v>
      </c>
      <c r="N624" t="n">
        <v>30.35</v>
      </c>
      <c r="O624" t="n">
        <v>20883.38</v>
      </c>
      <c r="P624" t="n">
        <v>243.63</v>
      </c>
      <c r="Q624" t="n">
        <v>452.6</v>
      </c>
      <c r="R624" t="n">
        <v>71.89</v>
      </c>
      <c r="S624" t="n">
        <v>57.64</v>
      </c>
      <c r="T624" t="n">
        <v>5025.91</v>
      </c>
      <c r="U624" t="n">
        <v>0.8</v>
      </c>
      <c r="V624" t="n">
        <v>0.88</v>
      </c>
      <c r="W624" t="n">
        <v>6.81</v>
      </c>
      <c r="X624" t="n">
        <v>0.29</v>
      </c>
      <c r="Y624" t="n">
        <v>1</v>
      </c>
      <c r="Z624" t="n">
        <v>10</v>
      </c>
    </row>
    <row r="625">
      <c r="A625" t="n">
        <v>74</v>
      </c>
      <c r="B625" t="n">
        <v>70</v>
      </c>
      <c r="C625" t="inlineStr">
        <is>
          <t xml:space="preserve">CONCLUIDO	</t>
        </is>
      </c>
      <c r="D625" t="n">
        <v>3.7735</v>
      </c>
      <c r="E625" t="n">
        <v>26.5</v>
      </c>
      <c r="F625" t="n">
        <v>23.98</v>
      </c>
      <c r="G625" t="n">
        <v>143.9</v>
      </c>
      <c r="H625" t="n">
        <v>2.06</v>
      </c>
      <c r="I625" t="n">
        <v>10</v>
      </c>
      <c r="J625" t="n">
        <v>167.79</v>
      </c>
      <c r="K625" t="n">
        <v>47.83</v>
      </c>
      <c r="L625" t="n">
        <v>19.5</v>
      </c>
      <c r="M625" t="n">
        <v>8</v>
      </c>
      <c r="N625" t="n">
        <v>30.46</v>
      </c>
      <c r="O625" t="n">
        <v>20928</v>
      </c>
      <c r="P625" t="n">
        <v>242.9</v>
      </c>
      <c r="Q625" t="n">
        <v>452.55</v>
      </c>
      <c r="R625" t="n">
        <v>70.76000000000001</v>
      </c>
      <c r="S625" t="n">
        <v>57.64</v>
      </c>
      <c r="T625" t="n">
        <v>4467.9</v>
      </c>
      <c r="U625" t="n">
        <v>0.8100000000000001</v>
      </c>
      <c r="V625" t="n">
        <v>0.88</v>
      </c>
      <c r="W625" t="n">
        <v>6.81</v>
      </c>
      <c r="X625" t="n">
        <v>0.26</v>
      </c>
      <c r="Y625" t="n">
        <v>1</v>
      </c>
      <c r="Z625" t="n">
        <v>10</v>
      </c>
    </row>
    <row r="626">
      <c r="A626" t="n">
        <v>75</v>
      </c>
      <c r="B626" t="n">
        <v>70</v>
      </c>
      <c r="C626" t="inlineStr">
        <is>
          <t xml:space="preserve">CONCLUIDO	</t>
        </is>
      </c>
      <c r="D626" t="n">
        <v>3.7752</v>
      </c>
      <c r="E626" t="n">
        <v>26.49</v>
      </c>
      <c r="F626" t="n">
        <v>23.97</v>
      </c>
      <c r="G626" t="n">
        <v>143.83</v>
      </c>
      <c r="H626" t="n">
        <v>2.08</v>
      </c>
      <c r="I626" t="n">
        <v>10</v>
      </c>
      <c r="J626" t="n">
        <v>168.15</v>
      </c>
      <c r="K626" t="n">
        <v>47.83</v>
      </c>
      <c r="L626" t="n">
        <v>19.75</v>
      </c>
      <c r="M626" t="n">
        <v>8</v>
      </c>
      <c r="N626" t="n">
        <v>30.57</v>
      </c>
      <c r="O626" t="n">
        <v>20972.65</v>
      </c>
      <c r="P626" t="n">
        <v>242.83</v>
      </c>
      <c r="Q626" t="n">
        <v>452.57</v>
      </c>
      <c r="R626" t="n">
        <v>70.43000000000001</v>
      </c>
      <c r="S626" t="n">
        <v>57.64</v>
      </c>
      <c r="T626" t="n">
        <v>4305.42</v>
      </c>
      <c r="U626" t="n">
        <v>0.82</v>
      </c>
      <c r="V626" t="n">
        <v>0.88</v>
      </c>
      <c r="W626" t="n">
        <v>6.81</v>
      </c>
      <c r="X626" t="n">
        <v>0.25</v>
      </c>
      <c r="Y626" t="n">
        <v>1</v>
      </c>
      <c r="Z626" t="n">
        <v>10</v>
      </c>
    </row>
    <row r="627">
      <c r="A627" t="n">
        <v>76</v>
      </c>
      <c r="B627" t="n">
        <v>70</v>
      </c>
      <c r="C627" t="inlineStr">
        <is>
          <t xml:space="preserve">CONCLUIDO	</t>
        </is>
      </c>
      <c r="D627" t="n">
        <v>3.7731</v>
      </c>
      <c r="E627" t="n">
        <v>26.5</v>
      </c>
      <c r="F627" t="n">
        <v>23.99</v>
      </c>
      <c r="G627" t="n">
        <v>143.92</v>
      </c>
      <c r="H627" t="n">
        <v>2.1</v>
      </c>
      <c r="I627" t="n">
        <v>10</v>
      </c>
      <c r="J627" t="n">
        <v>168.51</v>
      </c>
      <c r="K627" t="n">
        <v>47.83</v>
      </c>
      <c r="L627" t="n">
        <v>20</v>
      </c>
      <c r="M627" t="n">
        <v>8</v>
      </c>
      <c r="N627" t="n">
        <v>30.69</v>
      </c>
      <c r="O627" t="n">
        <v>21017.33</v>
      </c>
      <c r="P627" t="n">
        <v>242.75</v>
      </c>
      <c r="Q627" t="n">
        <v>452.6</v>
      </c>
      <c r="R627" t="n">
        <v>70.86</v>
      </c>
      <c r="S627" t="n">
        <v>57.64</v>
      </c>
      <c r="T627" t="n">
        <v>4519.95</v>
      </c>
      <c r="U627" t="n">
        <v>0.8100000000000001</v>
      </c>
      <c r="V627" t="n">
        <v>0.88</v>
      </c>
      <c r="W627" t="n">
        <v>6.81</v>
      </c>
      <c r="X627" t="n">
        <v>0.26</v>
      </c>
      <c r="Y627" t="n">
        <v>1</v>
      </c>
      <c r="Z627" t="n">
        <v>10</v>
      </c>
    </row>
    <row r="628">
      <c r="A628" t="n">
        <v>77</v>
      </c>
      <c r="B628" t="n">
        <v>70</v>
      </c>
      <c r="C628" t="inlineStr">
        <is>
          <t xml:space="preserve">CONCLUIDO	</t>
        </is>
      </c>
      <c r="D628" t="n">
        <v>3.7749</v>
      </c>
      <c r="E628" t="n">
        <v>26.49</v>
      </c>
      <c r="F628" t="n">
        <v>23.97</v>
      </c>
      <c r="G628" t="n">
        <v>143.84</v>
      </c>
      <c r="H628" t="n">
        <v>2.13</v>
      </c>
      <c r="I628" t="n">
        <v>10</v>
      </c>
      <c r="J628" t="n">
        <v>168.88</v>
      </c>
      <c r="K628" t="n">
        <v>47.83</v>
      </c>
      <c r="L628" t="n">
        <v>20.25</v>
      </c>
      <c r="M628" t="n">
        <v>8</v>
      </c>
      <c r="N628" t="n">
        <v>30.8</v>
      </c>
      <c r="O628" t="n">
        <v>21062.06</v>
      </c>
      <c r="P628" t="n">
        <v>242.27</v>
      </c>
      <c r="Q628" t="n">
        <v>452.56</v>
      </c>
      <c r="R628" t="n">
        <v>70.45</v>
      </c>
      <c r="S628" t="n">
        <v>57.64</v>
      </c>
      <c r="T628" t="n">
        <v>4311.81</v>
      </c>
      <c r="U628" t="n">
        <v>0.82</v>
      </c>
      <c r="V628" t="n">
        <v>0.88</v>
      </c>
      <c r="W628" t="n">
        <v>6.81</v>
      </c>
      <c r="X628" t="n">
        <v>0.25</v>
      </c>
      <c r="Y628" t="n">
        <v>1</v>
      </c>
      <c r="Z628" t="n">
        <v>10</v>
      </c>
    </row>
    <row r="629">
      <c r="A629" t="n">
        <v>78</v>
      </c>
      <c r="B629" t="n">
        <v>70</v>
      </c>
      <c r="C629" t="inlineStr">
        <is>
          <t xml:space="preserve">CONCLUIDO	</t>
        </is>
      </c>
      <c r="D629" t="n">
        <v>3.7729</v>
      </c>
      <c r="E629" t="n">
        <v>26.5</v>
      </c>
      <c r="F629" t="n">
        <v>23.99</v>
      </c>
      <c r="G629" t="n">
        <v>143.93</v>
      </c>
      <c r="H629" t="n">
        <v>2.15</v>
      </c>
      <c r="I629" t="n">
        <v>10</v>
      </c>
      <c r="J629" t="n">
        <v>169.24</v>
      </c>
      <c r="K629" t="n">
        <v>47.83</v>
      </c>
      <c r="L629" t="n">
        <v>20.5</v>
      </c>
      <c r="M629" t="n">
        <v>8</v>
      </c>
      <c r="N629" t="n">
        <v>30.91</v>
      </c>
      <c r="O629" t="n">
        <v>21106.82</v>
      </c>
      <c r="P629" t="n">
        <v>242.07</v>
      </c>
      <c r="Q629" t="n">
        <v>452.59</v>
      </c>
      <c r="R629" t="n">
        <v>70.83</v>
      </c>
      <c r="S629" t="n">
        <v>57.64</v>
      </c>
      <c r="T629" t="n">
        <v>4504.98</v>
      </c>
      <c r="U629" t="n">
        <v>0.8100000000000001</v>
      </c>
      <c r="V629" t="n">
        <v>0.88</v>
      </c>
      <c r="W629" t="n">
        <v>6.81</v>
      </c>
      <c r="X629" t="n">
        <v>0.26</v>
      </c>
      <c r="Y629" t="n">
        <v>1</v>
      </c>
      <c r="Z629" t="n">
        <v>10</v>
      </c>
    </row>
    <row r="630">
      <c r="A630" t="n">
        <v>79</v>
      </c>
      <c r="B630" t="n">
        <v>70</v>
      </c>
      <c r="C630" t="inlineStr">
        <is>
          <t xml:space="preserve">CONCLUIDO	</t>
        </is>
      </c>
      <c r="D630" t="n">
        <v>3.7743</v>
      </c>
      <c r="E630" t="n">
        <v>26.49</v>
      </c>
      <c r="F630" t="n">
        <v>23.98</v>
      </c>
      <c r="G630" t="n">
        <v>143.86</v>
      </c>
      <c r="H630" t="n">
        <v>2.17</v>
      </c>
      <c r="I630" t="n">
        <v>10</v>
      </c>
      <c r="J630" t="n">
        <v>169.6</v>
      </c>
      <c r="K630" t="n">
        <v>47.83</v>
      </c>
      <c r="L630" t="n">
        <v>20.75</v>
      </c>
      <c r="M630" t="n">
        <v>8</v>
      </c>
      <c r="N630" t="n">
        <v>31.02</v>
      </c>
      <c r="O630" t="n">
        <v>21151.63</v>
      </c>
      <c r="P630" t="n">
        <v>240.71</v>
      </c>
      <c r="Q630" t="n">
        <v>452.55</v>
      </c>
      <c r="R630" t="n">
        <v>70.61</v>
      </c>
      <c r="S630" t="n">
        <v>57.64</v>
      </c>
      <c r="T630" t="n">
        <v>4391.47</v>
      </c>
      <c r="U630" t="n">
        <v>0.82</v>
      </c>
      <c r="V630" t="n">
        <v>0.88</v>
      </c>
      <c r="W630" t="n">
        <v>6.81</v>
      </c>
      <c r="X630" t="n">
        <v>0.25</v>
      </c>
      <c r="Y630" t="n">
        <v>1</v>
      </c>
      <c r="Z630" t="n">
        <v>10</v>
      </c>
    </row>
    <row r="631">
      <c r="A631" t="n">
        <v>80</v>
      </c>
      <c r="B631" t="n">
        <v>70</v>
      </c>
      <c r="C631" t="inlineStr">
        <is>
          <t xml:space="preserve">CONCLUIDO	</t>
        </is>
      </c>
      <c r="D631" t="n">
        <v>3.7741</v>
      </c>
      <c r="E631" t="n">
        <v>26.5</v>
      </c>
      <c r="F631" t="n">
        <v>23.98</v>
      </c>
      <c r="G631" t="n">
        <v>143.88</v>
      </c>
      <c r="H631" t="n">
        <v>2.19</v>
      </c>
      <c r="I631" t="n">
        <v>10</v>
      </c>
      <c r="J631" t="n">
        <v>169.97</v>
      </c>
      <c r="K631" t="n">
        <v>47.83</v>
      </c>
      <c r="L631" t="n">
        <v>21</v>
      </c>
      <c r="M631" t="n">
        <v>8</v>
      </c>
      <c r="N631" t="n">
        <v>31.14</v>
      </c>
      <c r="O631" t="n">
        <v>21196.47</v>
      </c>
      <c r="P631" t="n">
        <v>239.27</v>
      </c>
      <c r="Q631" t="n">
        <v>452.56</v>
      </c>
      <c r="R631" t="n">
        <v>70.58</v>
      </c>
      <c r="S631" t="n">
        <v>57.64</v>
      </c>
      <c r="T631" t="n">
        <v>4380.29</v>
      </c>
      <c r="U631" t="n">
        <v>0.82</v>
      </c>
      <c r="V631" t="n">
        <v>0.88</v>
      </c>
      <c r="W631" t="n">
        <v>6.81</v>
      </c>
      <c r="X631" t="n">
        <v>0.26</v>
      </c>
      <c r="Y631" t="n">
        <v>1</v>
      </c>
      <c r="Z631" t="n">
        <v>10</v>
      </c>
    </row>
    <row r="632">
      <c r="A632" t="n">
        <v>81</v>
      </c>
      <c r="B632" t="n">
        <v>70</v>
      </c>
      <c r="C632" t="inlineStr">
        <is>
          <t xml:space="preserve">CONCLUIDO	</t>
        </is>
      </c>
      <c r="D632" t="n">
        <v>3.782</v>
      </c>
      <c r="E632" t="n">
        <v>26.44</v>
      </c>
      <c r="F632" t="n">
        <v>23.95</v>
      </c>
      <c r="G632" t="n">
        <v>159.69</v>
      </c>
      <c r="H632" t="n">
        <v>2.21</v>
      </c>
      <c r="I632" t="n">
        <v>9</v>
      </c>
      <c r="J632" t="n">
        <v>170.33</v>
      </c>
      <c r="K632" t="n">
        <v>47.83</v>
      </c>
      <c r="L632" t="n">
        <v>21.25</v>
      </c>
      <c r="M632" t="n">
        <v>7</v>
      </c>
      <c r="N632" t="n">
        <v>31.25</v>
      </c>
      <c r="O632" t="n">
        <v>21241.35</v>
      </c>
      <c r="P632" t="n">
        <v>237.68</v>
      </c>
      <c r="Q632" t="n">
        <v>452.6</v>
      </c>
      <c r="R632" t="n">
        <v>69.7</v>
      </c>
      <c r="S632" t="n">
        <v>57.64</v>
      </c>
      <c r="T632" t="n">
        <v>3943.25</v>
      </c>
      <c r="U632" t="n">
        <v>0.83</v>
      </c>
      <c r="V632" t="n">
        <v>0.89</v>
      </c>
      <c r="W632" t="n">
        <v>6.81</v>
      </c>
      <c r="X632" t="n">
        <v>0.23</v>
      </c>
      <c r="Y632" t="n">
        <v>1</v>
      </c>
      <c r="Z632" t="n">
        <v>10</v>
      </c>
    </row>
    <row r="633">
      <c r="A633" t="n">
        <v>82</v>
      </c>
      <c r="B633" t="n">
        <v>70</v>
      </c>
      <c r="C633" t="inlineStr">
        <is>
          <t xml:space="preserve">CONCLUIDO	</t>
        </is>
      </c>
      <c r="D633" t="n">
        <v>3.7829</v>
      </c>
      <c r="E633" t="n">
        <v>26.43</v>
      </c>
      <c r="F633" t="n">
        <v>23.95</v>
      </c>
      <c r="G633" t="n">
        <v>159.64</v>
      </c>
      <c r="H633" t="n">
        <v>2.23</v>
      </c>
      <c r="I633" t="n">
        <v>9</v>
      </c>
      <c r="J633" t="n">
        <v>170.69</v>
      </c>
      <c r="K633" t="n">
        <v>47.83</v>
      </c>
      <c r="L633" t="n">
        <v>21.5</v>
      </c>
      <c r="M633" t="n">
        <v>7</v>
      </c>
      <c r="N633" t="n">
        <v>31.37</v>
      </c>
      <c r="O633" t="n">
        <v>21286.27</v>
      </c>
      <c r="P633" t="n">
        <v>237.84</v>
      </c>
      <c r="Q633" t="n">
        <v>452.57</v>
      </c>
      <c r="R633" t="n">
        <v>69.63</v>
      </c>
      <c r="S633" t="n">
        <v>57.64</v>
      </c>
      <c r="T633" t="n">
        <v>3907.73</v>
      </c>
      <c r="U633" t="n">
        <v>0.83</v>
      </c>
      <c r="V633" t="n">
        <v>0.89</v>
      </c>
      <c r="W633" t="n">
        <v>6.81</v>
      </c>
      <c r="X633" t="n">
        <v>0.22</v>
      </c>
      <c r="Y633" t="n">
        <v>1</v>
      </c>
      <c r="Z633" t="n">
        <v>10</v>
      </c>
    </row>
    <row r="634">
      <c r="A634" t="n">
        <v>83</v>
      </c>
      <c r="B634" t="n">
        <v>70</v>
      </c>
      <c r="C634" t="inlineStr">
        <is>
          <t xml:space="preserve">CONCLUIDO	</t>
        </is>
      </c>
      <c r="D634" t="n">
        <v>3.782</v>
      </c>
      <c r="E634" t="n">
        <v>26.44</v>
      </c>
      <c r="F634" t="n">
        <v>23.95</v>
      </c>
      <c r="G634" t="n">
        <v>159.68</v>
      </c>
      <c r="H634" t="n">
        <v>2.25</v>
      </c>
      <c r="I634" t="n">
        <v>9</v>
      </c>
      <c r="J634" t="n">
        <v>171.06</v>
      </c>
      <c r="K634" t="n">
        <v>47.83</v>
      </c>
      <c r="L634" t="n">
        <v>21.75</v>
      </c>
      <c r="M634" t="n">
        <v>7</v>
      </c>
      <c r="N634" t="n">
        <v>31.48</v>
      </c>
      <c r="O634" t="n">
        <v>21331.23</v>
      </c>
      <c r="P634" t="n">
        <v>238.29</v>
      </c>
      <c r="Q634" t="n">
        <v>452.56</v>
      </c>
      <c r="R634" t="n">
        <v>69.65000000000001</v>
      </c>
      <c r="S634" t="n">
        <v>57.64</v>
      </c>
      <c r="T634" t="n">
        <v>3920.24</v>
      </c>
      <c r="U634" t="n">
        <v>0.83</v>
      </c>
      <c r="V634" t="n">
        <v>0.89</v>
      </c>
      <c r="W634" t="n">
        <v>6.81</v>
      </c>
      <c r="X634" t="n">
        <v>0.23</v>
      </c>
      <c r="Y634" t="n">
        <v>1</v>
      </c>
      <c r="Z634" t="n">
        <v>10</v>
      </c>
    </row>
    <row r="635">
      <c r="A635" t="n">
        <v>84</v>
      </c>
      <c r="B635" t="n">
        <v>70</v>
      </c>
      <c r="C635" t="inlineStr">
        <is>
          <t xml:space="preserve">CONCLUIDO	</t>
        </is>
      </c>
      <c r="D635" t="n">
        <v>3.7826</v>
      </c>
      <c r="E635" t="n">
        <v>26.44</v>
      </c>
      <c r="F635" t="n">
        <v>23.95</v>
      </c>
      <c r="G635" t="n">
        <v>159.66</v>
      </c>
      <c r="H635" t="n">
        <v>2.28</v>
      </c>
      <c r="I635" t="n">
        <v>9</v>
      </c>
      <c r="J635" t="n">
        <v>171.42</v>
      </c>
      <c r="K635" t="n">
        <v>47.83</v>
      </c>
      <c r="L635" t="n">
        <v>22</v>
      </c>
      <c r="M635" t="n">
        <v>7</v>
      </c>
      <c r="N635" t="n">
        <v>31.6</v>
      </c>
      <c r="O635" t="n">
        <v>21376.23</v>
      </c>
      <c r="P635" t="n">
        <v>238.74</v>
      </c>
      <c r="Q635" t="n">
        <v>452.56</v>
      </c>
      <c r="R635" t="n">
        <v>69.58</v>
      </c>
      <c r="S635" t="n">
        <v>57.64</v>
      </c>
      <c r="T635" t="n">
        <v>3883.24</v>
      </c>
      <c r="U635" t="n">
        <v>0.83</v>
      </c>
      <c r="V635" t="n">
        <v>0.89</v>
      </c>
      <c r="W635" t="n">
        <v>6.81</v>
      </c>
      <c r="X635" t="n">
        <v>0.22</v>
      </c>
      <c r="Y635" t="n">
        <v>1</v>
      </c>
      <c r="Z635" t="n">
        <v>10</v>
      </c>
    </row>
    <row r="636">
      <c r="A636" t="n">
        <v>85</v>
      </c>
      <c r="B636" t="n">
        <v>70</v>
      </c>
      <c r="C636" t="inlineStr">
        <is>
          <t xml:space="preserve">CONCLUIDO	</t>
        </is>
      </c>
      <c r="D636" t="n">
        <v>3.7836</v>
      </c>
      <c r="E636" t="n">
        <v>26.43</v>
      </c>
      <c r="F636" t="n">
        <v>23.94</v>
      </c>
      <c r="G636" t="n">
        <v>159.61</v>
      </c>
      <c r="H636" t="n">
        <v>2.3</v>
      </c>
      <c r="I636" t="n">
        <v>9</v>
      </c>
      <c r="J636" t="n">
        <v>171.79</v>
      </c>
      <c r="K636" t="n">
        <v>47.83</v>
      </c>
      <c r="L636" t="n">
        <v>22.25</v>
      </c>
      <c r="M636" t="n">
        <v>7</v>
      </c>
      <c r="N636" t="n">
        <v>31.71</v>
      </c>
      <c r="O636" t="n">
        <v>21421.26</v>
      </c>
      <c r="P636" t="n">
        <v>238.58</v>
      </c>
      <c r="Q636" t="n">
        <v>452.55</v>
      </c>
      <c r="R636" t="n">
        <v>69.45999999999999</v>
      </c>
      <c r="S636" t="n">
        <v>57.64</v>
      </c>
      <c r="T636" t="n">
        <v>3821.19</v>
      </c>
      <c r="U636" t="n">
        <v>0.83</v>
      </c>
      <c r="V636" t="n">
        <v>0.89</v>
      </c>
      <c r="W636" t="n">
        <v>6.81</v>
      </c>
      <c r="X636" t="n">
        <v>0.22</v>
      </c>
      <c r="Y636" t="n">
        <v>1</v>
      </c>
      <c r="Z636" t="n">
        <v>10</v>
      </c>
    </row>
    <row r="637">
      <c r="A637" t="n">
        <v>86</v>
      </c>
      <c r="B637" t="n">
        <v>70</v>
      </c>
      <c r="C637" t="inlineStr">
        <is>
          <t xml:space="preserve">CONCLUIDO	</t>
        </is>
      </c>
      <c r="D637" t="n">
        <v>3.7813</v>
      </c>
      <c r="E637" t="n">
        <v>26.45</v>
      </c>
      <c r="F637" t="n">
        <v>23.96</v>
      </c>
      <c r="G637" t="n">
        <v>159.72</v>
      </c>
      <c r="H637" t="n">
        <v>2.32</v>
      </c>
      <c r="I637" t="n">
        <v>9</v>
      </c>
      <c r="J637" t="n">
        <v>172.15</v>
      </c>
      <c r="K637" t="n">
        <v>47.83</v>
      </c>
      <c r="L637" t="n">
        <v>22.5</v>
      </c>
      <c r="M637" t="n">
        <v>7</v>
      </c>
      <c r="N637" t="n">
        <v>31.83</v>
      </c>
      <c r="O637" t="n">
        <v>21466.34</v>
      </c>
      <c r="P637" t="n">
        <v>238.5</v>
      </c>
      <c r="Q637" t="n">
        <v>452.57</v>
      </c>
      <c r="R637" t="n">
        <v>70.02</v>
      </c>
      <c r="S637" t="n">
        <v>57.64</v>
      </c>
      <c r="T637" t="n">
        <v>4102.11</v>
      </c>
      <c r="U637" t="n">
        <v>0.82</v>
      </c>
      <c r="V637" t="n">
        <v>0.89</v>
      </c>
      <c r="W637" t="n">
        <v>6.81</v>
      </c>
      <c r="X637" t="n">
        <v>0.23</v>
      </c>
      <c r="Y637" t="n">
        <v>1</v>
      </c>
      <c r="Z637" t="n">
        <v>10</v>
      </c>
    </row>
    <row r="638">
      <c r="A638" t="n">
        <v>87</v>
      </c>
      <c r="B638" t="n">
        <v>70</v>
      </c>
      <c r="C638" t="inlineStr">
        <is>
          <t xml:space="preserve">CONCLUIDO	</t>
        </is>
      </c>
      <c r="D638" t="n">
        <v>3.7822</v>
      </c>
      <c r="E638" t="n">
        <v>26.44</v>
      </c>
      <c r="F638" t="n">
        <v>23.95</v>
      </c>
      <c r="G638" t="n">
        <v>159.68</v>
      </c>
      <c r="H638" t="n">
        <v>2.34</v>
      </c>
      <c r="I638" t="n">
        <v>9</v>
      </c>
      <c r="J638" t="n">
        <v>172.52</v>
      </c>
      <c r="K638" t="n">
        <v>47.83</v>
      </c>
      <c r="L638" t="n">
        <v>22.75</v>
      </c>
      <c r="M638" t="n">
        <v>7</v>
      </c>
      <c r="N638" t="n">
        <v>31.94</v>
      </c>
      <c r="O638" t="n">
        <v>21511.45</v>
      </c>
      <c r="P638" t="n">
        <v>237.87</v>
      </c>
      <c r="Q638" t="n">
        <v>452.55</v>
      </c>
      <c r="R638" t="n">
        <v>69.77</v>
      </c>
      <c r="S638" t="n">
        <v>57.64</v>
      </c>
      <c r="T638" t="n">
        <v>3979.85</v>
      </c>
      <c r="U638" t="n">
        <v>0.83</v>
      </c>
      <c r="V638" t="n">
        <v>0.89</v>
      </c>
      <c r="W638" t="n">
        <v>6.81</v>
      </c>
      <c r="X638" t="n">
        <v>0.23</v>
      </c>
      <c r="Y638" t="n">
        <v>1</v>
      </c>
      <c r="Z638" t="n">
        <v>10</v>
      </c>
    </row>
    <row r="639">
      <c r="A639" t="n">
        <v>88</v>
      </c>
      <c r="B639" t="n">
        <v>70</v>
      </c>
      <c r="C639" t="inlineStr">
        <is>
          <t xml:space="preserve">CONCLUIDO	</t>
        </is>
      </c>
      <c r="D639" t="n">
        <v>3.7837</v>
      </c>
      <c r="E639" t="n">
        <v>26.43</v>
      </c>
      <c r="F639" t="n">
        <v>23.94</v>
      </c>
      <c r="G639" t="n">
        <v>159.6</v>
      </c>
      <c r="H639" t="n">
        <v>2.36</v>
      </c>
      <c r="I639" t="n">
        <v>9</v>
      </c>
      <c r="J639" t="n">
        <v>172.89</v>
      </c>
      <c r="K639" t="n">
        <v>47.83</v>
      </c>
      <c r="L639" t="n">
        <v>23</v>
      </c>
      <c r="M639" t="n">
        <v>7</v>
      </c>
      <c r="N639" t="n">
        <v>32.06</v>
      </c>
      <c r="O639" t="n">
        <v>21556.61</v>
      </c>
      <c r="P639" t="n">
        <v>236.1</v>
      </c>
      <c r="Q639" t="n">
        <v>452.55</v>
      </c>
      <c r="R639" t="n">
        <v>69.43000000000001</v>
      </c>
      <c r="S639" t="n">
        <v>57.64</v>
      </c>
      <c r="T639" t="n">
        <v>3806.48</v>
      </c>
      <c r="U639" t="n">
        <v>0.83</v>
      </c>
      <c r="V639" t="n">
        <v>0.89</v>
      </c>
      <c r="W639" t="n">
        <v>6.81</v>
      </c>
      <c r="X639" t="n">
        <v>0.22</v>
      </c>
      <c r="Y639" t="n">
        <v>1</v>
      </c>
      <c r="Z639" t="n">
        <v>10</v>
      </c>
    </row>
    <row r="640">
      <c r="A640" t="n">
        <v>89</v>
      </c>
      <c r="B640" t="n">
        <v>70</v>
      </c>
      <c r="C640" t="inlineStr">
        <is>
          <t xml:space="preserve">CONCLUIDO	</t>
        </is>
      </c>
      <c r="D640" t="n">
        <v>3.782</v>
      </c>
      <c r="E640" t="n">
        <v>26.44</v>
      </c>
      <c r="F640" t="n">
        <v>23.95</v>
      </c>
      <c r="G640" t="n">
        <v>159.68</v>
      </c>
      <c r="H640" t="n">
        <v>2.38</v>
      </c>
      <c r="I640" t="n">
        <v>9</v>
      </c>
      <c r="J640" t="n">
        <v>173.25</v>
      </c>
      <c r="K640" t="n">
        <v>47.83</v>
      </c>
      <c r="L640" t="n">
        <v>23.25</v>
      </c>
      <c r="M640" t="n">
        <v>7</v>
      </c>
      <c r="N640" t="n">
        <v>32.17</v>
      </c>
      <c r="O640" t="n">
        <v>21601.8</v>
      </c>
      <c r="P640" t="n">
        <v>235.46</v>
      </c>
      <c r="Q640" t="n">
        <v>452.58</v>
      </c>
      <c r="R640" t="n">
        <v>69.84</v>
      </c>
      <c r="S640" t="n">
        <v>57.64</v>
      </c>
      <c r="T640" t="n">
        <v>4014.62</v>
      </c>
      <c r="U640" t="n">
        <v>0.83</v>
      </c>
      <c r="V640" t="n">
        <v>0.89</v>
      </c>
      <c r="W640" t="n">
        <v>6.81</v>
      </c>
      <c r="X640" t="n">
        <v>0.23</v>
      </c>
      <c r="Y640" t="n">
        <v>1</v>
      </c>
      <c r="Z640" t="n">
        <v>10</v>
      </c>
    </row>
    <row r="641">
      <c r="A641" t="n">
        <v>90</v>
      </c>
      <c r="B641" t="n">
        <v>70</v>
      </c>
      <c r="C641" t="inlineStr">
        <is>
          <t xml:space="preserve">CONCLUIDO	</t>
        </is>
      </c>
      <c r="D641" t="n">
        <v>3.7804</v>
      </c>
      <c r="E641" t="n">
        <v>26.45</v>
      </c>
      <c r="F641" t="n">
        <v>23.96</v>
      </c>
      <c r="G641" t="n">
        <v>159.76</v>
      </c>
      <c r="H641" t="n">
        <v>2.4</v>
      </c>
      <c r="I641" t="n">
        <v>9</v>
      </c>
      <c r="J641" t="n">
        <v>173.62</v>
      </c>
      <c r="K641" t="n">
        <v>47.83</v>
      </c>
      <c r="L641" t="n">
        <v>23.5</v>
      </c>
      <c r="M641" t="n">
        <v>7</v>
      </c>
      <c r="N641" t="n">
        <v>32.29</v>
      </c>
      <c r="O641" t="n">
        <v>21647.03</v>
      </c>
      <c r="P641" t="n">
        <v>235.59</v>
      </c>
      <c r="Q641" t="n">
        <v>452.57</v>
      </c>
      <c r="R641" t="n">
        <v>70.06</v>
      </c>
      <c r="S641" t="n">
        <v>57.64</v>
      </c>
      <c r="T641" t="n">
        <v>4122.93</v>
      </c>
      <c r="U641" t="n">
        <v>0.82</v>
      </c>
      <c r="V641" t="n">
        <v>0.88</v>
      </c>
      <c r="W641" t="n">
        <v>6.81</v>
      </c>
      <c r="X641" t="n">
        <v>0.24</v>
      </c>
      <c r="Y641" t="n">
        <v>1</v>
      </c>
      <c r="Z641" t="n">
        <v>10</v>
      </c>
    </row>
    <row r="642">
      <c r="A642" t="n">
        <v>91</v>
      </c>
      <c r="B642" t="n">
        <v>70</v>
      </c>
      <c r="C642" t="inlineStr">
        <is>
          <t xml:space="preserve">CONCLUIDO	</t>
        </is>
      </c>
      <c r="D642" t="n">
        <v>3.7813</v>
      </c>
      <c r="E642" t="n">
        <v>26.45</v>
      </c>
      <c r="F642" t="n">
        <v>23.96</v>
      </c>
      <c r="G642" t="n">
        <v>159.72</v>
      </c>
      <c r="H642" t="n">
        <v>2.42</v>
      </c>
      <c r="I642" t="n">
        <v>9</v>
      </c>
      <c r="J642" t="n">
        <v>173.99</v>
      </c>
      <c r="K642" t="n">
        <v>47.83</v>
      </c>
      <c r="L642" t="n">
        <v>23.75</v>
      </c>
      <c r="M642" t="n">
        <v>6</v>
      </c>
      <c r="N642" t="n">
        <v>32.41</v>
      </c>
      <c r="O642" t="n">
        <v>21692.3</v>
      </c>
      <c r="P642" t="n">
        <v>234.21</v>
      </c>
      <c r="Q642" t="n">
        <v>452.59</v>
      </c>
      <c r="R642" t="n">
        <v>69.88</v>
      </c>
      <c r="S642" t="n">
        <v>57.64</v>
      </c>
      <c r="T642" t="n">
        <v>4034.98</v>
      </c>
      <c r="U642" t="n">
        <v>0.82</v>
      </c>
      <c r="V642" t="n">
        <v>0.89</v>
      </c>
      <c r="W642" t="n">
        <v>6.81</v>
      </c>
      <c r="X642" t="n">
        <v>0.23</v>
      </c>
      <c r="Y642" t="n">
        <v>1</v>
      </c>
      <c r="Z642" t="n">
        <v>10</v>
      </c>
    </row>
    <row r="643">
      <c r="A643" t="n">
        <v>92</v>
      </c>
      <c r="B643" t="n">
        <v>70</v>
      </c>
      <c r="C643" t="inlineStr">
        <is>
          <t xml:space="preserve">CONCLUIDO	</t>
        </is>
      </c>
      <c r="D643" t="n">
        <v>3.7912</v>
      </c>
      <c r="E643" t="n">
        <v>26.38</v>
      </c>
      <c r="F643" t="n">
        <v>23.92</v>
      </c>
      <c r="G643" t="n">
        <v>179.38</v>
      </c>
      <c r="H643" t="n">
        <v>2.44</v>
      </c>
      <c r="I643" t="n">
        <v>8</v>
      </c>
      <c r="J643" t="n">
        <v>174.35</v>
      </c>
      <c r="K643" t="n">
        <v>47.83</v>
      </c>
      <c r="L643" t="n">
        <v>24</v>
      </c>
      <c r="M643" t="n">
        <v>5</v>
      </c>
      <c r="N643" t="n">
        <v>32.53</v>
      </c>
      <c r="O643" t="n">
        <v>21737.62</v>
      </c>
      <c r="P643" t="n">
        <v>233.46</v>
      </c>
      <c r="Q643" t="n">
        <v>452.58</v>
      </c>
      <c r="R643" t="n">
        <v>68.62</v>
      </c>
      <c r="S643" t="n">
        <v>57.64</v>
      </c>
      <c r="T643" t="n">
        <v>3407.77</v>
      </c>
      <c r="U643" t="n">
        <v>0.84</v>
      </c>
      <c r="V643" t="n">
        <v>0.89</v>
      </c>
      <c r="W643" t="n">
        <v>6.81</v>
      </c>
      <c r="X643" t="n">
        <v>0.19</v>
      </c>
      <c r="Y643" t="n">
        <v>1</v>
      </c>
      <c r="Z643" t="n">
        <v>10</v>
      </c>
    </row>
    <row r="644">
      <c r="A644" t="n">
        <v>93</v>
      </c>
      <c r="B644" t="n">
        <v>70</v>
      </c>
      <c r="C644" t="inlineStr">
        <is>
          <t xml:space="preserve">CONCLUIDO	</t>
        </is>
      </c>
      <c r="D644" t="n">
        <v>3.7899</v>
      </c>
      <c r="E644" t="n">
        <v>26.39</v>
      </c>
      <c r="F644" t="n">
        <v>23.93</v>
      </c>
      <c r="G644" t="n">
        <v>179.45</v>
      </c>
      <c r="H644" t="n">
        <v>2.46</v>
      </c>
      <c r="I644" t="n">
        <v>8</v>
      </c>
      <c r="J644" t="n">
        <v>174.72</v>
      </c>
      <c r="K644" t="n">
        <v>47.83</v>
      </c>
      <c r="L644" t="n">
        <v>24.25</v>
      </c>
      <c r="M644" t="n">
        <v>5</v>
      </c>
      <c r="N644" t="n">
        <v>32.64</v>
      </c>
      <c r="O644" t="n">
        <v>21782.97</v>
      </c>
      <c r="P644" t="n">
        <v>233.37</v>
      </c>
      <c r="Q644" t="n">
        <v>452.58</v>
      </c>
      <c r="R644" t="n">
        <v>68.79000000000001</v>
      </c>
      <c r="S644" t="n">
        <v>57.64</v>
      </c>
      <c r="T644" t="n">
        <v>3491.21</v>
      </c>
      <c r="U644" t="n">
        <v>0.84</v>
      </c>
      <c r="V644" t="n">
        <v>0.89</v>
      </c>
      <c r="W644" t="n">
        <v>6.81</v>
      </c>
      <c r="X644" t="n">
        <v>0.2</v>
      </c>
      <c r="Y644" t="n">
        <v>1</v>
      </c>
      <c r="Z644" t="n">
        <v>10</v>
      </c>
    </row>
    <row r="645">
      <c r="A645" t="n">
        <v>94</v>
      </c>
      <c r="B645" t="n">
        <v>70</v>
      </c>
      <c r="C645" t="inlineStr">
        <is>
          <t xml:space="preserve">CONCLUIDO	</t>
        </is>
      </c>
      <c r="D645" t="n">
        <v>3.7899</v>
      </c>
      <c r="E645" t="n">
        <v>26.39</v>
      </c>
      <c r="F645" t="n">
        <v>23.93</v>
      </c>
      <c r="G645" t="n">
        <v>179.45</v>
      </c>
      <c r="H645" t="n">
        <v>2.48</v>
      </c>
      <c r="I645" t="n">
        <v>8</v>
      </c>
      <c r="J645" t="n">
        <v>175.09</v>
      </c>
      <c r="K645" t="n">
        <v>47.83</v>
      </c>
      <c r="L645" t="n">
        <v>24.5</v>
      </c>
      <c r="M645" t="n">
        <v>5</v>
      </c>
      <c r="N645" t="n">
        <v>32.76</v>
      </c>
      <c r="O645" t="n">
        <v>21828.36</v>
      </c>
      <c r="P645" t="n">
        <v>233.13</v>
      </c>
      <c r="Q645" t="n">
        <v>452.61</v>
      </c>
      <c r="R645" t="n">
        <v>68.97</v>
      </c>
      <c r="S645" t="n">
        <v>57.64</v>
      </c>
      <c r="T645" t="n">
        <v>3580.83</v>
      </c>
      <c r="U645" t="n">
        <v>0.84</v>
      </c>
      <c r="V645" t="n">
        <v>0.89</v>
      </c>
      <c r="W645" t="n">
        <v>6.81</v>
      </c>
      <c r="X645" t="n">
        <v>0.2</v>
      </c>
      <c r="Y645" t="n">
        <v>1</v>
      </c>
      <c r="Z645" t="n">
        <v>10</v>
      </c>
    </row>
    <row r="646">
      <c r="A646" t="n">
        <v>95</v>
      </c>
      <c r="B646" t="n">
        <v>70</v>
      </c>
      <c r="C646" t="inlineStr">
        <is>
          <t xml:space="preserve">CONCLUIDO	</t>
        </is>
      </c>
      <c r="D646" t="n">
        <v>3.7911</v>
      </c>
      <c r="E646" t="n">
        <v>26.38</v>
      </c>
      <c r="F646" t="n">
        <v>23.92</v>
      </c>
      <c r="G646" t="n">
        <v>179.39</v>
      </c>
      <c r="H646" t="n">
        <v>2.5</v>
      </c>
      <c r="I646" t="n">
        <v>8</v>
      </c>
      <c r="J646" t="n">
        <v>175.46</v>
      </c>
      <c r="K646" t="n">
        <v>47.83</v>
      </c>
      <c r="L646" t="n">
        <v>24.75</v>
      </c>
      <c r="M646" t="n">
        <v>5</v>
      </c>
      <c r="N646" t="n">
        <v>32.88</v>
      </c>
      <c r="O646" t="n">
        <v>21873.79</v>
      </c>
      <c r="P646" t="n">
        <v>233.36</v>
      </c>
      <c r="Q646" t="n">
        <v>452.58</v>
      </c>
      <c r="R646" t="n">
        <v>68.64</v>
      </c>
      <c r="S646" t="n">
        <v>57.64</v>
      </c>
      <c r="T646" t="n">
        <v>3417.42</v>
      </c>
      <c r="U646" t="n">
        <v>0.84</v>
      </c>
      <c r="V646" t="n">
        <v>0.89</v>
      </c>
      <c r="W646" t="n">
        <v>6.81</v>
      </c>
      <c r="X646" t="n">
        <v>0.19</v>
      </c>
      <c r="Y646" t="n">
        <v>1</v>
      </c>
      <c r="Z646" t="n">
        <v>10</v>
      </c>
    </row>
    <row r="647">
      <c r="A647" t="n">
        <v>96</v>
      </c>
      <c r="B647" t="n">
        <v>70</v>
      </c>
      <c r="C647" t="inlineStr">
        <is>
          <t xml:space="preserve">CONCLUIDO	</t>
        </is>
      </c>
      <c r="D647" t="n">
        <v>3.79</v>
      </c>
      <c r="E647" t="n">
        <v>26.39</v>
      </c>
      <c r="F647" t="n">
        <v>23.93</v>
      </c>
      <c r="G647" t="n">
        <v>179.45</v>
      </c>
      <c r="H647" t="n">
        <v>2.52</v>
      </c>
      <c r="I647" t="n">
        <v>8</v>
      </c>
      <c r="J647" t="n">
        <v>175.83</v>
      </c>
      <c r="K647" t="n">
        <v>47.83</v>
      </c>
      <c r="L647" t="n">
        <v>25</v>
      </c>
      <c r="M647" t="n">
        <v>4</v>
      </c>
      <c r="N647" t="n">
        <v>33</v>
      </c>
      <c r="O647" t="n">
        <v>21919.27</v>
      </c>
      <c r="P647" t="n">
        <v>233.7</v>
      </c>
      <c r="Q647" t="n">
        <v>452.61</v>
      </c>
      <c r="R647" t="n">
        <v>68.73</v>
      </c>
      <c r="S647" t="n">
        <v>57.64</v>
      </c>
      <c r="T647" t="n">
        <v>3463.89</v>
      </c>
      <c r="U647" t="n">
        <v>0.84</v>
      </c>
      <c r="V647" t="n">
        <v>0.89</v>
      </c>
      <c r="W647" t="n">
        <v>6.81</v>
      </c>
      <c r="X647" t="n">
        <v>0.2</v>
      </c>
      <c r="Y647" t="n">
        <v>1</v>
      </c>
      <c r="Z647" t="n">
        <v>10</v>
      </c>
    </row>
    <row r="648">
      <c r="A648" t="n">
        <v>97</v>
      </c>
      <c r="B648" t="n">
        <v>70</v>
      </c>
      <c r="C648" t="inlineStr">
        <is>
          <t xml:space="preserve">CONCLUIDO	</t>
        </is>
      </c>
      <c r="D648" t="n">
        <v>3.7892</v>
      </c>
      <c r="E648" t="n">
        <v>26.39</v>
      </c>
      <c r="F648" t="n">
        <v>23.93</v>
      </c>
      <c r="G648" t="n">
        <v>179.49</v>
      </c>
      <c r="H648" t="n">
        <v>2.54</v>
      </c>
      <c r="I648" t="n">
        <v>8</v>
      </c>
      <c r="J648" t="n">
        <v>176.2</v>
      </c>
      <c r="K648" t="n">
        <v>47.83</v>
      </c>
      <c r="L648" t="n">
        <v>25.25</v>
      </c>
      <c r="M648" t="n">
        <v>4</v>
      </c>
      <c r="N648" t="n">
        <v>33.12</v>
      </c>
      <c r="O648" t="n">
        <v>21964.78</v>
      </c>
      <c r="P648" t="n">
        <v>234.18</v>
      </c>
      <c r="Q648" t="n">
        <v>452.58</v>
      </c>
      <c r="R648" t="n">
        <v>68.93000000000001</v>
      </c>
      <c r="S648" t="n">
        <v>57.64</v>
      </c>
      <c r="T648" t="n">
        <v>3564.3</v>
      </c>
      <c r="U648" t="n">
        <v>0.84</v>
      </c>
      <c r="V648" t="n">
        <v>0.89</v>
      </c>
      <c r="W648" t="n">
        <v>6.81</v>
      </c>
      <c r="X648" t="n">
        <v>0.21</v>
      </c>
      <c r="Y648" t="n">
        <v>1</v>
      </c>
      <c r="Z648" t="n">
        <v>10</v>
      </c>
    </row>
    <row r="649">
      <c r="A649" t="n">
        <v>98</v>
      </c>
      <c r="B649" t="n">
        <v>70</v>
      </c>
      <c r="C649" t="inlineStr">
        <is>
          <t xml:space="preserve">CONCLUIDO	</t>
        </is>
      </c>
      <c r="D649" t="n">
        <v>3.789</v>
      </c>
      <c r="E649" t="n">
        <v>26.39</v>
      </c>
      <c r="F649" t="n">
        <v>23.93</v>
      </c>
      <c r="G649" t="n">
        <v>179.5</v>
      </c>
      <c r="H649" t="n">
        <v>2.56</v>
      </c>
      <c r="I649" t="n">
        <v>8</v>
      </c>
      <c r="J649" t="n">
        <v>176.56</v>
      </c>
      <c r="K649" t="n">
        <v>47.83</v>
      </c>
      <c r="L649" t="n">
        <v>25.5</v>
      </c>
      <c r="M649" t="n">
        <v>3</v>
      </c>
      <c r="N649" t="n">
        <v>33.24</v>
      </c>
      <c r="O649" t="n">
        <v>22010.33</v>
      </c>
      <c r="P649" t="n">
        <v>234.29</v>
      </c>
      <c r="Q649" t="n">
        <v>452.64</v>
      </c>
      <c r="R649" t="n">
        <v>69.01000000000001</v>
      </c>
      <c r="S649" t="n">
        <v>57.64</v>
      </c>
      <c r="T649" t="n">
        <v>3601.58</v>
      </c>
      <c r="U649" t="n">
        <v>0.84</v>
      </c>
      <c r="V649" t="n">
        <v>0.89</v>
      </c>
      <c r="W649" t="n">
        <v>6.81</v>
      </c>
      <c r="X649" t="n">
        <v>0.21</v>
      </c>
      <c r="Y649" t="n">
        <v>1</v>
      </c>
      <c r="Z649" t="n">
        <v>10</v>
      </c>
    </row>
    <row r="650">
      <c r="A650" t="n">
        <v>99</v>
      </c>
      <c r="B650" t="n">
        <v>70</v>
      </c>
      <c r="C650" t="inlineStr">
        <is>
          <t xml:space="preserve">CONCLUIDO	</t>
        </is>
      </c>
      <c r="D650" t="n">
        <v>3.7894</v>
      </c>
      <c r="E650" t="n">
        <v>26.39</v>
      </c>
      <c r="F650" t="n">
        <v>23.93</v>
      </c>
      <c r="G650" t="n">
        <v>179.47</v>
      </c>
      <c r="H650" t="n">
        <v>2.58</v>
      </c>
      <c r="I650" t="n">
        <v>8</v>
      </c>
      <c r="J650" t="n">
        <v>176.93</v>
      </c>
      <c r="K650" t="n">
        <v>47.83</v>
      </c>
      <c r="L650" t="n">
        <v>25.75</v>
      </c>
      <c r="M650" t="n">
        <v>2</v>
      </c>
      <c r="N650" t="n">
        <v>33.36</v>
      </c>
      <c r="O650" t="n">
        <v>22055.93</v>
      </c>
      <c r="P650" t="n">
        <v>233.96</v>
      </c>
      <c r="Q650" t="n">
        <v>452.62</v>
      </c>
      <c r="R650" t="n">
        <v>68.79000000000001</v>
      </c>
      <c r="S650" t="n">
        <v>57.64</v>
      </c>
      <c r="T650" t="n">
        <v>3490.94</v>
      </c>
      <c r="U650" t="n">
        <v>0.84</v>
      </c>
      <c r="V650" t="n">
        <v>0.89</v>
      </c>
      <c r="W650" t="n">
        <v>6.82</v>
      </c>
      <c r="X650" t="n">
        <v>0.21</v>
      </c>
      <c r="Y650" t="n">
        <v>1</v>
      </c>
      <c r="Z650" t="n">
        <v>10</v>
      </c>
    </row>
    <row r="651">
      <c r="A651" t="n">
        <v>100</v>
      </c>
      <c r="B651" t="n">
        <v>70</v>
      </c>
      <c r="C651" t="inlineStr">
        <is>
          <t xml:space="preserve">CONCLUIDO	</t>
        </is>
      </c>
      <c r="D651" t="n">
        <v>3.7912</v>
      </c>
      <c r="E651" t="n">
        <v>26.38</v>
      </c>
      <c r="F651" t="n">
        <v>23.92</v>
      </c>
      <c r="G651" t="n">
        <v>179.38</v>
      </c>
      <c r="H651" t="n">
        <v>2.6</v>
      </c>
      <c r="I651" t="n">
        <v>8</v>
      </c>
      <c r="J651" t="n">
        <v>177.3</v>
      </c>
      <c r="K651" t="n">
        <v>47.83</v>
      </c>
      <c r="L651" t="n">
        <v>26</v>
      </c>
      <c r="M651" t="n">
        <v>2</v>
      </c>
      <c r="N651" t="n">
        <v>33.48</v>
      </c>
      <c r="O651" t="n">
        <v>22101.56</v>
      </c>
      <c r="P651" t="n">
        <v>233.86</v>
      </c>
      <c r="Q651" t="n">
        <v>452.59</v>
      </c>
      <c r="R651" t="n">
        <v>68.40000000000001</v>
      </c>
      <c r="S651" t="n">
        <v>57.64</v>
      </c>
      <c r="T651" t="n">
        <v>3298.76</v>
      </c>
      <c r="U651" t="n">
        <v>0.84</v>
      </c>
      <c r="V651" t="n">
        <v>0.89</v>
      </c>
      <c r="W651" t="n">
        <v>6.81</v>
      </c>
      <c r="X651" t="n">
        <v>0.19</v>
      </c>
      <c r="Y651" t="n">
        <v>1</v>
      </c>
      <c r="Z651" t="n">
        <v>10</v>
      </c>
    </row>
    <row r="652">
      <c r="A652" t="n">
        <v>101</v>
      </c>
      <c r="B652" t="n">
        <v>70</v>
      </c>
      <c r="C652" t="inlineStr">
        <is>
          <t xml:space="preserve">CONCLUIDO	</t>
        </is>
      </c>
      <c r="D652" t="n">
        <v>3.7908</v>
      </c>
      <c r="E652" t="n">
        <v>26.38</v>
      </c>
      <c r="F652" t="n">
        <v>23.92</v>
      </c>
      <c r="G652" t="n">
        <v>179.4</v>
      </c>
      <c r="H652" t="n">
        <v>2.62</v>
      </c>
      <c r="I652" t="n">
        <v>8</v>
      </c>
      <c r="J652" t="n">
        <v>177.67</v>
      </c>
      <c r="K652" t="n">
        <v>47.83</v>
      </c>
      <c r="L652" t="n">
        <v>26.25</v>
      </c>
      <c r="M652" t="n">
        <v>0</v>
      </c>
      <c r="N652" t="n">
        <v>33.6</v>
      </c>
      <c r="O652" t="n">
        <v>22147.24</v>
      </c>
      <c r="P652" t="n">
        <v>234.16</v>
      </c>
      <c r="Q652" t="n">
        <v>452.68</v>
      </c>
      <c r="R652" t="n">
        <v>68.40000000000001</v>
      </c>
      <c r="S652" t="n">
        <v>57.64</v>
      </c>
      <c r="T652" t="n">
        <v>3296.34</v>
      </c>
      <c r="U652" t="n">
        <v>0.84</v>
      </c>
      <c r="V652" t="n">
        <v>0.89</v>
      </c>
      <c r="W652" t="n">
        <v>6.82</v>
      </c>
      <c r="X652" t="n">
        <v>0.2</v>
      </c>
      <c r="Y652" t="n">
        <v>1</v>
      </c>
      <c r="Z652" t="n">
        <v>10</v>
      </c>
    </row>
    <row r="653">
      <c r="A653" t="n">
        <v>0</v>
      </c>
      <c r="B653" t="n">
        <v>90</v>
      </c>
      <c r="C653" t="inlineStr">
        <is>
          <t xml:space="preserve">CONCLUIDO	</t>
        </is>
      </c>
      <c r="D653" t="n">
        <v>2.1265</v>
      </c>
      <c r="E653" t="n">
        <v>47.02</v>
      </c>
      <c r="F653" t="n">
        <v>33.26</v>
      </c>
      <c r="G653" t="n">
        <v>6.26</v>
      </c>
      <c r="H653" t="n">
        <v>0.1</v>
      </c>
      <c r="I653" t="n">
        <v>319</v>
      </c>
      <c r="J653" t="n">
        <v>176.73</v>
      </c>
      <c r="K653" t="n">
        <v>52.44</v>
      </c>
      <c r="L653" t="n">
        <v>1</v>
      </c>
      <c r="M653" t="n">
        <v>317</v>
      </c>
      <c r="N653" t="n">
        <v>33.29</v>
      </c>
      <c r="O653" t="n">
        <v>22031.19</v>
      </c>
      <c r="P653" t="n">
        <v>440.5</v>
      </c>
      <c r="Q653" t="n">
        <v>453.47</v>
      </c>
      <c r="R653" t="n">
        <v>372.84</v>
      </c>
      <c r="S653" t="n">
        <v>57.64</v>
      </c>
      <c r="T653" t="n">
        <v>153965.2</v>
      </c>
      <c r="U653" t="n">
        <v>0.15</v>
      </c>
      <c r="V653" t="n">
        <v>0.64</v>
      </c>
      <c r="W653" t="n">
        <v>7.33</v>
      </c>
      <c r="X653" t="n">
        <v>9.51</v>
      </c>
      <c r="Y653" t="n">
        <v>1</v>
      </c>
      <c r="Z653" t="n">
        <v>10</v>
      </c>
    </row>
    <row r="654">
      <c r="A654" t="n">
        <v>1</v>
      </c>
      <c r="B654" t="n">
        <v>90</v>
      </c>
      <c r="C654" t="inlineStr">
        <is>
          <t xml:space="preserve">CONCLUIDO	</t>
        </is>
      </c>
      <c r="D654" t="n">
        <v>2.4138</v>
      </c>
      <c r="E654" t="n">
        <v>41.43</v>
      </c>
      <c r="F654" t="n">
        <v>30.65</v>
      </c>
      <c r="G654" t="n">
        <v>7.83</v>
      </c>
      <c r="H654" t="n">
        <v>0.13</v>
      </c>
      <c r="I654" t="n">
        <v>235</v>
      </c>
      <c r="J654" t="n">
        <v>177.1</v>
      </c>
      <c r="K654" t="n">
        <v>52.44</v>
      </c>
      <c r="L654" t="n">
        <v>1.25</v>
      </c>
      <c r="M654" t="n">
        <v>233</v>
      </c>
      <c r="N654" t="n">
        <v>33.41</v>
      </c>
      <c r="O654" t="n">
        <v>22076.81</v>
      </c>
      <c r="P654" t="n">
        <v>405.79</v>
      </c>
      <c r="Q654" t="n">
        <v>453.17</v>
      </c>
      <c r="R654" t="n">
        <v>287.89</v>
      </c>
      <c r="S654" t="n">
        <v>57.64</v>
      </c>
      <c r="T654" t="n">
        <v>111908.42</v>
      </c>
      <c r="U654" t="n">
        <v>0.2</v>
      </c>
      <c r="V654" t="n">
        <v>0.6899999999999999</v>
      </c>
      <c r="W654" t="n">
        <v>7.18</v>
      </c>
      <c r="X654" t="n">
        <v>6.91</v>
      </c>
      <c r="Y654" t="n">
        <v>1</v>
      </c>
      <c r="Z654" t="n">
        <v>10</v>
      </c>
    </row>
    <row r="655">
      <c r="A655" t="n">
        <v>2</v>
      </c>
      <c r="B655" t="n">
        <v>90</v>
      </c>
      <c r="C655" t="inlineStr">
        <is>
          <t xml:space="preserve">CONCLUIDO	</t>
        </is>
      </c>
      <c r="D655" t="n">
        <v>2.6177</v>
      </c>
      <c r="E655" t="n">
        <v>38.2</v>
      </c>
      <c r="F655" t="n">
        <v>29.17</v>
      </c>
      <c r="G655" t="n">
        <v>9.41</v>
      </c>
      <c r="H655" t="n">
        <v>0.15</v>
      </c>
      <c r="I655" t="n">
        <v>186</v>
      </c>
      <c r="J655" t="n">
        <v>177.47</v>
      </c>
      <c r="K655" t="n">
        <v>52.44</v>
      </c>
      <c r="L655" t="n">
        <v>1.5</v>
      </c>
      <c r="M655" t="n">
        <v>184</v>
      </c>
      <c r="N655" t="n">
        <v>33.53</v>
      </c>
      <c r="O655" t="n">
        <v>22122.46</v>
      </c>
      <c r="P655" t="n">
        <v>385.93</v>
      </c>
      <c r="Q655" t="n">
        <v>453.19</v>
      </c>
      <c r="R655" t="n">
        <v>239.23</v>
      </c>
      <c r="S655" t="n">
        <v>57.64</v>
      </c>
      <c r="T655" t="n">
        <v>87823.8</v>
      </c>
      <c r="U655" t="n">
        <v>0.24</v>
      </c>
      <c r="V655" t="n">
        <v>0.73</v>
      </c>
      <c r="W655" t="n">
        <v>7.11</v>
      </c>
      <c r="X655" t="n">
        <v>5.43</v>
      </c>
      <c r="Y655" t="n">
        <v>1</v>
      </c>
      <c r="Z655" t="n">
        <v>10</v>
      </c>
    </row>
    <row r="656">
      <c r="A656" t="n">
        <v>3</v>
      </c>
      <c r="B656" t="n">
        <v>90</v>
      </c>
      <c r="C656" t="inlineStr">
        <is>
          <t xml:space="preserve">CONCLUIDO	</t>
        </is>
      </c>
      <c r="D656" t="n">
        <v>2.7642</v>
      </c>
      <c r="E656" t="n">
        <v>36.18</v>
      </c>
      <c r="F656" t="n">
        <v>28.25</v>
      </c>
      <c r="G656" t="n">
        <v>10.93</v>
      </c>
      <c r="H656" t="n">
        <v>0.17</v>
      </c>
      <c r="I656" t="n">
        <v>155</v>
      </c>
      <c r="J656" t="n">
        <v>177.84</v>
      </c>
      <c r="K656" t="n">
        <v>52.44</v>
      </c>
      <c r="L656" t="n">
        <v>1.75</v>
      </c>
      <c r="M656" t="n">
        <v>153</v>
      </c>
      <c r="N656" t="n">
        <v>33.65</v>
      </c>
      <c r="O656" t="n">
        <v>22168.15</v>
      </c>
      <c r="P656" t="n">
        <v>373.49</v>
      </c>
      <c r="Q656" t="n">
        <v>452.95</v>
      </c>
      <c r="R656" t="n">
        <v>209.5</v>
      </c>
      <c r="S656" t="n">
        <v>57.64</v>
      </c>
      <c r="T656" t="n">
        <v>73112.03999999999</v>
      </c>
      <c r="U656" t="n">
        <v>0.28</v>
      </c>
      <c r="V656" t="n">
        <v>0.75</v>
      </c>
      <c r="W656" t="n">
        <v>7.04</v>
      </c>
      <c r="X656" t="n">
        <v>4.51</v>
      </c>
      <c r="Y656" t="n">
        <v>1</v>
      </c>
      <c r="Z656" t="n">
        <v>10</v>
      </c>
    </row>
    <row r="657">
      <c r="A657" t="n">
        <v>4</v>
      </c>
      <c r="B657" t="n">
        <v>90</v>
      </c>
      <c r="C657" t="inlineStr">
        <is>
          <t xml:space="preserve">CONCLUIDO	</t>
        </is>
      </c>
      <c r="D657" t="n">
        <v>2.8864</v>
      </c>
      <c r="E657" t="n">
        <v>34.65</v>
      </c>
      <c r="F657" t="n">
        <v>27.53</v>
      </c>
      <c r="G657" t="n">
        <v>12.51</v>
      </c>
      <c r="H657" t="n">
        <v>0.2</v>
      </c>
      <c r="I657" t="n">
        <v>132</v>
      </c>
      <c r="J657" t="n">
        <v>178.21</v>
      </c>
      <c r="K657" t="n">
        <v>52.44</v>
      </c>
      <c r="L657" t="n">
        <v>2</v>
      </c>
      <c r="M657" t="n">
        <v>130</v>
      </c>
      <c r="N657" t="n">
        <v>33.77</v>
      </c>
      <c r="O657" t="n">
        <v>22213.89</v>
      </c>
      <c r="P657" t="n">
        <v>363.8</v>
      </c>
      <c r="Q657" t="n">
        <v>452.9</v>
      </c>
      <c r="R657" t="n">
        <v>186.66</v>
      </c>
      <c r="S657" t="n">
        <v>57.64</v>
      </c>
      <c r="T657" t="n">
        <v>61805.69</v>
      </c>
      <c r="U657" t="n">
        <v>0.31</v>
      </c>
      <c r="V657" t="n">
        <v>0.77</v>
      </c>
      <c r="W657" t="n">
        <v>7</v>
      </c>
      <c r="X657" t="n">
        <v>3.8</v>
      </c>
      <c r="Y657" t="n">
        <v>1</v>
      </c>
      <c r="Z657" t="n">
        <v>10</v>
      </c>
    </row>
    <row r="658">
      <c r="A658" t="n">
        <v>5</v>
      </c>
      <c r="B658" t="n">
        <v>90</v>
      </c>
      <c r="C658" t="inlineStr">
        <is>
          <t xml:space="preserve">CONCLUIDO	</t>
        </is>
      </c>
      <c r="D658" t="n">
        <v>2.982</v>
      </c>
      <c r="E658" t="n">
        <v>33.53</v>
      </c>
      <c r="F658" t="n">
        <v>27.02</v>
      </c>
      <c r="G658" t="n">
        <v>14.1</v>
      </c>
      <c r="H658" t="n">
        <v>0.22</v>
      </c>
      <c r="I658" t="n">
        <v>115</v>
      </c>
      <c r="J658" t="n">
        <v>178.59</v>
      </c>
      <c r="K658" t="n">
        <v>52.44</v>
      </c>
      <c r="L658" t="n">
        <v>2.25</v>
      </c>
      <c r="M658" t="n">
        <v>113</v>
      </c>
      <c r="N658" t="n">
        <v>33.89</v>
      </c>
      <c r="O658" t="n">
        <v>22259.66</v>
      </c>
      <c r="P658" t="n">
        <v>356.82</v>
      </c>
      <c r="Q658" t="n">
        <v>452.95</v>
      </c>
      <c r="R658" t="n">
        <v>169.69</v>
      </c>
      <c r="S658" t="n">
        <v>57.64</v>
      </c>
      <c r="T658" t="n">
        <v>53407.41</v>
      </c>
      <c r="U658" t="n">
        <v>0.34</v>
      </c>
      <c r="V658" t="n">
        <v>0.78</v>
      </c>
      <c r="W658" t="n">
        <v>6.98</v>
      </c>
      <c r="X658" t="n">
        <v>3.29</v>
      </c>
      <c r="Y658" t="n">
        <v>1</v>
      </c>
      <c r="Z658" t="n">
        <v>10</v>
      </c>
    </row>
    <row r="659">
      <c r="A659" t="n">
        <v>6</v>
      </c>
      <c r="B659" t="n">
        <v>90</v>
      </c>
      <c r="C659" t="inlineStr">
        <is>
          <t xml:space="preserve">CONCLUIDO	</t>
        </is>
      </c>
      <c r="D659" t="n">
        <v>3.0568</v>
      </c>
      <c r="E659" t="n">
        <v>32.71</v>
      </c>
      <c r="F659" t="n">
        <v>26.67</v>
      </c>
      <c r="G659" t="n">
        <v>15.69</v>
      </c>
      <c r="H659" t="n">
        <v>0.25</v>
      </c>
      <c r="I659" t="n">
        <v>102</v>
      </c>
      <c r="J659" t="n">
        <v>178.96</v>
      </c>
      <c r="K659" t="n">
        <v>52.44</v>
      </c>
      <c r="L659" t="n">
        <v>2.5</v>
      </c>
      <c r="M659" t="n">
        <v>100</v>
      </c>
      <c r="N659" t="n">
        <v>34.02</v>
      </c>
      <c r="O659" t="n">
        <v>22305.48</v>
      </c>
      <c r="P659" t="n">
        <v>351.81</v>
      </c>
      <c r="Q659" t="n">
        <v>452.79</v>
      </c>
      <c r="R659" t="n">
        <v>158.14</v>
      </c>
      <c r="S659" t="n">
        <v>57.64</v>
      </c>
      <c r="T659" t="n">
        <v>47695.94</v>
      </c>
      <c r="U659" t="n">
        <v>0.36</v>
      </c>
      <c r="V659" t="n">
        <v>0.8</v>
      </c>
      <c r="W659" t="n">
        <v>6.96</v>
      </c>
      <c r="X659" t="n">
        <v>2.94</v>
      </c>
      <c r="Y659" t="n">
        <v>1</v>
      </c>
      <c r="Z659" t="n">
        <v>10</v>
      </c>
    </row>
    <row r="660">
      <c r="A660" t="n">
        <v>7</v>
      </c>
      <c r="B660" t="n">
        <v>90</v>
      </c>
      <c r="C660" t="inlineStr">
        <is>
          <t xml:space="preserve">CONCLUIDO	</t>
        </is>
      </c>
      <c r="D660" t="n">
        <v>3.1197</v>
      </c>
      <c r="E660" t="n">
        <v>32.05</v>
      </c>
      <c r="F660" t="n">
        <v>26.36</v>
      </c>
      <c r="G660" t="n">
        <v>17.19</v>
      </c>
      <c r="H660" t="n">
        <v>0.27</v>
      </c>
      <c r="I660" t="n">
        <v>92</v>
      </c>
      <c r="J660" t="n">
        <v>179.33</v>
      </c>
      <c r="K660" t="n">
        <v>52.44</v>
      </c>
      <c r="L660" t="n">
        <v>2.75</v>
      </c>
      <c r="M660" t="n">
        <v>90</v>
      </c>
      <c r="N660" t="n">
        <v>34.14</v>
      </c>
      <c r="O660" t="n">
        <v>22351.34</v>
      </c>
      <c r="P660" t="n">
        <v>347.44</v>
      </c>
      <c r="Q660" t="n">
        <v>452.84</v>
      </c>
      <c r="R660" t="n">
        <v>148.36</v>
      </c>
      <c r="S660" t="n">
        <v>57.64</v>
      </c>
      <c r="T660" t="n">
        <v>42858.69</v>
      </c>
      <c r="U660" t="n">
        <v>0.39</v>
      </c>
      <c r="V660" t="n">
        <v>0.8</v>
      </c>
      <c r="W660" t="n">
        <v>6.94</v>
      </c>
      <c r="X660" t="n">
        <v>2.63</v>
      </c>
      <c r="Y660" t="n">
        <v>1</v>
      </c>
      <c r="Z660" t="n">
        <v>10</v>
      </c>
    </row>
    <row r="661">
      <c r="A661" t="n">
        <v>8</v>
      </c>
      <c r="B661" t="n">
        <v>90</v>
      </c>
      <c r="C661" t="inlineStr">
        <is>
          <t xml:space="preserve">CONCLUIDO	</t>
        </is>
      </c>
      <c r="D661" t="n">
        <v>3.1727</v>
      </c>
      <c r="E661" t="n">
        <v>31.52</v>
      </c>
      <c r="F661" t="n">
        <v>26.11</v>
      </c>
      <c r="G661" t="n">
        <v>18.65</v>
      </c>
      <c r="H661" t="n">
        <v>0.3</v>
      </c>
      <c r="I661" t="n">
        <v>84</v>
      </c>
      <c r="J661" t="n">
        <v>179.7</v>
      </c>
      <c r="K661" t="n">
        <v>52.44</v>
      </c>
      <c r="L661" t="n">
        <v>3</v>
      </c>
      <c r="M661" t="n">
        <v>82</v>
      </c>
      <c r="N661" t="n">
        <v>34.26</v>
      </c>
      <c r="O661" t="n">
        <v>22397.24</v>
      </c>
      <c r="P661" t="n">
        <v>343.97</v>
      </c>
      <c r="Q661" t="n">
        <v>452.79</v>
      </c>
      <c r="R661" t="n">
        <v>139.97</v>
      </c>
      <c r="S661" t="n">
        <v>57.64</v>
      </c>
      <c r="T661" t="n">
        <v>38704.19</v>
      </c>
      <c r="U661" t="n">
        <v>0.41</v>
      </c>
      <c r="V661" t="n">
        <v>0.8100000000000001</v>
      </c>
      <c r="W661" t="n">
        <v>6.93</v>
      </c>
      <c r="X661" t="n">
        <v>2.38</v>
      </c>
      <c r="Y661" t="n">
        <v>1</v>
      </c>
      <c r="Z661" t="n">
        <v>10</v>
      </c>
    </row>
    <row r="662">
      <c r="A662" t="n">
        <v>9</v>
      </c>
      <c r="B662" t="n">
        <v>90</v>
      </c>
      <c r="C662" t="inlineStr">
        <is>
          <t xml:space="preserve">CONCLUIDO	</t>
        </is>
      </c>
      <c r="D662" t="n">
        <v>3.2156</v>
      </c>
      <c r="E662" t="n">
        <v>31.1</v>
      </c>
      <c r="F662" t="n">
        <v>25.94</v>
      </c>
      <c r="G662" t="n">
        <v>20.21</v>
      </c>
      <c r="H662" t="n">
        <v>0.32</v>
      </c>
      <c r="I662" t="n">
        <v>77</v>
      </c>
      <c r="J662" t="n">
        <v>180.07</v>
      </c>
      <c r="K662" t="n">
        <v>52.44</v>
      </c>
      <c r="L662" t="n">
        <v>3.25</v>
      </c>
      <c r="M662" t="n">
        <v>75</v>
      </c>
      <c r="N662" t="n">
        <v>34.38</v>
      </c>
      <c r="O662" t="n">
        <v>22443.18</v>
      </c>
      <c r="P662" t="n">
        <v>341.36</v>
      </c>
      <c r="Q662" t="n">
        <v>452.71</v>
      </c>
      <c r="R662" t="n">
        <v>134.24</v>
      </c>
      <c r="S662" t="n">
        <v>57.64</v>
      </c>
      <c r="T662" t="n">
        <v>35870.99</v>
      </c>
      <c r="U662" t="n">
        <v>0.43</v>
      </c>
      <c r="V662" t="n">
        <v>0.82</v>
      </c>
      <c r="W662" t="n">
        <v>6.93</v>
      </c>
      <c r="X662" t="n">
        <v>2.21</v>
      </c>
      <c r="Y662" t="n">
        <v>1</v>
      </c>
      <c r="Z662" t="n">
        <v>10</v>
      </c>
    </row>
    <row r="663">
      <c r="A663" t="n">
        <v>10</v>
      </c>
      <c r="B663" t="n">
        <v>90</v>
      </c>
      <c r="C663" t="inlineStr">
        <is>
          <t xml:space="preserve">CONCLUIDO	</t>
        </is>
      </c>
      <c r="D663" t="n">
        <v>3.2592</v>
      </c>
      <c r="E663" t="n">
        <v>30.68</v>
      </c>
      <c r="F663" t="n">
        <v>25.74</v>
      </c>
      <c r="G663" t="n">
        <v>21.75</v>
      </c>
      <c r="H663" t="n">
        <v>0.34</v>
      </c>
      <c r="I663" t="n">
        <v>71</v>
      </c>
      <c r="J663" t="n">
        <v>180.45</v>
      </c>
      <c r="K663" t="n">
        <v>52.44</v>
      </c>
      <c r="L663" t="n">
        <v>3.5</v>
      </c>
      <c r="M663" t="n">
        <v>69</v>
      </c>
      <c r="N663" t="n">
        <v>34.51</v>
      </c>
      <c r="O663" t="n">
        <v>22489.16</v>
      </c>
      <c r="P663" t="n">
        <v>338.5</v>
      </c>
      <c r="Q663" t="n">
        <v>452.73</v>
      </c>
      <c r="R663" t="n">
        <v>127.77</v>
      </c>
      <c r="S663" t="n">
        <v>57.64</v>
      </c>
      <c r="T663" t="n">
        <v>32667.23</v>
      </c>
      <c r="U663" t="n">
        <v>0.45</v>
      </c>
      <c r="V663" t="n">
        <v>0.82</v>
      </c>
      <c r="W663" t="n">
        <v>6.91</v>
      </c>
      <c r="X663" t="n">
        <v>2.01</v>
      </c>
      <c r="Y663" t="n">
        <v>1</v>
      </c>
      <c r="Z663" t="n">
        <v>10</v>
      </c>
    </row>
    <row r="664">
      <c r="A664" t="n">
        <v>11</v>
      </c>
      <c r="B664" t="n">
        <v>90</v>
      </c>
      <c r="C664" t="inlineStr">
        <is>
          <t xml:space="preserve">CONCLUIDO	</t>
        </is>
      </c>
      <c r="D664" t="n">
        <v>3.2943</v>
      </c>
      <c r="E664" t="n">
        <v>30.36</v>
      </c>
      <c r="F664" t="n">
        <v>25.59</v>
      </c>
      <c r="G664" t="n">
        <v>23.26</v>
      </c>
      <c r="H664" t="n">
        <v>0.37</v>
      </c>
      <c r="I664" t="n">
        <v>66</v>
      </c>
      <c r="J664" t="n">
        <v>180.82</v>
      </c>
      <c r="K664" t="n">
        <v>52.44</v>
      </c>
      <c r="L664" t="n">
        <v>3.75</v>
      </c>
      <c r="M664" t="n">
        <v>64</v>
      </c>
      <c r="N664" t="n">
        <v>34.63</v>
      </c>
      <c r="O664" t="n">
        <v>22535.19</v>
      </c>
      <c r="P664" t="n">
        <v>336.14</v>
      </c>
      <c r="Q664" t="n">
        <v>452.68</v>
      </c>
      <c r="R664" t="n">
        <v>122.8</v>
      </c>
      <c r="S664" t="n">
        <v>57.64</v>
      </c>
      <c r="T664" t="n">
        <v>30209.66</v>
      </c>
      <c r="U664" t="n">
        <v>0.47</v>
      </c>
      <c r="V664" t="n">
        <v>0.83</v>
      </c>
      <c r="W664" t="n">
        <v>6.9</v>
      </c>
      <c r="X664" t="n">
        <v>1.86</v>
      </c>
      <c r="Y664" t="n">
        <v>1</v>
      </c>
      <c r="Z664" t="n">
        <v>10</v>
      </c>
    </row>
    <row r="665">
      <c r="A665" t="n">
        <v>12</v>
      </c>
      <c r="B665" t="n">
        <v>90</v>
      </c>
      <c r="C665" t="inlineStr">
        <is>
          <t xml:space="preserve">CONCLUIDO	</t>
        </is>
      </c>
      <c r="D665" t="n">
        <v>3.3307</v>
      </c>
      <c r="E665" t="n">
        <v>30.02</v>
      </c>
      <c r="F665" t="n">
        <v>25.43</v>
      </c>
      <c r="G665" t="n">
        <v>25.02</v>
      </c>
      <c r="H665" t="n">
        <v>0.39</v>
      </c>
      <c r="I665" t="n">
        <v>61</v>
      </c>
      <c r="J665" t="n">
        <v>181.19</v>
      </c>
      <c r="K665" t="n">
        <v>52.44</v>
      </c>
      <c r="L665" t="n">
        <v>4</v>
      </c>
      <c r="M665" t="n">
        <v>59</v>
      </c>
      <c r="N665" t="n">
        <v>34.75</v>
      </c>
      <c r="O665" t="n">
        <v>22581.25</v>
      </c>
      <c r="P665" t="n">
        <v>333.78</v>
      </c>
      <c r="Q665" t="n">
        <v>452.68</v>
      </c>
      <c r="R665" t="n">
        <v>118.23</v>
      </c>
      <c r="S665" t="n">
        <v>57.64</v>
      </c>
      <c r="T665" t="n">
        <v>27947.66</v>
      </c>
      <c r="U665" t="n">
        <v>0.49</v>
      </c>
      <c r="V665" t="n">
        <v>0.83</v>
      </c>
      <c r="W665" t="n">
        <v>6.88</v>
      </c>
      <c r="X665" t="n">
        <v>1.71</v>
      </c>
      <c r="Y665" t="n">
        <v>1</v>
      </c>
      <c r="Z665" t="n">
        <v>10</v>
      </c>
    </row>
    <row r="666">
      <c r="A666" t="n">
        <v>13</v>
      </c>
      <c r="B666" t="n">
        <v>90</v>
      </c>
      <c r="C666" t="inlineStr">
        <is>
          <t xml:space="preserve">CONCLUIDO	</t>
        </is>
      </c>
      <c r="D666" t="n">
        <v>3.3486</v>
      </c>
      <c r="E666" t="n">
        <v>29.86</v>
      </c>
      <c r="F666" t="n">
        <v>25.38</v>
      </c>
      <c r="G666" t="n">
        <v>26.26</v>
      </c>
      <c r="H666" t="n">
        <v>0.42</v>
      </c>
      <c r="I666" t="n">
        <v>58</v>
      </c>
      <c r="J666" t="n">
        <v>181.57</v>
      </c>
      <c r="K666" t="n">
        <v>52.44</v>
      </c>
      <c r="L666" t="n">
        <v>4.25</v>
      </c>
      <c r="M666" t="n">
        <v>56</v>
      </c>
      <c r="N666" t="n">
        <v>34.88</v>
      </c>
      <c r="O666" t="n">
        <v>22627.36</v>
      </c>
      <c r="P666" t="n">
        <v>332.78</v>
      </c>
      <c r="Q666" t="n">
        <v>452.76</v>
      </c>
      <c r="R666" t="n">
        <v>115.98</v>
      </c>
      <c r="S666" t="n">
        <v>57.64</v>
      </c>
      <c r="T666" t="n">
        <v>26840.38</v>
      </c>
      <c r="U666" t="n">
        <v>0.5</v>
      </c>
      <c r="V666" t="n">
        <v>0.84</v>
      </c>
      <c r="W666" t="n">
        <v>6.9</v>
      </c>
      <c r="X666" t="n">
        <v>1.65</v>
      </c>
      <c r="Y666" t="n">
        <v>1</v>
      </c>
      <c r="Z666" t="n">
        <v>10</v>
      </c>
    </row>
    <row r="667">
      <c r="A667" t="n">
        <v>14</v>
      </c>
      <c r="B667" t="n">
        <v>90</v>
      </c>
      <c r="C667" t="inlineStr">
        <is>
          <t xml:space="preserve">CONCLUIDO	</t>
        </is>
      </c>
      <c r="D667" t="n">
        <v>3.3802</v>
      </c>
      <c r="E667" t="n">
        <v>29.58</v>
      </c>
      <c r="F667" t="n">
        <v>25.24</v>
      </c>
      <c r="G667" t="n">
        <v>28.05</v>
      </c>
      <c r="H667" t="n">
        <v>0.44</v>
      </c>
      <c r="I667" t="n">
        <v>54</v>
      </c>
      <c r="J667" t="n">
        <v>181.94</v>
      </c>
      <c r="K667" t="n">
        <v>52.44</v>
      </c>
      <c r="L667" t="n">
        <v>4.5</v>
      </c>
      <c r="M667" t="n">
        <v>52</v>
      </c>
      <c r="N667" t="n">
        <v>35</v>
      </c>
      <c r="O667" t="n">
        <v>22673.63</v>
      </c>
      <c r="P667" t="n">
        <v>330.68</v>
      </c>
      <c r="Q667" t="n">
        <v>452.7</v>
      </c>
      <c r="R667" t="n">
        <v>111.92</v>
      </c>
      <c r="S667" t="n">
        <v>57.64</v>
      </c>
      <c r="T667" t="n">
        <v>24827.01</v>
      </c>
      <c r="U667" t="n">
        <v>0.52</v>
      </c>
      <c r="V667" t="n">
        <v>0.84</v>
      </c>
      <c r="W667" t="n">
        <v>6.88</v>
      </c>
      <c r="X667" t="n">
        <v>1.52</v>
      </c>
      <c r="Y667" t="n">
        <v>1</v>
      </c>
      <c r="Z667" t="n">
        <v>10</v>
      </c>
    </row>
    <row r="668">
      <c r="A668" t="n">
        <v>15</v>
      </c>
      <c r="B668" t="n">
        <v>90</v>
      </c>
      <c r="C668" t="inlineStr">
        <is>
          <t xml:space="preserve">CONCLUIDO	</t>
        </is>
      </c>
      <c r="D668" t="n">
        <v>3.3999</v>
      </c>
      <c r="E668" t="n">
        <v>29.41</v>
      </c>
      <c r="F668" t="n">
        <v>25.18</v>
      </c>
      <c r="G668" t="n">
        <v>29.62</v>
      </c>
      <c r="H668" t="n">
        <v>0.46</v>
      </c>
      <c r="I668" t="n">
        <v>51</v>
      </c>
      <c r="J668" t="n">
        <v>182.32</v>
      </c>
      <c r="K668" t="n">
        <v>52.44</v>
      </c>
      <c r="L668" t="n">
        <v>4.75</v>
      </c>
      <c r="M668" t="n">
        <v>49</v>
      </c>
      <c r="N668" t="n">
        <v>35.12</v>
      </c>
      <c r="O668" t="n">
        <v>22719.83</v>
      </c>
      <c r="P668" t="n">
        <v>329.65</v>
      </c>
      <c r="Q668" t="n">
        <v>452.64</v>
      </c>
      <c r="R668" t="n">
        <v>109.32</v>
      </c>
      <c r="S668" t="n">
        <v>57.64</v>
      </c>
      <c r="T668" t="n">
        <v>23543.55</v>
      </c>
      <c r="U668" t="n">
        <v>0.53</v>
      </c>
      <c r="V668" t="n">
        <v>0.84</v>
      </c>
      <c r="W668" t="n">
        <v>6.89</v>
      </c>
      <c r="X668" t="n">
        <v>1.45</v>
      </c>
      <c r="Y668" t="n">
        <v>1</v>
      </c>
      <c r="Z668" t="n">
        <v>10</v>
      </c>
    </row>
    <row r="669">
      <c r="A669" t="n">
        <v>16</v>
      </c>
      <c r="B669" t="n">
        <v>90</v>
      </c>
      <c r="C669" t="inlineStr">
        <is>
          <t xml:space="preserve">CONCLUIDO	</t>
        </is>
      </c>
      <c r="D669" t="n">
        <v>3.4216</v>
      </c>
      <c r="E669" t="n">
        <v>29.23</v>
      </c>
      <c r="F669" t="n">
        <v>25.1</v>
      </c>
      <c r="G669" t="n">
        <v>31.37</v>
      </c>
      <c r="H669" t="n">
        <v>0.49</v>
      </c>
      <c r="I669" t="n">
        <v>48</v>
      </c>
      <c r="J669" t="n">
        <v>182.69</v>
      </c>
      <c r="K669" t="n">
        <v>52.44</v>
      </c>
      <c r="L669" t="n">
        <v>5</v>
      </c>
      <c r="M669" t="n">
        <v>46</v>
      </c>
      <c r="N669" t="n">
        <v>35.25</v>
      </c>
      <c r="O669" t="n">
        <v>22766.06</v>
      </c>
      <c r="P669" t="n">
        <v>328.09</v>
      </c>
      <c r="Q669" t="n">
        <v>452.66</v>
      </c>
      <c r="R669" t="n">
        <v>106.82</v>
      </c>
      <c r="S669" t="n">
        <v>57.64</v>
      </c>
      <c r="T669" t="n">
        <v>22308.68</v>
      </c>
      <c r="U669" t="n">
        <v>0.54</v>
      </c>
      <c r="V669" t="n">
        <v>0.84</v>
      </c>
      <c r="W669" t="n">
        <v>6.88</v>
      </c>
      <c r="X669" t="n">
        <v>1.37</v>
      </c>
      <c r="Y669" t="n">
        <v>1</v>
      </c>
      <c r="Z669" t="n">
        <v>10</v>
      </c>
    </row>
    <row r="670">
      <c r="A670" t="n">
        <v>17</v>
      </c>
      <c r="B670" t="n">
        <v>90</v>
      </c>
      <c r="C670" t="inlineStr">
        <is>
          <t xml:space="preserve">CONCLUIDO	</t>
        </is>
      </c>
      <c r="D670" t="n">
        <v>3.4369</v>
      </c>
      <c r="E670" t="n">
        <v>29.1</v>
      </c>
      <c r="F670" t="n">
        <v>25.04</v>
      </c>
      <c r="G670" t="n">
        <v>32.66</v>
      </c>
      <c r="H670" t="n">
        <v>0.51</v>
      </c>
      <c r="I670" t="n">
        <v>46</v>
      </c>
      <c r="J670" t="n">
        <v>183.07</v>
      </c>
      <c r="K670" t="n">
        <v>52.44</v>
      </c>
      <c r="L670" t="n">
        <v>5.25</v>
      </c>
      <c r="M670" t="n">
        <v>44</v>
      </c>
      <c r="N670" t="n">
        <v>35.37</v>
      </c>
      <c r="O670" t="n">
        <v>22812.34</v>
      </c>
      <c r="P670" t="n">
        <v>327.18</v>
      </c>
      <c r="Q670" t="n">
        <v>452.66</v>
      </c>
      <c r="R670" t="n">
        <v>104.82</v>
      </c>
      <c r="S670" t="n">
        <v>57.64</v>
      </c>
      <c r="T670" t="n">
        <v>21315.55</v>
      </c>
      <c r="U670" t="n">
        <v>0.55</v>
      </c>
      <c r="V670" t="n">
        <v>0.85</v>
      </c>
      <c r="W670" t="n">
        <v>6.88</v>
      </c>
      <c r="X670" t="n">
        <v>1.31</v>
      </c>
      <c r="Y670" t="n">
        <v>1</v>
      </c>
      <c r="Z670" t="n">
        <v>10</v>
      </c>
    </row>
    <row r="671">
      <c r="A671" t="n">
        <v>18</v>
      </c>
      <c r="B671" t="n">
        <v>90</v>
      </c>
      <c r="C671" t="inlineStr">
        <is>
          <t xml:space="preserve">CONCLUIDO	</t>
        </is>
      </c>
      <c r="D671" t="n">
        <v>3.4536</v>
      </c>
      <c r="E671" t="n">
        <v>28.96</v>
      </c>
      <c r="F671" t="n">
        <v>24.97</v>
      </c>
      <c r="G671" t="n">
        <v>34.05</v>
      </c>
      <c r="H671" t="n">
        <v>0.53</v>
      </c>
      <c r="I671" t="n">
        <v>44</v>
      </c>
      <c r="J671" t="n">
        <v>183.44</v>
      </c>
      <c r="K671" t="n">
        <v>52.44</v>
      </c>
      <c r="L671" t="n">
        <v>5.5</v>
      </c>
      <c r="M671" t="n">
        <v>42</v>
      </c>
      <c r="N671" t="n">
        <v>35.5</v>
      </c>
      <c r="O671" t="n">
        <v>22858.66</v>
      </c>
      <c r="P671" t="n">
        <v>326.08</v>
      </c>
      <c r="Q671" t="n">
        <v>452.61</v>
      </c>
      <c r="R671" t="n">
        <v>102.88</v>
      </c>
      <c r="S671" t="n">
        <v>57.64</v>
      </c>
      <c r="T671" t="n">
        <v>20358.69</v>
      </c>
      <c r="U671" t="n">
        <v>0.5600000000000001</v>
      </c>
      <c r="V671" t="n">
        <v>0.85</v>
      </c>
      <c r="W671" t="n">
        <v>6.87</v>
      </c>
      <c r="X671" t="n">
        <v>1.24</v>
      </c>
      <c r="Y671" t="n">
        <v>1</v>
      </c>
      <c r="Z671" t="n">
        <v>10</v>
      </c>
    </row>
    <row r="672">
      <c r="A672" t="n">
        <v>19</v>
      </c>
      <c r="B672" t="n">
        <v>90</v>
      </c>
      <c r="C672" t="inlineStr">
        <is>
          <t xml:space="preserve">CONCLUIDO	</t>
        </is>
      </c>
      <c r="D672" t="n">
        <v>3.4699</v>
      </c>
      <c r="E672" t="n">
        <v>28.82</v>
      </c>
      <c r="F672" t="n">
        <v>24.91</v>
      </c>
      <c r="G672" t="n">
        <v>35.58</v>
      </c>
      <c r="H672" t="n">
        <v>0.55</v>
      </c>
      <c r="I672" t="n">
        <v>42</v>
      </c>
      <c r="J672" t="n">
        <v>183.82</v>
      </c>
      <c r="K672" t="n">
        <v>52.44</v>
      </c>
      <c r="L672" t="n">
        <v>5.75</v>
      </c>
      <c r="M672" t="n">
        <v>40</v>
      </c>
      <c r="N672" t="n">
        <v>35.63</v>
      </c>
      <c r="O672" t="n">
        <v>22905.03</v>
      </c>
      <c r="P672" t="n">
        <v>325.04</v>
      </c>
      <c r="Q672" t="n">
        <v>452.73</v>
      </c>
      <c r="R672" t="n">
        <v>100.6</v>
      </c>
      <c r="S672" t="n">
        <v>57.64</v>
      </c>
      <c r="T672" t="n">
        <v>19228.97</v>
      </c>
      <c r="U672" t="n">
        <v>0.57</v>
      </c>
      <c r="V672" t="n">
        <v>0.85</v>
      </c>
      <c r="W672" t="n">
        <v>6.86</v>
      </c>
      <c r="X672" t="n">
        <v>1.18</v>
      </c>
      <c r="Y672" t="n">
        <v>1</v>
      </c>
      <c r="Z672" t="n">
        <v>10</v>
      </c>
    </row>
    <row r="673">
      <c r="A673" t="n">
        <v>20</v>
      </c>
      <c r="B673" t="n">
        <v>90</v>
      </c>
      <c r="C673" t="inlineStr">
        <is>
          <t xml:space="preserve">CONCLUIDO	</t>
        </is>
      </c>
      <c r="D673" t="n">
        <v>3.4826</v>
      </c>
      <c r="E673" t="n">
        <v>28.71</v>
      </c>
      <c r="F673" t="n">
        <v>24.87</v>
      </c>
      <c r="G673" t="n">
        <v>37.31</v>
      </c>
      <c r="H673" t="n">
        <v>0.58</v>
      </c>
      <c r="I673" t="n">
        <v>40</v>
      </c>
      <c r="J673" t="n">
        <v>184.19</v>
      </c>
      <c r="K673" t="n">
        <v>52.44</v>
      </c>
      <c r="L673" t="n">
        <v>6</v>
      </c>
      <c r="M673" t="n">
        <v>38</v>
      </c>
      <c r="N673" t="n">
        <v>35.75</v>
      </c>
      <c r="O673" t="n">
        <v>22951.43</v>
      </c>
      <c r="P673" t="n">
        <v>324.3</v>
      </c>
      <c r="Q673" t="n">
        <v>452.73</v>
      </c>
      <c r="R673" t="n">
        <v>99.73999999999999</v>
      </c>
      <c r="S673" t="n">
        <v>57.64</v>
      </c>
      <c r="T673" t="n">
        <v>18810.33</v>
      </c>
      <c r="U673" t="n">
        <v>0.58</v>
      </c>
      <c r="V673" t="n">
        <v>0.85</v>
      </c>
      <c r="W673" t="n">
        <v>6.86</v>
      </c>
      <c r="X673" t="n">
        <v>1.14</v>
      </c>
      <c r="Y673" t="n">
        <v>1</v>
      </c>
      <c r="Z673" t="n">
        <v>10</v>
      </c>
    </row>
    <row r="674">
      <c r="A674" t="n">
        <v>21</v>
      </c>
      <c r="B674" t="n">
        <v>90</v>
      </c>
      <c r="C674" t="inlineStr">
        <is>
          <t xml:space="preserve">CONCLUIDO	</t>
        </is>
      </c>
      <c r="D674" t="n">
        <v>3.5028</v>
      </c>
      <c r="E674" t="n">
        <v>28.55</v>
      </c>
      <c r="F674" t="n">
        <v>24.78</v>
      </c>
      <c r="G674" t="n">
        <v>39.12</v>
      </c>
      <c r="H674" t="n">
        <v>0.6</v>
      </c>
      <c r="I674" t="n">
        <v>38</v>
      </c>
      <c r="J674" t="n">
        <v>184.57</v>
      </c>
      <c r="K674" t="n">
        <v>52.44</v>
      </c>
      <c r="L674" t="n">
        <v>6.25</v>
      </c>
      <c r="M674" t="n">
        <v>36</v>
      </c>
      <c r="N674" t="n">
        <v>35.88</v>
      </c>
      <c r="O674" t="n">
        <v>22997.88</v>
      </c>
      <c r="P674" t="n">
        <v>322.57</v>
      </c>
      <c r="Q674" t="n">
        <v>452.63</v>
      </c>
      <c r="R674" t="n">
        <v>96.5</v>
      </c>
      <c r="S674" t="n">
        <v>57.64</v>
      </c>
      <c r="T674" t="n">
        <v>17197.18</v>
      </c>
      <c r="U674" t="n">
        <v>0.6</v>
      </c>
      <c r="V674" t="n">
        <v>0.86</v>
      </c>
      <c r="W674" t="n">
        <v>6.86</v>
      </c>
      <c r="X674" t="n">
        <v>1.05</v>
      </c>
      <c r="Y674" t="n">
        <v>1</v>
      </c>
      <c r="Z674" t="n">
        <v>10</v>
      </c>
    </row>
    <row r="675">
      <c r="A675" t="n">
        <v>22</v>
      </c>
      <c r="B675" t="n">
        <v>90</v>
      </c>
      <c r="C675" t="inlineStr">
        <is>
          <t xml:space="preserve">CONCLUIDO	</t>
        </is>
      </c>
      <c r="D675" t="n">
        <v>3.5084</v>
      </c>
      <c r="E675" t="n">
        <v>28.5</v>
      </c>
      <c r="F675" t="n">
        <v>24.77</v>
      </c>
      <c r="G675" t="n">
        <v>40.16</v>
      </c>
      <c r="H675" t="n">
        <v>0.62</v>
      </c>
      <c r="I675" t="n">
        <v>37</v>
      </c>
      <c r="J675" t="n">
        <v>184.95</v>
      </c>
      <c r="K675" t="n">
        <v>52.44</v>
      </c>
      <c r="L675" t="n">
        <v>6.5</v>
      </c>
      <c r="M675" t="n">
        <v>35</v>
      </c>
      <c r="N675" t="n">
        <v>36.01</v>
      </c>
      <c r="O675" t="n">
        <v>23044.38</v>
      </c>
      <c r="P675" t="n">
        <v>322.24</v>
      </c>
      <c r="Q675" t="n">
        <v>452.61</v>
      </c>
      <c r="R675" t="n">
        <v>96.56</v>
      </c>
      <c r="S675" t="n">
        <v>57.64</v>
      </c>
      <c r="T675" t="n">
        <v>17233.54</v>
      </c>
      <c r="U675" t="n">
        <v>0.6</v>
      </c>
      <c r="V675" t="n">
        <v>0.86</v>
      </c>
      <c r="W675" t="n">
        <v>6.85</v>
      </c>
      <c r="X675" t="n">
        <v>1.04</v>
      </c>
      <c r="Y675" t="n">
        <v>1</v>
      </c>
      <c r="Z675" t="n">
        <v>10</v>
      </c>
    </row>
    <row r="676">
      <c r="A676" t="n">
        <v>23</v>
      </c>
      <c r="B676" t="n">
        <v>90</v>
      </c>
      <c r="C676" t="inlineStr">
        <is>
          <t xml:space="preserve">CONCLUIDO	</t>
        </is>
      </c>
      <c r="D676" t="n">
        <v>3.5154</v>
      </c>
      <c r="E676" t="n">
        <v>28.45</v>
      </c>
      <c r="F676" t="n">
        <v>24.75</v>
      </c>
      <c r="G676" t="n">
        <v>41.24</v>
      </c>
      <c r="H676" t="n">
        <v>0.65</v>
      </c>
      <c r="I676" t="n">
        <v>36</v>
      </c>
      <c r="J676" t="n">
        <v>185.33</v>
      </c>
      <c r="K676" t="n">
        <v>52.44</v>
      </c>
      <c r="L676" t="n">
        <v>6.75</v>
      </c>
      <c r="M676" t="n">
        <v>34</v>
      </c>
      <c r="N676" t="n">
        <v>36.13</v>
      </c>
      <c r="O676" t="n">
        <v>23090.91</v>
      </c>
      <c r="P676" t="n">
        <v>321.68</v>
      </c>
      <c r="Q676" t="n">
        <v>452.73</v>
      </c>
      <c r="R676" t="n">
        <v>95.45</v>
      </c>
      <c r="S676" t="n">
        <v>57.64</v>
      </c>
      <c r="T676" t="n">
        <v>16683</v>
      </c>
      <c r="U676" t="n">
        <v>0.6</v>
      </c>
      <c r="V676" t="n">
        <v>0.86</v>
      </c>
      <c r="W676" t="n">
        <v>6.86</v>
      </c>
      <c r="X676" t="n">
        <v>1.02</v>
      </c>
      <c r="Y676" t="n">
        <v>1</v>
      </c>
      <c r="Z676" t="n">
        <v>10</v>
      </c>
    </row>
    <row r="677">
      <c r="A677" t="n">
        <v>24</v>
      </c>
      <c r="B677" t="n">
        <v>90</v>
      </c>
      <c r="C677" t="inlineStr">
        <is>
          <t xml:space="preserve">CONCLUIDO	</t>
        </is>
      </c>
      <c r="D677" t="n">
        <v>3.5355</v>
      </c>
      <c r="E677" t="n">
        <v>28.28</v>
      </c>
      <c r="F677" t="n">
        <v>24.65</v>
      </c>
      <c r="G677" t="n">
        <v>43.51</v>
      </c>
      <c r="H677" t="n">
        <v>0.67</v>
      </c>
      <c r="I677" t="n">
        <v>34</v>
      </c>
      <c r="J677" t="n">
        <v>185.7</v>
      </c>
      <c r="K677" t="n">
        <v>52.44</v>
      </c>
      <c r="L677" t="n">
        <v>7</v>
      </c>
      <c r="M677" t="n">
        <v>32</v>
      </c>
      <c r="N677" t="n">
        <v>36.26</v>
      </c>
      <c r="O677" t="n">
        <v>23137.49</v>
      </c>
      <c r="P677" t="n">
        <v>320.11</v>
      </c>
      <c r="Q677" t="n">
        <v>452.61</v>
      </c>
      <c r="R677" t="n">
        <v>92.51000000000001</v>
      </c>
      <c r="S677" t="n">
        <v>57.64</v>
      </c>
      <c r="T677" t="n">
        <v>15225.07</v>
      </c>
      <c r="U677" t="n">
        <v>0.62</v>
      </c>
      <c r="V677" t="n">
        <v>0.86</v>
      </c>
      <c r="W677" t="n">
        <v>6.85</v>
      </c>
      <c r="X677" t="n">
        <v>0.93</v>
      </c>
      <c r="Y677" t="n">
        <v>1</v>
      </c>
      <c r="Z677" t="n">
        <v>10</v>
      </c>
    </row>
    <row r="678">
      <c r="A678" t="n">
        <v>25</v>
      </c>
      <c r="B678" t="n">
        <v>90</v>
      </c>
      <c r="C678" t="inlineStr">
        <is>
          <t xml:space="preserve">CONCLUIDO	</t>
        </is>
      </c>
      <c r="D678" t="n">
        <v>3.5405</v>
      </c>
      <c r="E678" t="n">
        <v>28.24</v>
      </c>
      <c r="F678" t="n">
        <v>24.65</v>
      </c>
      <c r="G678" t="n">
        <v>44.82</v>
      </c>
      <c r="H678" t="n">
        <v>0.6899999999999999</v>
      </c>
      <c r="I678" t="n">
        <v>33</v>
      </c>
      <c r="J678" t="n">
        <v>186.08</v>
      </c>
      <c r="K678" t="n">
        <v>52.44</v>
      </c>
      <c r="L678" t="n">
        <v>7.25</v>
      </c>
      <c r="M678" t="n">
        <v>31</v>
      </c>
      <c r="N678" t="n">
        <v>36.39</v>
      </c>
      <c r="O678" t="n">
        <v>23184.11</v>
      </c>
      <c r="P678" t="n">
        <v>319.89</v>
      </c>
      <c r="Q678" t="n">
        <v>452.6</v>
      </c>
      <c r="R678" t="n">
        <v>92.40000000000001</v>
      </c>
      <c r="S678" t="n">
        <v>57.64</v>
      </c>
      <c r="T678" t="n">
        <v>15173.64</v>
      </c>
      <c r="U678" t="n">
        <v>0.62</v>
      </c>
      <c r="V678" t="n">
        <v>0.86</v>
      </c>
      <c r="W678" t="n">
        <v>6.85</v>
      </c>
      <c r="X678" t="n">
        <v>0.92</v>
      </c>
      <c r="Y678" t="n">
        <v>1</v>
      </c>
      <c r="Z678" t="n">
        <v>10</v>
      </c>
    </row>
    <row r="679">
      <c r="A679" t="n">
        <v>26</v>
      </c>
      <c r="B679" t="n">
        <v>90</v>
      </c>
      <c r="C679" t="inlineStr">
        <is>
          <t xml:space="preserve">CONCLUIDO	</t>
        </is>
      </c>
      <c r="D679" t="n">
        <v>3.5481</v>
      </c>
      <c r="E679" t="n">
        <v>28.18</v>
      </c>
      <c r="F679" t="n">
        <v>24.63</v>
      </c>
      <c r="G679" t="n">
        <v>46.17</v>
      </c>
      <c r="H679" t="n">
        <v>0.71</v>
      </c>
      <c r="I679" t="n">
        <v>32</v>
      </c>
      <c r="J679" t="n">
        <v>186.46</v>
      </c>
      <c r="K679" t="n">
        <v>52.44</v>
      </c>
      <c r="L679" t="n">
        <v>7.5</v>
      </c>
      <c r="M679" t="n">
        <v>30</v>
      </c>
      <c r="N679" t="n">
        <v>36.52</v>
      </c>
      <c r="O679" t="n">
        <v>23230.78</v>
      </c>
      <c r="P679" t="n">
        <v>319.24</v>
      </c>
      <c r="Q679" t="n">
        <v>452.65</v>
      </c>
      <c r="R679" t="n">
        <v>91.77</v>
      </c>
      <c r="S679" t="n">
        <v>57.64</v>
      </c>
      <c r="T679" t="n">
        <v>14864.85</v>
      </c>
      <c r="U679" t="n">
        <v>0.63</v>
      </c>
      <c r="V679" t="n">
        <v>0.86</v>
      </c>
      <c r="W679" t="n">
        <v>6.84</v>
      </c>
      <c r="X679" t="n">
        <v>0.9</v>
      </c>
      <c r="Y679" t="n">
        <v>1</v>
      </c>
      <c r="Z679" t="n">
        <v>10</v>
      </c>
    </row>
    <row r="680">
      <c r="A680" t="n">
        <v>27</v>
      </c>
      <c r="B680" t="n">
        <v>90</v>
      </c>
      <c r="C680" t="inlineStr">
        <is>
          <t xml:space="preserve">CONCLUIDO	</t>
        </is>
      </c>
      <c r="D680" t="n">
        <v>3.5572</v>
      </c>
      <c r="E680" t="n">
        <v>28.11</v>
      </c>
      <c r="F680" t="n">
        <v>24.59</v>
      </c>
      <c r="G680" t="n">
        <v>47.59</v>
      </c>
      <c r="H680" t="n">
        <v>0.74</v>
      </c>
      <c r="I680" t="n">
        <v>31</v>
      </c>
      <c r="J680" t="n">
        <v>186.84</v>
      </c>
      <c r="K680" t="n">
        <v>52.44</v>
      </c>
      <c r="L680" t="n">
        <v>7.75</v>
      </c>
      <c r="M680" t="n">
        <v>29</v>
      </c>
      <c r="N680" t="n">
        <v>36.65</v>
      </c>
      <c r="O680" t="n">
        <v>23277.49</v>
      </c>
      <c r="P680" t="n">
        <v>318.52</v>
      </c>
      <c r="Q680" t="n">
        <v>452.66</v>
      </c>
      <c r="R680" t="n">
        <v>90.52</v>
      </c>
      <c r="S680" t="n">
        <v>57.64</v>
      </c>
      <c r="T680" t="n">
        <v>14244.25</v>
      </c>
      <c r="U680" t="n">
        <v>0.64</v>
      </c>
      <c r="V680" t="n">
        <v>0.86</v>
      </c>
      <c r="W680" t="n">
        <v>6.84</v>
      </c>
      <c r="X680" t="n">
        <v>0.86</v>
      </c>
      <c r="Y680" t="n">
        <v>1</v>
      </c>
      <c r="Z680" t="n">
        <v>10</v>
      </c>
    </row>
    <row r="681">
      <c r="A681" t="n">
        <v>28</v>
      </c>
      <c r="B681" t="n">
        <v>90</v>
      </c>
      <c r="C681" t="inlineStr">
        <is>
          <t xml:space="preserve">CONCLUIDO	</t>
        </is>
      </c>
      <c r="D681" t="n">
        <v>3.5644</v>
      </c>
      <c r="E681" t="n">
        <v>28.06</v>
      </c>
      <c r="F681" t="n">
        <v>24.57</v>
      </c>
      <c r="G681" t="n">
        <v>49.14</v>
      </c>
      <c r="H681" t="n">
        <v>0.76</v>
      </c>
      <c r="I681" t="n">
        <v>30</v>
      </c>
      <c r="J681" t="n">
        <v>187.22</v>
      </c>
      <c r="K681" t="n">
        <v>52.44</v>
      </c>
      <c r="L681" t="n">
        <v>8</v>
      </c>
      <c r="M681" t="n">
        <v>28</v>
      </c>
      <c r="N681" t="n">
        <v>36.78</v>
      </c>
      <c r="O681" t="n">
        <v>23324.24</v>
      </c>
      <c r="P681" t="n">
        <v>318.18</v>
      </c>
      <c r="Q681" t="n">
        <v>452.61</v>
      </c>
      <c r="R681" t="n">
        <v>89.8</v>
      </c>
      <c r="S681" t="n">
        <v>57.64</v>
      </c>
      <c r="T681" t="n">
        <v>13889.81</v>
      </c>
      <c r="U681" t="n">
        <v>0.64</v>
      </c>
      <c r="V681" t="n">
        <v>0.86</v>
      </c>
      <c r="W681" t="n">
        <v>6.84</v>
      </c>
      <c r="X681" t="n">
        <v>0.84</v>
      </c>
      <c r="Y681" t="n">
        <v>1</v>
      </c>
      <c r="Z681" t="n">
        <v>10</v>
      </c>
    </row>
    <row r="682">
      <c r="A682" t="n">
        <v>29</v>
      </c>
      <c r="B682" t="n">
        <v>90</v>
      </c>
      <c r="C682" t="inlineStr">
        <is>
          <t xml:space="preserve">CONCLUIDO	</t>
        </is>
      </c>
      <c r="D682" t="n">
        <v>3.5721</v>
      </c>
      <c r="E682" t="n">
        <v>27.99</v>
      </c>
      <c r="F682" t="n">
        <v>24.54</v>
      </c>
      <c r="G682" t="n">
        <v>50.78</v>
      </c>
      <c r="H682" t="n">
        <v>0.78</v>
      </c>
      <c r="I682" t="n">
        <v>29</v>
      </c>
      <c r="J682" t="n">
        <v>187.6</v>
      </c>
      <c r="K682" t="n">
        <v>52.44</v>
      </c>
      <c r="L682" t="n">
        <v>8.25</v>
      </c>
      <c r="M682" t="n">
        <v>27</v>
      </c>
      <c r="N682" t="n">
        <v>36.9</v>
      </c>
      <c r="O682" t="n">
        <v>23371.04</v>
      </c>
      <c r="P682" t="n">
        <v>317.19</v>
      </c>
      <c r="Q682" t="n">
        <v>452.66</v>
      </c>
      <c r="R682" t="n">
        <v>88.97</v>
      </c>
      <c r="S682" t="n">
        <v>57.64</v>
      </c>
      <c r="T682" t="n">
        <v>13476.65</v>
      </c>
      <c r="U682" t="n">
        <v>0.65</v>
      </c>
      <c r="V682" t="n">
        <v>0.86</v>
      </c>
      <c r="W682" t="n">
        <v>6.84</v>
      </c>
      <c r="X682" t="n">
        <v>0.82</v>
      </c>
      <c r="Y682" t="n">
        <v>1</v>
      </c>
      <c r="Z682" t="n">
        <v>10</v>
      </c>
    </row>
    <row r="683">
      <c r="A683" t="n">
        <v>30</v>
      </c>
      <c r="B683" t="n">
        <v>90</v>
      </c>
      <c r="C683" t="inlineStr">
        <is>
          <t xml:space="preserve">CONCLUIDO	</t>
        </is>
      </c>
      <c r="D683" t="n">
        <v>3.5842</v>
      </c>
      <c r="E683" t="n">
        <v>27.9</v>
      </c>
      <c r="F683" t="n">
        <v>24.48</v>
      </c>
      <c r="G683" t="n">
        <v>52.47</v>
      </c>
      <c r="H683" t="n">
        <v>0.8</v>
      </c>
      <c r="I683" t="n">
        <v>28</v>
      </c>
      <c r="J683" t="n">
        <v>187.98</v>
      </c>
      <c r="K683" t="n">
        <v>52.44</v>
      </c>
      <c r="L683" t="n">
        <v>8.5</v>
      </c>
      <c r="M683" t="n">
        <v>26</v>
      </c>
      <c r="N683" t="n">
        <v>37.03</v>
      </c>
      <c r="O683" t="n">
        <v>23417.88</v>
      </c>
      <c r="P683" t="n">
        <v>316.24</v>
      </c>
      <c r="Q683" t="n">
        <v>452.61</v>
      </c>
      <c r="R683" t="n">
        <v>87.06</v>
      </c>
      <c r="S683" t="n">
        <v>57.64</v>
      </c>
      <c r="T683" t="n">
        <v>12530.31</v>
      </c>
      <c r="U683" t="n">
        <v>0.66</v>
      </c>
      <c r="V683" t="n">
        <v>0.87</v>
      </c>
      <c r="W683" t="n">
        <v>6.84</v>
      </c>
      <c r="X683" t="n">
        <v>0.76</v>
      </c>
      <c r="Y683" t="n">
        <v>1</v>
      </c>
      <c r="Z683" t="n">
        <v>10</v>
      </c>
    </row>
    <row r="684">
      <c r="A684" t="n">
        <v>31</v>
      </c>
      <c r="B684" t="n">
        <v>90</v>
      </c>
      <c r="C684" t="inlineStr">
        <is>
          <t xml:space="preserve">CONCLUIDO	</t>
        </is>
      </c>
      <c r="D684" t="n">
        <v>3.5893</v>
      </c>
      <c r="E684" t="n">
        <v>27.86</v>
      </c>
      <c r="F684" t="n">
        <v>24.48</v>
      </c>
      <c r="G684" t="n">
        <v>54.4</v>
      </c>
      <c r="H684" t="n">
        <v>0.82</v>
      </c>
      <c r="I684" t="n">
        <v>27</v>
      </c>
      <c r="J684" t="n">
        <v>188.36</v>
      </c>
      <c r="K684" t="n">
        <v>52.44</v>
      </c>
      <c r="L684" t="n">
        <v>8.75</v>
      </c>
      <c r="M684" t="n">
        <v>25</v>
      </c>
      <c r="N684" t="n">
        <v>37.16</v>
      </c>
      <c r="O684" t="n">
        <v>23464.76</v>
      </c>
      <c r="P684" t="n">
        <v>315.88</v>
      </c>
      <c r="Q684" t="n">
        <v>452.65</v>
      </c>
      <c r="R684" t="n">
        <v>86.88</v>
      </c>
      <c r="S684" t="n">
        <v>57.64</v>
      </c>
      <c r="T684" t="n">
        <v>12443.56</v>
      </c>
      <c r="U684" t="n">
        <v>0.66</v>
      </c>
      <c r="V684" t="n">
        <v>0.87</v>
      </c>
      <c r="W684" t="n">
        <v>6.84</v>
      </c>
      <c r="X684" t="n">
        <v>0.75</v>
      </c>
      <c r="Y684" t="n">
        <v>1</v>
      </c>
      <c r="Z684" t="n">
        <v>10</v>
      </c>
    </row>
    <row r="685">
      <c r="A685" t="n">
        <v>32</v>
      </c>
      <c r="B685" t="n">
        <v>90</v>
      </c>
      <c r="C685" t="inlineStr">
        <is>
          <t xml:space="preserve">CONCLUIDO	</t>
        </is>
      </c>
      <c r="D685" t="n">
        <v>3.5898</v>
      </c>
      <c r="E685" t="n">
        <v>27.86</v>
      </c>
      <c r="F685" t="n">
        <v>24.48</v>
      </c>
      <c r="G685" t="n">
        <v>54.39</v>
      </c>
      <c r="H685" t="n">
        <v>0.85</v>
      </c>
      <c r="I685" t="n">
        <v>27</v>
      </c>
      <c r="J685" t="n">
        <v>188.74</v>
      </c>
      <c r="K685" t="n">
        <v>52.44</v>
      </c>
      <c r="L685" t="n">
        <v>9</v>
      </c>
      <c r="M685" t="n">
        <v>25</v>
      </c>
      <c r="N685" t="n">
        <v>37.3</v>
      </c>
      <c r="O685" t="n">
        <v>23511.69</v>
      </c>
      <c r="P685" t="n">
        <v>315.33</v>
      </c>
      <c r="Q685" t="n">
        <v>452.68</v>
      </c>
      <c r="R685" t="n">
        <v>86.86</v>
      </c>
      <c r="S685" t="n">
        <v>57.64</v>
      </c>
      <c r="T685" t="n">
        <v>12433.72</v>
      </c>
      <c r="U685" t="n">
        <v>0.66</v>
      </c>
      <c r="V685" t="n">
        <v>0.87</v>
      </c>
      <c r="W685" t="n">
        <v>6.84</v>
      </c>
      <c r="X685" t="n">
        <v>0.75</v>
      </c>
      <c r="Y685" t="n">
        <v>1</v>
      </c>
      <c r="Z685" t="n">
        <v>10</v>
      </c>
    </row>
    <row r="686">
      <c r="A686" t="n">
        <v>33</v>
      </c>
      <c r="B686" t="n">
        <v>90</v>
      </c>
      <c r="C686" t="inlineStr">
        <is>
          <t xml:space="preserve">CONCLUIDO	</t>
        </is>
      </c>
      <c r="D686" t="n">
        <v>3.5985</v>
      </c>
      <c r="E686" t="n">
        <v>27.79</v>
      </c>
      <c r="F686" t="n">
        <v>24.44</v>
      </c>
      <c r="G686" t="n">
        <v>56.41</v>
      </c>
      <c r="H686" t="n">
        <v>0.87</v>
      </c>
      <c r="I686" t="n">
        <v>26</v>
      </c>
      <c r="J686" t="n">
        <v>189.12</v>
      </c>
      <c r="K686" t="n">
        <v>52.44</v>
      </c>
      <c r="L686" t="n">
        <v>9.25</v>
      </c>
      <c r="M686" t="n">
        <v>24</v>
      </c>
      <c r="N686" t="n">
        <v>37.43</v>
      </c>
      <c r="O686" t="n">
        <v>23558.67</v>
      </c>
      <c r="P686" t="n">
        <v>314.58</v>
      </c>
      <c r="Q686" t="n">
        <v>452.59</v>
      </c>
      <c r="R686" t="n">
        <v>85.86</v>
      </c>
      <c r="S686" t="n">
        <v>57.64</v>
      </c>
      <c r="T686" t="n">
        <v>11938.12</v>
      </c>
      <c r="U686" t="n">
        <v>0.67</v>
      </c>
      <c r="V686" t="n">
        <v>0.87</v>
      </c>
      <c r="W686" t="n">
        <v>6.83</v>
      </c>
      <c r="X686" t="n">
        <v>0.72</v>
      </c>
      <c r="Y686" t="n">
        <v>1</v>
      </c>
      <c r="Z686" t="n">
        <v>10</v>
      </c>
    </row>
    <row r="687">
      <c r="A687" t="n">
        <v>34</v>
      </c>
      <c r="B687" t="n">
        <v>90</v>
      </c>
      <c r="C687" t="inlineStr">
        <is>
          <t xml:space="preserve">CONCLUIDO	</t>
        </is>
      </c>
      <c r="D687" t="n">
        <v>3.6077</v>
      </c>
      <c r="E687" t="n">
        <v>27.72</v>
      </c>
      <c r="F687" t="n">
        <v>24.41</v>
      </c>
      <c r="G687" t="n">
        <v>58.58</v>
      </c>
      <c r="H687" t="n">
        <v>0.89</v>
      </c>
      <c r="I687" t="n">
        <v>25</v>
      </c>
      <c r="J687" t="n">
        <v>189.5</v>
      </c>
      <c r="K687" t="n">
        <v>52.44</v>
      </c>
      <c r="L687" t="n">
        <v>9.5</v>
      </c>
      <c r="M687" t="n">
        <v>23</v>
      </c>
      <c r="N687" t="n">
        <v>37.56</v>
      </c>
      <c r="O687" t="n">
        <v>23605.68</v>
      </c>
      <c r="P687" t="n">
        <v>313.94</v>
      </c>
      <c r="Q687" t="n">
        <v>452.61</v>
      </c>
      <c r="R687" t="n">
        <v>84.81</v>
      </c>
      <c r="S687" t="n">
        <v>57.64</v>
      </c>
      <c r="T687" t="n">
        <v>11417.19</v>
      </c>
      <c r="U687" t="n">
        <v>0.68</v>
      </c>
      <c r="V687" t="n">
        <v>0.87</v>
      </c>
      <c r="W687" t="n">
        <v>6.83</v>
      </c>
      <c r="X687" t="n">
        <v>0.68</v>
      </c>
      <c r="Y687" t="n">
        <v>1</v>
      </c>
      <c r="Z687" t="n">
        <v>10</v>
      </c>
    </row>
    <row r="688">
      <c r="A688" t="n">
        <v>35</v>
      </c>
      <c r="B688" t="n">
        <v>90</v>
      </c>
      <c r="C688" t="inlineStr">
        <is>
          <t xml:space="preserve">CONCLUIDO	</t>
        </is>
      </c>
      <c r="D688" t="n">
        <v>3.617</v>
      </c>
      <c r="E688" t="n">
        <v>27.65</v>
      </c>
      <c r="F688" t="n">
        <v>24.37</v>
      </c>
      <c r="G688" t="n">
        <v>60.93</v>
      </c>
      <c r="H688" t="n">
        <v>0.91</v>
      </c>
      <c r="I688" t="n">
        <v>24</v>
      </c>
      <c r="J688" t="n">
        <v>189.88</v>
      </c>
      <c r="K688" t="n">
        <v>52.44</v>
      </c>
      <c r="L688" t="n">
        <v>9.75</v>
      </c>
      <c r="M688" t="n">
        <v>22</v>
      </c>
      <c r="N688" t="n">
        <v>37.69</v>
      </c>
      <c r="O688" t="n">
        <v>23652.75</v>
      </c>
      <c r="P688" t="n">
        <v>313.34</v>
      </c>
      <c r="Q688" t="n">
        <v>452.58</v>
      </c>
      <c r="R688" t="n">
        <v>83.16</v>
      </c>
      <c r="S688" t="n">
        <v>57.64</v>
      </c>
      <c r="T688" t="n">
        <v>10597.68</v>
      </c>
      <c r="U688" t="n">
        <v>0.6899999999999999</v>
      </c>
      <c r="V688" t="n">
        <v>0.87</v>
      </c>
      <c r="W688" t="n">
        <v>6.84</v>
      </c>
      <c r="X688" t="n">
        <v>0.65</v>
      </c>
      <c r="Y688" t="n">
        <v>1</v>
      </c>
      <c r="Z688" t="n">
        <v>10</v>
      </c>
    </row>
    <row r="689">
      <c r="A689" t="n">
        <v>36</v>
      </c>
      <c r="B689" t="n">
        <v>90</v>
      </c>
      <c r="C689" t="inlineStr">
        <is>
          <t xml:space="preserve">CONCLUIDO	</t>
        </is>
      </c>
      <c r="D689" t="n">
        <v>3.6153</v>
      </c>
      <c r="E689" t="n">
        <v>27.66</v>
      </c>
      <c r="F689" t="n">
        <v>24.39</v>
      </c>
      <c r="G689" t="n">
        <v>60.97</v>
      </c>
      <c r="H689" t="n">
        <v>0.93</v>
      </c>
      <c r="I689" t="n">
        <v>24</v>
      </c>
      <c r="J689" t="n">
        <v>190.26</v>
      </c>
      <c r="K689" t="n">
        <v>52.44</v>
      </c>
      <c r="L689" t="n">
        <v>10</v>
      </c>
      <c r="M689" t="n">
        <v>22</v>
      </c>
      <c r="N689" t="n">
        <v>37.82</v>
      </c>
      <c r="O689" t="n">
        <v>23699.85</v>
      </c>
      <c r="P689" t="n">
        <v>313.22</v>
      </c>
      <c r="Q689" t="n">
        <v>452.66</v>
      </c>
      <c r="R689" t="n">
        <v>83.95999999999999</v>
      </c>
      <c r="S689" t="n">
        <v>57.64</v>
      </c>
      <c r="T689" t="n">
        <v>10998.09</v>
      </c>
      <c r="U689" t="n">
        <v>0.6899999999999999</v>
      </c>
      <c r="V689" t="n">
        <v>0.87</v>
      </c>
      <c r="W689" t="n">
        <v>6.83</v>
      </c>
      <c r="X689" t="n">
        <v>0.66</v>
      </c>
      <c r="Y689" t="n">
        <v>1</v>
      </c>
      <c r="Z689" t="n">
        <v>10</v>
      </c>
    </row>
    <row r="690">
      <c r="A690" t="n">
        <v>37</v>
      </c>
      <c r="B690" t="n">
        <v>90</v>
      </c>
      <c r="C690" t="inlineStr">
        <is>
          <t xml:space="preserve">CONCLUIDO	</t>
        </is>
      </c>
      <c r="D690" t="n">
        <v>3.6254</v>
      </c>
      <c r="E690" t="n">
        <v>27.58</v>
      </c>
      <c r="F690" t="n">
        <v>24.34</v>
      </c>
      <c r="G690" t="n">
        <v>63.51</v>
      </c>
      <c r="H690" t="n">
        <v>0.95</v>
      </c>
      <c r="I690" t="n">
        <v>23</v>
      </c>
      <c r="J690" t="n">
        <v>190.65</v>
      </c>
      <c r="K690" t="n">
        <v>52.44</v>
      </c>
      <c r="L690" t="n">
        <v>10.25</v>
      </c>
      <c r="M690" t="n">
        <v>21</v>
      </c>
      <c r="N690" t="n">
        <v>37.95</v>
      </c>
      <c r="O690" t="n">
        <v>23747</v>
      </c>
      <c r="P690" t="n">
        <v>312.34</v>
      </c>
      <c r="Q690" t="n">
        <v>452.57</v>
      </c>
      <c r="R690" t="n">
        <v>82.44</v>
      </c>
      <c r="S690" t="n">
        <v>57.64</v>
      </c>
      <c r="T690" t="n">
        <v>10241.13</v>
      </c>
      <c r="U690" t="n">
        <v>0.7</v>
      </c>
      <c r="V690" t="n">
        <v>0.87</v>
      </c>
      <c r="W690" t="n">
        <v>6.83</v>
      </c>
      <c r="X690" t="n">
        <v>0.62</v>
      </c>
      <c r="Y690" t="n">
        <v>1</v>
      </c>
      <c r="Z690" t="n">
        <v>10</v>
      </c>
    </row>
    <row r="691">
      <c r="A691" t="n">
        <v>38</v>
      </c>
      <c r="B691" t="n">
        <v>90</v>
      </c>
      <c r="C691" t="inlineStr">
        <is>
          <t xml:space="preserve">CONCLUIDO	</t>
        </is>
      </c>
      <c r="D691" t="n">
        <v>3.6248</v>
      </c>
      <c r="E691" t="n">
        <v>27.59</v>
      </c>
      <c r="F691" t="n">
        <v>24.35</v>
      </c>
      <c r="G691" t="n">
        <v>63.52</v>
      </c>
      <c r="H691" t="n">
        <v>0.98</v>
      </c>
      <c r="I691" t="n">
        <v>23</v>
      </c>
      <c r="J691" t="n">
        <v>191.03</v>
      </c>
      <c r="K691" t="n">
        <v>52.44</v>
      </c>
      <c r="L691" t="n">
        <v>10.5</v>
      </c>
      <c r="M691" t="n">
        <v>21</v>
      </c>
      <c r="N691" t="n">
        <v>38.09</v>
      </c>
      <c r="O691" t="n">
        <v>23794.2</v>
      </c>
      <c r="P691" t="n">
        <v>312.09</v>
      </c>
      <c r="Q691" t="n">
        <v>452.65</v>
      </c>
      <c r="R691" t="n">
        <v>82.33</v>
      </c>
      <c r="S691" t="n">
        <v>57.64</v>
      </c>
      <c r="T691" t="n">
        <v>10186.65</v>
      </c>
      <c r="U691" t="n">
        <v>0.7</v>
      </c>
      <c r="V691" t="n">
        <v>0.87</v>
      </c>
      <c r="W691" t="n">
        <v>6.84</v>
      </c>
      <c r="X691" t="n">
        <v>0.62</v>
      </c>
      <c r="Y691" t="n">
        <v>1</v>
      </c>
      <c r="Z691" t="n">
        <v>10</v>
      </c>
    </row>
    <row r="692">
      <c r="A692" t="n">
        <v>39</v>
      </c>
      <c r="B692" t="n">
        <v>90</v>
      </c>
      <c r="C692" t="inlineStr">
        <is>
          <t xml:space="preserve">CONCLUIDO	</t>
        </is>
      </c>
      <c r="D692" t="n">
        <v>3.6333</v>
      </c>
      <c r="E692" t="n">
        <v>27.52</v>
      </c>
      <c r="F692" t="n">
        <v>24.32</v>
      </c>
      <c r="G692" t="n">
        <v>66.33</v>
      </c>
      <c r="H692" t="n">
        <v>1</v>
      </c>
      <c r="I692" t="n">
        <v>22</v>
      </c>
      <c r="J692" t="n">
        <v>191.41</v>
      </c>
      <c r="K692" t="n">
        <v>52.44</v>
      </c>
      <c r="L692" t="n">
        <v>10.75</v>
      </c>
      <c r="M692" t="n">
        <v>20</v>
      </c>
      <c r="N692" t="n">
        <v>38.22</v>
      </c>
      <c r="O692" t="n">
        <v>23841.44</v>
      </c>
      <c r="P692" t="n">
        <v>311.59</v>
      </c>
      <c r="Q692" t="n">
        <v>452.56</v>
      </c>
      <c r="R692" t="n">
        <v>81.73999999999999</v>
      </c>
      <c r="S692" t="n">
        <v>57.64</v>
      </c>
      <c r="T692" t="n">
        <v>9898.690000000001</v>
      </c>
      <c r="U692" t="n">
        <v>0.71</v>
      </c>
      <c r="V692" t="n">
        <v>0.87</v>
      </c>
      <c r="W692" t="n">
        <v>6.83</v>
      </c>
      <c r="X692" t="n">
        <v>0.6</v>
      </c>
      <c r="Y692" t="n">
        <v>1</v>
      </c>
      <c r="Z692" t="n">
        <v>10</v>
      </c>
    </row>
    <row r="693">
      <c r="A693" t="n">
        <v>40</v>
      </c>
      <c r="B693" t="n">
        <v>90</v>
      </c>
      <c r="C693" t="inlineStr">
        <is>
          <t xml:space="preserve">CONCLUIDO	</t>
        </is>
      </c>
      <c r="D693" t="n">
        <v>3.6324</v>
      </c>
      <c r="E693" t="n">
        <v>27.53</v>
      </c>
      <c r="F693" t="n">
        <v>24.33</v>
      </c>
      <c r="G693" t="n">
        <v>66.34999999999999</v>
      </c>
      <c r="H693" t="n">
        <v>1.02</v>
      </c>
      <c r="I693" t="n">
        <v>22</v>
      </c>
      <c r="J693" t="n">
        <v>191.79</v>
      </c>
      <c r="K693" t="n">
        <v>52.44</v>
      </c>
      <c r="L693" t="n">
        <v>11</v>
      </c>
      <c r="M693" t="n">
        <v>20</v>
      </c>
      <c r="N693" t="n">
        <v>38.35</v>
      </c>
      <c r="O693" t="n">
        <v>23888.73</v>
      </c>
      <c r="P693" t="n">
        <v>311.34</v>
      </c>
      <c r="Q693" t="n">
        <v>452.59</v>
      </c>
      <c r="R693" t="n">
        <v>81.72</v>
      </c>
      <c r="S693" t="n">
        <v>57.64</v>
      </c>
      <c r="T693" t="n">
        <v>9890.190000000001</v>
      </c>
      <c r="U693" t="n">
        <v>0.71</v>
      </c>
      <c r="V693" t="n">
        <v>0.87</v>
      </c>
      <c r="W693" t="n">
        <v>6.83</v>
      </c>
      <c r="X693" t="n">
        <v>0.6</v>
      </c>
      <c r="Y693" t="n">
        <v>1</v>
      </c>
      <c r="Z693" t="n">
        <v>10</v>
      </c>
    </row>
    <row r="694">
      <c r="A694" t="n">
        <v>41</v>
      </c>
      <c r="B694" t="n">
        <v>90</v>
      </c>
      <c r="C694" t="inlineStr">
        <is>
          <t xml:space="preserve">CONCLUIDO	</t>
        </is>
      </c>
      <c r="D694" t="n">
        <v>3.6422</v>
      </c>
      <c r="E694" t="n">
        <v>27.46</v>
      </c>
      <c r="F694" t="n">
        <v>24.29</v>
      </c>
      <c r="G694" t="n">
        <v>69.40000000000001</v>
      </c>
      <c r="H694" t="n">
        <v>1.04</v>
      </c>
      <c r="I694" t="n">
        <v>21</v>
      </c>
      <c r="J694" t="n">
        <v>192.18</v>
      </c>
      <c r="K694" t="n">
        <v>52.44</v>
      </c>
      <c r="L694" t="n">
        <v>11.25</v>
      </c>
      <c r="M694" t="n">
        <v>19</v>
      </c>
      <c r="N694" t="n">
        <v>38.49</v>
      </c>
      <c r="O694" t="n">
        <v>23936.06</v>
      </c>
      <c r="P694" t="n">
        <v>310.6</v>
      </c>
      <c r="Q694" t="n">
        <v>452.61</v>
      </c>
      <c r="R694" t="n">
        <v>80.39</v>
      </c>
      <c r="S694" t="n">
        <v>57.64</v>
      </c>
      <c r="T694" t="n">
        <v>9228.389999999999</v>
      </c>
      <c r="U694" t="n">
        <v>0.72</v>
      </c>
      <c r="V694" t="n">
        <v>0.87</v>
      </c>
      <c r="W694" t="n">
        <v>6.84</v>
      </c>
      <c r="X694" t="n">
        <v>0.5600000000000001</v>
      </c>
      <c r="Y694" t="n">
        <v>1</v>
      </c>
      <c r="Z694" t="n">
        <v>10</v>
      </c>
    </row>
    <row r="695">
      <c r="A695" t="n">
        <v>42</v>
      </c>
      <c r="B695" t="n">
        <v>90</v>
      </c>
      <c r="C695" t="inlineStr">
        <is>
          <t xml:space="preserve">CONCLUIDO	</t>
        </is>
      </c>
      <c r="D695" t="n">
        <v>3.641</v>
      </c>
      <c r="E695" t="n">
        <v>27.47</v>
      </c>
      <c r="F695" t="n">
        <v>24.3</v>
      </c>
      <c r="G695" t="n">
        <v>69.42</v>
      </c>
      <c r="H695" t="n">
        <v>1.06</v>
      </c>
      <c r="I695" t="n">
        <v>21</v>
      </c>
      <c r="J695" t="n">
        <v>192.56</v>
      </c>
      <c r="K695" t="n">
        <v>52.44</v>
      </c>
      <c r="L695" t="n">
        <v>11.5</v>
      </c>
      <c r="M695" t="n">
        <v>19</v>
      </c>
      <c r="N695" t="n">
        <v>38.62</v>
      </c>
      <c r="O695" t="n">
        <v>23983.44</v>
      </c>
      <c r="P695" t="n">
        <v>310.59</v>
      </c>
      <c r="Q695" t="n">
        <v>452.59</v>
      </c>
      <c r="R695" t="n">
        <v>81.05</v>
      </c>
      <c r="S695" t="n">
        <v>57.64</v>
      </c>
      <c r="T695" t="n">
        <v>9558.74</v>
      </c>
      <c r="U695" t="n">
        <v>0.71</v>
      </c>
      <c r="V695" t="n">
        <v>0.87</v>
      </c>
      <c r="W695" t="n">
        <v>6.83</v>
      </c>
      <c r="X695" t="n">
        <v>0.57</v>
      </c>
      <c r="Y695" t="n">
        <v>1</v>
      </c>
      <c r="Z695" t="n">
        <v>10</v>
      </c>
    </row>
    <row r="696">
      <c r="A696" t="n">
        <v>43</v>
      </c>
      <c r="B696" t="n">
        <v>90</v>
      </c>
      <c r="C696" t="inlineStr">
        <is>
          <t xml:space="preserve">CONCLUIDO	</t>
        </is>
      </c>
      <c r="D696" t="n">
        <v>3.6502</v>
      </c>
      <c r="E696" t="n">
        <v>27.4</v>
      </c>
      <c r="F696" t="n">
        <v>24.26</v>
      </c>
      <c r="G696" t="n">
        <v>72.79000000000001</v>
      </c>
      <c r="H696" t="n">
        <v>1.08</v>
      </c>
      <c r="I696" t="n">
        <v>20</v>
      </c>
      <c r="J696" t="n">
        <v>192.95</v>
      </c>
      <c r="K696" t="n">
        <v>52.44</v>
      </c>
      <c r="L696" t="n">
        <v>11.75</v>
      </c>
      <c r="M696" t="n">
        <v>18</v>
      </c>
      <c r="N696" t="n">
        <v>38.75</v>
      </c>
      <c r="O696" t="n">
        <v>24030.86</v>
      </c>
      <c r="P696" t="n">
        <v>309.37</v>
      </c>
      <c r="Q696" t="n">
        <v>452.57</v>
      </c>
      <c r="R696" t="n">
        <v>79.93000000000001</v>
      </c>
      <c r="S696" t="n">
        <v>57.64</v>
      </c>
      <c r="T696" t="n">
        <v>9003.809999999999</v>
      </c>
      <c r="U696" t="n">
        <v>0.72</v>
      </c>
      <c r="V696" t="n">
        <v>0.87</v>
      </c>
      <c r="W696" t="n">
        <v>6.83</v>
      </c>
      <c r="X696" t="n">
        <v>0.54</v>
      </c>
      <c r="Y696" t="n">
        <v>1</v>
      </c>
      <c r="Z696" t="n">
        <v>10</v>
      </c>
    </row>
    <row r="697">
      <c r="A697" t="n">
        <v>44</v>
      </c>
      <c r="B697" t="n">
        <v>90</v>
      </c>
      <c r="C697" t="inlineStr">
        <is>
          <t xml:space="preserve">CONCLUIDO	</t>
        </is>
      </c>
      <c r="D697" t="n">
        <v>3.6496</v>
      </c>
      <c r="E697" t="n">
        <v>27.4</v>
      </c>
      <c r="F697" t="n">
        <v>24.27</v>
      </c>
      <c r="G697" t="n">
        <v>72.81</v>
      </c>
      <c r="H697" t="n">
        <v>1.1</v>
      </c>
      <c r="I697" t="n">
        <v>20</v>
      </c>
      <c r="J697" t="n">
        <v>193.33</v>
      </c>
      <c r="K697" t="n">
        <v>52.44</v>
      </c>
      <c r="L697" t="n">
        <v>12</v>
      </c>
      <c r="M697" t="n">
        <v>18</v>
      </c>
      <c r="N697" t="n">
        <v>38.89</v>
      </c>
      <c r="O697" t="n">
        <v>24078.33</v>
      </c>
      <c r="P697" t="n">
        <v>309.76</v>
      </c>
      <c r="Q697" t="n">
        <v>452.61</v>
      </c>
      <c r="R697" t="n">
        <v>80.03</v>
      </c>
      <c r="S697" t="n">
        <v>57.64</v>
      </c>
      <c r="T697" t="n">
        <v>9052.34</v>
      </c>
      <c r="U697" t="n">
        <v>0.72</v>
      </c>
      <c r="V697" t="n">
        <v>0.87</v>
      </c>
      <c r="W697" t="n">
        <v>6.83</v>
      </c>
      <c r="X697" t="n">
        <v>0.54</v>
      </c>
      <c r="Y697" t="n">
        <v>1</v>
      </c>
      <c r="Z697" t="n">
        <v>10</v>
      </c>
    </row>
    <row r="698">
      <c r="A698" t="n">
        <v>45</v>
      </c>
      <c r="B698" t="n">
        <v>90</v>
      </c>
      <c r="C698" t="inlineStr">
        <is>
          <t xml:space="preserve">CONCLUIDO	</t>
        </is>
      </c>
      <c r="D698" t="n">
        <v>3.6581</v>
      </c>
      <c r="E698" t="n">
        <v>27.34</v>
      </c>
      <c r="F698" t="n">
        <v>24.24</v>
      </c>
      <c r="G698" t="n">
        <v>76.55</v>
      </c>
      <c r="H698" t="n">
        <v>1.12</v>
      </c>
      <c r="I698" t="n">
        <v>19</v>
      </c>
      <c r="J698" t="n">
        <v>193.72</v>
      </c>
      <c r="K698" t="n">
        <v>52.44</v>
      </c>
      <c r="L698" t="n">
        <v>12.25</v>
      </c>
      <c r="M698" t="n">
        <v>17</v>
      </c>
      <c r="N698" t="n">
        <v>39.02</v>
      </c>
      <c r="O698" t="n">
        <v>24125.85</v>
      </c>
      <c r="P698" t="n">
        <v>307.91</v>
      </c>
      <c r="Q698" t="n">
        <v>452.58</v>
      </c>
      <c r="R698" t="n">
        <v>79.04000000000001</v>
      </c>
      <c r="S698" t="n">
        <v>57.64</v>
      </c>
      <c r="T698" t="n">
        <v>8561.02</v>
      </c>
      <c r="U698" t="n">
        <v>0.73</v>
      </c>
      <c r="V698" t="n">
        <v>0.87</v>
      </c>
      <c r="W698" t="n">
        <v>6.83</v>
      </c>
      <c r="X698" t="n">
        <v>0.52</v>
      </c>
      <c r="Y698" t="n">
        <v>1</v>
      </c>
      <c r="Z698" t="n">
        <v>10</v>
      </c>
    </row>
    <row r="699">
      <c r="A699" t="n">
        <v>46</v>
      </c>
      <c r="B699" t="n">
        <v>90</v>
      </c>
      <c r="C699" t="inlineStr">
        <is>
          <t xml:space="preserve">CONCLUIDO	</t>
        </is>
      </c>
      <c r="D699" t="n">
        <v>3.6594</v>
      </c>
      <c r="E699" t="n">
        <v>27.33</v>
      </c>
      <c r="F699" t="n">
        <v>24.23</v>
      </c>
      <c r="G699" t="n">
        <v>76.52</v>
      </c>
      <c r="H699" t="n">
        <v>1.14</v>
      </c>
      <c r="I699" t="n">
        <v>19</v>
      </c>
      <c r="J699" t="n">
        <v>194.1</v>
      </c>
      <c r="K699" t="n">
        <v>52.44</v>
      </c>
      <c r="L699" t="n">
        <v>12.5</v>
      </c>
      <c r="M699" t="n">
        <v>17</v>
      </c>
      <c r="N699" t="n">
        <v>39.16</v>
      </c>
      <c r="O699" t="n">
        <v>24173.41</v>
      </c>
      <c r="P699" t="n">
        <v>308.12</v>
      </c>
      <c r="Q699" t="n">
        <v>452.57</v>
      </c>
      <c r="R699" t="n">
        <v>78.88</v>
      </c>
      <c r="S699" t="n">
        <v>57.64</v>
      </c>
      <c r="T699" t="n">
        <v>8481.540000000001</v>
      </c>
      <c r="U699" t="n">
        <v>0.73</v>
      </c>
      <c r="V699" t="n">
        <v>0.88</v>
      </c>
      <c r="W699" t="n">
        <v>6.82</v>
      </c>
      <c r="X699" t="n">
        <v>0.51</v>
      </c>
      <c r="Y699" t="n">
        <v>1</v>
      </c>
      <c r="Z699" t="n">
        <v>10</v>
      </c>
    </row>
    <row r="700">
      <c r="A700" t="n">
        <v>47</v>
      </c>
      <c r="B700" t="n">
        <v>90</v>
      </c>
      <c r="C700" t="inlineStr">
        <is>
          <t xml:space="preserve">CONCLUIDO	</t>
        </is>
      </c>
      <c r="D700" t="n">
        <v>3.6571</v>
      </c>
      <c r="E700" t="n">
        <v>27.34</v>
      </c>
      <c r="F700" t="n">
        <v>24.25</v>
      </c>
      <c r="G700" t="n">
        <v>76.56999999999999</v>
      </c>
      <c r="H700" t="n">
        <v>1.16</v>
      </c>
      <c r="I700" t="n">
        <v>19</v>
      </c>
      <c r="J700" t="n">
        <v>194.49</v>
      </c>
      <c r="K700" t="n">
        <v>52.44</v>
      </c>
      <c r="L700" t="n">
        <v>12.75</v>
      </c>
      <c r="M700" t="n">
        <v>17</v>
      </c>
      <c r="N700" t="n">
        <v>39.3</v>
      </c>
      <c r="O700" t="n">
        <v>24221.02</v>
      </c>
      <c r="P700" t="n">
        <v>308.25</v>
      </c>
      <c r="Q700" t="n">
        <v>452.64</v>
      </c>
      <c r="R700" t="n">
        <v>79.19</v>
      </c>
      <c r="S700" t="n">
        <v>57.64</v>
      </c>
      <c r="T700" t="n">
        <v>8635.67</v>
      </c>
      <c r="U700" t="n">
        <v>0.73</v>
      </c>
      <c r="V700" t="n">
        <v>0.87</v>
      </c>
      <c r="W700" t="n">
        <v>6.83</v>
      </c>
      <c r="X700" t="n">
        <v>0.52</v>
      </c>
      <c r="Y700" t="n">
        <v>1</v>
      </c>
      <c r="Z700" t="n">
        <v>10</v>
      </c>
    </row>
    <row r="701">
      <c r="A701" t="n">
        <v>48</v>
      </c>
      <c r="B701" t="n">
        <v>90</v>
      </c>
      <c r="C701" t="inlineStr">
        <is>
          <t xml:space="preserve">CONCLUIDO	</t>
        </is>
      </c>
      <c r="D701" t="n">
        <v>3.6685</v>
      </c>
      <c r="E701" t="n">
        <v>27.26</v>
      </c>
      <c r="F701" t="n">
        <v>24.2</v>
      </c>
      <c r="G701" t="n">
        <v>80.66</v>
      </c>
      <c r="H701" t="n">
        <v>1.18</v>
      </c>
      <c r="I701" t="n">
        <v>18</v>
      </c>
      <c r="J701" t="n">
        <v>194.88</v>
      </c>
      <c r="K701" t="n">
        <v>52.44</v>
      </c>
      <c r="L701" t="n">
        <v>13</v>
      </c>
      <c r="M701" t="n">
        <v>16</v>
      </c>
      <c r="N701" t="n">
        <v>39.43</v>
      </c>
      <c r="O701" t="n">
        <v>24268.67</v>
      </c>
      <c r="P701" t="n">
        <v>307.18</v>
      </c>
      <c r="Q701" t="n">
        <v>452.56</v>
      </c>
      <c r="R701" t="n">
        <v>77.73999999999999</v>
      </c>
      <c r="S701" t="n">
        <v>57.64</v>
      </c>
      <c r="T701" t="n">
        <v>7917.3</v>
      </c>
      <c r="U701" t="n">
        <v>0.74</v>
      </c>
      <c r="V701" t="n">
        <v>0.88</v>
      </c>
      <c r="W701" t="n">
        <v>6.82</v>
      </c>
      <c r="X701" t="n">
        <v>0.47</v>
      </c>
      <c r="Y701" t="n">
        <v>1</v>
      </c>
      <c r="Z701" t="n">
        <v>10</v>
      </c>
    </row>
    <row r="702">
      <c r="A702" t="n">
        <v>49</v>
      </c>
      <c r="B702" t="n">
        <v>90</v>
      </c>
      <c r="C702" t="inlineStr">
        <is>
          <t xml:space="preserve">CONCLUIDO	</t>
        </is>
      </c>
      <c r="D702" t="n">
        <v>3.6651</v>
      </c>
      <c r="E702" t="n">
        <v>27.28</v>
      </c>
      <c r="F702" t="n">
        <v>24.22</v>
      </c>
      <c r="G702" t="n">
        <v>80.75</v>
      </c>
      <c r="H702" t="n">
        <v>1.2</v>
      </c>
      <c r="I702" t="n">
        <v>18</v>
      </c>
      <c r="J702" t="n">
        <v>195.26</v>
      </c>
      <c r="K702" t="n">
        <v>52.44</v>
      </c>
      <c r="L702" t="n">
        <v>13.25</v>
      </c>
      <c r="M702" t="n">
        <v>16</v>
      </c>
      <c r="N702" t="n">
        <v>39.57</v>
      </c>
      <c r="O702" t="n">
        <v>24316.37</v>
      </c>
      <c r="P702" t="n">
        <v>307.75</v>
      </c>
      <c r="Q702" t="n">
        <v>452.56</v>
      </c>
      <c r="R702" t="n">
        <v>78.54000000000001</v>
      </c>
      <c r="S702" t="n">
        <v>57.64</v>
      </c>
      <c r="T702" t="n">
        <v>8316.84</v>
      </c>
      <c r="U702" t="n">
        <v>0.73</v>
      </c>
      <c r="V702" t="n">
        <v>0.88</v>
      </c>
      <c r="W702" t="n">
        <v>6.83</v>
      </c>
      <c r="X702" t="n">
        <v>0.5</v>
      </c>
      <c r="Y702" t="n">
        <v>1</v>
      </c>
      <c r="Z702" t="n">
        <v>10</v>
      </c>
    </row>
    <row r="703">
      <c r="A703" t="n">
        <v>50</v>
      </c>
      <c r="B703" t="n">
        <v>90</v>
      </c>
      <c r="C703" t="inlineStr">
        <is>
          <t xml:space="preserve">CONCLUIDO	</t>
        </is>
      </c>
      <c r="D703" t="n">
        <v>3.6688</v>
      </c>
      <c r="E703" t="n">
        <v>27.26</v>
      </c>
      <c r="F703" t="n">
        <v>24.2</v>
      </c>
      <c r="G703" t="n">
        <v>80.65000000000001</v>
      </c>
      <c r="H703" t="n">
        <v>1.22</v>
      </c>
      <c r="I703" t="n">
        <v>18</v>
      </c>
      <c r="J703" t="n">
        <v>195.65</v>
      </c>
      <c r="K703" t="n">
        <v>52.44</v>
      </c>
      <c r="L703" t="n">
        <v>13.5</v>
      </c>
      <c r="M703" t="n">
        <v>16</v>
      </c>
      <c r="N703" t="n">
        <v>39.71</v>
      </c>
      <c r="O703" t="n">
        <v>24364.12</v>
      </c>
      <c r="P703" t="n">
        <v>306.75</v>
      </c>
      <c r="Q703" t="n">
        <v>452.57</v>
      </c>
      <c r="R703" t="n">
        <v>77.73</v>
      </c>
      <c r="S703" t="n">
        <v>57.64</v>
      </c>
      <c r="T703" t="n">
        <v>7913.45</v>
      </c>
      <c r="U703" t="n">
        <v>0.74</v>
      </c>
      <c r="V703" t="n">
        <v>0.88</v>
      </c>
      <c r="W703" t="n">
        <v>6.82</v>
      </c>
      <c r="X703" t="n">
        <v>0.47</v>
      </c>
      <c r="Y703" t="n">
        <v>1</v>
      </c>
      <c r="Z703" t="n">
        <v>10</v>
      </c>
    </row>
    <row r="704">
      <c r="A704" t="n">
        <v>51</v>
      </c>
      <c r="B704" t="n">
        <v>90</v>
      </c>
      <c r="C704" t="inlineStr">
        <is>
          <t xml:space="preserve">CONCLUIDO	</t>
        </is>
      </c>
      <c r="D704" t="n">
        <v>3.6767</v>
      </c>
      <c r="E704" t="n">
        <v>27.2</v>
      </c>
      <c r="F704" t="n">
        <v>24.17</v>
      </c>
      <c r="G704" t="n">
        <v>85.31999999999999</v>
      </c>
      <c r="H704" t="n">
        <v>1.25</v>
      </c>
      <c r="I704" t="n">
        <v>17</v>
      </c>
      <c r="J704" t="n">
        <v>196.04</v>
      </c>
      <c r="K704" t="n">
        <v>52.44</v>
      </c>
      <c r="L704" t="n">
        <v>13.75</v>
      </c>
      <c r="M704" t="n">
        <v>15</v>
      </c>
      <c r="N704" t="n">
        <v>39.84</v>
      </c>
      <c r="O704" t="n">
        <v>24411.91</v>
      </c>
      <c r="P704" t="n">
        <v>305.71</v>
      </c>
      <c r="Q704" t="n">
        <v>452.66</v>
      </c>
      <c r="R704" t="n">
        <v>76.83</v>
      </c>
      <c r="S704" t="n">
        <v>57.64</v>
      </c>
      <c r="T704" t="n">
        <v>7470.18</v>
      </c>
      <c r="U704" t="n">
        <v>0.75</v>
      </c>
      <c r="V704" t="n">
        <v>0.88</v>
      </c>
      <c r="W704" t="n">
        <v>6.83</v>
      </c>
      <c r="X704" t="n">
        <v>0.45</v>
      </c>
      <c r="Y704" t="n">
        <v>1</v>
      </c>
      <c r="Z704" t="n">
        <v>10</v>
      </c>
    </row>
    <row r="705">
      <c r="A705" t="n">
        <v>52</v>
      </c>
      <c r="B705" t="n">
        <v>90</v>
      </c>
      <c r="C705" t="inlineStr">
        <is>
          <t xml:space="preserve">CONCLUIDO	</t>
        </is>
      </c>
      <c r="D705" t="n">
        <v>3.6774</v>
      </c>
      <c r="E705" t="n">
        <v>27.19</v>
      </c>
      <c r="F705" t="n">
        <v>24.17</v>
      </c>
      <c r="G705" t="n">
        <v>85.3</v>
      </c>
      <c r="H705" t="n">
        <v>1.27</v>
      </c>
      <c r="I705" t="n">
        <v>17</v>
      </c>
      <c r="J705" t="n">
        <v>196.42</v>
      </c>
      <c r="K705" t="n">
        <v>52.44</v>
      </c>
      <c r="L705" t="n">
        <v>14</v>
      </c>
      <c r="M705" t="n">
        <v>15</v>
      </c>
      <c r="N705" t="n">
        <v>39.98</v>
      </c>
      <c r="O705" t="n">
        <v>24459.75</v>
      </c>
      <c r="P705" t="n">
        <v>305.9</v>
      </c>
      <c r="Q705" t="n">
        <v>452.58</v>
      </c>
      <c r="R705" t="n">
        <v>76.94</v>
      </c>
      <c r="S705" t="n">
        <v>57.64</v>
      </c>
      <c r="T705" t="n">
        <v>7521.37</v>
      </c>
      <c r="U705" t="n">
        <v>0.75</v>
      </c>
      <c r="V705" t="n">
        <v>0.88</v>
      </c>
      <c r="W705" t="n">
        <v>6.82</v>
      </c>
      <c r="X705" t="n">
        <v>0.44</v>
      </c>
      <c r="Y705" t="n">
        <v>1</v>
      </c>
      <c r="Z705" t="n">
        <v>10</v>
      </c>
    </row>
    <row r="706">
      <c r="A706" t="n">
        <v>53</v>
      </c>
      <c r="B706" t="n">
        <v>90</v>
      </c>
      <c r="C706" t="inlineStr">
        <is>
          <t xml:space="preserve">CONCLUIDO	</t>
        </is>
      </c>
      <c r="D706" t="n">
        <v>3.6765</v>
      </c>
      <c r="E706" t="n">
        <v>27.2</v>
      </c>
      <c r="F706" t="n">
        <v>24.18</v>
      </c>
      <c r="G706" t="n">
        <v>85.31999999999999</v>
      </c>
      <c r="H706" t="n">
        <v>1.29</v>
      </c>
      <c r="I706" t="n">
        <v>17</v>
      </c>
      <c r="J706" t="n">
        <v>196.81</v>
      </c>
      <c r="K706" t="n">
        <v>52.44</v>
      </c>
      <c r="L706" t="n">
        <v>14.25</v>
      </c>
      <c r="M706" t="n">
        <v>15</v>
      </c>
      <c r="N706" t="n">
        <v>40.12</v>
      </c>
      <c r="O706" t="n">
        <v>24507.64</v>
      </c>
      <c r="P706" t="n">
        <v>306.12</v>
      </c>
      <c r="Q706" t="n">
        <v>452.56</v>
      </c>
      <c r="R706" t="n">
        <v>77.02</v>
      </c>
      <c r="S706" t="n">
        <v>57.64</v>
      </c>
      <c r="T706" t="n">
        <v>7562.13</v>
      </c>
      <c r="U706" t="n">
        <v>0.75</v>
      </c>
      <c r="V706" t="n">
        <v>0.88</v>
      </c>
      <c r="W706" t="n">
        <v>6.82</v>
      </c>
      <c r="X706" t="n">
        <v>0.45</v>
      </c>
      <c r="Y706" t="n">
        <v>1</v>
      </c>
      <c r="Z706" t="n">
        <v>10</v>
      </c>
    </row>
    <row r="707">
      <c r="A707" t="n">
        <v>54</v>
      </c>
      <c r="B707" t="n">
        <v>90</v>
      </c>
      <c r="C707" t="inlineStr">
        <is>
          <t xml:space="preserve">CONCLUIDO	</t>
        </is>
      </c>
      <c r="D707" t="n">
        <v>3.6744</v>
      </c>
      <c r="E707" t="n">
        <v>27.22</v>
      </c>
      <c r="F707" t="n">
        <v>24.19</v>
      </c>
      <c r="G707" t="n">
        <v>85.38</v>
      </c>
      <c r="H707" t="n">
        <v>1.31</v>
      </c>
      <c r="I707" t="n">
        <v>17</v>
      </c>
      <c r="J707" t="n">
        <v>197.2</v>
      </c>
      <c r="K707" t="n">
        <v>52.44</v>
      </c>
      <c r="L707" t="n">
        <v>14.5</v>
      </c>
      <c r="M707" t="n">
        <v>15</v>
      </c>
      <c r="N707" t="n">
        <v>40.26</v>
      </c>
      <c r="O707" t="n">
        <v>24555.57</v>
      </c>
      <c r="P707" t="n">
        <v>305.61</v>
      </c>
      <c r="Q707" t="n">
        <v>452.6</v>
      </c>
      <c r="R707" t="n">
        <v>77.45</v>
      </c>
      <c r="S707" t="n">
        <v>57.64</v>
      </c>
      <c r="T707" t="n">
        <v>7779.59</v>
      </c>
      <c r="U707" t="n">
        <v>0.74</v>
      </c>
      <c r="V707" t="n">
        <v>0.88</v>
      </c>
      <c r="W707" t="n">
        <v>6.82</v>
      </c>
      <c r="X707" t="n">
        <v>0.47</v>
      </c>
      <c r="Y707" t="n">
        <v>1</v>
      </c>
      <c r="Z707" t="n">
        <v>10</v>
      </c>
    </row>
    <row r="708">
      <c r="A708" t="n">
        <v>55</v>
      </c>
      <c r="B708" t="n">
        <v>90</v>
      </c>
      <c r="C708" t="inlineStr">
        <is>
          <t xml:space="preserve">CONCLUIDO	</t>
        </is>
      </c>
      <c r="D708" t="n">
        <v>3.6835</v>
      </c>
      <c r="E708" t="n">
        <v>27.15</v>
      </c>
      <c r="F708" t="n">
        <v>24.16</v>
      </c>
      <c r="G708" t="n">
        <v>90.59</v>
      </c>
      <c r="H708" t="n">
        <v>1.33</v>
      </c>
      <c r="I708" t="n">
        <v>16</v>
      </c>
      <c r="J708" t="n">
        <v>197.59</v>
      </c>
      <c r="K708" t="n">
        <v>52.44</v>
      </c>
      <c r="L708" t="n">
        <v>14.75</v>
      </c>
      <c r="M708" t="n">
        <v>14</v>
      </c>
      <c r="N708" t="n">
        <v>40.4</v>
      </c>
      <c r="O708" t="n">
        <v>24603.55</v>
      </c>
      <c r="P708" t="n">
        <v>305.02</v>
      </c>
      <c r="Q708" t="n">
        <v>452.55</v>
      </c>
      <c r="R708" t="n">
        <v>76.23</v>
      </c>
      <c r="S708" t="n">
        <v>57.64</v>
      </c>
      <c r="T708" t="n">
        <v>7173.23</v>
      </c>
      <c r="U708" t="n">
        <v>0.76</v>
      </c>
      <c r="V708" t="n">
        <v>0.88</v>
      </c>
      <c r="W708" t="n">
        <v>6.83</v>
      </c>
      <c r="X708" t="n">
        <v>0.43</v>
      </c>
      <c r="Y708" t="n">
        <v>1</v>
      </c>
      <c r="Z708" t="n">
        <v>10</v>
      </c>
    </row>
    <row r="709">
      <c r="A709" t="n">
        <v>56</v>
      </c>
      <c r="B709" t="n">
        <v>90</v>
      </c>
      <c r="C709" t="inlineStr">
        <is>
          <t xml:space="preserve">CONCLUIDO	</t>
        </is>
      </c>
      <c r="D709" t="n">
        <v>3.6851</v>
      </c>
      <c r="E709" t="n">
        <v>27.14</v>
      </c>
      <c r="F709" t="n">
        <v>24.15</v>
      </c>
      <c r="G709" t="n">
        <v>90.55</v>
      </c>
      <c r="H709" t="n">
        <v>1.35</v>
      </c>
      <c r="I709" t="n">
        <v>16</v>
      </c>
      <c r="J709" t="n">
        <v>197.98</v>
      </c>
      <c r="K709" t="n">
        <v>52.44</v>
      </c>
      <c r="L709" t="n">
        <v>15</v>
      </c>
      <c r="M709" t="n">
        <v>14</v>
      </c>
      <c r="N709" t="n">
        <v>40.54</v>
      </c>
      <c r="O709" t="n">
        <v>24651.58</v>
      </c>
      <c r="P709" t="n">
        <v>304.57</v>
      </c>
      <c r="Q709" t="n">
        <v>452.56</v>
      </c>
      <c r="R709" t="n">
        <v>76.19</v>
      </c>
      <c r="S709" t="n">
        <v>57.64</v>
      </c>
      <c r="T709" t="n">
        <v>7150.94</v>
      </c>
      <c r="U709" t="n">
        <v>0.76</v>
      </c>
      <c r="V709" t="n">
        <v>0.88</v>
      </c>
      <c r="W709" t="n">
        <v>6.82</v>
      </c>
      <c r="X709" t="n">
        <v>0.42</v>
      </c>
      <c r="Y709" t="n">
        <v>1</v>
      </c>
      <c r="Z709" t="n">
        <v>10</v>
      </c>
    </row>
    <row r="710">
      <c r="A710" t="n">
        <v>57</v>
      </c>
      <c r="B710" t="n">
        <v>90</v>
      </c>
      <c r="C710" t="inlineStr">
        <is>
          <t xml:space="preserve">CONCLUIDO	</t>
        </is>
      </c>
      <c r="D710" t="n">
        <v>3.6826</v>
      </c>
      <c r="E710" t="n">
        <v>27.15</v>
      </c>
      <c r="F710" t="n">
        <v>24.16</v>
      </c>
      <c r="G710" t="n">
        <v>90.62</v>
      </c>
      <c r="H710" t="n">
        <v>1.36</v>
      </c>
      <c r="I710" t="n">
        <v>16</v>
      </c>
      <c r="J710" t="n">
        <v>198.37</v>
      </c>
      <c r="K710" t="n">
        <v>52.44</v>
      </c>
      <c r="L710" t="n">
        <v>15.25</v>
      </c>
      <c r="M710" t="n">
        <v>14</v>
      </c>
      <c r="N710" t="n">
        <v>40.68</v>
      </c>
      <c r="O710" t="n">
        <v>24699.65</v>
      </c>
      <c r="P710" t="n">
        <v>304.86</v>
      </c>
      <c r="Q710" t="n">
        <v>452.55</v>
      </c>
      <c r="R710" t="n">
        <v>76.51000000000001</v>
      </c>
      <c r="S710" t="n">
        <v>57.64</v>
      </c>
      <c r="T710" t="n">
        <v>7314.91</v>
      </c>
      <c r="U710" t="n">
        <v>0.75</v>
      </c>
      <c r="V710" t="n">
        <v>0.88</v>
      </c>
      <c r="W710" t="n">
        <v>6.83</v>
      </c>
      <c r="X710" t="n">
        <v>0.44</v>
      </c>
      <c r="Y710" t="n">
        <v>1</v>
      </c>
      <c r="Z710" t="n">
        <v>10</v>
      </c>
    </row>
    <row r="711">
      <c r="A711" t="n">
        <v>58</v>
      </c>
      <c r="B711" t="n">
        <v>90</v>
      </c>
      <c r="C711" t="inlineStr">
        <is>
          <t xml:space="preserve">CONCLUIDO	</t>
        </is>
      </c>
      <c r="D711" t="n">
        <v>3.6815</v>
      </c>
      <c r="E711" t="n">
        <v>27.16</v>
      </c>
      <c r="F711" t="n">
        <v>24.17</v>
      </c>
      <c r="G711" t="n">
        <v>90.65000000000001</v>
      </c>
      <c r="H711" t="n">
        <v>1.38</v>
      </c>
      <c r="I711" t="n">
        <v>16</v>
      </c>
      <c r="J711" t="n">
        <v>198.76</v>
      </c>
      <c r="K711" t="n">
        <v>52.44</v>
      </c>
      <c r="L711" t="n">
        <v>15.5</v>
      </c>
      <c r="M711" t="n">
        <v>14</v>
      </c>
      <c r="N711" t="n">
        <v>40.82</v>
      </c>
      <c r="O711" t="n">
        <v>24747.78</v>
      </c>
      <c r="P711" t="n">
        <v>304.15</v>
      </c>
      <c r="Q711" t="n">
        <v>452.57</v>
      </c>
      <c r="R711" t="n">
        <v>76.98999999999999</v>
      </c>
      <c r="S711" t="n">
        <v>57.64</v>
      </c>
      <c r="T711" t="n">
        <v>7551.85</v>
      </c>
      <c r="U711" t="n">
        <v>0.75</v>
      </c>
      <c r="V711" t="n">
        <v>0.88</v>
      </c>
      <c r="W711" t="n">
        <v>6.82</v>
      </c>
      <c r="X711" t="n">
        <v>0.45</v>
      </c>
      <c r="Y711" t="n">
        <v>1</v>
      </c>
      <c r="Z711" t="n">
        <v>10</v>
      </c>
    </row>
    <row r="712">
      <c r="A712" t="n">
        <v>59</v>
      </c>
      <c r="B712" t="n">
        <v>90</v>
      </c>
      <c r="C712" t="inlineStr">
        <is>
          <t xml:space="preserve">CONCLUIDO	</t>
        </is>
      </c>
      <c r="D712" t="n">
        <v>3.6948</v>
      </c>
      <c r="E712" t="n">
        <v>27.06</v>
      </c>
      <c r="F712" t="n">
        <v>24.11</v>
      </c>
      <c r="G712" t="n">
        <v>96.44</v>
      </c>
      <c r="H712" t="n">
        <v>1.4</v>
      </c>
      <c r="I712" t="n">
        <v>15</v>
      </c>
      <c r="J712" t="n">
        <v>199.15</v>
      </c>
      <c r="K712" t="n">
        <v>52.44</v>
      </c>
      <c r="L712" t="n">
        <v>15.75</v>
      </c>
      <c r="M712" t="n">
        <v>13</v>
      </c>
      <c r="N712" t="n">
        <v>40.96</v>
      </c>
      <c r="O712" t="n">
        <v>24795.95</v>
      </c>
      <c r="P712" t="n">
        <v>303.07</v>
      </c>
      <c r="Q712" t="n">
        <v>452.6</v>
      </c>
      <c r="R712" t="n">
        <v>74.88</v>
      </c>
      <c r="S712" t="n">
        <v>57.64</v>
      </c>
      <c r="T712" t="n">
        <v>6503.26</v>
      </c>
      <c r="U712" t="n">
        <v>0.77</v>
      </c>
      <c r="V712" t="n">
        <v>0.88</v>
      </c>
      <c r="W712" t="n">
        <v>6.82</v>
      </c>
      <c r="X712" t="n">
        <v>0.39</v>
      </c>
      <c r="Y712" t="n">
        <v>1</v>
      </c>
      <c r="Z712" t="n">
        <v>10</v>
      </c>
    </row>
    <row r="713">
      <c r="A713" t="n">
        <v>60</v>
      </c>
      <c r="B713" t="n">
        <v>90</v>
      </c>
      <c r="C713" t="inlineStr">
        <is>
          <t xml:space="preserve">CONCLUIDO	</t>
        </is>
      </c>
      <c r="D713" t="n">
        <v>3.6946</v>
      </c>
      <c r="E713" t="n">
        <v>27.07</v>
      </c>
      <c r="F713" t="n">
        <v>24.11</v>
      </c>
      <c r="G713" t="n">
        <v>96.45</v>
      </c>
      <c r="H713" t="n">
        <v>1.42</v>
      </c>
      <c r="I713" t="n">
        <v>15</v>
      </c>
      <c r="J713" t="n">
        <v>199.54</v>
      </c>
      <c r="K713" t="n">
        <v>52.44</v>
      </c>
      <c r="L713" t="n">
        <v>16</v>
      </c>
      <c r="M713" t="n">
        <v>13</v>
      </c>
      <c r="N713" t="n">
        <v>41.1</v>
      </c>
      <c r="O713" t="n">
        <v>24844.17</v>
      </c>
      <c r="P713" t="n">
        <v>302.96</v>
      </c>
      <c r="Q713" t="n">
        <v>452.61</v>
      </c>
      <c r="R713" t="n">
        <v>74.91</v>
      </c>
      <c r="S713" t="n">
        <v>57.64</v>
      </c>
      <c r="T713" t="n">
        <v>6520.46</v>
      </c>
      <c r="U713" t="n">
        <v>0.77</v>
      </c>
      <c r="V713" t="n">
        <v>0.88</v>
      </c>
      <c r="W713" t="n">
        <v>6.82</v>
      </c>
      <c r="X713" t="n">
        <v>0.39</v>
      </c>
      <c r="Y713" t="n">
        <v>1</v>
      </c>
      <c r="Z713" t="n">
        <v>10</v>
      </c>
    </row>
    <row r="714">
      <c r="A714" t="n">
        <v>61</v>
      </c>
      <c r="B714" t="n">
        <v>90</v>
      </c>
      <c r="C714" t="inlineStr">
        <is>
          <t xml:space="preserve">CONCLUIDO	</t>
        </is>
      </c>
      <c r="D714" t="n">
        <v>3.6926</v>
      </c>
      <c r="E714" t="n">
        <v>27.08</v>
      </c>
      <c r="F714" t="n">
        <v>24.13</v>
      </c>
      <c r="G714" t="n">
        <v>96.51000000000001</v>
      </c>
      <c r="H714" t="n">
        <v>1.44</v>
      </c>
      <c r="I714" t="n">
        <v>15</v>
      </c>
      <c r="J714" t="n">
        <v>199.93</v>
      </c>
      <c r="K714" t="n">
        <v>52.44</v>
      </c>
      <c r="L714" t="n">
        <v>16.25</v>
      </c>
      <c r="M714" t="n">
        <v>13</v>
      </c>
      <c r="N714" t="n">
        <v>41.24</v>
      </c>
      <c r="O714" t="n">
        <v>24892.44</v>
      </c>
      <c r="P714" t="n">
        <v>302.92</v>
      </c>
      <c r="Q714" t="n">
        <v>452.6</v>
      </c>
      <c r="R714" t="n">
        <v>75.54000000000001</v>
      </c>
      <c r="S714" t="n">
        <v>57.64</v>
      </c>
      <c r="T714" t="n">
        <v>6831.19</v>
      </c>
      <c r="U714" t="n">
        <v>0.76</v>
      </c>
      <c r="V714" t="n">
        <v>0.88</v>
      </c>
      <c r="W714" t="n">
        <v>6.82</v>
      </c>
      <c r="X714" t="n">
        <v>0.4</v>
      </c>
      <c r="Y714" t="n">
        <v>1</v>
      </c>
      <c r="Z714" t="n">
        <v>10</v>
      </c>
    </row>
    <row r="715">
      <c r="A715" t="n">
        <v>62</v>
      </c>
      <c r="B715" t="n">
        <v>90</v>
      </c>
      <c r="C715" t="inlineStr">
        <is>
          <t xml:space="preserve">CONCLUIDO	</t>
        </is>
      </c>
      <c r="D715" t="n">
        <v>3.6937</v>
      </c>
      <c r="E715" t="n">
        <v>27.07</v>
      </c>
      <c r="F715" t="n">
        <v>24.12</v>
      </c>
      <c r="G715" t="n">
        <v>96.48</v>
      </c>
      <c r="H715" t="n">
        <v>1.46</v>
      </c>
      <c r="I715" t="n">
        <v>15</v>
      </c>
      <c r="J715" t="n">
        <v>200.32</v>
      </c>
      <c r="K715" t="n">
        <v>52.44</v>
      </c>
      <c r="L715" t="n">
        <v>16.5</v>
      </c>
      <c r="M715" t="n">
        <v>13</v>
      </c>
      <c r="N715" t="n">
        <v>41.38</v>
      </c>
      <c r="O715" t="n">
        <v>24940.75</v>
      </c>
      <c r="P715" t="n">
        <v>302.15</v>
      </c>
      <c r="Q715" t="n">
        <v>452.57</v>
      </c>
      <c r="R715" t="n">
        <v>75.12</v>
      </c>
      <c r="S715" t="n">
        <v>57.64</v>
      </c>
      <c r="T715" t="n">
        <v>6622.72</v>
      </c>
      <c r="U715" t="n">
        <v>0.77</v>
      </c>
      <c r="V715" t="n">
        <v>0.88</v>
      </c>
      <c r="W715" t="n">
        <v>6.82</v>
      </c>
      <c r="X715" t="n">
        <v>0.39</v>
      </c>
      <c r="Y715" t="n">
        <v>1</v>
      </c>
      <c r="Z715" t="n">
        <v>10</v>
      </c>
    </row>
    <row r="716">
      <c r="A716" t="n">
        <v>63</v>
      </c>
      <c r="B716" t="n">
        <v>90</v>
      </c>
      <c r="C716" t="inlineStr">
        <is>
          <t xml:space="preserve">CONCLUIDO	</t>
        </is>
      </c>
      <c r="D716" t="n">
        <v>3.7001</v>
      </c>
      <c r="E716" t="n">
        <v>27.03</v>
      </c>
      <c r="F716" t="n">
        <v>24.11</v>
      </c>
      <c r="G716" t="n">
        <v>103.32</v>
      </c>
      <c r="H716" t="n">
        <v>1.48</v>
      </c>
      <c r="I716" t="n">
        <v>14</v>
      </c>
      <c r="J716" t="n">
        <v>200.72</v>
      </c>
      <c r="K716" t="n">
        <v>52.44</v>
      </c>
      <c r="L716" t="n">
        <v>16.75</v>
      </c>
      <c r="M716" t="n">
        <v>12</v>
      </c>
      <c r="N716" t="n">
        <v>41.52</v>
      </c>
      <c r="O716" t="n">
        <v>24989.11</v>
      </c>
      <c r="P716" t="n">
        <v>302.2</v>
      </c>
      <c r="Q716" t="n">
        <v>452.63</v>
      </c>
      <c r="R716" t="n">
        <v>74.75</v>
      </c>
      <c r="S716" t="n">
        <v>57.64</v>
      </c>
      <c r="T716" t="n">
        <v>6444.61</v>
      </c>
      <c r="U716" t="n">
        <v>0.77</v>
      </c>
      <c r="V716" t="n">
        <v>0.88</v>
      </c>
      <c r="W716" t="n">
        <v>6.82</v>
      </c>
      <c r="X716" t="n">
        <v>0.38</v>
      </c>
      <c r="Y716" t="n">
        <v>1</v>
      </c>
      <c r="Z716" t="n">
        <v>10</v>
      </c>
    </row>
    <row r="717">
      <c r="A717" t="n">
        <v>64</v>
      </c>
      <c r="B717" t="n">
        <v>90</v>
      </c>
      <c r="C717" t="inlineStr">
        <is>
          <t xml:space="preserve">CONCLUIDO	</t>
        </is>
      </c>
      <c r="D717" t="n">
        <v>3.7022</v>
      </c>
      <c r="E717" t="n">
        <v>27.01</v>
      </c>
      <c r="F717" t="n">
        <v>24.09</v>
      </c>
      <c r="G717" t="n">
        <v>103.25</v>
      </c>
      <c r="H717" t="n">
        <v>1.5</v>
      </c>
      <c r="I717" t="n">
        <v>14</v>
      </c>
      <c r="J717" t="n">
        <v>201.11</v>
      </c>
      <c r="K717" t="n">
        <v>52.44</v>
      </c>
      <c r="L717" t="n">
        <v>17</v>
      </c>
      <c r="M717" t="n">
        <v>12</v>
      </c>
      <c r="N717" t="n">
        <v>41.67</v>
      </c>
      <c r="O717" t="n">
        <v>25037.53</v>
      </c>
      <c r="P717" t="n">
        <v>301.95</v>
      </c>
      <c r="Q717" t="n">
        <v>452.66</v>
      </c>
      <c r="R717" t="n">
        <v>74.23</v>
      </c>
      <c r="S717" t="n">
        <v>57.64</v>
      </c>
      <c r="T717" t="n">
        <v>6182.2</v>
      </c>
      <c r="U717" t="n">
        <v>0.78</v>
      </c>
      <c r="V717" t="n">
        <v>0.88</v>
      </c>
      <c r="W717" t="n">
        <v>6.82</v>
      </c>
      <c r="X717" t="n">
        <v>0.37</v>
      </c>
      <c r="Y717" t="n">
        <v>1</v>
      </c>
      <c r="Z717" t="n">
        <v>10</v>
      </c>
    </row>
    <row r="718">
      <c r="A718" t="n">
        <v>65</v>
      </c>
      <c r="B718" t="n">
        <v>90</v>
      </c>
      <c r="C718" t="inlineStr">
        <is>
          <t xml:space="preserve">CONCLUIDO	</t>
        </is>
      </c>
      <c r="D718" t="n">
        <v>3.7002</v>
      </c>
      <c r="E718" t="n">
        <v>27.03</v>
      </c>
      <c r="F718" t="n">
        <v>24.11</v>
      </c>
      <c r="G718" t="n">
        <v>103.32</v>
      </c>
      <c r="H718" t="n">
        <v>1.52</v>
      </c>
      <c r="I718" t="n">
        <v>14</v>
      </c>
      <c r="J718" t="n">
        <v>201.5</v>
      </c>
      <c r="K718" t="n">
        <v>52.44</v>
      </c>
      <c r="L718" t="n">
        <v>17.25</v>
      </c>
      <c r="M718" t="n">
        <v>12</v>
      </c>
      <c r="N718" t="n">
        <v>41.81</v>
      </c>
      <c r="O718" t="n">
        <v>25085.99</v>
      </c>
      <c r="P718" t="n">
        <v>301.67</v>
      </c>
      <c r="Q718" t="n">
        <v>452.56</v>
      </c>
      <c r="R718" t="n">
        <v>74.83</v>
      </c>
      <c r="S718" t="n">
        <v>57.64</v>
      </c>
      <c r="T718" t="n">
        <v>6482.36</v>
      </c>
      <c r="U718" t="n">
        <v>0.77</v>
      </c>
      <c r="V718" t="n">
        <v>0.88</v>
      </c>
      <c r="W718" t="n">
        <v>6.82</v>
      </c>
      <c r="X718" t="n">
        <v>0.38</v>
      </c>
      <c r="Y718" t="n">
        <v>1</v>
      </c>
      <c r="Z718" t="n">
        <v>10</v>
      </c>
    </row>
    <row r="719">
      <c r="A719" t="n">
        <v>66</v>
      </c>
      <c r="B719" t="n">
        <v>90</v>
      </c>
      <c r="C719" t="inlineStr">
        <is>
          <t xml:space="preserve">CONCLUIDO	</t>
        </is>
      </c>
      <c r="D719" t="n">
        <v>3.7022</v>
      </c>
      <c r="E719" t="n">
        <v>27.01</v>
      </c>
      <c r="F719" t="n">
        <v>24.09</v>
      </c>
      <c r="G719" t="n">
        <v>103.25</v>
      </c>
      <c r="H719" t="n">
        <v>1.54</v>
      </c>
      <c r="I719" t="n">
        <v>14</v>
      </c>
      <c r="J719" t="n">
        <v>201.9</v>
      </c>
      <c r="K719" t="n">
        <v>52.44</v>
      </c>
      <c r="L719" t="n">
        <v>17.5</v>
      </c>
      <c r="M719" t="n">
        <v>12</v>
      </c>
      <c r="N719" t="n">
        <v>41.95</v>
      </c>
      <c r="O719" t="n">
        <v>25134.5</v>
      </c>
      <c r="P719" t="n">
        <v>300.91</v>
      </c>
      <c r="Q719" t="n">
        <v>452.56</v>
      </c>
      <c r="R719" t="n">
        <v>74.2</v>
      </c>
      <c r="S719" t="n">
        <v>57.64</v>
      </c>
      <c r="T719" t="n">
        <v>6168.44</v>
      </c>
      <c r="U719" t="n">
        <v>0.78</v>
      </c>
      <c r="V719" t="n">
        <v>0.88</v>
      </c>
      <c r="W719" t="n">
        <v>6.82</v>
      </c>
      <c r="X719" t="n">
        <v>0.37</v>
      </c>
      <c r="Y719" t="n">
        <v>1</v>
      </c>
      <c r="Z719" t="n">
        <v>10</v>
      </c>
    </row>
    <row r="720">
      <c r="A720" t="n">
        <v>67</v>
      </c>
      <c r="B720" t="n">
        <v>90</v>
      </c>
      <c r="C720" t="inlineStr">
        <is>
          <t xml:space="preserve">CONCLUIDO	</t>
        </is>
      </c>
      <c r="D720" t="n">
        <v>3.7012</v>
      </c>
      <c r="E720" t="n">
        <v>27.02</v>
      </c>
      <c r="F720" t="n">
        <v>24.1</v>
      </c>
      <c r="G720" t="n">
        <v>103.29</v>
      </c>
      <c r="H720" t="n">
        <v>1.56</v>
      </c>
      <c r="I720" t="n">
        <v>14</v>
      </c>
      <c r="J720" t="n">
        <v>202.29</v>
      </c>
      <c r="K720" t="n">
        <v>52.44</v>
      </c>
      <c r="L720" t="n">
        <v>17.75</v>
      </c>
      <c r="M720" t="n">
        <v>12</v>
      </c>
      <c r="N720" t="n">
        <v>42.1</v>
      </c>
      <c r="O720" t="n">
        <v>25183.06</v>
      </c>
      <c r="P720" t="n">
        <v>299.5</v>
      </c>
      <c r="Q720" t="n">
        <v>452.62</v>
      </c>
      <c r="R720" t="n">
        <v>74.58</v>
      </c>
      <c r="S720" t="n">
        <v>57.64</v>
      </c>
      <c r="T720" t="n">
        <v>6356.16</v>
      </c>
      <c r="U720" t="n">
        <v>0.77</v>
      </c>
      <c r="V720" t="n">
        <v>0.88</v>
      </c>
      <c r="W720" t="n">
        <v>6.82</v>
      </c>
      <c r="X720" t="n">
        <v>0.38</v>
      </c>
      <c r="Y720" t="n">
        <v>1</v>
      </c>
      <c r="Z720" t="n">
        <v>10</v>
      </c>
    </row>
    <row r="721">
      <c r="A721" t="n">
        <v>68</v>
      </c>
      <c r="B721" t="n">
        <v>90</v>
      </c>
      <c r="C721" t="inlineStr">
        <is>
          <t xml:space="preserve">CONCLUIDO	</t>
        </is>
      </c>
      <c r="D721" t="n">
        <v>3.7089</v>
      </c>
      <c r="E721" t="n">
        <v>26.96</v>
      </c>
      <c r="F721" t="n">
        <v>24.08</v>
      </c>
      <c r="G721" t="n">
        <v>111.14</v>
      </c>
      <c r="H721" t="n">
        <v>1.58</v>
      </c>
      <c r="I721" t="n">
        <v>13</v>
      </c>
      <c r="J721" t="n">
        <v>202.68</v>
      </c>
      <c r="K721" t="n">
        <v>52.44</v>
      </c>
      <c r="L721" t="n">
        <v>18</v>
      </c>
      <c r="M721" t="n">
        <v>11</v>
      </c>
      <c r="N721" t="n">
        <v>42.24</v>
      </c>
      <c r="O721" t="n">
        <v>25231.66</v>
      </c>
      <c r="P721" t="n">
        <v>299.78</v>
      </c>
      <c r="Q721" t="n">
        <v>452.67</v>
      </c>
      <c r="R721" t="n">
        <v>74.03</v>
      </c>
      <c r="S721" t="n">
        <v>57.64</v>
      </c>
      <c r="T721" t="n">
        <v>6088.62</v>
      </c>
      <c r="U721" t="n">
        <v>0.78</v>
      </c>
      <c r="V721" t="n">
        <v>0.88</v>
      </c>
      <c r="W721" t="n">
        <v>6.81</v>
      </c>
      <c r="X721" t="n">
        <v>0.35</v>
      </c>
      <c r="Y721" t="n">
        <v>1</v>
      </c>
      <c r="Z721" t="n">
        <v>10</v>
      </c>
    </row>
    <row r="722">
      <c r="A722" t="n">
        <v>69</v>
      </c>
      <c r="B722" t="n">
        <v>90</v>
      </c>
      <c r="C722" t="inlineStr">
        <is>
          <t xml:space="preserve">CONCLUIDO	</t>
        </is>
      </c>
      <c r="D722" t="n">
        <v>3.7093</v>
      </c>
      <c r="E722" t="n">
        <v>26.96</v>
      </c>
      <c r="F722" t="n">
        <v>24.08</v>
      </c>
      <c r="G722" t="n">
        <v>111.12</v>
      </c>
      <c r="H722" t="n">
        <v>1.6</v>
      </c>
      <c r="I722" t="n">
        <v>13</v>
      </c>
      <c r="J722" t="n">
        <v>203.08</v>
      </c>
      <c r="K722" t="n">
        <v>52.44</v>
      </c>
      <c r="L722" t="n">
        <v>18.25</v>
      </c>
      <c r="M722" t="n">
        <v>11</v>
      </c>
      <c r="N722" t="n">
        <v>42.39</v>
      </c>
      <c r="O722" t="n">
        <v>25280.45</v>
      </c>
      <c r="P722" t="n">
        <v>300.24</v>
      </c>
      <c r="Q722" t="n">
        <v>452.56</v>
      </c>
      <c r="R722" t="n">
        <v>73.67</v>
      </c>
      <c r="S722" t="n">
        <v>57.64</v>
      </c>
      <c r="T722" t="n">
        <v>5908.37</v>
      </c>
      <c r="U722" t="n">
        <v>0.78</v>
      </c>
      <c r="V722" t="n">
        <v>0.88</v>
      </c>
      <c r="W722" t="n">
        <v>6.82</v>
      </c>
      <c r="X722" t="n">
        <v>0.35</v>
      </c>
      <c r="Y722" t="n">
        <v>1</v>
      </c>
      <c r="Z722" t="n">
        <v>10</v>
      </c>
    </row>
    <row r="723">
      <c r="A723" t="n">
        <v>70</v>
      </c>
      <c r="B723" t="n">
        <v>90</v>
      </c>
      <c r="C723" t="inlineStr">
        <is>
          <t xml:space="preserve">CONCLUIDO	</t>
        </is>
      </c>
      <c r="D723" t="n">
        <v>3.711</v>
      </c>
      <c r="E723" t="n">
        <v>26.95</v>
      </c>
      <c r="F723" t="n">
        <v>24.06</v>
      </c>
      <c r="G723" t="n">
        <v>111.07</v>
      </c>
      <c r="H723" t="n">
        <v>1.61</v>
      </c>
      <c r="I723" t="n">
        <v>13</v>
      </c>
      <c r="J723" t="n">
        <v>203.47</v>
      </c>
      <c r="K723" t="n">
        <v>52.44</v>
      </c>
      <c r="L723" t="n">
        <v>18.5</v>
      </c>
      <c r="M723" t="n">
        <v>11</v>
      </c>
      <c r="N723" t="n">
        <v>42.53</v>
      </c>
      <c r="O723" t="n">
        <v>25329.15</v>
      </c>
      <c r="P723" t="n">
        <v>300.47</v>
      </c>
      <c r="Q723" t="n">
        <v>452.59</v>
      </c>
      <c r="R723" t="n">
        <v>73.37</v>
      </c>
      <c r="S723" t="n">
        <v>57.64</v>
      </c>
      <c r="T723" t="n">
        <v>5756.27</v>
      </c>
      <c r="U723" t="n">
        <v>0.79</v>
      </c>
      <c r="V723" t="n">
        <v>0.88</v>
      </c>
      <c r="W723" t="n">
        <v>6.82</v>
      </c>
      <c r="X723" t="n">
        <v>0.34</v>
      </c>
      <c r="Y723" t="n">
        <v>1</v>
      </c>
      <c r="Z723" t="n">
        <v>10</v>
      </c>
    </row>
    <row r="724">
      <c r="A724" t="n">
        <v>71</v>
      </c>
      <c r="B724" t="n">
        <v>90</v>
      </c>
      <c r="C724" t="inlineStr">
        <is>
          <t xml:space="preserve">CONCLUIDO	</t>
        </is>
      </c>
      <c r="D724" t="n">
        <v>3.7098</v>
      </c>
      <c r="E724" t="n">
        <v>26.96</v>
      </c>
      <c r="F724" t="n">
        <v>24.07</v>
      </c>
      <c r="G724" t="n">
        <v>111.11</v>
      </c>
      <c r="H724" t="n">
        <v>1.63</v>
      </c>
      <c r="I724" t="n">
        <v>13</v>
      </c>
      <c r="J724" t="n">
        <v>203.87</v>
      </c>
      <c r="K724" t="n">
        <v>52.44</v>
      </c>
      <c r="L724" t="n">
        <v>18.75</v>
      </c>
      <c r="M724" t="n">
        <v>11</v>
      </c>
      <c r="N724" t="n">
        <v>42.68</v>
      </c>
      <c r="O724" t="n">
        <v>25377.91</v>
      </c>
      <c r="P724" t="n">
        <v>300.38</v>
      </c>
      <c r="Q724" t="n">
        <v>452.57</v>
      </c>
      <c r="R724" t="n">
        <v>73.67</v>
      </c>
      <c r="S724" t="n">
        <v>57.64</v>
      </c>
      <c r="T724" t="n">
        <v>5909.5</v>
      </c>
      <c r="U724" t="n">
        <v>0.78</v>
      </c>
      <c r="V724" t="n">
        <v>0.88</v>
      </c>
      <c r="W724" t="n">
        <v>6.82</v>
      </c>
      <c r="X724" t="n">
        <v>0.35</v>
      </c>
      <c r="Y724" t="n">
        <v>1</v>
      </c>
      <c r="Z724" t="n">
        <v>10</v>
      </c>
    </row>
    <row r="725">
      <c r="A725" t="n">
        <v>72</v>
      </c>
      <c r="B725" t="n">
        <v>90</v>
      </c>
      <c r="C725" t="inlineStr">
        <is>
          <t xml:space="preserve">CONCLUIDO	</t>
        </is>
      </c>
      <c r="D725" t="n">
        <v>3.7111</v>
      </c>
      <c r="E725" t="n">
        <v>26.95</v>
      </c>
      <c r="F725" t="n">
        <v>24.06</v>
      </c>
      <c r="G725" t="n">
        <v>111.06</v>
      </c>
      <c r="H725" t="n">
        <v>1.65</v>
      </c>
      <c r="I725" t="n">
        <v>13</v>
      </c>
      <c r="J725" t="n">
        <v>204.26</v>
      </c>
      <c r="K725" t="n">
        <v>52.44</v>
      </c>
      <c r="L725" t="n">
        <v>19</v>
      </c>
      <c r="M725" t="n">
        <v>11</v>
      </c>
      <c r="N725" t="n">
        <v>42.82</v>
      </c>
      <c r="O725" t="n">
        <v>25426.72</v>
      </c>
      <c r="P725" t="n">
        <v>299.44</v>
      </c>
      <c r="Q725" t="n">
        <v>452.58</v>
      </c>
      <c r="R725" t="n">
        <v>73.20999999999999</v>
      </c>
      <c r="S725" t="n">
        <v>57.64</v>
      </c>
      <c r="T725" t="n">
        <v>5676.84</v>
      </c>
      <c r="U725" t="n">
        <v>0.79</v>
      </c>
      <c r="V725" t="n">
        <v>0.88</v>
      </c>
      <c r="W725" t="n">
        <v>6.82</v>
      </c>
      <c r="X725" t="n">
        <v>0.34</v>
      </c>
      <c r="Y725" t="n">
        <v>1</v>
      </c>
      <c r="Z725" t="n">
        <v>10</v>
      </c>
    </row>
    <row r="726">
      <c r="A726" t="n">
        <v>73</v>
      </c>
      <c r="B726" t="n">
        <v>90</v>
      </c>
      <c r="C726" t="inlineStr">
        <is>
          <t xml:space="preserve">CONCLUIDO	</t>
        </is>
      </c>
      <c r="D726" t="n">
        <v>3.7092</v>
      </c>
      <c r="E726" t="n">
        <v>26.96</v>
      </c>
      <c r="F726" t="n">
        <v>24.08</v>
      </c>
      <c r="G726" t="n">
        <v>111.13</v>
      </c>
      <c r="H726" t="n">
        <v>1.67</v>
      </c>
      <c r="I726" t="n">
        <v>13</v>
      </c>
      <c r="J726" t="n">
        <v>204.66</v>
      </c>
      <c r="K726" t="n">
        <v>52.44</v>
      </c>
      <c r="L726" t="n">
        <v>19.25</v>
      </c>
      <c r="M726" t="n">
        <v>11</v>
      </c>
      <c r="N726" t="n">
        <v>42.97</v>
      </c>
      <c r="O726" t="n">
        <v>25475.58</v>
      </c>
      <c r="P726" t="n">
        <v>298.51</v>
      </c>
      <c r="Q726" t="n">
        <v>452.56</v>
      </c>
      <c r="R726" t="n">
        <v>73.8</v>
      </c>
      <c r="S726" t="n">
        <v>57.64</v>
      </c>
      <c r="T726" t="n">
        <v>5975.2</v>
      </c>
      <c r="U726" t="n">
        <v>0.78</v>
      </c>
      <c r="V726" t="n">
        <v>0.88</v>
      </c>
      <c r="W726" t="n">
        <v>6.82</v>
      </c>
      <c r="X726" t="n">
        <v>0.35</v>
      </c>
      <c r="Y726" t="n">
        <v>1</v>
      </c>
      <c r="Z726" t="n">
        <v>10</v>
      </c>
    </row>
    <row r="727">
      <c r="A727" t="n">
        <v>74</v>
      </c>
      <c r="B727" t="n">
        <v>90</v>
      </c>
      <c r="C727" t="inlineStr">
        <is>
          <t xml:space="preserve">CONCLUIDO	</t>
        </is>
      </c>
      <c r="D727" t="n">
        <v>3.722</v>
      </c>
      <c r="E727" t="n">
        <v>26.87</v>
      </c>
      <c r="F727" t="n">
        <v>24.02</v>
      </c>
      <c r="G727" t="n">
        <v>120.1</v>
      </c>
      <c r="H727" t="n">
        <v>1.69</v>
      </c>
      <c r="I727" t="n">
        <v>12</v>
      </c>
      <c r="J727" t="n">
        <v>205.06</v>
      </c>
      <c r="K727" t="n">
        <v>52.44</v>
      </c>
      <c r="L727" t="n">
        <v>19.5</v>
      </c>
      <c r="M727" t="n">
        <v>10</v>
      </c>
      <c r="N727" t="n">
        <v>43.11</v>
      </c>
      <c r="O727" t="n">
        <v>25524.49</v>
      </c>
      <c r="P727" t="n">
        <v>297.29</v>
      </c>
      <c r="Q727" t="n">
        <v>452.6</v>
      </c>
      <c r="R727" t="n">
        <v>71.98999999999999</v>
      </c>
      <c r="S727" t="n">
        <v>57.64</v>
      </c>
      <c r="T727" t="n">
        <v>5072.72</v>
      </c>
      <c r="U727" t="n">
        <v>0.8</v>
      </c>
      <c r="V727" t="n">
        <v>0.88</v>
      </c>
      <c r="W727" t="n">
        <v>6.81</v>
      </c>
      <c r="X727" t="n">
        <v>0.3</v>
      </c>
      <c r="Y727" t="n">
        <v>1</v>
      </c>
      <c r="Z727" t="n">
        <v>10</v>
      </c>
    </row>
    <row r="728">
      <c r="A728" t="n">
        <v>75</v>
      </c>
      <c r="B728" t="n">
        <v>90</v>
      </c>
      <c r="C728" t="inlineStr">
        <is>
          <t xml:space="preserve">CONCLUIDO	</t>
        </is>
      </c>
      <c r="D728" t="n">
        <v>3.7213</v>
      </c>
      <c r="E728" t="n">
        <v>26.87</v>
      </c>
      <c r="F728" t="n">
        <v>24.03</v>
      </c>
      <c r="G728" t="n">
        <v>120.13</v>
      </c>
      <c r="H728" t="n">
        <v>1.71</v>
      </c>
      <c r="I728" t="n">
        <v>12</v>
      </c>
      <c r="J728" t="n">
        <v>205.45</v>
      </c>
      <c r="K728" t="n">
        <v>52.44</v>
      </c>
      <c r="L728" t="n">
        <v>19.75</v>
      </c>
      <c r="M728" t="n">
        <v>10</v>
      </c>
      <c r="N728" t="n">
        <v>43.26</v>
      </c>
      <c r="O728" t="n">
        <v>25573.44</v>
      </c>
      <c r="P728" t="n">
        <v>297.65</v>
      </c>
      <c r="Q728" t="n">
        <v>452.56</v>
      </c>
      <c r="R728" t="n">
        <v>72.09999999999999</v>
      </c>
      <c r="S728" t="n">
        <v>57.64</v>
      </c>
      <c r="T728" t="n">
        <v>5126.27</v>
      </c>
      <c r="U728" t="n">
        <v>0.8</v>
      </c>
      <c r="V728" t="n">
        <v>0.88</v>
      </c>
      <c r="W728" t="n">
        <v>6.81</v>
      </c>
      <c r="X728" t="n">
        <v>0.3</v>
      </c>
      <c r="Y728" t="n">
        <v>1</v>
      </c>
      <c r="Z728" t="n">
        <v>10</v>
      </c>
    </row>
    <row r="729">
      <c r="A729" t="n">
        <v>76</v>
      </c>
      <c r="B729" t="n">
        <v>90</v>
      </c>
      <c r="C729" t="inlineStr">
        <is>
          <t xml:space="preserve">CONCLUIDO	</t>
        </is>
      </c>
      <c r="D729" t="n">
        <v>3.722</v>
      </c>
      <c r="E729" t="n">
        <v>26.87</v>
      </c>
      <c r="F729" t="n">
        <v>24.02</v>
      </c>
      <c r="G729" t="n">
        <v>120.1</v>
      </c>
      <c r="H729" t="n">
        <v>1.73</v>
      </c>
      <c r="I729" t="n">
        <v>12</v>
      </c>
      <c r="J729" t="n">
        <v>205.85</v>
      </c>
      <c r="K729" t="n">
        <v>52.44</v>
      </c>
      <c r="L729" t="n">
        <v>20</v>
      </c>
      <c r="M729" t="n">
        <v>10</v>
      </c>
      <c r="N729" t="n">
        <v>43.41</v>
      </c>
      <c r="O729" t="n">
        <v>25622.45</v>
      </c>
      <c r="P729" t="n">
        <v>297.74</v>
      </c>
      <c r="Q729" t="n">
        <v>452.56</v>
      </c>
      <c r="R729" t="n">
        <v>71.86</v>
      </c>
      <c r="S729" t="n">
        <v>57.64</v>
      </c>
      <c r="T729" t="n">
        <v>5006</v>
      </c>
      <c r="U729" t="n">
        <v>0.8</v>
      </c>
      <c r="V729" t="n">
        <v>0.88</v>
      </c>
      <c r="W729" t="n">
        <v>6.82</v>
      </c>
      <c r="X729" t="n">
        <v>0.3</v>
      </c>
      <c r="Y729" t="n">
        <v>1</v>
      </c>
      <c r="Z729" t="n">
        <v>10</v>
      </c>
    </row>
    <row r="730">
      <c r="A730" t="n">
        <v>77</v>
      </c>
      <c r="B730" t="n">
        <v>90</v>
      </c>
      <c r="C730" t="inlineStr">
        <is>
          <t xml:space="preserve">CONCLUIDO	</t>
        </is>
      </c>
      <c r="D730" t="n">
        <v>3.719</v>
      </c>
      <c r="E730" t="n">
        <v>26.89</v>
      </c>
      <c r="F730" t="n">
        <v>24.04</v>
      </c>
      <c r="G730" t="n">
        <v>120.21</v>
      </c>
      <c r="H730" t="n">
        <v>1.74</v>
      </c>
      <c r="I730" t="n">
        <v>12</v>
      </c>
      <c r="J730" t="n">
        <v>206.25</v>
      </c>
      <c r="K730" t="n">
        <v>52.44</v>
      </c>
      <c r="L730" t="n">
        <v>20.25</v>
      </c>
      <c r="M730" t="n">
        <v>10</v>
      </c>
      <c r="N730" t="n">
        <v>43.56</v>
      </c>
      <c r="O730" t="n">
        <v>25671.51</v>
      </c>
      <c r="P730" t="n">
        <v>298.16</v>
      </c>
      <c r="Q730" t="n">
        <v>452.56</v>
      </c>
      <c r="R730" t="n">
        <v>72.76000000000001</v>
      </c>
      <c r="S730" t="n">
        <v>57.64</v>
      </c>
      <c r="T730" t="n">
        <v>5458.46</v>
      </c>
      <c r="U730" t="n">
        <v>0.79</v>
      </c>
      <c r="V730" t="n">
        <v>0.88</v>
      </c>
      <c r="W730" t="n">
        <v>6.81</v>
      </c>
      <c r="X730" t="n">
        <v>0.32</v>
      </c>
      <c r="Y730" t="n">
        <v>1</v>
      </c>
      <c r="Z730" t="n">
        <v>10</v>
      </c>
    </row>
    <row r="731">
      <c r="A731" t="n">
        <v>78</v>
      </c>
      <c r="B731" t="n">
        <v>90</v>
      </c>
      <c r="C731" t="inlineStr">
        <is>
          <t xml:space="preserve">CONCLUIDO	</t>
        </is>
      </c>
      <c r="D731" t="n">
        <v>3.7197</v>
      </c>
      <c r="E731" t="n">
        <v>26.88</v>
      </c>
      <c r="F731" t="n">
        <v>24.04</v>
      </c>
      <c r="G731" t="n">
        <v>120.18</v>
      </c>
      <c r="H731" t="n">
        <v>1.76</v>
      </c>
      <c r="I731" t="n">
        <v>12</v>
      </c>
      <c r="J731" t="n">
        <v>206.65</v>
      </c>
      <c r="K731" t="n">
        <v>52.44</v>
      </c>
      <c r="L731" t="n">
        <v>20.5</v>
      </c>
      <c r="M731" t="n">
        <v>10</v>
      </c>
      <c r="N731" t="n">
        <v>43.71</v>
      </c>
      <c r="O731" t="n">
        <v>25720.62</v>
      </c>
      <c r="P731" t="n">
        <v>297.77</v>
      </c>
      <c r="Q731" t="n">
        <v>452.56</v>
      </c>
      <c r="R731" t="n">
        <v>72.48</v>
      </c>
      <c r="S731" t="n">
        <v>57.64</v>
      </c>
      <c r="T731" t="n">
        <v>5319.37</v>
      </c>
      <c r="U731" t="n">
        <v>0.8</v>
      </c>
      <c r="V731" t="n">
        <v>0.88</v>
      </c>
      <c r="W731" t="n">
        <v>6.81</v>
      </c>
      <c r="X731" t="n">
        <v>0.31</v>
      </c>
      <c r="Y731" t="n">
        <v>1</v>
      </c>
      <c r="Z731" t="n">
        <v>10</v>
      </c>
    </row>
    <row r="732">
      <c r="A732" t="n">
        <v>79</v>
      </c>
      <c r="B732" t="n">
        <v>90</v>
      </c>
      <c r="C732" t="inlineStr">
        <is>
          <t xml:space="preserve">CONCLUIDO	</t>
        </is>
      </c>
      <c r="D732" t="n">
        <v>3.7183</v>
      </c>
      <c r="E732" t="n">
        <v>26.89</v>
      </c>
      <c r="F732" t="n">
        <v>24.05</v>
      </c>
      <c r="G732" t="n">
        <v>120.23</v>
      </c>
      <c r="H732" t="n">
        <v>1.78</v>
      </c>
      <c r="I732" t="n">
        <v>12</v>
      </c>
      <c r="J732" t="n">
        <v>207.05</v>
      </c>
      <c r="K732" t="n">
        <v>52.44</v>
      </c>
      <c r="L732" t="n">
        <v>20.75</v>
      </c>
      <c r="M732" t="n">
        <v>10</v>
      </c>
      <c r="N732" t="n">
        <v>43.85</v>
      </c>
      <c r="O732" t="n">
        <v>25769.78</v>
      </c>
      <c r="P732" t="n">
        <v>297</v>
      </c>
      <c r="Q732" t="n">
        <v>452.55</v>
      </c>
      <c r="R732" t="n">
        <v>73</v>
      </c>
      <c r="S732" t="n">
        <v>57.64</v>
      </c>
      <c r="T732" t="n">
        <v>5577.58</v>
      </c>
      <c r="U732" t="n">
        <v>0.79</v>
      </c>
      <c r="V732" t="n">
        <v>0.88</v>
      </c>
      <c r="W732" t="n">
        <v>6.81</v>
      </c>
      <c r="X732" t="n">
        <v>0.32</v>
      </c>
      <c r="Y732" t="n">
        <v>1</v>
      </c>
      <c r="Z732" t="n">
        <v>10</v>
      </c>
    </row>
    <row r="733">
      <c r="A733" t="n">
        <v>80</v>
      </c>
      <c r="B733" t="n">
        <v>90</v>
      </c>
      <c r="C733" t="inlineStr">
        <is>
          <t xml:space="preserve">CONCLUIDO	</t>
        </is>
      </c>
      <c r="D733" t="n">
        <v>3.7194</v>
      </c>
      <c r="E733" t="n">
        <v>26.89</v>
      </c>
      <c r="F733" t="n">
        <v>24.04</v>
      </c>
      <c r="G733" t="n">
        <v>120.2</v>
      </c>
      <c r="H733" t="n">
        <v>1.8</v>
      </c>
      <c r="I733" t="n">
        <v>12</v>
      </c>
      <c r="J733" t="n">
        <v>207.45</v>
      </c>
      <c r="K733" t="n">
        <v>52.44</v>
      </c>
      <c r="L733" t="n">
        <v>21</v>
      </c>
      <c r="M733" t="n">
        <v>10</v>
      </c>
      <c r="N733" t="n">
        <v>44</v>
      </c>
      <c r="O733" t="n">
        <v>25818.99</v>
      </c>
      <c r="P733" t="n">
        <v>295.85</v>
      </c>
      <c r="Q733" t="n">
        <v>452.57</v>
      </c>
      <c r="R733" t="n">
        <v>72.56</v>
      </c>
      <c r="S733" t="n">
        <v>57.64</v>
      </c>
      <c r="T733" t="n">
        <v>5357.55</v>
      </c>
      <c r="U733" t="n">
        <v>0.79</v>
      </c>
      <c r="V733" t="n">
        <v>0.88</v>
      </c>
      <c r="W733" t="n">
        <v>6.81</v>
      </c>
      <c r="X733" t="n">
        <v>0.31</v>
      </c>
      <c r="Y733" t="n">
        <v>1</v>
      </c>
      <c r="Z733" t="n">
        <v>10</v>
      </c>
    </row>
    <row r="734">
      <c r="A734" t="n">
        <v>81</v>
      </c>
      <c r="B734" t="n">
        <v>90</v>
      </c>
      <c r="C734" t="inlineStr">
        <is>
          <t xml:space="preserve">CONCLUIDO	</t>
        </is>
      </c>
      <c r="D734" t="n">
        <v>3.729</v>
      </c>
      <c r="E734" t="n">
        <v>26.82</v>
      </c>
      <c r="F734" t="n">
        <v>24</v>
      </c>
      <c r="G734" t="n">
        <v>130.94</v>
      </c>
      <c r="H734" t="n">
        <v>1.82</v>
      </c>
      <c r="I734" t="n">
        <v>11</v>
      </c>
      <c r="J734" t="n">
        <v>207.84</v>
      </c>
      <c r="K734" t="n">
        <v>52.44</v>
      </c>
      <c r="L734" t="n">
        <v>21.25</v>
      </c>
      <c r="M734" t="n">
        <v>9</v>
      </c>
      <c r="N734" t="n">
        <v>44.15</v>
      </c>
      <c r="O734" t="n">
        <v>25868.26</v>
      </c>
      <c r="P734" t="n">
        <v>295.18</v>
      </c>
      <c r="Q734" t="n">
        <v>452.55</v>
      </c>
      <c r="R734" t="n">
        <v>71.45999999999999</v>
      </c>
      <c r="S734" t="n">
        <v>57.64</v>
      </c>
      <c r="T734" t="n">
        <v>4813.04</v>
      </c>
      <c r="U734" t="n">
        <v>0.8100000000000001</v>
      </c>
      <c r="V734" t="n">
        <v>0.88</v>
      </c>
      <c r="W734" t="n">
        <v>6.81</v>
      </c>
      <c r="X734" t="n">
        <v>0.28</v>
      </c>
      <c r="Y734" t="n">
        <v>1</v>
      </c>
      <c r="Z734" t="n">
        <v>10</v>
      </c>
    </row>
    <row r="735">
      <c r="A735" t="n">
        <v>82</v>
      </c>
      <c r="B735" t="n">
        <v>90</v>
      </c>
      <c r="C735" t="inlineStr">
        <is>
          <t xml:space="preserve">CONCLUIDO	</t>
        </is>
      </c>
      <c r="D735" t="n">
        <v>3.7292</v>
      </c>
      <c r="E735" t="n">
        <v>26.82</v>
      </c>
      <c r="F735" t="n">
        <v>24</v>
      </c>
      <c r="G735" t="n">
        <v>130.93</v>
      </c>
      <c r="H735" t="n">
        <v>1.83</v>
      </c>
      <c r="I735" t="n">
        <v>11</v>
      </c>
      <c r="J735" t="n">
        <v>208.24</v>
      </c>
      <c r="K735" t="n">
        <v>52.44</v>
      </c>
      <c r="L735" t="n">
        <v>21.5</v>
      </c>
      <c r="M735" t="n">
        <v>9</v>
      </c>
      <c r="N735" t="n">
        <v>44.3</v>
      </c>
      <c r="O735" t="n">
        <v>25917.57</v>
      </c>
      <c r="P735" t="n">
        <v>295.4</v>
      </c>
      <c r="Q735" t="n">
        <v>452.55</v>
      </c>
      <c r="R735" t="n">
        <v>71.31999999999999</v>
      </c>
      <c r="S735" t="n">
        <v>57.64</v>
      </c>
      <c r="T735" t="n">
        <v>4740.51</v>
      </c>
      <c r="U735" t="n">
        <v>0.8100000000000001</v>
      </c>
      <c r="V735" t="n">
        <v>0.88</v>
      </c>
      <c r="W735" t="n">
        <v>6.82</v>
      </c>
      <c r="X735" t="n">
        <v>0.28</v>
      </c>
      <c r="Y735" t="n">
        <v>1</v>
      </c>
      <c r="Z735" t="n">
        <v>10</v>
      </c>
    </row>
    <row r="736">
      <c r="A736" t="n">
        <v>83</v>
      </c>
      <c r="B736" t="n">
        <v>90</v>
      </c>
      <c r="C736" t="inlineStr">
        <is>
          <t xml:space="preserve">CONCLUIDO	</t>
        </is>
      </c>
      <c r="D736" t="n">
        <v>3.7289</v>
      </c>
      <c r="E736" t="n">
        <v>26.82</v>
      </c>
      <c r="F736" t="n">
        <v>24.01</v>
      </c>
      <c r="G736" t="n">
        <v>130.94</v>
      </c>
      <c r="H736" t="n">
        <v>1.85</v>
      </c>
      <c r="I736" t="n">
        <v>11</v>
      </c>
      <c r="J736" t="n">
        <v>208.64</v>
      </c>
      <c r="K736" t="n">
        <v>52.44</v>
      </c>
      <c r="L736" t="n">
        <v>21.75</v>
      </c>
      <c r="M736" t="n">
        <v>9</v>
      </c>
      <c r="N736" t="n">
        <v>44.45</v>
      </c>
      <c r="O736" t="n">
        <v>25966.93</v>
      </c>
      <c r="P736" t="n">
        <v>295.55</v>
      </c>
      <c r="Q736" t="n">
        <v>452.6</v>
      </c>
      <c r="R736" t="n">
        <v>71.63</v>
      </c>
      <c r="S736" t="n">
        <v>57.64</v>
      </c>
      <c r="T736" t="n">
        <v>4896.07</v>
      </c>
      <c r="U736" t="n">
        <v>0.8</v>
      </c>
      <c r="V736" t="n">
        <v>0.88</v>
      </c>
      <c r="W736" t="n">
        <v>6.81</v>
      </c>
      <c r="X736" t="n">
        <v>0.28</v>
      </c>
      <c r="Y736" t="n">
        <v>1</v>
      </c>
      <c r="Z736" t="n">
        <v>10</v>
      </c>
    </row>
    <row r="737">
      <c r="A737" t="n">
        <v>84</v>
      </c>
      <c r="B737" t="n">
        <v>90</v>
      </c>
      <c r="C737" t="inlineStr">
        <is>
          <t xml:space="preserve">CONCLUIDO	</t>
        </is>
      </c>
      <c r="D737" t="n">
        <v>3.7279</v>
      </c>
      <c r="E737" t="n">
        <v>26.82</v>
      </c>
      <c r="F737" t="n">
        <v>24.01</v>
      </c>
      <c r="G737" t="n">
        <v>130.98</v>
      </c>
      <c r="H737" t="n">
        <v>1.87</v>
      </c>
      <c r="I737" t="n">
        <v>11</v>
      </c>
      <c r="J737" t="n">
        <v>209.05</v>
      </c>
      <c r="K737" t="n">
        <v>52.44</v>
      </c>
      <c r="L737" t="n">
        <v>22</v>
      </c>
      <c r="M737" t="n">
        <v>9</v>
      </c>
      <c r="N737" t="n">
        <v>44.6</v>
      </c>
      <c r="O737" t="n">
        <v>26016.35</v>
      </c>
      <c r="P737" t="n">
        <v>295.81</v>
      </c>
      <c r="Q737" t="n">
        <v>452.55</v>
      </c>
      <c r="R737" t="n">
        <v>71.69</v>
      </c>
      <c r="S737" t="n">
        <v>57.64</v>
      </c>
      <c r="T737" t="n">
        <v>4928.34</v>
      </c>
      <c r="U737" t="n">
        <v>0.8</v>
      </c>
      <c r="V737" t="n">
        <v>0.88</v>
      </c>
      <c r="W737" t="n">
        <v>6.82</v>
      </c>
      <c r="X737" t="n">
        <v>0.29</v>
      </c>
      <c r="Y737" t="n">
        <v>1</v>
      </c>
      <c r="Z737" t="n">
        <v>10</v>
      </c>
    </row>
    <row r="738">
      <c r="A738" t="n">
        <v>85</v>
      </c>
      <c r="B738" t="n">
        <v>90</v>
      </c>
      <c r="C738" t="inlineStr">
        <is>
          <t xml:space="preserve">CONCLUIDO	</t>
        </is>
      </c>
      <c r="D738" t="n">
        <v>3.7293</v>
      </c>
      <c r="E738" t="n">
        <v>26.81</v>
      </c>
      <c r="F738" t="n">
        <v>24</v>
      </c>
      <c r="G738" t="n">
        <v>130.93</v>
      </c>
      <c r="H738" t="n">
        <v>1.89</v>
      </c>
      <c r="I738" t="n">
        <v>11</v>
      </c>
      <c r="J738" t="n">
        <v>209.45</v>
      </c>
      <c r="K738" t="n">
        <v>52.44</v>
      </c>
      <c r="L738" t="n">
        <v>22.25</v>
      </c>
      <c r="M738" t="n">
        <v>9</v>
      </c>
      <c r="N738" t="n">
        <v>44.75</v>
      </c>
      <c r="O738" t="n">
        <v>26065.82</v>
      </c>
      <c r="P738" t="n">
        <v>295.28</v>
      </c>
      <c r="Q738" t="n">
        <v>452.59</v>
      </c>
      <c r="R738" t="n">
        <v>71.45999999999999</v>
      </c>
      <c r="S738" t="n">
        <v>57.64</v>
      </c>
      <c r="T738" t="n">
        <v>4813.99</v>
      </c>
      <c r="U738" t="n">
        <v>0.8100000000000001</v>
      </c>
      <c r="V738" t="n">
        <v>0.88</v>
      </c>
      <c r="W738" t="n">
        <v>6.81</v>
      </c>
      <c r="X738" t="n">
        <v>0.28</v>
      </c>
      <c r="Y738" t="n">
        <v>1</v>
      </c>
      <c r="Z738" t="n">
        <v>10</v>
      </c>
    </row>
    <row r="739">
      <c r="A739" t="n">
        <v>86</v>
      </c>
      <c r="B739" t="n">
        <v>90</v>
      </c>
      <c r="C739" t="inlineStr">
        <is>
          <t xml:space="preserve">CONCLUIDO	</t>
        </is>
      </c>
      <c r="D739" t="n">
        <v>3.7293</v>
      </c>
      <c r="E739" t="n">
        <v>26.82</v>
      </c>
      <c r="F739" t="n">
        <v>24</v>
      </c>
      <c r="G739" t="n">
        <v>130.93</v>
      </c>
      <c r="H739" t="n">
        <v>1.9</v>
      </c>
      <c r="I739" t="n">
        <v>11</v>
      </c>
      <c r="J739" t="n">
        <v>209.85</v>
      </c>
      <c r="K739" t="n">
        <v>52.44</v>
      </c>
      <c r="L739" t="n">
        <v>22.5</v>
      </c>
      <c r="M739" t="n">
        <v>9</v>
      </c>
      <c r="N739" t="n">
        <v>44.91</v>
      </c>
      <c r="O739" t="n">
        <v>26115.34</v>
      </c>
      <c r="P739" t="n">
        <v>294.94</v>
      </c>
      <c r="Q739" t="n">
        <v>452.55</v>
      </c>
      <c r="R739" t="n">
        <v>71.53</v>
      </c>
      <c r="S739" t="n">
        <v>57.64</v>
      </c>
      <c r="T739" t="n">
        <v>4849.38</v>
      </c>
      <c r="U739" t="n">
        <v>0.8100000000000001</v>
      </c>
      <c r="V739" t="n">
        <v>0.88</v>
      </c>
      <c r="W739" t="n">
        <v>6.81</v>
      </c>
      <c r="X739" t="n">
        <v>0.28</v>
      </c>
      <c r="Y739" t="n">
        <v>1</v>
      </c>
      <c r="Z739" t="n">
        <v>10</v>
      </c>
    </row>
    <row r="740">
      <c r="A740" t="n">
        <v>87</v>
      </c>
      <c r="B740" t="n">
        <v>90</v>
      </c>
      <c r="C740" t="inlineStr">
        <is>
          <t xml:space="preserve">CONCLUIDO	</t>
        </is>
      </c>
      <c r="D740" t="n">
        <v>3.7293</v>
      </c>
      <c r="E740" t="n">
        <v>26.82</v>
      </c>
      <c r="F740" t="n">
        <v>24</v>
      </c>
      <c r="G740" t="n">
        <v>130.93</v>
      </c>
      <c r="H740" t="n">
        <v>1.92</v>
      </c>
      <c r="I740" t="n">
        <v>11</v>
      </c>
      <c r="J740" t="n">
        <v>210.25</v>
      </c>
      <c r="K740" t="n">
        <v>52.44</v>
      </c>
      <c r="L740" t="n">
        <v>22.75</v>
      </c>
      <c r="M740" t="n">
        <v>9</v>
      </c>
      <c r="N740" t="n">
        <v>45.06</v>
      </c>
      <c r="O740" t="n">
        <v>26164.91</v>
      </c>
      <c r="P740" t="n">
        <v>294.85</v>
      </c>
      <c r="Q740" t="n">
        <v>452.58</v>
      </c>
      <c r="R740" t="n">
        <v>71.34999999999999</v>
      </c>
      <c r="S740" t="n">
        <v>57.64</v>
      </c>
      <c r="T740" t="n">
        <v>4755.94</v>
      </c>
      <c r="U740" t="n">
        <v>0.8100000000000001</v>
      </c>
      <c r="V740" t="n">
        <v>0.88</v>
      </c>
      <c r="W740" t="n">
        <v>6.81</v>
      </c>
      <c r="X740" t="n">
        <v>0.28</v>
      </c>
      <c r="Y740" t="n">
        <v>1</v>
      </c>
      <c r="Z740" t="n">
        <v>10</v>
      </c>
    </row>
    <row r="741">
      <c r="A741" t="n">
        <v>88</v>
      </c>
      <c r="B741" t="n">
        <v>90</v>
      </c>
      <c r="C741" t="inlineStr">
        <is>
          <t xml:space="preserve">CONCLUIDO	</t>
        </is>
      </c>
      <c r="D741" t="n">
        <v>3.7297</v>
      </c>
      <c r="E741" t="n">
        <v>26.81</v>
      </c>
      <c r="F741" t="n">
        <v>24</v>
      </c>
      <c r="G741" t="n">
        <v>130.91</v>
      </c>
      <c r="H741" t="n">
        <v>1.94</v>
      </c>
      <c r="I741" t="n">
        <v>11</v>
      </c>
      <c r="J741" t="n">
        <v>210.65</v>
      </c>
      <c r="K741" t="n">
        <v>52.44</v>
      </c>
      <c r="L741" t="n">
        <v>23</v>
      </c>
      <c r="M741" t="n">
        <v>9</v>
      </c>
      <c r="N741" t="n">
        <v>45.21</v>
      </c>
      <c r="O741" t="n">
        <v>26214.54</v>
      </c>
      <c r="P741" t="n">
        <v>293.58</v>
      </c>
      <c r="Q741" t="n">
        <v>452.58</v>
      </c>
      <c r="R741" t="n">
        <v>71.34</v>
      </c>
      <c r="S741" t="n">
        <v>57.64</v>
      </c>
      <c r="T741" t="n">
        <v>4753.5</v>
      </c>
      <c r="U741" t="n">
        <v>0.8100000000000001</v>
      </c>
      <c r="V741" t="n">
        <v>0.88</v>
      </c>
      <c r="W741" t="n">
        <v>6.81</v>
      </c>
      <c r="X741" t="n">
        <v>0.28</v>
      </c>
      <c r="Y741" t="n">
        <v>1</v>
      </c>
      <c r="Z741" t="n">
        <v>10</v>
      </c>
    </row>
    <row r="742">
      <c r="A742" t="n">
        <v>89</v>
      </c>
      <c r="B742" t="n">
        <v>90</v>
      </c>
      <c r="C742" t="inlineStr">
        <is>
          <t xml:space="preserve">CONCLUIDO	</t>
        </is>
      </c>
      <c r="D742" t="n">
        <v>3.7387</v>
      </c>
      <c r="E742" t="n">
        <v>26.75</v>
      </c>
      <c r="F742" t="n">
        <v>23.97</v>
      </c>
      <c r="G742" t="n">
        <v>143.83</v>
      </c>
      <c r="H742" t="n">
        <v>1.96</v>
      </c>
      <c r="I742" t="n">
        <v>10</v>
      </c>
      <c r="J742" t="n">
        <v>211.05</v>
      </c>
      <c r="K742" t="n">
        <v>52.44</v>
      </c>
      <c r="L742" t="n">
        <v>23.25</v>
      </c>
      <c r="M742" t="n">
        <v>8</v>
      </c>
      <c r="N742" t="n">
        <v>45.36</v>
      </c>
      <c r="O742" t="n">
        <v>26264.21</v>
      </c>
      <c r="P742" t="n">
        <v>292.3</v>
      </c>
      <c r="Q742" t="n">
        <v>452.57</v>
      </c>
      <c r="R742" t="n">
        <v>70.48999999999999</v>
      </c>
      <c r="S742" t="n">
        <v>57.64</v>
      </c>
      <c r="T742" t="n">
        <v>4333.8</v>
      </c>
      <c r="U742" t="n">
        <v>0.82</v>
      </c>
      <c r="V742" t="n">
        <v>0.88</v>
      </c>
      <c r="W742" t="n">
        <v>6.81</v>
      </c>
      <c r="X742" t="n">
        <v>0.25</v>
      </c>
      <c r="Y742" t="n">
        <v>1</v>
      </c>
      <c r="Z742" t="n">
        <v>10</v>
      </c>
    </row>
    <row r="743">
      <c r="A743" t="n">
        <v>90</v>
      </c>
      <c r="B743" t="n">
        <v>90</v>
      </c>
      <c r="C743" t="inlineStr">
        <is>
          <t xml:space="preserve">CONCLUIDO	</t>
        </is>
      </c>
      <c r="D743" t="n">
        <v>3.7369</v>
      </c>
      <c r="E743" t="n">
        <v>26.76</v>
      </c>
      <c r="F743" t="n">
        <v>23.98</v>
      </c>
      <c r="G743" t="n">
        <v>143.91</v>
      </c>
      <c r="H743" t="n">
        <v>1.97</v>
      </c>
      <c r="I743" t="n">
        <v>10</v>
      </c>
      <c r="J743" t="n">
        <v>211.46</v>
      </c>
      <c r="K743" t="n">
        <v>52.44</v>
      </c>
      <c r="L743" t="n">
        <v>23.5</v>
      </c>
      <c r="M743" t="n">
        <v>8</v>
      </c>
      <c r="N743" t="n">
        <v>45.52</v>
      </c>
      <c r="O743" t="n">
        <v>26313.94</v>
      </c>
      <c r="P743" t="n">
        <v>292.66</v>
      </c>
      <c r="Q743" t="n">
        <v>452.56</v>
      </c>
      <c r="R743" t="n">
        <v>70.98</v>
      </c>
      <c r="S743" t="n">
        <v>57.64</v>
      </c>
      <c r="T743" t="n">
        <v>4576</v>
      </c>
      <c r="U743" t="n">
        <v>0.8100000000000001</v>
      </c>
      <c r="V743" t="n">
        <v>0.88</v>
      </c>
      <c r="W743" t="n">
        <v>6.81</v>
      </c>
      <c r="X743" t="n">
        <v>0.26</v>
      </c>
      <c r="Y743" t="n">
        <v>1</v>
      </c>
      <c r="Z743" t="n">
        <v>10</v>
      </c>
    </row>
    <row r="744">
      <c r="A744" t="n">
        <v>91</v>
      </c>
      <c r="B744" t="n">
        <v>90</v>
      </c>
      <c r="C744" t="inlineStr">
        <is>
          <t xml:space="preserve">CONCLUIDO	</t>
        </is>
      </c>
      <c r="D744" t="n">
        <v>3.7392</v>
      </c>
      <c r="E744" t="n">
        <v>26.74</v>
      </c>
      <c r="F744" t="n">
        <v>23.97</v>
      </c>
      <c r="G744" t="n">
        <v>143.8</v>
      </c>
      <c r="H744" t="n">
        <v>1.99</v>
      </c>
      <c r="I744" t="n">
        <v>10</v>
      </c>
      <c r="J744" t="n">
        <v>211.86</v>
      </c>
      <c r="K744" t="n">
        <v>52.44</v>
      </c>
      <c r="L744" t="n">
        <v>23.75</v>
      </c>
      <c r="M744" t="n">
        <v>8</v>
      </c>
      <c r="N744" t="n">
        <v>45.67</v>
      </c>
      <c r="O744" t="n">
        <v>26363.73</v>
      </c>
      <c r="P744" t="n">
        <v>292.63</v>
      </c>
      <c r="Q744" t="n">
        <v>452.56</v>
      </c>
      <c r="R744" t="n">
        <v>70.27</v>
      </c>
      <c r="S744" t="n">
        <v>57.64</v>
      </c>
      <c r="T744" t="n">
        <v>4223.96</v>
      </c>
      <c r="U744" t="n">
        <v>0.82</v>
      </c>
      <c r="V744" t="n">
        <v>0.88</v>
      </c>
      <c r="W744" t="n">
        <v>6.81</v>
      </c>
      <c r="X744" t="n">
        <v>0.24</v>
      </c>
      <c r="Y744" t="n">
        <v>1</v>
      </c>
      <c r="Z744" t="n">
        <v>10</v>
      </c>
    </row>
    <row r="745">
      <c r="A745" t="n">
        <v>92</v>
      </c>
      <c r="B745" t="n">
        <v>90</v>
      </c>
      <c r="C745" t="inlineStr">
        <is>
          <t xml:space="preserve">CONCLUIDO	</t>
        </is>
      </c>
      <c r="D745" t="n">
        <v>3.7367</v>
      </c>
      <c r="E745" t="n">
        <v>26.76</v>
      </c>
      <c r="F745" t="n">
        <v>23.99</v>
      </c>
      <c r="G745" t="n">
        <v>143.91</v>
      </c>
      <c r="H745" t="n">
        <v>2.01</v>
      </c>
      <c r="I745" t="n">
        <v>10</v>
      </c>
      <c r="J745" t="n">
        <v>212.27</v>
      </c>
      <c r="K745" t="n">
        <v>52.44</v>
      </c>
      <c r="L745" t="n">
        <v>24</v>
      </c>
      <c r="M745" t="n">
        <v>8</v>
      </c>
      <c r="N745" t="n">
        <v>45.82</v>
      </c>
      <c r="O745" t="n">
        <v>26413.56</v>
      </c>
      <c r="P745" t="n">
        <v>292.77</v>
      </c>
      <c r="Q745" t="n">
        <v>452.55</v>
      </c>
      <c r="R745" t="n">
        <v>70.81999999999999</v>
      </c>
      <c r="S745" t="n">
        <v>57.64</v>
      </c>
      <c r="T745" t="n">
        <v>4495.86</v>
      </c>
      <c r="U745" t="n">
        <v>0.8100000000000001</v>
      </c>
      <c r="V745" t="n">
        <v>0.88</v>
      </c>
      <c r="W745" t="n">
        <v>6.81</v>
      </c>
      <c r="X745" t="n">
        <v>0.26</v>
      </c>
      <c r="Y745" t="n">
        <v>1</v>
      </c>
      <c r="Z745" t="n">
        <v>10</v>
      </c>
    </row>
    <row r="746">
      <c r="A746" t="n">
        <v>93</v>
      </c>
      <c r="B746" t="n">
        <v>90</v>
      </c>
      <c r="C746" t="inlineStr">
        <is>
          <t xml:space="preserve">CONCLUIDO	</t>
        </is>
      </c>
      <c r="D746" t="n">
        <v>3.7369</v>
      </c>
      <c r="E746" t="n">
        <v>26.76</v>
      </c>
      <c r="F746" t="n">
        <v>23.98</v>
      </c>
      <c r="G746" t="n">
        <v>143.91</v>
      </c>
      <c r="H746" t="n">
        <v>2.03</v>
      </c>
      <c r="I746" t="n">
        <v>10</v>
      </c>
      <c r="J746" t="n">
        <v>212.67</v>
      </c>
      <c r="K746" t="n">
        <v>52.44</v>
      </c>
      <c r="L746" t="n">
        <v>24.25</v>
      </c>
      <c r="M746" t="n">
        <v>8</v>
      </c>
      <c r="N746" t="n">
        <v>45.98</v>
      </c>
      <c r="O746" t="n">
        <v>26463.45</v>
      </c>
      <c r="P746" t="n">
        <v>292.92</v>
      </c>
      <c r="Q746" t="n">
        <v>452.55</v>
      </c>
      <c r="R746" t="n">
        <v>70.83</v>
      </c>
      <c r="S746" t="n">
        <v>57.64</v>
      </c>
      <c r="T746" t="n">
        <v>4500.85</v>
      </c>
      <c r="U746" t="n">
        <v>0.8100000000000001</v>
      </c>
      <c r="V746" t="n">
        <v>0.88</v>
      </c>
      <c r="W746" t="n">
        <v>6.81</v>
      </c>
      <c r="X746" t="n">
        <v>0.26</v>
      </c>
      <c r="Y746" t="n">
        <v>1</v>
      </c>
      <c r="Z746" t="n">
        <v>10</v>
      </c>
    </row>
    <row r="747">
      <c r="A747" t="n">
        <v>94</v>
      </c>
      <c r="B747" t="n">
        <v>90</v>
      </c>
      <c r="C747" t="inlineStr">
        <is>
          <t xml:space="preserve">CONCLUIDO	</t>
        </is>
      </c>
      <c r="D747" t="n">
        <v>3.7387</v>
      </c>
      <c r="E747" t="n">
        <v>26.75</v>
      </c>
      <c r="F747" t="n">
        <v>23.97</v>
      </c>
      <c r="G747" t="n">
        <v>143.83</v>
      </c>
      <c r="H747" t="n">
        <v>2.04</v>
      </c>
      <c r="I747" t="n">
        <v>10</v>
      </c>
      <c r="J747" t="n">
        <v>213.08</v>
      </c>
      <c r="K747" t="n">
        <v>52.44</v>
      </c>
      <c r="L747" t="n">
        <v>24.5</v>
      </c>
      <c r="M747" t="n">
        <v>8</v>
      </c>
      <c r="N747" t="n">
        <v>46.13</v>
      </c>
      <c r="O747" t="n">
        <v>26513.39</v>
      </c>
      <c r="P747" t="n">
        <v>292.34</v>
      </c>
      <c r="Q747" t="n">
        <v>452.56</v>
      </c>
      <c r="R747" t="n">
        <v>70.43000000000001</v>
      </c>
      <c r="S747" t="n">
        <v>57.64</v>
      </c>
      <c r="T747" t="n">
        <v>4300.82</v>
      </c>
      <c r="U747" t="n">
        <v>0.82</v>
      </c>
      <c r="V747" t="n">
        <v>0.88</v>
      </c>
      <c r="W747" t="n">
        <v>6.81</v>
      </c>
      <c r="X747" t="n">
        <v>0.25</v>
      </c>
      <c r="Y747" t="n">
        <v>1</v>
      </c>
      <c r="Z747" t="n">
        <v>10</v>
      </c>
    </row>
    <row r="748">
      <c r="A748" t="n">
        <v>95</v>
      </c>
      <c r="B748" t="n">
        <v>90</v>
      </c>
      <c r="C748" t="inlineStr">
        <is>
          <t xml:space="preserve">CONCLUIDO	</t>
        </is>
      </c>
      <c r="D748" t="n">
        <v>3.7371</v>
      </c>
      <c r="E748" t="n">
        <v>26.76</v>
      </c>
      <c r="F748" t="n">
        <v>23.98</v>
      </c>
      <c r="G748" t="n">
        <v>143.9</v>
      </c>
      <c r="H748" t="n">
        <v>2.06</v>
      </c>
      <c r="I748" t="n">
        <v>10</v>
      </c>
      <c r="J748" t="n">
        <v>213.48</v>
      </c>
      <c r="K748" t="n">
        <v>52.44</v>
      </c>
      <c r="L748" t="n">
        <v>24.75</v>
      </c>
      <c r="M748" t="n">
        <v>8</v>
      </c>
      <c r="N748" t="n">
        <v>46.29</v>
      </c>
      <c r="O748" t="n">
        <v>26563.39</v>
      </c>
      <c r="P748" t="n">
        <v>292.35</v>
      </c>
      <c r="Q748" t="n">
        <v>452.6</v>
      </c>
      <c r="R748" t="n">
        <v>70.76000000000001</v>
      </c>
      <c r="S748" t="n">
        <v>57.64</v>
      </c>
      <c r="T748" t="n">
        <v>4470.04</v>
      </c>
      <c r="U748" t="n">
        <v>0.8100000000000001</v>
      </c>
      <c r="V748" t="n">
        <v>0.88</v>
      </c>
      <c r="W748" t="n">
        <v>6.81</v>
      </c>
      <c r="X748" t="n">
        <v>0.26</v>
      </c>
      <c r="Y748" t="n">
        <v>1</v>
      </c>
      <c r="Z748" t="n">
        <v>10</v>
      </c>
    </row>
    <row r="749">
      <c r="A749" t="n">
        <v>96</v>
      </c>
      <c r="B749" t="n">
        <v>90</v>
      </c>
      <c r="C749" t="inlineStr">
        <is>
          <t xml:space="preserve">CONCLUIDO	</t>
        </is>
      </c>
      <c r="D749" t="n">
        <v>3.7366</v>
      </c>
      <c r="E749" t="n">
        <v>26.76</v>
      </c>
      <c r="F749" t="n">
        <v>23.99</v>
      </c>
      <c r="G749" t="n">
        <v>143.92</v>
      </c>
      <c r="H749" t="n">
        <v>2.08</v>
      </c>
      <c r="I749" t="n">
        <v>10</v>
      </c>
      <c r="J749" t="n">
        <v>213.89</v>
      </c>
      <c r="K749" t="n">
        <v>52.44</v>
      </c>
      <c r="L749" t="n">
        <v>25</v>
      </c>
      <c r="M749" t="n">
        <v>8</v>
      </c>
      <c r="N749" t="n">
        <v>46.44</v>
      </c>
      <c r="O749" t="n">
        <v>26613.43</v>
      </c>
      <c r="P749" t="n">
        <v>292.03</v>
      </c>
      <c r="Q749" t="n">
        <v>452.57</v>
      </c>
      <c r="R749" t="n">
        <v>70.86</v>
      </c>
      <c r="S749" t="n">
        <v>57.64</v>
      </c>
      <c r="T749" t="n">
        <v>4518.26</v>
      </c>
      <c r="U749" t="n">
        <v>0.8100000000000001</v>
      </c>
      <c r="V749" t="n">
        <v>0.88</v>
      </c>
      <c r="W749" t="n">
        <v>6.81</v>
      </c>
      <c r="X749" t="n">
        <v>0.26</v>
      </c>
      <c r="Y749" t="n">
        <v>1</v>
      </c>
      <c r="Z749" t="n">
        <v>10</v>
      </c>
    </row>
    <row r="750">
      <c r="A750" t="n">
        <v>97</v>
      </c>
      <c r="B750" t="n">
        <v>90</v>
      </c>
      <c r="C750" t="inlineStr">
        <is>
          <t xml:space="preserve">CONCLUIDO	</t>
        </is>
      </c>
      <c r="D750" t="n">
        <v>3.7377</v>
      </c>
      <c r="E750" t="n">
        <v>26.75</v>
      </c>
      <c r="F750" t="n">
        <v>23.98</v>
      </c>
      <c r="G750" t="n">
        <v>143.87</v>
      </c>
      <c r="H750" t="n">
        <v>2.09</v>
      </c>
      <c r="I750" t="n">
        <v>10</v>
      </c>
      <c r="J750" t="n">
        <v>214.29</v>
      </c>
      <c r="K750" t="n">
        <v>52.44</v>
      </c>
      <c r="L750" t="n">
        <v>25.25</v>
      </c>
      <c r="M750" t="n">
        <v>8</v>
      </c>
      <c r="N750" t="n">
        <v>46.6</v>
      </c>
      <c r="O750" t="n">
        <v>26663.54</v>
      </c>
      <c r="P750" t="n">
        <v>291.23</v>
      </c>
      <c r="Q750" t="n">
        <v>452.6</v>
      </c>
      <c r="R750" t="n">
        <v>70.62</v>
      </c>
      <c r="S750" t="n">
        <v>57.64</v>
      </c>
      <c r="T750" t="n">
        <v>4396.68</v>
      </c>
      <c r="U750" t="n">
        <v>0.82</v>
      </c>
      <c r="V750" t="n">
        <v>0.88</v>
      </c>
      <c r="W750" t="n">
        <v>6.81</v>
      </c>
      <c r="X750" t="n">
        <v>0.25</v>
      </c>
      <c r="Y750" t="n">
        <v>1</v>
      </c>
      <c r="Z750" t="n">
        <v>10</v>
      </c>
    </row>
    <row r="751">
      <c r="A751" t="n">
        <v>98</v>
      </c>
      <c r="B751" t="n">
        <v>90</v>
      </c>
      <c r="C751" t="inlineStr">
        <is>
          <t xml:space="preserve">CONCLUIDO	</t>
        </is>
      </c>
      <c r="D751" t="n">
        <v>3.737</v>
      </c>
      <c r="E751" t="n">
        <v>26.76</v>
      </c>
      <c r="F751" t="n">
        <v>23.98</v>
      </c>
      <c r="G751" t="n">
        <v>143.9</v>
      </c>
      <c r="H751" t="n">
        <v>2.11</v>
      </c>
      <c r="I751" t="n">
        <v>10</v>
      </c>
      <c r="J751" t="n">
        <v>214.7</v>
      </c>
      <c r="K751" t="n">
        <v>52.44</v>
      </c>
      <c r="L751" t="n">
        <v>25.5</v>
      </c>
      <c r="M751" t="n">
        <v>8</v>
      </c>
      <c r="N751" t="n">
        <v>46.76</v>
      </c>
      <c r="O751" t="n">
        <v>26713.69</v>
      </c>
      <c r="P751" t="n">
        <v>289.88</v>
      </c>
      <c r="Q751" t="n">
        <v>452.58</v>
      </c>
      <c r="R751" t="n">
        <v>70.7</v>
      </c>
      <c r="S751" t="n">
        <v>57.64</v>
      </c>
      <c r="T751" t="n">
        <v>4438.71</v>
      </c>
      <c r="U751" t="n">
        <v>0.82</v>
      </c>
      <c r="V751" t="n">
        <v>0.88</v>
      </c>
      <c r="W751" t="n">
        <v>6.81</v>
      </c>
      <c r="X751" t="n">
        <v>0.26</v>
      </c>
      <c r="Y751" t="n">
        <v>1</v>
      </c>
      <c r="Z751" t="n">
        <v>10</v>
      </c>
    </row>
    <row r="752">
      <c r="A752" t="n">
        <v>99</v>
      </c>
      <c r="B752" t="n">
        <v>90</v>
      </c>
      <c r="C752" t="inlineStr">
        <is>
          <t xml:space="preserve">CONCLUIDO	</t>
        </is>
      </c>
      <c r="D752" t="n">
        <v>3.7377</v>
      </c>
      <c r="E752" t="n">
        <v>26.75</v>
      </c>
      <c r="F752" t="n">
        <v>23.98</v>
      </c>
      <c r="G752" t="n">
        <v>143.87</v>
      </c>
      <c r="H752" t="n">
        <v>2.13</v>
      </c>
      <c r="I752" t="n">
        <v>10</v>
      </c>
      <c r="J752" t="n">
        <v>215.11</v>
      </c>
      <c r="K752" t="n">
        <v>52.44</v>
      </c>
      <c r="L752" t="n">
        <v>25.75</v>
      </c>
      <c r="M752" t="n">
        <v>8</v>
      </c>
      <c r="N752" t="n">
        <v>46.91</v>
      </c>
      <c r="O752" t="n">
        <v>26763.9</v>
      </c>
      <c r="P752" t="n">
        <v>288.64</v>
      </c>
      <c r="Q752" t="n">
        <v>452.58</v>
      </c>
      <c r="R752" t="n">
        <v>70.64</v>
      </c>
      <c r="S752" t="n">
        <v>57.64</v>
      </c>
      <c r="T752" t="n">
        <v>4409.62</v>
      </c>
      <c r="U752" t="n">
        <v>0.82</v>
      </c>
      <c r="V752" t="n">
        <v>0.88</v>
      </c>
      <c r="W752" t="n">
        <v>6.81</v>
      </c>
      <c r="X752" t="n">
        <v>0.25</v>
      </c>
      <c r="Y752" t="n">
        <v>1</v>
      </c>
      <c r="Z752" t="n">
        <v>10</v>
      </c>
    </row>
    <row r="753">
      <c r="A753" t="n">
        <v>100</v>
      </c>
      <c r="B753" t="n">
        <v>90</v>
      </c>
      <c r="C753" t="inlineStr">
        <is>
          <t xml:space="preserve">CONCLUIDO	</t>
        </is>
      </c>
      <c r="D753" t="n">
        <v>3.7463</v>
      </c>
      <c r="E753" t="n">
        <v>26.69</v>
      </c>
      <c r="F753" t="n">
        <v>23.95</v>
      </c>
      <c r="G753" t="n">
        <v>159.68</v>
      </c>
      <c r="H753" t="n">
        <v>2.14</v>
      </c>
      <c r="I753" t="n">
        <v>9</v>
      </c>
      <c r="J753" t="n">
        <v>215.51</v>
      </c>
      <c r="K753" t="n">
        <v>52.44</v>
      </c>
      <c r="L753" t="n">
        <v>26</v>
      </c>
      <c r="M753" t="n">
        <v>7</v>
      </c>
      <c r="N753" t="n">
        <v>47.07</v>
      </c>
      <c r="O753" t="n">
        <v>26814.17</v>
      </c>
      <c r="P753" t="n">
        <v>288.68</v>
      </c>
      <c r="Q753" t="n">
        <v>452.56</v>
      </c>
      <c r="R753" t="n">
        <v>69.75</v>
      </c>
      <c r="S753" t="n">
        <v>57.64</v>
      </c>
      <c r="T753" t="n">
        <v>3967.61</v>
      </c>
      <c r="U753" t="n">
        <v>0.83</v>
      </c>
      <c r="V753" t="n">
        <v>0.89</v>
      </c>
      <c r="W753" t="n">
        <v>6.81</v>
      </c>
      <c r="X753" t="n">
        <v>0.23</v>
      </c>
      <c r="Y753" t="n">
        <v>1</v>
      </c>
      <c r="Z753" t="n">
        <v>10</v>
      </c>
    </row>
    <row r="754">
      <c r="A754" t="n">
        <v>101</v>
      </c>
      <c r="B754" t="n">
        <v>90</v>
      </c>
      <c r="C754" t="inlineStr">
        <is>
          <t xml:space="preserve">CONCLUIDO	</t>
        </is>
      </c>
      <c r="D754" t="n">
        <v>3.7468</v>
      </c>
      <c r="E754" t="n">
        <v>26.69</v>
      </c>
      <c r="F754" t="n">
        <v>23.95</v>
      </c>
      <c r="G754" t="n">
        <v>159.66</v>
      </c>
      <c r="H754" t="n">
        <v>2.16</v>
      </c>
      <c r="I754" t="n">
        <v>9</v>
      </c>
      <c r="J754" t="n">
        <v>215.92</v>
      </c>
      <c r="K754" t="n">
        <v>52.44</v>
      </c>
      <c r="L754" t="n">
        <v>26.25</v>
      </c>
      <c r="M754" t="n">
        <v>7</v>
      </c>
      <c r="N754" t="n">
        <v>47.23</v>
      </c>
      <c r="O754" t="n">
        <v>26864.49</v>
      </c>
      <c r="P754" t="n">
        <v>288.71</v>
      </c>
      <c r="Q754" t="n">
        <v>452.55</v>
      </c>
      <c r="R754" t="n">
        <v>69.63</v>
      </c>
      <c r="S754" t="n">
        <v>57.64</v>
      </c>
      <c r="T754" t="n">
        <v>3909.52</v>
      </c>
      <c r="U754" t="n">
        <v>0.83</v>
      </c>
      <c r="V754" t="n">
        <v>0.89</v>
      </c>
      <c r="W754" t="n">
        <v>6.81</v>
      </c>
      <c r="X754" t="n">
        <v>0.22</v>
      </c>
      <c r="Y754" t="n">
        <v>1</v>
      </c>
      <c r="Z754" t="n">
        <v>10</v>
      </c>
    </row>
    <row r="755">
      <c r="A755" t="n">
        <v>102</v>
      </c>
      <c r="B755" t="n">
        <v>90</v>
      </c>
      <c r="C755" t="inlineStr">
        <is>
          <t xml:space="preserve">CONCLUIDO	</t>
        </is>
      </c>
      <c r="D755" t="n">
        <v>3.7475</v>
      </c>
      <c r="E755" t="n">
        <v>26.68</v>
      </c>
      <c r="F755" t="n">
        <v>23.94</v>
      </c>
      <c r="G755" t="n">
        <v>159.62</v>
      </c>
      <c r="H755" t="n">
        <v>2.18</v>
      </c>
      <c r="I755" t="n">
        <v>9</v>
      </c>
      <c r="J755" t="n">
        <v>216.33</v>
      </c>
      <c r="K755" t="n">
        <v>52.44</v>
      </c>
      <c r="L755" t="n">
        <v>26.5</v>
      </c>
      <c r="M755" t="n">
        <v>7</v>
      </c>
      <c r="N755" t="n">
        <v>47.39</v>
      </c>
      <c r="O755" t="n">
        <v>26914.86</v>
      </c>
      <c r="P755" t="n">
        <v>289.21</v>
      </c>
      <c r="Q755" t="n">
        <v>452.6</v>
      </c>
      <c r="R755" t="n">
        <v>69.54000000000001</v>
      </c>
      <c r="S755" t="n">
        <v>57.64</v>
      </c>
      <c r="T755" t="n">
        <v>3860.92</v>
      </c>
      <c r="U755" t="n">
        <v>0.83</v>
      </c>
      <c r="V755" t="n">
        <v>0.89</v>
      </c>
      <c r="W755" t="n">
        <v>6.81</v>
      </c>
      <c r="X755" t="n">
        <v>0.22</v>
      </c>
      <c r="Y755" t="n">
        <v>1</v>
      </c>
      <c r="Z755" t="n">
        <v>10</v>
      </c>
    </row>
    <row r="756">
      <c r="A756" t="n">
        <v>103</v>
      </c>
      <c r="B756" t="n">
        <v>90</v>
      </c>
      <c r="C756" t="inlineStr">
        <is>
          <t xml:space="preserve">CONCLUIDO	</t>
        </is>
      </c>
      <c r="D756" t="n">
        <v>3.7473</v>
      </c>
      <c r="E756" t="n">
        <v>26.69</v>
      </c>
      <c r="F756" t="n">
        <v>23.95</v>
      </c>
      <c r="G756" t="n">
        <v>159.64</v>
      </c>
      <c r="H756" t="n">
        <v>2.19</v>
      </c>
      <c r="I756" t="n">
        <v>9</v>
      </c>
      <c r="J756" t="n">
        <v>216.74</v>
      </c>
      <c r="K756" t="n">
        <v>52.44</v>
      </c>
      <c r="L756" t="n">
        <v>26.75</v>
      </c>
      <c r="M756" t="n">
        <v>7</v>
      </c>
      <c r="N756" t="n">
        <v>47.55</v>
      </c>
      <c r="O756" t="n">
        <v>26965.29</v>
      </c>
      <c r="P756" t="n">
        <v>289.79</v>
      </c>
      <c r="Q756" t="n">
        <v>452.59</v>
      </c>
      <c r="R756" t="n">
        <v>69.53</v>
      </c>
      <c r="S756" t="n">
        <v>57.64</v>
      </c>
      <c r="T756" t="n">
        <v>3858.34</v>
      </c>
      <c r="U756" t="n">
        <v>0.83</v>
      </c>
      <c r="V756" t="n">
        <v>0.89</v>
      </c>
      <c r="W756" t="n">
        <v>6.81</v>
      </c>
      <c r="X756" t="n">
        <v>0.22</v>
      </c>
      <c r="Y756" t="n">
        <v>1</v>
      </c>
      <c r="Z756" t="n">
        <v>10</v>
      </c>
    </row>
    <row r="757">
      <c r="A757" t="n">
        <v>104</v>
      </c>
      <c r="B757" t="n">
        <v>90</v>
      </c>
      <c r="C757" t="inlineStr">
        <is>
          <t xml:space="preserve">CONCLUIDO	</t>
        </is>
      </c>
      <c r="D757" t="n">
        <v>3.7472</v>
      </c>
      <c r="E757" t="n">
        <v>26.69</v>
      </c>
      <c r="F757" t="n">
        <v>23.95</v>
      </c>
      <c r="G757" t="n">
        <v>159.64</v>
      </c>
      <c r="H757" t="n">
        <v>2.21</v>
      </c>
      <c r="I757" t="n">
        <v>9</v>
      </c>
      <c r="J757" t="n">
        <v>217.15</v>
      </c>
      <c r="K757" t="n">
        <v>52.44</v>
      </c>
      <c r="L757" t="n">
        <v>27</v>
      </c>
      <c r="M757" t="n">
        <v>7</v>
      </c>
      <c r="N757" t="n">
        <v>47.71</v>
      </c>
      <c r="O757" t="n">
        <v>27015.77</v>
      </c>
      <c r="P757" t="n">
        <v>289.82</v>
      </c>
      <c r="Q757" t="n">
        <v>452.58</v>
      </c>
      <c r="R757" t="n">
        <v>69.55</v>
      </c>
      <c r="S757" t="n">
        <v>57.64</v>
      </c>
      <c r="T757" t="n">
        <v>3869.35</v>
      </c>
      <c r="U757" t="n">
        <v>0.83</v>
      </c>
      <c r="V757" t="n">
        <v>0.89</v>
      </c>
      <c r="W757" t="n">
        <v>6.81</v>
      </c>
      <c r="X757" t="n">
        <v>0.22</v>
      </c>
      <c r="Y757" t="n">
        <v>1</v>
      </c>
      <c r="Z757" t="n">
        <v>10</v>
      </c>
    </row>
    <row r="758">
      <c r="A758" t="n">
        <v>105</v>
      </c>
      <c r="B758" t="n">
        <v>90</v>
      </c>
      <c r="C758" t="inlineStr">
        <is>
          <t xml:space="preserve">CONCLUIDO	</t>
        </is>
      </c>
      <c r="D758" t="n">
        <v>3.7463</v>
      </c>
      <c r="E758" t="n">
        <v>26.69</v>
      </c>
      <c r="F758" t="n">
        <v>23.95</v>
      </c>
      <c r="G758" t="n">
        <v>159.68</v>
      </c>
      <c r="H758" t="n">
        <v>2.23</v>
      </c>
      <c r="I758" t="n">
        <v>9</v>
      </c>
      <c r="J758" t="n">
        <v>217.56</v>
      </c>
      <c r="K758" t="n">
        <v>52.44</v>
      </c>
      <c r="L758" t="n">
        <v>27.25</v>
      </c>
      <c r="M758" t="n">
        <v>7</v>
      </c>
      <c r="N758" t="n">
        <v>47.87</v>
      </c>
      <c r="O758" t="n">
        <v>27066.31</v>
      </c>
      <c r="P758" t="n">
        <v>289.84</v>
      </c>
      <c r="Q758" t="n">
        <v>452.57</v>
      </c>
      <c r="R758" t="n">
        <v>69.7</v>
      </c>
      <c r="S758" t="n">
        <v>57.64</v>
      </c>
      <c r="T758" t="n">
        <v>3942.89</v>
      </c>
      <c r="U758" t="n">
        <v>0.83</v>
      </c>
      <c r="V758" t="n">
        <v>0.89</v>
      </c>
      <c r="W758" t="n">
        <v>6.81</v>
      </c>
      <c r="X758" t="n">
        <v>0.23</v>
      </c>
      <c r="Y758" t="n">
        <v>1</v>
      </c>
      <c r="Z758" t="n">
        <v>10</v>
      </c>
    </row>
    <row r="759">
      <c r="A759" t="n">
        <v>106</v>
      </c>
      <c r="B759" t="n">
        <v>90</v>
      </c>
      <c r="C759" t="inlineStr">
        <is>
          <t xml:space="preserve">CONCLUIDO	</t>
        </is>
      </c>
      <c r="D759" t="n">
        <v>3.7446</v>
      </c>
      <c r="E759" t="n">
        <v>26.71</v>
      </c>
      <c r="F759" t="n">
        <v>23.96</v>
      </c>
      <c r="G759" t="n">
        <v>159.76</v>
      </c>
      <c r="H759" t="n">
        <v>2.24</v>
      </c>
      <c r="I759" t="n">
        <v>9</v>
      </c>
      <c r="J759" t="n">
        <v>217.97</v>
      </c>
      <c r="K759" t="n">
        <v>52.44</v>
      </c>
      <c r="L759" t="n">
        <v>27.5</v>
      </c>
      <c r="M759" t="n">
        <v>7</v>
      </c>
      <c r="N759" t="n">
        <v>48.03</v>
      </c>
      <c r="O759" t="n">
        <v>27116.91</v>
      </c>
      <c r="P759" t="n">
        <v>289.69</v>
      </c>
      <c r="Q759" t="n">
        <v>452.59</v>
      </c>
      <c r="R759" t="n">
        <v>70.02</v>
      </c>
      <c r="S759" t="n">
        <v>57.64</v>
      </c>
      <c r="T759" t="n">
        <v>4102.23</v>
      </c>
      <c r="U759" t="n">
        <v>0.82</v>
      </c>
      <c r="V759" t="n">
        <v>0.88</v>
      </c>
      <c r="W759" t="n">
        <v>6.81</v>
      </c>
      <c r="X759" t="n">
        <v>0.24</v>
      </c>
      <c r="Y759" t="n">
        <v>1</v>
      </c>
      <c r="Z759" t="n">
        <v>10</v>
      </c>
    </row>
    <row r="760">
      <c r="A760" t="n">
        <v>107</v>
      </c>
      <c r="B760" t="n">
        <v>90</v>
      </c>
      <c r="C760" t="inlineStr">
        <is>
          <t xml:space="preserve">CONCLUIDO	</t>
        </is>
      </c>
      <c r="D760" t="n">
        <v>3.7455</v>
      </c>
      <c r="E760" t="n">
        <v>26.7</v>
      </c>
      <c r="F760" t="n">
        <v>23.96</v>
      </c>
      <c r="G760" t="n">
        <v>159.72</v>
      </c>
      <c r="H760" t="n">
        <v>2.26</v>
      </c>
      <c r="I760" t="n">
        <v>9</v>
      </c>
      <c r="J760" t="n">
        <v>218.38</v>
      </c>
      <c r="K760" t="n">
        <v>52.44</v>
      </c>
      <c r="L760" t="n">
        <v>27.75</v>
      </c>
      <c r="M760" t="n">
        <v>7</v>
      </c>
      <c r="N760" t="n">
        <v>48.19</v>
      </c>
      <c r="O760" t="n">
        <v>27167.55</v>
      </c>
      <c r="P760" t="n">
        <v>289.51</v>
      </c>
      <c r="Q760" t="n">
        <v>452.59</v>
      </c>
      <c r="R760" t="n">
        <v>69.93000000000001</v>
      </c>
      <c r="S760" t="n">
        <v>57.64</v>
      </c>
      <c r="T760" t="n">
        <v>4060.28</v>
      </c>
      <c r="U760" t="n">
        <v>0.82</v>
      </c>
      <c r="V760" t="n">
        <v>0.89</v>
      </c>
      <c r="W760" t="n">
        <v>6.81</v>
      </c>
      <c r="X760" t="n">
        <v>0.23</v>
      </c>
      <c r="Y760" t="n">
        <v>1</v>
      </c>
      <c r="Z760" t="n">
        <v>10</v>
      </c>
    </row>
    <row r="761">
      <c r="A761" t="n">
        <v>108</v>
      </c>
      <c r="B761" t="n">
        <v>90</v>
      </c>
      <c r="C761" t="inlineStr">
        <is>
          <t xml:space="preserve">CONCLUIDO	</t>
        </is>
      </c>
      <c r="D761" t="n">
        <v>3.7461</v>
      </c>
      <c r="E761" t="n">
        <v>26.69</v>
      </c>
      <c r="F761" t="n">
        <v>23.95</v>
      </c>
      <c r="G761" t="n">
        <v>159.69</v>
      </c>
      <c r="H761" t="n">
        <v>2.27</v>
      </c>
      <c r="I761" t="n">
        <v>9</v>
      </c>
      <c r="J761" t="n">
        <v>218.79</v>
      </c>
      <c r="K761" t="n">
        <v>52.44</v>
      </c>
      <c r="L761" t="n">
        <v>28</v>
      </c>
      <c r="M761" t="n">
        <v>7</v>
      </c>
      <c r="N761" t="n">
        <v>48.35</v>
      </c>
      <c r="O761" t="n">
        <v>27218.26</v>
      </c>
      <c r="P761" t="n">
        <v>289.05</v>
      </c>
      <c r="Q761" t="n">
        <v>452.55</v>
      </c>
      <c r="R761" t="n">
        <v>69.76000000000001</v>
      </c>
      <c r="S761" t="n">
        <v>57.64</v>
      </c>
      <c r="T761" t="n">
        <v>3973.81</v>
      </c>
      <c r="U761" t="n">
        <v>0.83</v>
      </c>
      <c r="V761" t="n">
        <v>0.89</v>
      </c>
      <c r="W761" t="n">
        <v>6.81</v>
      </c>
      <c r="X761" t="n">
        <v>0.23</v>
      </c>
      <c r="Y761" t="n">
        <v>1</v>
      </c>
      <c r="Z761" t="n">
        <v>10</v>
      </c>
    </row>
    <row r="762">
      <c r="A762" t="n">
        <v>109</v>
      </c>
      <c r="B762" t="n">
        <v>90</v>
      </c>
      <c r="C762" t="inlineStr">
        <is>
          <t xml:space="preserve">CONCLUIDO	</t>
        </is>
      </c>
      <c r="D762" t="n">
        <v>3.7469</v>
      </c>
      <c r="E762" t="n">
        <v>26.69</v>
      </c>
      <c r="F762" t="n">
        <v>23.95</v>
      </c>
      <c r="G762" t="n">
        <v>159.66</v>
      </c>
      <c r="H762" t="n">
        <v>2.29</v>
      </c>
      <c r="I762" t="n">
        <v>9</v>
      </c>
      <c r="J762" t="n">
        <v>219.2</v>
      </c>
      <c r="K762" t="n">
        <v>52.44</v>
      </c>
      <c r="L762" t="n">
        <v>28.25</v>
      </c>
      <c r="M762" t="n">
        <v>7</v>
      </c>
      <c r="N762" t="n">
        <v>48.51</v>
      </c>
      <c r="O762" t="n">
        <v>27269.02</v>
      </c>
      <c r="P762" t="n">
        <v>287.86</v>
      </c>
      <c r="Q762" t="n">
        <v>452.57</v>
      </c>
      <c r="R762" t="n">
        <v>69.7</v>
      </c>
      <c r="S762" t="n">
        <v>57.64</v>
      </c>
      <c r="T762" t="n">
        <v>3941.1</v>
      </c>
      <c r="U762" t="n">
        <v>0.83</v>
      </c>
      <c r="V762" t="n">
        <v>0.89</v>
      </c>
      <c r="W762" t="n">
        <v>6.81</v>
      </c>
      <c r="X762" t="n">
        <v>0.22</v>
      </c>
      <c r="Y762" t="n">
        <v>1</v>
      </c>
      <c r="Z762" t="n">
        <v>10</v>
      </c>
    </row>
    <row r="763">
      <c r="A763" t="n">
        <v>110</v>
      </c>
      <c r="B763" t="n">
        <v>90</v>
      </c>
      <c r="C763" t="inlineStr">
        <is>
          <t xml:space="preserve">CONCLUIDO	</t>
        </is>
      </c>
      <c r="D763" t="n">
        <v>3.7455</v>
      </c>
      <c r="E763" t="n">
        <v>26.7</v>
      </c>
      <c r="F763" t="n">
        <v>23.96</v>
      </c>
      <c r="G763" t="n">
        <v>159.72</v>
      </c>
      <c r="H763" t="n">
        <v>2.31</v>
      </c>
      <c r="I763" t="n">
        <v>9</v>
      </c>
      <c r="J763" t="n">
        <v>219.61</v>
      </c>
      <c r="K763" t="n">
        <v>52.44</v>
      </c>
      <c r="L763" t="n">
        <v>28.5</v>
      </c>
      <c r="M763" t="n">
        <v>7</v>
      </c>
      <c r="N763" t="n">
        <v>48.67</v>
      </c>
      <c r="O763" t="n">
        <v>27319.84</v>
      </c>
      <c r="P763" t="n">
        <v>287.52</v>
      </c>
      <c r="Q763" t="n">
        <v>452.55</v>
      </c>
      <c r="R763" t="n">
        <v>70.13</v>
      </c>
      <c r="S763" t="n">
        <v>57.64</v>
      </c>
      <c r="T763" t="n">
        <v>4157.04</v>
      </c>
      <c r="U763" t="n">
        <v>0.82</v>
      </c>
      <c r="V763" t="n">
        <v>0.88</v>
      </c>
      <c r="W763" t="n">
        <v>6.81</v>
      </c>
      <c r="X763" t="n">
        <v>0.23</v>
      </c>
      <c r="Y763" t="n">
        <v>1</v>
      </c>
      <c r="Z763" t="n">
        <v>10</v>
      </c>
    </row>
    <row r="764">
      <c r="A764" t="n">
        <v>111</v>
      </c>
      <c r="B764" t="n">
        <v>90</v>
      </c>
      <c r="C764" t="inlineStr">
        <is>
          <t xml:space="preserve">CONCLUIDO	</t>
        </is>
      </c>
      <c r="D764" t="n">
        <v>3.7448</v>
      </c>
      <c r="E764" t="n">
        <v>26.7</v>
      </c>
      <c r="F764" t="n">
        <v>23.96</v>
      </c>
      <c r="G764" t="n">
        <v>159.76</v>
      </c>
      <c r="H764" t="n">
        <v>2.32</v>
      </c>
      <c r="I764" t="n">
        <v>9</v>
      </c>
      <c r="J764" t="n">
        <v>220.03</v>
      </c>
      <c r="K764" t="n">
        <v>52.44</v>
      </c>
      <c r="L764" t="n">
        <v>28.75</v>
      </c>
      <c r="M764" t="n">
        <v>7</v>
      </c>
      <c r="N764" t="n">
        <v>48.83</v>
      </c>
      <c r="O764" t="n">
        <v>27370.71</v>
      </c>
      <c r="P764" t="n">
        <v>287.39</v>
      </c>
      <c r="Q764" t="n">
        <v>452.57</v>
      </c>
      <c r="R764" t="n">
        <v>70.08</v>
      </c>
      <c r="S764" t="n">
        <v>57.64</v>
      </c>
      <c r="T764" t="n">
        <v>4134.37</v>
      </c>
      <c r="U764" t="n">
        <v>0.82</v>
      </c>
      <c r="V764" t="n">
        <v>0.88</v>
      </c>
      <c r="W764" t="n">
        <v>6.81</v>
      </c>
      <c r="X764" t="n">
        <v>0.24</v>
      </c>
      <c r="Y764" t="n">
        <v>1</v>
      </c>
      <c r="Z764" t="n">
        <v>10</v>
      </c>
    </row>
    <row r="765">
      <c r="A765" t="n">
        <v>112</v>
      </c>
      <c r="B765" t="n">
        <v>90</v>
      </c>
      <c r="C765" t="inlineStr">
        <is>
          <t xml:space="preserve">CONCLUIDO	</t>
        </is>
      </c>
      <c r="D765" t="n">
        <v>3.7457</v>
      </c>
      <c r="E765" t="n">
        <v>26.7</v>
      </c>
      <c r="F765" t="n">
        <v>23.96</v>
      </c>
      <c r="G765" t="n">
        <v>159.71</v>
      </c>
      <c r="H765" t="n">
        <v>2.34</v>
      </c>
      <c r="I765" t="n">
        <v>9</v>
      </c>
      <c r="J765" t="n">
        <v>220.44</v>
      </c>
      <c r="K765" t="n">
        <v>52.44</v>
      </c>
      <c r="L765" t="n">
        <v>29</v>
      </c>
      <c r="M765" t="n">
        <v>7</v>
      </c>
      <c r="N765" t="n">
        <v>49</v>
      </c>
      <c r="O765" t="n">
        <v>27421.64</v>
      </c>
      <c r="P765" t="n">
        <v>286.32</v>
      </c>
      <c r="Q765" t="n">
        <v>452.58</v>
      </c>
      <c r="R765" t="n">
        <v>69.91</v>
      </c>
      <c r="S765" t="n">
        <v>57.64</v>
      </c>
      <c r="T765" t="n">
        <v>4049.26</v>
      </c>
      <c r="U765" t="n">
        <v>0.82</v>
      </c>
      <c r="V765" t="n">
        <v>0.89</v>
      </c>
      <c r="W765" t="n">
        <v>6.81</v>
      </c>
      <c r="X765" t="n">
        <v>0.23</v>
      </c>
      <c r="Y765" t="n">
        <v>1</v>
      </c>
      <c r="Z765" t="n">
        <v>10</v>
      </c>
    </row>
    <row r="766">
      <c r="A766" t="n">
        <v>113</v>
      </c>
      <c r="B766" t="n">
        <v>90</v>
      </c>
      <c r="C766" t="inlineStr">
        <is>
          <t xml:space="preserve">CONCLUIDO	</t>
        </is>
      </c>
      <c r="D766" t="n">
        <v>3.7554</v>
      </c>
      <c r="E766" t="n">
        <v>26.63</v>
      </c>
      <c r="F766" t="n">
        <v>23.92</v>
      </c>
      <c r="G766" t="n">
        <v>179.43</v>
      </c>
      <c r="H766" t="n">
        <v>2.35</v>
      </c>
      <c r="I766" t="n">
        <v>8</v>
      </c>
      <c r="J766" t="n">
        <v>220.85</v>
      </c>
      <c r="K766" t="n">
        <v>52.44</v>
      </c>
      <c r="L766" t="n">
        <v>29.25</v>
      </c>
      <c r="M766" t="n">
        <v>6</v>
      </c>
      <c r="N766" t="n">
        <v>49.16</v>
      </c>
      <c r="O766" t="n">
        <v>27472.63</v>
      </c>
      <c r="P766" t="n">
        <v>285.59</v>
      </c>
      <c r="Q766" t="n">
        <v>452.55</v>
      </c>
      <c r="R766" t="n">
        <v>68.83</v>
      </c>
      <c r="S766" t="n">
        <v>57.64</v>
      </c>
      <c r="T766" t="n">
        <v>3515.44</v>
      </c>
      <c r="U766" t="n">
        <v>0.84</v>
      </c>
      <c r="V766" t="n">
        <v>0.89</v>
      </c>
      <c r="W766" t="n">
        <v>6.81</v>
      </c>
      <c r="X766" t="n">
        <v>0.2</v>
      </c>
      <c r="Y766" t="n">
        <v>1</v>
      </c>
      <c r="Z766" t="n">
        <v>10</v>
      </c>
    </row>
    <row r="767">
      <c r="A767" t="n">
        <v>114</v>
      </c>
      <c r="B767" t="n">
        <v>90</v>
      </c>
      <c r="C767" t="inlineStr">
        <is>
          <t xml:space="preserve">CONCLUIDO	</t>
        </is>
      </c>
      <c r="D767" t="n">
        <v>3.755</v>
      </c>
      <c r="E767" t="n">
        <v>26.63</v>
      </c>
      <c r="F767" t="n">
        <v>23.93</v>
      </c>
      <c r="G767" t="n">
        <v>179.44</v>
      </c>
      <c r="H767" t="n">
        <v>2.37</v>
      </c>
      <c r="I767" t="n">
        <v>8</v>
      </c>
      <c r="J767" t="n">
        <v>221.27</v>
      </c>
      <c r="K767" t="n">
        <v>52.44</v>
      </c>
      <c r="L767" t="n">
        <v>29.5</v>
      </c>
      <c r="M767" t="n">
        <v>6</v>
      </c>
      <c r="N767" t="n">
        <v>49.32</v>
      </c>
      <c r="O767" t="n">
        <v>27523.67</v>
      </c>
      <c r="P767" t="n">
        <v>285.4</v>
      </c>
      <c r="Q767" t="n">
        <v>452.56</v>
      </c>
      <c r="R767" t="n">
        <v>68.88</v>
      </c>
      <c r="S767" t="n">
        <v>57.64</v>
      </c>
      <c r="T767" t="n">
        <v>3538.53</v>
      </c>
      <c r="U767" t="n">
        <v>0.84</v>
      </c>
      <c r="V767" t="n">
        <v>0.89</v>
      </c>
      <c r="W767" t="n">
        <v>6.81</v>
      </c>
      <c r="X767" t="n">
        <v>0.2</v>
      </c>
      <c r="Y767" t="n">
        <v>1</v>
      </c>
      <c r="Z767" t="n">
        <v>10</v>
      </c>
    </row>
    <row r="768">
      <c r="A768" t="n">
        <v>115</v>
      </c>
      <c r="B768" t="n">
        <v>90</v>
      </c>
      <c r="C768" t="inlineStr">
        <is>
          <t xml:space="preserve">CONCLUIDO	</t>
        </is>
      </c>
      <c r="D768" t="n">
        <v>3.7554</v>
      </c>
      <c r="E768" t="n">
        <v>26.63</v>
      </c>
      <c r="F768" t="n">
        <v>23.92</v>
      </c>
      <c r="G768" t="n">
        <v>179.43</v>
      </c>
      <c r="H768" t="n">
        <v>2.39</v>
      </c>
      <c r="I768" t="n">
        <v>8</v>
      </c>
      <c r="J768" t="n">
        <v>221.68</v>
      </c>
      <c r="K768" t="n">
        <v>52.44</v>
      </c>
      <c r="L768" t="n">
        <v>29.75</v>
      </c>
      <c r="M768" t="n">
        <v>6</v>
      </c>
      <c r="N768" t="n">
        <v>49.49</v>
      </c>
      <c r="O768" t="n">
        <v>27574.77</v>
      </c>
      <c r="P768" t="n">
        <v>285.59</v>
      </c>
      <c r="Q768" t="n">
        <v>452.61</v>
      </c>
      <c r="R768" t="n">
        <v>68.84</v>
      </c>
      <c r="S768" t="n">
        <v>57.64</v>
      </c>
      <c r="T768" t="n">
        <v>3518.16</v>
      </c>
      <c r="U768" t="n">
        <v>0.84</v>
      </c>
      <c r="V768" t="n">
        <v>0.89</v>
      </c>
      <c r="W768" t="n">
        <v>6.81</v>
      </c>
      <c r="X768" t="n">
        <v>0.2</v>
      </c>
      <c r="Y768" t="n">
        <v>1</v>
      </c>
      <c r="Z768" t="n">
        <v>10</v>
      </c>
    </row>
    <row r="769">
      <c r="A769" t="n">
        <v>116</v>
      </c>
      <c r="B769" t="n">
        <v>90</v>
      </c>
      <c r="C769" t="inlineStr">
        <is>
          <t xml:space="preserve">CONCLUIDO	</t>
        </is>
      </c>
      <c r="D769" t="n">
        <v>3.7563</v>
      </c>
      <c r="E769" t="n">
        <v>26.62</v>
      </c>
      <c r="F769" t="n">
        <v>23.92</v>
      </c>
      <c r="G769" t="n">
        <v>179.38</v>
      </c>
      <c r="H769" t="n">
        <v>2.4</v>
      </c>
      <c r="I769" t="n">
        <v>8</v>
      </c>
      <c r="J769" t="n">
        <v>222.1</v>
      </c>
      <c r="K769" t="n">
        <v>52.44</v>
      </c>
      <c r="L769" t="n">
        <v>30</v>
      </c>
      <c r="M769" t="n">
        <v>6</v>
      </c>
      <c r="N769" t="n">
        <v>49.65</v>
      </c>
      <c r="O769" t="n">
        <v>27625.93</v>
      </c>
      <c r="P769" t="n">
        <v>285.75</v>
      </c>
      <c r="Q769" t="n">
        <v>452.58</v>
      </c>
      <c r="R769" t="n">
        <v>68.66</v>
      </c>
      <c r="S769" t="n">
        <v>57.64</v>
      </c>
      <c r="T769" t="n">
        <v>3427.79</v>
      </c>
      <c r="U769" t="n">
        <v>0.84</v>
      </c>
      <c r="V769" t="n">
        <v>0.89</v>
      </c>
      <c r="W769" t="n">
        <v>6.81</v>
      </c>
      <c r="X769" t="n">
        <v>0.19</v>
      </c>
      <c r="Y769" t="n">
        <v>1</v>
      </c>
      <c r="Z769" t="n">
        <v>10</v>
      </c>
    </row>
    <row r="770">
      <c r="A770" t="n">
        <v>117</v>
      </c>
      <c r="B770" t="n">
        <v>90</v>
      </c>
      <c r="C770" t="inlineStr">
        <is>
          <t xml:space="preserve">CONCLUIDO	</t>
        </is>
      </c>
      <c r="D770" t="n">
        <v>3.7554</v>
      </c>
      <c r="E770" t="n">
        <v>26.63</v>
      </c>
      <c r="F770" t="n">
        <v>23.92</v>
      </c>
      <c r="G770" t="n">
        <v>179.43</v>
      </c>
      <c r="H770" t="n">
        <v>2.42</v>
      </c>
      <c r="I770" t="n">
        <v>8</v>
      </c>
      <c r="J770" t="n">
        <v>222.51</v>
      </c>
      <c r="K770" t="n">
        <v>52.44</v>
      </c>
      <c r="L770" t="n">
        <v>30.25</v>
      </c>
      <c r="M770" t="n">
        <v>6</v>
      </c>
      <c r="N770" t="n">
        <v>49.82</v>
      </c>
      <c r="O770" t="n">
        <v>27677.27</v>
      </c>
      <c r="P770" t="n">
        <v>285.9</v>
      </c>
      <c r="Q770" t="n">
        <v>452.56</v>
      </c>
      <c r="R770" t="n">
        <v>68.87</v>
      </c>
      <c r="S770" t="n">
        <v>57.64</v>
      </c>
      <c r="T770" t="n">
        <v>3534.41</v>
      </c>
      <c r="U770" t="n">
        <v>0.84</v>
      </c>
      <c r="V770" t="n">
        <v>0.89</v>
      </c>
      <c r="W770" t="n">
        <v>6.81</v>
      </c>
      <c r="X770" t="n">
        <v>0.2</v>
      </c>
      <c r="Y770" t="n">
        <v>1</v>
      </c>
      <c r="Z770" t="n">
        <v>10</v>
      </c>
    </row>
    <row r="771">
      <c r="A771" t="n">
        <v>118</v>
      </c>
      <c r="B771" t="n">
        <v>90</v>
      </c>
      <c r="C771" t="inlineStr">
        <is>
          <t xml:space="preserve">CONCLUIDO	</t>
        </is>
      </c>
      <c r="D771" t="n">
        <v>3.7565</v>
      </c>
      <c r="E771" t="n">
        <v>26.62</v>
      </c>
      <c r="F771" t="n">
        <v>23.92</v>
      </c>
      <c r="G771" t="n">
        <v>179.36</v>
      </c>
      <c r="H771" t="n">
        <v>2.43</v>
      </c>
      <c r="I771" t="n">
        <v>8</v>
      </c>
      <c r="J771" t="n">
        <v>222.93</v>
      </c>
      <c r="K771" t="n">
        <v>52.44</v>
      </c>
      <c r="L771" t="n">
        <v>30.5</v>
      </c>
      <c r="M771" t="n">
        <v>6</v>
      </c>
      <c r="N771" t="n">
        <v>49.99</v>
      </c>
      <c r="O771" t="n">
        <v>27728.54</v>
      </c>
      <c r="P771" t="n">
        <v>285.79</v>
      </c>
      <c r="Q771" t="n">
        <v>452.55</v>
      </c>
      <c r="R771" t="n">
        <v>68.52</v>
      </c>
      <c r="S771" t="n">
        <v>57.64</v>
      </c>
      <c r="T771" t="n">
        <v>3358.01</v>
      </c>
      <c r="U771" t="n">
        <v>0.84</v>
      </c>
      <c r="V771" t="n">
        <v>0.89</v>
      </c>
      <c r="W771" t="n">
        <v>6.81</v>
      </c>
      <c r="X771" t="n">
        <v>0.19</v>
      </c>
      <c r="Y771" t="n">
        <v>1</v>
      </c>
      <c r="Z771" t="n">
        <v>10</v>
      </c>
    </row>
    <row r="772">
      <c r="A772" t="n">
        <v>119</v>
      </c>
      <c r="B772" t="n">
        <v>90</v>
      </c>
      <c r="C772" t="inlineStr">
        <is>
          <t xml:space="preserve">CONCLUIDO	</t>
        </is>
      </c>
      <c r="D772" t="n">
        <v>3.757</v>
      </c>
      <c r="E772" t="n">
        <v>26.62</v>
      </c>
      <c r="F772" t="n">
        <v>23.91</v>
      </c>
      <c r="G772" t="n">
        <v>179.34</v>
      </c>
      <c r="H772" t="n">
        <v>2.45</v>
      </c>
      <c r="I772" t="n">
        <v>8</v>
      </c>
      <c r="J772" t="n">
        <v>223.34</v>
      </c>
      <c r="K772" t="n">
        <v>52.44</v>
      </c>
      <c r="L772" t="n">
        <v>30.75</v>
      </c>
      <c r="M772" t="n">
        <v>6</v>
      </c>
      <c r="N772" t="n">
        <v>50.15</v>
      </c>
      <c r="O772" t="n">
        <v>27779.88</v>
      </c>
      <c r="P772" t="n">
        <v>285.59</v>
      </c>
      <c r="Q772" t="n">
        <v>452.56</v>
      </c>
      <c r="R772" t="n">
        <v>68.43000000000001</v>
      </c>
      <c r="S772" t="n">
        <v>57.64</v>
      </c>
      <c r="T772" t="n">
        <v>3314.89</v>
      </c>
      <c r="U772" t="n">
        <v>0.84</v>
      </c>
      <c r="V772" t="n">
        <v>0.89</v>
      </c>
      <c r="W772" t="n">
        <v>6.81</v>
      </c>
      <c r="X772" t="n">
        <v>0.19</v>
      </c>
      <c r="Y772" t="n">
        <v>1</v>
      </c>
      <c r="Z772" t="n">
        <v>10</v>
      </c>
    </row>
    <row r="773">
      <c r="A773" t="n">
        <v>120</v>
      </c>
      <c r="B773" t="n">
        <v>90</v>
      </c>
      <c r="C773" t="inlineStr">
        <is>
          <t xml:space="preserve">CONCLUIDO	</t>
        </is>
      </c>
      <c r="D773" t="n">
        <v>3.7567</v>
      </c>
      <c r="E773" t="n">
        <v>26.62</v>
      </c>
      <c r="F773" t="n">
        <v>23.91</v>
      </c>
      <c r="G773" t="n">
        <v>179.36</v>
      </c>
      <c r="H773" t="n">
        <v>2.46</v>
      </c>
      <c r="I773" t="n">
        <v>8</v>
      </c>
      <c r="J773" t="n">
        <v>223.76</v>
      </c>
      <c r="K773" t="n">
        <v>52.44</v>
      </c>
      <c r="L773" t="n">
        <v>31</v>
      </c>
      <c r="M773" t="n">
        <v>6</v>
      </c>
      <c r="N773" t="n">
        <v>50.32</v>
      </c>
      <c r="O773" t="n">
        <v>27831.27</v>
      </c>
      <c r="P773" t="n">
        <v>285.48</v>
      </c>
      <c r="Q773" t="n">
        <v>452.61</v>
      </c>
      <c r="R773" t="n">
        <v>68.51000000000001</v>
      </c>
      <c r="S773" t="n">
        <v>57.64</v>
      </c>
      <c r="T773" t="n">
        <v>3354.56</v>
      </c>
      <c r="U773" t="n">
        <v>0.84</v>
      </c>
      <c r="V773" t="n">
        <v>0.89</v>
      </c>
      <c r="W773" t="n">
        <v>6.81</v>
      </c>
      <c r="X773" t="n">
        <v>0.19</v>
      </c>
      <c r="Y773" t="n">
        <v>1</v>
      </c>
      <c r="Z773" t="n">
        <v>10</v>
      </c>
    </row>
    <row r="774">
      <c r="A774" t="n">
        <v>121</v>
      </c>
      <c r="B774" t="n">
        <v>90</v>
      </c>
      <c r="C774" t="inlineStr">
        <is>
          <t xml:space="preserve">CONCLUIDO	</t>
        </is>
      </c>
      <c r="D774" t="n">
        <v>3.7556</v>
      </c>
      <c r="E774" t="n">
        <v>26.63</v>
      </c>
      <c r="F774" t="n">
        <v>23.92</v>
      </c>
      <c r="G774" t="n">
        <v>179.41</v>
      </c>
      <c r="H774" t="n">
        <v>2.48</v>
      </c>
      <c r="I774" t="n">
        <v>8</v>
      </c>
      <c r="J774" t="n">
        <v>224.18</v>
      </c>
      <c r="K774" t="n">
        <v>52.44</v>
      </c>
      <c r="L774" t="n">
        <v>31.25</v>
      </c>
      <c r="M774" t="n">
        <v>6</v>
      </c>
      <c r="N774" t="n">
        <v>50.49</v>
      </c>
      <c r="O774" t="n">
        <v>27882.72</v>
      </c>
      <c r="P774" t="n">
        <v>285.36</v>
      </c>
      <c r="Q774" t="n">
        <v>452.55</v>
      </c>
      <c r="R774" t="n">
        <v>68.76000000000001</v>
      </c>
      <c r="S774" t="n">
        <v>57.64</v>
      </c>
      <c r="T774" t="n">
        <v>3476.48</v>
      </c>
      <c r="U774" t="n">
        <v>0.84</v>
      </c>
      <c r="V774" t="n">
        <v>0.89</v>
      </c>
      <c r="W774" t="n">
        <v>6.81</v>
      </c>
      <c r="X774" t="n">
        <v>0.2</v>
      </c>
      <c r="Y774" t="n">
        <v>1</v>
      </c>
      <c r="Z774" t="n">
        <v>10</v>
      </c>
    </row>
    <row r="775">
      <c r="A775" t="n">
        <v>122</v>
      </c>
      <c r="B775" t="n">
        <v>90</v>
      </c>
      <c r="C775" t="inlineStr">
        <is>
          <t xml:space="preserve">CONCLUIDO	</t>
        </is>
      </c>
      <c r="D775" t="n">
        <v>3.7555</v>
      </c>
      <c r="E775" t="n">
        <v>26.63</v>
      </c>
      <c r="F775" t="n">
        <v>23.92</v>
      </c>
      <c r="G775" t="n">
        <v>179.42</v>
      </c>
      <c r="H775" t="n">
        <v>2.49</v>
      </c>
      <c r="I775" t="n">
        <v>8</v>
      </c>
      <c r="J775" t="n">
        <v>224.6</v>
      </c>
      <c r="K775" t="n">
        <v>52.44</v>
      </c>
      <c r="L775" t="n">
        <v>31.5</v>
      </c>
      <c r="M775" t="n">
        <v>6</v>
      </c>
      <c r="N775" t="n">
        <v>50.65</v>
      </c>
      <c r="O775" t="n">
        <v>27934.23</v>
      </c>
      <c r="P775" t="n">
        <v>284.99</v>
      </c>
      <c r="Q775" t="n">
        <v>452.58</v>
      </c>
      <c r="R775" t="n">
        <v>68.79000000000001</v>
      </c>
      <c r="S775" t="n">
        <v>57.64</v>
      </c>
      <c r="T775" t="n">
        <v>3491.97</v>
      </c>
      <c r="U775" t="n">
        <v>0.84</v>
      </c>
      <c r="V775" t="n">
        <v>0.89</v>
      </c>
      <c r="W775" t="n">
        <v>6.81</v>
      </c>
      <c r="X775" t="n">
        <v>0.2</v>
      </c>
      <c r="Y775" t="n">
        <v>1</v>
      </c>
      <c r="Z775" t="n">
        <v>10</v>
      </c>
    </row>
    <row r="776">
      <c r="A776" t="n">
        <v>123</v>
      </c>
      <c r="B776" t="n">
        <v>90</v>
      </c>
      <c r="C776" t="inlineStr">
        <is>
          <t xml:space="preserve">CONCLUIDO	</t>
        </is>
      </c>
      <c r="D776" t="n">
        <v>3.7556</v>
      </c>
      <c r="E776" t="n">
        <v>26.63</v>
      </c>
      <c r="F776" t="n">
        <v>23.92</v>
      </c>
      <c r="G776" t="n">
        <v>179.42</v>
      </c>
      <c r="H776" t="n">
        <v>2.51</v>
      </c>
      <c r="I776" t="n">
        <v>8</v>
      </c>
      <c r="J776" t="n">
        <v>225.01</v>
      </c>
      <c r="K776" t="n">
        <v>52.44</v>
      </c>
      <c r="L776" t="n">
        <v>31.75</v>
      </c>
      <c r="M776" t="n">
        <v>6</v>
      </c>
      <c r="N776" t="n">
        <v>50.82</v>
      </c>
      <c r="O776" t="n">
        <v>27985.79</v>
      </c>
      <c r="P776" t="n">
        <v>284.02</v>
      </c>
      <c r="Q776" t="n">
        <v>452.6</v>
      </c>
      <c r="R776" t="n">
        <v>68.73999999999999</v>
      </c>
      <c r="S776" t="n">
        <v>57.64</v>
      </c>
      <c r="T776" t="n">
        <v>3467.55</v>
      </c>
      <c r="U776" t="n">
        <v>0.84</v>
      </c>
      <c r="V776" t="n">
        <v>0.89</v>
      </c>
      <c r="W776" t="n">
        <v>6.81</v>
      </c>
      <c r="X776" t="n">
        <v>0.2</v>
      </c>
      <c r="Y776" t="n">
        <v>1</v>
      </c>
      <c r="Z776" t="n">
        <v>10</v>
      </c>
    </row>
    <row r="777">
      <c r="A777" t="n">
        <v>124</v>
      </c>
      <c r="B777" t="n">
        <v>90</v>
      </c>
      <c r="C777" t="inlineStr">
        <is>
          <t xml:space="preserve">CONCLUIDO	</t>
        </is>
      </c>
      <c r="D777" t="n">
        <v>3.7561</v>
      </c>
      <c r="E777" t="n">
        <v>26.62</v>
      </c>
      <c r="F777" t="n">
        <v>23.92</v>
      </c>
      <c r="G777" t="n">
        <v>179.39</v>
      </c>
      <c r="H777" t="n">
        <v>2.52</v>
      </c>
      <c r="I777" t="n">
        <v>8</v>
      </c>
      <c r="J777" t="n">
        <v>225.43</v>
      </c>
      <c r="K777" t="n">
        <v>52.44</v>
      </c>
      <c r="L777" t="n">
        <v>32</v>
      </c>
      <c r="M777" t="n">
        <v>6</v>
      </c>
      <c r="N777" t="n">
        <v>50.99</v>
      </c>
      <c r="O777" t="n">
        <v>28037.42</v>
      </c>
      <c r="P777" t="n">
        <v>283.39</v>
      </c>
      <c r="Q777" t="n">
        <v>452.56</v>
      </c>
      <c r="R777" t="n">
        <v>68.67</v>
      </c>
      <c r="S777" t="n">
        <v>57.64</v>
      </c>
      <c r="T777" t="n">
        <v>3433.74</v>
      </c>
      <c r="U777" t="n">
        <v>0.84</v>
      </c>
      <c r="V777" t="n">
        <v>0.89</v>
      </c>
      <c r="W777" t="n">
        <v>6.81</v>
      </c>
      <c r="X777" t="n">
        <v>0.19</v>
      </c>
      <c r="Y777" t="n">
        <v>1</v>
      </c>
      <c r="Z777" t="n">
        <v>10</v>
      </c>
    </row>
    <row r="778">
      <c r="A778" t="n">
        <v>125</v>
      </c>
      <c r="B778" t="n">
        <v>90</v>
      </c>
      <c r="C778" t="inlineStr">
        <is>
          <t xml:space="preserve">CONCLUIDO	</t>
        </is>
      </c>
      <c r="D778" t="n">
        <v>3.7557</v>
      </c>
      <c r="E778" t="n">
        <v>26.63</v>
      </c>
      <c r="F778" t="n">
        <v>23.92</v>
      </c>
      <c r="G778" t="n">
        <v>179.41</v>
      </c>
      <c r="H778" t="n">
        <v>2.54</v>
      </c>
      <c r="I778" t="n">
        <v>8</v>
      </c>
      <c r="J778" t="n">
        <v>225.85</v>
      </c>
      <c r="K778" t="n">
        <v>52.44</v>
      </c>
      <c r="L778" t="n">
        <v>32.25</v>
      </c>
      <c r="M778" t="n">
        <v>6</v>
      </c>
      <c r="N778" t="n">
        <v>51.16</v>
      </c>
      <c r="O778" t="n">
        <v>28089.1</v>
      </c>
      <c r="P778" t="n">
        <v>282.47</v>
      </c>
      <c r="Q778" t="n">
        <v>452.55</v>
      </c>
      <c r="R778" t="n">
        <v>68.87</v>
      </c>
      <c r="S778" t="n">
        <v>57.64</v>
      </c>
      <c r="T778" t="n">
        <v>3531.92</v>
      </c>
      <c r="U778" t="n">
        <v>0.84</v>
      </c>
      <c r="V778" t="n">
        <v>0.89</v>
      </c>
      <c r="W778" t="n">
        <v>6.8</v>
      </c>
      <c r="X778" t="n">
        <v>0.2</v>
      </c>
      <c r="Y778" t="n">
        <v>1</v>
      </c>
      <c r="Z778" t="n">
        <v>10</v>
      </c>
    </row>
    <row r="779">
      <c r="A779" t="n">
        <v>126</v>
      </c>
      <c r="B779" t="n">
        <v>90</v>
      </c>
      <c r="C779" t="inlineStr">
        <is>
          <t xml:space="preserve">CONCLUIDO	</t>
        </is>
      </c>
      <c r="D779" t="n">
        <v>3.7553</v>
      </c>
      <c r="E779" t="n">
        <v>26.63</v>
      </c>
      <c r="F779" t="n">
        <v>23.92</v>
      </c>
      <c r="G779" t="n">
        <v>179.43</v>
      </c>
      <c r="H779" t="n">
        <v>2.55</v>
      </c>
      <c r="I779" t="n">
        <v>8</v>
      </c>
      <c r="J779" t="n">
        <v>226.27</v>
      </c>
      <c r="K779" t="n">
        <v>52.44</v>
      </c>
      <c r="L779" t="n">
        <v>32.5</v>
      </c>
      <c r="M779" t="n">
        <v>6</v>
      </c>
      <c r="N779" t="n">
        <v>51.33</v>
      </c>
      <c r="O779" t="n">
        <v>28140.84</v>
      </c>
      <c r="P779" t="n">
        <v>281.89</v>
      </c>
      <c r="Q779" t="n">
        <v>452.57</v>
      </c>
      <c r="R779" t="n">
        <v>68.92</v>
      </c>
      <c r="S779" t="n">
        <v>57.64</v>
      </c>
      <c r="T779" t="n">
        <v>3556.23</v>
      </c>
      <c r="U779" t="n">
        <v>0.84</v>
      </c>
      <c r="V779" t="n">
        <v>0.89</v>
      </c>
      <c r="W779" t="n">
        <v>6.81</v>
      </c>
      <c r="X779" t="n">
        <v>0.2</v>
      </c>
      <c r="Y779" t="n">
        <v>1</v>
      </c>
      <c r="Z779" t="n">
        <v>10</v>
      </c>
    </row>
    <row r="780">
      <c r="A780" t="n">
        <v>127</v>
      </c>
      <c r="B780" t="n">
        <v>90</v>
      </c>
      <c r="C780" t="inlineStr">
        <is>
          <t xml:space="preserve">CONCLUIDO	</t>
        </is>
      </c>
      <c r="D780" t="n">
        <v>3.7548</v>
      </c>
      <c r="E780" t="n">
        <v>26.63</v>
      </c>
      <c r="F780" t="n">
        <v>23.93</v>
      </c>
      <c r="G780" t="n">
        <v>179.46</v>
      </c>
      <c r="H780" t="n">
        <v>2.57</v>
      </c>
      <c r="I780" t="n">
        <v>8</v>
      </c>
      <c r="J780" t="n">
        <v>226.69</v>
      </c>
      <c r="K780" t="n">
        <v>52.44</v>
      </c>
      <c r="L780" t="n">
        <v>32.75</v>
      </c>
      <c r="M780" t="n">
        <v>6</v>
      </c>
      <c r="N780" t="n">
        <v>51.5</v>
      </c>
      <c r="O780" t="n">
        <v>28192.65</v>
      </c>
      <c r="P780" t="n">
        <v>280.25</v>
      </c>
      <c r="Q780" t="n">
        <v>452.56</v>
      </c>
      <c r="R780" t="n">
        <v>68.94</v>
      </c>
      <c r="S780" t="n">
        <v>57.64</v>
      </c>
      <c r="T780" t="n">
        <v>3570.22</v>
      </c>
      <c r="U780" t="n">
        <v>0.84</v>
      </c>
      <c r="V780" t="n">
        <v>0.89</v>
      </c>
      <c r="W780" t="n">
        <v>6.81</v>
      </c>
      <c r="X780" t="n">
        <v>0.2</v>
      </c>
      <c r="Y780" t="n">
        <v>1</v>
      </c>
      <c r="Z780" t="n">
        <v>10</v>
      </c>
    </row>
    <row r="781">
      <c r="A781" t="n">
        <v>128</v>
      </c>
      <c r="B781" t="n">
        <v>90</v>
      </c>
      <c r="C781" t="inlineStr">
        <is>
          <t xml:space="preserve">CONCLUIDO	</t>
        </is>
      </c>
      <c r="D781" t="n">
        <v>3.7533</v>
      </c>
      <c r="E781" t="n">
        <v>26.64</v>
      </c>
      <c r="F781" t="n">
        <v>23.94</v>
      </c>
      <c r="G781" t="n">
        <v>179.54</v>
      </c>
      <c r="H781" t="n">
        <v>2.58</v>
      </c>
      <c r="I781" t="n">
        <v>8</v>
      </c>
      <c r="J781" t="n">
        <v>227.11</v>
      </c>
      <c r="K781" t="n">
        <v>52.44</v>
      </c>
      <c r="L781" t="n">
        <v>33</v>
      </c>
      <c r="M781" t="n">
        <v>6</v>
      </c>
      <c r="N781" t="n">
        <v>51.67</v>
      </c>
      <c r="O781" t="n">
        <v>28244.51</v>
      </c>
      <c r="P781" t="n">
        <v>278.82</v>
      </c>
      <c r="Q781" t="n">
        <v>452.55</v>
      </c>
      <c r="R781" t="n">
        <v>69.34999999999999</v>
      </c>
      <c r="S781" t="n">
        <v>57.64</v>
      </c>
      <c r="T781" t="n">
        <v>3770.55</v>
      </c>
      <c r="U781" t="n">
        <v>0.83</v>
      </c>
      <c r="V781" t="n">
        <v>0.89</v>
      </c>
      <c r="W781" t="n">
        <v>6.81</v>
      </c>
      <c r="X781" t="n">
        <v>0.21</v>
      </c>
      <c r="Y781" t="n">
        <v>1</v>
      </c>
      <c r="Z781" t="n">
        <v>10</v>
      </c>
    </row>
    <row r="782">
      <c r="A782" t="n">
        <v>129</v>
      </c>
      <c r="B782" t="n">
        <v>90</v>
      </c>
      <c r="C782" t="inlineStr">
        <is>
          <t xml:space="preserve">CONCLUIDO	</t>
        </is>
      </c>
      <c r="D782" t="n">
        <v>3.7623</v>
      </c>
      <c r="E782" t="n">
        <v>26.58</v>
      </c>
      <c r="F782" t="n">
        <v>23.91</v>
      </c>
      <c r="G782" t="n">
        <v>204.95</v>
      </c>
      <c r="H782" t="n">
        <v>2.6</v>
      </c>
      <c r="I782" t="n">
        <v>7</v>
      </c>
      <c r="J782" t="n">
        <v>227.53</v>
      </c>
      <c r="K782" t="n">
        <v>52.44</v>
      </c>
      <c r="L782" t="n">
        <v>33.25</v>
      </c>
      <c r="M782" t="n">
        <v>5</v>
      </c>
      <c r="N782" t="n">
        <v>51.84</v>
      </c>
      <c r="O782" t="n">
        <v>28296.43</v>
      </c>
      <c r="P782" t="n">
        <v>278.44</v>
      </c>
      <c r="Q782" t="n">
        <v>452.55</v>
      </c>
      <c r="R782" t="n">
        <v>68.42</v>
      </c>
      <c r="S782" t="n">
        <v>57.64</v>
      </c>
      <c r="T782" t="n">
        <v>3314.07</v>
      </c>
      <c r="U782" t="n">
        <v>0.84</v>
      </c>
      <c r="V782" t="n">
        <v>0.89</v>
      </c>
      <c r="W782" t="n">
        <v>6.81</v>
      </c>
      <c r="X782" t="n">
        <v>0.19</v>
      </c>
      <c r="Y782" t="n">
        <v>1</v>
      </c>
      <c r="Z782" t="n">
        <v>10</v>
      </c>
    </row>
    <row r="783">
      <c r="A783" t="n">
        <v>130</v>
      </c>
      <c r="B783" t="n">
        <v>90</v>
      </c>
      <c r="C783" t="inlineStr">
        <is>
          <t xml:space="preserve">CONCLUIDO	</t>
        </is>
      </c>
      <c r="D783" t="n">
        <v>3.7626</v>
      </c>
      <c r="E783" t="n">
        <v>26.58</v>
      </c>
      <c r="F783" t="n">
        <v>23.91</v>
      </c>
      <c r="G783" t="n">
        <v>204.92</v>
      </c>
      <c r="H783" t="n">
        <v>2.61</v>
      </c>
      <c r="I783" t="n">
        <v>7</v>
      </c>
      <c r="J783" t="n">
        <v>227.95</v>
      </c>
      <c r="K783" t="n">
        <v>52.44</v>
      </c>
      <c r="L783" t="n">
        <v>33.5</v>
      </c>
      <c r="M783" t="n">
        <v>5</v>
      </c>
      <c r="N783" t="n">
        <v>52.01</v>
      </c>
      <c r="O783" t="n">
        <v>28348.41</v>
      </c>
      <c r="P783" t="n">
        <v>279.06</v>
      </c>
      <c r="Q783" t="n">
        <v>452.57</v>
      </c>
      <c r="R783" t="n">
        <v>68.36</v>
      </c>
      <c r="S783" t="n">
        <v>57.64</v>
      </c>
      <c r="T783" t="n">
        <v>3285.17</v>
      </c>
      <c r="U783" t="n">
        <v>0.84</v>
      </c>
      <c r="V783" t="n">
        <v>0.89</v>
      </c>
      <c r="W783" t="n">
        <v>6.8</v>
      </c>
      <c r="X783" t="n">
        <v>0.18</v>
      </c>
      <c r="Y783" t="n">
        <v>1</v>
      </c>
      <c r="Z783" t="n">
        <v>10</v>
      </c>
    </row>
    <row r="784">
      <c r="A784" t="n">
        <v>131</v>
      </c>
      <c r="B784" t="n">
        <v>90</v>
      </c>
      <c r="C784" t="inlineStr">
        <is>
          <t xml:space="preserve">CONCLUIDO	</t>
        </is>
      </c>
      <c r="D784" t="n">
        <v>3.7628</v>
      </c>
      <c r="E784" t="n">
        <v>26.58</v>
      </c>
      <c r="F784" t="n">
        <v>23.91</v>
      </c>
      <c r="G784" t="n">
        <v>204.91</v>
      </c>
      <c r="H784" t="n">
        <v>2.63</v>
      </c>
      <c r="I784" t="n">
        <v>7</v>
      </c>
      <c r="J784" t="n">
        <v>228.38</v>
      </c>
      <c r="K784" t="n">
        <v>52.44</v>
      </c>
      <c r="L784" t="n">
        <v>33.75</v>
      </c>
      <c r="M784" t="n">
        <v>5</v>
      </c>
      <c r="N784" t="n">
        <v>52.18</v>
      </c>
      <c r="O784" t="n">
        <v>28400.46</v>
      </c>
      <c r="P784" t="n">
        <v>279.3</v>
      </c>
      <c r="Q784" t="n">
        <v>452.57</v>
      </c>
      <c r="R784" t="n">
        <v>68.25</v>
      </c>
      <c r="S784" t="n">
        <v>57.64</v>
      </c>
      <c r="T784" t="n">
        <v>3226.26</v>
      </c>
      <c r="U784" t="n">
        <v>0.84</v>
      </c>
      <c r="V784" t="n">
        <v>0.89</v>
      </c>
      <c r="W784" t="n">
        <v>6.81</v>
      </c>
      <c r="X784" t="n">
        <v>0.18</v>
      </c>
      <c r="Y784" t="n">
        <v>1</v>
      </c>
      <c r="Z784" t="n">
        <v>10</v>
      </c>
    </row>
    <row r="785">
      <c r="A785" t="n">
        <v>132</v>
      </c>
      <c r="B785" t="n">
        <v>90</v>
      </c>
      <c r="C785" t="inlineStr">
        <is>
          <t xml:space="preserve">CONCLUIDO	</t>
        </is>
      </c>
      <c r="D785" t="n">
        <v>3.7636</v>
      </c>
      <c r="E785" t="n">
        <v>26.57</v>
      </c>
      <c r="F785" t="n">
        <v>23.9</v>
      </c>
      <c r="G785" t="n">
        <v>204.86</v>
      </c>
      <c r="H785" t="n">
        <v>2.64</v>
      </c>
      <c r="I785" t="n">
        <v>7</v>
      </c>
      <c r="J785" t="n">
        <v>228.8</v>
      </c>
      <c r="K785" t="n">
        <v>52.44</v>
      </c>
      <c r="L785" t="n">
        <v>34</v>
      </c>
      <c r="M785" t="n">
        <v>5</v>
      </c>
      <c r="N785" t="n">
        <v>52.36</v>
      </c>
      <c r="O785" t="n">
        <v>28452.56</v>
      </c>
      <c r="P785" t="n">
        <v>279.81</v>
      </c>
      <c r="Q785" t="n">
        <v>452.59</v>
      </c>
      <c r="R785" t="n">
        <v>68.17</v>
      </c>
      <c r="S785" t="n">
        <v>57.64</v>
      </c>
      <c r="T785" t="n">
        <v>3187.35</v>
      </c>
      <c r="U785" t="n">
        <v>0.85</v>
      </c>
      <c r="V785" t="n">
        <v>0.89</v>
      </c>
      <c r="W785" t="n">
        <v>6.8</v>
      </c>
      <c r="X785" t="n">
        <v>0.18</v>
      </c>
      <c r="Y785" t="n">
        <v>1</v>
      </c>
      <c r="Z785" t="n">
        <v>10</v>
      </c>
    </row>
    <row r="786">
      <c r="A786" t="n">
        <v>133</v>
      </c>
      <c r="B786" t="n">
        <v>90</v>
      </c>
      <c r="C786" t="inlineStr">
        <is>
          <t xml:space="preserve">CONCLUIDO	</t>
        </is>
      </c>
      <c r="D786" t="n">
        <v>3.7648</v>
      </c>
      <c r="E786" t="n">
        <v>26.56</v>
      </c>
      <c r="F786" t="n">
        <v>23.89</v>
      </c>
      <c r="G786" t="n">
        <v>204.79</v>
      </c>
      <c r="H786" t="n">
        <v>2.66</v>
      </c>
      <c r="I786" t="n">
        <v>7</v>
      </c>
      <c r="J786" t="n">
        <v>229.22</v>
      </c>
      <c r="K786" t="n">
        <v>52.44</v>
      </c>
      <c r="L786" t="n">
        <v>34.25</v>
      </c>
      <c r="M786" t="n">
        <v>5</v>
      </c>
      <c r="N786" t="n">
        <v>52.53</v>
      </c>
      <c r="O786" t="n">
        <v>28504.72</v>
      </c>
      <c r="P786" t="n">
        <v>280.44</v>
      </c>
      <c r="Q786" t="n">
        <v>452.58</v>
      </c>
      <c r="R786" t="n">
        <v>67.93000000000001</v>
      </c>
      <c r="S786" t="n">
        <v>57.64</v>
      </c>
      <c r="T786" t="n">
        <v>3070.05</v>
      </c>
      <c r="U786" t="n">
        <v>0.85</v>
      </c>
      <c r="V786" t="n">
        <v>0.89</v>
      </c>
      <c r="W786" t="n">
        <v>6.8</v>
      </c>
      <c r="X786" t="n">
        <v>0.17</v>
      </c>
      <c r="Y786" t="n">
        <v>1</v>
      </c>
      <c r="Z786" t="n">
        <v>10</v>
      </c>
    </row>
    <row r="787">
      <c r="A787" t="n">
        <v>134</v>
      </c>
      <c r="B787" t="n">
        <v>90</v>
      </c>
      <c r="C787" t="inlineStr">
        <is>
          <t xml:space="preserve">CONCLUIDO	</t>
        </is>
      </c>
      <c r="D787" t="n">
        <v>3.7645</v>
      </c>
      <c r="E787" t="n">
        <v>26.56</v>
      </c>
      <c r="F787" t="n">
        <v>23.89</v>
      </c>
      <c r="G787" t="n">
        <v>204.81</v>
      </c>
      <c r="H787" t="n">
        <v>2.67</v>
      </c>
      <c r="I787" t="n">
        <v>7</v>
      </c>
      <c r="J787" t="n">
        <v>229.64</v>
      </c>
      <c r="K787" t="n">
        <v>52.44</v>
      </c>
      <c r="L787" t="n">
        <v>34.5</v>
      </c>
      <c r="M787" t="n">
        <v>5</v>
      </c>
      <c r="N787" t="n">
        <v>52.7</v>
      </c>
      <c r="O787" t="n">
        <v>28556.95</v>
      </c>
      <c r="P787" t="n">
        <v>280.88</v>
      </c>
      <c r="Q787" t="n">
        <v>452.55</v>
      </c>
      <c r="R787" t="n">
        <v>67.91</v>
      </c>
      <c r="S787" t="n">
        <v>57.64</v>
      </c>
      <c r="T787" t="n">
        <v>3056.01</v>
      </c>
      <c r="U787" t="n">
        <v>0.85</v>
      </c>
      <c r="V787" t="n">
        <v>0.89</v>
      </c>
      <c r="W787" t="n">
        <v>6.8</v>
      </c>
      <c r="X787" t="n">
        <v>0.17</v>
      </c>
      <c r="Y787" t="n">
        <v>1</v>
      </c>
      <c r="Z787" t="n">
        <v>10</v>
      </c>
    </row>
    <row r="788">
      <c r="A788" t="n">
        <v>135</v>
      </c>
      <c r="B788" t="n">
        <v>90</v>
      </c>
      <c r="C788" t="inlineStr">
        <is>
          <t xml:space="preserve">CONCLUIDO	</t>
        </is>
      </c>
      <c r="D788" t="n">
        <v>3.764</v>
      </c>
      <c r="E788" t="n">
        <v>26.57</v>
      </c>
      <c r="F788" t="n">
        <v>23.9</v>
      </c>
      <c r="G788" t="n">
        <v>204.84</v>
      </c>
      <c r="H788" t="n">
        <v>2.69</v>
      </c>
      <c r="I788" t="n">
        <v>7</v>
      </c>
      <c r="J788" t="n">
        <v>230.07</v>
      </c>
      <c r="K788" t="n">
        <v>52.44</v>
      </c>
      <c r="L788" t="n">
        <v>34.75</v>
      </c>
      <c r="M788" t="n">
        <v>5</v>
      </c>
      <c r="N788" t="n">
        <v>52.88</v>
      </c>
      <c r="O788" t="n">
        <v>28609.23</v>
      </c>
      <c r="P788" t="n">
        <v>281.21</v>
      </c>
      <c r="Q788" t="n">
        <v>452.55</v>
      </c>
      <c r="R788" t="n">
        <v>68.06</v>
      </c>
      <c r="S788" t="n">
        <v>57.64</v>
      </c>
      <c r="T788" t="n">
        <v>3132.44</v>
      </c>
      <c r="U788" t="n">
        <v>0.85</v>
      </c>
      <c r="V788" t="n">
        <v>0.89</v>
      </c>
      <c r="W788" t="n">
        <v>6.81</v>
      </c>
      <c r="X788" t="n">
        <v>0.17</v>
      </c>
      <c r="Y788" t="n">
        <v>1</v>
      </c>
      <c r="Z788" t="n">
        <v>10</v>
      </c>
    </row>
    <row r="789">
      <c r="A789" t="n">
        <v>136</v>
      </c>
      <c r="B789" t="n">
        <v>90</v>
      </c>
      <c r="C789" t="inlineStr">
        <is>
          <t xml:space="preserve">CONCLUIDO	</t>
        </is>
      </c>
      <c r="D789" t="n">
        <v>3.7645</v>
      </c>
      <c r="E789" t="n">
        <v>26.56</v>
      </c>
      <c r="F789" t="n">
        <v>23.89</v>
      </c>
      <c r="G789" t="n">
        <v>204.81</v>
      </c>
      <c r="H789" t="n">
        <v>2.7</v>
      </c>
      <c r="I789" t="n">
        <v>7</v>
      </c>
      <c r="J789" t="n">
        <v>230.49</v>
      </c>
      <c r="K789" t="n">
        <v>52.44</v>
      </c>
      <c r="L789" t="n">
        <v>35</v>
      </c>
      <c r="M789" t="n">
        <v>5</v>
      </c>
      <c r="N789" t="n">
        <v>53.05</v>
      </c>
      <c r="O789" t="n">
        <v>28661.58</v>
      </c>
      <c r="P789" t="n">
        <v>281.33</v>
      </c>
      <c r="Q789" t="n">
        <v>452.55</v>
      </c>
      <c r="R789" t="n">
        <v>67.90000000000001</v>
      </c>
      <c r="S789" t="n">
        <v>57.64</v>
      </c>
      <c r="T789" t="n">
        <v>3053.86</v>
      </c>
      <c r="U789" t="n">
        <v>0.85</v>
      </c>
      <c r="V789" t="n">
        <v>0.89</v>
      </c>
      <c r="W789" t="n">
        <v>6.8</v>
      </c>
      <c r="X789" t="n">
        <v>0.17</v>
      </c>
      <c r="Y789" t="n">
        <v>1</v>
      </c>
      <c r="Z789" t="n">
        <v>10</v>
      </c>
    </row>
    <row r="790">
      <c r="A790" t="n">
        <v>137</v>
      </c>
      <c r="B790" t="n">
        <v>90</v>
      </c>
      <c r="C790" t="inlineStr">
        <is>
          <t xml:space="preserve">CONCLUIDO	</t>
        </is>
      </c>
      <c r="D790" t="n">
        <v>3.7649</v>
      </c>
      <c r="E790" t="n">
        <v>26.56</v>
      </c>
      <c r="F790" t="n">
        <v>23.89</v>
      </c>
      <c r="G790" t="n">
        <v>204.78</v>
      </c>
      <c r="H790" t="n">
        <v>2.71</v>
      </c>
      <c r="I790" t="n">
        <v>7</v>
      </c>
      <c r="J790" t="n">
        <v>230.92</v>
      </c>
      <c r="K790" t="n">
        <v>52.44</v>
      </c>
      <c r="L790" t="n">
        <v>35.25</v>
      </c>
      <c r="M790" t="n">
        <v>5</v>
      </c>
      <c r="N790" t="n">
        <v>53.23</v>
      </c>
      <c r="O790" t="n">
        <v>28713.99</v>
      </c>
      <c r="P790" t="n">
        <v>281.32</v>
      </c>
      <c r="Q790" t="n">
        <v>452.55</v>
      </c>
      <c r="R790" t="n">
        <v>67.87</v>
      </c>
      <c r="S790" t="n">
        <v>57.64</v>
      </c>
      <c r="T790" t="n">
        <v>3039.68</v>
      </c>
      <c r="U790" t="n">
        <v>0.85</v>
      </c>
      <c r="V790" t="n">
        <v>0.89</v>
      </c>
      <c r="W790" t="n">
        <v>6.8</v>
      </c>
      <c r="X790" t="n">
        <v>0.17</v>
      </c>
      <c r="Y790" t="n">
        <v>1</v>
      </c>
      <c r="Z790" t="n">
        <v>10</v>
      </c>
    </row>
    <row r="791">
      <c r="A791" t="n">
        <v>138</v>
      </c>
      <c r="B791" t="n">
        <v>90</v>
      </c>
      <c r="C791" t="inlineStr">
        <is>
          <t xml:space="preserve">CONCLUIDO	</t>
        </is>
      </c>
      <c r="D791" t="n">
        <v>3.7633</v>
      </c>
      <c r="E791" t="n">
        <v>26.57</v>
      </c>
      <c r="F791" t="n">
        <v>23.9</v>
      </c>
      <c r="G791" t="n">
        <v>204.88</v>
      </c>
      <c r="H791" t="n">
        <v>2.73</v>
      </c>
      <c r="I791" t="n">
        <v>7</v>
      </c>
      <c r="J791" t="n">
        <v>231.34</v>
      </c>
      <c r="K791" t="n">
        <v>52.44</v>
      </c>
      <c r="L791" t="n">
        <v>35.5</v>
      </c>
      <c r="M791" t="n">
        <v>5</v>
      </c>
      <c r="N791" t="n">
        <v>53.4</v>
      </c>
      <c r="O791" t="n">
        <v>28766.46</v>
      </c>
      <c r="P791" t="n">
        <v>281.31</v>
      </c>
      <c r="Q791" t="n">
        <v>452.56</v>
      </c>
      <c r="R791" t="n">
        <v>68.11</v>
      </c>
      <c r="S791" t="n">
        <v>57.64</v>
      </c>
      <c r="T791" t="n">
        <v>3160.33</v>
      </c>
      <c r="U791" t="n">
        <v>0.85</v>
      </c>
      <c r="V791" t="n">
        <v>0.89</v>
      </c>
      <c r="W791" t="n">
        <v>6.81</v>
      </c>
      <c r="X791" t="n">
        <v>0.18</v>
      </c>
      <c r="Y791" t="n">
        <v>1</v>
      </c>
      <c r="Z791" t="n">
        <v>10</v>
      </c>
    </row>
    <row r="792">
      <c r="A792" t="n">
        <v>139</v>
      </c>
      <c r="B792" t="n">
        <v>90</v>
      </c>
      <c r="C792" t="inlineStr">
        <is>
          <t xml:space="preserve">CONCLUIDO	</t>
        </is>
      </c>
      <c r="D792" t="n">
        <v>3.7636</v>
      </c>
      <c r="E792" t="n">
        <v>26.57</v>
      </c>
      <c r="F792" t="n">
        <v>23.9</v>
      </c>
      <c r="G792" t="n">
        <v>204.87</v>
      </c>
      <c r="H792" t="n">
        <v>2.74</v>
      </c>
      <c r="I792" t="n">
        <v>7</v>
      </c>
      <c r="J792" t="n">
        <v>231.77</v>
      </c>
      <c r="K792" t="n">
        <v>52.44</v>
      </c>
      <c r="L792" t="n">
        <v>35.75</v>
      </c>
      <c r="M792" t="n">
        <v>5</v>
      </c>
      <c r="N792" t="n">
        <v>53.58</v>
      </c>
      <c r="O792" t="n">
        <v>28818.99</v>
      </c>
      <c r="P792" t="n">
        <v>281.17</v>
      </c>
      <c r="Q792" t="n">
        <v>452.56</v>
      </c>
      <c r="R792" t="n">
        <v>68.04000000000001</v>
      </c>
      <c r="S792" t="n">
        <v>57.64</v>
      </c>
      <c r="T792" t="n">
        <v>3123.42</v>
      </c>
      <c r="U792" t="n">
        <v>0.85</v>
      </c>
      <c r="V792" t="n">
        <v>0.89</v>
      </c>
      <c r="W792" t="n">
        <v>6.81</v>
      </c>
      <c r="X792" t="n">
        <v>0.18</v>
      </c>
      <c r="Y792" t="n">
        <v>1</v>
      </c>
      <c r="Z792" t="n">
        <v>10</v>
      </c>
    </row>
    <row r="793">
      <c r="A793" t="n">
        <v>140</v>
      </c>
      <c r="B793" t="n">
        <v>90</v>
      </c>
      <c r="C793" t="inlineStr">
        <is>
          <t xml:space="preserve">CONCLUIDO	</t>
        </is>
      </c>
      <c r="D793" t="n">
        <v>3.7642</v>
      </c>
      <c r="E793" t="n">
        <v>26.57</v>
      </c>
      <c r="F793" t="n">
        <v>23.9</v>
      </c>
      <c r="G793" t="n">
        <v>204.83</v>
      </c>
      <c r="H793" t="n">
        <v>2.76</v>
      </c>
      <c r="I793" t="n">
        <v>7</v>
      </c>
      <c r="J793" t="n">
        <v>232.2</v>
      </c>
      <c r="K793" t="n">
        <v>52.44</v>
      </c>
      <c r="L793" t="n">
        <v>36</v>
      </c>
      <c r="M793" t="n">
        <v>5</v>
      </c>
      <c r="N793" t="n">
        <v>53.75</v>
      </c>
      <c r="O793" t="n">
        <v>28871.58</v>
      </c>
      <c r="P793" t="n">
        <v>281.24</v>
      </c>
      <c r="Q793" t="n">
        <v>452.58</v>
      </c>
      <c r="R793" t="n">
        <v>68.02</v>
      </c>
      <c r="S793" t="n">
        <v>57.64</v>
      </c>
      <c r="T793" t="n">
        <v>3113.66</v>
      </c>
      <c r="U793" t="n">
        <v>0.85</v>
      </c>
      <c r="V793" t="n">
        <v>0.89</v>
      </c>
      <c r="W793" t="n">
        <v>6.8</v>
      </c>
      <c r="X793" t="n">
        <v>0.17</v>
      </c>
      <c r="Y793" t="n">
        <v>1</v>
      </c>
      <c r="Z793" t="n">
        <v>10</v>
      </c>
    </row>
    <row r="794">
      <c r="A794" t="n">
        <v>141</v>
      </c>
      <c r="B794" t="n">
        <v>90</v>
      </c>
      <c r="C794" t="inlineStr">
        <is>
          <t xml:space="preserve">CONCLUIDO	</t>
        </is>
      </c>
      <c r="D794" t="n">
        <v>3.7654</v>
      </c>
      <c r="E794" t="n">
        <v>26.56</v>
      </c>
      <c r="F794" t="n">
        <v>23.89</v>
      </c>
      <c r="G794" t="n">
        <v>204.75</v>
      </c>
      <c r="H794" t="n">
        <v>2.77</v>
      </c>
      <c r="I794" t="n">
        <v>7</v>
      </c>
      <c r="J794" t="n">
        <v>232.62</v>
      </c>
      <c r="K794" t="n">
        <v>52.44</v>
      </c>
      <c r="L794" t="n">
        <v>36.25</v>
      </c>
      <c r="M794" t="n">
        <v>5</v>
      </c>
      <c r="N794" t="n">
        <v>53.93</v>
      </c>
      <c r="O794" t="n">
        <v>28924.24</v>
      </c>
      <c r="P794" t="n">
        <v>280.71</v>
      </c>
      <c r="Q794" t="n">
        <v>452.57</v>
      </c>
      <c r="R794" t="n">
        <v>67.62</v>
      </c>
      <c r="S794" t="n">
        <v>57.64</v>
      </c>
      <c r="T794" t="n">
        <v>2915</v>
      </c>
      <c r="U794" t="n">
        <v>0.85</v>
      </c>
      <c r="V794" t="n">
        <v>0.89</v>
      </c>
      <c r="W794" t="n">
        <v>6.81</v>
      </c>
      <c r="X794" t="n">
        <v>0.16</v>
      </c>
      <c r="Y794" t="n">
        <v>1</v>
      </c>
      <c r="Z794" t="n">
        <v>10</v>
      </c>
    </row>
    <row r="795">
      <c r="A795" t="n">
        <v>142</v>
      </c>
      <c r="B795" t="n">
        <v>90</v>
      </c>
      <c r="C795" t="inlineStr">
        <is>
          <t xml:space="preserve">CONCLUIDO	</t>
        </is>
      </c>
      <c r="D795" t="n">
        <v>3.7654</v>
      </c>
      <c r="E795" t="n">
        <v>26.56</v>
      </c>
      <c r="F795" t="n">
        <v>23.89</v>
      </c>
      <c r="G795" t="n">
        <v>204.76</v>
      </c>
      <c r="H795" t="n">
        <v>2.78</v>
      </c>
      <c r="I795" t="n">
        <v>7</v>
      </c>
      <c r="J795" t="n">
        <v>233.05</v>
      </c>
      <c r="K795" t="n">
        <v>52.44</v>
      </c>
      <c r="L795" t="n">
        <v>36.5</v>
      </c>
      <c r="M795" t="n">
        <v>4</v>
      </c>
      <c r="N795" t="n">
        <v>54.11</v>
      </c>
      <c r="O795" t="n">
        <v>28976.96</v>
      </c>
      <c r="P795" t="n">
        <v>280.46</v>
      </c>
      <c r="Q795" t="n">
        <v>452.58</v>
      </c>
      <c r="R795" t="n">
        <v>67.64</v>
      </c>
      <c r="S795" t="n">
        <v>57.64</v>
      </c>
      <c r="T795" t="n">
        <v>2923.7</v>
      </c>
      <c r="U795" t="n">
        <v>0.85</v>
      </c>
      <c r="V795" t="n">
        <v>0.89</v>
      </c>
      <c r="W795" t="n">
        <v>6.81</v>
      </c>
      <c r="X795" t="n">
        <v>0.16</v>
      </c>
      <c r="Y795" t="n">
        <v>1</v>
      </c>
      <c r="Z795" t="n">
        <v>10</v>
      </c>
    </row>
    <row r="796">
      <c r="A796" t="n">
        <v>143</v>
      </c>
      <c r="B796" t="n">
        <v>90</v>
      </c>
      <c r="C796" t="inlineStr">
        <is>
          <t xml:space="preserve">CONCLUIDO	</t>
        </is>
      </c>
      <c r="D796" t="n">
        <v>3.7657</v>
      </c>
      <c r="E796" t="n">
        <v>26.56</v>
      </c>
      <c r="F796" t="n">
        <v>23.89</v>
      </c>
      <c r="G796" t="n">
        <v>204.74</v>
      </c>
      <c r="H796" t="n">
        <v>2.8</v>
      </c>
      <c r="I796" t="n">
        <v>7</v>
      </c>
      <c r="J796" t="n">
        <v>233.48</v>
      </c>
      <c r="K796" t="n">
        <v>52.44</v>
      </c>
      <c r="L796" t="n">
        <v>36.75</v>
      </c>
      <c r="M796" t="n">
        <v>4</v>
      </c>
      <c r="N796" t="n">
        <v>54.29</v>
      </c>
      <c r="O796" t="n">
        <v>29029.74</v>
      </c>
      <c r="P796" t="n">
        <v>280.25</v>
      </c>
      <c r="Q796" t="n">
        <v>452.55</v>
      </c>
      <c r="R796" t="n">
        <v>67.59999999999999</v>
      </c>
      <c r="S796" t="n">
        <v>57.64</v>
      </c>
      <c r="T796" t="n">
        <v>2904.33</v>
      </c>
      <c r="U796" t="n">
        <v>0.85</v>
      </c>
      <c r="V796" t="n">
        <v>0.89</v>
      </c>
      <c r="W796" t="n">
        <v>6.81</v>
      </c>
      <c r="X796" t="n">
        <v>0.16</v>
      </c>
      <c r="Y796" t="n">
        <v>1</v>
      </c>
      <c r="Z796" t="n">
        <v>10</v>
      </c>
    </row>
    <row r="797">
      <c r="A797" t="n">
        <v>144</v>
      </c>
      <c r="B797" t="n">
        <v>90</v>
      </c>
      <c r="C797" t="inlineStr">
        <is>
          <t xml:space="preserve">CONCLUIDO	</t>
        </is>
      </c>
      <c r="D797" t="n">
        <v>3.7659</v>
      </c>
      <c r="E797" t="n">
        <v>26.55</v>
      </c>
      <c r="F797" t="n">
        <v>23.88</v>
      </c>
      <c r="G797" t="n">
        <v>204.73</v>
      </c>
      <c r="H797" t="n">
        <v>2.81</v>
      </c>
      <c r="I797" t="n">
        <v>7</v>
      </c>
      <c r="J797" t="n">
        <v>233.91</v>
      </c>
      <c r="K797" t="n">
        <v>52.44</v>
      </c>
      <c r="L797" t="n">
        <v>37</v>
      </c>
      <c r="M797" t="n">
        <v>4</v>
      </c>
      <c r="N797" t="n">
        <v>54.46</v>
      </c>
      <c r="O797" t="n">
        <v>29082.59</v>
      </c>
      <c r="P797" t="n">
        <v>279.68</v>
      </c>
      <c r="Q797" t="n">
        <v>452.6</v>
      </c>
      <c r="R797" t="n">
        <v>67.48999999999999</v>
      </c>
      <c r="S797" t="n">
        <v>57.64</v>
      </c>
      <c r="T797" t="n">
        <v>2847.61</v>
      </c>
      <c r="U797" t="n">
        <v>0.85</v>
      </c>
      <c r="V797" t="n">
        <v>0.89</v>
      </c>
      <c r="W797" t="n">
        <v>6.81</v>
      </c>
      <c r="X797" t="n">
        <v>0.16</v>
      </c>
      <c r="Y797" t="n">
        <v>1</v>
      </c>
      <c r="Z797" t="n">
        <v>10</v>
      </c>
    </row>
    <row r="798">
      <c r="A798" t="n">
        <v>145</v>
      </c>
      <c r="B798" t="n">
        <v>90</v>
      </c>
      <c r="C798" t="inlineStr">
        <is>
          <t xml:space="preserve">CONCLUIDO	</t>
        </is>
      </c>
      <c r="D798" t="n">
        <v>3.7657</v>
      </c>
      <c r="E798" t="n">
        <v>26.56</v>
      </c>
      <c r="F798" t="n">
        <v>23.89</v>
      </c>
      <c r="G798" t="n">
        <v>204.74</v>
      </c>
      <c r="H798" t="n">
        <v>2.83</v>
      </c>
      <c r="I798" t="n">
        <v>7</v>
      </c>
      <c r="J798" t="n">
        <v>234.34</v>
      </c>
      <c r="K798" t="n">
        <v>52.44</v>
      </c>
      <c r="L798" t="n">
        <v>37.25</v>
      </c>
      <c r="M798" t="n">
        <v>4</v>
      </c>
      <c r="N798" t="n">
        <v>54.64</v>
      </c>
      <c r="O798" t="n">
        <v>29135.5</v>
      </c>
      <c r="P798" t="n">
        <v>279.97</v>
      </c>
      <c r="Q798" t="n">
        <v>452.56</v>
      </c>
      <c r="R798" t="n">
        <v>67.59999999999999</v>
      </c>
      <c r="S798" t="n">
        <v>57.64</v>
      </c>
      <c r="T798" t="n">
        <v>2901.51</v>
      </c>
      <c r="U798" t="n">
        <v>0.85</v>
      </c>
      <c r="V798" t="n">
        <v>0.89</v>
      </c>
      <c r="W798" t="n">
        <v>6.81</v>
      </c>
      <c r="X798" t="n">
        <v>0.16</v>
      </c>
      <c r="Y798" t="n">
        <v>1</v>
      </c>
      <c r="Z798" t="n">
        <v>10</v>
      </c>
    </row>
    <row r="799">
      <c r="A799" t="n">
        <v>146</v>
      </c>
      <c r="B799" t="n">
        <v>90</v>
      </c>
      <c r="C799" t="inlineStr">
        <is>
          <t xml:space="preserve">CONCLUIDO	</t>
        </is>
      </c>
      <c r="D799" t="n">
        <v>3.766</v>
      </c>
      <c r="E799" t="n">
        <v>26.55</v>
      </c>
      <c r="F799" t="n">
        <v>23.88</v>
      </c>
      <c r="G799" t="n">
        <v>204.72</v>
      </c>
      <c r="H799" t="n">
        <v>2.84</v>
      </c>
      <c r="I799" t="n">
        <v>7</v>
      </c>
      <c r="J799" t="n">
        <v>234.76</v>
      </c>
      <c r="K799" t="n">
        <v>52.44</v>
      </c>
      <c r="L799" t="n">
        <v>37.5</v>
      </c>
      <c r="M799" t="n">
        <v>4</v>
      </c>
      <c r="N799" t="n">
        <v>54.82</v>
      </c>
      <c r="O799" t="n">
        <v>29188.47</v>
      </c>
      <c r="P799" t="n">
        <v>279.76</v>
      </c>
      <c r="Q799" t="n">
        <v>452.6</v>
      </c>
      <c r="R799" t="n">
        <v>67.52</v>
      </c>
      <c r="S799" t="n">
        <v>57.64</v>
      </c>
      <c r="T799" t="n">
        <v>2861.1</v>
      </c>
      <c r="U799" t="n">
        <v>0.85</v>
      </c>
      <c r="V799" t="n">
        <v>0.89</v>
      </c>
      <c r="W799" t="n">
        <v>6.81</v>
      </c>
      <c r="X799" t="n">
        <v>0.16</v>
      </c>
      <c r="Y799" t="n">
        <v>1</v>
      </c>
      <c r="Z799" t="n">
        <v>10</v>
      </c>
    </row>
    <row r="800">
      <c r="A800" t="n">
        <v>147</v>
      </c>
      <c r="B800" t="n">
        <v>90</v>
      </c>
      <c r="C800" t="inlineStr">
        <is>
          <t xml:space="preserve">CONCLUIDO	</t>
        </is>
      </c>
      <c r="D800" t="n">
        <v>3.7661</v>
      </c>
      <c r="E800" t="n">
        <v>26.55</v>
      </c>
      <c r="F800" t="n">
        <v>23.88</v>
      </c>
      <c r="G800" t="n">
        <v>204.71</v>
      </c>
      <c r="H800" t="n">
        <v>2.85</v>
      </c>
      <c r="I800" t="n">
        <v>7</v>
      </c>
      <c r="J800" t="n">
        <v>235.19</v>
      </c>
      <c r="K800" t="n">
        <v>52.44</v>
      </c>
      <c r="L800" t="n">
        <v>37.75</v>
      </c>
      <c r="M800" t="n">
        <v>4</v>
      </c>
      <c r="N800" t="n">
        <v>55</v>
      </c>
      <c r="O800" t="n">
        <v>29241.5</v>
      </c>
      <c r="P800" t="n">
        <v>279.51</v>
      </c>
      <c r="Q800" t="n">
        <v>452.55</v>
      </c>
      <c r="R800" t="n">
        <v>67.44</v>
      </c>
      <c r="S800" t="n">
        <v>57.64</v>
      </c>
      <c r="T800" t="n">
        <v>2825.33</v>
      </c>
      <c r="U800" t="n">
        <v>0.85</v>
      </c>
      <c r="V800" t="n">
        <v>0.89</v>
      </c>
      <c r="W800" t="n">
        <v>6.81</v>
      </c>
      <c r="X800" t="n">
        <v>0.16</v>
      </c>
      <c r="Y800" t="n">
        <v>1</v>
      </c>
      <c r="Z800" t="n">
        <v>10</v>
      </c>
    </row>
    <row r="801">
      <c r="A801" t="n">
        <v>148</v>
      </c>
      <c r="B801" t="n">
        <v>90</v>
      </c>
      <c r="C801" t="inlineStr">
        <is>
          <t xml:space="preserve">CONCLUIDO	</t>
        </is>
      </c>
      <c r="D801" t="n">
        <v>3.7657</v>
      </c>
      <c r="E801" t="n">
        <v>26.56</v>
      </c>
      <c r="F801" t="n">
        <v>23.89</v>
      </c>
      <c r="G801" t="n">
        <v>204.74</v>
      </c>
      <c r="H801" t="n">
        <v>2.87</v>
      </c>
      <c r="I801" t="n">
        <v>7</v>
      </c>
      <c r="J801" t="n">
        <v>235.63</v>
      </c>
      <c r="K801" t="n">
        <v>52.44</v>
      </c>
      <c r="L801" t="n">
        <v>38</v>
      </c>
      <c r="M801" t="n">
        <v>4</v>
      </c>
      <c r="N801" t="n">
        <v>55.18</v>
      </c>
      <c r="O801" t="n">
        <v>29294.6</v>
      </c>
      <c r="P801" t="n">
        <v>279.38</v>
      </c>
      <c r="Q801" t="n">
        <v>452.61</v>
      </c>
      <c r="R801" t="n">
        <v>67.56</v>
      </c>
      <c r="S801" t="n">
        <v>57.64</v>
      </c>
      <c r="T801" t="n">
        <v>2884.69</v>
      </c>
      <c r="U801" t="n">
        <v>0.85</v>
      </c>
      <c r="V801" t="n">
        <v>0.89</v>
      </c>
      <c r="W801" t="n">
        <v>6.81</v>
      </c>
      <c r="X801" t="n">
        <v>0.16</v>
      </c>
      <c r="Y801" t="n">
        <v>1</v>
      </c>
      <c r="Z801" t="n">
        <v>10</v>
      </c>
    </row>
    <row r="802">
      <c r="A802" t="n">
        <v>149</v>
      </c>
      <c r="B802" t="n">
        <v>90</v>
      </c>
      <c r="C802" t="inlineStr">
        <is>
          <t xml:space="preserve">CONCLUIDO	</t>
        </is>
      </c>
      <c r="D802" t="n">
        <v>3.7657</v>
      </c>
      <c r="E802" t="n">
        <v>26.56</v>
      </c>
      <c r="F802" t="n">
        <v>23.89</v>
      </c>
      <c r="G802" t="n">
        <v>204.74</v>
      </c>
      <c r="H802" t="n">
        <v>2.88</v>
      </c>
      <c r="I802" t="n">
        <v>7</v>
      </c>
      <c r="J802" t="n">
        <v>236.06</v>
      </c>
      <c r="K802" t="n">
        <v>52.44</v>
      </c>
      <c r="L802" t="n">
        <v>38.25</v>
      </c>
      <c r="M802" t="n">
        <v>4</v>
      </c>
      <c r="N802" t="n">
        <v>55.36</v>
      </c>
      <c r="O802" t="n">
        <v>29347.77</v>
      </c>
      <c r="P802" t="n">
        <v>278.82</v>
      </c>
      <c r="Q802" t="n">
        <v>452.59</v>
      </c>
      <c r="R802" t="n">
        <v>67.53</v>
      </c>
      <c r="S802" t="n">
        <v>57.64</v>
      </c>
      <c r="T802" t="n">
        <v>2866.85</v>
      </c>
      <c r="U802" t="n">
        <v>0.85</v>
      </c>
      <c r="V802" t="n">
        <v>0.89</v>
      </c>
      <c r="W802" t="n">
        <v>6.81</v>
      </c>
      <c r="X802" t="n">
        <v>0.16</v>
      </c>
      <c r="Y802" t="n">
        <v>1</v>
      </c>
      <c r="Z802" t="n">
        <v>10</v>
      </c>
    </row>
    <row r="803">
      <c r="A803" t="n">
        <v>150</v>
      </c>
      <c r="B803" t="n">
        <v>90</v>
      </c>
      <c r="C803" t="inlineStr">
        <is>
          <t xml:space="preserve">CONCLUIDO	</t>
        </is>
      </c>
      <c r="D803" t="n">
        <v>3.767</v>
      </c>
      <c r="E803" t="n">
        <v>26.55</v>
      </c>
      <c r="F803" t="n">
        <v>23.88</v>
      </c>
      <c r="G803" t="n">
        <v>204.66</v>
      </c>
      <c r="H803" t="n">
        <v>2.89</v>
      </c>
      <c r="I803" t="n">
        <v>7</v>
      </c>
      <c r="J803" t="n">
        <v>236.49</v>
      </c>
      <c r="K803" t="n">
        <v>52.44</v>
      </c>
      <c r="L803" t="n">
        <v>38.5</v>
      </c>
      <c r="M803" t="n">
        <v>4</v>
      </c>
      <c r="N803" t="n">
        <v>55.55</v>
      </c>
      <c r="O803" t="n">
        <v>29400.99</v>
      </c>
      <c r="P803" t="n">
        <v>278.03</v>
      </c>
      <c r="Q803" t="n">
        <v>452.55</v>
      </c>
      <c r="R803" t="n">
        <v>67.27</v>
      </c>
      <c r="S803" t="n">
        <v>57.64</v>
      </c>
      <c r="T803" t="n">
        <v>2739.23</v>
      </c>
      <c r="U803" t="n">
        <v>0.86</v>
      </c>
      <c r="V803" t="n">
        <v>0.89</v>
      </c>
      <c r="W803" t="n">
        <v>6.81</v>
      </c>
      <c r="X803" t="n">
        <v>0.15</v>
      </c>
      <c r="Y803" t="n">
        <v>1</v>
      </c>
      <c r="Z803" t="n">
        <v>10</v>
      </c>
    </row>
    <row r="804">
      <c r="A804" t="n">
        <v>151</v>
      </c>
      <c r="B804" t="n">
        <v>90</v>
      </c>
      <c r="C804" t="inlineStr">
        <is>
          <t xml:space="preserve">CONCLUIDO	</t>
        </is>
      </c>
      <c r="D804" t="n">
        <v>3.7656</v>
      </c>
      <c r="E804" t="n">
        <v>26.56</v>
      </c>
      <c r="F804" t="n">
        <v>23.89</v>
      </c>
      <c r="G804" t="n">
        <v>204.75</v>
      </c>
      <c r="H804" t="n">
        <v>2.91</v>
      </c>
      <c r="I804" t="n">
        <v>7</v>
      </c>
      <c r="J804" t="n">
        <v>236.92</v>
      </c>
      <c r="K804" t="n">
        <v>52.44</v>
      </c>
      <c r="L804" t="n">
        <v>38.75</v>
      </c>
      <c r="M804" t="n">
        <v>3</v>
      </c>
      <c r="N804" t="n">
        <v>55.73</v>
      </c>
      <c r="O804" t="n">
        <v>29454.29</v>
      </c>
      <c r="P804" t="n">
        <v>277.41</v>
      </c>
      <c r="Q804" t="n">
        <v>452.55</v>
      </c>
      <c r="R804" t="n">
        <v>67.55</v>
      </c>
      <c r="S804" t="n">
        <v>57.64</v>
      </c>
      <c r="T804" t="n">
        <v>2876.2</v>
      </c>
      <c r="U804" t="n">
        <v>0.85</v>
      </c>
      <c r="V804" t="n">
        <v>0.89</v>
      </c>
      <c r="W804" t="n">
        <v>6.81</v>
      </c>
      <c r="X804" t="n">
        <v>0.16</v>
      </c>
      <c r="Y804" t="n">
        <v>1</v>
      </c>
      <c r="Z804" t="n">
        <v>10</v>
      </c>
    </row>
    <row r="805">
      <c r="A805" t="n">
        <v>152</v>
      </c>
      <c r="B805" t="n">
        <v>90</v>
      </c>
      <c r="C805" t="inlineStr">
        <is>
          <t xml:space="preserve">CONCLUIDO	</t>
        </is>
      </c>
      <c r="D805" t="n">
        <v>3.7652</v>
      </c>
      <c r="E805" t="n">
        <v>26.56</v>
      </c>
      <c r="F805" t="n">
        <v>23.89</v>
      </c>
      <c r="G805" t="n">
        <v>204.77</v>
      </c>
      <c r="H805" t="n">
        <v>2.92</v>
      </c>
      <c r="I805" t="n">
        <v>7</v>
      </c>
      <c r="J805" t="n">
        <v>237.35</v>
      </c>
      <c r="K805" t="n">
        <v>52.44</v>
      </c>
      <c r="L805" t="n">
        <v>39</v>
      </c>
      <c r="M805" t="n">
        <v>3</v>
      </c>
      <c r="N805" t="n">
        <v>55.91</v>
      </c>
      <c r="O805" t="n">
        <v>29507.65</v>
      </c>
      <c r="P805" t="n">
        <v>277.14</v>
      </c>
      <c r="Q805" t="n">
        <v>452.56</v>
      </c>
      <c r="R805" t="n">
        <v>67.59</v>
      </c>
      <c r="S805" t="n">
        <v>57.64</v>
      </c>
      <c r="T805" t="n">
        <v>2898.4</v>
      </c>
      <c r="U805" t="n">
        <v>0.85</v>
      </c>
      <c r="V805" t="n">
        <v>0.89</v>
      </c>
      <c r="W805" t="n">
        <v>6.81</v>
      </c>
      <c r="X805" t="n">
        <v>0.17</v>
      </c>
      <c r="Y805" t="n">
        <v>1</v>
      </c>
      <c r="Z805" t="n">
        <v>10</v>
      </c>
    </row>
    <row r="806">
      <c r="A806" t="n">
        <v>153</v>
      </c>
      <c r="B806" t="n">
        <v>90</v>
      </c>
      <c r="C806" t="inlineStr">
        <is>
          <t xml:space="preserve">CONCLUIDO	</t>
        </is>
      </c>
      <c r="D806" t="n">
        <v>3.765</v>
      </c>
      <c r="E806" t="n">
        <v>26.56</v>
      </c>
      <c r="F806" t="n">
        <v>23.89</v>
      </c>
      <c r="G806" t="n">
        <v>204.78</v>
      </c>
      <c r="H806" t="n">
        <v>2.94</v>
      </c>
      <c r="I806" t="n">
        <v>7</v>
      </c>
      <c r="J806" t="n">
        <v>237.79</v>
      </c>
      <c r="K806" t="n">
        <v>52.44</v>
      </c>
      <c r="L806" t="n">
        <v>39.25</v>
      </c>
      <c r="M806" t="n">
        <v>3</v>
      </c>
      <c r="N806" t="n">
        <v>56.09</v>
      </c>
      <c r="O806" t="n">
        <v>29561.07</v>
      </c>
      <c r="P806" t="n">
        <v>276.76</v>
      </c>
      <c r="Q806" t="n">
        <v>452.55</v>
      </c>
      <c r="R806" t="n">
        <v>67.67</v>
      </c>
      <c r="S806" t="n">
        <v>57.64</v>
      </c>
      <c r="T806" t="n">
        <v>2936.24</v>
      </c>
      <c r="U806" t="n">
        <v>0.85</v>
      </c>
      <c r="V806" t="n">
        <v>0.89</v>
      </c>
      <c r="W806" t="n">
        <v>6.81</v>
      </c>
      <c r="X806" t="n">
        <v>0.17</v>
      </c>
      <c r="Y806" t="n">
        <v>1</v>
      </c>
      <c r="Z806" t="n">
        <v>10</v>
      </c>
    </row>
    <row r="807">
      <c r="A807" t="n">
        <v>154</v>
      </c>
      <c r="B807" t="n">
        <v>90</v>
      </c>
      <c r="C807" t="inlineStr">
        <is>
          <t xml:space="preserve">CONCLUIDO	</t>
        </is>
      </c>
      <c r="D807" t="n">
        <v>3.7644</v>
      </c>
      <c r="E807" t="n">
        <v>26.56</v>
      </c>
      <c r="F807" t="n">
        <v>23.9</v>
      </c>
      <c r="G807" t="n">
        <v>204.82</v>
      </c>
      <c r="H807" t="n">
        <v>2.95</v>
      </c>
      <c r="I807" t="n">
        <v>7</v>
      </c>
      <c r="J807" t="n">
        <v>238.22</v>
      </c>
      <c r="K807" t="n">
        <v>52.44</v>
      </c>
      <c r="L807" t="n">
        <v>39.5</v>
      </c>
      <c r="M807" t="n">
        <v>2</v>
      </c>
      <c r="N807" t="n">
        <v>56.28</v>
      </c>
      <c r="O807" t="n">
        <v>29614.56</v>
      </c>
      <c r="P807" t="n">
        <v>276.81</v>
      </c>
      <c r="Q807" t="n">
        <v>452.6</v>
      </c>
      <c r="R807" t="n">
        <v>67.79000000000001</v>
      </c>
      <c r="S807" t="n">
        <v>57.64</v>
      </c>
      <c r="T807" t="n">
        <v>2998.91</v>
      </c>
      <c r="U807" t="n">
        <v>0.85</v>
      </c>
      <c r="V807" t="n">
        <v>0.89</v>
      </c>
      <c r="W807" t="n">
        <v>6.81</v>
      </c>
      <c r="X807" t="n">
        <v>0.17</v>
      </c>
      <c r="Y807" t="n">
        <v>1</v>
      </c>
      <c r="Z807" t="n">
        <v>10</v>
      </c>
    </row>
    <row r="808">
      <c r="A808" t="n">
        <v>155</v>
      </c>
      <c r="B808" t="n">
        <v>90</v>
      </c>
      <c r="C808" t="inlineStr">
        <is>
          <t xml:space="preserve">CONCLUIDO	</t>
        </is>
      </c>
      <c r="D808" t="n">
        <v>3.7639</v>
      </c>
      <c r="E808" t="n">
        <v>26.57</v>
      </c>
      <c r="F808" t="n">
        <v>23.9</v>
      </c>
      <c r="G808" t="n">
        <v>204.85</v>
      </c>
      <c r="H808" t="n">
        <v>2.96</v>
      </c>
      <c r="I808" t="n">
        <v>7</v>
      </c>
      <c r="J808" t="n">
        <v>238.65</v>
      </c>
      <c r="K808" t="n">
        <v>52.44</v>
      </c>
      <c r="L808" t="n">
        <v>39.75</v>
      </c>
      <c r="M808" t="n">
        <v>1</v>
      </c>
      <c r="N808" t="n">
        <v>56.46</v>
      </c>
      <c r="O808" t="n">
        <v>29668.11</v>
      </c>
      <c r="P808" t="n">
        <v>277.08</v>
      </c>
      <c r="Q808" t="n">
        <v>452.56</v>
      </c>
      <c r="R808" t="n">
        <v>67.83</v>
      </c>
      <c r="S808" t="n">
        <v>57.64</v>
      </c>
      <c r="T808" t="n">
        <v>3017.28</v>
      </c>
      <c r="U808" t="n">
        <v>0.85</v>
      </c>
      <c r="V808" t="n">
        <v>0.89</v>
      </c>
      <c r="W808" t="n">
        <v>6.81</v>
      </c>
      <c r="X808" t="n">
        <v>0.17</v>
      </c>
      <c r="Y808" t="n">
        <v>1</v>
      </c>
      <c r="Z808" t="n">
        <v>10</v>
      </c>
    </row>
    <row r="809">
      <c r="A809" t="n">
        <v>156</v>
      </c>
      <c r="B809" t="n">
        <v>90</v>
      </c>
      <c r="C809" t="inlineStr">
        <is>
          <t xml:space="preserve">CONCLUIDO	</t>
        </is>
      </c>
      <c r="D809" t="n">
        <v>3.7641</v>
      </c>
      <c r="E809" t="n">
        <v>26.57</v>
      </c>
      <c r="F809" t="n">
        <v>23.9</v>
      </c>
      <c r="G809" t="n">
        <v>204.84</v>
      </c>
      <c r="H809" t="n">
        <v>2.98</v>
      </c>
      <c r="I809" t="n">
        <v>7</v>
      </c>
      <c r="J809" t="n">
        <v>239.09</v>
      </c>
      <c r="K809" t="n">
        <v>52.44</v>
      </c>
      <c r="L809" t="n">
        <v>40</v>
      </c>
      <c r="M809" t="n">
        <v>1</v>
      </c>
      <c r="N809" t="n">
        <v>56.65</v>
      </c>
      <c r="O809" t="n">
        <v>29721.73</v>
      </c>
      <c r="P809" t="n">
        <v>277.11</v>
      </c>
      <c r="Q809" t="n">
        <v>452.56</v>
      </c>
      <c r="R809" t="n">
        <v>67.75</v>
      </c>
      <c r="S809" t="n">
        <v>57.64</v>
      </c>
      <c r="T809" t="n">
        <v>2979.32</v>
      </c>
      <c r="U809" t="n">
        <v>0.85</v>
      </c>
      <c r="V809" t="n">
        <v>0.89</v>
      </c>
      <c r="W809" t="n">
        <v>6.81</v>
      </c>
      <c r="X809" t="n">
        <v>0.17</v>
      </c>
      <c r="Y809" t="n">
        <v>1</v>
      </c>
      <c r="Z809" t="n">
        <v>10</v>
      </c>
    </row>
    <row r="810">
      <c r="A810" t="n">
        <v>0</v>
      </c>
      <c r="B810" t="n">
        <v>110</v>
      </c>
      <c r="C810" t="inlineStr">
        <is>
          <t xml:space="preserve">CONCLUIDO	</t>
        </is>
      </c>
      <c r="D810" t="n">
        <v>1.8546</v>
      </c>
      <c r="E810" t="n">
        <v>53.92</v>
      </c>
      <c r="F810" t="n">
        <v>35.22</v>
      </c>
      <c r="G810" t="n">
        <v>5.55</v>
      </c>
      <c r="H810" t="n">
        <v>0.08</v>
      </c>
      <c r="I810" t="n">
        <v>381</v>
      </c>
      <c r="J810" t="n">
        <v>213.37</v>
      </c>
      <c r="K810" t="n">
        <v>56.13</v>
      </c>
      <c r="L810" t="n">
        <v>1</v>
      </c>
      <c r="M810" t="n">
        <v>379</v>
      </c>
      <c r="N810" t="n">
        <v>46.25</v>
      </c>
      <c r="O810" t="n">
        <v>26550.29</v>
      </c>
      <c r="P810" t="n">
        <v>525.58</v>
      </c>
      <c r="Q810" t="n">
        <v>453.8</v>
      </c>
      <c r="R810" t="n">
        <v>436.74</v>
      </c>
      <c r="S810" t="n">
        <v>57.64</v>
      </c>
      <c r="T810" t="n">
        <v>185604.81</v>
      </c>
      <c r="U810" t="n">
        <v>0.13</v>
      </c>
      <c r="V810" t="n">
        <v>0.6</v>
      </c>
      <c r="W810" t="n">
        <v>7.44</v>
      </c>
      <c r="X810" t="n">
        <v>11.46</v>
      </c>
      <c r="Y810" t="n">
        <v>1</v>
      </c>
      <c r="Z810" t="n">
        <v>10</v>
      </c>
    </row>
    <row r="811">
      <c r="A811" t="n">
        <v>1</v>
      </c>
      <c r="B811" t="n">
        <v>110</v>
      </c>
      <c r="C811" t="inlineStr">
        <is>
          <t xml:space="preserve">CONCLUIDO	</t>
        </is>
      </c>
      <c r="D811" t="n">
        <v>2.1652</v>
      </c>
      <c r="E811" t="n">
        <v>46.19</v>
      </c>
      <c r="F811" t="n">
        <v>31.92</v>
      </c>
      <c r="G811" t="n">
        <v>6.94</v>
      </c>
      <c r="H811" t="n">
        <v>0.1</v>
      </c>
      <c r="I811" t="n">
        <v>276</v>
      </c>
      <c r="J811" t="n">
        <v>213.78</v>
      </c>
      <c r="K811" t="n">
        <v>56.13</v>
      </c>
      <c r="L811" t="n">
        <v>1.25</v>
      </c>
      <c r="M811" t="n">
        <v>274</v>
      </c>
      <c r="N811" t="n">
        <v>46.4</v>
      </c>
      <c r="O811" t="n">
        <v>26600.32</v>
      </c>
      <c r="P811" t="n">
        <v>476.33</v>
      </c>
      <c r="Q811" t="n">
        <v>453.31</v>
      </c>
      <c r="R811" t="n">
        <v>329.18</v>
      </c>
      <c r="S811" t="n">
        <v>57.64</v>
      </c>
      <c r="T811" t="n">
        <v>132350.27</v>
      </c>
      <c r="U811" t="n">
        <v>0.18</v>
      </c>
      <c r="V811" t="n">
        <v>0.66</v>
      </c>
      <c r="W811" t="n">
        <v>7.26</v>
      </c>
      <c r="X811" t="n">
        <v>8.17</v>
      </c>
      <c r="Y811" t="n">
        <v>1</v>
      </c>
      <c r="Z811" t="n">
        <v>10</v>
      </c>
    </row>
    <row r="812">
      <c r="A812" t="n">
        <v>2</v>
      </c>
      <c r="B812" t="n">
        <v>110</v>
      </c>
      <c r="C812" t="inlineStr">
        <is>
          <t xml:space="preserve">CONCLUIDO	</t>
        </is>
      </c>
      <c r="D812" t="n">
        <v>2.3876</v>
      </c>
      <c r="E812" t="n">
        <v>41.88</v>
      </c>
      <c r="F812" t="n">
        <v>30.11</v>
      </c>
      <c r="G812" t="n">
        <v>8.32</v>
      </c>
      <c r="H812" t="n">
        <v>0.12</v>
      </c>
      <c r="I812" t="n">
        <v>217</v>
      </c>
      <c r="J812" t="n">
        <v>214.19</v>
      </c>
      <c r="K812" t="n">
        <v>56.13</v>
      </c>
      <c r="L812" t="n">
        <v>1.5</v>
      </c>
      <c r="M812" t="n">
        <v>215</v>
      </c>
      <c r="N812" t="n">
        <v>46.56</v>
      </c>
      <c r="O812" t="n">
        <v>26650.41</v>
      </c>
      <c r="P812" t="n">
        <v>449.27</v>
      </c>
      <c r="Q812" t="n">
        <v>453.18</v>
      </c>
      <c r="R812" t="n">
        <v>270.07</v>
      </c>
      <c r="S812" t="n">
        <v>57.64</v>
      </c>
      <c r="T812" t="n">
        <v>103087.86</v>
      </c>
      <c r="U812" t="n">
        <v>0.21</v>
      </c>
      <c r="V812" t="n">
        <v>0.7</v>
      </c>
      <c r="W812" t="n">
        <v>7.16</v>
      </c>
      <c r="X812" t="n">
        <v>6.37</v>
      </c>
      <c r="Y812" t="n">
        <v>1</v>
      </c>
      <c r="Z812" t="n">
        <v>10</v>
      </c>
    </row>
    <row r="813">
      <c r="A813" t="n">
        <v>3</v>
      </c>
      <c r="B813" t="n">
        <v>110</v>
      </c>
      <c r="C813" t="inlineStr">
        <is>
          <t xml:space="preserve">CONCLUIDO	</t>
        </is>
      </c>
      <c r="D813" t="n">
        <v>2.5557</v>
      </c>
      <c r="E813" t="n">
        <v>39.13</v>
      </c>
      <c r="F813" t="n">
        <v>28.96</v>
      </c>
      <c r="G813" t="n">
        <v>9.710000000000001</v>
      </c>
      <c r="H813" t="n">
        <v>0.14</v>
      </c>
      <c r="I813" t="n">
        <v>179</v>
      </c>
      <c r="J813" t="n">
        <v>214.59</v>
      </c>
      <c r="K813" t="n">
        <v>56.13</v>
      </c>
      <c r="L813" t="n">
        <v>1.75</v>
      </c>
      <c r="M813" t="n">
        <v>177</v>
      </c>
      <c r="N813" t="n">
        <v>46.72</v>
      </c>
      <c r="O813" t="n">
        <v>26700.55</v>
      </c>
      <c r="P813" t="n">
        <v>431.99</v>
      </c>
      <c r="Q813" t="n">
        <v>453.02</v>
      </c>
      <c r="R813" t="n">
        <v>232.86</v>
      </c>
      <c r="S813" t="n">
        <v>57.64</v>
      </c>
      <c r="T813" t="n">
        <v>84673.92999999999</v>
      </c>
      <c r="U813" t="n">
        <v>0.25</v>
      </c>
      <c r="V813" t="n">
        <v>0.73</v>
      </c>
      <c r="W813" t="n">
        <v>7.08</v>
      </c>
      <c r="X813" t="n">
        <v>5.22</v>
      </c>
      <c r="Y813" t="n">
        <v>1</v>
      </c>
      <c r="Z813" t="n">
        <v>10</v>
      </c>
    </row>
    <row r="814">
      <c r="A814" t="n">
        <v>4</v>
      </c>
      <c r="B814" t="n">
        <v>110</v>
      </c>
      <c r="C814" t="inlineStr">
        <is>
          <t xml:space="preserve">CONCLUIDO	</t>
        </is>
      </c>
      <c r="D814" t="n">
        <v>2.6897</v>
      </c>
      <c r="E814" t="n">
        <v>37.18</v>
      </c>
      <c r="F814" t="n">
        <v>28.15</v>
      </c>
      <c r="G814" t="n">
        <v>11.11</v>
      </c>
      <c r="H814" t="n">
        <v>0.17</v>
      </c>
      <c r="I814" t="n">
        <v>152</v>
      </c>
      <c r="J814" t="n">
        <v>215</v>
      </c>
      <c r="K814" t="n">
        <v>56.13</v>
      </c>
      <c r="L814" t="n">
        <v>2</v>
      </c>
      <c r="M814" t="n">
        <v>150</v>
      </c>
      <c r="N814" t="n">
        <v>46.87</v>
      </c>
      <c r="O814" t="n">
        <v>26750.75</v>
      </c>
      <c r="P814" t="n">
        <v>419.78</v>
      </c>
      <c r="Q814" t="n">
        <v>452.95</v>
      </c>
      <c r="R814" t="n">
        <v>205.85</v>
      </c>
      <c r="S814" t="n">
        <v>57.64</v>
      </c>
      <c r="T814" t="n">
        <v>71302.37</v>
      </c>
      <c r="U814" t="n">
        <v>0.28</v>
      </c>
      <c r="V814" t="n">
        <v>0.75</v>
      </c>
      <c r="W814" t="n">
        <v>7.06</v>
      </c>
      <c r="X814" t="n">
        <v>4.41</v>
      </c>
      <c r="Y814" t="n">
        <v>1</v>
      </c>
      <c r="Z814" t="n">
        <v>10</v>
      </c>
    </row>
    <row r="815">
      <c r="A815" t="n">
        <v>5</v>
      </c>
      <c r="B815" t="n">
        <v>110</v>
      </c>
      <c r="C815" t="inlineStr">
        <is>
          <t xml:space="preserve">CONCLUIDO	</t>
        </is>
      </c>
      <c r="D815" t="n">
        <v>2.7918</v>
      </c>
      <c r="E815" t="n">
        <v>35.82</v>
      </c>
      <c r="F815" t="n">
        <v>27.59</v>
      </c>
      <c r="G815" t="n">
        <v>12.45</v>
      </c>
      <c r="H815" t="n">
        <v>0.19</v>
      </c>
      <c r="I815" t="n">
        <v>133</v>
      </c>
      <c r="J815" t="n">
        <v>215.41</v>
      </c>
      <c r="K815" t="n">
        <v>56.13</v>
      </c>
      <c r="L815" t="n">
        <v>2.25</v>
      </c>
      <c r="M815" t="n">
        <v>131</v>
      </c>
      <c r="N815" t="n">
        <v>47.03</v>
      </c>
      <c r="O815" t="n">
        <v>26801</v>
      </c>
      <c r="P815" t="n">
        <v>411.31</v>
      </c>
      <c r="Q815" t="n">
        <v>452.84</v>
      </c>
      <c r="R815" t="n">
        <v>188.02</v>
      </c>
      <c r="S815" t="n">
        <v>57.64</v>
      </c>
      <c r="T815" t="n">
        <v>62484.2</v>
      </c>
      <c r="U815" t="n">
        <v>0.31</v>
      </c>
      <c r="V815" t="n">
        <v>0.77</v>
      </c>
      <c r="W815" t="n">
        <v>7.02</v>
      </c>
      <c r="X815" t="n">
        <v>3.86</v>
      </c>
      <c r="Y815" t="n">
        <v>1</v>
      </c>
      <c r="Z815" t="n">
        <v>10</v>
      </c>
    </row>
    <row r="816">
      <c r="A816" t="n">
        <v>6</v>
      </c>
      <c r="B816" t="n">
        <v>110</v>
      </c>
      <c r="C816" t="inlineStr">
        <is>
          <t xml:space="preserve">CONCLUIDO	</t>
        </is>
      </c>
      <c r="D816" t="n">
        <v>2.8857</v>
      </c>
      <c r="E816" t="n">
        <v>34.65</v>
      </c>
      <c r="F816" t="n">
        <v>27.1</v>
      </c>
      <c r="G816" t="n">
        <v>13.9</v>
      </c>
      <c r="H816" t="n">
        <v>0.21</v>
      </c>
      <c r="I816" t="n">
        <v>117</v>
      </c>
      <c r="J816" t="n">
        <v>215.82</v>
      </c>
      <c r="K816" t="n">
        <v>56.13</v>
      </c>
      <c r="L816" t="n">
        <v>2.5</v>
      </c>
      <c r="M816" t="n">
        <v>115</v>
      </c>
      <c r="N816" t="n">
        <v>47.19</v>
      </c>
      <c r="O816" t="n">
        <v>26851.31</v>
      </c>
      <c r="P816" t="n">
        <v>403.82</v>
      </c>
      <c r="Q816" t="n">
        <v>452.96</v>
      </c>
      <c r="R816" t="n">
        <v>172.31</v>
      </c>
      <c r="S816" t="n">
        <v>57.64</v>
      </c>
      <c r="T816" t="n">
        <v>54706.45</v>
      </c>
      <c r="U816" t="n">
        <v>0.33</v>
      </c>
      <c r="V816" t="n">
        <v>0.78</v>
      </c>
      <c r="W816" t="n">
        <v>6.98</v>
      </c>
      <c r="X816" t="n">
        <v>3.37</v>
      </c>
      <c r="Y816" t="n">
        <v>1</v>
      </c>
      <c r="Z816" t="n">
        <v>10</v>
      </c>
    </row>
    <row r="817">
      <c r="A817" t="n">
        <v>7</v>
      </c>
      <c r="B817" t="n">
        <v>110</v>
      </c>
      <c r="C817" t="inlineStr">
        <is>
          <t xml:space="preserve">CONCLUIDO	</t>
        </is>
      </c>
      <c r="D817" t="n">
        <v>2.9624</v>
      </c>
      <c r="E817" t="n">
        <v>33.76</v>
      </c>
      <c r="F817" t="n">
        <v>26.71</v>
      </c>
      <c r="G817" t="n">
        <v>15.26</v>
      </c>
      <c r="H817" t="n">
        <v>0.23</v>
      </c>
      <c r="I817" t="n">
        <v>105</v>
      </c>
      <c r="J817" t="n">
        <v>216.22</v>
      </c>
      <c r="K817" t="n">
        <v>56.13</v>
      </c>
      <c r="L817" t="n">
        <v>2.75</v>
      </c>
      <c r="M817" t="n">
        <v>103</v>
      </c>
      <c r="N817" t="n">
        <v>47.35</v>
      </c>
      <c r="O817" t="n">
        <v>26901.66</v>
      </c>
      <c r="P817" t="n">
        <v>397.82</v>
      </c>
      <c r="Q817" t="n">
        <v>452.7</v>
      </c>
      <c r="R817" t="n">
        <v>159.9</v>
      </c>
      <c r="S817" t="n">
        <v>57.64</v>
      </c>
      <c r="T817" t="n">
        <v>48562.28</v>
      </c>
      <c r="U817" t="n">
        <v>0.36</v>
      </c>
      <c r="V817" t="n">
        <v>0.79</v>
      </c>
      <c r="W817" t="n">
        <v>6.95</v>
      </c>
      <c r="X817" t="n">
        <v>2.98</v>
      </c>
      <c r="Y817" t="n">
        <v>1</v>
      </c>
      <c r="Z817" t="n">
        <v>10</v>
      </c>
    </row>
    <row r="818">
      <c r="A818" t="n">
        <v>8</v>
      </c>
      <c r="B818" t="n">
        <v>110</v>
      </c>
      <c r="C818" t="inlineStr">
        <is>
          <t xml:space="preserve">CONCLUIDO	</t>
        </is>
      </c>
      <c r="D818" t="n">
        <v>3.0183</v>
      </c>
      <c r="E818" t="n">
        <v>33.13</v>
      </c>
      <c r="F818" t="n">
        <v>26.47</v>
      </c>
      <c r="G818" t="n">
        <v>16.54</v>
      </c>
      <c r="H818" t="n">
        <v>0.25</v>
      </c>
      <c r="I818" t="n">
        <v>96</v>
      </c>
      <c r="J818" t="n">
        <v>216.63</v>
      </c>
      <c r="K818" t="n">
        <v>56.13</v>
      </c>
      <c r="L818" t="n">
        <v>3</v>
      </c>
      <c r="M818" t="n">
        <v>94</v>
      </c>
      <c r="N818" t="n">
        <v>47.51</v>
      </c>
      <c r="O818" t="n">
        <v>26952.08</v>
      </c>
      <c r="P818" t="n">
        <v>394.06</v>
      </c>
      <c r="Q818" t="n">
        <v>452.92</v>
      </c>
      <c r="R818" t="n">
        <v>151.71</v>
      </c>
      <c r="S818" t="n">
        <v>57.64</v>
      </c>
      <c r="T818" t="n">
        <v>44513.14</v>
      </c>
      <c r="U818" t="n">
        <v>0.38</v>
      </c>
      <c r="V818" t="n">
        <v>0.8</v>
      </c>
      <c r="W818" t="n">
        <v>6.94</v>
      </c>
      <c r="X818" t="n">
        <v>2.73</v>
      </c>
      <c r="Y818" t="n">
        <v>1</v>
      </c>
      <c r="Z818" t="n">
        <v>10</v>
      </c>
    </row>
    <row r="819">
      <c r="A819" t="n">
        <v>9</v>
      </c>
      <c r="B819" t="n">
        <v>110</v>
      </c>
      <c r="C819" t="inlineStr">
        <is>
          <t xml:space="preserve">CONCLUIDO	</t>
        </is>
      </c>
      <c r="D819" t="n">
        <v>3.0695</v>
      </c>
      <c r="E819" t="n">
        <v>32.58</v>
      </c>
      <c r="F819" t="n">
        <v>26.25</v>
      </c>
      <c r="G819" t="n">
        <v>17.9</v>
      </c>
      <c r="H819" t="n">
        <v>0.27</v>
      </c>
      <c r="I819" t="n">
        <v>88</v>
      </c>
      <c r="J819" t="n">
        <v>217.04</v>
      </c>
      <c r="K819" t="n">
        <v>56.13</v>
      </c>
      <c r="L819" t="n">
        <v>3.25</v>
      </c>
      <c r="M819" t="n">
        <v>86</v>
      </c>
      <c r="N819" t="n">
        <v>47.66</v>
      </c>
      <c r="O819" t="n">
        <v>27002.55</v>
      </c>
      <c r="P819" t="n">
        <v>390.69</v>
      </c>
      <c r="Q819" t="n">
        <v>452.93</v>
      </c>
      <c r="R819" t="n">
        <v>144.48</v>
      </c>
      <c r="S819" t="n">
        <v>57.64</v>
      </c>
      <c r="T819" t="n">
        <v>40938.52</v>
      </c>
      <c r="U819" t="n">
        <v>0.4</v>
      </c>
      <c r="V819" t="n">
        <v>0.8100000000000001</v>
      </c>
      <c r="W819" t="n">
        <v>6.94</v>
      </c>
      <c r="X819" t="n">
        <v>2.52</v>
      </c>
      <c r="Y819" t="n">
        <v>1</v>
      </c>
      <c r="Z819" t="n">
        <v>10</v>
      </c>
    </row>
    <row r="820">
      <c r="A820" t="n">
        <v>10</v>
      </c>
      <c r="B820" t="n">
        <v>110</v>
      </c>
      <c r="C820" t="inlineStr">
        <is>
          <t xml:space="preserve">CONCLUIDO	</t>
        </is>
      </c>
      <c r="D820" t="n">
        <v>3.1167</v>
      </c>
      <c r="E820" t="n">
        <v>32.09</v>
      </c>
      <c r="F820" t="n">
        <v>26.05</v>
      </c>
      <c r="G820" t="n">
        <v>19.3</v>
      </c>
      <c r="H820" t="n">
        <v>0.29</v>
      </c>
      <c r="I820" t="n">
        <v>81</v>
      </c>
      <c r="J820" t="n">
        <v>217.45</v>
      </c>
      <c r="K820" t="n">
        <v>56.13</v>
      </c>
      <c r="L820" t="n">
        <v>3.5</v>
      </c>
      <c r="M820" t="n">
        <v>79</v>
      </c>
      <c r="N820" t="n">
        <v>47.82</v>
      </c>
      <c r="O820" t="n">
        <v>27053.07</v>
      </c>
      <c r="P820" t="n">
        <v>387.52</v>
      </c>
      <c r="Q820" t="n">
        <v>452.73</v>
      </c>
      <c r="R820" t="n">
        <v>137.88</v>
      </c>
      <c r="S820" t="n">
        <v>57.64</v>
      </c>
      <c r="T820" t="n">
        <v>37675.2</v>
      </c>
      <c r="U820" t="n">
        <v>0.42</v>
      </c>
      <c r="V820" t="n">
        <v>0.8100000000000001</v>
      </c>
      <c r="W820" t="n">
        <v>6.93</v>
      </c>
      <c r="X820" t="n">
        <v>2.32</v>
      </c>
      <c r="Y820" t="n">
        <v>1</v>
      </c>
      <c r="Z820" t="n">
        <v>10</v>
      </c>
    </row>
    <row r="821">
      <c r="A821" t="n">
        <v>11</v>
      </c>
      <c r="B821" t="n">
        <v>110</v>
      </c>
      <c r="C821" t="inlineStr">
        <is>
          <t xml:space="preserve">CONCLUIDO	</t>
        </is>
      </c>
      <c r="D821" t="n">
        <v>3.1599</v>
      </c>
      <c r="E821" t="n">
        <v>31.65</v>
      </c>
      <c r="F821" t="n">
        <v>25.87</v>
      </c>
      <c r="G821" t="n">
        <v>20.69</v>
      </c>
      <c r="H821" t="n">
        <v>0.31</v>
      </c>
      <c r="I821" t="n">
        <v>75</v>
      </c>
      <c r="J821" t="n">
        <v>217.86</v>
      </c>
      <c r="K821" t="n">
        <v>56.13</v>
      </c>
      <c r="L821" t="n">
        <v>3.75</v>
      </c>
      <c r="M821" t="n">
        <v>73</v>
      </c>
      <c r="N821" t="n">
        <v>47.98</v>
      </c>
      <c r="O821" t="n">
        <v>27103.65</v>
      </c>
      <c r="P821" t="n">
        <v>384.6</v>
      </c>
      <c r="Q821" t="n">
        <v>452.7</v>
      </c>
      <c r="R821" t="n">
        <v>131.76</v>
      </c>
      <c r="S821" t="n">
        <v>57.64</v>
      </c>
      <c r="T821" t="n">
        <v>34643.63</v>
      </c>
      <c r="U821" t="n">
        <v>0.44</v>
      </c>
      <c r="V821" t="n">
        <v>0.82</v>
      </c>
      <c r="W821" t="n">
        <v>6.92</v>
      </c>
      <c r="X821" t="n">
        <v>2.14</v>
      </c>
      <c r="Y821" t="n">
        <v>1</v>
      </c>
      <c r="Z821" t="n">
        <v>10</v>
      </c>
    </row>
    <row r="822">
      <c r="A822" t="n">
        <v>12</v>
      </c>
      <c r="B822" t="n">
        <v>110</v>
      </c>
      <c r="C822" t="inlineStr">
        <is>
          <t xml:space="preserve">CONCLUIDO	</t>
        </is>
      </c>
      <c r="D822" t="n">
        <v>3.1943</v>
      </c>
      <c r="E822" t="n">
        <v>31.31</v>
      </c>
      <c r="F822" t="n">
        <v>25.74</v>
      </c>
      <c r="G822" t="n">
        <v>22.06</v>
      </c>
      <c r="H822" t="n">
        <v>0.33</v>
      </c>
      <c r="I822" t="n">
        <v>70</v>
      </c>
      <c r="J822" t="n">
        <v>218.27</v>
      </c>
      <c r="K822" t="n">
        <v>56.13</v>
      </c>
      <c r="L822" t="n">
        <v>4</v>
      </c>
      <c r="M822" t="n">
        <v>68</v>
      </c>
      <c r="N822" t="n">
        <v>48.15</v>
      </c>
      <c r="O822" t="n">
        <v>27154.29</v>
      </c>
      <c r="P822" t="n">
        <v>382.43</v>
      </c>
      <c r="Q822" t="n">
        <v>452.7</v>
      </c>
      <c r="R822" t="n">
        <v>127.73</v>
      </c>
      <c r="S822" t="n">
        <v>57.64</v>
      </c>
      <c r="T822" t="n">
        <v>32650.91</v>
      </c>
      <c r="U822" t="n">
        <v>0.45</v>
      </c>
      <c r="V822" t="n">
        <v>0.82</v>
      </c>
      <c r="W822" t="n">
        <v>6.91</v>
      </c>
      <c r="X822" t="n">
        <v>2.01</v>
      </c>
      <c r="Y822" t="n">
        <v>1</v>
      </c>
      <c r="Z822" t="n">
        <v>10</v>
      </c>
    </row>
    <row r="823">
      <c r="A823" t="n">
        <v>13</v>
      </c>
      <c r="B823" t="n">
        <v>110</v>
      </c>
      <c r="C823" t="inlineStr">
        <is>
          <t xml:space="preserve">CONCLUIDO	</t>
        </is>
      </c>
      <c r="D823" t="n">
        <v>3.2354</v>
      </c>
      <c r="E823" t="n">
        <v>30.91</v>
      </c>
      <c r="F823" t="n">
        <v>25.55</v>
      </c>
      <c r="G823" t="n">
        <v>23.59</v>
      </c>
      <c r="H823" t="n">
        <v>0.35</v>
      </c>
      <c r="I823" t="n">
        <v>65</v>
      </c>
      <c r="J823" t="n">
        <v>218.68</v>
      </c>
      <c r="K823" t="n">
        <v>56.13</v>
      </c>
      <c r="L823" t="n">
        <v>4.25</v>
      </c>
      <c r="M823" t="n">
        <v>63</v>
      </c>
      <c r="N823" t="n">
        <v>48.31</v>
      </c>
      <c r="O823" t="n">
        <v>27204.98</v>
      </c>
      <c r="P823" t="n">
        <v>379.51</v>
      </c>
      <c r="Q823" t="n">
        <v>452.68</v>
      </c>
      <c r="R823" t="n">
        <v>121.85</v>
      </c>
      <c r="S823" t="n">
        <v>57.64</v>
      </c>
      <c r="T823" t="n">
        <v>29736.84</v>
      </c>
      <c r="U823" t="n">
        <v>0.47</v>
      </c>
      <c r="V823" t="n">
        <v>0.83</v>
      </c>
      <c r="W823" t="n">
        <v>6.9</v>
      </c>
      <c r="X823" t="n">
        <v>1.82</v>
      </c>
      <c r="Y823" t="n">
        <v>1</v>
      </c>
      <c r="Z823" t="n">
        <v>10</v>
      </c>
    </row>
    <row r="824">
      <c r="A824" t="n">
        <v>14</v>
      </c>
      <c r="B824" t="n">
        <v>110</v>
      </c>
      <c r="C824" t="inlineStr">
        <is>
          <t xml:space="preserve">CONCLUIDO	</t>
        </is>
      </c>
      <c r="D824" t="n">
        <v>3.2564</v>
      </c>
      <c r="E824" t="n">
        <v>30.71</v>
      </c>
      <c r="F824" t="n">
        <v>25.48</v>
      </c>
      <c r="G824" t="n">
        <v>24.66</v>
      </c>
      <c r="H824" t="n">
        <v>0.36</v>
      </c>
      <c r="I824" t="n">
        <v>62</v>
      </c>
      <c r="J824" t="n">
        <v>219.09</v>
      </c>
      <c r="K824" t="n">
        <v>56.13</v>
      </c>
      <c r="L824" t="n">
        <v>4.5</v>
      </c>
      <c r="M824" t="n">
        <v>60</v>
      </c>
      <c r="N824" t="n">
        <v>48.47</v>
      </c>
      <c r="O824" t="n">
        <v>27255.72</v>
      </c>
      <c r="P824" t="n">
        <v>378.19</v>
      </c>
      <c r="Q824" t="n">
        <v>452.66</v>
      </c>
      <c r="R824" t="n">
        <v>119.46</v>
      </c>
      <c r="S824" t="n">
        <v>57.64</v>
      </c>
      <c r="T824" t="n">
        <v>28557.39</v>
      </c>
      <c r="U824" t="n">
        <v>0.48</v>
      </c>
      <c r="V824" t="n">
        <v>0.83</v>
      </c>
      <c r="W824" t="n">
        <v>6.89</v>
      </c>
      <c r="X824" t="n">
        <v>1.75</v>
      </c>
      <c r="Y824" t="n">
        <v>1</v>
      </c>
      <c r="Z824" t="n">
        <v>10</v>
      </c>
    </row>
    <row r="825">
      <c r="A825" t="n">
        <v>15</v>
      </c>
      <c r="B825" t="n">
        <v>110</v>
      </c>
      <c r="C825" t="inlineStr">
        <is>
          <t xml:space="preserve">CONCLUIDO	</t>
        </is>
      </c>
      <c r="D825" t="n">
        <v>3.2855</v>
      </c>
      <c r="E825" t="n">
        <v>30.44</v>
      </c>
      <c r="F825" t="n">
        <v>25.37</v>
      </c>
      <c r="G825" t="n">
        <v>26.25</v>
      </c>
      <c r="H825" t="n">
        <v>0.38</v>
      </c>
      <c r="I825" t="n">
        <v>58</v>
      </c>
      <c r="J825" t="n">
        <v>219.51</v>
      </c>
      <c r="K825" t="n">
        <v>56.13</v>
      </c>
      <c r="L825" t="n">
        <v>4.75</v>
      </c>
      <c r="M825" t="n">
        <v>56</v>
      </c>
      <c r="N825" t="n">
        <v>48.63</v>
      </c>
      <c r="O825" t="n">
        <v>27306.53</v>
      </c>
      <c r="P825" t="n">
        <v>376.49</v>
      </c>
      <c r="Q825" t="n">
        <v>452.77</v>
      </c>
      <c r="R825" t="n">
        <v>115.8</v>
      </c>
      <c r="S825" t="n">
        <v>57.64</v>
      </c>
      <c r="T825" t="n">
        <v>26748.2</v>
      </c>
      <c r="U825" t="n">
        <v>0.5</v>
      </c>
      <c r="V825" t="n">
        <v>0.84</v>
      </c>
      <c r="W825" t="n">
        <v>6.89</v>
      </c>
      <c r="X825" t="n">
        <v>1.65</v>
      </c>
      <c r="Y825" t="n">
        <v>1</v>
      </c>
      <c r="Z825" t="n">
        <v>10</v>
      </c>
    </row>
    <row r="826">
      <c r="A826" t="n">
        <v>16</v>
      </c>
      <c r="B826" t="n">
        <v>110</v>
      </c>
      <c r="C826" t="inlineStr">
        <is>
          <t xml:space="preserve">CONCLUIDO	</t>
        </is>
      </c>
      <c r="D826" t="n">
        <v>3.3111</v>
      </c>
      <c r="E826" t="n">
        <v>30.2</v>
      </c>
      <c r="F826" t="n">
        <v>25.27</v>
      </c>
      <c r="G826" t="n">
        <v>27.56</v>
      </c>
      <c r="H826" t="n">
        <v>0.4</v>
      </c>
      <c r="I826" t="n">
        <v>55</v>
      </c>
      <c r="J826" t="n">
        <v>219.92</v>
      </c>
      <c r="K826" t="n">
        <v>56.13</v>
      </c>
      <c r="L826" t="n">
        <v>5</v>
      </c>
      <c r="M826" t="n">
        <v>53</v>
      </c>
      <c r="N826" t="n">
        <v>48.79</v>
      </c>
      <c r="O826" t="n">
        <v>27357.39</v>
      </c>
      <c r="P826" t="n">
        <v>374.74</v>
      </c>
      <c r="Q826" t="n">
        <v>452.7</v>
      </c>
      <c r="R826" t="n">
        <v>112.61</v>
      </c>
      <c r="S826" t="n">
        <v>57.64</v>
      </c>
      <c r="T826" t="n">
        <v>25169.59</v>
      </c>
      <c r="U826" t="n">
        <v>0.51</v>
      </c>
      <c r="V826" t="n">
        <v>0.84</v>
      </c>
      <c r="W826" t="n">
        <v>6.88</v>
      </c>
      <c r="X826" t="n">
        <v>1.54</v>
      </c>
      <c r="Y826" t="n">
        <v>1</v>
      </c>
      <c r="Z826" t="n">
        <v>10</v>
      </c>
    </row>
    <row r="827">
      <c r="A827" t="n">
        <v>17</v>
      </c>
      <c r="B827" t="n">
        <v>110</v>
      </c>
      <c r="C827" t="inlineStr">
        <is>
          <t xml:space="preserve">CONCLUIDO	</t>
        </is>
      </c>
      <c r="D827" t="n">
        <v>3.3318</v>
      </c>
      <c r="E827" t="n">
        <v>30.01</v>
      </c>
      <c r="F827" t="n">
        <v>25.21</v>
      </c>
      <c r="G827" t="n">
        <v>29.08</v>
      </c>
      <c r="H827" t="n">
        <v>0.42</v>
      </c>
      <c r="I827" t="n">
        <v>52</v>
      </c>
      <c r="J827" t="n">
        <v>220.33</v>
      </c>
      <c r="K827" t="n">
        <v>56.13</v>
      </c>
      <c r="L827" t="n">
        <v>5.25</v>
      </c>
      <c r="M827" t="n">
        <v>50</v>
      </c>
      <c r="N827" t="n">
        <v>48.95</v>
      </c>
      <c r="O827" t="n">
        <v>27408.3</v>
      </c>
      <c r="P827" t="n">
        <v>373.56</v>
      </c>
      <c r="Q827" t="n">
        <v>452.7</v>
      </c>
      <c r="R827" t="n">
        <v>110.08</v>
      </c>
      <c r="S827" t="n">
        <v>57.64</v>
      </c>
      <c r="T827" t="n">
        <v>23918.98</v>
      </c>
      <c r="U827" t="n">
        <v>0.52</v>
      </c>
      <c r="V827" t="n">
        <v>0.84</v>
      </c>
      <c r="W827" t="n">
        <v>6.89</v>
      </c>
      <c r="X827" t="n">
        <v>1.48</v>
      </c>
      <c r="Y827" t="n">
        <v>1</v>
      </c>
      <c r="Z827" t="n">
        <v>10</v>
      </c>
    </row>
    <row r="828">
      <c r="A828" t="n">
        <v>18</v>
      </c>
      <c r="B828" t="n">
        <v>110</v>
      </c>
      <c r="C828" t="inlineStr">
        <is>
          <t xml:space="preserve">CONCLUIDO	</t>
        </is>
      </c>
      <c r="D828" t="n">
        <v>3.3457</v>
      </c>
      <c r="E828" t="n">
        <v>29.89</v>
      </c>
      <c r="F828" t="n">
        <v>25.16</v>
      </c>
      <c r="G828" t="n">
        <v>30.2</v>
      </c>
      <c r="H828" t="n">
        <v>0.44</v>
      </c>
      <c r="I828" t="n">
        <v>50</v>
      </c>
      <c r="J828" t="n">
        <v>220.74</v>
      </c>
      <c r="K828" t="n">
        <v>56.13</v>
      </c>
      <c r="L828" t="n">
        <v>5.5</v>
      </c>
      <c r="M828" t="n">
        <v>48</v>
      </c>
      <c r="N828" t="n">
        <v>49.12</v>
      </c>
      <c r="O828" t="n">
        <v>27459.27</v>
      </c>
      <c r="P828" t="n">
        <v>372.85</v>
      </c>
      <c r="Q828" t="n">
        <v>452.74</v>
      </c>
      <c r="R828" t="n">
        <v>108.9</v>
      </c>
      <c r="S828" t="n">
        <v>57.64</v>
      </c>
      <c r="T828" t="n">
        <v>23338.22</v>
      </c>
      <c r="U828" t="n">
        <v>0.53</v>
      </c>
      <c r="V828" t="n">
        <v>0.84</v>
      </c>
      <c r="W828" t="n">
        <v>6.88</v>
      </c>
      <c r="X828" t="n">
        <v>1.44</v>
      </c>
      <c r="Y828" t="n">
        <v>1</v>
      </c>
      <c r="Z828" t="n">
        <v>10</v>
      </c>
    </row>
    <row r="829">
      <c r="A829" t="n">
        <v>19</v>
      </c>
      <c r="B829" t="n">
        <v>110</v>
      </c>
      <c r="C829" t="inlineStr">
        <is>
          <t xml:space="preserve">CONCLUIDO	</t>
        </is>
      </c>
      <c r="D829" t="n">
        <v>3.3674</v>
      </c>
      <c r="E829" t="n">
        <v>29.7</v>
      </c>
      <c r="F829" t="n">
        <v>25.06</v>
      </c>
      <c r="G829" t="n">
        <v>31.32</v>
      </c>
      <c r="H829" t="n">
        <v>0.46</v>
      </c>
      <c r="I829" t="n">
        <v>48</v>
      </c>
      <c r="J829" t="n">
        <v>221.16</v>
      </c>
      <c r="K829" t="n">
        <v>56.13</v>
      </c>
      <c r="L829" t="n">
        <v>5.75</v>
      </c>
      <c r="M829" t="n">
        <v>46</v>
      </c>
      <c r="N829" t="n">
        <v>49.28</v>
      </c>
      <c r="O829" t="n">
        <v>27510.3</v>
      </c>
      <c r="P829" t="n">
        <v>371.08</v>
      </c>
      <c r="Q829" t="n">
        <v>452.83</v>
      </c>
      <c r="R829" t="n">
        <v>105.68</v>
      </c>
      <c r="S829" t="n">
        <v>57.64</v>
      </c>
      <c r="T829" t="n">
        <v>21738.26</v>
      </c>
      <c r="U829" t="n">
        <v>0.55</v>
      </c>
      <c r="V829" t="n">
        <v>0.85</v>
      </c>
      <c r="W829" t="n">
        <v>6.87</v>
      </c>
      <c r="X829" t="n">
        <v>1.33</v>
      </c>
      <c r="Y829" t="n">
        <v>1</v>
      </c>
      <c r="Z829" t="n">
        <v>10</v>
      </c>
    </row>
    <row r="830">
      <c r="A830" t="n">
        <v>20</v>
      </c>
      <c r="B830" t="n">
        <v>110</v>
      </c>
      <c r="C830" t="inlineStr">
        <is>
          <t xml:space="preserve">CONCLUIDO	</t>
        </is>
      </c>
      <c r="D830" t="n">
        <v>3.3818</v>
      </c>
      <c r="E830" t="n">
        <v>29.57</v>
      </c>
      <c r="F830" t="n">
        <v>25.01</v>
      </c>
      <c r="G830" t="n">
        <v>32.63</v>
      </c>
      <c r="H830" t="n">
        <v>0.48</v>
      </c>
      <c r="I830" t="n">
        <v>46</v>
      </c>
      <c r="J830" t="n">
        <v>221.57</v>
      </c>
      <c r="K830" t="n">
        <v>56.13</v>
      </c>
      <c r="L830" t="n">
        <v>6</v>
      </c>
      <c r="M830" t="n">
        <v>44</v>
      </c>
      <c r="N830" t="n">
        <v>49.45</v>
      </c>
      <c r="O830" t="n">
        <v>27561.39</v>
      </c>
      <c r="P830" t="n">
        <v>370.24</v>
      </c>
      <c r="Q830" t="n">
        <v>452.72</v>
      </c>
      <c r="R830" t="n">
        <v>104.21</v>
      </c>
      <c r="S830" t="n">
        <v>57.64</v>
      </c>
      <c r="T830" t="n">
        <v>21012.6</v>
      </c>
      <c r="U830" t="n">
        <v>0.55</v>
      </c>
      <c r="V830" t="n">
        <v>0.85</v>
      </c>
      <c r="W830" t="n">
        <v>6.87</v>
      </c>
      <c r="X830" t="n">
        <v>1.29</v>
      </c>
      <c r="Y830" t="n">
        <v>1</v>
      </c>
      <c r="Z830" t="n">
        <v>10</v>
      </c>
    </row>
    <row r="831">
      <c r="A831" t="n">
        <v>21</v>
      </c>
      <c r="B831" t="n">
        <v>110</v>
      </c>
      <c r="C831" t="inlineStr">
        <is>
          <t xml:space="preserve">CONCLUIDO	</t>
        </is>
      </c>
      <c r="D831" t="n">
        <v>3.3949</v>
      </c>
      <c r="E831" t="n">
        <v>29.46</v>
      </c>
      <c r="F831" t="n">
        <v>24.98</v>
      </c>
      <c r="G831" t="n">
        <v>34.07</v>
      </c>
      <c r="H831" t="n">
        <v>0.5</v>
      </c>
      <c r="I831" t="n">
        <v>44</v>
      </c>
      <c r="J831" t="n">
        <v>221.99</v>
      </c>
      <c r="K831" t="n">
        <v>56.13</v>
      </c>
      <c r="L831" t="n">
        <v>6.25</v>
      </c>
      <c r="M831" t="n">
        <v>42</v>
      </c>
      <c r="N831" t="n">
        <v>49.61</v>
      </c>
      <c r="O831" t="n">
        <v>27612.53</v>
      </c>
      <c r="P831" t="n">
        <v>369.7</v>
      </c>
      <c r="Q831" t="n">
        <v>452.63</v>
      </c>
      <c r="R831" t="n">
        <v>103.12</v>
      </c>
      <c r="S831" t="n">
        <v>57.64</v>
      </c>
      <c r="T831" t="n">
        <v>20480.04</v>
      </c>
      <c r="U831" t="n">
        <v>0.5600000000000001</v>
      </c>
      <c r="V831" t="n">
        <v>0.85</v>
      </c>
      <c r="W831" t="n">
        <v>6.87</v>
      </c>
      <c r="X831" t="n">
        <v>1.26</v>
      </c>
      <c r="Y831" t="n">
        <v>1</v>
      </c>
      <c r="Z831" t="n">
        <v>10</v>
      </c>
    </row>
    <row r="832">
      <c r="A832" t="n">
        <v>22</v>
      </c>
      <c r="B832" t="n">
        <v>110</v>
      </c>
      <c r="C832" t="inlineStr">
        <is>
          <t xml:space="preserve">CONCLUIDO	</t>
        </is>
      </c>
      <c r="D832" t="n">
        <v>3.4166</v>
      </c>
      <c r="E832" t="n">
        <v>29.27</v>
      </c>
      <c r="F832" t="n">
        <v>24.88</v>
      </c>
      <c r="G832" t="n">
        <v>35.55</v>
      </c>
      <c r="H832" t="n">
        <v>0.52</v>
      </c>
      <c r="I832" t="n">
        <v>42</v>
      </c>
      <c r="J832" t="n">
        <v>222.4</v>
      </c>
      <c r="K832" t="n">
        <v>56.13</v>
      </c>
      <c r="L832" t="n">
        <v>6.5</v>
      </c>
      <c r="M832" t="n">
        <v>40</v>
      </c>
      <c r="N832" t="n">
        <v>49.78</v>
      </c>
      <c r="O832" t="n">
        <v>27663.85</v>
      </c>
      <c r="P832" t="n">
        <v>368.08</v>
      </c>
      <c r="Q832" t="n">
        <v>452.61</v>
      </c>
      <c r="R832" t="n">
        <v>99.89</v>
      </c>
      <c r="S832" t="n">
        <v>57.64</v>
      </c>
      <c r="T832" t="n">
        <v>18871.13</v>
      </c>
      <c r="U832" t="n">
        <v>0.58</v>
      </c>
      <c r="V832" t="n">
        <v>0.85</v>
      </c>
      <c r="W832" t="n">
        <v>6.86</v>
      </c>
      <c r="X832" t="n">
        <v>1.16</v>
      </c>
      <c r="Y832" t="n">
        <v>1</v>
      </c>
      <c r="Z832" t="n">
        <v>10</v>
      </c>
    </row>
    <row r="833">
      <c r="A833" t="n">
        <v>23</v>
      </c>
      <c r="B833" t="n">
        <v>110</v>
      </c>
      <c r="C833" t="inlineStr">
        <is>
          <t xml:space="preserve">CONCLUIDO	</t>
        </is>
      </c>
      <c r="D833" t="n">
        <v>3.4307</v>
      </c>
      <c r="E833" t="n">
        <v>29.15</v>
      </c>
      <c r="F833" t="n">
        <v>24.85</v>
      </c>
      <c r="G833" t="n">
        <v>37.27</v>
      </c>
      <c r="H833" t="n">
        <v>0.54</v>
      </c>
      <c r="I833" t="n">
        <v>40</v>
      </c>
      <c r="J833" t="n">
        <v>222.82</v>
      </c>
      <c r="K833" t="n">
        <v>56.13</v>
      </c>
      <c r="L833" t="n">
        <v>6.75</v>
      </c>
      <c r="M833" t="n">
        <v>38</v>
      </c>
      <c r="N833" t="n">
        <v>49.94</v>
      </c>
      <c r="O833" t="n">
        <v>27715.11</v>
      </c>
      <c r="P833" t="n">
        <v>367.11</v>
      </c>
      <c r="Q833" t="n">
        <v>452.63</v>
      </c>
      <c r="R833" t="n">
        <v>98.92</v>
      </c>
      <c r="S833" t="n">
        <v>57.64</v>
      </c>
      <c r="T833" t="n">
        <v>18397.91</v>
      </c>
      <c r="U833" t="n">
        <v>0.58</v>
      </c>
      <c r="V833" t="n">
        <v>0.85</v>
      </c>
      <c r="W833" t="n">
        <v>6.86</v>
      </c>
      <c r="X833" t="n">
        <v>1.12</v>
      </c>
      <c r="Y833" t="n">
        <v>1</v>
      </c>
      <c r="Z833" t="n">
        <v>10</v>
      </c>
    </row>
    <row r="834">
      <c r="A834" t="n">
        <v>24</v>
      </c>
      <c r="B834" t="n">
        <v>110</v>
      </c>
      <c r="C834" t="inlineStr">
        <is>
          <t xml:space="preserve">CONCLUIDO	</t>
        </is>
      </c>
      <c r="D834" t="n">
        <v>3.4371</v>
      </c>
      <c r="E834" t="n">
        <v>29.09</v>
      </c>
      <c r="F834" t="n">
        <v>24.84</v>
      </c>
      <c r="G834" t="n">
        <v>38.21</v>
      </c>
      <c r="H834" t="n">
        <v>0.5600000000000001</v>
      </c>
      <c r="I834" t="n">
        <v>39</v>
      </c>
      <c r="J834" t="n">
        <v>223.23</v>
      </c>
      <c r="K834" t="n">
        <v>56.13</v>
      </c>
      <c r="L834" t="n">
        <v>7</v>
      </c>
      <c r="M834" t="n">
        <v>37</v>
      </c>
      <c r="N834" t="n">
        <v>50.11</v>
      </c>
      <c r="O834" t="n">
        <v>27766.43</v>
      </c>
      <c r="P834" t="n">
        <v>366.89</v>
      </c>
      <c r="Q834" t="n">
        <v>452.59</v>
      </c>
      <c r="R834" t="n">
        <v>98.68000000000001</v>
      </c>
      <c r="S834" t="n">
        <v>57.64</v>
      </c>
      <c r="T834" t="n">
        <v>18284.94</v>
      </c>
      <c r="U834" t="n">
        <v>0.58</v>
      </c>
      <c r="V834" t="n">
        <v>0.85</v>
      </c>
      <c r="W834" t="n">
        <v>6.85</v>
      </c>
      <c r="X834" t="n">
        <v>1.11</v>
      </c>
      <c r="Y834" t="n">
        <v>1</v>
      </c>
      <c r="Z834" t="n">
        <v>10</v>
      </c>
    </row>
    <row r="835">
      <c r="A835" t="n">
        <v>25</v>
      </c>
      <c r="B835" t="n">
        <v>110</v>
      </c>
      <c r="C835" t="inlineStr">
        <is>
          <t xml:space="preserve">CONCLUIDO	</t>
        </is>
      </c>
      <c r="D835" t="n">
        <v>3.4454</v>
      </c>
      <c r="E835" t="n">
        <v>29.02</v>
      </c>
      <c r="F835" t="n">
        <v>24.81</v>
      </c>
      <c r="G835" t="n">
        <v>39.17</v>
      </c>
      <c r="H835" t="n">
        <v>0.58</v>
      </c>
      <c r="I835" t="n">
        <v>38</v>
      </c>
      <c r="J835" t="n">
        <v>223.65</v>
      </c>
      <c r="K835" t="n">
        <v>56.13</v>
      </c>
      <c r="L835" t="n">
        <v>7.25</v>
      </c>
      <c r="M835" t="n">
        <v>36</v>
      </c>
      <c r="N835" t="n">
        <v>50.27</v>
      </c>
      <c r="O835" t="n">
        <v>27817.81</v>
      </c>
      <c r="P835" t="n">
        <v>366.07</v>
      </c>
      <c r="Q835" t="n">
        <v>452.62</v>
      </c>
      <c r="R835" t="n">
        <v>97.43000000000001</v>
      </c>
      <c r="S835" t="n">
        <v>57.64</v>
      </c>
      <c r="T835" t="n">
        <v>17664.75</v>
      </c>
      <c r="U835" t="n">
        <v>0.59</v>
      </c>
      <c r="V835" t="n">
        <v>0.85</v>
      </c>
      <c r="W835" t="n">
        <v>6.86</v>
      </c>
      <c r="X835" t="n">
        <v>1.08</v>
      </c>
      <c r="Y835" t="n">
        <v>1</v>
      </c>
      <c r="Z835" t="n">
        <v>10</v>
      </c>
    </row>
    <row r="836">
      <c r="A836" t="n">
        <v>26</v>
      </c>
      <c r="B836" t="n">
        <v>110</v>
      </c>
      <c r="C836" t="inlineStr">
        <is>
          <t xml:space="preserve">CONCLUIDO	</t>
        </is>
      </c>
      <c r="D836" t="n">
        <v>3.4639</v>
      </c>
      <c r="E836" t="n">
        <v>28.87</v>
      </c>
      <c r="F836" t="n">
        <v>24.74</v>
      </c>
      <c r="G836" t="n">
        <v>41.23</v>
      </c>
      <c r="H836" t="n">
        <v>0.59</v>
      </c>
      <c r="I836" t="n">
        <v>36</v>
      </c>
      <c r="J836" t="n">
        <v>224.07</v>
      </c>
      <c r="K836" t="n">
        <v>56.13</v>
      </c>
      <c r="L836" t="n">
        <v>7.5</v>
      </c>
      <c r="M836" t="n">
        <v>34</v>
      </c>
      <c r="N836" t="n">
        <v>50.44</v>
      </c>
      <c r="O836" t="n">
        <v>27869.24</v>
      </c>
      <c r="P836" t="n">
        <v>365.08</v>
      </c>
      <c r="Q836" t="n">
        <v>452.69</v>
      </c>
      <c r="R836" t="n">
        <v>95.12</v>
      </c>
      <c r="S836" t="n">
        <v>57.64</v>
      </c>
      <c r="T836" t="n">
        <v>16517.49</v>
      </c>
      <c r="U836" t="n">
        <v>0.61</v>
      </c>
      <c r="V836" t="n">
        <v>0.86</v>
      </c>
      <c r="W836" t="n">
        <v>6.86</v>
      </c>
      <c r="X836" t="n">
        <v>1.01</v>
      </c>
      <c r="Y836" t="n">
        <v>1</v>
      </c>
      <c r="Z836" t="n">
        <v>10</v>
      </c>
    </row>
    <row r="837">
      <c r="A837" t="n">
        <v>27</v>
      </c>
      <c r="B837" t="n">
        <v>110</v>
      </c>
      <c r="C837" t="inlineStr">
        <is>
          <t xml:space="preserve">CONCLUIDO	</t>
        </is>
      </c>
      <c r="D837" t="n">
        <v>3.4729</v>
      </c>
      <c r="E837" t="n">
        <v>28.79</v>
      </c>
      <c r="F837" t="n">
        <v>24.7</v>
      </c>
      <c r="G837" t="n">
        <v>42.35</v>
      </c>
      <c r="H837" t="n">
        <v>0.61</v>
      </c>
      <c r="I837" t="n">
        <v>35</v>
      </c>
      <c r="J837" t="n">
        <v>224.49</v>
      </c>
      <c r="K837" t="n">
        <v>56.13</v>
      </c>
      <c r="L837" t="n">
        <v>7.75</v>
      </c>
      <c r="M837" t="n">
        <v>33</v>
      </c>
      <c r="N837" t="n">
        <v>50.61</v>
      </c>
      <c r="O837" t="n">
        <v>27920.73</v>
      </c>
      <c r="P837" t="n">
        <v>364.5</v>
      </c>
      <c r="Q837" t="n">
        <v>452.66</v>
      </c>
      <c r="R837" t="n">
        <v>93.93000000000001</v>
      </c>
      <c r="S837" t="n">
        <v>57.64</v>
      </c>
      <c r="T837" t="n">
        <v>15928.37</v>
      </c>
      <c r="U837" t="n">
        <v>0.61</v>
      </c>
      <c r="V837" t="n">
        <v>0.86</v>
      </c>
      <c r="W837" t="n">
        <v>6.86</v>
      </c>
      <c r="X837" t="n">
        <v>0.98</v>
      </c>
      <c r="Y837" t="n">
        <v>1</v>
      </c>
      <c r="Z837" t="n">
        <v>10</v>
      </c>
    </row>
    <row r="838">
      <c r="A838" t="n">
        <v>28</v>
      </c>
      <c r="B838" t="n">
        <v>110</v>
      </c>
      <c r="C838" t="inlineStr">
        <is>
          <t xml:space="preserve">CONCLUIDO	</t>
        </is>
      </c>
      <c r="D838" t="n">
        <v>3.4849</v>
      </c>
      <c r="E838" t="n">
        <v>28.7</v>
      </c>
      <c r="F838" t="n">
        <v>24.65</v>
      </c>
      <c r="G838" t="n">
        <v>43.49</v>
      </c>
      <c r="H838" t="n">
        <v>0.63</v>
      </c>
      <c r="I838" t="n">
        <v>34</v>
      </c>
      <c r="J838" t="n">
        <v>224.9</v>
      </c>
      <c r="K838" t="n">
        <v>56.13</v>
      </c>
      <c r="L838" t="n">
        <v>8</v>
      </c>
      <c r="M838" t="n">
        <v>32</v>
      </c>
      <c r="N838" t="n">
        <v>50.78</v>
      </c>
      <c r="O838" t="n">
        <v>27972.28</v>
      </c>
      <c r="P838" t="n">
        <v>363.31</v>
      </c>
      <c r="Q838" t="n">
        <v>452.66</v>
      </c>
      <c r="R838" t="n">
        <v>92.15000000000001</v>
      </c>
      <c r="S838" t="n">
        <v>57.64</v>
      </c>
      <c r="T838" t="n">
        <v>15044.08</v>
      </c>
      <c r="U838" t="n">
        <v>0.63</v>
      </c>
      <c r="V838" t="n">
        <v>0.86</v>
      </c>
      <c r="W838" t="n">
        <v>6.85</v>
      </c>
      <c r="X838" t="n">
        <v>0.92</v>
      </c>
      <c r="Y838" t="n">
        <v>1</v>
      </c>
      <c r="Z838" t="n">
        <v>10</v>
      </c>
    </row>
    <row r="839">
      <c r="A839" t="n">
        <v>29</v>
      </c>
      <c r="B839" t="n">
        <v>110</v>
      </c>
      <c r="C839" t="inlineStr">
        <is>
          <t xml:space="preserve">CONCLUIDO	</t>
        </is>
      </c>
      <c r="D839" t="n">
        <v>3.4898</v>
      </c>
      <c r="E839" t="n">
        <v>28.66</v>
      </c>
      <c r="F839" t="n">
        <v>24.65</v>
      </c>
      <c r="G839" t="n">
        <v>44.82</v>
      </c>
      <c r="H839" t="n">
        <v>0.65</v>
      </c>
      <c r="I839" t="n">
        <v>33</v>
      </c>
      <c r="J839" t="n">
        <v>225.32</v>
      </c>
      <c r="K839" t="n">
        <v>56.13</v>
      </c>
      <c r="L839" t="n">
        <v>8.25</v>
      </c>
      <c r="M839" t="n">
        <v>31</v>
      </c>
      <c r="N839" t="n">
        <v>50.95</v>
      </c>
      <c r="O839" t="n">
        <v>28023.89</v>
      </c>
      <c r="P839" t="n">
        <v>363.45</v>
      </c>
      <c r="Q839" t="n">
        <v>452.6</v>
      </c>
      <c r="R839" t="n">
        <v>92.2</v>
      </c>
      <c r="S839" t="n">
        <v>57.64</v>
      </c>
      <c r="T839" t="n">
        <v>15070.73</v>
      </c>
      <c r="U839" t="n">
        <v>0.63</v>
      </c>
      <c r="V839" t="n">
        <v>0.86</v>
      </c>
      <c r="W839" t="n">
        <v>6.85</v>
      </c>
      <c r="X839" t="n">
        <v>0.92</v>
      </c>
      <c r="Y839" t="n">
        <v>1</v>
      </c>
      <c r="Z839" t="n">
        <v>10</v>
      </c>
    </row>
    <row r="840">
      <c r="A840" t="n">
        <v>30</v>
      </c>
      <c r="B840" t="n">
        <v>110</v>
      </c>
      <c r="C840" t="inlineStr">
        <is>
          <t xml:space="preserve">CONCLUIDO	</t>
        </is>
      </c>
      <c r="D840" t="n">
        <v>3.4974</v>
      </c>
      <c r="E840" t="n">
        <v>28.59</v>
      </c>
      <c r="F840" t="n">
        <v>24.63</v>
      </c>
      <c r="G840" t="n">
        <v>46.18</v>
      </c>
      <c r="H840" t="n">
        <v>0.67</v>
      </c>
      <c r="I840" t="n">
        <v>32</v>
      </c>
      <c r="J840" t="n">
        <v>225.74</v>
      </c>
      <c r="K840" t="n">
        <v>56.13</v>
      </c>
      <c r="L840" t="n">
        <v>8.5</v>
      </c>
      <c r="M840" t="n">
        <v>30</v>
      </c>
      <c r="N840" t="n">
        <v>51.11</v>
      </c>
      <c r="O840" t="n">
        <v>28075.56</v>
      </c>
      <c r="P840" t="n">
        <v>362.85</v>
      </c>
      <c r="Q840" t="n">
        <v>452.68</v>
      </c>
      <c r="R840" t="n">
        <v>91.75</v>
      </c>
      <c r="S840" t="n">
        <v>57.64</v>
      </c>
      <c r="T840" t="n">
        <v>14852.44</v>
      </c>
      <c r="U840" t="n">
        <v>0.63</v>
      </c>
      <c r="V840" t="n">
        <v>0.86</v>
      </c>
      <c r="W840" t="n">
        <v>6.85</v>
      </c>
      <c r="X840" t="n">
        <v>0.9</v>
      </c>
      <c r="Y840" t="n">
        <v>1</v>
      </c>
      <c r="Z840" t="n">
        <v>10</v>
      </c>
    </row>
    <row r="841">
      <c r="A841" t="n">
        <v>31</v>
      </c>
      <c r="B841" t="n">
        <v>110</v>
      </c>
      <c r="C841" t="inlineStr">
        <is>
          <t xml:space="preserve">CONCLUIDO	</t>
        </is>
      </c>
      <c r="D841" t="n">
        <v>3.5077</v>
      </c>
      <c r="E841" t="n">
        <v>28.51</v>
      </c>
      <c r="F841" t="n">
        <v>24.59</v>
      </c>
      <c r="G841" t="n">
        <v>47.59</v>
      </c>
      <c r="H841" t="n">
        <v>0.6899999999999999</v>
      </c>
      <c r="I841" t="n">
        <v>31</v>
      </c>
      <c r="J841" t="n">
        <v>226.16</v>
      </c>
      <c r="K841" t="n">
        <v>56.13</v>
      </c>
      <c r="L841" t="n">
        <v>8.75</v>
      </c>
      <c r="M841" t="n">
        <v>29</v>
      </c>
      <c r="N841" t="n">
        <v>51.28</v>
      </c>
      <c r="O841" t="n">
        <v>28127.29</v>
      </c>
      <c r="P841" t="n">
        <v>361.96</v>
      </c>
      <c r="Q841" t="n">
        <v>452.72</v>
      </c>
      <c r="R841" t="n">
        <v>90.45999999999999</v>
      </c>
      <c r="S841" t="n">
        <v>57.64</v>
      </c>
      <c r="T841" t="n">
        <v>14210.56</v>
      </c>
      <c r="U841" t="n">
        <v>0.64</v>
      </c>
      <c r="V841" t="n">
        <v>0.86</v>
      </c>
      <c r="W841" t="n">
        <v>6.85</v>
      </c>
      <c r="X841" t="n">
        <v>0.86</v>
      </c>
      <c r="Y841" t="n">
        <v>1</v>
      </c>
      <c r="Z841" t="n">
        <v>10</v>
      </c>
    </row>
    <row r="842">
      <c r="A842" t="n">
        <v>32</v>
      </c>
      <c r="B842" t="n">
        <v>110</v>
      </c>
      <c r="C842" t="inlineStr">
        <is>
          <t xml:space="preserve">CONCLUIDO	</t>
        </is>
      </c>
      <c r="D842" t="n">
        <v>3.517</v>
      </c>
      <c r="E842" t="n">
        <v>28.43</v>
      </c>
      <c r="F842" t="n">
        <v>24.55</v>
      </c>
      <c r="G842" t="n">
        <v>49.11</v>
      </c>
      <c r="H842" t="n">
        <v>0.71</v>
      </c>
      <c r="I842" t="n">
        <v>30</v>
      </c>
      <c r="J842" t="n">
        <v>226.58</v>
      </c>
      <c r="K842" t="n">
        <v>56.13</v>
      </c>
      <c r="L842" t="n">
        <v>9</v>
      </c>
      <c r="M842" t="n">
        <v>28</v>
      </c>
      <c r="N842" t="n">
        <v>51.45</v>
      </c>
      <c r="O842" t="n">
        <v>28179.08</v>
      </c>
      <c r="P842" t="n">
        <v>361.55</v>
      </c>
      <c r="Q842" t="n">
        <v>452.57</v>
      </c>
      <c r="R842" t="n">
        <v>89.44</v>
      </c>
      <c r="S842" t="n">
        <v>57.64</v>
      </c>
      <c r="T842" t="n">
        <v>13706.51</v>
      </c>
      <c r="U842" t="n">
        <v>0.64</v>
      </c>
      <c r="V842" t="n">
        <v>0.86</v>
      </c>
      <c r="W842" t="n">
        <v>6.84</v>
      </c>
      <c r="X842" t="n">
        <v>0.83</v>
      </c>
      <c r="Y842" t="n">
        <v>1</v>
      </c>
      <c r="Z842" t="n">
        <v>10</v>
      </c>
    </row>
    <row r="843">
      <c r="A843" t="n">
        <v>33</v>
      </c>
      <c r="B843" t="n">
        <v>110</v>
      </c>
      <c r="C843" t="inlineStr">
        <is>
          <t xml:space="preserve">CONCLUIDO	</t>
        </is>
      </c>
      <c r="D843" t="n">
        <v>3.5251</v>
      </c>
      <c r="E843" t="n">
        <v>28.37</v>
      </c>
      <c r="F843" t="n">
        <v>24.53</v>
      </c>
      <c r="G843" t="n">
        <v>50.75</v>
      </c>
      <c r="H843" t="n">
        <v>0.72</v>
      </c>
      <c r="I843" t="n">
        <v>29</v>
      </c>
      <c r="J843" t="n">
        <v>227</v>
      </c>
      <c r="K843" t="n">
        <v>56.13</v>
      </c>
      <c r="L843" t="n">
        <v>9.25</v>
      </c>
      <c r="M843" t="n">
        <v>27</v>
      </c>
      <c r="N843" t="n">
        <v>51.62</v>
      </c>
      <c r="O843" t="n">
        <v>28230.92</v>
      </c>
      <c r="P843" t="n">
        <v>360.75</v>
      </c>
      <c r="Q843" t="n">
        <v>452.56</v>
      </c>
      <c r="R843" t="n">
        <v>88.56999999999999</v>
      </c>
      <c r="S843" t="n">
        <v>57.64</v>
      </c>
      <c r="T843" t="n">
        <v>13277.39</v>
      </c>
      <c r="U843" t="n">
        <v>0.65</v>
      </c>
      <c r="V843" t="n">
        <v>0.86</v>
      </c>
      <c r="W843" t="n">
        <v>6.84</v>
      </c>
      <c r="X843" t="n">
        <v>0.8100000000000001</v>
      </c>
      <c r="Y843" t="n">
        <v>1</v>
      </c>
      <c r="Z843" t="n">
        <v>10</v>
      </c>
    </row>
    <row r="844">
      <c r="A844" t="n">
        <v>34</v>
      </c>
      <c r="B844" t="n">
        <v>110</v>
      </c>
      <c r="C844" t="inlineStr">
        <is>
          <t xml:space="preserve">CONCLUIDO	</t>
        </is>
      </c>
      <c r="D844" t="n">
        <v>3.5242</v>
      </c>
      <c r="E844" t="n">
        <v>28.38</v>
      </c>
      <c r="F844" t="n">
        <v>24.54</v>
      </c>
      <c r="G844" t="n">
        <v>50.77</v>
      </c>
      <c r="H844" t="n">
        <v>0.74</v>
      </c>
      <c r="I844" t="n">
        <v>29</v>
      </c>
      <c r="J844" t="n">
        <v>227.42</v>
      </c>
      <c r="K844" t="n">
        <v>56.13</v>
      </c>
      <c r="L844" t="n">
        <v>9.5</v>
      </c>
      <c r="M844" t="n">
        <v>27</v>
      </c>
      <c r="N844" t="n">
        <v>51.8</v>
      </c>
      <c r="O844" t="n">
        <v>28282.83</v>
      </c>
      <c r="P844" t="n">
        <v>360.93</v>
      </c>
      <c r="Q844" t="n">
        <v>452.63</v>
      </c>
      <c r="R844" t="n">
        <v>88.77</v>
      </c>
      <c r="S844" t="n">
        <v>57.64</v>
      </c>
      <c r="T844" t="n">
        <v>13376.53</v>
      </c>
      <c r="U844" t="n">
        <v>0.65</v>
      </c>
      <c r="V844" t="n">
        <v>0.86</v>
      </c>
      <c r="W844" t="n">
        <v>6.84</v>
      </c>
      <c r="X844" t="n">
        <v>0.8100000000000001</v>
      </c>
      <c r="Y844" t="n">
        <v>1</v>
      </c>
      <c r="Z844" t="n">
        <v>10</v>
      </c>
    </row>
    <row r="845">
      <c r="A845" t="n">
        <v>35</v>
      </c>
      <c r="B845" t="n">
        <v>110</v>
      </c>
      <c r="C845" t="inlineStr">
        <is>
          <t xml:space="preserve">CONCLUIDO	</t>
        </is>
      </c>
      <c r="D845" t="n">
        <v>3.5362</v>
      </c>
      <c r="E845" t="n">
        <v>28.28</v>
      </c>
      <c r="F845" t="n">
        <v>24.48</v>
      </c>
      <c r="G845" t="n">
        <v>52.47</v>
      </c>
      <c r="H845" t="n">
        <v>0.76</v>
      </c>
      <c r="I845" t="n">
        <v>28</v>
      </c>
      <c r="J845" t="n">
        <v>227.84</v>
      </c>
      <c r="K845" t="n">
        <v>56.13</v>
      </c>
      <c r="L845" t="n">
        <v>9.75</v>
      </c>
      <c r="M845" t="n">
        <v>26</v>
      </c>
      <c r="N845" t="n">
        <v>51.97</v>
      </c>
      <c r="O845" t="n">
        <v>28334.8</v>
      </c>
      <c r="P845" t="n">
        <v>359.83</v>
      </c>
      <c r="Q845" t="n">
        <v>452.59</v>
      </c>
      <c r="R845" t="n">
        <v>86.98999999999999</v>
      </c>
      <c r="S845" t="n">
        <v>57.64</v>
      </c>
      <c r="T845" t="n">
        <v>12495</v>
      </c>
      <c r="U845" t="n">
        <v>0.66</v>
      </c>
      <c r="V845" t="n">
        <v>0.87</v>
      </c>
      <c r="W845" t="n">
        <v>6.84</v>
      </c>
      <c r="X845" t="n">
        <v>0.76</v>
      </c>
      <c r="Y845" t="n">
        <v>1</v>
      </c>
      <c r="Z845" t="n">
        <v>10</v>
      </c>
    </row>
    <row r="846">
      <c r="A846" t="n">
        <v>36</v>
      </c>
      <c r="B846" t="n">
        <v>110</v>
      </c>
      <c r="C846" t="inlineStr">
        <is>
          <t xml:space="preserve">CONCLUIDO	</t>
        </is>
      </c>
      <c r="D846" t="n">
        <v>3.5411</v>
      </c>
      <c r="E846" t="n">
        <v>28.24</v>
      </c>
      <c r="F846" t="n">
        <v>24.49</v>
      </c>
      <c r="G846" t="n">
        <v>54.41</v>
      </c>
      <c r="H846" t="n">
        <v>0.78</v>
      </c>
      <c r="I846" t="n">
        <v>27</v>
      </c>
      <c r="J846" t="n">
        <v>228.27</v>
      </c>
      <c r="K846" t="n">
        <v>56.13</v>
      </c>
      <c r="L846" t="n">
        <v>10</v>
      </c>
      <c r="M846" t="n">
        <v>25</v>
      </c>
      <c r="N846" t="n">
        <v>52.14</v>
      </c>
      <c r="O846" t="n">
        <v>28386.82</v>
      </c>
      <c r="P846" t="n">
        <v>359.79</v>
      </c>
      <c r="Q846" t="n">
        <v>452.64</v>
      </c>
      <c r="R846" t="n">
        <v>87.18000000000001</v>
      </c>
      <c r="S846" t="n">
        <v>57.64</v>
      </c>
      <c r="T846" t="n">
        <v>12591.05</v>
      </c>
      <c r="U846" t="n">
        <v>0.66</v>
      </c>
      <c r="V846" t="n">
        <v>0.87</v>
      </c>
      <c r="W846" t="n">
        <v>6.84</v>
      </c>
      <c r="X846" t="n">
        <v>0.76</v>
      </c>
      <c r="Y846" t="n">
        <v>1</v>
      </c>
      <c r="Z846" t="n">
        <v>10</v>
      </c>
    </row>
    <row r="847">
      <c r="A847" t="n">
        <v>37</v>
      </c>
      <c r="B847" t="n">
        <v>110</v>
      </c>
      <c r="C847" t="inlineStr">
        <is>
          <t xml:space="preserve">CONCLUIDO	</t>
        </is>
      </c>
      <c r="D847" t="n">
        <v>3.5436</v>
      </c>
      <c r="E847" t="n">
        <v>28.22</v>
      </c>
      <c r="F847" t="n">
        <v>24.47</v>
      </c>
      <c r="G847" t="n">
        <v>54.37</v>
      </c>
      <c r="H847" t="n">
        <v>0.8</v>
      </c>
      <c r="I847" t="n">
        <v>27</v>
      </c>
      <c r="J847" t="n">
        <v>228.69</v>
      </c>
      <c r="K847" t="n">
        <v>56.13</v>
      </c>
      <c r="L847" t="n">
        <v>10.25</v>
      </c>
      <c r="M847" t="n">
        <v>25</v>
      </c>
      <c r="N847" t="n">
        <v>52.31</v>
      </c>
      <c r="O847" t="n">
        <v>28438.91</v>
      </c>
      <c r="P847" t="n">
        <v>359.08</v>
      </c>
      <c r="Q847" t="n">
        <v>452.61</v>
      </c>
      <c r="R847" t="n">
        <v>86.79000000000001</v>
      </c>
      <c r="S847" t="n">
        <v>57.64</v>
      </c>
      <c r="T847" t="n">
        <v>12397.72</v>
      </c>
      <c r="U847" t="n">
        <v>0.66</v>
      </c>
      <c r="V847" t="n">
        <v>0.87</v>
      </c>
      <c r="W847" t="n">
        <v>6.83</v>
      </c>
      <c r="X847" t="n">
        <v>0.74</v>
      </c>
      <c r="Y847" t="n">
        <v>1</v>
      </c>
      <c r="Z847" t="n">
        <v>10</v>
      </c>
    </row>
    <row r="848">
      <c r="A848" t="n">
        <v>38</v>
      </c>
      <c r="B848" t="n">
        <v>110</v>
      </c>
      <c r="C848" t="inlineStr">
        <is>
          <t xml:space="preserve">CONCLUIDO	</t>
        </is>
      </c>
      <c r="D848" t="n">
        <v>3.5499</v>
      </c>
      <c r="E848" t="n">
        <v>28.17</v>
      </c>
      <c r="F848" t="n">
        <v>24.46</v>
      </c>
      <c r="G848" t="n">
        <v>56.44</v>
      </c>
      <c r="H848" t="n">
        <v>0.8100000000000001</v>
      </c>
      <c r="I848" t="n">
        <v>26</v>
      </c>
      <c r="J848" t="n">
        <v>229.11</v>
      </c>
      <c r="K848" t="n">
        <v>56.13</v>
      </c>
      <c r="L848" t="n">
        <v>10.5</v>
      </c>
      <c r="M848" t="n">
        <v>24</v>
      </c>
      <c r="N848" t="n">
        <v>52.48</v>
      </c>
      <c r="O848" t="n">
        <v>28491.06</v>
      </c>
      <c r="P848" t="n">
        <v>358.88</v>
      </c>
      <c r="Q848" t="n">
        <v>452.59</v>
      </c>
      <c r="R848" t="n">
        <v>86.33</v>
      </c>
      <c r="S848" t="n">
        <v>57.64</v>
      </c>
      <c r="T848" t="n">
        <v>12174.08</v>
      </c>
      <c r="U848" t="n">
        <v>0.67</v>
      </c>
      <c r="V848" t="n">
        <v>0.87</v>
      </c>
      <c r="W848" t="n">
        <v>6.84</v>
      </c>
      <c r="X848" t="n">
        <v>0.73</v>
      </c>
      <c r="Y848" t="n">
        <v>1</v>
      </c>
      <c r="Z848" t="n">
        <v>10</v>
      </c>
    </row>
    <row r="849">
      <c r="A849" t="n">
        <v>39</v>
      </c>
      <c r="B849" t="n">
        <v>110</v>
      </c>
      <c r="C849" t="inlineStr">
        <is>
          <t xml:space="preserve">CONCLUIDO	</t>
        </is>
      </c>
      <c r="D849" t="n">
        <v>3.5594</v>
      </c>
      <c r="E849" t="n">
        <v>28.09</v>
      </c>
      <c r="F849" t="n">
        <v>24.43</v>
      </c>
      <c r="G849" t="n">
        <v>58.62</v>
      </c>
      <c r="H849" t="n">
        <v>0.83</v>
      </c>
      <c r="I849" t="n">
        <v>25</v>
      </c>
      <c r="J849" t="n">
        <v>229.53</v>
      </c>
      <c r="K849" t="n">
        <v>56.13</v>
      </c>
      <c r="L849" t="n">
        <v>10.75</v>
      </c>
      <c r="M849" t="n">
        <v>23</v>
      </c>
      <c r="N849" t="n">
        <v>52.66</v>
      </c>
      <c r="O849" t="n">
        <v>28543.27</v>
      </c>
      <c r="P849" t="n">
        <v>358.26</v>
      </c>
      <c r="Q849" t="n">
        <v>452.61</v>
      </c>
      <c r="R849" t="n">
        <v>85.23</v>
      </c>
      <c r="S849" t="n">
        <v>57.64</v>
      </c>
      <c r="T849" t="n">
        <v>11629.08</v>
      </c>
      <c r="U849" t="n">
        <v>0.68</v>
      </c>
      <c r="V849" t="n">
        <v>0.87</v>
      </c>
      <c r="W849" t="n">
        <v>6.83</v>
      </c>
      <c r="X849" t="n">
        <v>0.7</v>
      </c>
      <c r="Y849" t="n">
        <v>1</v>
      </c>
      <c r="Z849" t="n">
        <v>10</v>
      </c>
    </row>
    <row r="850">
      <c r="A850" t="n">
        <v>40</v>
      </c>
      <c r="B850" t="n">
        <v>110</v>
      </c>
      <c r="C850" t="inlineStr">
        <is>
          <t xml:space="preserve">CONCLUIDO	</t>
        </is>
      </c>
      <c r="D850" t="n">
        <v>3.5604</v>
      </c>
      <c r="E850" t="n">
        <v>28.09</v>
      </c>
      <c r="F850" t="n">
        <v>24.42</v>
      </c>
      <c r="G850" t="n">
        <v>58.6</v>
      </c>
      <c r="H850" t="n">
        <v>0.85</v>
      </c>
      <c r="I850" t="n">
        <v>25</v>
      </c>
      <c r="J850" t="n">
        <v>229.96</v>
      </c>
      <c r="K850" t="n">
        <v>56.13</v>
      </c>
      <c r="L850" t="n">
        <v>11</v>
      </c>
      <c r="M850" t="n">
        <v>23</v>
      </c>
      <c r="N850" t="n">
        <v>52.83</v>
      </c>
      <c r="O850" t="n">
        <v>28595.54</v>
      </c>
      <c r="P850" t="n">
        <v>357.98</v>
      </c>
      <c r="Q850" t="n">
        <v>452.6</v>
      </c>
      <c r="R850" t="n">
        <v>84.86</v>
      </c>
      <c r="S850" t="n">
        <v>57.64</v>
      </c>
      <c r="T850" t="n">
        <v>11442.73</v>
      </c>
      <c r="U850" t="n">
        <v>0.68</v>
      </c>
      <c r="V850" t="n">
        <v>0.87</v>
      </c>
      <c r="W850" t="n">
        <v>6.84</v>
      </c>
      <c r="X850" t="n">
        <v>0.6899999999999999</v>
      </c>
      <c r="Y850" t="n">
        <v>1</v>
      </c>
      <c r="Z850" t="n">
        <v>10</v>
      </c>
    </row>
    <row r="851">
      <c r="A851" t="n">
        <v>41</v>
      </c>
      <c r="B851" t="n">
        <v>110</v>
      </c>
      <c r="C851" t="inlineStr">
        <is>
          <t xml:space="preserve">CONCLUIDO	</t>
        </is>
      </c>
      <c r="D851" t="n">
        <v>3.5719</v>
      </c>
      <c r="E851" t="n">
        <v>28</v>
      </c>
      <c r="F851" t="n">
        <v>24.37</v>
      </c>
      <c r="G851" t="n">
        <v>60.93</v>
      </c>
      <c r="H851" t="n">
        <v>0.87</v>
      </c>
      <c r="I851" t="n">
        <v>24</v>
      </c>
      <c r="J851" t="n">
        <v>230.38</v>
      </c>
      <c r="K851" t="n">
        <v>56.13</v>
      </c>
      <c r="L851" t="n">
        <v>11.25</v>
      </c>
      <c r="M851" t="n">
        <v>22</v>
      </c>
      <c r="N851" t="n">
        <v>53</v>
      </c>
      <c r="O851" t="n">
        <v>28647.87</v>
      </c>
      <c r="P851" t="n">
        <v>357.38</v>
      </c>
      <c r="Q851" t="n">
        <v>452.64</v>
      </c>
      <c r="R851" t="n">
        <v>83.59999999999999</v>
      </c>
      <c r="S851" t="n">
        <v>57.64</v>
      </c>
      <c r="T851" t="n">
        <v>10818.46</v>
      </c>
      <c r="U851" t="n">
        <v>0.6899999999999999</v>
      </c>
      <c r="V851" t="n">
        <v>0.87</v>
      </c>
      <c r="W851" t="n">
        <v>6.83</v>
      </c>
      <c r="X851" t="n">
        <v>0.65</v>
      </c>
      <c r="Y851" t="n">
        <v>1</v>
      </c>
      <c r="Z851" t="n">
        <v>10</v>
      </c>
    </row>
    <row r="852">
      <c r="A852" t="n">
        <v>42</v>
      </c>
      <c r="B852" t="n">
        <v>110</v>
      </c>
      <c r="C852" t="inlineStr">
        <is>
          <t xml:space="preserve">CONCLUIDO	</t>
        </is>
      </c>
      <c r="D852" t="n">
        <v>3.5699</v>
      </c>
      <c r="E852" t="n">
        <v>28.01</v>
      </c>
      <c r="F852" t="n">
        <v>24.39</v>
      </c>
      <c r="G852" t="n">
        <v>60.97</v>
      </c>
      <c r="H852" t="n">
        <v>0.89</v>
      </c>
      <c r="I852" t="n">
        <v>24</v>
      </c>
      <c r="J852" t="n">
        <v>230.81</v>
      </c>
      <c r="K852" t="n">
        <v>56.13</v>
      </c>
      <c r="L852" t="n">
        <v>11.5</v>
      </c>
      <c r="M852" t="n">
        <v>22</v>
      </c>
      <c r="N852" t="n">
        <v>53.18</v>
      </c>
      <c r="O852" t="n">
        <v>28700.26</v>
      </c>
      <c r="P852" t="n">
        <v>357.12</v>
      </c>
      <c r="Q852" t="n">
        <v>452.56</v>
      </c>
      <c r="R852" t="n">
        <v>83.94</v>
      </c>
      <c r="S852" t="n">
        <v>57.64</v>
      </c>
      <c r="T852" t="n">
        <v>10990.2</v>
      </c>
      <c r="U852" t="n">
        <v>0.6899999999999999</v>
      </c>
      <c r="V852" t="n">
        <v>0.87</v>
      </c>
      <c r="W852" t="n">
        <v>6.83</v>
      </c>
      <c r="X852" t="n">
        <v>0.66</v>
      </c>
      <c r="Y852" t="n">
        <v>1</v>
      </c>
      <c r="Z852" t="n">
        <v>10</v>
      </c>
    </row>
    <row r="853">
      <c r="A853" t="n">
        <v>43</v>
      </c>
      <c r="B853" t="n">
        <v>110</v>
      </c>
      <c r="C853" t="inlineStr">
        <is>
          <t xml:space="preserve">CONCLUIDO	</t>
        </is>
      </c>
      <c r="D853" t="n">
        <v>3.5793</v>
      </c>
      <c r="E853" t="n">
        <v>27.94</v>
      </c>
      <c r="F853" t="n">
        <v>24.35</v>
      </c>
      <c r="G853" t="n">
        <v>63.53</v>
      </c>
      <c r="H853" t="n">
        <v>0.9</v>
      </c>
      <c r="I853" t="n">
        <v>23</v>
      </c>
      <c r="J853" t="n">
        <v>231.23</v>
      </c>
      <c r="K853" t="n">
        <v>56.13</v>
      </c>
      <c r="L853" t="n">
        <v>11.75</v>
      </c>
      <c r="M853" t="n">
        <v>21</v>
      </c>
      <c r="N853" t="n">
        <v>53.36</v>
      </c>
      <c r="O853" t="n">
        <v>28752.71</v>
      </c>
      <c r="P853" t="n">
        <v>356.59</v>
      </c>
      <c r="Q853" t="n">
        <v>452.58</v>
      </c>
      <c r="R853" t="n">
        <v>82.78</v>
      </c>
      <c r="S853" t="n">
        <v>57.64</v>
      </c>
      <c r="T853" t="n">
        <v>10413.16</v>
      </c>
      <c r="U853" t="n">
        <v>0.7</v>
      </c>
      <c r="V853" t="n">
        <v>0.87</v>
      </c>
      <c r="W853" t="n">
        <v>6.83</v>
      </c>
      <c r="X853" t="n">
        <v>0.63</v>
      </c>
      <c r="Y853" t="n">
        <v>1</v>
      </c>
      <c r="Z853" t="n">
        <v>10</v>
      </c>
    </row>
    <row r="854">
      <c r="A854" t="n">
        <v>44</v>
      </c>
      <c r="B854" t="n">
        <v>110</v>
      </c>
      <c r="C854" t="inlineStr">
        <is>
          <t xml:space="preserve">CONCLUIDO	</t>
        </is>
      </c>
      <c r="D854" t="n">
        <v>3.5801</v>
      </c>
      <c r="E854" t="n">
        <v>27.93</v>
      </c>
      <c r="F854" t="n">
        <v>24.35</v>
      </c>
      <c r="G854" t="n">
        <v>63.52</v>
      </c>
      <c r="H854" t="n">
        <v>0.92</v>
      </c>
      <c r="I854" t="n">
        <v>23</v>
      </c>
      <c r="J854" t="n">
        <v>231.66</v>
      </c>
      <c r="K854" t="n">
        <v>56.13</v>
      </c>
      <c r="L854" t="n">
        <v>12</v>
      </c>
      <c r="M854" t="n">
        <v>21</v>
      </c>
      <c r="N854" t="n">
        <v>53.53</v>
      </c>
      <c r="O854" t="n">
        <v>28805.23</v>
      </c>
      <c r="P854" t="n">
        <v>356.14</v>
      </c>
      <c r="Q854" t="n">
        <v>452.55</v>
      </c>
      <c r="R854" t="n">
        <v>82.38</v>
      </c>
      <c r="S854" t="n">
        <v>57.64</v>
      </c>
      <c r="T854" t="n">
        <v>10215.4</v>
      </c>
      <c r="U854" t="n">
        <v>0.7</v>
      </c>
      <c r="V854" t="n">
        <v>0.87</v>
      </c>
      <c r="W854" t="n">
        <v>6.84</v>
      </c>
      <c r="X854" t="n">
        <v>0.62</v>
      </c>
      <c r="Y854" t="n">
        <v>1</v>
      </c>
      <c r="Z854" t="n">
        <v>10</v>
      </c>
    </row>
    <row r="855">
      <c r="A855" t="n">
        <v>45</v>
      </c>
      <c r="B855" t="n">
        <v>110</v>
      </c>
      <c r="C855" t="inlineStr">
        <is>
          <t xml:space="preserve">CONCLUIDO	</t>
        </is>
      </c>
      <c r="D855" t="n">
        <v>3.589</v>
      </c>
      <c r="E855" t="n">
        <v>27.86</v>
      </c>
      <c r="F855" t="n">
        <v>24.32</v>
      </c>
      <c r="G855" t="n">
        <v>66.33</v>
      </c>
      <c r="H855" t="n">
        <v>0.9399999999999999</v>
      </c>
      <c r="I855" t="n">
        <v>22</v>
      </c>
      <c r="J855" t="n">
        <v>232.08</v>
      </c>
      <c r="K855" t="n">
        <v>56.13</v>
      </c>
      <c r="L855" t="n">
        <v>12.25</v>
      </c>
      <c r="M855" t="n">
        <v>20</v>
      </c>
      <c r="N855" t="n">
        <v>53.71</v>
      </c>
      <c r="O855" t="n">
        <v>28857.81</v>
      </c>
      <c r="P855" t="n">
        <v>355.86</v>
      </c>
      <c r="Q855" t="n">
        <v>452.62</v>
      </c>
      <c r="R855" t="n">
        <v>81.67</v>
      </c>
      <c r="S855" t="n">
        <v>57.64</v>
      </c>
      <c r="T855" t="n">
        <v>9861.379999999999</v>
      </c>
      <c r="U855" t="n">
        <v>0.71</v>
      </c>
      <c r="V855" t="n">
        <v>0.87</v>
      </c>
      <c r="W855" t="n">
        <v>6.83</v>
      </c>
      <c r="X855" t="n">
        <v>0.6</v>
      </c>
      <c r="Y855" t="n">
        <v>1</v>
      </c>
      <c r="Z855" t="n">
        <v>10</v>
      </c>
    </row>
    <row r="856">
      <c r="A856" t="n">
        <v>46</v>
      </c>
      <c r="B856" t="n">
        <v>110</v>
      </c>
      <c r="C856" t="inlineStr">
        <is>
          <t xml:space="preserve">CONCLUIDO	</t>
        </is>
      </c>
      <c r="D856" t="n">
        <v>3.589</v>
      </c>
      <c r="E856" t="n">
        <v>27.86</v>
      </c>
      <c r="F856" t="n">
        <v>24.32</v>
      </c>
      <c r="G856" t="n">
        <v>66.33</v>
      </c>
      <c r="H856" t="n">
        <v>0.96</v>
      </c>
      <c r="I856" t="n">
        <v>22</v>
      </c>
      <c r="J856" t="n">
        <v>232.51</v>
      </c>
      <c r="K856" t="n">
        <v>56.13</v>
      </c>
      <c r="L856" t="n">
        <v>12.5</v>
      </c>
      <c r="M856" t="n">
        <v>20</v>
      </c>
      <c r="N856" t="n">
        <v>53.88</v>
      </c>
      <c r="O856" t="n">
        <v>28910.45</v>
      </c>
      <c r="P856" t="n">
        <v>355.71</v>
      </c>
      <c r="Q856" t="n">
        <v>452.6</v>
      </c>
      <c r="R856" t="n">
        <v>81.78</v>
      </c>
      <c r="S856" t="n">
        <v>57.64</v>
      </c>
      <c r="T856" t="n">
        <v>9917.32</v>
      </c>
      <c r="U856" t="n">
        <v>0.7</v>
      </c>
      <c r="V856" t="n">
        <v>0.87</v>
      </c>
      <c r="W856" t="n">
        <v>6.83</v>
      </c>
      <c r="X856" t="n">
        <v>0.6</v>
      </c>
      <c r="Y856" t="n">
        <v>1</v>
      </c>
      <c r="Z856" t="n">
        <v>10</v>
      </c>
    </row>
    <row r="857">
      <c r="A857" t="n">
        <v>47</v>
      </c>
      <c r="B857" t="n">
        <v>110</v>
      </c>
      <c r="C857" t="inlineStr">
        <is>
          <t xml:space="preserve">CONCLUIDO	</t>
        </is>
      </c>
      <c r="D857" t="n">
        <v>3.5984</v>
      </c>
      <c r="E857" t="n">
        <v>27.79</v>
      </c>
      <c r="F857" t="n">
        <v>24.29</v>
      </c>
      <c r="G857" t="n">
        <v>69.40000000000001</v>
      </c>
      <c r="H857" t="n">
        <v>0.97</v>
      </c>
      <c r="I857" t="n">
        <v>21</v>
      </c>
      <c r="J857" t="n">
        <v>232.94</v>
      </c>
      <c r="K857" t="n">
        <v>56.13</v>
      </c>
      <c r="L857" t="n">
        <v>12.75</v>
      </c>
      <c r="M857" t="n">
        <v>19</v>
      </c>
      <c r="N857" t="n">
        <v>54.06</v>
      </c>
      <c r="O857" t="n">
        <v>28963.15</v>
      </c>
      <c r="P857" t="n">
        <v>354.93</v>
      </c>
      <c r="Q857" t="n">
        <v>452.56</v>
      </c>
      <c r="R857" t="n">
        <v>80.70999999999999</v>
      </c>
      <c r="S857" t="n">
        <v>57.64</v>
      </c>
      <c r="T857" t="n">
        <v>9388.84</v>
      </c>
      <c r="U857" t="n">
        <v>0.71</v>
      </c>
      <c r="V857" t="n">
        <v>0.87</v>
      </c>
      <c r="W857" t="n">
        <v>6.83</v>
      </c>
      <c r="X857" t="n">
        <v>0.57</v>
      </c>
      <c r="Y857" t="n">
        <v>1</v>
      </c>
      <c r="Z857" t="n">
        <v>10</v>
      </c>
    </row>
    <row r="858">
      <c r="A858" t="n">
        <v>48</v>
      </c>
      <c r="B858" t="n">
        <v>110</v>
      </c>
      <c r="C858" t="inlineStr">
        <is>
          <t xml:space="preserve">CONCLUIDO	</t>
        </is>
      </c>
      <c r="D858" t="n">
        <v>3.5982</v>
      </c>
      <c r="E858" t="n">
        <v>27.79</v>
      </c>
      <c r="F858" t="n">
        <v>24.29</v>
      </c>
      <c r="G858" t="n">
        <v>69.41</v>
      </c>
      <c r="H858" t="n">
        <v>0.99</v>
      </c>
      <c r="I858" t="n">
        <v>21</v>
      </c>
      <c r="J858" t="n">
        <v>233.37</v>
      </c>
      <c r="K858" t="n">
        <v>56.13</v>
      </c>
      <c r="L858" t="n">
        <v>13</v>
      </c>
      <c r="M858" t="n">
        <v>19</v>
      </c>
      <c r="N858" t="n">
        <v>54.24</v>
      </c>
      <c r="O858" t="n">
        <v>29015.91</v>
      </c>
      <c r="P858" t="n">
        <v>355.05</v>
      </c>
      <c r="Q858" t="n">
        <v>452.63</v>
      </c>
      <c r="R858" t="n">
        <v>80.81</v>
      </c>
      <c r="S858" t="n">
        <v>57.64</v>
      </c>
      <c r="T858" t="n">
        <v>9435.790000000001</v>
      </c>
      <c r="U858" t="n">
        <v>0.71</v>
      </c>
      <c r="V858" t="n">
        <v>0.87</v>
      </c>
      <c r="W858" t="n">
        <v>6.83</v>
      </c>
      <c r="X858" t="n">
        <v>0.57</v>
      </c>
      <c r="Y858" t="n">
        <v>1</v>
      </c>
      <c r="Z858" t="n">
        <v>10</v>
      </c>
    </row>
    <row r="859">
      <c r="A859" t="n">
        <v>49</v>
      </c>
      <c r="B859" t="n">
        <v>110</v>
      </c>
      <c r="C859" t="inlineStr">
        <is>
          <t xml:space="preserve">CONCLUIDO	</t>
        </is>
      </c>
      <c r="D859" t="n">
        <v>3.5971</v>
      </c>
      <c r="E859" t="n">
        <v>27.8</v>
      </c>
      <c r="F859" t="n">
        <v>24.3</v>
      </c>
      <c r="G859" t="n">
        <v>69.43000000000001</v>
      </c>
      <c r="H859" t="n">
        <v>1.01</v>
      </c>
      <c r="I859" t="n">
        <v>21</v>
      </c>
      <c r="J859" t="n">
        <v>233.79</v>
      </c>
      <c r="K859" t="n">
        <v>56.13</v>
      </c>
      <c r="L859" t="n">
        <v>13.25</v>
      </c>
      <c r="M859" t="n">
        <v>19</v>
      </c>
      <c r="N859" t="n">
        <v>54.42</v>
      </c>
      <c r="O859" t="n">
        <v>29068.74</v>
      </c>
      <c r="P859" t="n">
        <v>354.78</v>
      </c>
      <c r="Q859" t="n">
        <v>452.56</v>
      </c>
      <c r="R859" t="n">
        <v>81.05</v>
      </c>
      <c r="S859" t="n">
        <v>57.64</v>
      </c>
      <c r="T859" t="n">
        <v>9560.030000000001</v>
      </c>
      <c r="U859" t="n">
        <v>0.71</v>
      </c>
      <c r="V859" t="n">
        <v>0.87</v>
      </c>
      <c r="W859" t="n">
        <v>6.83</v>
      </c>
      <c r="X859" t="n">
        <v>0.58</v>
      </c>
      <c r="Y859" t="n">
        <v>1</v>
      </c>
      <c r="Z859" t="n">
        <v>10</v>
      </c>
    </row>
    <row r="860">
      <c r="A860" t="n">
        <v>50</v>
      </c>
      <c r="B860" t="n">
        <v>110</v>
      </c>
      <c r="C860" t="inlineStr">
        <is>
          <t xml:space="preserve">CONCLUIDO	</t>
        </is>
      </c>
      <c r="D860" t="n">
        <v>3.6062</v>
      </c>
      <c r="E860" t="n">
        <v>27.73</v>
      </c>
      <c r="F860" t="n">
        <v>24.27</v>
      </c>
      <c r="G860" t="n">
        <v>72.81999999999999</v>
      </c>
      <c r="H860" t="n">
        <v>1.02</v>
      </c>
      <c r="I860" t="n">
        <v>20</v>
      </c>
      <c r="J860" t="n">
        <v>234.22</v>
      </c>
      <c r="K860" t="n">
        <v>56.13</v>
      </c>
      <c r="L860" t="n">
        <v>13.5</v>
      </c>
      <c r="M860" t="n">
        <v>18</v>
      </c>
      <c r="N860" t="n">
        <v>54.6</v>
      </c>
      <c r="O860" t="n">
        <v>29121.64</v>
      </c>
      <c r="P860" t="n">
        <v>354.06</v>
      </c>
      <c r="Q860" t="n">
        <v>452.6</v>
      </c>
      <c r="R860" t="n">
        <v>80.22</v>
      </c>
      <c r="S860" t="n">
        <v>57.64</v>
      </c>
      <c r="T860" t="n">
        <v>9150.02</v>
      </c>
      <c r="U860" t="n">
        <v>0.72</v>
      </c>
      <c r="V860" t="n">
        <v>0.87</v>
      </c>
      <c r="W860" t="n">
        <v>6.83</v>
      </c>
      <c r="X860" t="n">
        <v>0.55</v>
      </c>
      <c r="Y860" t="n">
        <v>1</v>
      </c>
      <c r="Z860" t="n">
        <v>10</v>
      </c>
    </row>
    <row r="861">
      <c r="A861" t="n">
        <v>51</v>
      </c>
      <c r="B861" t="n">
        <v>110</v>
      </c>
      <c r="C861" t="inlineStr">
        <is>
          <t xml:space="preserve">CONCLUIDO	</t>
        </is>
      </c>
      <c r="D861" t="n">
        <v>3.607</v>
      </c>
      <c r="E861" t="n">
        <v>27.72</v>
      </c>
      <c r="F861" t="n">
        <v>24.27</v>
      </c>
      <c r="G861" t="n">
        <v>72.8</v>
      </c>
      <c r="H861" t="n">
        <v>1.04</v>
      </c>
      <c r="I861" t="n">
        <v>20</v>
      </c>
      <c r="J861" t="n">
        <v>234.65</v>
      </c>
      <c r="K861" t="n">
        <v>56.13</v>
      </c>
      <c r="L861" t="n">
        <v>13.75</v>
      </c>
      <c r="M861" t="n">
        <v>18</v>
      </c>
      <c r="N861" t="n">
        <v>54.78</v>
      </c>
      <c r="O861" t="n">
        <v>29174.59</v>
      </c>
      <c r="P861" t="n">
        <v>354.26</v>
      </c>
      <c r="Q861" t="n">
        <v>452.6</v>
      </c>
      <c r="R861" t="n">
        <v>80.15000000000001</v>
      </c>
      <c r="S861" t="n">
        <v>57.64</v>
      </c>
      <c r="T861" t="n">
        <v>9115.17</v>
      </c>
      <c r="U861" t="n">
        <v>0.72</v>
      </c>
      <c r="V861" t="n">
        <v>0.87</v>
      </c>
      <c r="W861" t="n">
        <v>6.82</v>
      </c>
      <c r="X861" t="n">
        <v>0.54</v>
      </c>
      <c r="Y861" t="n">
        <v>1</v>
      </c>
      <c r="Z861" t="n">
        <v>10</v>
      </c>
    </row>
    <row r="862">
      <c r="A862" t="n">
        <v>52</v>
      </c>
      <c r="B862" t="n">
        <v>110</v>
      </c>
      <c r="C862" t="inlineStr">
        <is>
          <t xml:space="preserve">CONCLUIDO	</t>
        </is>
      </c>
      <c r="D862" t="n">
        <v>3.6063</v>
      </c>
      <c r="E862" t="n">
        <v>27.73</v>
      </c>
      <c r="F862" t="n">
        <v>24.27</v>
      </c>
      <c r="G862" t="n">
        <v>72.81999999999999</v>
      </c>
      <c r="H862" t="n">
        <v>1.06</v>
      </c>
      <c r="I862" t="n">
        <v>20</v>
      </c>
      <c r="J862" t="n">
        <v>235.08</v>
      </c>
      <c r="K862" t="n">
        <v>56.13</v>
      </c>
      <c r="L862" t="n">
        <v>14</v>
      </c>
      <c r="M862" t="n">
        <v>18</v>
      </c>
      <c r="N862" t="n">
        <v>54.96</v>
      </c>
      <c r="O862" t="n">
        <v>29227.61</v>
      </c>
      <c r="P862" t="n">
        <v>353.21</v>
      </c>
      <c r="Q862" t="n">
        <v>452.58</v>
      </c>
      <c r="R862" t="n">
        <v>80.09</v>
      </c>
      <c r="S862" t="n">
        <v>57.64</v>
      </c>
      <c r="T862" t="n">
        <v>9084.42</v>
      </c>
      <c r="U862" t="n">
        <v>0.72</v>
      </c>
      <c r="V862" t="n">
        <v>0.87</v>
      </c>
      <c r="W862" t="n">
        <v>6.83</v>
      </c>
      <c r="X862" t="n">
        <v>0.55</v>
      </c>
      <c r="Y862" t="n">
        <v>1</v>
      </c>
      <c r="Z862" t="n">
        <v>10</v>
      </c>
    </row>
    <row r="863">
      <c r="A863" t="n">
        <v>53</v>
      </c>
      <c r="B863" t="n">
        <v>110</v>
      </c>
      <c r="C863" t="inlineStr">
        <is>
          <t xml:space="preserve">CONCLUIDO	</t>
        </is>
      </c>
      <c r="D863" t="n">
        <v>3.6153</v>
      </c>
      <c r="E863" t="n">
        <v>27.66</v>
      </c>
      <c r="F863" t="n">
        <v>24.25</v>
      </c>
      <c r="G863" t="n">
        <v>76.56</v>
      </c>
      <c r="H863" t="n">
        <v>1.08</v>
      </c>
      <c r="I863" t="n">
        <v>19</v>
      </c>
      <c r="J863" t="n">
        <v>235.51</v>
      </c>
      <c r="K863" t="n">
        <v>56.13</v>
      </c>
      <c r="L863" t="n">
        <v>14.25</v>
      </c>
      <c r="M863" t="n">
        <v>17</v>
      </c>
      <c r="N863" t="n">
        <v>55.14</v>
      </c>
      <c r="O863" t="n">
        <v>29280.69</v>
      </c>
      <c r="P863" t="n">
        <v>353.11</v>
      </c>
      <c r="Q863" t="n">
        <v>452.55</v>
      </c>
      <c r="R863" t="n">
        <v>79.40000000000001</v>
      </c>
      <c r="S863" t="n">
        <v>57.64</v>
      </c>
      <c r="T863" t="n">
        <v>8742.1</v>
      </c>
      <c r="U863" t="n">
        <v>0.73</v>
      </c>
      <c r="V863" t="n">
        <v>0.87</v>
      </c>
      <c r="W863" t="n">
        <v>6.83</v>
      </c>
      <c r="X863" t="n">
        <v>0.52</v>
      </c>
      <c r="Y863" t="n">
        <v>1</v>
      </c>
      <c r="Z863" t="n">
        <v>10</v>
      </c>
    </row>
    <row r="864">
      <c r="A864" t="n">
        <v>54</v>
      </c>
      <c r="B864" t="n">
        <v>110</v>
      </c>
      <c r="C864" t="inlineStr">
        <is>
          <t xml:space="preserve">CONCLUIDO	</t>
        </is>
      </c>
      <c r="D864" t="n">
        <v>3.6153</v>
      </c>
      <c r="E864" t="n">
        <v>27.66</v>
      </c>
      <c r="F864" t="n">
        <v>24.25</v>
      </c>
      <c r="G864" t="n">
        <v>76.56</v>
      </c>
      <c r="H864" t="n">
        <v>1.09</v>
      </c>
      <c r="I864" t="n">
        <v>19</v>
      </c>
      <c r="J864" t="n">
        <v>235.94</v>
      </c>
      <c r="K864" t="n">
        <v>56.13</v>
      </c>
      <c r="L864" t="n">
        <v>14.5</v>
      </c>
      <c r="M864" t="n">
        <v>17</v>
      </c>
      <c r="N864" t="n">
        <v>55.32</v>
      </c>
      <c r="O864" t="n">
        <v>29333.84</v>
      </c>
      <c r="P864" t="n">
        <v>353.06</v>
      </c>
      <c r="Q864" t="n">
        <v>452.6</v>
      </c>
      <c r="R864" t="n">
        <v>79.06999999999999</v>
      </c>
      <c r="S864" t="n">
        <v>57.64</v>
      </c>
      <c r="T864" t="n">
        <v>8576.48</v>
      </c>
      <c r="U864" t="n">
        <v>0.73</v>
      </c>
      <c r="V864" t="n">
        <v>0.87</v>
      </c>
      <c r="W864" t="n">
        <v>6.83</v>
      </c>
      <c r="X864" t="n">
        <v>0.52</v>
      </c>
      <c r="Y864" t="n">
        <v>1</v>
      </c>
      <c r="Z864" t="n">
        <v>10</v>
      </c>
    </row>
    <row r="865">
      <c r="A865" t="n">
        <v>55</v>
      </c>
      <c r="B865" t="n">
        <v>110</v>
      </c>
      <c r="C865" t="inlineStr">
        <is>
          <t xml:space="preserve">CONCLUIDO	</t>
        </is>
      </c>
      <c r="D865" t="n">
        <v>3.6167</v>
      </c>
      <c r="E865" t="n">
        <v>27.65</v>
      </c>
      <c r="F865" t="n">
        <v>24.23</v>
      </c>
      <c r="G865" t="n">
        <v>76.53</v>
      </c>
      <c r="H865" t="n">
        <v>1.11</v>
      </c>
      <c r="I865" t="n">
        <v>19</v>
      </c>
      <c r="J865" t="n">
        <v>236.37</v>
      </c>
      <c r="K865" t="n">
        <v>56.13</v>
      </c>
      <c r="L865" t="n">
        <v>14.75</v>
      </c>
      <c r="M865" t="n">
        <v>17</v>
      </c>
      <c r="N865" t="n">
        <v>55.5</v>
      </c>
      <c r="O865" t="n">
        <v>29387.05</v>
      </c>
      <c r="P865" t="n">
        <v>352.5</v>
      </c>
      <c r="Q865" t="n">
        <v>452.63</v>
      </c>
      <c r="R865" t="n">
        <v>79.12</v>
      </c>
      <c r="S865" t="n">
        <v>57.64</v>
      </c>
      <c r="T865" t="n">
        <v>8603.17</v>
      </c>
      <c r="U865" t="n">
        <v>0.73</v>
      </c>
      <c r="V865" t="n">
        <v>0.87</v>
      </c>
      <c r="W865" t="n">
        <v>6.82</v>
      </c>
      <c r="X865" t="n">
        <v>0.51</v>
      </c>
      <c r="Y865" t="n">
        <v>1</v>
      </c>
      <c r="Z865" t="n">
        <v>10</v>
      </c>
    </row>
    <row r="866">
      <c r="A866" t="n">
        <v>56</v>
      </c>
      <c r="B866" t="n">
        <v>110</v>
      </c>
      <c r="C866" t="inlineStr">
        <is>
          <t xml:space="preserve">CONCLUIDO	</t>
        </is>
      </c>
      <c r="D866" t="n">
        <v>3.6259</v>
      </c>
      <c r="E866" t="n">
        <v>27.58</v>
      </c>
      <c r="F866" t="n">
        <v>24.21</v>
      </c>
      <c r="G866" t="n">
        <v>80.69</v>
      </c>
      <c r="H866" t="n">
        <v>1.13</v>
      </c>
      <c r="I866" t="n">
        <v>18</v>
      </c>
      <c r="J866" t="n">
        <v>236.81</v>
      </c>
      <c r="K866" t="n">
        <v>56.13</v>
      </c>
      <c r="L866" t="n">
        <v>15</v>
      </c>
      <c r="M866" t="n">
        <v>16</v>
      </c>
      <c r="N866" t="n">
        <v>55.68</v>
      </c>
      <c r="O866" t="n">
        <v>29440.33</v>
      </c>
      <c r="P866" t="n">
        <v>352.44</v>
      </c>
      <c r="Q866" t="n">
        <v>452.61</v>
      </c>
      <c r="R866" t="n">
        <v>77.94</v>
      </c>
      <c r="S866" t="n">
        <v>57.64</v>
      </c>
      <c r="T866" t="n">
        <v>8018.73</v>
      </c>
      <c r="U866" t="n">
        <v>0.74</v>
      </c>
      <c r="V866" t="n">
        <v>0.88</v>
      </c>
      <c r="W866" t="n">
        <v>6.83</v>
      </c>
      <c r="X866" t="n">
        <v>0.48</v>
      </c>
      <c r="Y866" t="n">
        <v>1</v>
      </c>
      <c r="Z866" t="n">
        <v>10</v>
      </c>
    </row>
    <row r="867">
      <c r="A867" t="n">
        <v>57</v>
      </c>
      <c r="B867" t="n">
        <v>110</v>
      </c>
      <c r="C867" t="inlineStr">
        <is>
          <t xml:space="preserve">CONCLUIDO	</t>
        </is>
      </c>
      <c r="D867" t="n">
        <v>3.6247</v>
      </c>
      <c r="E867" t="n">
        <v>27.59</v>
      </c>
      <c r="F867" t="n">
        <v>24.22</v>
      </c>
      <c r="G867" t="n">
        <v>80.72</v>
      </c>
      <c r="H867" t="n">
        <v>1.14</v>
      </c>
      <c r="I867" t="n">
        <v>18</v>
      </c>
      <c r="J867" t="n">
        <v>237.24</v>
      </c>
      <c r="K867" t="n">
        <v>56.13</v>
      </c>
      <c r="L867" t="n">
        <v>15.25</v>
      </c>
      <c r="M867" t="n">
        <v>16</v>
      </c>
      <c r="N867" t="n">
        <v>55.86</v>
      </c>
      <c r="O867" t="n">
        <v>29493.67</v>
      </c>
      <c r="P867" t="n">
        <v>352.57</v>
      </c>
      <c r="Q867" t="n">
        <v>452.59</v>
      </c>
      <c r="R867" t="n">
        <v>78.52</v>
      </c>
      <c r="S867" t="n">
        <v>57.64</v>
      </c>
      <c r="T867" t="n">
        <v>8306.549999999999</v>
      </c>
      <c r="U867" t="n">
        <v>0.73</v>
      </c>
      <c r="V867" t="n">
        <v>0.88</v>
      </c>
      <c r="W867" t="n">
        <v>6.82</v>
      </c>
      <c r="X867" t="n">
        <v>0.49</v>
      </c>
      <c r="Y867" t="n">
        <v>1</v>
      </c>
      <c r="Z867" t="n">
        <v>10</v>
      </c>
    </row>
    <row r="868">
      <c r="A868" t="n">
        <v>58</v>
      </c>
      <c r="B868" t="n">
        <v>110</v>
      </c>
      <c r="C868" t="inlineStr">
        <is>
          <t xml:space="preserve">CONCLUIDO	</t>
        </is>
      </c>
      <c r="D868" t="n">
        <v>3.6268</v>
      </c>
      <c r="E868" t="n">
        <v>27.57</v>
      </c>
      <c r="F868" t="n">
        <v>24.2</v>
      </c>
      <c r="G868" t="n">
        <v>80.66</v>
      </c>
      <c r="H868" t="n">
        <v>1.16</v>
      </c>
      <c r="I868" t="n">
        <v>18</v>
      </c>
      <c r="J868" t="n">
        <v>237.67</v>
      </c>
      <c r="K868" t="n">
        <v>56.13</v>
      </c>
      <c r="L868" t="n">
        <v>15.5</v>
      </c>
      <c r="M868" t="n">
        <v>16</v>
      </c>
      <c r="N868" t="n">
        <v>56.05</v>
      </c>
      <c r="O868" t="n">
        <v>29547.07</v>
      </c>
      <c r="P868" t="n">
        <v>351.85</v>
      </c>
      <c r="Q868" t="n">
        <v>452.59</v>
      </c>
      <c r="R868" t="n">
        <v>77.8</v>
      </c>
      <c r="S868" t="n">
        <v>57.64</v>
      </c>
      <c r="T868" t="n">
        <v>7949.59</v>
      </c>
      <c r="U868" t="n">
        <v>0.74</v>
      </c>
      <c r="V868" t="n">
        <v>0.88</v>
      </c>
      <c r="W868" t="n">
        <v>6.82</v>
      </c>
      <c r="X868" t="n">
        <v>0.47</v>
      </c>
      <c r="Y868" t="n">
        <v>1</v>
      </c>
      <c r="Z868" t="n">
        <v>10</v>
      </c>
    </row>
    <row r="869">
      <c r="A869" t="n">
        <v>59</v>
      </c>
      <c r="B869" t="n">
        <v>110</v>
      </c>
      <c r="C869" t="inlineStr">
        <is>
          <t xml:space="preserve">CONCLUIDO	</t>
        </is>
      </c>
      <c r="D869" t="n">
        <v>3.6361</v>
      </c>
      <c r="E869" t="n">
        <v>27.5</v>
      </c>
      <c r="F869" t="n">
        <v>24.17</v>
      </c>
      <c r="G869" t="n">
        <v>85.31</v>
      </c>
      <c r="H869" t="n">
        <v>1.18</v>
      </c>
      <c r="I869" t="n">
        <v>17</v>
      </c>
      <c r="J869" t="n">
        <v>238.11</v>
      </c>
      <c r="K869" t="n">
        <v>56.13</v>
      </c>
      <c r="L869" t="n">
        <v>15.75</v>
      </c>
      <c r="M869" t="n">
        <v>15</v>
      </c>
      <c r="N869" t="n">
        <v>56.23</v>
      </c>
      <c r="O869" t="n">
        <v>29600.54</v>
      </c>
      <c r="P869" t="n">
        <v>350.83</v>
      </c>
      <c r="Q869" t="n">
        <v>452.59</v>
      </c>
      <c r="R869" t="n">
        <v>76.98999999999999</v>
      </c>
      <c r="S869" t="n">
        <v>57.64</v>
      </c>
      <c r="T869" t="n">
        <v>7547.77</v>
      </c>
      <c r="U869" t="n">
        <v>0.75</v>
      </c>
      <c r="V869" t="n">
        <v>0.88</v>
      </c>
      <c r="W869" t="n">
        <v>6.82</v>
      </c>
      <c r="X869" t="n">
        <v>0.45</v>
      </c>
      <c r="Y869" t="n">
        <v>1</v>
      </c>
      <c r="Z869" t="n">
        <v>10</v>
      </c>
    </row>
    <row r="870">
      <c r="A870" t="n">
        <v>60</v>
      </c>
      <c r="B870" t="n">
        <v>110</v>
      </c>
      <c r="C870" t="inlineStr">
        <is>
          <t xml:space="preserve">CONCLUIDO	</t>
        </is>
      </c>
      <c r="D870" t="n">
        <v>3.6357</v>
      </c>
      <c r="E870" t="n">
        <v>27.51</v>
      </c>
      <c r="F870" t="n">
        <v>24.17</v>
      </c>
      <c r="G870" t="n">
        <v>85.31999999999999</v>
      </c>
      <c r="H870" t="n">
        <v>1.19</v>
      </c>
      <c r="I870" t="n">
        <v>17</v>
      </c>
      <c r="J870" t="n">
        <v>238.54</v>
      </c>
      <c r="K870" t="n">
        <v>56.13</v>
      </c>
      <c r="L870" t="n">
        <v>16</v>
      </c>
      <c r="M870" t="n">
        <v>15</v>
      </c>
      <c r="N870" t="n">
        <v>56.41</v>
      </c>
      <c r="O870" t="n">
        <v>29654.08</v>
      </c>
      <c r="P870" t="n">
        <v>351.22</v>
      </c>
      <c r="Q870" t="n">
        <v>452.58</v>
      </c>
      <c r="R870" t="n">
        <v>77.06</v>
      </c>
      <c r="S870" t="n">
        <v>57.64</v>
      </c>
      <c r="T870" t="n">
        <v>7583.54</v>
      </c>
      <c r="U870" t="n">
        <v>0.75</v>
      </c>
      <c r="V870" t="n">
        <v>0.88</v>
      </c>
      <c r="W870" t="n">
        <v>6.82</v>
      </c>
      <c r="X870" t="n">
        <v>0.45</v>
      </c>
      <c r="Y870" t="n">
        <v>1</v>
      </c>
      <c r="Z870" t="n">
        <v>10</v>
      </c>
    </row>
    <row r="871">
      <c r="A871" t="n">
        <v>61</v>
      </c>
      <c r="B871" t="n">
        <v>110</v>
      </c>
      <c r="C871" t="inlineStr">
        <is>
          <t xml:space="preserve">CONCLUIDO	</t>
        </is>
      </c>
      <c r="D871" t="n">
        <v>3.6354</v>
      </c>
      <c r="E871" t="n">
        <v>27.51</v>
      </c>
      <c r="F871" t="n">
        <v>24.18</v>
      </c>
      <c r="G871" t="n">
        <v>85.33</v>
      </c>
      <c r="H871" t="n">
        <v>1.21</v>
      </c>
      <c r="I871" t="n">
        <v>17</v>
      </c>
      <c r="J871" t="n">
        <v>238.97</v>
      </c>
      <c r="K871" t="n">
        <v>56.13</v>
      </c>
      <c r="L871" t="n">
        <v>16.25</v>
      </c>
      <c r="M871" t="n">
        <v>15</v>
      </c>
      <c r="N871" t="n">
        <v>56.6</v>
      </c>
      <c r="O871" t="n">
        <v>29707.68</v>
      </c>
      <c r="P871" t="n">
        <v>351.48</v>
      </c>
      <c r="Q871" t="n">
        <v>452.59</v>
      </c>
      <c r="R871" t="n">
        <v>76.83</v>
      </c>
      <c r="S871" t="n">
        <v>57.64</v>
      </c>
      <c r="T871" t="n">
        <v>7469.46</v>
      </c>
      <c r="U871" t="n">
        <v>0.75</v>
      </c>
      <c r="V871" t="n">
        <v>0.88</v>
      </c>
      <c r="W871" t="n">
        <v>6.83</v>
      </c>
      <c r="X871" t="n">
        <v>0.45</v>
      </c>
      <c r="Y871" t="n">
        <v>1</v>
      </c>
      <c r="Z871" t="n">
        <v>10</v>
      </c>
    </row>
    <row r="872">
      <c r="A872" t="n">
        <v>62</v>
      </c>
      <c r="B872" t="n">
        <v>110</v>
      </c>
      <c r="C872" t="inlineStr">
        <is>
          <t xml:space="preserve">CONCLUIDO	</t>
        </is>
      </c>
      <c r="D872" t="n">
        <v>3.6339</v>
      </c>
      <c r="E872" t="n">
        <v>27.52</v>
      </c>
      <c r="F872" t="n">
        <v>24.19</v>
      </c>
      <c r="G872" t="n">
        <v>85.37</v>
      </c>
      <c r="H872" t="n">
        <v>1.23</v>
      </c>
      <c r="I872" t="n">
        <v>17</v>
      </c>
      <c r="J872" t="n">
        <v>239.41</v>
      </c>
      <c r="K872" t="n">
        <v>56.13</v>
      </c>
      <c r="L872" t="n">
        <v>16.5</v>
      </c>
      <c r="M872" t="n">
        <v>15</v>
      </c>
      <c r="N872" t="n">
        <v>56.78</v>
      </c>
      <c r="O872" t="n">
        <v>29761.35</v>
      </c>
      <c r="P872" t="n">
        <v>351.36</v>
      </c>
      <c r="Q872" t="n">
        <v>452.61</v>
      </c>
      <c r="R872" t="n">
        <v>77.43000000000001</v>
      </c>
      <c r="S872" t="n">
        <v>57.64</v>
      </c>
      <c r="T872" t="n">
        <v>7770.12</v>
      </c>
      <c r="U872" t="n">
        <v>0.74</v>
      </c>
      <c r="V872" t="n">
        <v>0.88</v>
      </c>
      <c r="W872" t="n">
        <v>6.82</v>
      </c>
      <c r="X872" t="n">
        <v>0.46</v>
      </c>
      <c r="Y872" t="n">
        <v>1</v>
      </c>
      <c r="Z872" t="n">
        <v>10</v>
      </c>
    </row>
    <row r="873">
      <c r="A873" t="n">
        <v>63</v>
      </c>
      <c r="B873" t="n">
        <v>110</v>
      </c>
      <c r="C873" t="inlineStr">
        <is>
          <t xml:space="preserve">CONCLUIDO	</t>
        </is>
      </c>
      <c r="D873" t="n">
        <v>3.6423</v>
      </c>
      <c r="E873" t="n">
        <v>27.46</v>
      </c>
      <c r="F873" t="n">
        <v>24.17</v>
      </c>
      <c r="G873" t="n">
        <v>90.63</v>
      </c>
      <c r="H873" t="n">
        <v>1.24</v>
      </c>
      <c r="I873" t="n">
        <v>16</v>
      </c>
      <c r="J873" t="n">
        <v>239.85</v>
      </c>
      <c r="K873" t="n">
        <v>56.13</v>
      </c>
      <c r="L873" t="n">
        <v>16.75</v>
      </c>
      <c r="M873" t="n">
        <v>14</v>
      </c>
      <c r="N873" t="n">
        <v>56.97</v>
      </c>
      <c r="O873" t="n">
        <v>29815.09</v>
      </c>
      <c r="P873" t="n">
        <v>350.76</v>
      </c>
      <c r="Q873" t="n">
        <v>452.6</v>
      </c>
      <c r="R873" t="n">
        <v>76.66</v>
      </c>
      <c r="S873" t="n">
        <v>57.64</v>
      </c>
      <c r="T873" t="n">
        <v>7387.61</v>
      </c>
      <c r="U873" t="n">
        <v>0.75</v>
      </c>
      <c r="V873" t="n">
        <v>0.88</v>
      </c>
      <c r="W873" t="n">
        <v>6.82</v>
      </c>
      <c r="X873" t="n">
        <v>0.44</v>
      </c>
      <c r="Y873" t="n">
        <v>1</v>
      </c>
      <c r="Z873" t="n">
        <v>10</v>
      </c>
    </row>
    <row r="874">
      <c r="A874" t="n">
        <v>64</v>
      </c>
      <c r="B874" t="n">
        <v>110</v>
      </c>
      <c r="C874" t="inlineStr">
        <is>
          <t xml:space="preserve">CONCLUIDO	</t>
        </is>
      </c>
      <c r="D874" t="n">
        <v>3.6432</v>
      </c>
      <c r="E874" t="n">
        <v>27.45</v>
      </c>
      <c r="F874" t="n">
        <v>24.16</v>
      </c>
      <c r="G874" t="n">
        <v>90.59999999999999</v>
      </c>
      <c r="H874" t="n">
        <v>1.26</v>
      </c>
      <c r="I874" t="n">
        <v>16</v>
      </c>
      <c r="J874" t="n">
        <v>240.28</v>
      </c>
      <c r="K874" t="n">
        <v>56.13</v>
      </c>
      <c r="L874" t="n">
        <v>17</v>
      </c>
      <c r="M874" t="n">
        <v>14</v>
      </c>
      <c r="N874" t="n">
        <v>57.16</v>
      </c>
      <c r="O874" t="n">
        <v>29869.01</v>
      </c>
      <c r="P874" t="n">
        <v>350.43</v>
      </c>
      <c r="Q874" t="n">
        <v>452.62</v>
      </c>
      <c r="R874" t="n">
        <v>76.38</v>
      </c>
      <c r="S874" t="n">
        <v>57.64</v>
      </c>
      <c r="T874" t="n">
        <v>7246.83</v>
      </c>
      <c r="U874" t="n">
        <v>0.75</v>
      </c>
      <c r="V874" t="n">
        <v>0.88</v>
      </c>
      <c r="W874" t="n">
        <v>6.82</v>
      </c>
      <c r="X874" t="n">
        <v>0.43</v>
      </c>
      <c r="Y874" t="n">
        <v>1</v>
      </c>
      <c r="Z874" t="n">
        <v>10</v>
      </c>
    </row>
    <row r="875">
      <c r="A875" t="n">
        <v>65</v>
      </c>
      <c r="B875" t="n">
        <v>110</v>
      </c>
      <c r="C875" t="inlineStr">
        <is>
          <t xml:space="preserve">CONCLUIDO	</t>
        </is>
      </c>
      <c r="D875" t="n">
        <v>3.644</v>
      </c>
      <c r="E875" t="n">
        <v>27.44</v>
      </c>
      <c r="F875" t="n">
        <v>24.15</v>
      </c>
      <c r="G875" t="n">
        <v>90.58</v>
      </c>
      <c r="H875" t="n">
        <v>1.27</v>
      </c>
      <c r="I875" t="n">
        <v>16</v>
      </c>
      <c r="J875" t="n">
        <v>240.72</v>
      </c>
      <c r="K875" t="n">
        <v>56.13</v>
      </c>
      <c r="L875" t="n">
        <v>17.25</v>
      </c>
      <c r="M875" t="n">
        <v>14</v>
      </c>
      <c r="N875" t="n">
        <v>57.34</v>
      </c>
      <c r="O875" t="n">
        <v>29922.88</v>
      </c>
      <c r="P875" t="n">
        <v>350.31</v>
      </c>
      <c r="Q875" t="n">
        <v>452.56</v>
      </c>
      <c r="R875" t="n">
        <v>76.26000000000001</v>
      </c>
      <c r="S875" t="n">
        <v>57.64</v>
      </c>
      <c r="T875" t="n">
        <v>7190.45</v>
      </c>
      <c r="U875" t="n">
        <v>0.76</v>
      </c>
      <c r="V875" t="n">
        <v>0.88</v>
      </c>
      <c r="W875" t="n">
        <v>6.82</v>
      </c>
      <c r="X875" t="n">
        <v>0.43</v>
      </c>
      <c r="Y875" t="n">
        <v>1</v>
      </c>
      <c r="Z875" t="n">
        <v>10</v>
      </c>
    </row>
    <row r="876">
      <c r="A876" t="n">
        <v>66</v>
      </c>
      <c r="B876" t="n">
        <v>110</v>
      </c>
      <c r="C876" t="inlineStr">
        <is>
          <t xml:space="preserve">CONCLUIDO	</t>
        </is>
      </c>
      <c r="D876" t="n">
        <v>3.6423</v>
      </c>
      <c r="E876" t="n">
        <v>27.46</v>
      </c>
      <c r="F876" t="n">
        <v>24.17</v>
      </c>
      <c r="G876" t="n">
        <v>90.62</v>
      </c>
      <c r="H876" t="n">
        <v>1.29</v>
      </c>
      <c r="I876" t="n">
        <v>16</v>
      </c>
      <c r="J876" t="n">
        <v>241.16</v>
      </c>
      <c r="K876" t="n">
        <v>56.13</v>
      </c>
      <c r="L876" t="n">
        <v>17.5</v>
      </c>
      <c r="M876" t="n">
        <v>14</v>
      </c>
      <c r="N876" t="n">
        <v>57.53</v>
      </c>
      <c r="O876" t="n">
        <v>29976.82</v>
      </c>
      <c r="P876" t="n">
        <v>350.54</v>
      </c>
      <c r="Q876" t="n">
        <v>452.6</v>
      </c>
      <c r="R876" t="n">
        <v>76.73999999999999</v>
      </c>
      <c r="S876" t="n">
        <v>57.64</v>
      </c>
      <c r="T876" t="n">
        <v>7429.37</v>
      </c>
      <c r="U876" t="n">
        <v>0.75</v>
      </c>
      <c r="V876" t="n">
        <v>0.88</v>
      </c>
      <c r="W876" t="n">
        <v>6.82</v>
      </c>
      <c r="X876" t="n">
        <v>0.44</v>
      </c>
      <c r="Y876" t="n">
        <v>1</v>
      </c>
      <c r="Z876" t="n">
        <v>10</v>
      </c>
    </row>
    <row r="877">
      <c r="A877" t="n">
        <v>67</v>
      </c>
      <c r="B877" t="n">
        <v>110</v>
      </c>
      <c r="C877" t="inlineStr">
        <is>
          <t xml:space="preserve">CONCLUIDO	</t>
        </is>
      </c>
      <c r="D877" t="n">
        <v>3.6434</v>
      </c>
      <c r="E877" t="n">
        <v>27.45</v>
      </c>
      <c r="F877" t="n">
        <v>24.16</v>
      </c>
      <c r="G877" t="n">
        <v>90.59</v>
      </c>
      <c r="H877" t="n">
        <v>1.31</v>
      </c>
      <c r="I877" t="n">
        <v>16</v>
      </c>
      <c r="J877" t="n">
        <v>241.59</v>
      </c>
      <c r="K877" t="n">
        <v>56.13</v>
      </c>
      <c r="L877" t="n">
        <v>17.75</v>
      </c>
      <c r="M877" t="n">
        <v>14</v>
      </c>
      <c r="N877" t="n">
        <v>57.72</v>
      </c>
      <c r="O877" t="n">
        <v>30030.83</v>
      </c>
      <c r="P877" t="n">
        <v>349.97</v>
      </c>
      <c r="Q877" t="n">
        <v>452.56</v>
      </c>
      <c r="R877" t="n">
        <v>76.59999999999999</v>
      </c>
      <c r="S877" t="n">
        <v>57.64</v>
      </c>
      <c r="T877" t="n">
        <v>7355.87</v>
      </c>
      <c r="U877" t="n">
        <v>0.75</v>
      </c>
      <c r="V877" t="n">
        <v>0.88</v>
      </c>
      <c r="W877" t="n">
        <v>6.82</v>
      </c>
      <c r="X877" t="n">
        <v>0.43</v>
      </c>
      <c r="Y877" t="n">
        <v>1</v>
      </c>
      <c r="Z877" t="n">
        <v>10</v>
      </c>
    </row>
    <row r="878">
      <c r="A878" t="n">
        <v>68</v>
      </c>
      <c r="B878" t="n">
        <v>110</v>
      </c>
      <c r="C878" t="inlineStr">
        <is>
          <t xml:space="preserve">CONCLUIDO	</t>
        </is>
      </c>
      <c r="D878" t="n">
        <v>3.6558</v>
      </c>
      <c r="E878" t="n">
        <v>27.35</v>
      </c>
      <c r="F878" t="n">
        <v>24.11</v>
      </c>
      <c r="G878" t="n">
        <v>96.43000000000001</v>
      </c>
      <c r="H878" t="n">
        <v>1.32</v>
      </c>
      <c r="I878" t="n">
        <v>15</v>
      </c>
      <c r="J878" t="n">
        <v>242.03</v>
      </c>
      <c r="K878" t="n">
        <v>56.13</v>
      </c>
      <c r="L878" t="n">
        <v>18</v>
      </c>
      <c r="M878" t="n">
        <v>13</v>
      </c>
      <c r="N878" t="n">
        <v>57.91</v>
      </c>
      <c r="O878" t="n">
        <v>30084.9</v>
      </c>
      <c r="P878" t="n">
        <v>348.91</v>
      </c>
      <c r="Q878" t="n">
        <v>452.56</v>
      </c>
      <c r="R878" t="n">
        <v>75.14</v>
      </c>
      <c r="S878" t="n">
        <v>57.64</v>
      </c>
      <c r="T878" t="n">
        <v>6632.14</v>
      </c>
      <c r="U878" t="n">
        <v>0.77</v>
      </c>
      <c r="V878" t="n">
        <v>0.88</v>
      </c>
      <c r="W878" t="n">
        <v>6.81</v>
      </c>
      <c r="X878" t="n">
        <v>0.38</v>
      </c>
      <c r="Y878" t="n">
        <v>1</v>
      </c>
      <c r="Z878" t="n">
        <v>10</v>
      </c>
    </row>
    <row r="879">
      <c r="A879" t="n">
        <v>69</v>
      </c>
      <c r="B879" t="n">
        <v>110</v>
      </c>
      <c r="C879" t="inlineStr">
        <is>
          <t xml:space="preserve">CONCLUIDO	</t>
        </is>
      </c>
      <c r="D879" t="n">
        <v>3.6535</v>
      </c>
      <c r="E879" t="n">
        <v>27.37</v>
      </c>
      <c r="F879" t="n">
        <v>24.12</v>
      </c>
      <c r="G879" t="n">
        <v>96.5</v>
      </c>
      <c r="H879" t="n">
        <v>1.34</v>
      </c>
      <c r="I879" t="n">
        <v>15</v>
      </c>
      <c r="J879" t="n">
        <v>242.47</v>
      </c>
      <c r="K879" t="n">
        <v>56.13</v>
      </c>
      <c r="L879" t="n">
        <v>18.25</v>
      </c>
      <c r="M879" t="n">
        <v>13</v>
      </c>
      <c r="N879" t="n">
        <v>58.1</v>
      </c>
      <c r="O879" t="n">
        <v>30139.04</v>
      </c>
      <c r="P879" t="n">
        <v>349.25</v>
      </c>
      <c r="Q879" t="n">
        <v>452.56</v>
      </c>
      <c r="R879" t="n">
        <v>75.26000000000001</v>
      </c>
      <c r="S879" t="n">
        <v>57.64</v>
      </c>
      <c r="T879" t="n">
        <v>6695.05</v>
      </c>
      <c r="U879" t="n">
        <v>0.77</v>
      </c>
      <c r="V879" t="n">
        <v>0.88</v>
      </c>
      <c r="W879" t="n">
        <v>6.82</v>
      </c>
      <c r="X879" t="n">
        <v>0.4</v>
      </c>
      <c r="Y879" t="n">
        <v>1</v>
      </c>
      <c r="Z879" t="n">
        <v>10</v>
      </c>
    </row>
    <row r="880">
      <c r="A880" t="n">
        <v>70</v>
      </c>
      <c r="B880" t="n">
        <v>110</v>
      </c>
      <c r="C880" t="inlineStr">
        <is>
          <t xml:space="preserve">CONCLUIDO	</t>
        </is>
      </c>
      <c r="D880" t="n">
        <v>3.6544</v>
      </c>
      <c r="E880" t="n">
        <v>27.36</v>
      </c>
      <c r="F880" t="n">
        <v>24.12</v>
      </c>
      <c r="G880" t="n">
        <v>96.47</v>
      </c>
      <c r="H880" t="n">
        <v>1.35</v>
      </c>
      <c r="I880" t="n">
        <v>15</v>
      </c>
      <c r="J880" t="n">
        <v>242.91</v>
      </c>
      <c r="K880" t="n">
        <v>56.13</v>
      </c>
      <c r="L880" t="n">
        <v>18.5</v>
      </c>
      <c r="M880" t="n">
        <v>13</v>
      </c>
      <c r="N880" t="n">
        <v>58.28</v>
      </c>
      <c r="O880" t="n">
        <v>30193.25</v>
      </c>
      <c r="P880" t="n">
        <v>349.12</v>
      </c>
      <c r="Q880" t="n">
        <v>452.59</v>
      </c>
      <c r="R880" t="n">
        <v>75.15000000000001</v>
      </c>
      <c r="S880" t="n">
        <v>57.64</v>
      </c>
      <c r="T880" t="n">
        <v>6640.1</v>
      </c>
      <c r="U880" t="n">
        <v>0.77</v>
      </c>
      <c r="V880" t="n">
        <v>0.88</v>
      </c>
      <c r="W880" t="n">
        <v>6.82</v>
      </c>
      <c r="X880" t="n">
        <v>0.39</v>
      </c>
      <c r="Y880" t="n">
        <v>1</v>
      </c>
      <c r="Z880" t="n">
        <v>10</v>
      </c>
    </row>
    <row r="881">
      <c r="A881" t="n">
        <v>71</v>
      </c>
      <c r="B881" t="n">
        <v>110</v>
      </c>
      <c r="C881" t="inlineStr">
        <is>
          <t xml:space="preserve">CONCLUIDO	</t>
        </is>
      </c>
      <c r="D881" t="n">
        <v>3.653</v>
      </c>
      <c r="E881" t="n">
        <v>27.37</v>
      </c>
      <c r="F881" t="n">
        <v>24.13</v>
      </c>
      <c r="G881" t="n">
        <v>96.51000000000001</v>
      </c>
      <c r="H881" t="n">
        <v>1.37</v>
      </c>
      <c r="I881" t="n">
        <v>15</v>
      </c>
      <c r="J881" t="n">
        <v>243.35</v>
      </c>
      <c r="K881" t="n">
        <v>56.13</v>
      </c>
      <c r="L881" t="n">
        <v>18.75</v>
      </c>
      <c r="M881" t="n">
        <v>13</v>
      </c>
      <c r="N881" t="n">
        <v>58.47</v>
      </c>
      <c r="O881" t="n">
        <v>30247.53</v>
      </c>
      <c r="P881" t="n">
        <v>349.01</v>
      </c>
      <c r="Q881" t="n">
        <v>452.57</v>
      </c>
      <c r="R881" t="n">
        <v>75.47</v>
      </c>
      <c r="S881" t="n">
        <v>57.64</v>
      </c>
      <c r="T881" t="n">
        <v>6799.97</v>
      </c>
      <c r="U881" t="n">
        <v>0.76</v>
      </c>
      <c r="V881" t="n">
        <v>0.88</v>
      </c>
      <c r="W881" t="n">
        <v>6.82</v>
      </c>
      <c r="X881" t="n">
        <v>0.4</v>
      </c>
      <c r="Y881" t="n">
        <v>1</v>
      </c>
      <c r="Z881" t="n">
        <v>10</v>
      </c>
    </row>
    <row r="882">
      <c r="A882" t="n">
        <v>72</v>
      </c>
      <c r="B882" t="n">
        <v>110</v>
      </c>
      <c r="C882" t="inlineStr">
        <is>
          <t xml:space="preserve">CONCLUIDO	</t>
        </is>
      </c>
      <c r="D882" t="n">
        <v>3.6545</v>
      </c>
      <c r="E882" t="n">
        <v>27.36</v>
      </c>
      <c r="F882" t="n">
        <v>24.12</v>
      </c>
      <c r="G882" t="n">
        <v>96.47</v>
      </c>
      <c r="H882" t="n">
        <v>1.39</v>
      </c>
      <c r="I882" t="n">
        <v>15</v>
      </c>
      <c r="J882" t="n">
        <v>243.79</v>
      </c>
      <c r="K882" t="n">
        <v>56.13</v>
      </c>
      <c r="L882" t="n">
        <v>19</v>
      </c>
      <c r="M882" t="n">
        <v>13</v>
      </c>
      <c r="N882" t="n">
        <v>58.67</v>
      </c>
      <c r="O882" t="n">
        <v>30301.87</v>
      </c>
      <c r="P882" t="n">
        <v>348.33</v>
      </c>
      <c r="Q882" t="n">
        <v>452.58</v>
      </c>
      <c r="R882" t="n">
        <v>75.06999999999999</v>
      </c>
      <c r="S882" t="n">
        <v>57.64</v>
      </c>
      <c r="T882" t="n">
        <v>6600.21</v>
      </c>
      <c r="U882" t="n">
        <v>0.77</v>
      </c>
      <c r="V882" t="n">
        <v>0.88</v>
      </c>
      <c r="W882" t="n">
        <v>6.82</v>
      </c>
      <c r="X882" t="n">
        <v>0.39</v>
      </c>
      <c r="Y882" t="n">
        <v>1</v>
      </c>
      <c r="Z882" t="n">
        <v>10</v>
      </c>
    </row>
    <row r="883">
      <c r="A883" t="n">
        <v>73</v>
      </c>
      <c r="B883" t="n">
        <v>110</v>
      </c>
      <c r="C883" t="inlineStr">
        <is>
          <t xml:space="preserve">CONCLUIDO	</t>
        </is>
      </c>
      <c r="D883" t="n">
        <v>3.6629</v>
      </c>
      <c r="E883" t="n">
        <v>27.3</v>
      </c>
      <c r="F883" t="n">
        <v>24.1</v>
      </c>
      <c r="G883" t="n">
        <v>103.27</v>
      </c>
      <c r="H883" t="n">
        <v>1.4</v>
      </c>
      <c r="I883" t="n">
        <v>14</v>
      </c>
      <c r="J883" t="n">
        <v>244.23</v>
      </c>
      <c r="K883" t="n">
        <v>56.13</v>
      </c>
      <c r="L883" t="n">
        <v>19.25</v>
      </c>
      <c r="M883" t="n">
        <v>12</v>
      </c>
      <c r="N883" t="n">
        <v>58.86</v>
      </c>
      <c r="O883" t="n">
        <v>30356.29</v>
      </c>
      <c r="P883" t="n">
        <v>348.18</v>
      </c>
      <c r="Q883" t="n">
        <v>452.56</v>
      </c>
      <c r="R883" t="n">
        <v>74.65000000000001</v>
      </c>
      <c r="S883" t="n">
        <v>57.64</v>
      </c>
      <c r="T883" t="n">
        <v>6392.99</v>
      </c>
      <c r="U883" t="n">
        <v>0.77</v>
      </c>
      <c r="V883" t="n">
        <v>0.88</v>
      </c>
      <c r="W883" t="n">
        <v>6.81</v>
      </c>
      <c r="X883" t="n">
        <v>0.37</v>
      </c>
      <c r="Y883" t="n">
        <v>1</v>
      </c>
      <c r="Z883" t="n">
        <v>10</v>
      </c>
    </row>
    <row r="884">
      <c r="A884" t="n">
        <v>74</v>
      </c>
      <c r="B884" t="n">
        <v>110</v>
      </c>
      <c r="C884" t="inlineStr">
        <is>
          <t xml:space="preserve">CONCLUIDO	</t>
        </is>
      </c>
      <c r="D884" t="n">
        <v>3.664</v>
      </c>
      <c r="E884" t="n">
        <v>27.29</v>
      </c>
      <c r="F884" t="n">
        <v>24.09</v>
      </c>
      <c r="G884" t="n">
        <v>103.24</v>
      </c>
      <c r="H884" t="n">
        <v>1.42</v>
      </c>
      <c r="I884" t="n">
        <v>14</v>
      </c>
      <c r="J884" t="n">
        <v>244.68</v>
      </c>
      <c r="K884" t="n">
        <v>56.13</v>
      </c>
      <c r="L884" t="n">
        <v>19.5</v>
      </c>
      <c r="M884" t="n">
        <v>12</v>
      </c>
      <c r="N884" t="n">
        <v>59.05</v>
      </c>
      <c r="O884" t="n">
        <v>30410.77</v>
      </c>
      <c r="P884" t="n">
        <v>348.43</v>
      </c>
      <c r="Q884" t="n">
        <v>452.56</v>
      </c>
      <c r="R884" t="n">
        <v>74.28</v>
      </c>
      <c r="S884" t="n">
        <v>57.64</v>
      </c>
      <c r="T884" t="n">
        <v>6207.41</v>
      </c>
      <c r="U884" t="n">
        <v>0.78</v>
      </c>
      <c r="V884" t="n">
        <v>0.88</v>
      </c>
      <c r="W884" t="n">
        <v>6.81</v>
      </c>
      <c r="X884" t="n">
        <v>0.36</v>
      </c>
      <c r="Y884" t="n">
        <v>1</v>
      </c>
      <c r="Z884" t="n">
        <v>10</v>
      </c>
    </row>
    <row r="885">
      <c r="A885" t="n">
        <v>75</v>
      </c>
      <c r="B885" t="n">
        <v>110</v>
      </c>
      <c r="C885" t="inlineStr">
        <is>
          <t xml:space="preserve">CONCLUIDO	</t>
        </is>
      </c>
      <c r="D885" t="n">
        <v>3.6641</v>
      </c>
      <c r="E885" t="n">
        <v>27.29</v>
      </c>
      <c r="F885" t="n">
        <v>24.09</v>
      </c>
      <c r="G885" t="n">
        <v>103.23</v>
      </c>
      <c r="H885" t="n">
        <v>1.43</v>
      </c>
      <c r="I885" t="n">
        <v>14</v>
      </c>
      <c r="J885" t="n">
        <v>245.12</v>
      </c>
      <c r="K885" t="n">
        <v>56.13</v>
      </c>
      <c r="L885" t="n">
        <v>19.75</v>
      </c>
      <c r="M885" t="n">
        <v>12</v>
      </c>
      <c r="N885" t="n">
        <v>59.24</v>
      </c>
      <c r="O885" t="n">
        <v>30465.32</v>
      </c>
      <c r="P885" t="n">
        <v>348.31</v>
      </c>
      <c r="Q885" t="n">
        <v>452.55</v>
      </c>
      <c r="R885" t="n">
        <v>74.04000000000001</v>
      </c>
      <c r="S885" t="n">
        <v>57.64</v>
      </c>
      <c r="T885" t="n">
        <v>6090.38</v>
      </c>
      <c r="U885" t="n">
        <v>0.78</v>
      </c>
      <c r="V885" t="n">
        <v>0.88</v>
      </c>
      <c r="W885" t="n">
        <v>6.82</v>
      </c>
      <c r="X885" t="n">
        <v>0.36</v>
      </c>
      <c r="Y885" t="n">
        <v>1</v>
      </c>
      <c r="Z885" t="n">
        <v>10</v>
      </c>
    </row>
    <row r="886">
      <c r="A886" t="n">
        <v>76</v>
      </c>
      <c r="B886" t="n">
        <v>110</v>
      </c>
      <c r="C886" t="inlineStr">
        <is>
          <t xml:space="preserve">CONCLUIDO	</t>
        </is>
      </c>
      <c r="D886" t="n">
        <v>3.6627</v>
      </c>
      <c r="E886" t="n">
        <v>27.3</v>
      </c>
      <c r="F886" t="n">
        <v>24.1</v>
      </c>
      <c r="G886" t="n">
        <v>103.28</v>
      </c>
      <c r="H886" t="n">
        <v>1.45</v>
      </c>
      <c r="I886" t="n">
        <v>14</v>
      </c>
      <c r="J886" t="n">
        <v>245.56</v>
      </c>
      <c r="K886" t="n">
        <v>56.13</v>
      </c>
      <c r="L886" t="n">
        <v>20</v>
      </c>
      <c r="M886" t="n">
        <v>12</v>
      </c>
      <c r="N886" t="n">
        <v>59.43</v>
      </c>
      <c r="O886" t="n">
        <v>30519.94</v>
      </c>
      <c r="P886" t="n">
        <v>347.92</v>
      </c>
      <c r="Q886" t="n">
        <v>452.56</v>
      </c>
      <c r="R886" t="n">
        <v>74.53</v>
      </c>
      <c r="S886" t="n">
        <v>57.64</v>
      </c>
      <c r="T886" t="n">
        <v>6331.51</v>
      </c>
      <c r="U886" t="n">
        <v>0.77</v>
      </c>
      <c r="V886" t="n">
        <v>0.88</v>
      </c>
      <c r="W886" t="n">
        <v>6.82</v>
      </c>
      <c r="X886" t="n">
        <v>0.37</v>
      </c>
      <c r="Y886" t="n">
        <v>1</v>
      </c>
      <c r="Z886" t="n">
        <v>10</v>
      </c>
    </row>
    <row r="887">
      <c r="A887" t="n">
        <v>77</v>
      </c>
      <c r="B887" t="n">
        <v>110</v>
      </c>
      <c r="C887" t="inlineStr">
        <is>
          <t xml:space="preserve">CONCLUIDO	</t>
        </is>
      </c>
      <c r="D887" t="n">
        <v>3.6627</v>
      </c>
      <c r="E887" t="n">
        <v>27.3</v>
      </c>
      <c r="F887" t="n">
        <v>24.1</v>
      </c>
      <c r="G887" t="n">
        <v>103.28</v>
      </c>
      <c r="H887" t="n">
        <v>1.46</v>
      </c>
      <c r="I887" t="n">
        <v>14</v>
      </c>
      <c r="J887" t="n">
        <v>246</v>
      </c>
      <c r="K887" t="n">
        <v>56.13</v>
      </c>
      <c r="L887" t="n">
        <v>20.25</v>
      </c>
      <c r="M887" t="n">
        <v>12</v>
      </c>
      <c r="N887" t="n">
        <v>59.63</v>
      </c>
      <c r="O887" t="n">
        <v>30574.64</v>
      </c>
      <c r="P887" t="n">
        <v>347.52</v>
      </c>
      <c r="Q887" t="n">
        <v>452.56</v>
      </c>
      <c r="R887" t="n">
        <v>74.42</v>
      </c>
      <c r="S887" t="n">
        <v>57.64</v>
      </c>
      <c r="T887" t="n">
        <v>6280.18</v>
      </c>
      <c r="U887" t="n">
        <v>0.77</v>
      </c>
      <c r="V887" t="n">
        <v>0.88</v>
      </c>
      <c r="W887" t="n">
        <v>6.82</v>
      </c>
      <c r="X887" t="n">
        <v>0.37</v>
      </c>
      <c r="Y887" t="n">
        <v>1</v>
      </c>
      <c r="Z887" t="n">
        <v>10</v>
      </c>
    </row>
    <row r="888">
      <c r="A888" t="n">
        <v>78</v>
      </c>
      <c r="B888" t="n">
        <v>110</v>
      </c>
      <c r="C888" t="inlineStr">
        <is>
          <t xml:space="preserve">CONCLUIDO	</t>
        </is>
      </c>
      <c r="D888" t="n">
        <v>3.6631</v>
      </c>
      <c r="E888" t="n">
        <v>27.3</v>
      </c>
      <c r="F888" t="n">
        <v>24.1</v>
      </c>
      <c r="G888" t="n">
        <v>103.27</v>
      </c>
      <c r="H888" t="n">
        <v>1.48</v>
      </c>
      <c r="I888" t="n">
        <v>14</v>
      </c>
      <c r="J888" t="n">
        <v>246.45</v>
      </c>
      <c r="K888" t="n">
        <v>56.13</v>
      </c>
      <c r="L888" t="n">
        <v>20.5</v>
      </c>
      <c r="M888" t="n">
        <v>12</v>
      </c>
      <c r="N888" t="n">
        <v>59.82</v>
      </c>
      <c r="O888" t="n">
        <v>30629.4</v>
      </c>
      <c r="P888" t="n">
        <v>346.3</v>
      </c>
      <c r="Q888" t="n">
        <v>452.55</v>
      </c>
      <c r="R888" t="n">
        <v>74.45999999999999</v>
      </c>
      <c r="S888" t="n">
        <v>57.64</v>
      </c>
      <c r="T888" t="n">
        <v>6297.07</v>
      </c>
      <c r="U888" t="n">
        <v>0.77</v>
      </c>
      <c r="V888" t="n">
        <v>0.88</v>
      </c>
      <c r="W888" t="n">
        <v>6.82</v>
      </c>
      <c r="X888" t="n">
        <v>0.37</v>
      </c>
      <c r="Y888" t="n">
        <v>1</v>
      </c>
      <c r="Z888" t="n">
        <v>10</v>
      </c>
    </row>
    <row r="889">
      <c r="A889" t="n">
        <v>79</v>
      </c>
      <c r="B889" t="n">
        <v>110</v>
      </c>
      <c r="C889" t="inlineStr">
        <is>
          <t xml:space="preserve">CONCLUIDO	</t>
        </is>
      </c>
      <c r="D889" t="n">
        <v>3.671</v>
      </c>
      <c r="E889" t="n">
        <v>27.24</v>
      </c>
      <c r="F889" t="n">
        <v>24.08</v>
      </c>
      <c r="G889" t="n">
        <v>111.13</v>
      </c>
      <c r="H889" t="n">
        <v>1.49</v>
      </c>
      <c r="I889" t="n">
        <v>13</v>
      </c>
      <c r="J889" t="n">
        <v>246.89</v>
      </c>
      <c r="K889" t="n">
        <v>56.13</v>
      </c>
      <c r="L889" t="n">
        <v>20.75</v>
      </c>
      <c r="M889" t="n">
        <v>11</v>
      </c>
      <c r="N889" t="n">
        <v>60.02</v>
      </c>
      <c r="O889" t="n">
        <v>30684.23</v>
      </c>
      <c r="P889" t="n">
        <v>346.37</v>
      </c>
      <c r="Q889" t="n">
        <v>452.57</v>
      </c>
      <c r="R889" t="n">
        <v>74.01000000000001</v>
      </c>
      <c r="S889" t="n">
        <v>57.64</v>
      </c>
      <c r="T889" t="n">
        <v>6077.47</v>
      </c>
      <c r="U889" t="n">
        <v>0.78</v>
      </c>
      <c r="V889" t="n">
        <v>0.88</v>
      </c>
      <c r="W889" t="n">
        <v>6.81</v>
      </c>
      <c r="X889" t="n">
        <v>0.36</v>
      </c>
      <c r="Y889" t="n">
        <v>1</v>
      </c>
      <c r="Z889" t="n">
        <v>10</v>
      </c>
    </row>
    <row r="890">
      <c r="A890" t="n">
        <v>80</v>
      </c>
      <c r="B890" t="n">
        <v>110</v>
      </c>
      <c r="C890" t="inlineStr">
        <is>
          <t xml:space="preserve">CONCLUIDO	</t>
        </is>
      </c>
      <c r="D890" t="n">
        <v>3.6717</v>
      </c>
      <c r="E890" t="n">
        <v>27.24</v>
      </c>
      <c r="F890" t="n">
        <v>24.07</v>
      </c>
      <c r="G890" t="n">
        <v>111.11</v>
      </c>
      <c r="H890" t="n">
        <v>1.51</v>
      </c>
      <c r="I890" t="n">
        <v>13</v>
      </c>
      <c r="J890" t="n">
        <v>247.34</v>
      </c>
      <c r="K890" t="n">
        <v>56.13</v>
      </c>
      <c r="L890" t="n">
        <v>21</v>
      </c>
      <c r="M890" t="n">
        <v>11</v>
      </c>
      <c r="N890" t="n">
        <v>60.21</v>
      </c>
      <c r="O890" t="n">
        <v>30739.14</v>
      </c>
      <c r="P890" t="n">
        <v>346.96</v>
      </c>
      <c r="Q890" t="n">
        <v>452.61</v>
      </c>
      <c r="R890" t="n">
        <v>73.81</v>
      </c>
      <c r="S890" t="n">
        <v>57.64</v>
      </c>
      <c r="T890" t="n">
        <v>5980.23</v>
      </c>
      <c r="U890" t="n">
        <v>0.78</v>
      </c>
      <c r="V890" t="n">
        <v>0.88</v>
      </c>
      <c r="W890" t="n">
        <v>6.81</v>
      </c>
      <c r="X890" t="n">
        <v>0.35</v>
      </c>
      <c r="Y890" t="n">
        <v>1</v>
      </c>
      <c r="Z890" t="n">
        <v>10</v>
      </c>
    </row>
    <row r="891">
      <c r="A891" t="n">
        <v>81</v>
      </c>
      <c r="B891" t="n">
        <v>110</v>
      </c>
      <c r="C891" t="inlineStr">
        <is>
          <t xml:space="preserve">CONCLUIDO	</t>
        </is>
      </c>
      <c r="D891" t="n">
        <v>3.6719</v>
      </c>
      <c r="E891" t="n">
        <v>27.23</v>
      </c>
      <c r="F891" t="n">
        <v>24.07</v>
      </c>
      <c r="G891" t="n">
        <v>111.1</v>
      </c>
      <c r="H891" t="n">
        <v>1.53</v>
      </c>
      <c r="I891" t="n">
        <v>13</v>
      </c>
      <c r="J891" t="n">
        <v>247.78</v>
      </c>
      <c r="K891" t="n">
        <v>56.13</v>
      </c>
      <c r="L891" t="n">
        <v>21.25</v>
      </c>
      <c r="M891" t="n">
        <v>11</v>
      </c>
      <c r="N891" t="n">
        <v>60.41</v>
      </c>
      <c r="O891" t="n">
        <v>30794.11</v>
      </c>
      <c r="P891" t="n">
        <v>347.32</v>
      </c>
      <c r="Q891" t="n">
        <v>452.65</v>
      </c>
      <c r="R891" t="n">
        <v>73.75</v>
      </c>
      <c r="S891" t="n">
        <v>57.64</v>
      </c>
      <c r="T891" t="n">
        <v>5946.12</v>
      </c>
      <c r="U891" t="n">
        <v>0.78</v>
      </c>
      <c r="V891" t="n">
        <v>0.88</v>
      </c>
      <c r="W891" t="n">
        <v>6.81</v>
      </c>
      <c r="X891" t="n">
        <v>0.35</v>
      </c>
      <c r="Y891" t="n">
        <v>1</v>
      </c>
      <c r="Z891" t="n">
        <v>10</v>
      </c>
    </row>
    <row r="892">
      <c r="A892" t="n">
        <v>82</v>
      </c>
      <c r="B892" t="n">
        <v>110</v>
      </c>
      <c r="C892" t="inlineStr">
        <is>
          <t xml:space="preserve">CONCLUIDO	</t>
        </is>
      </c>
      <c r="D892" t="n">
        <v>3.6736</v>
      </c>
      <c r="E892" t="n">
        <v>27.22</v>
      </c>
      <c r="F892" t="n">
        <v>24.06</v>
      </c>
      <c r="G892" t="n">
        <v>111.04</v>
      </c>
      <c r="H892" t="n">
        <v>1.54</v>
      </c>
      <c r="I892" t="n">
        <v>13</v>
      </c>
      <c r="J892" t="n">
        <v>248.23</v>
      </c>
      <c r="K892" t="n">
        <v>56.13</v>
      </c>
      <c r="L892" t="n">
        <v>21.5</v>
      </c>
      <c r="M892" t="n">
        <v>11</v>
      </c>
      <c r="N892" t="n">
        <v>60.6</v>
      </c>
      <c r="O892" t="n">
        <v>30849.16</v>
      </c>
      <c r="P892" t="n">
        <v>347.45</v>
      </c>
      <c r="Q892" t="n">
        <v>452.58</v>
      </c>
      <c r="R892" t="n">
        <v>73.19</v>
      </c>
      <c r="S892" t="n">
        <v>57.64</v>
      </c>
      <c r="T892" t="n">
        <v>5667.24</v>
      </c>
      <c r="U892" t="n">
        <v>0.79</v>
      </c>
      <c r="V892" t="n">
        <v>0.88</v>
      </c>
      <c r="W892" t="n">
        <v>6.82</v>
      </c>
      <c r="X892" t="n">
        <v>0.33</v>
      </c>
      <c r="Y892" t="n">
        <v>1</v>
      </c>
      <c r="Z892" t="n">
        <v>10</v>
      </c>
    </row>
    <row r="893">
      <c r="A893" t="n">
        <v>83</v>
      </c>
      <c r="B893" t="n">
        <v>110</v>
      </c>
      <c r="C893" t="inlineStr">
        <is>
          <t xml:space="preserve">CONCLUIDO	</t>
        </is>
      </c>
      <c r="D893" t="n">
        <v>3.6721</v>
      </c>
      <c r="E893" t="n">
        <v>27.23</v>
      </c>
      <c r="F893" t="n">
        <v>24.07</v>
      </c>
      <c r="G893" t="n">
        <v>111.1</v>
      </c>
      <c r="H893" t="n">
        <v>1.56</v>
      </c>
      <c r="I893" t="n">
        <v>13</v>
      </c>
      <c r="J893" t="n">
        <v>248.68</v>
      </c>
      <c r="K893" t="n">
        <v>56.13</v>
      </c>
      <c r="L893" t="n">
        <v>21.75</v>
      </c>
      <c r="M893" t="n">
        <v>11</v>
      </c>
      <c r="N893" t="n">
        <v>60.8</v>
      </c>
      <c r="O893" t="n">
        <v>30904.28</v>
      </c>
      <c r="P893" t="n">
        <v>347.33</v>
      </c>
      <c r="Q893" t="n">
        <v>452.56</v>
      </c>
      <c r="R893" t="n">
        <v>73.61</v>
      </c>
      <c r="S893" t="n">
        <v>57.64</v>
      </c>
      <c r="T893" t="n">
        <v>5877.15</v>
      </c>
      <c r="U893" t="n">
        <v>0.78</v>
      </c>
      <c r="V893" t="n">
        <v>0.88</v>
      </c>
      <c r="W893" t="n">
        <v>6.82</v>
      </c>
      <c r="X893" t="n">
        <v>0.35</v>
      </c>
      <c r="Y893" t="n">
        <v>1</v>
      </c>
      <c r="Z893" t="n">
        <v>10</v>
      </c>
    </row>
    <row r="894">
      <c r="A894" t="n">
        <v>84</v>
      </c>
      <c r="B894" t="n">
        <v>110</v>
      </c>
      <c r="C894" t="inlineStr">
        <is>
          <t xml:space="preserve">CONCLUIDO	</t>
        </is>
      </c>
      <c r="D894" t="n">
        <v>3.6735</v>
      </c>
      <c r="E894" t="n">
        <v>27.22</v>
      </c>
      <c r="F894" t="n">
        <v>24.06</v>
      </c>
      <c r="G894" t="n">
        <v>111.05</v>
      </c>
      <c r="H894" t="n">
        <v>1.57</v>
      </c>
      <c r="I894" t="n">
        <v>13</v>
      </c>
      <c r="J894" t="n">
        <v>249.12</v>
      </c>
      <c r="K894" t="n">
        <v>56.13</v>
      </c>
      <c r="L894" t="n">
        <v>22</v>
      </c>
      <c r="M894" t="n">
        <v>11</v>
      </c>
      <c r="N894" t="n">
        <v>61</v>
      </c>
      <c r="O894" t="n">
        <v>30959.46</v>
      </c>
      <c r="P894" t="n">
        <v>346.64</v>
      </c>
      <c r="Q894" t="n">
        <v>452.57</v>
      </c>
      <c r="R894" t="n">
        <v>73.20999999999999</v>
      </c>
      <c r="S894" t="n">
        <v>57.64</v>
      </c>
      <c r="T894" t="n">
        <v>5679.4</v>
      </c>
      <c r="U894" t="n">
        <v>0.79</v>
      </c>
      <c r="V894" t="n">
        <v>0.88</v>
      </c>
      <c r="W894" t="n">
        <v>6.82</v>
      </c>
      <c r="X894" t="n">
        <v>0.34</v>
      </c>
      <c r="Y894" t="n">
        <v>1</v>
      </c>
      <c r="Z894" t="n">
        <v>10</v>
      </c>
    </row>
    <row r="895">
      <c r="A895" t="n">
        <v>85</v>
      </c>
      <c r="B895" t="n">
        <v>110</v>
      </c>
      <c r="C895" t="inlineStr">
        <is>
          <t xml:space="preserve">CONCLUIDO	</t>
        </is>
      </c>
      <c r="D895" t="n">
        <v>3.6714</v>
      </c>
      <c r="E895" t="n">
        <v>27.24</v>
      </c>
      <c r="F895" t="n">
        <v>24.08</v>
      </c>
      <c r="G895" t="n">
        <v>111.12</v>
      </c>
      <c r="H895" t="n">
        <v>1.59</v>
      </c>
      <c r="I895" t="n">
        <v>13</v>
      </c>
      <c r="J895" t="n">
        <v>249.57</v>
      </c>
      <c r="K895" t="n">
        <v>56.13</v>
      </c>
      <c r="L895" t="n">
        <v>22.25</v>
      </c>
      <c r="M895" t="n">
        <v>11</v>
      </c>
      <c r="N895" t="n">
        <v>61.2</v>
      </c>
      <c r="O895" t="n">
        <v>31014.73</v>
      </c>
      <c r="P895" t="n">
        <v>346.17</v>
      </c>
      <c r="Q895" t="n">
        <v>452.59</v>
      </c>
      <c r="R895" t="n">
        <v>73.79000000000001</v>
      </c>
      <c r="S895" t="n">
        <v>57.64</v>
      </c>
      <c r="T895" t="n">
        <v>5968.08</v>
      </c>
      <c r="U895" t="n">
        <v>0.78</v>
      </c>
      <c r="V895" t="n">
        <v>0.88</v>
      </c>
      <c r="W895" t="n">
        <v>6.82</v>
      </c>
      <c r="X895" t="n">
        <v>0.35</v>
      </c>
      <c r="Y895" t="n">
        <v>1</v>
      </c>
      <c r="Z895" t="n">
        <v>10</v>
      </c>
    </row>
    <row r="896">
      <c r="A896" t="n">
        <v>86</v>
      </c>
      <c r="B896" t="n">
        <v>110</v>
      </c>
      <c r="C896" t="inlineStr">
        <is>
          <t xml:space="preserve">CONCLUIDO	</t>
        </is>
      </c>
      <c r="D896" t="n">
        <v>3.682</v>
      </c>
      <c r="E896" t="n">
        <v>27.16</v>
      </c>
      <c r="F896" t="n">
        <v>24.04</v>
      </c>
      <c r="G896" t="n">
        <v>120.2</v>
      </c>
      <c r="H896" t="n">
        <v>1.6</v>
      </c>
      <c r="I896" t="n">
        <v>12</v>
      </c>
      <c r="J896" t="n">
        <v>250.02</v>
      </c>
      <c r="K896" t="n">
        <v>56.13</v>
      </c>
      <c r="L896" t="n">
        <v>22.5</v>
      </c>
      <c r="M896" t="n">
        <v>10</v>
      </c>
      <c r="N896" t="n">
        <v>61.39</v>
      </c>
      <c r="O896" t="n">
        <v>31070.06</v>
      </c>
      <c r="P896" t="n">
        <v>344.94</v>
      </c>
      <c r="Q896" t="n">
        <v>452.56</v>
      </c>
      <c r="R896" t="n">
        <v>72.44</v>
      </c>
      <c r="S896" t="n">
        <v>57.64</v>
      </c>
      <c r="T896" t="n">
        <v>5296.83</v>
      </c>
      <c r="U896" t="n">
        <v>0.8</v>
      </c>
      <c r="V896" t="n">
        <v>0.88</v>
      </c>
      <c r="W896" t="n">
        <v>6.82</v>
      </c>
      <c r="X896" t="n">
        <v>0.32</v>
      </c>
      <c r="Y896" t="n">
        <v>1</v>
      </c>
      <c r="Z896" t="n">
        <v>10</v>
      </c>
    </row>
    <row r="897">
      <c r="A897" t="n">
        <v>87</v>
      </c>
      <c r="B897" t="n">
        <v>110</v>
      </c>
      <c r="C897" t="inlineStr">
        <is>
          <t xml:space="preserve">CONCLUIDO	</t>
        </is>
      </c>
      <c r="D897" t="n">
        <v>3.6835</v>
      </c>
      <c r="E897" t="n">
        <v>27.15</v>
      </c>
      <c r="F897" t="n">
        <v>24.03</v>
      </c>
      <c r="G897" t="n">
        <v>120.14</v>
      </c>
      <c r="H897" t="n">
        <v>1.62</v>
      </c>
      <c r="I897" t="n">
        <v>12</v>
      </c>
      <c r="J897" t="n">
        <v>250.47</v>
      </c>
      <c r="K897" t="n">
        <v>56.13</v>
      </c>
      <c r="L897" t="n">
        <v>22.75</v>
      </c>
      <c r="M897" t="n">
        <v>10</v>
      </c>
      <c r="N897" t="n">
        <v>61.59</v>
      </c>
      <c r="O897" t="n">
        <v>31125.47</v>
      </c>
      <c r="P897" t="n">
        <v>344.89</v>
      </c>
      <c r="Q897" t="n">
        <v>452.56</v>
      </c>
      <c r="R897" t="n">
        <v>72.18000000000001</v>
      </c>
      <c r="S897" t="n">
        <v>57.64</v>
      </c>
      <c r="T897" t="n">
        <v>5167.33</v>
      </c>
      <c r="U897" t="n">
        <v>0.8</v>
      </c>
      <c r="V897" t="n">
        <v>0.88</v>
      </c>
      <c r="W897" t="n">
        <v>6.81</v>
      </c>
      <c r="X897" t="n">
        <v>0.3</v>
      </c>
      <c r="Y897" t="n">
        <v>1</v>
      </c>
      <c r="Z897" t="n">
        <v>10</v>
      </c>
    </row>
    <row r="898">
      <c r="A898" t="n">
        <v>88</v>
      </c>
      <c r="B898" t="n">
        <v>110</v>
      </c>
      <c r="C898" t="inlineStr">
        <is>
          <t xml:space="preserve">CONCLUIDO	</t>
        </is>
      </c>
      <c r="D898" t="n">
        <v>3.6834</v>
      </c>
      <c r="E898" t="n">
        <v>27.15</v>
      </c>
      <c r="F898" t="n">
        <v>24.03</v>
      </c>
      <c r="G898" t="n">
        <v>120.15</v>
      </c>
      <c r="H898" t="n">
        <v>1.63</v>
      </c>
      <c r="I898" t="n">
        <v>12</v>
      </c>
      <c r="J898" t="n">
        <v>250.92</v>
      </c>
      <c r="K898" t="n">
        <v>56.13</v>
      </c>
      <c r="L898" t="n">
        <v>23</v>
      </c>
      <c r="M898" t="n">
        <v>10</v>
      </c>
      <c r="N898" t="n">
        <v>61.79</v>
      </c>
      <c r="O898" t="n">
        <v>31180.95</v>
      </c>
      <c r="P898" t="n">
        <v>345.26</v>
      </c>
      <c r="Q898" t="n">
        <v>452.58</v>
      </c>
      <c r="R898" t="n">
        <v>72.12</v>
      </c>
      <c r="S898" t="n">
        <v>57.64</v>
      </c>
      <c r="T898" t="n">
        <v>5136.14</v>
      </c>
      <c r="U898" t="n">
        <v>0.8</v>
      </c>
      <c r="V898" t="n">
        <v>0.88</v>
      </c>
      <c r="W898" t="n">
        <v>6.82</v>
      </c>
      <c r="X898" t="n">
        <v>0.31</v>
      </c>
      <c r="Y898" t="n">
        <v>1</v>
      </c>
      <c r="Z898" t="n">
        <v>10</v>
      </c>
    </row>
    <row r="899">
      <c r="A899" t="n">
        <v>89</v>
      </c>
      <c r="B899" t="n">
        <v>110</v>
      </c>
      <c r="C899" t="inlineStr">
        <is>
          <t xml:space="preserve">CONCLUIDO	</t>
        </is>
      </c>
      <c r="D899" t="n">
        <v>3.6852</v>
      </c>
      <c r="E899" t="n">
        <v>27.14</v>
      </c>
      <c r="F899" t="n">
        <v>24.02</v>
      </c>
      <c r="G899" t="n">
        <v>120.08</v>
      </c>
      <c r="H899" t="n">
        <v>1.65</v>
      </c>
      <c r="I899" t="n">
        <v>12</v>
      </c>
      <c r="J899" t="n">
        <v>251.37</v>
      </c>
      <c r="K899" t="n">
        <v>56.13</v>
      </c>
      <c r="L899" t="n">
        <v>23.25</v>
      </c>
      <c r="M899" t="n">
        <v>10</v>
      </c>
      <c r="N899" t="n">
        <v>61.99</v>
      </c>
      <c r="O899" t="n">
        <v>31236.5</v>
      </c>
      <c r="P899" t="n">
        <v>345.19</v>
      </c>
      <c r="Q899" t="n">
        <v>452.57</v>
      </c>
      <c r="R899" t="n">
        <v>71.84999999999999</v>
      </c>
      <c r="S899" t="n">
        <v>57.64</v>
      </c>
      <c r="T899" t="n">
        <v>5003.47</v>
      </c>
      <c r="U899" t="n">
        <v>0.8</v>
      </c>
      <c r="V899" t="n">
        <v>0.88</v>
      </c>
      <c r="W899" t="n">
        <v>6.81</v>
      </c>
      <c r="X899" t="n">
        <v>0.29</v>
      </c>
      <c r="Y899" t="n">
        <v>1</v>
      </c>
      <c r="Z899" t="n">
        <v>10</v>
      </c>
    </row>
    <row r="900">
      <c r="A900" t="n">
        <v>90</v>
      </c>
      <c r="B900" t="n">
        <v>110</v>
      </c>
      <c r="C900" t="inlineStr">
        <is>
          <t xml:space="preserve">CONCLUIDO	</t>
        </is>
      </c>
      <c r="D900" t="n">
        <v>3.6817</v>
      </c>
      <c r="E900" t="n">
        <v>27.16</v>
      </c>
      <c r="F900" t="n">
        <v>24.04</v>
      </c>
      <c r="G900" t="n">
        <v>120.21</v>
      </c>
      <c r="H900" t="n">
        <v>1.66</v>
      </c>
      <c r="I900" t="n">
        <v>12</v>
      </c>
      <c r="J900" t="n">
        <v>251.82</v>
      </c>
      <c r="K900" t="n">
        <v>56.13</v>
      </c>
      <c r="L900" t="n">
        <v>23.5</v>
      </c>
      <c r="M900" t="n">
        <v>10</v>
      </c>
      <c r="N900" t="n">
        <v>62.19</v>
      </c>
      <c r="O900" t="n">
        <v>31292.13</v>
      </c>
      <c r="P900" t="n">
        <v>345.92</v>
      </c>
      <c r="Q900" t="n">
        <v>452.59</v>
      </c>
      <c r="R900" t="n">
        <v>72.64</v>
      </c>
      <c r="S900" t="n">
        <v>57.64</v>
      </c>
      <c r="T900" t="n">
        <v>5396.47</v>
      </c>
      <c r="U900" t="n">
        <v>0.79</v>
      </c>
      <c r="V900" t="n">
        <v>0.88</v>
      </c>
      <c r="W900" t="n">
        <v>6.82</v>
      </c>
      <c r="X900" t="n">
        <v>0.32</v>
      </c>
      <c r="Y900" t="n">
        <v>1</v>
      </c>
      <c r="Z900" t="n">
        <v>10</v>
      </c>
    </row>
    <row r="901">
      <c r="A901" t="n">
        <v>91</v>
      </c>
      <c r="B901" t="n">
        <v>110</v>
      </c>
      <c r="C901" t="inlineStr">
        <is>
          <t xml:space="preserve">CONCLUIDO	</t>
        </is>
      </c>
      <c r="D901" t="n">
        <v>3.6838</v>
      </c>
      <c r="E901" t="n">
        <v>27.15</v>
      </c>
      <c r="F901" t="n">
        <v>24.03</v>
      </c>
      <c r="G901" t="n">
        <v>120.13</v>
      </c>
      <c r="H901" t="n">
        <v>1.67</v>
      </c>
      <c r="I901" t="n">
        <v>12</v>
      </c>
      <c r="J901" t="n">
        <v>252.27</v>
      </c>
      <c r="K901" t="n">
        <v>56.13</v>
      </c>
      <c r="L901" t="n">
        <v>23.75</v>
      </c>
      <c r="M901" t="n">
        <v>10</v>
      </c>
      <c r="N901" t="n">
        <v>62.4</v>
      </c>
      <c r="O901" t="n">
        <v>31347.83</v>
      </c>
      <c r="P901" t="n">
        <v>345.43</v>
      </c>
      <c r="Q901" t="n">
        <v>452.59</v>
      </c>
      <c r="R901" t="n">
        <v>72.36</v>
      </c>
      <c r="S901" t="n">
        <v>57.64</v>
      </c>
      <c r="T901" t="n">
        <v>5257.01</v>
      </c>
      <c r="U901" t="n">
        <v>0.8</v>
      </c>
      <c r="V901" t="n">
        <v>0.88</v>
      </c>
      <c r="W901" t="n">
        <v>6.81</v>
      </c>
      <c r="X901" t="n">
        <v>0.3</v>
      </c>
      <c r="Y901" t="n">
        <v>1</v>
      </c>
      <c r="Z901" t="n">
        <v>10</v>
      </c>
    </row>
    <row r="902">
      <c r="A902" t="n">
        <v>92</v>
      </c>
      <c r="B902" t="n">
        <v>110</v>
      </c>
      <c r="C902" t="inlineStr">
        <is>
          <t xml:space="preserve">CONCLUIDO	</t>
        </is>
      </c>
      <c r="D902" t="n">
        <v>3.6823</v>
      </c>
      <c r="E902" t="n">
        <v>27.16</v>
      </c>
      <c r="F902" t="n">
        <v>24.04</v>
      </c>
      <c r="G902" t="n">
        <v>120.19</v>
      </c>
      <c r="H902" t="n">
        <v>1.69</v>
      </c>
      <c r="I902" t="n">
        <v>12</v>
      </c>
      <c r="J902" t="n">
        <v>252.73</v>
      </c>
      <c r="K902" t="n">
        <v>56.13</v>
      </c>
      <c r="L902" t="n">
        <v>24</v>
      </c>
      <c r="M902" t="n">
        <v>10</v>
      </c>
      <c r="N902" t="n">
        <v>62.6</v>
      </c>
      <c r="O902" t="n">
        <v>31403.6</v>
      </c>
      <c r="P902" t="n">
        <v>345.07</v>
      </c>
      <c r="Q902" t="n">
        <v>452.55</v>
      </c>
      <c r="R902" t="n">
        <v>72.55</v>
      </c>
      <c r="S902" t="n">
        <v>57.64</v>
      </c>
      <c r="T902" t="n">
        <v>5351.94</v>
      </c>
      <c r="U902" t="n">
        <v>0.79</v>
      </c>
      <c r="V902" t="n">
        <v>0.88</v>
      </c>
      <c r="W902" t="n">
        <v>6.81</v>
      </c>
      <c r="X902" t="n">
        <v>0.31</v>
      </c>
      <c r="Y902" t="n">
        <v>1</v>
      </c>
      <c r="Z902" t="n">
        <v>10</v>
      </c>
    </row>
    <row r="903">
      <c r="A903" t="n">
        <v>93</v>
      </c>
      <c r="B903" t="n">
        <v>110</v>
      </c>
      <c r="C903" t="inlineStr">
        <is>
          <t xml:space="preserve">CONCLUIDO	</t>
        </is>
      </c>
      <c r="D903" t="n">
        <v>3.6831</v>
      </c>
      <c r="E903" t="n">
        <v>27.15</v>
      </c>
      <c r="F903" t="n">
        <v>24.03</v>
      </c>
      <c r="G903" t="n">
        <v>120.16</v>
      </c>
      <c r="H903" t="n">
        <v>1.7</v>
      </c>
      <c r="I903" t="n">
        <v>12</v>
      </c>
      <c r="J903" t="n">
        <v>253.18</v>
      </c>
      <c r="K903" t="n">
        <v>56.13</v>
      </c>
      <c r="L903" t="n">
        <v>24.25</v>
      </c>
      <c r="M903" t="n">
        <v>10</v>
      </c>
      <c r="N903" t="n">
        <v>62.8</v>
      </c>
      <c r="O903" t="n">
        <v>31459.45</v>
      </c>
      <c r="P903" t="n">
        <v>344.4</v>
      </c>
      <c r="Q903" t="n">
        <v>452.55</v>
      </c>
      <c r="R903" t="n">
        <v>72.43000000000001</v>
      </c>
      <c r="S903" t="n">
        <v>57.64</v>
      </c>
      <c r="T903" t="n">
        <v>5291.87</v>
      </c>
      <c r="U903" t="n">
        <v>0.8</v>
      </c>
      <c r="V903" t="n">
        <v>0.88</v>
      </c>
      <c r="W903" t="n">
        <v>6.81</v>
      </c>
      <c r="X903" t="n">
        <v>0.31</v>
      </c>
      <c r="Y903" t="n">
        <v>1</v>
      </c>
      <c r="Z903" t="n">
        <v>10</v>
      </c>
    </row>
    <row r="904">
      <c r="A904" t="n">
        <v>94</v>
      </c>
      <c r="B904" t="n">
        <v>110</v>
      </c>
      <c r="C904" t="inlineStr">
        <is>
          <t xml:space="preserve">CONCLUIDO	</t>
        </is>
      </c>
      <c r="D904" t="n">
        <v>3.6819</v>
      </c>
      <c r="E904" t="n">
        <v>27.16</v>
      </c>
      <c r="F904" t="n">
        <v>24.04</v>
      </c>
      <c r="G904" t="n">
        <v>120.2</v>
      </c>
      <c r="H904" t="n">
        <v>1.72</v>
      </c>
      <c r="I904" t="n">
        <v>12</v>
      </c>
      <c r="J904" t="n">
        <v>253.63</v>
      </c>
      <c r="K904" t="n">
        <v>56.13</v>
      </c>
      <c r="L904" t="n">
        <v>24.5</v>
      </c>
      <c r="M904" t="n">
        <v>10</v>
      </c>
      <c r="N904" t="n">
        <v>63</v>
      </c>
      <c r="O904" t="n">
        <v>31515.37</v>
      </c>
      <c r="P904" t="n">
        <v>343.81</v>
      </c>
      <c r="Q904" t="n">
        <v>452.56</v>
      </c>
      <c r="R904" t="n">
        <v>72.67</v>
      </c>
      <c r="S904" t="n">
        <v>57.64</v>
      </c>
      <c r="T904" t="n">
        <v>5413.24</v>
      </c>
      <c r="U904" t="n">
        <v>0.79</v>
      </c>
      <c r="V904" t="n">
        <v>0.88</v>
      </c>
      <c r="W904" t="n">
        <v>6.81</v>
      </c>
      <c r="X904" t="n">
        <v>0.32</v>
      </c>
      <c r="Y904" t="n">
        <v>1</v>
      </c>
      <c r="Z904" t="n">
        <v>10</v>
      </c>
    </row>
    <row r="905">
      <c r="A905" t="n">
        <v>95</v>
      </c>
      <c r="B905" t="n">
        <v>110</v>
      </c>
      <c r="C905" t="inlineStr">
        <is>
          <t xml:space="preserve">CONCLUIDO	</t>
        </is>
      </c>
      <c r="D905" t="n">
        <v>3.6931</v>
      </c>
      <c r="E905" t="n">
        <v>27.08</v>
      </c>
      <c r="F905" t="n">
        <v>24</v>
      </c>
      <c r="G905" t="n">
        <v>130.91</v>
      </c>
      <c r="H905" t="n">
        <v>1.73</v>
      </c>
      <c r="I905" t="n">
        <v>11</v>
      </c>
      <c r="J905" t="n">
        <v>254.09</v>
      </c>
      <c r="K905" t="n">
        <v>56.13</v>
      </c>
      <c r="L905" t="n">
        <v>24.75</v>
      </c>
      <c r="M905" t="n">
        <v>9</v>
      </c>
      <c r="N905" t="n">
        <v>63.21</v>
      </c>
      <c r="O905" t="n">
        <v>31571.37</v>
      </c>
      <c r="P905" t="n">
        <v>343.26</v>
      </c>
      <c r="Q905" t="n">
        <v>452.56</v>
      </c>
      <c r="R905" t="n">
        <v>71.39</v>
      </c>
      <c r="S905" t="n">
        <v>57.64</v>
      </c>
      <c r="T905" t="n">
        <v>4779.82</v>
      </c>
      <c r="U905" t="n">
        <v>0.8100000000000001</v>
      </c>
      <c r="V905" t="n">
        <v>0.88</v>
      </c>
      <c r="W905" t="n">
        <v>6.81</v>
      </c>
      <c r="X905" t="n">
        <v>0.28</v>
      </c>
      <c r="Y905" t="n">
        <v>1</v>
      </c>
      <c r="Z905" t="n">
        <v>10</v>
      </c>
    </row>
    <row r="906">
      <c r="A906" t="n">
        <v>96</v>
      </c>
      <c r="B906" t="n">
        <v>110</v>
      </c>
      <c r="C906" t="inlineStr">
        <is>
          <t xml:space="preserve">CONCLUIDO	</t>
        </is>
      </c>
      <c r="D906" t="n">
        <v>3.6938</v>
      </c>
      <c r="E906" t="n">
        <v>27.07</v>
      </c>
      <c r="F906" t="n">
        <v>24</v>
      </c>
      <c r="G906" t="n">
        <v>130.88</v>
      </c>
      <c r="H906" t="n">
        <v>1.75</v>
      </c>
      <c r="I906" t="n">
        <v>11</v>
      </c>
      <c r="J906" t="n">
        <v>254.54</v>
      </c>
      <c r="K906" t="n">
        <v>56.13</v>
      </c>
      <c r="L906" t="n">
        <v>25</v>
      </c>
      <c r="M906" t="n">
        <v>9</v>
      </c>
      <c r="N906" t="n">
        <v>63.41</v>
      </c>
      <c r="O906" t="n">
        <v>31627.44</v>
      </c>
      <c r="P906" t="n">
        <v>343.45</v>
      </c>
      <c r="Q906" t="n">
        <v>452.56</v>
      </c>
      <c r="R906" t="n">
        <v>71.23</v>
      </c>
      <c r="S906" t="n">
        <v>57.64</v>
      </c>
      <c r="T906" t="n">
        <v>4699.03</v>
      </c>
      <c r="U906" t="n">
        <v>0.8100000000000001</v>
      </c>
      <c r="V906" t="n">
        <v>0.88</v>
      </c>
      <c r="W906" t="n">
        <v>6.81</v>
      </c>
      <c r="X906" t="n">
        <v>0.27</v>
      </c>
      <c r="Y906" t="n">
        <v>1</v>
      </c>
      <c r="Z906" t="n">
        <v>10</v>
      </c>
    </row>
    <row r="907">
      <c r="A907" t="n">
        <v>97</v>
      </c>
      <c r="B907" t="n">
        <v>110</v>
      </c>
      <c r="C907" t="inlineStr">
        <is>
          <t xml:space="preserve">CONCLUIDO	</t>
        </is>
      </c>
      <c r="D907" t="n">
        <v>3.6924</v>
      </c>
      <c r="E907" t="n">
        <v>27.08</v>
      </c>
      <c r="F907" t="n">
        <v>24.01</v>
      </c>
      <c r="G907" t="n">
        <v>130.94</v>
      </c>
      <c r="H907" t="n">
        <v>1.76</v>
      </c>
      <c r="I907" t="n">
        <v>11</v>
      </c>
      <c r="J907" t="n">
        <v>255</v>
      </c>
      <c r="K907" t="n">
        <v>56.13</v>
      </c>
      <c r="L907" t="n">
        <v>25.25</v>
      </c>
      <c r="M907" t="n">
        <v>9</v>
      </c>
      <c r="N907" t="n">
        <v>63.62</v>
      </c>
      <c r="O907" t="n">
        <v>31683.59</v>
      </c>
      <c r="P907" t="n">
        <v>343.83</v>
      </c>
      <c r="Q907" t="n">
        <v>452.56</v>
      </c>
      <c r="R907" t="n">
        <v>71.5</v>
      </c>
      <c r="S907" t="n">
        <v>57.64</v>
      </c>
      <c r="T907" t="n">
        <v>4835.4</v>
      </c>
      <c r="U907" t="n">
        <v>0.8100000000000001</v>
      </c>
      <c r="V907" t="n">
        <v>0.88</v>
      </c>
      <c r="W907" t="n">
        <v>6.81</v>
      </c>
      <c r="X907" t="n">
        <v>0.28</v>
      </c>
      <c r="Y907" t="n">
        <v>1</v>
      </c>
      <c r="Z907" t="n">
        <v>10</v>
      </c>
    </row>
    <row r="908">
      <c r="A908" t="n">
        <v>98</v>
      </c>
      <c r="B908" t="n">
        <v>110</v>
      </c>
      <c r="C908" t="inlineStr">
        <is>
          <t xml:space="preserve">CONCLUIDO	</t>
        </is>
      </c>
      <c r="D908" t="n">
        <v>3.6923</v>
      </c>
      <c r="E908" t="n">
        <v>27.08</v>
      </c>
      <c r="F908" t="n">
        <v>24.01</v>
      </c>
      <c r="G908" t="n">
        <v>130.94</v>
      </c>
      <c r="H908" t="n">
        <v>1.78</v>
      </c>
      <c r="I908" t="n">
        <v>11</v>
      </c>
      <c r="J908" t="n">
        <v>255.45</v>
      </c>
      <c r="K908" t="n">
        <v>56.13</v>
      </c>
      <c r="L908" t="n">
        <v>25.5</v>
      </c>
      <c r="M908" t="n">
        <v>9</v>
      </c>
      <c r="N908" t="n">
        <v>63.82</v>
      </c>
      <c r="O908" t="n">
        <v>31739.82</v>
      </c>
      <c r="P908" t="n">
        <v>344.07</v>
      </c>
      <c r="Q908" t="n">
        <v>452.56</v>
      </c>
      <c r="R908" t="n">
        <v>71.42</v>
      </c>
      <c r="S908" t="n">
        <v>57.64</v>
      </c>
      <c r="T908" t="n">
        <v>4792.51</v>
      </c>
      <c r="U908" t="n">
        <v>0.8100000000000001</v>
      </c>
      <c r="V908" t="n">
        <v>0.88</v>
      </c>
      <c r="W908" t="n">
        <v>6.81</v>
      </c>
      <c r="X908" t="n">
        <v>0.28</v>
      </c>
      <c r="Y908" t="n">
        <v>1</v>
      </c>
      <c r="Z908" t="n">
        <v>10</v>
      </c>
    </row>
    <row r="909">
      <c r="A909" t="n">
        <v>99</v>
      </c>
      <c r="B909" t="n">
        <v>110</v>
      </c>
      <c r="C909" t="inlineStr">
        <is>
          <t xml:space="preserve">CONCLUIDO	</t>
        </is>
      </c>
      <c r="D909" t="n">
        <v>3.692</v>
      </c>
      <c r="E909" t="n">
        <v>27.09</v>
      </c>
      <c r="F909" t="n">
        <v>24.01</v>
      </c>
      <c r="G909" t="n">
        <v>130.96</v>
      </c>
      <c r="H909" t="n">
        <v>1.79</v>
      </c>
      <c r="I909" t="n">
        <v>11</v>
      </c>
      <c r="J909" t="n">
        <v>255.91</v>
      </c>
      <c r="K909" t="n">
        <v>56.13</v>
      </c>
      <c r="L909" t="n">
        <v>25.75</v>
      </c>
      <c r="M909" t="n">
        <v>9</v>
      </c>
      <c r="N909" t="n">
        <v>64.03</v>
      </c>
      <c r="O909" t="n">
        <v>31796.12</v>
      </c>
      <c r="P909" t="n">
        <v>344.02</v>
      </c>
      <c r="Q909" t="n">
        <v>452.55</v>
      </c>
      <c r="R909" t="n">
        <v>71.58</v>
      </c>
      <c r="S909" t="n">
        <v>57.64</v>
      </c>
      <c r="T909" t="n">
        <v>4871.13</v>
      </c>
      <c r="U909" t="n">
        <v>0.8100000000000001</v>
      </c>
      <c r="V909" t="n">
        <v>0.88</v>
      </c>
      <c r="W909" t="n">
        <v>6.81</v>
      </c>
      <c r="X909" t="n">
        <v>0.28</v>
      </c>
      <c r="Y909" t="n">
        <v>1</v>
      </c>
      <c r="Z909" t="n">
        <v>10</v>
      </c>
    </row>
    <row r="910">
      <c r="A910" t="n">
        <v>100</v>
      </c>
      <c r="B910" t="n">
        <v>110</v>
      </c>
      <c r="C910" t="inlineStr">
        <is>
          <t xml:space="preserve">CONCLUIDO	</t>
        </is>
      </c>
      <c r="D910" t="n">
        <v>3.6921</v>
      </c>
      <c r="E910" t="n">
        <v>27.08</v>
      </c>
      <c r="F910" t="n">
        <v>24.01</v>
      </c>
      <c r="G910" t="n">
        <v>130.95</v>
      </c>
      <c r="H910" t="n">
        <v>1.8</v>
      </c>
      <c r="I910" t="n">
        <v>11</v>
      </c>
      <c r="J910" t="n">
        <v>256.36</v>
      </c>
      <c r="K910" t="n">
        <v>56.13</v>
      </c>
      <c r="L910" t="n">
        <v>26</v>
      </c>
      <c r="M910" t="n">
        <v>9</v>
      </c>
      <c r="N910" t="n">
        <v>64.23999999999999</v>
      </c>
      <c r="O910" t="n">
        <v>31852.5</v>
      </c>
      <c r="P910" t="n">
        <v>343.93</v>
      </c>
      <c r="Q910" t="n">
        <v>452.59</v>
      </c>
      <c r="R910" t="n">
        <v>71.56999999999999</v>
      </c>
      <c r="S910" t="n">
        <v>57.64</v>
      </c>
      <c r="T910" t="n">
        <v>4865.82</v>
      </c>
      <c r="U910" t="n">
        <v>0.8100000000000001</v>
      </c>
      <c r="V910" t="n">
        <v>0.88</v>
      </c>
      <c r="W910" t="n">
        <v>6.81</v>
      </c>
      <c r="X910" t="n">
        <v>0.28</v>
      </c>
      <c r="Y910" t="n">
        <v>1</v>
      </c>
      <c r="Z910" t="n">
        <v>10</v>
      </c>
    </row>
    <row r="911">
      <c r="A911" t="n">
        <v>101</v>
      </c>
      <c r="B911" t="n">
        <v>110</v>
      </c>
      <c r="C911" t="inlineStr">
        <is>
          <t xml:space="preserve">CONCLUIDO	</t>
        </is>
      </c>
      <c r="D911" t="n">
        <v>3.6924</v>
      </c>
      <c r="E911" t="n">
        <v>27.08</v>
      </c>
      <c r="F911" t="n">
        <v>24.01</v>
      </c>
      <c r="G911" t="n">
        <v>130.94</v>
      </c>
      <c r="H911" t="n">
        <v>1.82</v>
      </c>
      <c r="I911" t="n">
        <v>11</v>
      </c>
      <c r="J911" t="n">
        <v>256.82</v>
      </c>
      <c r="K911" t="n">
        <v>56.13</v>
      </c>
      <c r="L911" t="n">
        <v>26.25</v>
      </c>
      <c r="M911" t="n">
        <v>9</v>
      </c>
      <c r="N911" t="n">
        <v>64.45</v>
      </c>
      <c r="O911" t="n">
        <v>31909.08</v>
      </c>
      <c r="P911" t="n">
        <v>343.74</v>
      </c>
      <c r="Q911" t="n">
        <v>452.58</v>
      </c>
      <c r="R911" t="n">
        <v>71.62</v>
      </c>
      <c r="S911" t="n">
        <v>57.64</v>
      </c>
      <c r="T911" t="n">
        <v>4895.45</v>
      </c>
      <c r="U911" t="n">
        <v>0.8</v>
      </c>
      <c r="V911" t="n">
        <v>0.88</v>
      </c>
      <c r="W911" t="n">
        <v>6.81</v>
      </c>
      <c r="X911" t="n">
        <v>0.28</v>
      </c>
      <c r="Y911" t="n">
        <v>1</v>
      </c>
      <c r="Z911" t="n">
        <v>10</v>
      </c>
    </row>
    <row r="912">
      <c r="A912" t="n">
        <v>102</v>
      </c>
      <c r="B912" t="n">
        <v>110</v>
      </c>
      <c r="C912" t="inlineStr">
        <is>
          <t xml:space="preserve">CONCLUIDO	</t>
        </is>
      </c>
      <c r="D912" t="n">
        <v>3.6932</v>
      </c>
      <c r="E912" t="n">
        <v>27.08</v>
      </c>
      <c r="F912" t="n">
        <v>24</v>
      </c>
      <c r="G912" t="n">
        <v>130.91</v>
      </c>
      <c r="H912" t="n">
        <v>1.83</v>
      </c>
      <c r="I912" t="n">
        <v>11</v>
      </c>
      <c r="J912" t="n">
        <v>257.28</v>
      </c>
      <c r="K912" t="n">
        <v>56.13</v>
      </c>
      <c r="L912" t="n">
        <v>26.5</v>
      </c>
      <c r="M912" t="n">
        <v>9</v>
      </c>
      <c r="N912" t="n">
        <v>64.66</v>
      </c>
      <c r="O912" t="n">
        <v>31965.61</v>
      </c>
      <c r="P912" t="n">
        <v>343.47</v>
      </c>
      <c r="Q912" t="n">
        <v>452.61</v>
      </c>
      <c r="R912" t="n">
        <v>71.22</v>
      </c>
      <c r="S912" t="n">
        <v>57.64</v>
      </c>
      <c r="T912" t="n">
        <v>4694.69</v>
      </c>
      <c r="U912" t="n">
        <v>0.8100000000000001</v>
      </c>
      <c r="V912" t="n">
        <v>0.88</v>
      </c>
      <c r="W912" t="n">
        <v>6.81</v>
      </c>
      <c r="X912" t="n">
        <v>0.27</v>
      </c>
      <c r="Y912" t="n">
        <v>1</v>
      </c>
      <c r="Z912" t="n">
        <v>10</v>
      </c>
    </row>
    <row r="913">
      <c r="A913" t="n">
        <v>103</v>
      </c>
      <c r="B913" t="n">
        <v>110</v>
      </c>
      <c r="C913" t="inlineStr">
        <is>
          <t xml:space="preserve">CONCLUIDO	</t>
        </is>
      </c>
      <c r="D913" t="n">
        <v>3.6909</v>
      </c>
      <c r="E913" t="n">
        <v>27.09</v>
      </c>
      <c r="F913" t="n">
        <v>24.02</v>
      </c>
      <c r="G913" t="n">
        <v>131</v>
      </c>
      <c r="H913" t="n">
        <v>1.85</v>
      </c>
      <c r="I913" t="n">
        <v>11</v>
      </c>
      <c r="J913" t="n">
        <v>257.74</v>
      </c>
      <c r="K913" t="n">
        <v>56.13</v>
      </c>
      <c r="L913" t="n">
        <v>26.75</v>
      </c>
      <c r="M913" t="n">
        <v>9</v>
      </c>
      <c r="N913" t="n">
        <v>64.86</v>
      </c>
      <c r="O913" t="n">
        <v>32022.22</v>
      </c>
      <c r="P913" t="n">
        <v>343.53</v>
      </c>
      <c r="Q913" t="n">
        <v>452.56</v>
      </c>
      <c r="R913" t="n">
        <v>71.75</v>
      </c>
      <c r="S913" t="n">
        <v>57.64</v>
      </c>
      <c r="T913" t="n">
        <v>4959.42</v>
      </c>
      <c r="U913" t="n">
        <v>0.8</v>
      </c>
      <c r="V913" t="n">
        <v>0.88</v>
      </c>
      <c r="W913" t="n">
        <v>6.82</v>
      </c>
      <c r="X913" t="n">
        <v>0.29</v>
      </c>
      <c r="Y913" t="n">
        <v>1</v>
      </c>
      <c r="Z913" t="n">
        <v>10</v>
      </c>
    </row>
    <row r="914">
      <c r="A914" t="n">
        <v>104</v>
      </c>
      <c r="B914" t="n">
        <v>110</v>
      </c>
      <c r="C914" t="inlineStr">
        <is>
          <t xml:space="preserve">CONCLUIDO	</t>
        </is>
      </c>
      <c r="D914" t="n">
        <v>3.6926</v>
      </c>
      <c r="E914" t="n">
        <v>27.08</v>
      </c>
      <c r="F914" t="n">
        <v>24</v>
      </c>
      <c r="G914" t="n">
        <v>130.93</v>
      </c>
      <c r="H914" t="n">
        <v>1.86</v>
      </c>
      <c r="I914" t="n">
        <v>11</v>
      </c>
      <c r="J914" t="n">
        <v>258.2</v>
      </c>
      <c r="K914" t="n">
        <v>56.13</v>
      </c>
      <c r="L914" t="n">
        <v>27</v>
      </c>
      <c r="M914" t="n">
        <v>9</v>
      </c>
      <c r="N914" t="n">
        <v>65.06999999999999</v>
      </c>
      <c r="O914" t="n">
        <v>32078.91</v>
      </c>
      <c r="P914" t="n">
        <v>342.17</v>
      </c>
      <c r="Q914" t="n">
        <v>452.56</v>
      </c>
      <c r="R914" t="n">
        <v>71.63</v>
      </c>
      <c r="S914" t="n">
        <v>57.64</v>
      </c>
      <c r="T914" t="n">
        <v>4896.18</v>
      </c>
      <c r="U914" t="n">
        <v>0.8</v>
      </c>
      <c r="V914" t="n">
        <v>0.88</v>
      </c>
      <c r="W914" t="n">
        <v>6.81</v>
      </c>
      <c r="X914" t="n">
        <v>0.28</v>
      </c>
      <c r="Y914" t="n">
        <v>1</v>
      </c>
      <c r="Z914" t="n">
        <v>10</v>
      </c>
    </row>
    <row r="915">
      <c r="A915" t="n">
        <v>105</v>
      </c>
      <c r="B915" t="n">
        <v>110</v>
      </c>
      <c r="C915" t="inlineStr">
        <is>
          <t xml:space="preserve">CONCLUIDO	</t>
        </is>
      </c>
      <c r="D915" t="n">
        <v>3.7015</v>
      </c>
      <c r="E915" t="n">
        <v>27.02</v>
      </c>
      <c r="F915" t="n">
        <v>23.98</v>
      </c>
      <c r="G915" t="n">
        <v>143.89</v>
      </c>
      <c r="H915" t="n">
        <v>1.87</v>
      </c>
      <c r="I915" t="n">
        <v>10</v>
      </c>
      <c r="J915" t="n">
        <v>258.66</v>
      </c>
      <c r="K915" t="n">
        <v>56.13</v>
      </c>
      <c r="L915" t="n">
        <v>27.25</v>
      </c>
      <c r="M915" t="n">
        <v>8</v>
      </c>
      <c r="N915" t="n">
        <v>65.28</v>
      </c>
      <c r="O915" t="n">
        <v>32135.68</v>
      </c>
      <c r="P915" t="n">
        <v>341.68</v>
      </c>
      <c r="Q915" t="n">
        <v>452.55</v>
      </c>
      <c r="R915" t="n">
        <v>70.68000000000001</v>
      </c>
      <c r="S915" t="n">
        <v>57.64</v>
      </c>
      <c r="T915" t="n">
        <v>4428.1</v>
      </c>
      <c r="U915" t="n">
        <v>0.82</v>
      </c>
      <c r="V915" t="n">
        <v>0.88</v>
      </c>
      <c r="W915" t="n">
        <v>6.81</v>
      </c>
      <c r="X915" t="n">
        <v>0.26</v>
      </c>
      <c r="Y915" t="n">
        <v>1</v>
      </c>
      <c r="Z915" t="n">
        <v>10</v>
      </c>
    </row>
    <row r="916">
      <c r="A916" t="n">
        <v>106</v>
      </c>
      <c r="B916" t="n">
        <v>110</v>
      </c>
      <c r="C916" t="inlineStr">
        <is>
          <t xml:space="preserve">CONCLUIDO	</t>
        </is>
      </c>
      <c r="D916" t="n">
        <v>3.7007</v>
      </c>
      <c r="E916" t="n">
        <v>27.02</v>
      </c>
      <c r="F916" t="n">
        <v>23.99</v>
      </c>
      <c r="G916" t="n">
        <v>143.92</v>
      </c>
      <c r="H916" t="n">
        <v>1.89</v>
      </c>
      <c r="I916" t="n">
        <v>10</v>
      </c>
      <c r="J916" t="n">
        <v>259.12</v>
      </c>
      <c r="K916" t="n">
        <v>56.13</v>
      </c>
      <c r="L916" t="n">
        <v>27.5</v>
      </c>
      <c r="M916" t="n">
        <v>8</v>
      </c>
      <c r="N916" t="n">
        <v>65.48999999999999</v>
      </c>
      <c r="O916" t="n">
        <v>32192.53</v>
      </c>
      <c r="P916" t="n">
        <v>342.02</v>
      </c>
      <c r="Q916" t="n">
        <v>452.56</v>
      </c>
      <c r="R916" t="n">
        <v>70.93000000000001</v>
      </c>
      <c r="S916" t="n">
        <v>57.64</v>
      </c>
      <c r="T916" t="n">
        <v>4555.4</v>
      </c>
      <c r="U916" t="n">
        <v>0.8100000000000001</v>
      </c>
      <c r="V916" t="n">
        <v>0.88</v>
      </c>
      <c r="W916" t="n">
        <v>6.81</v>
      </c>
      <c r="X916" t="n">
        <v>0.26</v>
      </c>
      <c r="Y916" t="n">
        <v>1</v>
      </c>
      <c r="Z916" t="n">
        <v>10</v>
      </c>
    </row>
    <row r="917">
      <c r="A917" t="n">
        <v>107</v>
      </c>
      <c r="B917" t="n">
        <v>110</v>
      </c>
      <c r="C917" t="inlineStr">
        <is>
          <t xml:space="preserve">CONCLUIDO	</t>
        </is>
      </c>
      <c r="D917" t="n">
        <v>3.7036</v>
      </c>
      <c r="E917" t="n">
        <v>27</v>
      </c>
      <c r="F917" t="n">
        <v>23.97</v>
      </c>
      <c r="G917" t="n">
        <v>143.79</v>
      </c>
      <c r="H917" t="n">
        <v>1.9</v>
      </c>
      <c r="I917" t="n">
        <v>10</v>
      </c>
      <c r="J917" t="n">
        <v>259.58</v>
      </c>
      <c r="K917" t="n">
        <v>56.13</v>
      </c>
      <c r="L917" t="n">
        <v>27.75</v>
      </c>
      <c r="M917" t="n">
        <v>8</v>
      </c>
      <c r="N917" t="n">
        <v>65.70999999999999</v>
      </c>
      <c r="O917" t="n">
        <v>32249.46</v>
      </c>
      <c r="P917" t="n">
        <v>341.98</v>
      </c>
      <c r="Q917" t="n">
        <v>452.61</v>
      </c>
      <c r="R917" t="n">
        <v>70.17</v>
      </c>
      <c r="S917" t="n">
        <v>57.64</v>
      </c>
      <c r="T917" t="n">
        <v>4171.62</v>
      </c>
      <c r="U917" t="n">
        <v>0.82</v>
      </c>
      <c r="V917" t="n">
        <v>0.88</v>
      </c>
      <c r="W917" t="n">
        <v>6.81</v>
      </c>
      <c r="X917" t="n">
        <v>0.24</v>
      </c>
      <c r="Y917" t="n">
        <v>1</v>
      </c>
      <c r="Z917" t="n">
        <v>10</v>
      </c>
    </row>
    <row r="918">
      <c r="A918" t="n">
        <v>108</v>
      </c>
      <c r="B918" t="n">
        <v>110</v>
      </c>
      <c r="C918" t="inlineStr">
        <is>
          <t xml:space="preserve">CONCLUIDO	</t>
        </is>
      </c>
      <c r="D918" t="n">
        <v>3.702</v>
      </c>
      <c r="E918" t="n">
        <v>27.01</v>
      </c>
      <c r="F918" t="n">
        <v>23.98</v>
      </c>
      <c r="G918" t="n">
        <v>143.86</v>
      </c>
      <c r="H918" t="n">
        <v>1.92</v>
      </c>
      <c r="I918" t="n">
        <v>10</v>
      </c>
      <c r="J918" t="n">
        <v>260.05</v>
      </c>
      <c r="K918" t="n">
        <v>56.13</v>
      </c>
      <c r="L918" t="n">
        <v>28</v>
      </c>
      <c r="M918" t="n">
        <v>8</v>
      </c>
      <c r="N918" t="n">
        <v>65.92</v>
      </c>
      <c r="O918" t="n">
        <v>32306.46</v>
      </c>
      <c r="P918" t="n">
        <v>342.26</v>
      </c>
      <c r="Q918" t="n">
        <v>452.57</v>
      </c>
      <c r="R918" t="n">
        <v>70.73999999999999</v>
      </c>
      <c r="S918" t="n">
        <v>57.64</v>
      </c>
      <c r="T918" t="n">
        <v>4456.87</v>
      </c>
      <c r="U918" t="n">
        <v>0.8100000000000001</v>
      </c>
      <c r="V918" t="n">
        <v>0.88</v>
      </c>
      <c r="W918" t="n">
        <v>6.81</v>
      </c>
      <c r="X918" t="n">
        <v>0.25</v>
      </c>
      <c r="Y918" t="n">
        <v>1</v>
      </c>
      <c r="Z918" t="n">
        <v>10</v>
      </c>
    </row>
    <row r="919">
      <c r="A919" t="n">
        <v>109</v>
      </c>
      <c r="B919" t="n">
        <v>110</v>
      </c>
      <c r="C919" t="inlineStr">
        <is>
          <t xml:space="preserve">CONCLUIDO	</t>
        </is>
      </c>
      <c r="D919" t="n">
        <v>3.7017</v>
      </c>
      <c r="E919" t="n">
        <v>27.01</v>
      </c>
      <c r="F919" t="n">
        <v>23.98</v>
      </c>
      <c r="G919" t="n">
        <v>143.88</v>
      </c>
      <c r="H919" t="n">
        <v>1.93</v>
      </c>
      <c r="I919" t="n">
        <v>10</v>
      </c>
      <c r="J919" t="n">
        <v>260.51</v>
      </c>
      <c r="K919" t="n">
        <v>56.13</v>
      </c>
      <c r="L919" t="n">
        <v>28.25</v>
      </c>
      <c r="M919" t="n">
        <v>8</v>
      </c>
      <c r="N919" t="n">
        <v>66.13</v>
      </c>
      <c r="O919" t="n">
        <v>32363.54</v>
      </c>
      <c r="P919" t="n">
        <v>342.43</v>
      </c>
      <c r="Q919" t="n">
        <v>452.6</v>
      </c>
      <c r="R919" t="n">
        <v>70.75</v>
      </c>
      <c r="S919" t="n">
        <v>57.64</v>
      </c>
      <c r="T919" t="n">
        <v>4462.91</v>
      </c>
      <c r="U919" t="n">
        <v>0.8100000000000001</v>
      </c>
      <c r="V919" t="n">
        <v>0.88</v>
      </c>
      <c r="W919" t="n">
        <v>6.81</v>
      </c>
      <c r="X919" t="n">
        <v>0.26</v>
      </c>
      <c r="Y919" t="n">
        <v>1</v>
      </c>
      <c r="Z919" t="n">
        <v>10</v>
      </c>
    </row>
    <row r="920">
      <c r="A920" t="n">
        <v>110</v>
      </c>
      <c r="B920" t="n">
        <v>110</v>
      </c>
      <c r="C920" t="inlineStr">
        <is>
          <t xml:space="preserve">CONCLUIDO	</t>
        </is>
      </c>
      <c r="D920" t="n">
        <v>3.7019</v>
      </c>
      <c r="E920" t="n">
        <v>27.01</v>
      </c>
      <c r="F920" t="n">
        <v>23.98</v>
      </c>
      <c r="G920" t="n">
        <v>143.87</v>
      </c>
      <c r="H920" t="n">
        <v>1.94</v>
      </c>
      <c r="I920" t="n">
        <v>10</v>
      </c>
      <c r="J920" t="n">
        <v>260.97</v>
      </c>
      <c r="K920" t="n">
        <v>56.13</v>
      </c>
      <c r="L920" t="n">
        <v>28.5</v>
      </c>
      <c r="M920" t="n">
        <v>8</v>
      </c>
      <c r="N920" t="n">
        <v>66.34999999999999</v>
      </c>
      <c r="O920" t="n">
        <v>32420.71</v>
      </c>
      <c r="P920" t="n">
        <v>342.39</v>
      </c>
      <c r="Q920" t="n">
        <v>452.57</v>
      </c>
      <c r="R920" t="n">
        <v>70.72</v>
      </c>
      <c r="S920" t="n">
        <v>57.64</v>
      </c>
      <c r="T920" t="n">
        <v>4450</v>
      </c>
      <c r="U920" t="n">
        <v>0.82</v>
      </c>
      <c r="V920" t="n">
        <v>0.88</v>
      </c>
      <c r="W920" t="n">
        <v>6.81</v>
      </c>
      <c r="X920" t="n">
        <v>0.25</v>
      </c>
      <c r="Y920" t="n">
        <v>1</v>
      </c>
      <c r="Z920" t="n">
        <v>10</v>
      </c>
    </row>
    <row r="921">
      <c r="A921" t="n">
        <v>111</v>
      </c>
      <c r="B921" t="n">
        <v>110</v>
      </c>
      <c r="C921" t="inlineStr">
        <is>
          <t xml:space="preserve">CONCLUIDO	</t>
        </is>
      </c>
      <c r="D921" t="n">
        <v>3.7033</v>
      </c>
      <c r="E921" t="n">
        <v>27</v>
      </c>
      <c r="F921" t="n">
        <v>23.97</v>
      </c>
      <c r="G921" t="n">
        <v>143.81</v>
      </c>
      <c r="H921" t="n">
        <v>1.96</v>
      </c>
      <c r="I921" t="n">
        <v>10</v>
      </c>
      <c r="J921" t="n">
        <v>261.44</v>
      </c>
      <c r="K921" t="n">
        <v>56.13</v>
      </c>
      <c r="L921" t="n">
        <v>28.75</v>
      </c>
      <c r="M921" t="n">
        <v>8</v>
      </c>
      <c r="N921" t="n">
        <v>66.56</v>
      </c>
      <c r="O921" t="n">
        <v>32477.95</v>
      </c>
      <c r="P921" t="n">
        <v>342.13</v>
      </c>
      <c r="Q921" t="n">
        <v>452.55</v>
      </c>
      <c r="R921" t="n">
        <v>70.40000000000001</v>
      </c>
      <c r="S921" t="n">
        <v>57.64</v>
      </c>
      <c r="T921" t="n">
        <v>4287.2</v>
      </c>
      <c r="U921" t="n">
        <v>0.82</v>
      </c>
      <c r="V921" t="n">
        <v>0.88</v>
      </c>
      <c r="W921" t="n">
        <v>6.81</v>
      </c>
      <c r="X921" t="n">
        <v>0.24</v>
      </c>
      <c r="Y921" t="n">
        <v>1</v>
      </c>
      <c r="Z921" t="n">
        <v>10</v>
      </c>
    </row>
    <row r="922">
      <c r="A922" t="n">
        <v>112</v>
      </c>
      <c r="B922" t="n">
        <v>110</v>
      </c>
      <c r="C922" t="inlineStr">
        <is>
          <t xml:space="preserve">CONCLUIDO	</t>
        </is>
      </c>
      <c r="D922" t="n">
        <v>3.7015</v>
      </c>
      <c r="E922" t="n">
        <v>27.02</v>
      </c>
      <c r="F922" t="n">
        <v>23.98</v>
      </c>
      <c r="G922" t="n">
        <v>143.89</v>
      </c>
      <c r="H922" t="n">
        <v>1.97</v>
      </c>
      <c r="I922" t="n">
        <v>10</v>
      </c>
      <c r="J922" t="n">
        <v>261.9</v>
      </c>
      <c r="K922" t="n">
        <v>56.13</v>
      </c>
      <c r="L922" t="n">
        <v>29</v>
      </c>
      <c r="M922" t="n">
        <v>8</v>
      </c>
      <c r="N922" t="n">
        <v>66.77</v>
      </c>
      <c r="O922" t="n">
        <v>32535.28</v>
      </c>
      <c r="P922" t="n">
        <v>342.23</v>
      </c>
      <c r="Q922" t="n">
        <v>452.62</v>
      </c>
      <c r="R922" t="n">
        <v>70.73</v>
      </c>
      <c r="S922" t="n">
        <v>57.64</v>
      </c>
      <c r="T922" t="n">
        <v>4452.75</v>
      </c>
      <c r="U922" t="n">
        <v>0.8100000000000001</v>
      </c>
      <c r="V922" t="n">
        <v>0.88</v>
      </c>
      <c r="W922" t="n">
        <v>6.81</v>
      </c>
      <c r="X922" t="n">
        <v>0.26</v>
      </c>
      <c r="Y922" t="n">
        <v>1</v>
      </c>
      <c r="Z922" t="n">
        <v>10</v>
      </c>
    </row>
    <row r="923">
      <c r="A923" t="n">
        <v>113</v>
      </c>
      <c r="B923" t="n">
        <v>110</v>
      </c>
      <c r="C923" t="inlineStr">
        <is>
          <t xml:space="preserve">CONCLUIDO	</t>
        </is>
      </c>
      <c r="D923" t="n">
        <v>3.6999</v>
      </c>
      <c r="E923" t="n">
        <v>27.03</v>
      </c>
      <c r="F923" t="n">
        <v>23.99</v>
      </c>
      <c r="G923" t="n">
        <v>143.96</v>
      </c>
      <c r="H923" t="n">
        <v>1.98</v>
      </c>
      <c r="I923" t="n">
        <v>10</v>
      </c>
      <c r="J923" t="n">
        <v>262.37</v>
      </c>
      <c r="K923" t="n">
        <v>56.13</v>
      </c>
      <c r="L923" t="n">
        <v>29.25</v>
      </c>
      <c r="M923" t="n">
        <v>8</v>
      </c>
      <c r="N923" t="n">
        <v>66.98999999999999</v>
      </c>
      <c r="O923" t="n">
        <v>32592.68</v>
      </c>
      <c r="P923" t="n">
        <v>342.15</v>
      </c>
      <c r="Q923" t="n">
        <v>452.56</v>
      </c>
      <c r="R923" t="n">
        <v>71.05</v>
      </c>
      <c r="S923" t="n">
        <v>57.64</v>
      </c>
      <c r="T923" t="n">
        <v>4612.26</v>
      </c>
      <c r="U923" t="n">
        <v>0.8100000000000001</v>
      </c>
      <c r="V923" t="n">
        <v>0.88</v>
      </c>
      <c r="W923" t="n">
        <v>6.81</v>
      </c>
      <c r="X923" t="n">
        <v>0.27</v>
      </c>
      <c r="Y923" t="n">
        <v>1</v>
      </c>
      <c r="Z923" t="n">
        <v>10</v>
      </c>
    </row>
    <row r="924">
      <c r="A924" t="n">
        <v>114</v>
      </c>
      <c r="B924" t="n">
        <v>110</v>
      </c>
      <c r="C924" t="inlineStr">
        <is>
          <t xml:space="preserve">CONCLUIDO	</t>
        </is>
      </c>
      <c r="D924" t="n">
        <v>3.7018</v>
      </c>
      <c r="E924" t="n">
        <v>27.01</v>
      </c>
      <c r="F924" t="n">
        <v>23.98</v>
      </c>
      <c r="G924" t="n">
        <v>143.88</v>
      </c>
      <c r="H924" t="n">
        <v>2</v>
      </c>
      <c r="I924" t="n">
        <v>10</v>
      </c>
      <c r="J924" t="n">
        <v>262.83</v>
      </c>
      <c r="K924" t="n">
        <v>56.13</v>
      </c>
      <c r="L924" t="n">
        <v>29.5</v>
      </c>
      <c r="M924" t="n">
        <v>8</v>
      </c>
      <c r="N924" t="n">
        <v>67.20999999999999</v>
      </c>
      <c r="O924" t="n">
        <v>32650.17</v>
      </c>
      <c r="P924" t="n">
        <v>341.35</v>
      </c>
      <c r="Q924" t="n">
        <v>452.55</v>
      </c>
      <c r="R924" t="n">
        <v>70.62</v>
      </c>
      <c r="S924" t="n">
        <v>57.64</v>
      </c>
      <c r="T924" t="n">
        <v>4399.75</v>
      </c>
      <c r="U924" t="n">
        <v>0.82</v>
      </c>
      <c r="V924" t="n">
        <v>0.88</v>
      </c>
      <c r="W924" t="n">
        <v>6.81</v>
      </c>
      <c r="X924" t="n">
        <v>0.26</v>
      </c>
      <c r="Y924" t="n">
        <v>1</v>
      </c>
      <c r="Z924" t="n">
        <v>10</v>
      </c>
    </row>
    <row r="925">
      <c r="A925" t="n">
        <v>115</v>
      </c>
      <c r="B925" t="n">
        <v>110</v>
      </c>
      <c r="C925" t="inlineStr">
        <is>
          <t xml:space="preserve">CONCLUIDO	</t>
        </is>
      </c>
      <c r="D925" t="n">
        <v>3.7008</v>
      </c>
      <c r="E925" t="n">
        <v>27.02</v>
      </c>
      <c r="F925" t="n">
        <v>23.99</v>
      </c>
      <c r="G925" t="n">
        <v>143.92</v>
      </c>
      <c r="H925" t="n">
        <v>2.01</v>
      </c>
      <c r="I925" t="n">
        <v>10</v>
      </c>
      <c r="J925" t="n">
        <v>263.3</v>
      </c>
      <c r="K925" t="n">
        <v>56.13</v>
      </c>
      <c r="L925" t="n">
        <v>29.75</v>
      </c>
      <c r="M925" t="n">
        <v>8</v>
      </c>
      <c r="N925" t="n">
        <v>67.42</v>
      </c>
      <c r="O925" t="n">
        <v>32707.74</v>
      </c>
      <c r="P925" t="n">
        <v>341.12</v>
      </c>
      <c r="Q925" t="n">
        <v>452.55</v>
      </c>
      <c r="R925" t="n">
        <v>70.95999999999999</v>
      </c>
      <c r="S925" t="n">
        <v>57.64</v>
      </c>
      <c r="T925" t="n">
        <v>4567.84</v>
      </c>
      <c r="U925" t="n">
        <v>0.8100000000000001</v>
      </c>
      <c r="V925" t="n">
        <v>0.88</v>
      </c>
      <c r="W925" t="n">
        <v>6.81</v>
      </c>
      <c r="X925" t="n">
        <v>0.26</v>
      </c>
      <c r="Y925" t="n">
        <v>1</v>
      </c>
      <c r="Z925" t="n">
        <v>10</v>
      </c>
    </row>
    <row r="926">
      <c r="A926" t="n">
        <v>116</v>
      </c>
      <c r="B926" t="n">
        <v>110</v>
      </c>
      <c r="C926" t="inlineStr">
        <is>
          <t xml:space="preserve">CONCLUIDO	</t>
        </is>
      </c>
      <c r="D926" t="n">
        <v>3.7016</v>
      </c>
      <c r="E926" t="n">
        <v>27.02</v>
      </c>
      <c r="F926" t="n">
        <v>23.98</v>
      </c>
      <c r="G926" t="n">
        <v>143.88</v>
      </c>
      <c r="H926" t="n">
        <v>2.02</v>
      </c>
      <c r="I926" t="n">
        <v>10</v>
      </c>
      <c r="J926" t="n">
        <v>263.77</v>
      </c>
      <c r="K926" t="n">
        <v>56.13</v>
      </c>
      <c r="L926" t="n">
        <v>30</v>
      </c>
      <c r="M926" t="n">
        <v>8</v>
      </c>
      <c r="N926" t="n">
        <v>67.64</v>
      </c>
      <c r="O926" t="n">
        <v>32765.39</v>
      </c>
      <c r="P926" t="n">
        <v>340.18</v>
      </c>
      <c r="Q926" t="n">
        <v>452.59</v>
      </c>
      <c r="R926" t="n">
        <v>70.76000000000001</v>
      </c>
      <c r="S926" t="n">
        <v>57.64</v>
      </c>
      <c r="T926" t="n">
        <v>4465.84</v>
      </c>
      <c r="U926" t="n">
        <v>0.8100000000000001</v>
      </c>
      <c r="V926" t="n">
        <v>0.88</v>
      </c>
      <c r="W926" t="n">
        <v>6.81</v>
      </c>
      <c r="X926" t="n">
        <v>0.26</v>
      </c>
      <c r="Y926" t="n">
        <v>1</v>
      </c>
      <c r="Z926" t="n">
        <v>10</v>
      </c>
    </row>
    <row r="927">
      <c r="A927" t="n">
        <v>117</v>
      </c>
      <c r="B927" t="n">
        <v>110</v>
      </c>
      <c r="C927" t="inlineStr">
        <is>
          <t xml:space="preserve">CONCLUIDO	</t>
        </is>
      </c>
      <c r="D927" t="n">
        <v>3.702</v>
      </c>
      <c r="E927" t="n">
        <v>27.01</v>
      </c>
      <c r="F927" t="n">
        <v>23.98</v>
      </c>
      <c r="G927" t="n">
        <v>143.87</v>
      </c>
      <c r="H927" t="n">
        <v>2.04</v>
      </c>
      <c r="I927" t="n">
        <v>10</v>
      </c>
      <c r="J927" t="n">
        <v>264.23</v>
      </c>
      <c r="K927" t="n">
        <v>56.13</v>
      </c>
      <c r="L927" t="n">
        <v>30.25</v>
      </c>
      <c r="M927" t="n">
        <v>8</v>
      </c>
      <c r="N927" t="n">
        <v>67.86</v>
      </c>
      <c r="O927" t="n">
        <v>32823.12</v>
      </c>
      <c r="P927" t="n">
        <v>339.26</v>
      </c>
      <c r="Q927" t="n">
        <v>452.6</v>
      </c>
      <c r="R927" t="n">
        <v>70.55</v>
      </c>
      <c r="S927" t="n">
        <v>57.64</v>
      </c>
      <c r="T927" t="n">
        <v>4362.73</v>
      </c>
      <c r="U927" t="n">
        <v>0.82</v>
      </c>
      <c r="V927" t="n">
        <v>0.88</v>
      </c>
      <c r="W927" t="n">
        <v>6.81</v>
      </c>
      <c r="X927" t="n">
        <v>0.25</v>
      </c>
      <c r="Y927" t="n">
        <v>1</v>
      </c>
      <c r="Z927" t="n">
        <v>10</v>
      </c>
    </row>
    <row r="928">
      <c r="A928" t="n">
        <v>118</v>
      </c>
      <c r="B928" t="n">
        <v>110</v>
      </c>
      <c r="C928" t="inlineStr">
        <is>
          <t xml:space="preserve">CONCLUIDO	</t>
        </is>
      </c>
      <c r="D928" t="n">
        <v>3.7115</v>
      </c>
      <c r="E928" t="n">
        <v>26.94</v>
      </c>
      <c r="F928" t="n">
        <v>23.95</v>
      </c>
      <c r="G928" t="n">
        <v>159.67</v>
      </c>
      <c r="H928" t="n">
        <v>2.05</v>
      </c>
      <c r="I928" t="n">
        <v>9</v>
      </c>
      <c r="J928" t="n">
        <v>264.7</v>
      </c>
      <c r="K928" t="n">
        <v>56.13</v>
      </c>
      <c r="L928" t="n">
        <v>30.5</v>
      </c>
      <c r="M928" t="n">
        <v>7</v>
      </c>
      <c r="N928" t="n">
        <v>68.08</v>
      </c>
      <c r="O928" t="n">
        <v>32880.94</v>
      </c>
      <c r="P928" t="n">
        <v>339.11</v>
      </c>
      <c r="Q928" t="n">
        <v>452.56</v>
      </c>
      <c r="R928" t="n">
        <v>69.70999999999999</v>
      </c>
      <c r="S928" t="n">
        <v>57.64</v>
      </c>
      <c r="T928" t="n">
        <v>3945.66</v>
      </c>
      <c r="U928" t="n">
        <v>0.83</v>
      </c>
      <c r="V928" t="n">
        <v>0.89</v>
      </c>
      <c r="W928" t="n">
        <v>6.81</v>
      </c>
      <c r="X928" t="n">
        <v>0.23</v>
      </c>
      <c r="Y928" t="n">
        <v>1</v>
      </c>
      <c r="Z928" t="n">
        <v>10</v>
      </c>
    </row>
    <row r="929">
      <c r="A929" t="n">
        <v>119</v>
      </c>
      <c r="B929" t="n">
        <v>110</v>
      </c>
      <c r="C929" t="inlineStr">
        <is>
          <t xml:space="preserve">CONCLUIDO	</t>
        </is>
      </c>
      <c r="D929" t="n">
        <v>3.7122</v>
      </c>
      <c r="E929" t="n">
        <v>26.94</v>
      </c>
      <c r="F929" t="n">
        <v>23.95</v>
      </c>
      <c r="G929" t="n">
        <v>159.64</v>
      </c>
      <c r="H929" t="n">
        <v>2.06</v>
      </c>
      <c r="I929" t="n">
        <v>9</v>
      </c>
      <c r="J929" t="n">
        <v>265.17</v>
      </c>
      <c r="K929" t="n">
        <v>56.13</v>
      </c>
      <c r="L929" t="n">
        <v>30.75</v>
      </c>
      <c r="M929" t="n">
        <v>7</v>
      </c>
      <c r="N929" t="n">
        <v>68.3</v>
      </c>
      <c r="O929" t="n">
        <v>32938.83</v>
      </c>
      <c r="P929" t="n">
        <v>339.36</v>
      </c>
      <c r="Q929" t="n">
        <v>452.57</v>
      </c>
      <c r="R929" t="n">
        <v>69.52</v>
      </c>
      <c r="S929" t="n">
        <v>57.64</v>
      </c>
      <c r="T929" t="n">
        <v>3851.86</v>
      </c>
      <c r="U929" t="n">
        <v>0.83</v>
      </c>
      <c r="V929" t="n">
        <v>0.89</v>
      </c>
      <c r="W929" t="n">
        <v>6.81</v>
      </c>
      <c r="X929" t="n">
        <v>0.22</v>
      </c>
      <c r="Y929" t="n">
        <v>1</v>
      </c>
      <c r="Z929" t="n">
        <v>10</v>
      </c>
    </row>
    <row r="930">
      <c r="A930" t="n">
        <v>120</v>
      </c>
      <c r="B930" t="n">
        <v>110</v>
      </c>
      <c r="C930" t="inlineStr">
        <is>
          <t xml:space="preserve">CONCLUIDO	</t>
        </is>
      </c>
      <c r="D930" t="n">
        <v>3.7113</v>
      </c>
      <c r="E930" t="n">
        <v>26.94</v>
      </c>
      <c r="F930" t="n">
        <v>23.95</v>
      </c>
      <c r="G930" t="n">
        <v>159.68</v>
      </c>
      <c r="H930" t="n">
        <v>2.08</v>
      </c>
      <c r="I930" t="n">
        <v>9</v>
      </c>
      <c r="J930" t="n">
        <v>265.64</v>
      </c>
      <c r="K930" t="n">
        <v>56.13</v>
      </c>
      <c r="L930" t="n">
        <v>31</v>
      </c>
      <c r="M930" t="n">
        <v>7</v>
      </c>
      <c r="N930" t="n">
        <v>68.52</v>
      </c>
      <c r="O930" t="n">
        <v>32996.81</v>
      </c>
      <c r="P930" t="n">
        <v>339.66</v>
      </c>
      <c r="Q930" t="n">
        <v>452.58</v>
      </c>
      <c r="R930" t="n">
        <v>69.73</v>
      </c>
      <c r="S930" t="n">
        <v>57.64</v>
      </c>
      <c r="T930" t="n">
        <v>3957</v>
      </c>
      <c r="U930" t="n">
        <v>0.83</v>
      </c>
      <c r="V930" t="n">
        <v>0.89</v>
      </c>
      <c r="W930" t="n">
        <v>6.81</v>
      </c>
      <c r="X930" t="n">
        <v>0.23</v>
      </c>
      <c r="Y930" t="n">
        <v>1</v>
      </c>
      <c r="Z930" t="n">
        <v>10</v>
      </c>
    </row>
    <row r="931">
      <c r="A931" t="n">
        <v>121</v>
      </c>
      <c r="B931" t="n">
        <v>110</v>
      </c>
      <c r="C931" t="inlineStr">
        <is>
          <t xml:space="preserve">CONCLUIDO	</t>
        </is>
      </c>
      <c r="D931" t="n">
        <v>3.7112</v>
      </c>
      <c r="E931" t="n">
        <v>26.95</v>
      </c>
      <c r="F931" t="n">
        <v>23.95</v>
      </c>
      <c r="G931" t="n">
        <v>159.68</v>
      </c>
      <c r="H931" t="n">
        <v>2.09</v>
      </c>
      <c r="I931" t="n">
        <v>9</v>
      </c>
      <c r="J931" t="n">
        <v>266.11</v>
      </c>
      <c r="K931" t="n">
        <v>56.13</v>
      </c>
      <c r="L931" t="n">
        <v>31.25</v>
      </c>
      <c r="M931" t="n">
        <v>7</v>
      </c>
      <c r="N931" t="n">
        <v>68.73999999999999</v>
      </c>
      <c r="O931" t="n">
        <v>33054.88</v>
      </c>
      <c r="P931" t="n">
        <v>340.34</v>
      </c>
      <c r="Q931" t="n">
        <v>452.57</v>
      </c>
      <c r="R931" t="n">
        <v>69.63</v>
      </c>
      <c r="S931" t="n">
        <v>57.64</v>
      </c>
      <c r="T931" t="n">
        <v>3909.73</v>
      </c>
      <c r="U931" t="n">
        <v>0.83</v>
      </c>
      <c r="V931" t="n">
        <v>0.89</v>
      </c>
      <c r="W931" t="n">
        <v>6.81</v>
      </c>
      <c r="X931" t="n">
        <v>0.23</v>
      </c>
      <c r="Y931" t="n">
        <v>1</v>
      </c>
      <c r="Z931" t="n">
        <v>10</v>
      </c>
    </row>
    <row r="932">
      <c r="A932" t="n">
        <v>122</v>
      </c>
      <c r="B932" t="n">
        <v>110</v>
      </c>
      <c r="C932" t="inlineStr">
        <is>
          <t xml:space="preserve">CONCLUIDO	</t>
        </is>
      </c>
      <c r="D932" t="n">
        <v>3.7115</v>
      </c>
      <c r="E932" t="n">
        <v>26.94</v>
      </c>
      <c r="F932" t="n">
        <v>23.95</v>
      </c>
      <c r="G932" t="n">
        <v>159.67</v>
      </c>
      <c r="H932" t="n">
        <v>2.1</v>
      </c>
      <c r="I932" t="n">
        <v>9</v>
      </c>
      <c r="J932" t="n">
        <v>266.59</v>
      </c>
      <c r="K932" t="n">
        <v>56.13</v>
      </c>
      <c r="L932" t="n">
        <v>31.5</v>
      </c>
      <c r="M932" t="n">
        <v>7</v>
      </c>
      <c r="N932" t="n">
        <v>68.95999999999999</v>
      </c>
      <c r="O932" t="n">
        <v>33113.03</v>
      </c>
      <c r="P932" t="n">
        <v>340.77</v>
      </c>
      <c r="Q932" t="n">
        <v>452.61</v>
      </c>
      <c r="R932" t="n">
        <v>69.58</v>
      </c>
      <c r="S932" t="n">
        <v>57.64</v>
      </c>
      <c r="T932" t="n">
        <v>3882.17</v>
      </c>
      <c r="U932" t="n">
        <v>0.83</v>
      </c>
      <c r="V932" t="n">
        <v>0.89</v>
      </c>
      <c r="W932" t="n">
        <v>6.81</v>
      </c>
      <c r="X932" t="n">
        <v>0.23</v>
      </c>
      <c r="Y932" t="n">
        <v>1</v>
      </c>
      <c r="Z932" t="n">
        <v>10</v>
      </c>
    </row>
    <row r="933">
      <c r="A933" t="n">
        <v>123</v>
      </c>
      <c r="B933" t="n">
        <v>110</v>
      </c>
      <c r="C933" t="inlineStr">
        <is>
          <t xml:space="preserve">CONCLUIDO	</t>
        </is>
      </c>
      <c r="D933" t="n">
        <v>3.7122</v>
      </c>
      <c r="E933" t="n">
        <v>26.94</v>
      </c>
      <c r="F933" t="n">
        <v>23.95</v>
      </c>
      <c r="G933" t="n">
        <v>159.64</v>
      </c>
      <c r="H933" t="n">
        <v>2.12</v>
      </c>
      <c r="I933" t="n">
        <v>9</v>
      </c>
      <c r="J933" t="n">
        <v>267.06</v>
      </c>
      <c r="K933" t="n">
        <v>56.13</v>
      </c>
      <c r="L933" t="n">
        <v>31.75</v>
      </c>
      <c r="M933" t="n">
        <v>7</v>
      </c>
      <c r="N933" t="n">
        <v>69.18000000000001</v>
      </c>
      <c r="O933" t="n">
        <v>33171.26</v>
      </c>
      <c r="P933" t="n">
        <v>340.8</v>
      </c>
      <c r="Q933" t="n">
        <v>452.57</v>
      </c>
      <c r="R933" t="n">
        <v>69.55</v>
      </c>
      <c r="S933" t="n">
        <v>57.64</v>
      </c>
      <c r="T933" t="n">
        <v>3868.1</v>
      </c>
      <c r="U933" t="n">
        <v>0.83</v>
      </c>
      <c r="V933" t="n">
        <v>0.89</v>
      </c>
      <c r="W933" t="n">
        <v>6.81</v>
      </c>
      <c r="X933" t="n">
        <v>0.22</v>
      </c>
      <c r="Y933" t="n">
        <v>1</v>
      </c>
      <c r="Z933" t="n">
        <v>10</v>
      </c>
    </row>
    <row r="934">
      <c r="A934" t="n">
        <v>124</v>
      </c>
      <c r="B934" t="n">
        <v>110</v>
      </c>
      <c r="C934" t="inlineStr">
        <is>
          <t xml:space="preserve">CONCLUIDO	</t>
        </is>
      </c>
      <c r="D934" t="n">
        <v>3.7127</v>
      </c>
      <c r="E934" t="n">
        <v>26.93</v>
      </c>
      <c r="F934" t="n">
        <v>23.94</v>
      </c>
      <c r="G934" t="n">
        <v>159.61</v>
      </c>
      <c r="H934" t="n">
        <v>2.13</v>
      </c>
      <c r="I934" t="n">
        <v>9</v>
      </c>
      <c r="J934" t="n">
        <v>267.53</v>
      </c>
      <c r="K934" t="n">
        <v>56.13</v>
      </c>
      <c r="L934" t="n">
        <v>32</v>
      </c>
      <c r="M934" t="n">
        <v>7</v>
      </c>
      <c r="N934" t="n">
        <v>69.40000000000001</v>
      </c>
      <c r="O934" t="n">
        <v>33229.58</v>
      </c>
      <c r="P934" t="n">
        <v>340.86</v>
      </c>
      <c r="Q934" t="n">
        <v>452.57</v>
      </c>
      <c r="R934" t="n">
        <v>69.5</v>
      </c>
      <c r="S934" t="n">
        <v>57.64</v>
      </c>
      <c r="T934" t="n">
        <v>3845.14</v>
      </c>
      <c r="U934" t="n">
        <v>0.83</v>
      </c>
      <c r="V934" t="n">
        <v>0.89</v>
      </c>
      <c r="W934" t="n">
        <v>6.8</v>
      </c>
      <c r="X934" t="n">
        <v>0.22</v>
      </c>
      <c r="Y934" t="n">
        <v>1</v>
      </c>
      <c r="Z934" t="n">
        <v>10</v>
      </c>
    </row>
    <row r="935">
      <c r="A935" t="n">
        <v>125</v>
      </c>
      <c r="B935" t="n">
        <v>110</v>
      </c>
      <c r="C935" t="inlineStr">
        <is>
          <t xml:space="preserve">CONCLUIDO	</t>
        </is>
      </c>
      <c r="D935" t="n">
        <v>3.7107</v>
      </c>
      <c r="E935" t="n">
        <v>26.95</v>
      </c>
      <c r="F935" t="n">
        <v>23.96</v>
      </c>
      <c r="G935" t="n">
        <v>159.71</v>
      </c>
      <c r="H935" t="n">
        <v>2.14</v>
      </c>
      <c r="I935" t="n">
        <v>9</v>
      </c>
      <c r="J935" t="n">
        <v>268</v>
      </c>
      <c r="K935" t="n">
        <v>56.13</v>
      </c>
      <c r="L935" t="n">
        <v>32.25</v>
      </c>
      <c r="M935" t="n">
        <v>7</v>
      </c>
      <c r="N935" t="n">
        <v>69.63</v>
      </c>
      <c r="O935" t="n">
        <v>33287.98</v>
      </c>
      <c r="P935" t="n">
        <v>341.13</v>
      </c>
      <c r="Q935" t="n">
        <v>452.56</v>
      </c>
      <c r="R935" t="n">
        <v>69.90000000000001</v>
      </c>
      <c r="S935" t="n">
        <v>57.64</v>
      </c>
      <c r="T935" t="n">
        <v>4044.44</v>
      </c>
      <c r="U935" t="n">
        <v>0.82</v>
      </c>
      <c r="V935" t="n">
        <v>0.89</v>
      </c>
      <c r="W935" t="n">
        <v>6.81</v>
      </c>
      <c r="X935" t="n">
        <v>0.23</v>
      </c>
      <c r="Y935" t="n">
        <v>1</v>
      </c>
      <c r="Z935" t="n">
        <v>10</v>
      </c>
    </row>
    <row r="936">
      <c r="A936" t="n">
        <v>126</v>
      </c>
      <c r="B936" t="n">
        <v>110</v>
      </c>
      <c r="C936" t="inlineStr">
        <is>
          <t xml:space="preserve">CONCLUIDO	</t>
        </is>
      </c>
      <c r="D936" t="n">
        <v>3.71</v>
      </c>
      <c r="E936" t="n">
        <v>26.95</v>
      </c>
      <c r="F936" t="n">
        <v>23.96</v>
      </c>
      <c r="G936" t="n">
        <v>159.74</v>
      </c>
      <c r="H936" t="n">
        <v>2.15</v>
      </c>
      <c r="I936" t="n">
        <v>9</v>
      </c>
      <c r="J936" t="n">
        <v>268.48</v>
      </c>
      <c r="K936" t="n">
        <v>56.13</v>
      </c>
      <c r="L936" t="n">
        <v>32.5</v>
      </c>
      <c r="M936" t="n">
        <v>7</v>
      </c>
      <c r="N936" t="n">
        <v>69.84999999999999</v>
      </c>
      <c r="O936" t="n">
        <v>33346.47</v>
      </c>
      <c r="P936" t="n">
        <v>340.95</v>
      </c>
      <c r="Q936" t="n">
        <v>452.56</v>
      </c>
      <c r="R936" t="n">
        <v>70.09</v>
      </c>
      <c r="S936" t="n">
        <v>57.64</v>
      </c>
      <c r="T936" t="n">
        <v>4140.4</v>
      </c>
      <c r="U936" t="n">
        <v>0.82</v>
      </c>
      <c r="V936" t="n">
        <v>0.88</v>
      </c>
      <c r="W936" t="n">
        <v>6.81</v>
      </c>
      <c r="X936" t="n">
        <v>0.24</v>
      </c>
      <c r="Y936" t="n">
        <v>1</v>
      </c>
      <c r="Z936" t="n">
        <v>10</v>
      </c>
    </row>
    <row r="937">
      <c r="A937" t="n">
        <v>127</v>
      </c>
      <c r="B937" t="n">
        <v>110</v>
      </c>
      <c r="C937" t="inlineStr">
        <is>
          <t xml:space="preserve">CONCLUIDO	</t>
        </is>
      </c>
      <c r="D937" t="n">
        <v>3.7104</v>
      </c>
      <c r="E937" t="n">
        <v>26.95</v>
      </c>
      <c r="F937" t="n">
        <v>23.96</v>
      </c>
      <c r="G937" t="n">
        <v>159.72</v>
      </c>
      <c r="H937" t="n">
        <v>2.17</v>
      </c>
      <c r="I937" t="n">
        <v>9</v>
      </c>
      <c r="J937" t="n">
        <v>268.95</v>
      </c>
      <c r="K937" t="n">
        <v>56.13</v>
      </c>
      <c r="L937" t="n">
        <v>32.75</v>
      </c>
      <c r="M937" t="n">
        <v>7</v>
      </c>
      <c r="N937" t="n">
        <v>70.08</v>
      </c>
      <c r="O937" t="n">
        <v>33405.04</v>
      </c>
      <c r="P937" t="n">
        <v>341.02</v>
      </c>
      <c r="Q937" t="n">
        <v>452.58</v>
      </c>
      <c r="R937" t="n">
        <v>69.98999999999999</v>
      </c>
      <c r="S937" t="n">
        <v>57.64</v>
      </c>
      <c r="T937" t="n">
        <v>4088.35</v>
      </c>
      <c r="U937" t="n">
        <v>0.82</v>
      </c>
      <c r="V937" t="n">
        <v>0.88</v>
      </c>
      <c r="W937" t="n">
        <v>6.81</v>
      </c>
      <c r="X937" t="n">
        <v>0.23</v>
      </c>
      <c r="Y937" t="n">
        <v>1</v>
      </c>
      <c r="Z937" t="n">
        <v>10</v>
      </c>
    </row>
    <row r="938">
      <c r="A938" t="n">
        <v>128</v>
      </c>
      <c r="B938" t="n">
        <v>110</v>
      </c>
      <c r="C938" t="inlineStr">
        <is>
          <t xml:space="preserve">CONCLUIDO	</t>
        </is>
      </c>
      <c r="D938" t="n">
        <v>3.7116</v>
      </c>
      <c r="E938" t="n">
        <v>26.94</v>
      </c>
      <c r="F938" t="n">
        <v>23.95</v>
      </c>
      <c r="G938" t="n">
        <v>159.66</v>
      </c>
      <c r="H938" t="n">
        <v>2.18</v>
      </c>
      <c r="I938" t="n">
        <v>9</v>
      </c>
      <c r="J938" t="n">
        <v>269.43</v>
      </c>
      <c r="K938" t="n">
        <v>56.13</v>
      </c>
      <c r="L938" t="n">
        <v>33</v>
      </c>
      <c r="M938" t="n">
        <v>7</v>
      </c>
      <c r="N938" t="n">
        <v>70.3</v>
      </c>
      <c r="O938" t="n">
        <v>33463.7</v>
      </c>
      <c r="P938" t="n">
        <v>340.6</v>
      </c>
      <c r="Q938" t="n">
        <v>452.55</v>
      </c>
      <c r="R938" t="n">
        <v>69.7</v>
      </c>
      <c r="S938" t="n">
        <v>57.64</v>
      </c>
      <c r="T938" t="n">
        <v>3942.07</v>
      </c>
      <c r="U938" t="n">
        <v>0.83</v>
      </c>
      <c r="V938" t="n">
        <v>0.89</v>
      </c>
      <c r="W938" t="n">
        <v>6.81</v>
      </c>
      <c r="X938" t="n">
        <v>0.23</v>
      </c>
      <c r="Y938" t="n">
        <v>1</v>
      </c>
      <c r="Z938" t="n">
        <v>10</v>
      </c>
    </row>
    <row r="939">
      <c r="A939" t="n">
        <v>129</v>
      </c>
      <c r="B939" t="n">
        <v>110</v>
      </c>
      <c r="C939" t="inlineStr">
        <is>
          <t xml:space="preserve">CONCLUIDO	</t>
        </is>
      </c>
      <c r="D939" t="n">
        <v>3.7122</v>
      </c>
      <c r="E939" t="n">
        <v>26.94</v>
      </c>
      <c r="F939" t="n">
        <v>23.95</v>
      </c>
      <c r="G939" t="n">
        <v>159.64</v>
      </c>
      <c r="H939" t="n">
        <v>2.19</v>
      </c>
      <c r="I939" t="n">
        <v>9</v>
      </c>
      <c r="J939" t="n">
        <v>269.9</v>
      </c>
      <c r="K939" t="n">
        <v>56.13</v>
      </c>
      <c r="L939" t="n">
        <v>33.25</v>
      </c>
      <c r="M939" t="n">
        <v>7</v>
      </c>
      <c r="N939" t="n">
        <v>70.53</v>
      </c>
      <c r="O939" t="n">
        <v>33522.45</v>
      </c>
      <c r="P939" t="n">
        <v>339.73</v>
      </c>
      <c r="Q939" t="n">
        <v>452.6</v>
      </c>
      <c r="R939" t="n">
        <v>69.54000000000001</v>
      </c>
      <c r="S939" t="n">
        <v>57.64</v>
      </c>
      <c r="T939" t="n">
        <v>3864.55</v>
      </c>
      <c r="U939" t="n">
        <v>0.83</v>
      </c>
      <c r="V939" t="n">
        <v>0.89</v>
      </c>
      <c r="W939" t="n">
        <v>6.81</v>
      </c>
      <c r="X939" t="n">
        <v>0.22</v>
      </c>
      <c r="Y939" t="n">
        <v>1</v>
      </c>
      <c r="Z939" t="n">
        <v>10</v>
      </c>
    </row>
    <row r="940">
      <c r="A940" t="n">
        <v>130</v>
      </c>
      <c r="B940" t="n">
        <v>110</v>
      </c>
      <c r="C940" t="inlineStr">
        <is>
          <t xml:space="preserve">CONCLUIDO	</t>
        </is>
      </c>
      <c r="D940" t="n">
        <v>3.7112</v>
      </c>
      <c r="E940" t="n">
        <v>26.95</v>
      </c>
      <c r="F940" t="n">
        <v>23.95</v>
      </c>
      <c r="G940" t="n">
        <v>159.69</v>
      </c>
      <c r="H940" t="n">
        <v>2.21</v>
      </c>
      <c r="I940" t="n">
        <v>9</v>
      </c>
      <c r="J940" t="n">
        <v>270.38</v>
      </c>
      <c r="K940" t="n">
        <v>56.13</v>
      </c>
      <c r="L940" t="n">
        <v>33.5</v>
      </c>
      <c r="M940" t="n">
        <v>7</v>
      </c>
      <c r="N940" t="n">
        <v>70.76000000000001</v>
      </c>
      <c r="O940" t="n">
        <v>33581.28</v>
      </c>
      <c r="P940" t="n">
        <v>339.3</v>
      </c>
      <c r="Q940" t="n">
        <v>452.55</v>
      </c>
      <c r="R940" t="n">
        <v>69.79000000000001</v>
      </c>
      <c r="S940" t="n">
        <v>57.64</v>
      </c>
      <c r="T940" t="n">
        <v>3989.43</v>
      </c>
      <c r="U940" t="n">
        <v>0.83</v>
      </c>
      <c r="V940" t="n">
        <v>0.89</v>
      </c>
      <c r="W940" t="n">
        <v>6.81</v>
      </c>
      <c r="X940" t="n">
        <v>0.23</v>
      </c>
      <c r="Y940" t="n">
        <v>1</v>
      </c>
      <c r="Z940" t="n">
        <v>10</v>
      </c>
    </row>
    <row r="941">
      <c r="A941" t="n">
        <v>131</v>
      </c>
      <c r="B941" t="n">
        <v>110</v>
      </c>
      <c r="C941" t="inlineStr">
        <is>
          <t xml:space="preserve">CONCLUIDO	</t>
        </is>
      </c>
      <c r="D941" t="n">
        <v>3.7095</v>
      </c>
      <c r="E941" t="n">
        <v>26.96</v>
      </c>
      <c r="F941" t="n">
        <v>23.97</v>
      </c>
      <c r="G941" t="n">
        <v>159.77</v>
      </c>
      <c r="H941" t="n">
        <v>2.22</v>
      </c>
      <c r="I941" t="n">
        <v>9</v>
      </c>
      <c r="J941" t="n">
        <v>270.86</v>
      </c>
      <c r="K941" t="n">
        <v>56.13</v>
      </c>
      <c r="L941" t="n">
        <v>33.75</v>
      </c>
      <c r="M941" t="n">
        <v>7</v>
      </c>
      <c r="N941" t="n">
        <v>70.98</v>
      </c>
      <c r="O941" t="n">
        <v>33640.21</v>
      </c>
      <c r="P941" t="n">
        <v>339.59</v>
      </c>
      <c r="Q941" t="n">
        <v>452.55</v>
      </c>
      <c r="R941" t="n">
        <v>70.16</v>
      </c>
      <c r="S941" t="n">
        <v>57.64</v>
      </c>
      <c r="T941" t="n">
        <v>4175.36</v>
      </c>
      <c r="U941" t="n">
        <v>0.82</v>
      </c>
      <c r="V941" t="n">
        <v>0.88</v>
      </c>
      <c r="W941" t="n">
        <v>6.81</v>
      </c>
      <c r="X941" t="n">
        <v>0.24</v>
      </c>
      <c r="Y941" t="n">
        <v>1</v>
      </c>
      <c r="Z941" t="n">
        <v>10</v>
      </c>
    </row>
    <row r="942">
      <c r="A942" t="n">
        <v>132</v>
      </c>
      <c r="B942" t="n">
        <v>110</v>
      </c>
      <c r="C942" t="inlineStr">
        <is>
          <t xml:space="preserve">CONCLUIDO	</t>
        </is>
      </c>
      <c r="D942" t="n">
        <v>3.7105</v>
      </c>
      <c r="E942" t="n">
        <v>26.95</v>
      </c>
      <c r="F942" t="n">
        <v>23.96</v>
      </c>
      <c r="G942" t="n">
        <v>159.72</v>
      </c>
      <c r="H942" t="n">
        <v>2.23</v>
      </c>
      <c r="I942" t="n">
        <v>9</v>
      </c>
      <c r="J942" t="n">
        <v>271.34</v>
      </c>
      <c r="K942" t="n">
        <v>56.13</v>
      </c>
      <c r="L942" t="n">
        <v>34</v>
      </c>
      <c r="M942" t="n">
        <v>7</v>
      </c>
      <c r="N942" t="n">
        <v>71.20999999999999</v>
      </c>
      <c r="O942" t="n">
        <v>33699.21</v>
      </c>
      <c r="P942" t="n">
        <v>339.38</v>
      </c>
      <c r="Q942" t="n">
        <v>452.56</v>
      </c>
      <c r="R942" t="n">
        <v>69.91</v>
      </c>
      <c r="S942" t="n">
        <v>57.64</v>
      </c>
      <c r="T942" t="n">
        <v>4048.42</v>
      </c>
      <c r="U942" t="n">
        <v>0.82</v>
      </c>
      <c r="V942" t="n">
        <v>0.88</v>
      </c>
      <c r="W942" t="n">
        <v>6.81</v>
      </c>
      <c r="X942" t="n">
        <v>0.23</v>
      </c>
      <c r="Y942" t="n">
        <v>1</v>
      </c>
      <c r="Z942" t="n">
        <v>10</v>
      </c>
    </row>
    <row r="943">
      <c r="A943" t="n">
        <v>133</v>
      </c>
      <c r="B943" t="n">
        <v>110</v>
      </c>
      <c r="C943" t="inlineStr">
        <is>
          <t xml:space="preserve">CONCLUIDO	</t>
        </is>
      </c>
      <c r="D943" t="n">
        <v>3.7109</v>
      </c>
      <c r="E943" t="n">
        <v>26.95</v>
      </c>
      <c r="F943" t="n">
        <v>23.95</v>
      </c>
      <c r="G943" t="n">
        <v>159.7</v>
      </c>
      <c r="H943" t="n">
        <v>2.24</v>
      </c>
      <c r="I943" t="n">
        <v>9</v>
      </c>
      <c r="J943" t="n">
        <v>271.82</v>
      </c>
      <c r="K943" t="n">
        <v>56.13</v>
      </c>
      <c r="L943" t="n">
        <v>34.25</v>
      </c>
      <c r="M943" t="n">
        <v>7</v>
      </c>
      <c r="N943" t="n">
        <v>71.44</v>
      </c>
      <c r="O943" t="n">
        <v>33758.31</v>
      </c>
      <c r="P943" t="n">
        <v>338.63</v>
      </c>
      <c r="Q943" t="n">
        <v>452.6</v>
      </c>
      <c r="R943" t="n">
        <v>69.86</v>
      </c>
      <c r="S943" t="n">
        <v>57.64</v>
      </c>
      <c r="T943" t="n">
        <v>4025.41</v>
      </c>
      <c r="U943" t="n">
        <v>0.83</v>
      </c>
      <c r="V943" t="n">
        <v>0.89</v>
      </c>
      <c r="W943" t="n">
        <v>6.81</v>
      </c>
      <c r="X943" t="n">
        <v>0.23</v>
      </c>
      <c r="Y943" t="n">
        <v>1</v>
      </c>
      <c r="Z943" t="n">
        <v>10</v>
      </c>
    </row>
    <row r="944">
      <c r="A944" t="n">
        <v>134</v>
      </c>
      <c r="B944" t="n">
        <v>110</v>
      </c>
      <c r="C944" t="inlineStr">
        <is>
          <t xml:space="preserve">CONCLUIDO	</t>
        </is>
      </c>
      <c r="D944" t="n">
        <v>3.7105</v>
      </c>
      <c r="E944" t="n">
        <v>26.95</v>
      </c>
      <c r="F944" t="n">
        <v>23.96</v>
      </c>
      <c r="G944" t="n">
        <v>159.72</v>
      </c>
      <c r="H944" t="n">
        <v>2.26</v>
      </c>
      <c r="I944" t="n">
        <v>9</v>
      </c>
      <c r="J944" t="n">
        <v>272.3</v>
      </c>
      <c r="K944" t="n">
        <v>56.13</v>
      </c>
      <c r="L944" t="n">
        <v>34.5</v>
      </c>
      <c r="M944" t="n">
        <v>7</v>
      </c>
      <c r="N944" t="n">
        <v>71.67</v>
      </c>
      <c r="O944" t="n">
        <v>33817.62</v>
      </c>
      <c r="P944" t="n">
        <v>338.28</v>
      </c>
      <c r="Q944" t="n">
        <v>452.59</v>
      </c>
      <c r="R944" t="n">
        <v>69.95</v>
      </c>
      <c r="S944" t="n">
        <v>57.64</v>
      </c>
      <c r="T944" t="n">
        <v>4069.72</v>
      </c>
      <c r="U944" t="n">
        <v>0.82</v>
      </c>
      <c r="V944" t="n">
        <v>0.89</v>
      </c>
      <c r="W944" t="n">
        <v>6.81</v>
      </c>
      <c r="X944" t="n">
        <v>0.23</v>
      </c>
      <c r="Y944" t="n">
        <v>1</v>
      </c>
      <c r="Z944" t="n">
        <v>10</v>
      </c>
    </row>
    <row r="945">
      <c r="A945" t="n">
        <v>135</v>
      </c>
      <c r="B945" t="n">
        <v>110</v>
      </c>
      <c r="C945" t="inlineStr">
        <is>
          <t xml:space="preserve">CONCLUIDO	</t>
        </is>
      </c>
      <c r="D945" t="n">
        <v>3.721</v>
      </c>
      <c r="E945" t="n">
        <v>26.87</v>
      </c>
      <c r="F945" t="n">
        <v>23.92</v>
      </c>
      <c r="G945" t="n">
        <v>179.43</v>
      </c>
      <c r="H945" t="n">
        <v>2.27</v>
      </c>
      <c r="I945" t="n">
        <v>8</v>
      </c>
      <c r="J945" t="n">
        <v>272.78</v>
      </c>
      <c r="K945" t="n">
        <v>56.13</v>
      </c>
      <c r="L945" t="n">
        <v>34.75</v>
      </c>
      <c r="M945" t="n">
        <v>6</v>
      </c>
      <c r="N945" t="n">
        <v>71.90000000000001</v>
      </c>
      <c r="O945" t="n">
        <v>33876.9</v>
      </c>
      <c r="P945" t="n">
        <v>337.88</v>
      </c>
      <c r="Q945" t="n">
        <v>452.57</v>
      </c>
      <c r="R945" t="n">
        <v>68.75</v>
      </c>
      <c r="S945" t="n">
        <v>57.64</v>
      </c>
      <c r="T945" t="n">
        <v>3470.55</v>
      </c>
      <c r="U945" t="n">
        <v>0.84</v>
      </c>
      <c r="V945" t="n">
        <v>0.89</v>
      </c>
      <c r="W945" t="n">
        <v>6.81</v>
      </c>
      <c r="X945" t="n">
        <v>0.2</v>
      </c>
      <c r="Y945" t="n">
        <v>1</v>
      </c>
      <c r="Z945" t="n">
        <v>10</v>
      </c>
    </row>
    <row r="946">
      <c r="A946" t="n">
        <v>136</v>
      </c>
      <c r="B946" t="n">
        <v>110</v>
      </c>
      <c r="C946" t="inlineStr">
        <is>
          <t xml:space="preserve">CONCLUIDO	</t>
        </is>
      </c>
      <c r="D946" t="n">
        <v>3.7208</v>
      </c>
      <c r="E946" t="n">
        <v>26.88</v>
      </c>
      <c r="F946" t="n">
        <v>23.93</v>
      </c>
      <c r="G946" t="n">
        <v>179.44</v>
      </c>
      <c r="H946" t="n">
        <v>2.28</v>
      </c>
      <c r="I946" t="n">
        <v>8</v>
      </c>
      <c r="J946" t="n">
        <v>273.26</v>
      </c>
      <c r="K946" t="n">
        <v>56.13</v>
      </c>
      <c r="L946" t="n">
        <v>35</v>
      </c>
      <c r="M946" t="n">
        <v>6</v>
      </c>
      <c r="N946" t="n">
        <v>72.13</v>
      </c>
      <c r="O946" t="n">
        <v>33936.26</v>
      </c>
      <c r="P946" t="n">
        <v>338.03</v>
      </c>
      <c r="Q946" t="n">
        <v>452.56</v>
      </c>
      <c r="R946" t="n">
        <v>68.81</v>
      </c>
      <c r="S946" t="n">
        <v>57.64</v>
      </c>
      <c r="T946" t="n">
        <v>3502.99</v>
      </c>
      <c r="U946" t="n">
        <v>0.84</v>
      </c>
      <c r="V946" t="n">
        <v>0.89</v>
      </c>
      <c r="W946" t="n">
        <v>6.81</v>
      </c>
      <c r="X946" t="n">
        <v>0.2</v>
      </c>
      <c r="Y946" t="n">
        <v>1</v>
      </c>
      <c r="Z946" t="n">
        <v>10</v>
      </c>
    </row>
    <row r="947">
      <c r="A947" t="n">
        <v>137</v>
      </c>
      <c r="B947" t="n">
        <v>110</v>
      </c>
      <c r="C947" t="inlineStr">
        <is>
          <t xml:space="preserve">CONCLUIDO	</t>
        </is>
      </c>
      <c r="D947" t="n">
        <v>3.7218</v>
      </c>
      <c r="E947" t="n">
        <v>26.87</v>
      </c>
      <c r="F947" t="n">
        <v>23.92</v>
      </c>
      <c r="G947" t="n">
        <v>179.39</v>
      </c>
      <c r="H947" t="n">
        <v>2.29</v>
      </c>
      <c r="I947" t="n">
        <v>8</v>
      </c>
      <c r="J947" t="n">
        <v>273.74</v>
      </c>
      <c r="K947" t="n">
        <v>56.13</v>
      </c>
      <c r="L947" t="n">
        <v>35.25</v>
      </c>
      <c r="M947" t="n">
        <v>6</v>
      </c>
      <c r="N947" t="n">
        <v>72.37</v>
      </c>
      <c r="O947" t="n">
        <v>33995.72</v>
      </c>
      <c r="P947" t="n">
        <v>338.14</v>
      </c>
      <c r="Q947" t="n">
        <v>452.57</v>
      </c>
      <c r="R947" t="n">
        <v>68.81</v>
      </c>
      <c r="S947" t="n">
        <v>57.64</v>
      </c>
      <c r="T947" t="n">
        <v>3500.64</v>
      </c>
      <c r="U947" t="n">
        <v>0.84</v>
      </c>
      <c r="V947" t="n">
        <v>0.89</v>
      </c>
      <c r="W947" t="n">
        <v>6.8</v>
      </c>
      <c r="X947" t="n">
        <v>0.19</v>
      </c>
      <c r="Y947" t="n">
        <v>1</v>
      </c>
      <c r="Z947" t="n">
        <v>10</v>
      </c>
    </row>
    <row r="948">
      <c r="A948" t="n">
        <v>138</v>
      </c>
      <c r="B948" t="n">
        <v>110</v>
      </c>
      <c r="C948" t="inlineStr">
        <is>
          <t xml:space="preserve">CONCLUIDO	</t>
        </is>
      </c>
      <c r="D948" t="n">
        <v>3.7209</v>
      </c>
      <c r="E948" t="n">
        <v>26.88</v>
      </c>
      <c r="F948" t="n">
        <v>23.93</v>
      </c>
      <c r="G948" t="n">
        <v>179.44</v>
      </c>
      <c r="H948" t="n">
        <v>2.3</v>
      </c>
      <c r="I948" t="n">
        <v>8</v>
      </c>
      <c r="J948" t="n">
        <v>274.22</v>
      </c>
      <c r="K948" t="n">
        <v>56.13</v>
      </c>
      <c r="L948" t="n">
        <v>35.5</v>
      </c>
      <c r="M948" t="n">
        <v>6</v>
      </c>
      <c r="N948" t="n">
        <v>72.59999999999999</v>
      </c>
      <c r="O948" t="n">
        <v>34055.27</v>
      </c>
      <c r="P948" t="n">
        <v>338.51</v>
      </c>
      <c r="Q948" t="n">
        <v>452.55</v>
      </c>
      <c r="R948" t="n">
        <v>68.84</v>
      </c>
      <c r="S948" t="n">
        <v>57.64</v>
      </c>
      <c r="T948" t="n">
        <v>3517.1</v>
      </c>
      <c r="U948" t="n">
        <v>0.84</v>
      </c>
      <c r="V948" t="n">
        <v>0.89</v>
      </c>
      <c r="W948" t="n">
        <v>6.81</v>
      </c>
      <c r="X948" t="n">
        <v>0.2</v>
      </c>
      <c r="Y948" t="n">
        <v>1</v>
      </c>
      <c r="Z948" t="n">
        <v>10</v>
      </c>
    </row>
    <row r="949">
      <c r="A949" t="n">
        <v>139</v>
      </c>
      <c r="B949" t="n">
        <v>110</v>
      </c>
      <c r="C949" t="inlineStr">
        <is>
          <t xml:space="preserve">CONCLUIDO	</t>
        </is>
      </c>
      <c r="D949" t="n">
        <v>3.7227</v>
      </c>
      <c r="E949" t="n">
        <v>26.86</v>
      </c>
      <c r="F949" t="n">
        <v>23.91</v>
      </c>
      <c r="G949" t="n">
        <v>179.34</v>
      </c>
      <c r="H949" t="n">
        <v>2.32</v>
      </c>
      <c r="I949" t="n">
        <v>8</v>
      </c>
      <c r="J949" t="n">
        <v>274.71</v>
      </c>
      <c r="K949" t="n">
        <v>56.13</v>
      </c>
      <c r="L949" t="n">
        <v>35.75</v>
      </c>
      <c r="M949" t="n">
        <v>6</v>
      </c>
      <c r="N949" t="n">
        <v>72.83</v>
      </c>
      <c r="O949" t="n">
        <v>34114.91</v>
      </c>
      <c r="P949" t="n">
        <v>338.64</v>
      </c>
      <c r="Q949" t="n">
        <v>452.56</v>
      </c>
      <c r="R949" t="n">
        <v>68.51000000000001</v>
      </c>
      <c r="S949" t="n">
        <v>57.64</v>
      </c>
      <c r="T949" t="n">
        <v>3352.94</v>
      </c>
      <c r="U949" t="n">
        <v>0.84</v>
      </c>
      <c r="V949" t="n">
        <v>0.89</v>
      </c>
      <c r="W949" t="n">
        <v>6.8</v>
      </c>
      <c r="X949" t="n">
        <v>0.19</v>
      </c>
      <c r="Y949" t="n">
        <v>1</v>
      </c>
      <c r="Z949" t="n">
        <v>10</v>
      </c>
    </row>
    <row r="950">
      <c r="A950" t="n">
        <v>140</v>
      </c>
      <c r="B950" t="n">
        <v>110</v>
      </c>
      <c r="C950" t="inlineStr">
        <is>
          <t xml:space="preserve">CONCLUIDO	</t>
        </is>
      </c>
      <c r="D950" t="n">
        <v>3.7213</v>
      </c>
      <c r="E950" t="n">
        <v>26.87</v>
      </c>
      <c r="F950" t="n">
        <v>23.92</v>
      </c>
      <c r="G950" t="n">
        <v>179.41</v>
      </c>
      <c r="H950" t="n">
        <v>2.33</v>
      </c>
      <c r="I950" t="n">
        <v>8</v>
      </c>
      <c r="J950" t="n">
        <v>275.19</v>
      </c>
      <c r="K950" t="n">
        <v>56.13</v>
      </c>
      <c r="L950" t="n">
        <v>36</v>
      </c>
      <c r="M950" t="n">
        <v>6</v>
      </c>
      <c r="N950" t="n">
        <v>73.06999999999999</v>
      </c>
      <c r="O950" t="n">
        <v>34174.63</v>
      </c>
      <c r="P950" t="n">
        <v>338.75</v>
      </c>
      <c r="Q950" t="n">
        <v>452.58</v>
      </c>
      <c r="R950" t="n">
        <v>68.95999999999999</v>
      </c>
      <c r="S950" t="n">
        <v>57.64</v>
      </c>
      <c r="T950" t="n">
        <v>3580.46</v>
      </c>
      <c r="U950" t="n">
        <v>0.84</v>
      </c>
      <c r="V950" t="n">
        <v>0.89</v>
      </c>
      <c r="W950" t="n">
        <v>6.8</v>
      </c>
      <c r="X950" t="n">
        <v>0.2</v>
      </c>
      <c r="Y950" t="n">
        <v>1</v>
      </c>
      <c r="Z950" t="n">
        <v>10</v>
      </c>
    </row>
    <row r="951">
      <c r="A951" t="n">
        <v>141</v>
      </c>
      <c r="B951" t="n">
        <v>110</v>
      </c>
      <c r="C951" t="inlineStr">
        <is>
          <t xml:space="preserve">CONCLUIDO	</t>
        </is>
      </c>
      <c r="D951" t="n">
        <v>3.722</v>
      </c>
      <c r="E951" t="n">
        <v>26.87</v>
      </c>
      <c r="F951" t="n">
        <v>23.92</v>
      </c>
      <c r="G951" t="n">
        <v>179.38</v>
      </c>
      <c r="H951" t="n">
        <v>2.34</v>
      </c>
      <c r="I951" t="n">
        <v>8</v>
      </c>
      <c r="J951" t="n">
        <v>275.68</v>
      </c>
      <c r="K951" t="n">
        <v>56.13</v>
      </c>
      <c r="L951" t="n">
        <v>36.25</v>
      </c>
      <c r="M951" t="n">
        <v>6</v>
      </c>
      <c r="N951" t="n">
        <v>73.3</v>
      </c>
      <c r="O951" t="n">
        <v>34234.45</v>
      </c>
      <c r="P951" t="n">
        <v>339.02</v>
      </c>
      <c r="Q951" t="n">
        <v>452.59</v>
      </c>
      <c r="R951" t="n">
        <v>68.59999999999999</v>
      </c>
      <c r="S951" t="n">
        <v>57.64</v>
      </c>
      <c r="T951" t="n">
        <v>3396.05</v>
      </c>
      <c r="U951" t="n">
        <v>0.84</v>
      </c>
      <c r="V951" t="n">
        <v>0.89</v>
      </c>
      <c r="W951" t="n">
        <v>6.81</v>
      </c>
      <c r="X951" t="n">
        <v>0.19</v>
      </c>
      <c r="Y951" t="n">
        <v>1</v>
      </c>
      <c r="Z951" t="n">
        <v>10</v>
      </c>
    </row>
    <row r="952">
      <c r="A952" t="n">
        <v>142</v>
      </c>
      <c r="B952" t="n">
        <v>110</v>
      </c>
      <c r="C952" t="inlineStr">
        <is>
          <t xml:space="preserve">CONCLUIDO	</t>
        </is>
      </c>
      <c r="D952" t="n">
        <v>3.7227</v>
      </c>
      <c r="E952" t="n">
        <v>26.86</v>
      </c>
      <c r="F952" t="n">
        <v>23.91</v>
      </c>
      <c r="G952" t="n">
        <v>179.34</v>
      </c>
      <c r="H952" t="n">
        <v>2.35</v>
      </c>
      <c r="I952" t="n">
        <v>8</v>
      </c>
      <c r="J952" t="n">
        <v>276.16</v>
      </c>
      <c r="K952" t="n">
        <v>56.13</v>
      </c>
      <c r="L952" t="n">
        <v>36.5</v>
      </c>
      <c r="M952" t="n">
        <v>6</v>
      </c>
      <c r="N952" t="n">
        <v>73.54000000000001</v>
      </c>
      <c r="O952" t="n">
        <v>34294.37</v>
      </c>
      <c r="P952" t="n">
        <v>338.79</v>
      </c>
      <c r="Q952" t="n">
        <v>452.55</v>
      </c>
      <c r="R952" t="n">
        <v>68.47</v>
      </c>
      <c r="S952" t="n">
        <v>57.64</v>
      </c>
      <c r="T952" t="n">
        <v>3331.41</v>
      </c>
      <c r="U952" t="n">
        <v>0.84</v>
      </c>
      <c r="V952" t="n">
        <v>0.89</v>
      </c>
      <c r="W952" t="n">
        <v>6.81</v>
      </c>
      <c r="X952" t="n">
        <v>0.19</v>
      </c>
      <c r="Y952" t="n">
        <v>1</v>
      </c>
      <c r="Z952" t="n">
        <v>10</v>
      </c>
    </row>
    <row r="953">
      <c r="A953" t="n">
        <v>143</v>
      </c>
      <c r="B953" t="n">
        <v>110</v>
      </c>
      <c r="C953" t="inlineStr">
        <is>
          <t xml:space="preserve">CONCLUIDO	</t>
        </is>
      </c>
      <c r="D953" t="n">
        <v>3.7222</v>
      </c>
      <c r="E953" t="n">
        <v>26.87</v>
      </c>
      <c r="F953" t="n">
        <v>23.91</v>
      </c>
      <c r="G953" t="n">
        <v>179.36</v>
      </c>
      <c r="H953" t="n">
        <v>2.36</v>
      </c>
      <c r="I953" t="n">
        <v>8</v>
      </c>
      <c r="J953" t="n">
        <v>276.65</v>
      </c>
      <c r="K953" t="n">
        <v>56.13</v>
      </c>
      <c r="L953" t="n">
        <v>36.75</v>
      </c>
      <c r="M953" t="n">
        <v>6</v>
      </c>
      <c r="N953" t="n">
        <v>73.77</v>
      </c>
      <c r="O953" t="n">
        <v>34354.37</v>
      </c>
      <c r="P953" t="n">
        <v>338.98</v>
      </c>
      <c r="Q953" t="n">
        <v>452.64</v>
      </c>
      <c r="R953" t="n">
        <v>68.53</v>
      </c>
      <c r="S953" t="n">
        <v>57.64</v>
      </c>
      <c r="T953" t="n">
        <v>3364.26</v>
      </c>
      <c r="U953" t="n">
        <v>0.84</v>
      </c>
      <c r="V953" t="n">
        <v>0.89</v>
      </c>
      <c r="W953" t="n">
        <v>6.81</v>
      </c>
      <c r="X953" t="n">
        <v>0.19</v>
      </c>
      <c r="Y953" t="n">
        <v>1</v>
      </c>
      <c r="Z953" t="n">
        <v>10</v>
      </c>
    </row>
    <row r="954">
      <c r="A954" t="n">
        <v>144</v>
      </c>
      <c r="B954" t="n">
        <v>110</v>
      </c>
      <c r="C954" t="inlineStr">
        <is>
          <t xml:space="preserve">CONCLUIDO	</t>
        </is>
      </c>
      <c r="D954" t="n">
        <v>3.7223</v>
      </c>
      <c r="E954" t="n">
        <v>26.87</v>
      </c>
      <c r="F954" t="n">
        <v>23.91</v>
      </c>
      <c r="G954" t="n">
        <v>179.36</v>
      </c>
      <c r="H954" t="n">
        <v>2.38</v>
      </c>
      <c r="I954" t="n">
        <v>8</v>
      </c>
      <c r="J954" t="n">
        <v>277.14</v>
      </c>
      <c r="K954" t="n">
        <v>56.13</v>
      </c>
      <c r="L954" t="n">
        <v>37</v>
      </c>
      <c r="M954" t="n">
        <v>6</v>
      </c>
      <c r="N954" t="n">
        <v>74.01000000000001</v>
      </c>
      <c r="O954" t="n">
        <v>34414.47</v>
      </c>
      <c r="P954" t="n">
        <v>339.12</v>
      </c>
      <c r="Q954" t="n">
        <v>452.58</v>
      </c>
      <c r="R954" t="n">
        <v>68.62</v>
      </c>
      <c r="S954" t="n">
        <v>57.64</v>
      </c>
      <c r="T954" t="n">
        <v>3409.34</v>
      </c>
      <c r="U954" t="n">
        <v>0.84</v>
      </c>
      <c r="V954" t="n">
        <v>0.89</v>
      </c>
      <c r="W954" t="n">
        <v>6.8</v>
      </c>
      <c r="X954" t="n">
        <v>0.19</v>
      </c>
      <c r="Y954" t="n">
        <v>1</v>
      </c>
      <c r="Z954" t="n">
        <v>10</v>
      </c>
    </row>
    <row r="955">
      <c r="A955" t="n">
        <v>145</v>
      </c>
      <c r="B955" t="n">
        <v>110</v>
      </c>
      <c r="C955" t="inlineStr">
        <is>
          <t xml:space="preserve">CONCLUIDO	</t>
        </is>
      </c>
      <c r="D955" t="n">
        <v>3.7214</v>
      </c>
      <c r="E955" t="n">
        <v>26.87</v>
      </c>
      <c r="F955" t="n">
        <v>23.92</v>
      </c>
      <c r="G955" t="n">
        <v>179.41</v>
      </c>
      <c r="H955" t="n">
        <v>2.39</v>
      </c>
      <c r="I955" t="n">
        <v>8</v>
      </c>
      <c r="J955" t="n">
        <v>277.63</v>
      </c>
      <c r="K955" t="n">
        <v>56.13</v>
      </c>
      <c r="L955" t="n">
        <v>37.25</v>
      </c>
      <c r="M955" t="n">
        <v>6</v>
      </c>
      <c r="N955" t="n">
        <v>74.25</v>
      </c>
      <c r="O955" t="n">
        <v>34474.66</v>
      </c>
      <c r="P955" t="n">
        <v>338.92</v>
      </c>
      <c r="Q955" t="n">
        <v>452.55</v>
      </c>
      <c r="R955" t="n">
        <v>68.70999999999999</v>
      </c>
      <c r="S955" t="n">
        <v>57.64</v>
      </c>
      <c r="T955" t="n">
        <v>3452.11</v>
      </c>
      <c r="U955" t="n">
        <v>0.84</v>
      </c>
      <c r="V955" t="n">
        <v>0.89</v>
      </c>
      <c r="W955" t="n">
        <v>6.81</v>
      </c>
      <c r="X955" t="n">
        <v>0.2</v>
      </c>
      <c r="Y955" t="n">
        <v>1</v>
      </c>
      <c r="Z955" t="n">
        <v>10</v>
      </c>
    </row>
    <row r="956">
      <c r="A956" t="n">
        <v>146</v>
      </c>
      <c r="B956" t="n">
        <v>110</v>
      </c>
      <c r="C956" t="inlineStr">
        <is>
          <t xml:space="preserve">CONCLUIDO	</t>
        </is>
      </c>
      <c r="D956" t="n">
        <v>3.7216</v>
      </c>
      <c r="E956" t="n">
        <v>26.87</v>
      </c>
      <c r="F956" t="n">
        <v>23.92</v>
      </c>
      <c r="G956" t="n">
        <v>179.4</v>
      </c>
      <c r="H956" t="n">
        <v>2.4</v>
      </c>
      <c r="I956" t="n">
        <v>8</v>
      </c>
      <c r="J956" t="n">
        <v>278.11</v>
      </c>
      <c r="K956" t="n">
        <v>56.13</v>
      </c>
      <c r="L956" t="n">
        <v>37.5</v>
      </c>
      <c r="M956" t="n">
        <v>6</v>
      </c>
      <c r="N956" t="n">
        <v>74.48999999999999</v>
      </c>
      <c r="O956" t="n">
        <v>34534.94</v>
      </c>
      <c r="P956" t="n">
        <v>338.86</v>
      </c>
      <c r="Q956" t="n">
        <v>452.55</v>
      </c>
      <c r="R956" t="n">
        <v>68.64</v>
      </c>
      <c r="S956" t="n">
        <v>57.64</v>
      </c>
      <c r="T956" t="n">
        <v>3417.52</v>
      </c>
      <c r="U956" t="n">
        <v>0.84</v>
      </c>
      <c r="V956" t="n">
        <v>0.89</v>
      </c>
      <c r="W956" t="n">
        <v>6.81</v>
      </c>
      <c r="X956" t="n">
        <v>0.2</v>
      </c>
      <c r="Y956" t="n">
        <v>1</v>
      </c>
      <c r="Z956" t="n">
        <v>10</v>
      </c>
    </row>
    <row r="957">
      <c r="A957" t="n">
        <v>147</v>
      </c>
      <c r="B957" t="n">
        <v>110</v>
      </c>
      <c r="C957" t="inlineStr">
        <is>
          <t xml:space="preserve">CONCLUIDO	</t>
        </is>
      </c>
      <c r="D957" t="n">
        <v>3.7219</v>
      </c>
      <c r="E957" t="n">
        <v>26.87</v>
      </c>
      <c r="F957" t="n">
        <v>23.92</v>
      </c>
      <c r="G957" t="n">
        <v>179.38</v>
      </c>
      <c r="H957" t="n">
        <v>2.41</v>
      </c>
      <c r="I957" t="n">
        <v>8</v>
      </c>
      <c r="J957" t="n">
        <v>278.6</v>
      </c>
      <c r="K957" t="n">
        <v>56.13</v>
      </c>
      <c r="L957" t="n">
        <v>37.75</v>
      </c>
      <c r="M957" t="n">
        <v>6</v>
      </c>
      <c r="N957" t="n">
        <v>74.73</v>
      </c>
      <c r="O957" t="n">
        <v>34595.32</v>
      </c>
      <c r="P957" t="n">
        <v>338.07</v>
      </c>
      <c r="Q957" t="n">
        <v>452.6</v>
      </c>
      <c r="R957" t="n">
        <v>68.7</v>
      </c>
      <c r="S957" t="n">
        <v>57.64</v>
      </c>
      <c r="T957" t="n">
        <v>3447.01</v>
      </c>
      <c r="U957" t="n">
        <v>0.84</v>
      </c>
      <c r="V957" t="n">
        <v>0.89</v>
      </c>
      <c r="W957" t="n">
        <v>6.81</v>
      </c>
      <c r="X957" t="n">
        <v>0.19</v>
      </c>
      <c r="Y957" t="n">
        <v>1</v>
      </c>
      <c r="Z957" t="n">
        <v>10</v>
      </c>
    </row>
    <row r="958">
      <c r="A958" t="n">
        <v>148</v>
      </c>
      <c r="B958" t="n">
        <v>110</v>
      </c>
      <c r="C958" t="inlineStr">
        <is>
          <t xml:space="preserve">CONCLUIDO	</t>
        </is>
      </c>
      <c r="D958" t="n">
        <v>3.7222</v>
      </c>
      <c r="E958" t="n">
        <v>26.87</v>
      </c>
      <c r="F958" t="n">
        <v>23.92</v>
      </c>
      <c r="G958" t="n">
        <v>179.36</v>
      </c>
      <c r="H958" t="n">
        <v>2.42</v>
      </c>
      <c r="I958" t="n">
        <v>8</v>
      </c>
      <c r="J958" t="n">
        <v>279.09</v>
      </c>
      <c r="K958" t="n">
        <v>56.13</v>
      </c>
      <c r="L958" t="n">
        <v>38</v>
      </c>
      <c r="M958" t="n">
        <v>6</v>
      </c>
      <c r="N958" t="n">
        <v>74.97</v>
      </c>
      <c r="O958" t="n">
        <v>34655.79</v>
      </c>
      <c r="P958" t="n">
        <v>337.87</v>
      </c>
      <c r="Q958" t="n">
        <v>452.59</v>
      </c>
      <c r="R958" t="n">
        <v>68.64</v>
      </c>
      <c r="S958" t="n">
        <v>57.64</v>
      </c>
      <c r="T958" t="n">
        <v>3420.32</v>
      </c>
      <c r="U958" t="n">
        <v>0.84</v>
      </c>
      <c r="V958" t="n">
        <v>0.89</v>
      </c>
      <c r="W958" t="n">
        <v>6.8</v>
      </c>
      <c r="X958" t="n">
        <v>0.19</v>
      </c>
      <c r="Y958" t="n">
        <v>1</v>
      </c>
      <c r="Z958" t="n">
        <v>10</v>
      </c>
    </row>
    <row r="959">
      <c r="A959" t="n">
        <v>149</v>
      </c>
      <c r="B959" t="n">
        <v>110</v>
      </c>
      <c r="C959" t="inlineStr">
        <is>
          <t xml:space="preserve">CONCLUIDO	</t>
        </is>
      </c>
      <c r="D959" t="n">
        <v>3.7218</v>
      </c>
      <c r="E959" t="n">
        <v>26.87</v>
      </c>
      <c r="F959" t="n">
        <v>23.92</v>
      </c>
      <c r="G959" t="n">
        <v>179.39</v>
      </c>
      <c r="H959" t="n">
        <v>2.44</v>
      </c>
      <c r="I959" t="n">
        <v>8</v>
      </c>
      <c r="J959" t="n">
        <v>279.58</v>
      </c>
      <c r="K959" t="n">
        <v>56.13</v>
      </c>
      <c r="L959" t="n">
        <v>38.25</v>
      </c>
      <c r="M959" t="n">
        <v>6</v>
      </c>
      <c r="N959" t="n">
        <v>75.20999999999999</v>
      </c>
      <c r="O959" t="n">
        <v>34716.36</v>
      </c>
      <c r="P959" t="n">
        <v>337.44</v>
      </c>
      <c r="Q959" t="n">
        <v>452.56</v>
      </c>
      <c r="R959" t="n">
        <v>68.7</v>
      </c>
      <c r="S959" t="n">
        <v>57.64</v>
      </c>
      <c r="T959" t="n">
        <v>3445.9</v>
      </c>
      <c r="U959" t="n">
        <v>0.84</v>
      </c>
      <c r="V959" t="n">
        <v>0.89</v>
      </c>
      <c r="W959" t="n">
        <v>6.81</v>
      </c>
      <c r="X959" t="n">
        <v>0.19</v>
      </c>
      <c r="Y959" t="n">
        <v>1</v>
      </c>
      <c r="Z959" t="n">
        <v>10</v>
      </c>
    </row>
    <row r="960">
      <c r="A960" t="n">
        <v>150</v>
      </c>
      <c r="B960" t="n">
        <v>110</v>
      </c>
      <c r="C960" t="inlineStr">
        <is>
          <t xml:space="preserve">CONCLUIDO	</t>
        </is>
      </c>
      <c r="D960" t="n">
        <v>3.7202</v>
      </c>
      <c r="E960" t="n">
        <v>26.88</v>
      </c>
      <c r="F960" t="n">
        <v>23.93</v>
      </c>
      <c r="G960" t="n">
        <v>179.47</v>
      </c>
      <c r="H960" t="n">
        <v>2.45</v>
      </c>
      <c r="I960" t="n">
        <v>8</v>
      </c>
      <c r="J960" t="n">
        <v>280.08</v>
      </c>
      <c r="K960" t="n">
        <v>56.13</v>
      </c>
      <c r="L960" t="n">
        <v>38.5</v>
      </c>
      <c r="M960" t="n">
        <v>6</v>
      </c>
      <c r="N960" t="n">
        <v>75.45</v>
      </c>
      <c r="O960" t="n">
        <v>34777.02</v>
      </c>
      <c r="P960" t="n">
        <v>337.01</v>
      </c>
      <c r="Q960" t="n">
        <v>452.61</v>
      </c>
      <c r="R960" t="n">
        <v>68.98</v>
      </c>
      <c r="S960" t="n">
        <v>57.64</v>
      </c>
      <c r="T960" t="n">
        <v>3586.01</v>
      </c>
      <c r="U960" t="n">
        <v>0.84</v>
      </c>
      <c r="V960" t="n">
        <v>0.89</v>
      </c>
      <c r="W960" t="n">
        <v>6.81</v>
      </c>
      <c r="X960" t="n">
        <v>0.21</v>
      </c>
      <c r="Y960" t="n">
        <v>1</v>
      </c>
      <c r="Z960" t="n">
        <v>10</v>
      </c>
    </row>
    <row r="961">
      <c r="A961" t="n">
        <v>151</v>
      </c>
      <c r="B961" t="n">
        <v>110</v>
      </c>
      <c r="C961" t="inlineStr">
        <is>
          <t xml:space="preserve">CONCLUIDO	</t>
        </is>
      </c>
      <c r="D961" t="n">
        <v>3.7207</v>
      </c>
      <c r="E961" t="n">
        <v>26.88</v>
      </c>
      <c r="F961" t="n">
        <v>23.93</v>
      </c>
      <c r="G961" t="n">
        <v>179.45</v>
      </c>
      <c r="H961" t="n">
        <v>2.46</v>
      </c>
      <c r="I961" t="n">
        <v>8</v>
      </c>
      <c r="J961" t="n">
        <v>280.57</v>
      </c>
      <c r="K961" t="n">
        <v>56.13</v>
      </c>
      <c r="L961" t="n">
        <v>38.75</v>
      </c>
      <c r="M961" t="n">
        <v>6</v>
      </c>
      <c r="N961" t="n">
        <v>75.69</v>
      </c>
      <c r="O961" t="n">
        <v>34837.77</v>
      </c>
      <c r="P961" t="n">
        <v>336.59</v>
      </c>
      <c r="Q961" t="n">
        <v>452.55</v>
      </c>
      <c r="R961" t="n">
        <v>68.87</v>
      </c>
      <c r="S961" t="n">
        <v>57.64</v>
      </c>
      <c r="T961" t="n">
        <v>3531.81</v>
      </c>
      <c r="U961" t="n">
        <v>0.84</v>
      </c>
      <c r="V961" t="n">
        <v>0.89</v>
      </c>
      <c r="W961" t="n">
        <v>6.81</v>
      </c>
      <c r="X961" t="n">
        <v>0.2</v>
      </c>
      <c r="Y961" t="n">
        <v>1</v>
      </c>
      <c r="Z961" t="n">
        <v>10</v>
      </c>
    </row>
    <row r="962">
      <c r="A962" t="n">
        <v>152</v>
      </c>
      <c r="B962" t="n">
        <v>110</v>
      </c>
      <c r="C962" t="inlineStr">
        <is>
          <t xml:space="preserve">CONCLUIDO	</t>
        </is>
      </c>
      <c r="D962" t="n">
        <v>3.7209</v>
      </c>
      <c r="E962" t="n">
        <v>26.88</v>
      </c>
      <c r="F962" t="n">
        <v>23.92</v>
      </c>
      <c r="G962" t="n">
        <v>179.43</v>
      </c>
      <c r="H962" t="n">
        <v>2.47</v>
      </c>
      <c r="I962" t="n">
        <v>8</v>
      </c>
      <c r="J962" t="n">
        <v>281.06</v>
      </c>
      <c r="K962" t="n">
        <v>56.13</v>
      </c>
      <c r="L962" t="n">
        <v>39</v>
      </c>
      <c r="M962" t="n">
        <v>6</v>
      </c>
      <c r="N962" t="n">
        <v>75.94</v>
      </c>
      <c r="O962" t="n">
        <v>34898.63</v>
      </c>
      <c r="P962" t="n">
        <v>336.21</v>
      </c>
      <c r="Q962" t="n">
        <v>452.55</v>
      </c>
      <c r="R962" t="n">
        <v>68.92</v>
      </c>
      <c r="S962" t="n">
        <v>57.64</v>
      </c>
      <c r="T962" t="n">
        <v>3559.43</v>
      </c>
      <c r="U962" t="n">
        <v>0.84</v>
      </c>
      <c r="V962" t="n">
        <v>0.89</v>
      </c>
      <c r="W962" t="n">
        <v>6.81</v>
      </c>
      <c r="X962" t="n">
        <v>0.2</v>
      </c>
      <c r="Y962" t="n">
        <v>1</v>
      </c>
      <c r="Z962" t="n">
        <v>10</v>
      </c>
    </row>
    <row r="963">
      <c r="A963" t="n">
        <v>153</v>
      </c>
      <c r="B963" t="n">
        <v>110</v>
      </c>
      <c r="C963" t="inlineStr">
        <is>
          <t xml:space="preserve">CONCLUIDO	</t>
        </is>
      </c>
      <c r="D963" t="n">
        <v>3.7205</v>
      </c>
      <c r="E963" t="n">
        <v>26.88</v>
      </c>
      <c r="F963" t="n">
        <v>23.93</v>
      </c>
      <c r="G963" t="n">
        <v>179.46</v>
      </c>
      <c r="H963" t="n">
        <v>2.48</v>
      </c>
      <c r="I963" t="n">
        <v>8</v>
      </c>
      <c r="J963" t="n">
        <v>281.56</v>
      </c>
      <c r="K963" t="n">
        <v>56.13</v>
      </c>
      <c r="L963" t="n">
        <v>39.25</v>
      </c>
      <c r="M963" t="n">
        <v>6</v>
      </c>
      <c r="N963" t="n">
        <v>76.18000000000001</v>
      </c>
      <c r="O963" t="n">
        <v>34959.58</v>
      </c>
      <c r="P963" t="n">
        <v>334.98</v>
      </c>
      <c r="Q963" t="n">
        <v>452.56</v>
      </c>
      <c r="R963" t="n">
        <v>69</v>
      </c>
      <c r="S963" t="n">
        <v>57.64</v>
      </c>
      <c r="T963" t="n">
        <v>3597.65</v>
      </c>
      <c r="U963" t="n">
        <v>0.84</v>
      </c>
      <c r="V963" t="n">
        <v>0.89</v>
      </c>
      <c r="W963" t="n">
        <v>6.81</v>
      </c>
      <c r="X963" t="n">
        <v>0.2</v>
      </c>
      <c r="Y963" t="n">
        <v>1</v>
      </c>
      <c r="Z963" t="n">
        <v>10</v>
      </c>
    </row>
    <row r="964">
      <c r="A964" t="n">
        <v>154</v>
      </c>
      <c r="B964" t="n">
        <v>110</v>
      </c>
      <c r="C964" t="inlineStr">
        <is>
          <t xml:space="preserve">CONCLUIDO	</t>
        </is>
      </c>
      <c r="D964" t="n">
        <v>3.719</v>
      </c>
      <c r="E964" t="n">
        <v>26.89</v>
      </c>
      <c r="F964" t="n">
        <v>23.94</v>
      </c>
      <c r="G964" t="n">
        <v>179.54</v>
      </c>
      <c r="H964" t="n">
        <v>2.49</v>
      </c>
      <c r="I964" t="n">
        <v>8</v>
      </c>
      <c r="J964" t="n">
        <v>282.05</v>
      </c>
      <c r="K964" t="n">
        <v>56.13</v>
      </c>
      <c r="L964" t="n">
        <v>39.5</v>
      </c>
      <c r="M964" t="n">
        <v>6</v>
      </c>
      <c r="N964" t="n">
        <v>76.43000000000001</v>
      </c>
      <c r="O964" t="n">
        <v>35020.63</v>
      </c>
      <c r="P964" t="n">
        <v>334.12</v>
      </c>
      <c r="Q964" t="n">
        <v>452.56</v>
      </c>
      <c r="R964" t="n">
        <v>69.23</v>
      </c>
      <c r="S964" t="n">
        <v>57.64</v>
      </c>
      <c r="T964" t="n">
        <v>3714.49</v>
      </c>
      <c r="U964" t="n">
        <v>0.83</v>
      </c>
      <c r="V964" t="n">
        <v>0.89</v>
      </c>
      <c r="W964" t="n">
        <v>6.81</v>
      </c>
      <c r="X964" t="n">
        <v>0.21</v>
      </c>
      <c r="Y964" t="n">
        <v>1</v>
      </c>
      <c r="Z964" t="n">
        <v>10</v>
      </c>
    </row>
    <row r="965">
      <c r="A965" t="n">
        <v>155</v>
      </c>
      <c r="B965" t="n">
        <v>110</v>
      </c>
      <c r="C965" t="inlineStr">
        <is>
          <t xml:space="preserve">CONCLUIDO	</t>
        </is>
      </c>
      <c r="D965" t="n">
        <v>3.7293</v>
      </c>
      <c r="E965" t="n">
        <v>26.81</v>
      </c>
      <c r="F965" t="n">
        <v>23.91</v>
      </c>
      <c r="G965" t="n">
        <v>204.91</v>
      </c>
      <c r="H965" t="n">
        <v>2.5</v>
      </c>
      <c r="I965" t="n">
        <v>7</v>
      </c>
      <c r="J965" t="n">
        <v>282.55</v>
      </c>
      <c r="K965" t="n">
        <v>56.13</v>
      </c>
      <c r="L965" t="n">
        <v>39.75</v>
      </c>
      <c r="M965" t="n">
        <v>5</v>
      </c>
      <c r="N965" t="n">
        <v>76.67</v>
      </c>
      <c r="O965" t="n">
        <v>35081.77</v>
      </c>
      <c r="P965" t="n">
        <v>333.28</v>
      </c>
      <c r="Q965" t="n">
        <v>452.59</v>
      </c>
      <c r="R965" t="n">
        <v>68.3</v>
      </c>
      <c r="S965" t="n">
        <v>57.64</v>
      </c>
      <c r="T965" t="n">
        <v>3250.89</v>
      </c>
      <c r="U965" t="n">
        <v>0.84</v>
      </c>
      <c r="V965" t="n">
        <v>0.89</v>
      </c>
      <c r="W965" t="n">
        <v>6.81</v>
      </c>
      <c r="X965" t="n">
        <v>0.18</v>
      </c>
      <c r="Y965" t="n">
        <v>1</v>
      </c>
      <c r="Z965" t="n">
        <v>10</v>
      </c>
    </row>
    <row r="966">
      <c r="A966" t="n">
        <v>156</v>
      </c>
      <c r="B966" t="n">
        <v>110</v>
      </c>
      <c r="C966" t="inlineStr">
        <is>
          <t xml:space="preserve">CONCLUIDO	</t>
        </is>
      </c>
      <c r="D966" t="n">
        <v>3.7293</v>
      </c>
      <c r="E966" t="n">
        <v>26.82</v>
      </c>
      <c r="F966" t="n">
        <v>23.91</v>
      </c>
      <c r="G966" t="n">
        <v>204.91</v>
      </c>
      <c r="H966" t="n">
        <v>2.52</v>
      </c>
      <c r="I966" t="n">
        <v>7</v>
      </c>
      <c r="J966" t="n">
        <v>283.04</v>
      </c>
      <c r="K966" t="n">
        <v>56.13</v>
      </c>
      <c r="L966" t="n">
        <v>40</v>
      </c>
      <c r="M966" t="n">
        <v>5</v>
      </c>
      <c r="N966" t="n">
        <v>76.92</v>
      </c>
      <c r="O966" t="n">
        <v>35143.02</v>
      </c>
      <c r="P966" t="n">
        <v>333.85</v>
      </c>
      <c r="Q966" t="n">
        <v>452.57</v>
      </c>
      <c r="R966" t="n">
        <v>68.36</v>
      </c>
      <c r="S966" t="n">
        <v>57.64</v>
      </c>
      <c r="T966" t="n">
        <v>3281.75</v>
      </c>
      <c r="U966" t="n">
        <v>0.84</v>
      </c>
      <c r="V966" t="n">
        <v>0.89</v>
      </c>
      <c r="W966" t="n">
        <v>6.8</v>
      </c>
      <c r="X966" t="n">
        <v>0.18</v>
      </c>
      <c r="Y966" t="n">
        <v>1</v>
      </c>
      <c r="Z966" t="n">
        <v>10</v>
      </c>
    </row>
    <row r="967">
      <c r="A967" t="n">
        <v>0</v>
      </c>
      <c r="B967" t="n">
        <v>150</v>
      </c>
      <c r="C967" t="inlineStr">
        <is>
          <t xml:space="preserve">CONCLUIDO	</t>
        </is>
      </c>
      <c r="D967" t="n">
        <v>1.3716</v>
      </c>
      <c r="E967" t="n">
        <v>72.91</v>
      </c>
      <c r="F967" t="n">
        <v>40.19</v>
      </c>
      <c r="G967" t="n">
        <v>4.51</v>
      </c>
      <c r="H967" t="n">
        <v>0.06</v>
      </c>
      <c r="I967" t="n">
        <v>535</v>
      </c>
      <c r="J967" t="n">
        <v>296.65</v>
      </c>
      <c r="K967" t="n">
        <v>61.82</v>
      </c>
      <c r="L967" t="n">
        <v>1</v>
      </c>
      <c r="M967" t="n">
        <v>533</v>
      </c>
      <c r="N967" t="n">
        <v>83.83</v>
      </c>
      <c r="O967" t="n">
        <v>36821.52</v>
      </c>
      <c r="P967" t="n">
        <v>736.46</v>
      </c>
      <c r="Q967" t="n">
        <v>453.88</v>
      </c>
      <c r="R967" t="n">
        <v>599.86</v>
      </c>
      <c r="S967" t="n">
        <v>57.64</v>
      </c>
      <c r="T967" t="n">
        <v>266395.14</v>
      </c>
      <c r="U967" t="n">
        <v>0.1</v>
      </c>
      <c r="V967" t="n">
        <v>0.53</v>
      </c>
      <c r="W967" t="n">
        <v>7.7</v>
      </c>
      <c r="X967" t="n">
        <v>16.43</v>
      </c>
      <c r="Y967" t="n">
        <v>1</v>
      </c>
      <c r="Z967" t="n">
        <v>10</v>
      </c>
    </row>
    <row r="968">
      <c r="A968" t="n">
        <v>1</v>
      </c>
      <c r="B968" t="n">
        <v>150</v>
      </c>
      <c r="C968" t="inlineStr">
        <is>
          <t xml:space="preserve">CONCLUIDO	</t>
        </is>
      </c>
      <c r="D968" t="n">
        <v>1.7095</v>
      </c>
      <c r="E968" t="n">
        <v>58.5</v>
      </c>
      <c r="F968" t="n">
        <v>34.89</v>
      </c>
      <c r="G968" t="n">
        <v>5.64</v>
      </c>
      <c r="H968" t="n">
        <v>0.07000000000000001</v>
      </c>
      <c r="I968" t="n">
        <v>371</v>
      </c>
      <c r="J968" t="n">
        <v>297.17</v>
      </c>
      <c r="K968" t="n">
        <v>61.82</v>
      </c>
      <c r="L968" t="n">
        <v>1.25</v>
      </c>
      <c r="M968" t="n">
        <v>369</v>
      </c>
      <c r="N968" t="n">
        <v>84.09999999999999</v>
      </c>
      <c r="O968" t="n">
        <v>36885.7</v>
      </c>
      <c r="P968" t="n">
        <v>639.7</v>
      </c>
      <c r="Q968" t="n">
        <v>453.49</v>
      </c>
      <c r="R968" t="n">
        <v>426.65</v>
      </c>
      <c r="S968" t="n">
        <v>57.64</v>
      </c>
      <c r="T968" t="n">
        <v>180610.13</v>
      </c>
      <c r="U968" t="n">
        <v>0.14</v>
      </c>
      <c r="V968" t="n">
        <v>0.61</v>
      </c>
      <c r="W968" t="n">
        <v>7.4</v>
      </c>
      <c r="X968" t="n">
        <v>11.14</v>
      </c>
      <c r="Y968" t="n">
        <v>1</v>
      </c>
      <c r="Z968" t="n">
        <v>10</v>
      </c>
    </row>
    <row r="969">
      <c r="A969" t="n">
        <v>2</v>
      </c>
      <c r="B969" t="n">
        <v>150</v>
      </c>
      <c r="C969" t="inlineStr">
        <is>
          <t xml:space="preserve">CONCLUIDO	</t>
        </is>
      </c>
      <c r="D969" t="n">
        <v>1.9602</v>
      </c>
      <c r="E969" t="n">
        <v>51.02</v>
      </c>
      <c r="F969" t="n">
        <v>32.18</v>
      </c>
      <c r="G969" t="n">
        <v>6.78</v>
      </c>
      <c r="H969" t="n">
        <v>0.09</v>
      </c>
      <c r="I969" t="n">
        <v>285</v>
      </c>
      <c r="J969" t="n">
        <v>297.7</v>
      </c>
      <c r="K969" t="n">
        <v>61.82</v>
      </c>
      <c r="L969" t="n">
        <v>1.5</v>
      </c>
      <c r="M969" t="n">
        <v>283</v>
      </c>
      <c r="N969" t="n">
        <v>84.37</v>
      </c>
      <c r="O969" t="n">
        <v>36949.99</v>
      </c>
      <c r="P969" t="n">
        <v>590.34</v>
      </c>
      <c r="Q969" t="n">
        <v>453.31</v>
      </c>
      <c r="R969" t="n">
        <v>338.52</v>
      </c>
      <c r="S969" t="n">
        <v>57.64</v>
      </c>
      <c r="T969" t="n">
        <v>136971.42</v>
      </c>
      <c r="U969" t="n">
        <v>0.17</v>
      </c>
      <c r="V969" t="n">
        <v>0.66</v>
      </c>
      <c r="W969" t="n">
        <v>7.25</v>
      </c>
      <c r="X969" t="n">
        <v>8.44</v>
      </c>
      <c r="Y969" t="n">
        <v>1</v>
      </c>
      <c r="Z969" t="n">
        <v>10</v>
      </c>
    </row>
    <row r="970">
      <c r="A970" t="n">
        <v>3</v>
      </c>
      <c r="B970" t="n">
        <v>150</v>
      </c>
      <c r="C970" t="inlineStr">
        <is>
          <t xml:space="preserve">CONCLUIDO	</t>
        </is>
      </c>
      <c r="D970" t="n">
        <v>2.1525</v>
      </c>
      <c r="E970" t="n">
        <v>46.46</v>
      </c>
      <c r="F970" t="n">
        <v>30.57</v>
      </c>
      <c r="G970" t="n">
        <v>7.91</v>
      </c>
      <c r="H970" t="n">
        <v>0.1</v>
      </c>
      <c r="I970" t="n">
        <v>232</v>
      </c>
      <c r="J970" t="n">
        <v>298.22</v>
      </c>
      <c r="K970" t="n">
        <v>61.82</v>
      </c>
      <c r="L970" t="n">
        <v>1.75</v>
      </c>
      <c r="M970" t="n">
        <v>230</v>
      </c>
      <c r="N970" t="n">
        <v>84.65000000000001</v>
      </c>
      <c r="O970" t="n">
        <v>37014.39</v>
      </c>
      <c r="P970" t="n">
        <v>560.88</v>
      </c>
      <c r="Q970" t="n">
        <v>453.15</v>
      </c>
      <c r="R970" t="n">
        <v>285.19</v>
      </c>
      <c r="S970" t="n">
        <v>57.64</v>
      </c>
      <c r="T970" t="n">
        <v>110572.8</v>
      </c>
      <c r="U970" t="n">
        <v>0.2</v>
      </c>
      <c r="V970" t="n">
        <v>0.6899999999999999</v>
      </c>
      <c r="W970" t="n">
        <v>7.18</v>
      </c>
      <c r="X970" t="n">
        <v>6.83</v>
      </c>
      <c r="Y970" t="n">
        <v>1</v>
      </c>
      <c r="Z970" t="n">
        <v>10</v>
      </c>
    </row>
    <row r="971">
      <c r="A971" t="n">
        <v>4</v>
      </c>
      <c r="B971" t="n">
        <v>150</v>
      </c>
      <c r="C971" t="inlineStr">
        <is>
          <t xml:space="preserve">CONCLUIDO	</t>
        </is>
      </c>
      <c r="D971" t="n">
        <v>2.3063</v>
      </c>
      <c r="E971" t="n">
        <v>43.36</v>
      </c>
      <c r="F971" t="n">
        <v>29.47</v>
      </c>
      <c r="G971" t="n">
        <v>9.02</v>
      </c>
      <c r="H971" t="n">
        <v>0.12</v>
      </c>
      <c r="I971" t="n">
        <v>196</v>
      </c>
      <c r="J971" t="n">
        <v>298.74</v>
      </c>
      <c r="K971" t="n">
        <v>61.82</v>
      </c>
      <c r="L971" t="n">
        <v>2</v>
      </c>
      <c r="M971" t="n">
        <v>194</v>
      </c>
      <c r="N971" t="n">
        <v>84.92</v>
      </c>
      <c r="O971" t="n">
        <v>37078.91</v>
      </c>
      <c r="P971" t="n">
        <v>540.88</v>
      </c>
      <c r="Q971" t="n">
        <v>453.06</v>
      </c>
      <c r="R971" t="n">
        <v>249.5</v>
      </c>
      <c r="S971" t="n">
        <v>57.64</v>
      </c>
      <c r="T971" t="n">
        <v>92908.07000000001</v>
      </c>
      <c r="U971" t="n">
        <v>0.23</v>
      </c>
      <c r="V971" t="n">
        <v>0.72</v>
      </c>
      <c r="W971" t="n">
        <v>7.12</v>
      </c>
      <c r="X971" t="n">
        <v>5.74</v>
      </c>
      <c r="Y971" t="n">
        <v>1</v>
      </c>
      <c r="Z971" t="n">
        <v>10</v>
      </c>
    </row>
    <row r="972">
      <c r="A972" t="n">
        <v>5</v>
      </c>
      <c r="B972" t="n">
        <v>150</v>
      </c>
      <c r="C972" t="inlineStr">
        <is>
          <t xml:space="preserve">CONCLUIDO	</t>
        </is>
      </c>
      <c r="D972" t="n">
        <v>2.4315</v>
      </c>
      <c r="E972" t="n">
        <v>41.13</v>
      </c>
      <c r="F972" t="n">
        <v>28.69</v>
      </c>
      <c r="G972" t="n">
        <v>10.12</v>
      </c>
      <c r="H972" t="n">
        <v>0.13</v>
      </c>
      <c r="I972" t="n">
        <v>170</v>
      </c>
      <c r="J972" t="n">
        <v>299.26</v>
      </c>
      <c r="K972" t="n">
        <v>61.82</v>
      </c>
      <c r="L972" t="n">
        <v>2.25</v>
      </c>
      <c r="M972" t="n">
        <v>168</v>
      </c>
      <c r="N972" t="n">
        <v>85.19</v>
      </c>
      <c r="O972" t="n">
        <v>37143.54</v>
      </c>
      <c r="P972" t="n">
        <v>526.47</v>
      </c>
      <c r="Q972" t="n">
        <v>452.89</v>
      </c>
      <c r="R972" t="n">
        <v>224.13</v>
      </c>
      <c r="S972" t="n">
        <v>57.64</v>
      </c>
      <c r="T972" t="n">
        <v>80351.27</v>
      </c>
      <c r="U972" t="n">
        <v>0.26</v>
      </c>
      <c r="V972" t="n">
        <v>0.74</v>
      </c>
      <c r="W972" t="n">
        <v>7.07</v>
      </c>
      <c r="X972" t="n">
        <v>4.95</v>
      </c>
      <c r="Y972" t="n">
        <v>1</v>
      </c>
      <c r="Z972" t="n">
        <v>10</v>
      </c>
    </row>
    <row r="973">
      <c r="A973" t="n">
        <v>6</v>
      </c>
      <c r="B973" t="n">
        <v>150</v>
      </c>
      <c r="C973" t="inlineStr">
        <is>
          <t xml:space="preserve">CONCLUIDO	</t>
        </is>
      </c>
      <c r="D973" t="n">
        <v>2.5437</v>
      </c>
      <c r="E973" t="n">
        <v>39.31</v>
      </c>
      <c r="F973" t="n">
        <v>28.04</v>
      </c>
      <c r="G973" t="n">
        <v>11.29</v>
      </c>
      <c r="H973" t="n">
        <v>0.15</v>
      </c>
      <c r="I973" t="n">
        <v>149</v>
      </c>
      <c r="J973" t="n">
        <v>299.79</v>
      </c>
      <c r="K973" t="n">
        <v>61.82</v>
      </c>
      <c r="L973" t="n">
        <v>2.5</v>
      </c>
      <c r="M973" t="n">
        <v>147</v>
      </c>
      <c r="N973" t="n">
        <v>85.47</v>
      </c>
      <c r="O973" t="n">
        <v>37208.42</v>
      </c>
      <c r="P973" t="n">
        <v>514.62</v>
      </c>
      <c r="Q973" t="n">
        <v>453.06</v>
      </c>
      <c r="R973" t="n">
        <v>203.3</v>
      </c>
      <c r="S973" t="n">
        <v>57.64</v>
      </c>
      <c r="T973" t="n">
        <v>70043</v>
      </c>
      <c r="U973" t="n">
        <v>0.28</v>
      </c>
      <c r="V973" t="n">
        <v>0.76</v>
      </c>
      <c r="W973" t="n">
        <v>7.02</v>
      </c>
      <c r="X973" t="n">
        <v>4.3</v>
      </c>
      <c r="Y973" t="n">
        <v>1</v>
      </c>
      <c r="Z973" t="n">
        <v>10</v>
      </c>
    </row>
    <row r="974">
      <c r="A974" t="n">
        <v>7</v>
      </c>
      <c r="B974" t="n">
        <v>150</v>
      </c>
      <c r="C974" t="inlineStr">
        <is>
          <t xml:space="preserve">CONCLUIDO	</t>
        </is>
      </c>
      <c r="D974" t="n">
        <v>2.6279</v>
      </c>
      <c r="E974" t="n">
        <v>38.05</v>
      </c>
      <c r="F974" t="n">
        <v>27.61</v>
      </c>
      <c r="G974" t="n">
        <v>12.36</v>
      </c>
      <c r="H974" t="n">
        <v>0.16</v>
      </c>
      <c r="I974" t="n">
        <v>134</v>
      </c>
      <c r="J974" t="n">
        <v>300.32</v>
      </c>
      <c r="K974" t="n">
        <v>61.82</v>
      </c>
      <c r="L974" t="n">
        <v>2.75</v>
      </c>
      <c r="M974" t="n">
        <v>132</v>
      </c>
      <c r="N974" t="n">
        <v>85.73999999999999</v>
      </c>
      <c r="O974" t="n">
        <v>37273.29</v>
      </c>
      <c r="P974" t="n">
        <v>506.87</v>
      </c>
      <c r="Q974" t="n">
        <v>452.96</v>
      </c>
      <c r="R974" t="n">
        <v>188.63</v>
      </c>
      <c r="S974" t="n">
        <v>57.64</v>
      </c>
      <c r="T974" t="n">
        <v>62780.89</v>
      </c>
      <c r="U974" t="n">
        <v>0.31</v>
      </c>
      <c r="V974" t="n">
        <v>0.77</v>
      </c>
      <c r="W974" t="n">
        <v>7.01</v>
      </c>
      <c r="X974" t="n">
        <v>3.88</v>
      </c>
      <c r="Y974" t="n">
        <v>1</v>
      </c>
      <c r="Z974" t="n">
        <v>10</v>
      </c>
    </row>
    <row r="975">
      <c r="A975" t="n">
        <v>8</v>
      </c>
      <c r="B975" t="n">
        <v>150</v>
      </c>
      <c r="C975" t="inlineStr">
        <is>
          <t xml:space="preserve">CONCLUIDO	</t>
        </is>
      </c>
      <c r="D975" t="n">
        <v>2.7066</v>
      </c>
      <c r="E975" t="n">
        <v>36.95</v>
      </c>
      <c r="F975" t="n">
        <v>27.23</v>
      </c>
      <c r="G975" t="n">
        <v>13.5</v>
      </c>
      <c r="H975" t="n">
        <v>0.18</v>
      </c>
      <c r="I975" t="n">
        <v>121</v>
      </c>
      <c r="J975" t="n">
        <v>300.84</v>
      </c>
      <c r="K975" t="n">
        <v>61.82</v>
      </c>
      <c r="L975" t="n">
        <v>3</v>
      </c>
      <c r="M975" t="n">
        <v>119</v>
      </c>
      <c r="N975" t="n">
        <v>86.02</v>
      </c>
      <c r="O975" t="n">
        <v>37338.27</v>
      </c>
      <c r="P975" t="n">
        <v>499.87</v>
      </c>
      <c r="Q975" t="n">
        <v>452.92</v>
      </c>
      <c r="R975" t="n">
        <v>176.11</v>
      </c>
      <c r="S975" t="n">
        <v>57.64</v>
      </c>
      <c r="T975" t="n">
        <v>56585.64</v>
      </c>
      <c r="U975" t="n">
        <v>0.33</v>
      </c>
      <c r="V975" t="n">
        <v>0.78</v>
      </c>
      <c r="W975" t="n">
        <v>7</v>
      </c>
      <c r="X975" t="n">
        <v>3.5</v>
      </c>
      <c r="Y975" t="n">
        <v>1</v>
      </c>
      <c r="Z975" t="n">
        <v>10</v>
      </c>
    </row>
    <row r="976">
      <c r="A976" t="n">
        <v>9</v>
      </c>
      <c r="B976" t="n">
        <v>150</v>
      </c>
      <c r="C976" t="inlineStr">
        <is>
          <t xml:space="preserve">CONCLUIDO	</t>
        </is>
      </c>
      <c r="D976" t="n">
        <v>2.77</v>
      </c>
      <c r="E976" t="n">
        <v>36.1</v>
      </c>
      <c r="F976" t="n">
        <v>26.94</v>
      </c>
      <c r="G976" t="n">
        <v>14.56</v>
      </c>
      <c r="H976" t="n">
        <v>0.19</v>
      </c>
      <c r="I976" t="n">
        <v>111</v>
      </c>
      <c r="J976" t="n">
        <v>301.37</v>
      </c>
      <c r="K976" t="n">
        <v>61.82</v>
      </c>
      <c r="L976" t="n">
        <v>3.25</v>
      </c>
      <c r="M976" t="n">
        <v>109</v>
      </c>
      <c r="N976" t="n">
        <v>86.3</v>
      </c>
      <c r="O976" t="n">
        <v>37403.38</v>
      </c>
      <c r="P976" t="n">
        <v>494.55</v>
      </c>
      <c r="Q976" t="n">
        <v>452.92</v>
      </c>
      <c r="R976" t="n">
        <v>166.78</v>
      </c>
      <c r="S976" t="n">
        <v>57.64</v>
      </c>
      <c r="T976" t="n">
        <v>51974.96</v>
      </c>
      <c r="U976" t="n">
        <v>0.35</v>
      </c>
      <c r="V976" t="n">
        <v>0.79</v>
      </c>
      <c r="W976" t="n">
        <v>6.97</v>
      </c>
      <c r="X976" t="n">
        <v>3.2</v>
      </c>
      <c r="Y976" t="n">
        <v>1</v>
      </c>
      <c r="Z976" t="n">
        <v>10</v>
      </c>
    </row>
    <row r="977">
      <c r="A977" t="n">
        <v>10</v>
      </c>
      <c r="B977" t="n">
        <v>150</v>
      </c>
      <c r="C977" t="inlineStr">
        <is>
          <t xml:space="preserve">CONCLUIDO	</t>
        </is>
      </c>
      <c r="D977" t="n">
        <v>2.8303</v>
      </c>
      <c r="E977" t="n">
        <v>35.33</v>
      </c>
      <c r="F977" t="n">
        <v>26.67</v>
      </c>
      <c r="G977" t="n">
        <v>15.69</v>
      </c>
      <c r="H977" t="n">
        <v>0.21</v>
      </c>
      <c r="I977" t="n">
        <v>102</v>
      </c>
      <c r="J977" t="n">
        <v>301.9</v>
      </c>
      <c r="K977" t="n">
        <v>61.82</v>
      </c>
      <c r="L977" t="n">
        <v>3.5</v>
      </c>
      <c r="M977" t="n">
        <v>100</v>
      </c>
      <c r="N977" t="n">
        <v>86.58</v>
      </c>
      <c r="O977" t="n">
        <v>37468.6</v>
      </c>
      <c r="P977" t="n">
        <v>489.7</v>
      </c>
      <c r="Q977" t="n">
        <v>452.85</v>
      </c>
      <c r="R977" t="n">
        <v>157.89</v>
      </c>
      <c r="S977" t="n">
        <v>57.64</v>
      </c>
      <c r="T977" t="n">
        <v>47575.4</v>
      </c>
      <c r="U977" t="n">
        <v>0.37</v>
      </c>
      <c r="V977" t="n">
        <v>0.8</v>
      </c>
      <c r="W977" t="n">
        <v>6.97</v>
      </c>
      <c r="X977" t="n">
        <v>2.94</v>
      </c>
      <c r="Y977" t="n">
        <v>1</v>
      </c>
      <c r="Z977" t="n">
        <v>10</v>
      </c>
    </row>
    <row r="978">
      <c r="A978" t="n">
        <v>11</v>
      </c>
      <c r="B978" t="n">
        <v>150</v>
      </c>
      <c r="C978" t="inlineStr">
        <is>
          <t xml:space="preserve">CONCLUIDO	</t>
        </is>
      </c>
      <c r="D978" t="n">
        <v>2.8877</v>
      </c>
      <c r="E978" t="n">
        <v>34.63</v>
      </c>
      <c r="F978" t="n">
        <v>26.41</v>
      </c>
      <c r="G978" t="n">
        <v>16.86</v>
      </c>
      <c r="H978" t="n">
        <v>0.22</v>
      </c>
      <c r="I978" t="n">
        <v>94</v>
      </c>
      <c r="J978" t="n">
        <v>302.43</v>
      </c>
      <c r="K978" t="n">
        <v>61.82</v>
      </c>
      <c r="L978" t="n">
        <v>3.75</v>
      </c>
      <c r="M978" t="n">
        <v>92</v>
      </c>
      <c r="N978" t="n">
        <v>86.86</v>
      </c>
      <c r="O978" t="n">
        <v>37533.94</v>
      </c>
      <c r="P978" t="n">
        <v>485.03</v>
      </c>
      <c r="Q978" t="n">
        <v>452.81</v>
      </c>
      <c r="R978" t="n">
        <v>149.72</v>
      </c>
      <c r="S978" t="n">
        <v>57.64</v>
      </c>
      <c r="T978" t="n">
        <v>43527.75</v>
      </c>
      <c r="U978" t="n">
        <v>0.39</v>
      </c>
      <c r="V978" t="n">
        <v>0.8</v>
      </c>
      <c r="W978" t="n">
        <v>6.95</v>
      </c>
      <c r="X978" t="n">
        <v>2.68</v>
      </c>
      <c r="Y978" t="n">
        <v>1</v>
      </c>
      <c r="Z978" t="n">
        <v>10</v>
      </c>
    </row>
    <row r="979">
      <c r="A979" t="n">
        <v>12</v>
      </c>
      <c r="B979" t="n">
        <v>150</v>
      </c>
      <c r="C979" t="inlineStr">
        <is>
          <t xml:space="preserve">CONCLUIDO	</t>
        </is>
      </c>
      <c r="D979" t="n">
        <v>2.9287</v>
      </c>
      <c r="E979" t="n">
        <v>34.15</v>
      </c>
      <c r="F979" t="n">
        <v>26.26</v>
      </c>
      <c r="G979" t="n">
        <v>17.9</v>
      </c>
      <c r="H979" t="n">
        <v>0.24</v>
      </c>
      <c r="I979" t="n">
        <v>88</v>
      </c>
      <c r="J979" t="n">
        <v>302.96</v>
      </c>
      <c r="K979" t="n">
        <v>61.82</v>
      </c>
      <c r="L979" t="n">
        <v>4</v>
      </c>
      <c r="M979" t="n">
        <v>86</v>
      </c>
      <c r="N979" t="n">
        <v>87.14</v>
      </c>
      <c r="O979" t="n">
        <v>37599.4</v>
      </c>
      <c r="P979" t="n">
        <v>482.21</v>
      </c>
      <c r="Q979" t="n">
        <v>452.69</v>
      </c>
      <c r="R979" t="n">
        <v>144.42</v>
      </c>
      <c r="S979" t="n">
        <v>57.64</v>
      </c>
      <c r="T979" t="n">
        <v>40910.1</v>
      </c>
      <c r="U979" t="n">
        <v>0.4</v>
      </c>
      <c r="V979" t="n">
        <v>0.8100000000000001</v>
      </c>
      <c r="W979" t="n">
        <v>6.95</v>
      </c>
      <c r="X979" t="n">
        <v>2.53</v>
      </c>
      <c r="Y979" t="n">
        <v>1</v>
      </c>
      <c r="Z979" t="n">
        <v>10</v>
      </c>
    </row>
    <row r="980">
      <c r="A980" t="n">
        <v>13</v>
      </c>
      <c r="B980" t="n">
        <v>150</v>
      </c>
      <c r="C980" t="inlineStr">
        <is>
          <t xml:space="preserve">CONCLUIDO	</t>
        </is>
      </c>
      <c r="D980" t="n">
        <v>2.9734</v>
      </c>
      <c r="E980" t="n">
        <v>33.63</v>
      </c>
      <c r="F980" t="n">
        <v>26.08</v>
      </c>
      <c r="G980" t="n">
        <v>19.08</v>
      </c>
      <c r="H980" t="n">
        <v>0.25</v>
      </c>
      <c r="I980" t="n">
        <v>82</v>
      </c>
      <c r="J980" t="n">
        <v>303.49</v>
      </c>
      <c r="K980" t="n">
        <v>61.82</v>
      </c>
      <c r="L980" t="n">
        <v>4.25</v>
      </c>
      <c r="M980" t="n">
        <v>80</v>
      </c>
      <c r="N980" t="n">
        <v>87.42</v>
      </c>
      <c r="O980" t="n">
        <v>37664.98</v>
      </c>
      <c r="P980" t="n">
        <v>478.91</v>
      </c>
      <c r="Q980" t="n">
        <v>452.8</v>
      </c>
      <c r="R980" t="n">
        <v>138.81</v>
      </c>
      <c r="S980" t="n">
        <v>57.64</v>
      </c>
      <c r="T980" t="n">
        <v>38130.65</v>
      </c>
      <c r="U980" t="n">
        <v>0.42</v>
      </c>
      <c r="V980" t="n">
        <v>0.8100000000000001</v>
      </c>
      <c r="W980" t="n">
        <v>6.93</v>
      </c>
      <c r="X980" t="n">
        <v>2.35</v>
      </c>
      <c r="Y980" t="n">
        <v>1</v>
      </c>
      <c r="Z980" t="n">
        <v>10</v>
      </c>
    </row>
    <row r="981">
      <c r="A981" t="n">
        <v>14</v>
      </c>
      <c r="B981" t="n">
        <v>150</v>
      </c>
      <c r="C981" t="inlineStr">
        <is>
          <t xml:space="preserve">CONCLUIDO	</t>
        </is>
      </c>
      <c r="D981" t="n">
        <v>3.0108</v>
      </c>
      <c r="E981" t="n">
        <v>33.21</v>
      </c>
      <c r="F981" t="n">
        <v>25.94</v>
      </c>
      <c r="G981" t="n">
        <v>20.21</v>
      </c>
      <c r="H981" t="n">
        <v>0.26</v>
      </c>
      <c r="I981" t="n">
        <v>77</v>
      </c>
      <c r="J981" t="n">
        <v>304.03</v>
      </c>
      <c r="K981" t="n">
        <v>61.82</v>
      </c>
      <c r="L981" t="n">
        <v>4.5</v>
      </c>
      <c r="M981" t="n">
        <v>75</v>
      </c>
      <c r="N981" t="n">
        <v>87.7</v>
      </c>
      <c r="O981" t="n">
        <v>37730.68</v>
      </c>
      <c r="P981" t="n">
        <v>476.4</v>
      </c>
      <c r="Q981" t="n">
        <v>452.72</v>
      </c>
      <c r="R981" t="n">
        <v>134.44</v>
      </c>
      <c r="S981" t="n">
        <v>57.64</v>
      </c>
      <c r="T981" t="n">
        <v>35970.59</v>
      </c>
      <c r="U981" t="n">
        <v>0.43</v>
      </c>
      <c r="V981" t="n">
        <v>0.82</v>
      </c>
      <c r="W981" t="n">
        <v>6.92</v>
      </c>
      <c r="X981" t="n">
        <v>2.21</v>
      </c>
      <c r="Y981" t="n">
        <v>1</v>
      </c>
      <c r="Z981" t="n">
        <v>10</v>
      </c>
    </row>
    <row r="982">
      <c r="A982" t="n">
        <v>15</v>
      </c>
      <c r="B982" t="n">
        <v>150</v>
      </c>
      <c r="C982" t="inlineStr">
        <is>
          <t xml:space="preserve">CONCLUIDO	</t>
        </is>
      </c>
      <c r="D982" t="n">
        <v>3.0413</v>
      </c>
      <c r="E982" t="n">
        <v>32.88</v>
      </c>
      <c r="F982" t="n">
        <v>25.83</v>
      </c>
      <c r="G982" t="n">
        <v>21.23</v>
      </c>
      <c r="H982" t="n">
        <v>0.28</v>
      </c>
      <c r="I982" t="n">
        <v>73</v>
      </c>
      <c r="J982" t="n">
        <v>304.56</v>
      </c>
      <c r="K982" t="n">
        <v>61.82</v>
      </c>
      <c r="L982" t="n">
        <v>4.75</v>
      </c>
      <c r="M982" t="n">
        <v>71</v>
      </c>
      <c r="N982" t="n">
        <v>87.98999999999999</v>
      </c>
      <c r="O982" t="n">
        <v>37796.51</v>
      </c>
      <c r="P982" t="n">
        <v>474.31</v>
      </c>
      <c r="Q982" t="n">
        <v>452.77</v>
      </c>
      <c r="R982" t="n">
        <v>130.95</v>
      </c>
      <c r="S982" t="n">
        <v>57.64</v>
      </c>
      <c r="T982" t="n">
        <v>34247.17</v>
      </c>
      <c r="U982" t="n">
        <v>0.44</v>
      </c>
      <c r="V982" t="n">
        <v>0.82</v>
      </c>
      <c r="W982" t="n">
        <v>6.91</v>
      </c>
      <c r="X982" t="n">
        <v>2.1</v>
      </c>
      <c r="Y982" t="n">
        <v>1</v>
      </c>
      <c r="Z982" t="n">
        <v>10</v>
      </c>
    </row>
    <row r="983">
      <c r="A983" t="n">
        <v>16</v>
      </c>
      <c r="B983" t="n">
        <v>150</v>
      </c>
      <c r="C983" t="inlineStr">
        <is>
          <t xml:space="preserve">CONCLUIDO	</t>
        </is>
      </c>
      <c r="D983" t="n">
        <v>3.0751</v>
      </c>
      <c r="E983" t="n">
        <v>32.52</v>
      </c>
      <c r="F983" t="n">
        <v>25.69</v>
      </c>
      <c r="G983" t="n">
        <v>22.34</v>
      </c>
      <c r="H983" t="n">
        <v>0.29</v>
      </c>
      <c r="I983" t="n">
        <v>69</v>
      </c>
      <c r="J983" t="n">
        <v>305.09</v>
      </c>
      <c r="K983" t="n">
        <v>61.82</v>
      </c>
      <c r="L983" t="n">
        <v>5</v>
      </c>
      <c r="M983" t="n">
        <v>67</v>
      </c>
      <c r="N983" t="n">
        <v>88.27</v>
      </c>
      <c r="O983" t="n">
        <v>37862.45</v>
      </c>
      <c r="P983" t="n">
        <v>471.86</v>
      </c>
      <c r="Q983" t="n">
        <v>452.76</v>
      </c>
      <c r="R983" t="n">
        <v>126.19</v>
      </c>
      <c r="S983" t="n">
        <v>57.64</v>
      </c>
      <c r="T983" t="n">
        <v>31889.97</v>
      </c>
      <c r="U983" t="n">
        <v>0.46</v>
      </c>
      <c r="V983" t="n">
        <v>0.83</v>
      </c>
      <c r="W983" t="n">
        <v>6.91</v>
      </c>
      <c r="X983" t="n">
        <v>1.96</v>
      </c>
      <c r="Y983" t="n">
        <v>1</v>
      </c>
      <c r="Z983" t="n">
        <v>10</v>
      </c>
    </row>
    <row r="984">
      <c r="A984" t="n">
        <v>17</v>
      </c>
      <c r="B984" t="n">
        <v>150</v>
      </c>
      <c r="C984" t="inlineStr">
        <is>
          <t xml:space="preserve">CONCLUIDO	</t>
        </is>
      </c>
      <c r="D984" t="n">
        <v>3.1016</v>
      </c>
      <c r="E984" t="n">
        <v>32.24</v>
      </c>
      <c r="F984" t="n">
        <v>25.58</v>
      </c>
      <c r="G984" t="n">
        <v>23.25</v>
      </c>
      <c r="H984" t="n">
        <v>0.31</v>
      </c>
      <c r="I984" t="n">
        <v>66</v>
      </c>
      <c r="J984" t="n">
        <v>305.63</v>
      </c>
      <c r="K984" t="n">
        <v>61.82</v>
      </c>
      <c r="L984" t="n">
        <v>5.25</v>
      </c>
      <c r="M984" t="n">
        <v>64</v>
      </c>
      <c r="N984" t="n">
        <v>88.56</v>
      </c>
      <c r="O984" t="n">
        <v>37928.52</v>
      </c>
      <c r="P984" t="n">
        <v>469.82</v>
      </c>
      <c r="Q984" t="n">
        <v>452.76</v>
      </c>
      <c r="R984" t="n">
        <v>122.68</v>
      </c>
      <c r="S984" t="n">
        <v>57.64</v>
      </c>
      <c r="T984" t="n">
        <v>30148.49</v>
      </c>
      <c r="U984" t="n">
        <v>0.47</v>
      </c>
      <c r="V984" t="n">
        <v>0.83</v>
      </c>
      <c r="W984" t="n">
        <v>6.9</v>
      </c>
      <c r="X984" t="n">
        <v>1.85</v>
      </c>
      <c r="Y984" t="n">
        <v>1</v>
      </c>
      <c r="Z984" t="n">
        <v>10</v>
      </c>
    </row>
    <row r="985">
      <c r="A985" t="n">
        <v>18</v>
      </c>
      <c r="B985" t="n">
        <v>150</v>
      </c>
      <c r="C985" t="inlineStr">
        <is>
          <t xml:space="preserve">CONCLUIDO	</t>
        </is>
      </c>
      <c r="D985" t="n">
        <v>3.1217</v>
      </c>
      <c r="E985" t="n">
        <v>32.03</v>
      </c>
      <c r="F985" t="n">
        <v>25.54</v>
      </c>
      <c r="G985" t="n">
        <v>24.32</v>
      </c>
      <c r="H985" t="n">
        <v>0.32</v>
      </c>
      <c r="I985" t="n">
        <v>63</v>
      </c>
      <c r="J985" t="n">
        <v>306.17</v>
      </c>
      <c r="K985" t="n">
        <v>61.82</v>
      </c>
      <c r="L985" t="n">
        <v>5.5</v>
      </c>
      <c r="M985" t="n">
        <v>61</v>
      </c>
      <c r="N985" t="n">
        <v>88.84</v>
      </c>
      <c r="O985" t="n">
        <v>37994.72</v>
      </c>
      <c r="P985" t="n">
        <v>469.14</v>
      </c>
      <c r="Q985" t="n">
        <v>452.67</v>
      </c>
      <c r="R985" t="n">
        <v>121.36</v>
      </c>
      <c r="S985" t="n">
        <v>57.64</v>
      </c>
      <c r="T985" t="n">
        <v>29502.51</v>
      </c>
      <c r="U985" t="n">
        <v>0.47</v>
      </c>
      <c r="V985" t="n">
        <v>0.83</v>
      </c>
      <c r="W985" t="n">
        <v>6.9</v>
      </c>
      <c r="X985" t="n">
        <v>1.81</v>
      </c>
      <c r="Y985" t="n">
        <v>1</v>
      </c>
      <c r="Z985" t="n">
        <v>10</v>
      </c>
    </row>
    <row r="986">
      <c r="A986" t="n">
        <v>19</v>
      </c>
      <c r="B986" t="n">
        <v>150</v>
      </c>
      <c r="C986" t="inlineStr">
        <is>
          <t xml:space="preserve">CONCLUIDO	</t>
        </is>
      </c>
      <c r="D986" t="n">
        <v>3.1505</v>
      </c>
      <c r="E986" t="n">
        <v>31.74</v>
      </c>
      <c r="F986" t="n">
        <v>25.41</v>
      </c>
      <c r="G986" t="n">
        <v>25.41</v>
      </c>
      <c r="H986" t="n">
        <v>0.33</v>
      </c>
      <c r="I986" t="n">
        <v>60</v>
      </c>
      <c r="J986" t="n">
        <v>306.7</v>
      </c>
      <c r="K986" t="n">
        <v>61.82</v>
      </c>
      <c r="L986" t="n">
        <v>5.75</v>
      </c>
      <c r="M986" t="n">
        <v>58</v>
      </c>
      <c r="N986" t="n">
        <v>89.13</v>
      </c>
      <c r="O986" t="n">
        <v>38061.04</v>
      </c>
      <c r="P986" t="n">
        <v>466.79</v>
      </c>
      <c r="Q986" t="n">
        <v>452.72</v>
      </c>
      <c r="R986" t="n">
        <v>117.42</v>
      </c>
      <c r="S986" t="n">
        <v>57.64</v>
      </c>
      <c r="T986" t="n">
        <v>27547.25</v>
      </c>
      <c r="U986" t="n">
        <v>0.49</v>
      </c>
      <c r="V986" t="n">
        <v>0.83</v>
      </c>
      <c r="W986" t="n">
        <v>6.88</v>
      </c>
      <c r="X986" t="n">
        <v>1.68</v>
      </c>
      <c r="Y986" t="n">
        <v>1</v>
      </c>
      <c r="Z986" t="n">
        <v>10</v>
      </c>
    </row>
    <row r="987">
      <c r="A987" t="n">
        <v>20</v>
      </c>
      <c r="B987" t="n">
        <v>150</v>
      </c>
      <c r="C987" t="inlineStr">
        <is>
          <t xml:space="preserve">CONCLUIDO	</t>
        </is>
      </c>
      <c r="D987" t="n">
        <v>3.1738</v>
      </c>
      <c r="E987" t="n">
        <v>31.51</v>
      </c>
      <c r="F987" t="n">
        <v>25.34</v>
      </c>
      <c r="G987" t="n">
        <v>26.68</v>
      </c>
      <c r="H987" t="n">
        <v>0.35</v>
      </c>
      <c r="I987" t="n">
        <v>57</v>
      </c>
      <c r="J987" t="n">
        <v>307.24</v>
      </c>
      <c r="K987" t="n">
        <v>61.82</v>
      </c>
      <c r="L987" t="n">
        <v>6</v>
      </c>
      <c r="M987" t="n">
        <v>55</v>
      </c>
      <c r="N987" t="n">
        <v>89.42</v>
      </c>
      <c r="O987" t="n">
        <v>38127.48</v>
      </c>
      <c r="P987" t="n">
        <v>465.57</v>
      </c>
      <c r="Q987" t="n">
        <v>452.73</v>
      </c>
      <c r="R987" t="n">
        <v>115.07</v>
      </c>
      <c r="S987" t="n">
        <v>57.64</v>
      </c>
      <c r="T987" t="n">
        <v>26387.58</v>
      </c>
      <c r="U987" t="n">
        <v>0.5</v>
      </c>
      <c r="V987" t="n">
        <v>0.84</v>
      </c>
      <c r="W987" t="n">
        <v>6.89</v>
      </c>
      <c r="X987" t="n">
        <v>1.62</v>
      </c>
      <c r="Y987" t="n">
        <v>1</v>
      </c>
      <c r="Z987" t="n">
        <v>10</v>
      </c>
    </row>
    <row r="988">
      <c r="A988" t="n">
        <v>21</v>
      </c>
      <c r="B988" t="n">
        <v>150</v>
      </c>
      <c r="C988" t="inlineStr">
        <is>
          <t xml:space="preserve">CONCLUIDO	</t>
        </is>
      </c>
      <c r="D988" t="n">
        <v>3.192</v>
      </c>
      <c r="E988" t="n">
        <v>31.33</v>
      </c>
      <c r="F988" t="n">
        <v>25.28</v>
      </c>
      <c r="G988" t="n">
        <v>27.57</v>
      </c>
      <c r="H988" t="n">
        <v>0.36</v>
      </c>
      <c r="I988" t="n">
        <v>55</v>
      </c>
      <c r="J988" t="n">
        <v>307.78</v>
      </c>
      <c r="K988" t="n">
        <v>61.82</v>
      </c>
      <c r="L988" t="n">
        <v>6.25</v>
      </c>
      <c r="M988" t="n">
        <v>53</v>
      </c>
      <c r="N988" t="n">
        <v>89.70999999999999</v>
      </c>
      <c r="O988" t="n">
        <v>38194.05</v>
      </c>
      <c r="P988" t="n">
        <v>464.35</v>
      </c>
      <c r="Q988" t="n">
        <v>452.66</v>
      </c>
      <c r="R988" t="n">
        <v>112.78</v>
      </c>
      <c r="S988" t="n">
        <v>57.64</v>
      </c>
      <c r="T988" t="n">
        <v>25250.59</v>
      </c>
      <c r="U988" t="n">
        <v>0.51</v>
      </c>
      <c r="V988" t="n">
        <v>0.84</v>
      </c>
      <c r="W988" t="n">
        <v>6.88</v>
      </c>
      <c r="X988" t="n">
        <v>1.55</v>
      </c>
      <c r="Y988" t="n">
        <v>1</v>
      </c>
      <c r="Z988" t="n">
        <v>10</v>
      </c>
    </row>
    <row r="989">
      <c r="A989" t="n">
        <v>22</v>
      </c>
      <c r="B989" t="n">
        <v>150</v>
      </c>
      <c r="C989" t="inlineStr">
        <is>
          <t xml:space="preserve">CONCLUIDO	</t>
        </is>
      </c>
      <c r="D989" t="n">
        <v>3.2182</v>
      </c>
      <c r="E989" t="n">
        <v>31.07</v>
      </c>
      <c r="F989" t="n">
        <v>25.19</v>
      </c>
      <c r="G989" t="n">
        <v>29.06</v>
      </c>
      <c r="H989" t="n">
        <v>0.38</v>
      </c>
      <c r="I989" t="n">
        <v>52</v>
      </c>
      <c r="J989" t="n">
        <v>308.32</v>
      </c>
      <c r="K989" t="n">
        <v>61.82</v>
      </c>
      <c r="L989" t="n">
        <v>6.5</v>
      </c>
      <c r="M989" t="n">
        <v>50</v>
      </c>
      <c r="N989" t="n">
        <v>90</v>
      </c>
      <c r="O989" t="n">
        <v>38260.74</v>
      </c>
      <c r="P989" t="n">
        <v>462.64</v>
      </c>
      <c r="Q989" t="n">
        <v>452.6</v>
      </c>
      <c r="R989" t="n">
        <v>110.05</v>
      </c>
      <c r="S989" t="n">
        <v>57.64</v>
      </c>
      <c r="T989" t="n">
        <v>23902.08</v>
      </c>
      <c r="U989" t="n">
        <v>0.52</v>
      </c>
      <c r="V989" t="n">
        <v>0.84</v>
      </c>
      <c r="W989" t="n">
        <v>6.87</v>
      </c>
      <c r="X989" t="n">
        <v>1.46</v>
      </c>
      <c r="Y989" t="n">
        <v>1</v>
      </c>
      <c r="Z989" t="n">
        <v>10</v>
      </c>
    </row>
    <row r="990">
      <c r="A990" t="n">
        <v>23</v>
      </c>
      <c r="B990" t="n">
        <v>150</v>
      </c>
      <c r="C990" t="inlineStr">
        <is>
          <t xml:space="preserve">CONCLUIDO	</t>
        </is>
      </c>
      <c r="D990" t="n">
        <v>3.2254</v>
      </c>
      <c r="E990" t="n">
        <v>31</v>
      </c>
      <c r="F990" t="n">
        <v>25.17</v>
      </c>
      <c r="G990" t="n">
        <v>29.62</v>
      </c>
      <c r="H990" t="n">
        <v>0.39</v>
      </c>
      <c r="I990" t="n">
        <v>51</v>
      </c>
      <c r="J990" t="n">
        <v>308.86</v>
      </c>
      <c r="K990" t="n">
        <v>61.82</v>
      </c>
      <c r="L990" t="n">
        <v>6.75</v>
      </c>
      <c r="M990" t="n">
        <v>49</v>
      </c>
      <c r="N990" t="n">
        <v>90.29000000000001</v>
      </c>
      <c r="O990" t="n">
        <v>38327.57</v>
      </c>
      <c r="P990" t="n">
        <v>462.6</v>
      </c>
      <c r="Q990" t="n">
        <v>452.74</v>
      </c>
      <c r="R990" t="n">
        <v>109.51</v>
      </c>
      <c r="S990" t="n">
        <v>57.64</v>
      </c>
      <c r="T990" t="n">
        <v>23639.7</v>
      </c>
      <c r="U990" t="n">
        <v>0.53</v>
      </c>
      <c r="V990" t="n">
        <v>0.84</v>
      </c>
      <c r="W990" t="n">
        <v>6.88</v>
      </c>
      <c r="X990" t="n">
        <v>1.45</v>
      </c>
      <c r="Y990" t="n">
        <v>1</v>
      </c>
      <c r="Z990" t="n">
        <v>10</v>
      </c>
    </row>
    <row r="991">
      <c r="A991" t="n">
        <v>24</v>
      </c>
      <c r="B991" t="n">
        <v>150</v>
      </c>
      <c r="C991" t="inlineStr">
        <is>
          <t xml:space="preserve">CONCLUIDO	</t>
        </is>
      </c>
      <c r="D991" t="n">
        <v>3.2427</v>
      </c>
      <c r="E991" t="n">
        <v>30.84</v>
      </c>
      <c r="F991" t="n">
        <v>25.12</v>
      </c>
      <c r="G991" t="n">
        <v>30.76</v>
      </c>
      <c r="H991" t="n">
        <v>0.4</v>
      </c>
      <c r="I991" t="n">
        <v>49</v>
      </c>
      <c r="J991" t="n">
        <v>309.41</v>
      </c>
      <c r="K991" t="n">
        <v>61.82</v>
      </c>
      <c r="L991" t="n">
        <v>7</v>
      </c>
      <c r="M991" t="n">
        <v>47</v>
      </c>
      <c r="N991" t="n">
        <v>90.59</v>
      </c>
      <c r="O991" t="n">
        <v>38394.52</v>
      </c>
      <c r="P991" t="n">
        <v>461.5</v>
      </c>
      <c r="Q991" t="n">
        <v>452.64</v>
      </c>
      <c r="R991" t="n">
        <v>107.5</v>
      </c>
      <c r="S991" t="n">
        <v>57.64</v>
      </c>
      <c r="T991" t="n">
        <v>22640.81</v>
      </c>
      <c r="U991" t="n">
        <v>0.54</v>
      </c>
      <c r="V991" t="n">
        <v>0.84</v>
      </c>
      <c r="W991" t="n">
        <v>6.88</v>
      </c>
      <c r="X991" t="n">
        <v>1.39</v>
      </c>
      <c r="Y991" t="n">
        <v>1</v>
      </c>
      <c r="Z991" t="n">
        <v>10</v>
      </c>
    </row>
    <row r="992">
      <c r="A992" t="n">
        <v>25</v>
      </c>
      <c r="B992" t="n">
        <v>150</v>
      </c>
      <c r="C992" t="inlineStr">
        <is>
          <t xml:space="preserve">CONCLUIDO	</t>
        </is>
      </c>
      <c r="D992" t="n">
        <v>3.2612</v>
      </c>
      <c r="E992" t="n">
        <v>30.66</v>
      </c>
      <c r="F992" t="n">
        <v>25.06</v>
      </c>
      <c r="G992" t="n">
        <v>31.99</v>
      </c>
      <c r="H992" t="n">
        <v>0.42</v>
      </c>
      <c r="I992" t="n">
        <v>47</v>
      </c>
      <c r="J992" t="n">
        <v>309.95</v>
      </c>
      <c r="K992" t="n">
        <v>61.82</v>
      </c>
      <c r="L992" t="n">
        <v>7.25</v>
      </c>
      <c r="M992" t="n">
        <v>45</v>
      </c>
      <c r="N992" t="n">
        <v>90.88</v>
      </c>
      <c r="O992" t="n">
        <v>38461.6</v>
      </c>
      <c r="P992" t="n">
        <v>460.51</v>
      </c>
      <c r="Q992" t="n">
        <v>452.78</v>
      </c>
      <c r="R992" t="n">
        <v>105.58</v>
      </c>
      <c r="S992" t="n">
        <v>57.64</v>
      </c>
      <c r="T992" t="n">
        <v>21692.77</v>
      </c>
      <c r="U992" t="n">
        <v>0.55</v>
      </c>
      <c r="V992" t="n">
        <v>0.85</v>
      </c>
      <c r="W992" t="n">
        <v>6.87</v>
      </c>
      <c r="X992" t="n">
        <v>1.33</v>
      </c>
      <c r="Y992" t="n">
        <v>1</v>
      </c>
      <c r="Z992" t="n">
        <v>10</v>
      </c>
    </row>
    <row r="993">
      <c r="A993" t="n">
        <v>26</v>
      </c>
      <c r="B993" t="n">
        <v>150</v>
      </c>
      <c r="C993" t="inlineStr">
        <is>
          <t xml:space="preserve">CONCLUIDO	</t>
        </is>
      </c>
      <c r="D993" t="n">
        <v>3.2803</v>
      </c>
      <c r="E993" t="n">
        <v>30.49</v>
      </c>
      <c r="F993" t="n">
        <v>24.99</v>
      </c>
      <c r="G993" t="n">
        <v>33.32</v>
      </c>
      <c r="H993" t="n">
        <v>0.43</v>
      </c>
      <c r="I993" t="n">
        <v>45</v>
      </c>
      <c r="J993" t="n">
        <v>310.5</v>
      </c>
      <c r="K993" t="n">
        <v>61.82</v>
      </c>
      <c r="L993" t="n">
        <v>7.5</v>
      </c>
      <c r="M993" t="n">
        <v>43</v>
      </c>
      <c r="N993" t="n">
        <v>91.18000000000001</v>
      </c>
      <c r="O993" t="n">
        <v>38528.81</v>
      </c>
      <c r="P993" t="n">
        <v>459.23</v>
      </c>
      <c r="Q993" t="n">
        <v>452.69</v>
      </c>
      <c r="R993" t="n">
        <v>103.41</v>
      </c>
      <c r="S993" t="n">
        <v>57.64</v>
      </c>
      <c r="T993" t="n">
        <v>20618.46</v>
      </c>
      <c r="U993" t="n">
        <v>0.5600000000000001</v>
      </c>
      <c r="V993" t="n">
        <v>0.85</v>
      </c>
      <c r="W993" t="n">
        <v>6.87</v>
      </c>
      <c r="X993" t="n">
        <v>1.26</v>
      </c>
      <c r="Y993" t="n">
        <v>1</v>
      </c>
      <c r="Z993" t="n">
        <v>10</v>
      </c>
    </row>
    <row r="994">
      <c r="A994" t="n">
        <v>27</v>
      </c>
      <c r="B994" t="n">
        <v>150</v>
      </c>
      <c r="C994" t="inlineStr">
        <is>
          <t xml:space="preserve">CONCLUIDO	</t>
        </is>
      </c>
      <c r="D994" t="n">
        <v>3.2884</v>
      </c>
      <c r="E994" t="n">
        <v>30.41</v>
      </c>
      <c r="F994" t="n">
        <v>24.97</v>
      </c>
      <c r="G994" t="n">
        <v>34.05</v>
      </c>
      <c r="H994" t="n">
        <v>0.44</v>
      </c>
      <c r="I994" t="n">
        <v>44</v>
      </c>
      <c r="J994" t="n">
        <v>311.04</v>
      </c>
      <c r="K994" t="n">
        <v>61.82</v>
      </c>
      <c r="L994" t="n">
        <v>7.75</v>
      </c>
      <c r="M994" t="n">
        <v>42</v>
      </c>
      <c r="N994" t="n">
        <v>91.47</v>
      </c>
      <c r="O994" t="n">
        <v>38596.15</v>
      </c>
      <c r="P994" t="n">
        <v>458.95</v>
      </c>
      <c r="Q994" t="n">
        <v>452.72</v>
      </c>
      <c r="R994" t="n">
        <v>102.86</v>
      </c>
      <c r="S994" t="n">
        <v>57.64</v>
      </c>
      <c r="T994" t="n">
        <v>20345.65</v>
      </c>
      <c r="U994" t="n">
        <v>0.5600000000000001</v>
      </c>
      <c r="V994" t="n">
        <v>0.85</v>
      </c>
      <c r="W994" t="n">
        <v>6.86</v>
      </c>
      <c r="X994" t="n">
        <v>1.24</v>
      </c>
      <c r="Y994" t="n">
        <v>1</v>
      </c>
      <c r="Z994" t="n">
        <v>10</v>
      </c>
    </row>
    <row r="995">
      <c r="A995" t="n">
        <v>28</v>
      </c>
      <c r="B995" t="n">
        <v>150</v>
      </c>
      <c r="C995" t="inlineStr">
        <is>
          <t xml:space="preserve">CONCLUIDO	</t>
        </is>
      </c>
      <c r="D995" t="n">
        <v>3.3066</v>
      </c>
      <c r="E995" t="n">
        <v>30.24</v>
      </c>
      <c r="F995" t="n">
        <v>24.91</v>
      </c>
      <c r="G995" t="n">
        <v>35.59</v>
      </c>
      <c r="H995" t="n">
        <v>0.46</v>
      </c>
      <c r="I995" t="n">
        <v>42</v>
      </c>
      <c r="J995" t="n">
        <v>311.59</v>
      </c>
      <c r="K995" t="n">
        <v>61.82</v>
      </c>
      <c r="L995" t="n">
        <v>8</v>
      </c>
      <c r="M995" t="n">
        <v>40</v>
      </c>
      <c r="N995" t="n">
        <v>91.77</v>
      </c>
      <c r="O995" t="n">
        <v>38663.62</v>
      </c>
      <c r="P995" t="n">
        <v>457.86</v>
      </c>
      <c r="Q995" t="n">
        <v>452.68</v>
      </c>
      <c r="R995" t="n">
        <v>100.75</v>
      </c>
      <c r="S995" t="n">
        <v>57.64</v>
      </c>
      <c r="T995" t="n">
        <v>19304.2</v>
      </c>
      <c r="U995" t="n">
        <v>0.57</v>
      </c>
      <c r="V995" t="n">
        <v>0.85</v>
      </c>
      <c r="W995" t="n">
        <v>6.87</v>
      </c>
      <c r="X995" t="n">
        <v>1.19</v>
      </c>
      <c r="Y995" t="n">
        <v>1</v>
      </c>
      <c r="Z995" t="n">
        <v>10</v>
      </c>
    </row>
    <row r="996">
      <c r="A996" t="n">
        <v>29</v>
      </c>
      <c r="B996" t="n">
        <v>150</v>
      </c>
      <c r="C996" t="inlineStr">
        <is>
          <t xml:space="preserve">CONCLUIDO	</t>
        </is>
      </c>
      <c r="D996" t="n">
        <v>3.3167</v>
      </c>
      <c r="E996" t="n">
        <v>30.15</v>
      </c>
      <c r="F996" t="n">
        <v>24.88</v>
      </c>
      <c r="G996" t="n">
        <v>36.4</v>
      </c>
      <c r="H996" t="n">
        <v>0.47</v>
      </c>
      <c r="I996" t="n">
        <v>41</v>
      </c>
      <c r="J996" t="n">
        <v>312.14</v>
      </c>
      <c r="K996" t="n">
        <v>61.82</v>
      </c>
      <c r="L996" t="n">
        <v>8.25</v>
      </c>
      <c r="M996" t="n">
        <v>39</v>
      </c>
      <c r="N996" t="n">
        <v>92.06999999999999</v>
      </c>
      <c r="O996" t="n">
        <v>38731.35</v>
      </c>
      <c r="P996" t="n">
        <v>457.31</v>
      </c>
      <c r="Q996" t="n">
        <v>452.71</v>
      </c>
      <c r="R996" t="n">
        <v>99.52</v>
      </c>
      <c r="S996" t="n">
        <v>57.64</v>
      </c>
      <c r="T996" t="n">
        <v>18693.29</v>
      </c>
      <c r="U996" t="n">
        <v>0.58</v>
      </c>
      <c r="V996" t="n">
        <v>0.85</v>
      </c>
      <c r="W996" t="n">
        <v>6.87</v>
      </c>
      <c r="X996" t="n">
        <v>1.15</v>
      </c>
      <c r="Y996" t="n">
        <v>1</v>
      </c>
      <c r="Z996" t="n">
        <v>10</v>
      </c>
    </row>
    <row r="997">
      <c r="A997" t="n">
        <v>30</v>
      </c>
      <c r="B997" t="n">
        <v>150</v>
      </c>
      <c r="C997" t="inlineStr">
        <is>
          <t xml:space="preserve">CONCLUIDO	</t>
        </is>
      </c>
      <c r="D997" t="n">
        <v>3.3241</v>
      </c>
      <c r="E997" t="n">
        <v>30.08</v>
      </c>
      <c r="F997" t="n">
        <v>24.86</v>
      </c>
      <c r="G997" t="n">
        <v>37.3</v>
      </c>
      <c r="H997" t="n">
        <v>0.48</v>
      </c>
      <c r="I997" t="n">
        <v>40</v>
      </c>
      <c r="J997" t="n">
        <v>312.69</v>
      </c>
      <c r="K997" t="n">
        <v>61.82</v>
      </c>
      <c r="L997" t="n">
        <v>8.5</v>
      </c>
      <c r="M997" t="n">
        <v>38</v>
      </c>
      <c r="N997" t="n">
        <v>92.37</v>
      </c>
      <c r="O997" t="n">
        <v>38799.09</v>
      </c>
      <c r="P997" t="n">
        <v>457.27</v>
      </c>
      <c r="Q997" t="n">
        <v>452.59</v>
      </c>
      <c r="R997" t="n">
        <v>99.63</v>
      </c>
      <c r="S997" t="n">
        <v>57.64</v>
      </c>
      <c r="T997" t="n">
        <v>18751.31</v>
      </c>
      <c r="U997" t="n">
        <v>0.58</v>
      </c>
      <c r="V997" t="n">
        <v>0.85</v>
      </c>
      <c r="W997" t="n">
        <v>6.86</v>
      </c>
      <c r="X997" t="n">
        <v>1.14</v>
      </c>
      <c r="Y997" t="n">
        <v>1</v>
      </c>
      <c r="Z997" t="n">
        <v>10</v>
      </c>
    </row>
    <row r="998">
      <c r="A998" t="n">
        <v>31</v>
      </c>
      <c r="B998" t="n">
        <v>150</v>
      </c>
      <c r="C998" t="inlineStr">
        <is>
          <t xml:space="preserve">CONCLUIDO	</t>
        </is>
      </c>
      <c r="D998" t="n">
        <v>3.3337</v>
      </c>
      <c r="E998" t="n">
        <v>30</v>
      </c>
      <c r="F998" t="n">
        <v>24.83</v>
      </c>
      <c r="G998" t="n">
        <v>38.2</v>
      </c>
      <c r="H998" t="n">
        <v>0.5</v>
      </c>
      <c r="I998" t="n">
        <v>39</v>
      </c>
      <c r="J998" t="n">
        <v>313.24</v>
      </c>
      <c r="K998" t="n">
        <v>61.82</v>
      </c>
      <c r="L998" t="n">
        <v>8.75</v>
      </c>
      <c r="M998" t="n">
        <v>37</v>
      </c>
      <c r="N998" t="n">
        <v>92.67</v>
      </c>
      <c r="O998" t="n">
        <v>38866.96</v>
      </c>
      <c r="P998" t="n">
        <v>456.61</v>
      </c>
      <c r="Q998" t="n">
        <v>452.63</v>
      </c>
      <c r="R998" t="n">
        <v>98.33</v>
      </c>
      <c r="S998" t="n">
        <v>57.64</v>
      </c>
      <c r="T998" t="n">
        <v>18106.49</v>
      </c>
      <c r="U998" t="n">
        <v>0.59</v>
      </c>
      <c r="V998" t="n">
        <v>0.85</v>
      </c>
      <c r="W998" t="n">
        <v>6.86</v>
      </c>
      <c r="X998" t="n">
        <v>1.11</v>
      </c>
      <c r="Y998" t="n">
        <v>1</v>
      </c>
      <c r="Z998" t="n">
        <v>10</v>
      </c>
    </row>
    <row r="999">
      <c r="A999" t="n">
        <v>32</v>
      </c>
      <c r="B999" t="n">
        <v>150</v>
      </c>
      <c r="C999" t="inlineStr">
        <is>
          <t xml:space="preserve">CONCLUIDO	</t>
        </is>
      </c>
      <c r="D999" t="n">
        <v>3.3433</v>
      </c>
      <c r="E999" t="n">
        <v>29.91</v>
      </c>
      <c r="F999" t="n">
        <v>24.8</v>
      </c>
      <c r="G999" t="n">
        <v>39.16</v>
      </c>
      <c r="H999" t="n">
        <v>0.51</v>
      </c>
      <c r="I999" t="n">
        <v>38</v>
      </c>
      <c r="J999" t="n">
        <v>313.79</v>
      </c>
      <c r="K999" t="n">
        <v>61.82</v>
      </c>
      <c r="L999" t="n">
        <v>9</v>
      </c>
      <c r="M999" t="n">
        <v>36</v>
      </c>
      <c r="N999" t="n">
        <v>92.97</v>
      </c>
      <c r="O999" t="n">
        <v>38934.97</v>
      </c>
      <c r="P999" t="n">
        <v>455.79</v>
      </c>
      <c r="Q999" t="n">
        <v>452.64</v>
      </c>
      <c r="R999" t="n">
        <v>97.23999999999999</v>
      </c>
      <c r="S999" t="n">
        <v>57.64</v>
      </c>
      <c r="T999" t="n">
        <v>17565.64</v>
      </c>
      <c r="U999" t="n">
        <v>0.59</v>
      </c>
      <c r="V999" t="n">
        <v>0.85</v>
      </c>
      <c r="W999" t="n">
        <v>6.86</v>
      </c>
      <c r="X999" t="n">
        <v>1.08</v>
      </c>
      <c r="Y999" t="n">
        <v>1</v>
      </c>
      <c r="Z999" t="n">
        <v>10</v>
      </c>
    </row>
    <row r="1000">
      <c r="A1000" t="n">
        <v>33</v>
      </c>
      <c r="B1000" t="n">
        <v>150</v>
      </c>
      <c r="C1000" t="inlineStr">
        <is>
          <t xml:space="preserve">CONCLUIDO	</t>
        </is>
      </c>
      <c r="D1000" t="n">
        <v>3.3547</v>
      </c>
      <c r="E1000" t="n">
        <v>29.81</v>
      </c>
      <c r="F1000" t="n">
        <v>24.76</v>
      </c>
      <c r="G1000" t="n">
        <v>40.14</v>
      </c>
      <c r="H1000" t="n">
        <v>0.52</v>
      </c>
      <c r="I1000" t="n">
        <v>37</v>
      </c>
      <c r="J1000" t="n">
        <v>314.34</v>
      </c>
      <c r="K1000" t="n">
        <v>61.82</v>
      </c>
      <c r="L1000" t="n">
        <v>9.25</v>
      </c>
      <c r="M1000" t="n">
        <v>35</v>
      </c>
      <c r="N1000" t="n">
        <v>93.27</v>
      </c>
      <c r="O1000" t="n">
        <v>39003.11</v>
      </c>
      <c r="P1000" t="n">
        <v>455.27</v>
      </c>
      <c r="Q1000" t="n">
        <v>452.66</v>
      </c>
      <c r="R1000" t="n">
        <v>95.81</v>
      </c>
      <c r="S1000" t="n">
        <v>57.64</v>
      </c>
      <c r="T1000" t="n">
        <v>16856.1</v>
      </c>
      <c r="U1000" t="n">
        <v>0.6</v>
      </c>
      <c r="V1000" t="n">
        <v>0.86</v>
      </c>
      <c r="W1000" t="n">
        <v>6.86</v>
      </c>
      <c r="X1000" t="n">
        <v>1.03</v>
      </c>
      <c r="Y1000" t="n">
        <v>1</v>
      </c>
      <c r="Z1000" t="n">
        <v>10</v>
      </c>
    </row>
    <row r="1001">
      <c r="A1001" t="n">
        <v>34</v>
      </c>
      <c r="B1001" t="n">
        <v>150</v>
      </c>
      <c r="C1001" t="inlineStr">
        <is>
          <t xml:space="preserve">CONCLUIDO	</t>
        </is>
      </c>
      <c r="D1001" t="n">
        <v>3.3629</v>
      </c>
      <c r="E1001" t="n">
        <v>29.74</v>
      </c>
      <c r="F1001" t="n">
        <v>24.74</v>
      </c>
      <c r="G1001" t="n">
        <v>41.23</v>
      </c>
      <c r="H1001" t="n">
        <v>0.54</v>
      </c>
      <c r="I1001" t="n">
        <v>36</v>
      </c>
      <c r="J1001" t="n">
        <v>314.9</v>
      </c>
      <c r="K1001" t="n">
        <v>61.82</v>
      </c>
      <c r="L1001" t="n">
        <v>9.5</v>
      </c>
      <c r="M1001" t="n">
        <v>34</v>
      </c>
      <c r="N1001" t="n">
        <v>93.56999999999999</v>
      </c>
      <c r="O1001" t="n">
        <v>39071.38</v>
      </c>
      <c r="P1001" t="n">
        <v>454.98</v>
      </c>
      <c r="Q1001" t="n">
        <v>452.72</v>
      </c>
      <c r="R1001" t="n">
        <v>95.14</v>
      </c>
      <c r="S1001" t="n">
        <v>57.64</v>
      </c>
      <c r="T1001" t="n">
        <v>16529.82</v>
      </c>
      <c r="U1001" t="n">
        <v>0.61</v>
      </c>
      <c r="V1001" t="n">
        <v>0.86</v>
      </c>
      <c r="W1001" t="n">
        <v>6.86</v>
      </c>
      <c r="X1001" t="n">
        <v>1.01</v>
      </c>
      <c r="Y1001" t="n">
        <v>1</v>
      </c>
      <c r="Z1001" t="n">
        <v>10</v>
      </c>
    </row>
    <row r="1002">
      <c r="A1002" t="n">
        <v>35</v>
      </c>
      <c r="B1002" t="n">
        <v>150</v>
      </c>
      <c r="C1002" t="inlineStr">
        <is>
          <t xml:space="preserve">CONCLUIDO	</t>
        </is>
      </c>
      <c r="D1002" t="n">
        <v>3.372</v>
      </c>
      <c r="E1002" t="n">
        <v>29.66</v>
      </c>
      <c r="F1002" t="n">
        <v>24.71</v>
      </c>
      <c r="G1002" t="n">
        <v>42.37</v>
      </c>
      <c r="H1002" t="n">
        <v>0.55</v>
      </c>
      <c r="I1002" t="n">
        <v>35</v>
      </c>
      <c r="J1002" t="n">
        <v>315.45</v>
      </c>
      <c r="K1002" t="n">
        <v>61.82</v>
      </c>
      <c r="L1002" t="n">
        <v>9.75</v>
      </c>
      <c r="M1002" t="n">
        <v>33</v>
      </c>
      <c r="N1002" t="n">
        <v>93.88</v>
      </c>
      <c r="O1002" t="n">
        <v>39139.8</v>
      </c>
      <c r="P1002" t="n">
        <v>454.68</v>
      </c>
      <c r="Q1002" t="n">
        <v>452.6</v>
      </c>
      <c r="R1002" t="n">
        <v>94.75</v>
      </c>
      <c r="S1002" t="n">
        <v>57.64</v>
      </c>
      <c r="T1002" t="n">
        <v>16337.18</v>
      </c>
      <c r="U1002" t="n">
        <v>0.61</v>
      </c>
      <c r="V1002" t="n">
        <v>0.86</v>
      </c>
      <c r="W1002" t="n">
        <v>6.85</v>
      </c>
      <c r="X1002" t="n">
        <v>0.99</v>
      </c>
      <c r="Y1002" t="n">
        <v>1</v>
      </c>
      <c r="Z1002" t="n">
        <v>10</v>
      </c>
    </row>
    <row r="1003">
      <c r="A1003" t="n">
        <v>36</v>
      </c>
      <c r="B1003" t="n">
        <v>150</v>
      </c>
      <c r="C1003" t="inlineStr">
        <is>
          <t xml:space="preserve">CONCLUIDO	</t>
        </is>
      </c>
      <c r="D1003" t="n">
        <v>3.3871</v>
      </c>
      <c r="E1003" t="n">
        <v>29.52</v>
      </c>
      <c r="F1003" t="n">
        <v>24.64</v>
      </c>
      <c r="G1003" t="n">
        <v>43.48</v>
      </c>
      <c r="H1003" t="n">
        <v>0.5600000000000001</v>
      </c>
      <c r="I1003" t="n">
        <v>34</v>
      </c>
      <c r="J1003" t="n">
        <v>316.01</v>
      </c>
      <c r="K1003" t="n">
        <v>61.82</v>
      </c>
      <c r="L1003" t="n">
        <v>10</v>
      </c>
      <c r="M1003" t="n">
        <v>32</v>
      </c>
      <c r="N1003" t="n">
        <v>94.18000000000001</v>
      </c>
      <c r="O1003" t="n">
        <v>39208.35</v>
      </c>
      <c r="P1003" t="n">
        <v>452.99</v>
      </c>
      <c r="Q1003" t="n">
        <v>452.57</v>
      </c>
      <c r="R1003" t="n">
        <v>92.34</v>
      </c>
      <c r="S1003" t="n">
        <v>57.64</v>
      </c>
      <c r="T1003" t="n">
        <v>15135.85</v>
      </c>
      <c r="U1003" t="n">
        <v>0.62</v>
      </c>
      <c r="V1003" t="n">
        <v>0.86</v>
      </c>
      <c r="W1003" t="n">
        <v>6.84</v>
      </c>
      <c r="X1003" t="n">
        <v>0.91</v>
      </c>
      <c r="Y1003" t="n">
        <v>1</v>
      </c>
      <c r="Z1003" t="n">
        <v>10</v>
      </c>
    </row>
    <row r="1004">
      <c r="A1004" t="n">
        <v>37</v>
      </c>
      <c r="B1004" t="n">
        <v>150</v>
      </c>
      <c r="C1004" t="inlineStr">
        <is>
          <t xml:space="preserve">CONCLUIDO	</t>
        </is>
      </c>
      <c r="D1004" t="n">
        <v>3.3927</v>
      </c>
      <c r="E1004" t="n">
        <v>29.48</v>
      </c>
      <c r="F1004" t="n">
        <v>24.64</v>
      </c>
      <c r="G1004" t="n">
        <v>44.81</v>
      </c>
      <c r="H1004" t="n">
        <v>0.58</v>
      </c>
      <c r="I1004" t="n">
        <v>33</v>
      </c>
      <c r="J1004" t="n">
        <v>316.56</v>
      </c>
      <c r="K1004" t="n">
        <v>61.82</v>
      </c>
      <c r="L1004" t="n">
        <v>10.25</v>
      </c>
      <c r="M1004" t="n">
        <v>31</v>
      </c>
      <c r="N1004" t="n">
        <v>94.48999999999999</v>
      </c>
      <c r="O1004" t="n">
        <v>39277.04</v>
      </c>
      <c r="P1004" t="n">
        <v>453.38</v>
      </c>
      <c r="Q1004" t="n">
        <v>452.64</v>
      </c>
      <c r="R1004" t="n">
        <v>92.2</v>
      </c>
      <c r="S1004" t="n">
        <v>57.64</v>
      </c>
      <c r="T1004" t="n">
        <v>15073.51</v>
      </c>
      <c r="U1004" t="n">
        <v>0.63</v>
      </c>
      <c r="V1004" t="n">
        <v>0.86</v>
      </c>
      <c r="W1004" t="n">
        <v>6.85</v>
      </c>
      <c r="X1004" t="n">
        <v>0.92</v>
      </c>
      <c r="Y1004" t="n">
        <v>1</v>
      </c>
      <c r="Z1004" t="n">
        <v>10</v>
      </c>
    </row>
    <row r="1005">
      <c r="A1005" t="n">
        <v>38</v>
      </c>
      <c r="B1005" t="n">
        <v>150</v>
      </c>
      <c r="C1005" t="inlineStr">
        <is>
          <t xml:space="preserve">CONCLUIDO	</t>
        </is>
      </c>
      <c r="D1005" t="n">
        <v>3.4032</v>
      </c>
      <c r="E1005" t="n">
        <v>29.38</v>
      </c>
      <c r="F1005" t="n">
        <v>24.61</v>
      </c>
      <c r="G1005" t="n">
        <v>46.14</v>
      </c>
      <c r="H1005" t="n">
        <v>0.59</v>
      </c>
      <c r="I1005" t="n">
        <v>32</v>
      </c>
      <c r="J1005" t="n">
        <v>317.12</v>
      </c>
      <c r="K1005" t="n">
        <v>61.82</v>
      </c>
      <c r="L1005" t="n">
        <v>10.5</v>
      </c>
      <c r="M1005" t="n">
        <v>30</v>
      </c>
      <c r="N1005" t="n">
        <v>94.8</v>
      </c>
      <c r="O1005" t="n">
        <v>39345.87</v>
      </c>
      <c r="P1005" t="n">
        <v>452.69</v>
      </c>
      <c r="Q1005" t="n">
        <v>452.6</v>
      </c>
      <c r="R1005" t="n">
        <v>91</v>
      </c>
      <c r="S1005" t="n">
        <v>57.64</v>
      </c>
      <c r="T1005" t="n">
        <v>14477.28</v>
      </c>
      <c r="U1005" t="n">
        <v>0.63</v>
      </c>
      <c r="V1005" t="n">
        <v>0.86</v>
      </c>
      <c r="W1005" t="n">
        <v>6.85</v>
      </c>
      <c r="X1005" t="n">
        <v>0.88</v>
      </c>
      <c r="Y1005" t="n">
        <v>1</v>
      </c>
      <c r="Z1005" t="n">
        <v>10</v>
      </c>
    </row>
    <row r="1006">
      <c r="A1006" t="n">
        <v>39</v>
      </c>
      <c r="B1006" t="n">
        <v>150</v>
      </c>
      <c r="C1006" t="inlineStr">
        <is>
          <t xml:space="preserve">CONCLUIDO	</t>
        </is>
      </c>
      <c r="D1006" t="n">
        <v>3.4008</v>
      </c>
      <c r="E1006" t="n">
        <v>29.4</v>
      </c>
      <c r="F1006" t="n">
        <v>24.63</v>
      </c>
      <c r="G1006" t="n">
        <v>46.18</v>
      </c>
      <c r="H1006" t="n">
        <v>0.6</v>
      </c>
      <c r="I1006" t="n">
        <v>32</v>
      </c>
      <c r="J1006" t="n">
        <v>317.68</v>
      </c>
      <c r="K1006" t="n">
        <v>61.82</v>
      </c>
      <c r="L1006" t="n">
        <v>10.75</v>
      </c>
      <c r="M1006" t="n">
        <v>30</v>
      </c>
      <c r="N1006" t="n">
        <v>95.11</v>
      </c>
      <c r="O1006" t="n">
        <v>39414.84</v>
      </c>
      <c r="P1006" t="n">
        <v>453.22</v>
      </c>
      <c r="Q1006" t="n">
        <v>452.59</v>
      </c>
      <c r="R1006" t="n">
        <v>91.7</v>
      </c>
      <c r="S1006" t="n">
        <v>57.64</v>
      </c>
      <c r="T1006" t="n">
        <v>14829.76</v>
      </c>
      <c r="U1006" t="n">
        <v>0.63</v>
      </c>
      <c r="V1006" t="n">
        <v>0.86</v>
      </c>
      <c r="W1006" t="n">
        <v>6.85</v>
      </c>
      <c r="X1006" t="n">
        <v>0.91</v>
      </c>
      <c r="Y1006" t="n">
        <v>1</v>
      </c>
      <c r="Z1006" t="n">
        <v>10</v>
      </c>
    </row>
    <row r="1007">
      <c r="A1007" t="n">
        <v>40</v>
      </c>
      <c r="B1007" t="n">
        <v>150</v>
      </c>
      <c r="C1007" t="inlineStr">
        <is>
          <t xml:space="preserve">CONCLUIDO	</t>
        </is>
      </c>
      <c r="D1007" t="n">
        <v>3.4114</v>
      </c>
      <c r="E1007" t="n">
        <v>29.31</v>
      </c>
      <c r="F1007" t="n">
        <v>24.59</v>
      </c>
      <c r="G1007" t="n">
        <v>47.6</v>
      </c>
      <c r="H1007" t="n">
        <v>0.62</v>
      </c>
      <c r="I1007" t="n">
        <v>31</v>
      </c>
      <c r="J1007" t="n">
        <v>318.24</v>
      </c>
      <c r="K1007" t="n">
        <v>61.82</v>
      </c>
      <c r="L1007" t="n">
        <v>11</v>
      </c>
      <c r="M1007" t="n">
        <v>29</v>
      </c>
      <c r="N1007" t="n">
        <v>95.42</v>
      </c>
      <c r="O1007" t="n">
        <v>39483.95</v>
      </c>
      <c r="P1007" t="n">
        <v>452.61</v>
      </c>
      <c r="Q1007" t="n">
        <v>452.68</v>
      </c>
      <c r="R1007" t="n">
        <v>90.45</v>
      </c>
      <c r="S1007" t="n">
        <v>57.64</v>
      </c>
      <c r="T1007" t="n">
        <v>14206.17</v>
      </c>
      <c r="U1007" t="n">
        <v>0.64</v>
      </c>
      <c r="V1007" t="n">
        <v>0.86</v>
      </c>
      <c r="W1007" t="n">
        <v>6.85</v>
      </c>
      <c r="X1007" t="n">
        <v>0.87</v>
      </c>
      <c r="Y1007" t="n">
        <v>1</v>
      </c>
      <c r="Z1007" t="n">
        <v>10</v>
      </c>
    </row>
    <row r="1008">
      <c r="A1008" t="n">
        <v>41</v>
      </c>
      <c r="B1008" t="n">
        <v>150</v>
      </c>
      <c r="C1008" t="inlineStr">
        <is>
          <t xml:space="preserve">CONCLUIDO	</t>
        </is>
      </c>
      <c r="D1008" t="n">
        <v>3.4226</v>
      </c>
      <c r="E1008" t="n">
        <v>29.22</v>
      </c>
      <c r="F1008" t="n">
        <v>24.55</v>
      </c>
      <c r="G1008" t="n">
        <v>49.11</v>
      </c>
      <c r="H1008" t="n">
        <v>0.63</v>
      </c>
      <c r="I1008" t="n">
        <v>30</v>
      </c>
      <c r="J1008" t="n">
        <v>318.8</v>
      </c>
      <c r="K1008" t="n">
        <v>61.82</v>
      </c>
      <c r="L1008" t="n">
        <v>11.25</v>
      </c>
      <c r="M1008" t="n">
        <v>28</v>
      </c>
      <c r="N1008" t="n">
        <v>95.73</v>
      </c>
      <c r="O1008" t="n">
        <v>39553.2</v>
      </c>
      <c r="P1008" t="n">
        <v>451.97</v>
      </c>
      <c r="Q1008" t="n">
        <v>452.65</v>
      </c>
      <c r="R1008" t="n">
        <v>89.31</v>
      </c>
      <c r="S1008" t="n">
        <v>57.64</v>
      </c>
      <c r="T1008" t="n">
        <v>13642.32</v>
      </c>
      <c r="U1008" t="n">
        <v>0.65</v>
      </c>
      <c r="V1008" t="n">
        <v>0.86</v>
      </c>
      <c r="W1008" t="n">
        <v>6.84</v>
      </c>
      <c r="X1008" t="n">
        <v>0.83</v>
      </c>
      <c r="Y1008" t="n">
        <v>1</v>
      </c>
      <c r="Z1008" t="n">
        <v>10</v>
      </c>
    </row>
    <row r="1009">
      <c r="A1009" t="n">
        <v>42</v>
      </c>
      <c r="B1009" t="n">
        <v>150</v>
      </c>
      <c r="C1009" t="inlineStr">
        <is>
          <t xml:space="preserve">CONCLUIDO	</t>
        </is>
      </c>
      <c r="D1009" t="n">
        <v>3.4205</v>
      </c>
      <c r="E1009" t="n">
        <v>29.24</v>
      </c>
      <c r="F1009" t="n">
        <v>24.57</v>
      </c>
      <c r="G1009" t="n">
        <v>49.14</v>
      </c>
      <c r="H1009" t="n">
        <v>0.64</v>
      </c>
      <c r="I1009" t="n">
        <v>30</v>
      </c>
      <c r="J1009" t="n">
        <v>319.36</v>
      </c>
      <c r="K1009" t="n">
        <v>61.82</v>
      </c>
      <c r="L1009" t="n">
        <v>11.5</v>
      </c>
      <c r="M1009" t="n">
        <v>28</v>
      </c>
      <c r="N1009" t="n">
        <v>96.04000000000001</v>
      </c>
      <c r="O1009" t="n">
        <v>39622.59</v>
      </c>
      <c r="P1009" t="n">
        <v>452.14</v>
      </c>
      <c r="Q1009" t="n">
        <v>452.62</v>
      </c>
      <c r="R1009" t="n">
        <v>89.84999999999999</v>
      </c>
      <c r="S1009" t="n">
        <v>57.64</v>
      </c>
      <c r="T1009" t="n">
        <v>13915.13</v>
      </c>
      <c r="U1009" t="n">
        <v>0.64</v>
      </c>
      <c r="V1009" t="n">
        <v>0.86</v>
      </c>
      <c r="W1009" t="n">
        <v>6.85</v>
      </c>
      <c r="X1009" t="n">
        <v>0.85</v>
      </c>
      <c r="Y1009" t="n">
        <v>1</v>
      </c>
      <c r="Z1009" t="n">
        <v>10</v>
      </c>
    </row>
    <row r="1010">
      <c r="A1010" t="n">
        <v>43</v>
      </c>
      <c r="B1010" t="n">
        <v>150</v>
      </c>
      <c r="C1010" t="inlineStr">
        <is>
          <t xml:space="preserve">CONCLUIDO	</t>
        </is>
      </c>
      <c r="D1010" t="n">
        <v>3.4303</v>
      </c>
      <c r="E1010" t="n">
        <v>29.15</v>
      </c>
      <c r="F1010" t="n">
        <v>24.54</v>
      </c>
      <c r="G1010" t="n">
        <v>50.78</v>
      </c>
      <c r="H1010" t="n">
        <v>0.65</v>
      </c>
      <c r="I1010" t="n">
        <v>29</v>
      </c>
      <c r="J1010" t="n">
        <v>319.93</v>
      </c>
      <c r="K1010" t="n">
        <v>61.82</v>
      </c>
      <c r="L1010" t="n">
        <v>11.75</v>
      </c>
      <c r="M1010" t="n">
        <v>27</v>
      </c>
      <c r="N1010" t="n">
        <v>96.36</v>
      </c>
      <c r="O1010" t="n">
        <v>39692.13</v>
      </c>
      <c r="P1010" t="n">
        <v>451.72</v>
      </c>
      <c r="Q1010" t="n">
        <v>452.59</v>
      </c>
      <c r="R1010" t="n">
        <v>88.97</v>
      </c>
      <c r="S1010" t="n">
        <v>57.64</v>
      </c>
      <c r="T1010" t="n">
        <v>13479.07</v>
      </c>
      <c r="U1010" t="n">
        <v>0.65</v>
      </c>
      <c r="V1010" t="n">
        <v>0.86</v>
      </c>
      <c r="W1010" t="n">
        <v>6.84</v>
      </c>
      <c r="X1010" t="n">
        <v>0.82</v>
      </c>
      <c r="Y1010" t="n">
        <v>1</v>
      </c>
      <c r="Z1010" t="n">
        <v>10</v>
      </c>
    </row>
    <row r="1011">
      <c r="A1011" t="n">
        <v>44</v>
      </c>
      <c r="B1011" t="n">
        <v>150</v>
      </c>
      <c r="C1011" t="inlineStr">
        <is>
          <t xml:space="preserve">CONCLUIDO	</t>
        </is>
      </c>
      <c r="D1011" t="n">
        <v>3.4418</v>
      </c>
      <c r="E1011" t="n">
        <v>29.05</v>
      </c>
      <c r="F1011" t="n">
        <v>24.5</v>
      </c>
      <c r="G1011" t="n">
        <v>52.5</v>
      </c>
      <c r="H1011" t="n">
        <v>0.67</v>
      </c>
      <c r="I1011" t="n">
        <v>28</v>
      </c>
      <c r="J1011" t="n">
        <v>320.49</v>
      </c>
      <c r="K1011" t="n">
        <v>61.82</v>
      </c>
      <c r="L1011" t="n">
        <v>12</v>
      </c>
      <c r="M1011" t="n">
        <v>26</v>
      </c>
      <c r="N1011" t="n">
        <v>96.67</v>
      </c>
      <c r="O1011" t="n">
        <v>39761.81</v>
      </c>
      <c r="P1011" t="n">
        <v>451.09</v>
      </c>
      <c r="Q1011" t="n">
        <v>452.62</v>
      </c>
      <c r="R1011" t="n">
        <v>87.58</v>
      </c>
      <c r="S1011" t="n">
        <v>57.64</v>
      </c>
      <c r="T1011" t="n">
        <v>12789.3</v>
      </c>
      <c r="U1011" t="n">
        <v>0.66</v>
      </c>
      <c r="V1011" t="n">
        <v>0.87</v>
      </c>
      <c r="W1011" t="n">
        <v>6.84</v>
      </c>
      <c r="X1011" t="n">
        <v>0.78</v>
      </c>
      <c r="Y1011" t="n">
        <v>1</v>
      </c>
      <c r="Z1011" t="n">
        <v>10</v>
      </c>
    </row>
    <row r="1012">
      <c r="A1012" t="n">
        <v>45</v>
      </c>
      <c r="B1012" t="n">
        <v>150</v>
      </c>
      <c r="C1012" t="inlineStr">
        <is>
          <t xml:space="preserve">CONCLUIDO	</t>
        </is>
      </c>
      <c r="D1012" t="n">
        <v>3.4435</v>
      </c>
      <c r="E1012" t="n">
        <v>29.04</v>
      </c>
      <c r="F1012" t="n">
        <v>24.49</v>
      </c>
      <c r="G1012" t="n">
        <v>52.47</v>
      </c>
      <c r="H1012" t="n">
        <v>0.68</v>
      </c>
      <c r="I1012" t="n">
        <v>28</v>
      </c>
      <c r="J1012" t="n">
        <v>321.06</v>
      </c>
      <c r="K1012" t="n">
        <v>61.82</v>
      </c>
      <c r="L1012" t="n">
        <v>12.25</v>
      </c>
      <c r="M1012" t="n">
        <v>26</v>
      </c>
      <c r="N1012" t="n">
        <v>96.98999999999999</v>
      </c>
      <c r="O1012" t="n">
        <v>39831.64</v>
      </c>
      <c r="P1012" t="n">
        <v>450.85</v>
      </c>
      <c r="Q1012" t="n">
        <v>452.59</v>
      </c>
      <c r="R1012" t="n">
        <v>87.11</v>
      </c>
      <c r="S1012" t="n">
        <v>57.64</v>
      </c>
      <c r="T1012" t="n">
        <v>12554.69</v>
      </c>
      <c r="U1012" t="n">
        <v>0.66</v>
      </c>
      <c r="V1012" t="n">
        <v>0.87</v>
      </c>
      <c r="W1012" t="n">
        <v>6.84</v>
      </c>
      <c r="X1012" t="n">
        <v>0.76</v>
      </c>
      <c r="Y1012" t="n">
        <v>1</v>
      </c>
      <c r="Z1012" t="n">
        <v>10</v>
      </c>
    </row>
    <row r="1013">
      <c r="A1013" t="n">
        <v>46</v>
      </c>
      <c r="B1013" t="n">
        <v>150</v>
      </c>
      <c r="C1013" t="inlineStr">
        <is>
          <t xml:space="preserve">CONCLUIDO	</t>
        </is>
      </c>
      <c r="D1013" t="n">
        <v>3.4517</v>
      </c>
      <c r="E1013" t="n">
        <v>28.97</v>
      </c>
      <c r="F1013" t="n">
        <v>24.47</v>
      </c>
      <c r="G1013" t="n">
        <v>54.39</v>
      </c>
      <c r="H1013" t="n">
        <v>0.6899999999999999</v>
      </c>
      <c r="I1013" t="n">
        <v>27</v>
      </c>
      <c r="J1013" t="n">
        <v>321.63</v>
      </c>
      <c r="K1013" t="n">
        <v>61.82</v>
      </c>
      <c r="L1013" t="n">
        <v>12.5</v>
      </c>
      <c r="M1013" t="n">
        <v>25</v>
      </c>
      <c r="N1013" t="n">
        <v>97.31</v>
      </c>
      <c r="O1013" t="n">
        <v>39901.61</v>
      </c>
      <c r="P1013" t="n">
        <v>450.65</v>
      </c>
      <c r="Q1013" t="n">
        <v>452.62</v>
      </c>
      <c r="R1013" t="n">
        <v>86.84</v>
      </c>
      <c r="S1013" t="n">
        <v>57.64</v>
      </c>
      <c r="T1013" t="n">
        <v>12423.08</v>
      </c>
      <c r="U1013" t="n">
        <v>0.66</v>
      </c>
      <c r="V1013" t="n">
        <v>0.87</v>
      </c>
      <c r="W1013" t="n">
        <v>6.84</v>
      </c>
      <c r="X1013" t="n">
        <v>0.75</v>
      </c>
      <c r="Y1013" t="n">
        <v>1</v>
      </c>
      <c r="Z1013" t="n">
        <v>10</v>
      </c>
    </row>
    <row r="1014">
      <c r="A1014" t="n">
        <v>47</v>
      </c>
      <c r="B1014" t="n">
        <v>150</v>
      </c>
      <c r="C1014" t="inlineStr">
        <is>
          <t xml:space="preserve">CONCLUIDO	</t>
        </is>
      </c>
      <c r="D1014" t="n">
        <v>3.4527</v>
      </c>
      <c r="E1014" t="n">
        <v>28.96</v>
      </c>
      <c r="F1014" t="n">
        <v>24.47</v>
      </c>
      <c r="G1014" t="n">
        <v>54.37</v>
      </c>
      <c r="H1014" t="n">
        <v>0.71</v>
      </c>
      <c r="I1014" t="n">
        <v>27</v>
      </c>
      <c r="J1014" t="n">
        <v>322.2</v>
      </c>
      <c r="K1014" t="n">
        <v>61.82</v>
      </c>
      <c r="L1014" t="n">
        <v>12.75</v>
      </c>
      <c r="M1014" t="n">
        <v>25</v>
      </c>
      <c r="N1014" t="n">
        <v>97.62</v>
      </c>
      <c r="O1014" t="n">
        <v>39971.73</v>
      </c>
      <c r="P1014" t="n">
        <v>450.55</v>
      </c>
      <c r="Q1014" t="n">
        <v>452.61</v>
      </c>
      <c r="R1014" t="n">
        <v>86.48999999999999</v>
      </c>
      <c r="S1014" t="n">
        <v>57.64</v>
      </c>
      <c r="T1014" t="n">
        <v>12245.71</v>
      </c>
      <c r="U1014" t="n">
        <v>0.67</v>
      </c>
      <c r="V1014" t="n">
        <v>0.87</v>
      </c>
      <c r="W1014" t="n">
        <v>6.84</v>
      </c>
      <c r="X1014" t="n">
        <v>0.74</v>
      </c>
      <c r="Y1014" t="n">
        <v>1</v>
      </c>
      <c r="Z1014" t="n">
        <v>10</v>
      </c>
    </row>
    <row r="1015">
      <c r="A1015" t="n">
        <v>48</v>
      </c>
      <c r="B1015" t="n">
        <v>150</v>
      </c>
      <c r="C1015" t="inlineStr">
        <is>
          <t xml:space="preserve">CONCLUIDO	</t>
        </is>
      </c>
      <c r="D1015" t="n">
        <v>3.4637</v>
      </c>
      <c r="E1015" t="n">
        <v>28.87</v>
      </c>
      <c r="F1015" t="n">
        <v>24.43</v>
      </c>
      <c r="G1015" t="n">
        <v>56.38</v>
      </c>
      <c r="H1015" t="n">
        <v>0.72</v>
      </c>
      <c r="I1015" t="n">
        <v>26</v>
      </c>
      <c r="J1015" t="n">
        <v>322.77</v>
      </c>
      <c r="K1015" t="n">
        <v>61.82</v>
      </c>
      <c r="L1015" t="n">
        <v>13</v>
      </c>
      <c r="M1015" t="n">
        <v>24</v>
      </c>
      <c r="N1015" t="n">
        <v>97.94</v>
      </c>
      <c r="O1015" t="n">
        <v>40042</v>
      </c>
      <c r="P1015" t="n">
        <v>449.74</v>
      </c>
      <c r="Q1015" t="n">
        <v>452.58</v>
      </c>
      <c r="R1015" t="n">
        <v>85.22</v>
      </c>
      <c r="S1015" t="n">
        <v>57.64</v>
      </c>
      <c r="T1015" t="n">
        <v>11618.66</v>
      </c>
      <c r="U1015" t="n">
        <v>0.68</v>
      </c>
      <c r="V1015" t="n">
        <v>0.87</v>
      </c>
      <c r="W1015" t="n">
        <v>6.84</v>
      </c>
      <c r="X1015" t="n">
        <v>0.7</v>
      </c>
      <c r="Y1015" t="n">
        <v>1</v>
      </c>
      <c r="Z1015" t="n">
        <v>10</v>
      </c>
    </row>
    <row r="1016">
      <c r="A1016" t="n">
        <v>49</v>
      </c>
      <c r="B1016" t="n">
        <v>150</v>
      </c>
      <c r="C1016" t="inlineStr">
        <is>
          <t xml:space="preserve">CONCLUIDO	</t>
        </is>
      </c>
      <c r="D1016" t="n">
        <v>3.4601</v>
      </c>
      <c r="E1016" t="n">
        <v>28.9</v>
      </c>
      <c r="F1016" t="n">
        <v>24.46</v>
      </c>
      <c r="G1016" t="n">
        <v>56.44</v>
      </c>
      <c r="H1016" t="n">
        <v>0.73</v>
      </c>
      <c r="I1016" t="n">
        <v>26</v>
      </c>
      <c r="J1016" t="n">
        <v>323.34</v>
      </c>
      <c r="K1016" t="n">
        <v>61.82</v>
      </c>
      <c r="L1016" t="n">
        <v>13.25</v>
      </c>
      <c r="M1016" t="n">
        <v>24</v>
      </c>
      <c r="N1016" t="n">
        <v>98.27</v>
      </c>
      <c r="O1016" t="n">
        <v>40112.54</v>
      </c>
      <c r="P1016" t="n">
        <v>450.34</v>
      </c>
      <c r="Q1016" t="n">
        <v>452.67</v>
      </c>
      <c r="R1016" t="n">
        <v>85.95</v>
      </c>
      <c r="S1016" t="n">
        <v>57.64</v>
      </c>
      <c r="T1016" t="n">
        <v>11983.91</v>
      </c>
      <c r="U1016" t="n">
        <v>0.67</v>
      </c>
      <c r="V1016" t="n">
        <v>0.87</v>
      </c>
      <c r="W1016" t="n">
        <v>6.85</v>
      </c>
      <c r="X1016" t="n">
        <v>0.73</v>
      </c>
      <c r="Y1016" t="n">
        <v>1</v>
      </c>
      <c r="Z1016" t="n">
        <v>10</v>
      </c>
    </row>
    <row r="1017">
      <c r="A1017" t="n">
        <v>50</v>
      </c>
      <c r="B1017" t="n">
        <v>150</v>
      </c>
      <c r="C1017" t="inlineStr">
        <is>
          <t xml:space="preserve">CONCLUIDO	</t>
        </is>
      </c>
      <c r="D1017" t="n">
        <v>3.47</v>
      </c>
      <c r="E1017" t="n">
        <v>28.82</v>
      </c>
      <c r="F1017" t="n">
        <v>24.43</v>
      </c>
      <c r="G1017" t="n">
        <v>58.64</v>
      </c>
      <c r="H1017" t="n">
        <v>0.74</v>
      </c>
      <c r="I1017" t="n">
        <v>25</v>
      </c>
      <c r="J1017" t="n">
        <v>323.91</v>
      </c>
      <c r="K1017" t="n">
        <v>61.82</v>
      </c>
      <c r="L1017" t="n">
        <v>13.5</v>
      </c>
      <c r="M1017" t="n">
        <v>23</v>
      </c>
      <c r="N1017" t="n">
        <v>98.59</v>
      </c>
      <c r="O1017" t="n">
        <v>40183.11</v>
      </c>
      <c r="P1017" t="n">
        <v>449.98</v>
      </c>
      <c r="Q1017" t="n">
        <v>452.64</v>
      </c>
      <c r="R1017" t="n">
        <v>85.25</v>
      </c>
      <c r="S1017" t="n">
        <v>57.64</v>
      </c>
      <c r="T1017" t="n">
        <v>11638.22</v>
      </c>
      <c r="U1017" t="n">
        <v>0.68</v>
      </c>
      <c r="V1017" t="n">
        <v>0.87</v>
      </c>
      <c r="W1017" t="n">
        <v>6.84</v>
      </c>
      <c r="X1017" t="n">
        <v>0.71</v>
      </c>
      <c r="Y1017" t="n">
        <v>1</v>
      </c>
      <c r="Z1017" t="n">
        <v>10</v>
      </c>
    </row>
    <row r="1018">
      <c r="A1018" t="n">
        <v>51</v>
      </c>
      <c r="B1018" t="n">
        <v>150</v>
      </c>
      <c r="C1018" t="inlineStr">
        <is>
          <t xml:space="preserve">CONCLUIDO	</t>
        </is>
      </c>
      <c r="D1018" t="n">
        <v>3.4706</v>
      </c>
      <c r="E1018" t="n">
        <v>28.81</v>
      </c>
      <c r="F1018" t="n">
        <v>24.43</v>
      </c>
      <c r="G1018" t="n">
        <v>58.62</v>
      </c>
      <c r="H1018" t="n">
        <v>0.76</v>
      </c>
      <c r="I1018" t="n">
        <v>25</v>
      </c>
      <c r="J1018" t="n">
        <v>324.48</v>
      </c>
      <c r="K1018" t="n">
        <v>61.82</v>
      </c>
      <c r="L1018" t="n">
        <v>13.75</v>
      </c>
      <c r="M1018" t="n">
        <v>23</v>
      </c>
      <c r="N1018" t="n">
        <v>98.91</v>
      </c>
      <c r="O1018" t="n">
        <v>40253.84</v>
      </c>
      <c r="P1018" t="n">
        <v>449.9</v>
      </c>
      <c r="Q1018" t="n">
        <v>452.69</v>
      </c>
      <c r="R1018" t="n">
        <v>85.47</v>
      </c>
      <c r="S1018" t="n">
        <v>57.64</v>
      </c>
      <c r="T1018" t="n">
        <v>11747.68</v>
      </c>
      <c r="U1018" t="n">
        <v>0.67</v>
      </c>
      <c r="V1018" t="n">
        <v>0.87</v>
      </c>
      <c r="W1018" t="n">
        <v>6.83</v>
      </c>
      <c r="X1018" t="n">
        <v>0.7</v>
      </c>
      <c r="Y1018" t="n">
        <v>1</v>
      </c>
      <c r="Z1018" t="n">
        <v>10</v>
      </c>
    </row>
    <row r="1019">
      <c r="A1019" t="n">
        <v>52</v>
      </c>
      <c r="B1019" t="n">
        <v>150</v>
      </c>
      <c r="C1019" t="inlineStr">
        <is>
          <t xml:space="preserve">CONCLUIDO	</t>
        </is>
      </c>
      <c r="D1019" t="n">
        <v>3.4855</v>
      </c>
      <c r="E1019" t="n">
        <v>28.69</v>
      </c>
      <c r="F1019" t="n">
        <v>24.36</v>
      </c>
      <c r="G1019" t="n">
        <v>60.9</v>
      </c>
      <c r="H1019" t="n">
        <v>0.77</v>
      </c>
      <c r="I1019" t="n">
        <v>24</v>
      </c>
      <c r="J1019" t="n">
        <v>325.06</v>
      </c>
      <c r="K1019" t="n">
        <v>61.82</v>
      </c>
      <c r="L1019" t="n">
        <v>14</v>
      </c>
      <c r="M1019" t="n">
        <v>22</v>
      </c>
      <c r="N1019" t="n">
        <v>99.23999999999999</v>
      </c>
      <c r="O1019" t="n">
        <v>40324.71</v>
      </c>
      <c r="P1019" t="n">
        <v>448.88</v>
      </c>
      <c r="Q1019" t="n">
        <v>452.59</v>
      </c>
      <c r="R1019" t="n">
        <v>83.34</v>
      </c>
      <c r="S1019" t="n">
        <v>57.64</v>
      </c>
      <c r="T1019" t="n">
        <v>10688.98</v>
      </c>
      <c r="U1019" t="n">
        <v>0.6899999999999999</v>
      </c>
      <c r="V1019" t="n">
        <v>0.87</v>
      </c>
      <c r="W1019" t="n">
        <v>6.82</v>
      </c>
      <c r="X1019" t="n">
        <v>0.64</v>
      </c>
      <c r="Y1019" t="n">
        <v>1</v>
      </c>
      <c r="Z1019" t="n">
        <v>10</v>
      </c>
    </row>
    <row r="1020">
      <c r="A1020" t="n">
        <v>53</v>
      </c>
      <c r="B1020" t="n">
        <v>150</v>
      </c>
      <c r="C1020" t="inlineStr">
        <is>
          <t xml:space="preserve">CONCLUIDO	</t>
        </is>
      </c>
      <c r="D1020" t="n">
        <v>3.4827</v>
      </c>
      <c r="E1020" t="n">
        <v>28.71</v>
      </c>
      <c r="F1020" t="n">
        <v>24.38</v>
      </c>
      <c r="G1020" t="n">
        <v>60.96</v>
      </c>
      <c r="H1020" t="n">
        <v>0.78</v>
      </c>
      <c r="I1020" t="n">
        <v>24</v>
      </c>
      <c r="J1020" t="n">
        <v>325.63</v>
      </c>
      <c r="K1020" t="n">
        <v>61.82</v>
      </c>
      <c r="L1020" t="n">
        <v>14.25</v>
      </c>
      <c r="M1020" t="n">
        <v>22</v>
      </c>
      <c r="N1020" t="n">
        <v>99.56</v>
      </c>
      <c r="O1020" t="n">
        <v>40395.74</v>
      </c>
      <c r="P1020" t="n">
        <v>449.64</v>
      </c>
      <c r="Q1020" t="n">
        <v>452.68</v>
      </c>
      <c r="R1020" t="n">
        <v>83.8</v>
      </c>
      <c r="S1020" t="n">
        <v>57.64</v>
      </c>
      <c r="T1020" t="n">
        <v>10919.71</v>
      </c>
      <c r="U1020" t="n">
        <v>0.6899999999999999</v>
      </c>
      <c r="V1020" t="n">
        <v>0.87</v>
      </c>
      <c r="W1020" t="n">
        <v>6.83</v>
      </c>
      <c r="X1020" t="n">
        <v>0.66</v>
      </c>
      <c r="Y1020" t="n">
        <v>1</v>
      </c>
      <c r="Z1020" t="n">
        <v>10</v>
      </c>
    </row>
    <row r="1021">
      <c r="A1021" t="n">
        <v>54</v>
      </c>
      <c r="B1021" t="n">
        <v>150</v>
      </c>
      <c r="C1021" t="inlineStr">
        <is>
          <t xml:space="preserve">CONCLUIDO	</t>
        </is>
      </c>
      <c r="D1021" t="n">
        <v>3.4818</v>
      </c>
      <c r="E1021" t="n">
        <v>28.72</v>
      </c>
      <c r="F1021" t="n">
        <v>24.39</v>
      </c>
      <c r="G1021" t="n">
        <v>60.98</v>
      </c>
      <c r="H1021" t="n">
        <v>0.79</v>
      </c>
      <c r="I1021" t="n">
        <v>24</v>
      </c>
      <c r="J1021" t="n">
        <v>326.21</v>
      </c>
      <c r="K1021" t="n">
        <v>61.82</v>
      </c>
      <c r="L1021" t="n">
        <v>14.5</v>
      </c>
      <c r="M1021" t="n">
        <v>22</v>
      </c>
      <c r="N1021" t="n">
        <v>99.89</v>
      </c>
      <c r="O1021" t="n">
        <v>40466.92</v>
      </c>
      <c r="P1021" t="n">
        <v>449.42</v>
      </c>
      <c r="Q1021" t="n">
        <v>452.61</v>
      </c>
      <c r="R1021" t="n">
        <v>83.91</v>
      </c>
      <c r="S1021" t="n">
        <v>57.64</v>
      </c>
      <c r="T1021" t="n">
        <v>10972.58</v>
      </c>
      <c r="U1021" t="n">
        <v>0.6899999999999999</v>
      </c>
      <c r="V1021" t="n">
        <v>0.87</v>
      </c>
      <c r="W1021" t="n">
        <v>6.84</v>
      </c>
      <c r="X1021" t="n">
        <v>0.66</v>
      </c>
      <c r="Y1021" t="n">
        <v>1</v>
      </c>
      <c r="Z1021" t="n">
        <v>10</v>
      </c>
    </row>
    <row r="1022">
      <c r="A1022" t="n">
        <v>55</v>
      </c>
      <c r="B1022" t="n">
        <v>150</v>
      </c>
      <c r="C1022" t="inlineStr">
        <is>
          <t xml:space="preserve">CONCLUIDO	</t>
        </is>
      </c>
      <c r="D1022" t="n">
        <v>3.4938</v>
      </c>
      <c r="E1022" t="n">
        <v>28.62</v>
      </c>
      <c r="F1022" t="n">
        <v>24.35</v>
      </c>
      <c r="G1022" t="n">
        <v>63.51</v>
      </c>
      <c r="H1022" t="n">
        <v>0.8</v>
      </c>
      <c r="I1022" t="n">
        <v>23</v>
      </c>
      <c r="J1022" t="n">
        <v>326.79</v>
      </c>
      <c r="K1022" t="n">
        <v>61.82</v>
      </c>
      <c r="L1022" t="n">
        <v>14.75</v>
      </c>
      <c r="M1022" t="n">
        <v>21</v>
      </c>
      <c r="N1022" t="n">
        <v>100.22</v>
      </c>
      <c r="O1022" t="n">
        <v>40538.25</v>
      </c>
      <c r="P1022" t="n">
        <v>448.73</v>
      </c>
      <c r="Q1022" t="n">
        <v>452.58</v>
      </c>
      <c r="R1022" t="n">
        <v>82.55</v>
      </c>
      <c r="S1022" t="n">
        <v>57.64</v>
      </c>
      <c r="T1022" t="n">
        <v>10298.04</v>
      </c>
      <c r="U1022" t="n">
        <v>0.7</v>
      </c>
      <c r="V1022" t="n">
        <v>0.87</v>
      </c>
      <c r="W1022" t="n">
        <v>6.83</v>
      </c>
      <c r="X1022" t="n">
        <v>0.62</v>
      </c>
      <c r="Y1022" t="n">
        <v>1</v>
      </c>
      <c r="Z1022" t="n">
        <v>10</v>
      </c>
    </row>
    <row r="1023">
      <c r="A1023" t="n">
        <v>56</v>
      </c>
      <c r="B1023" t="n">
        <v>150</v>
      </c>
      <c r="C1023" t="inlineStr">
        <is>
          <t xml:space="preserve">CONCLUIDO	</t>
        </is>
      </c>
      <c r="D1023" t="n">
        <v>3.4947</v>
      </c>
      <c r="E1023" t="n">
        <v>28.61</v>
      </c>
      <c r="F1023" t="n">
        <v>24.34</v>
      </c>
      <c r="G1023" t="n">
        <v>63.49</v>
      </c>
      <c r="H1023" t="n">
        <v>0.82</v>
      </c>
      <c r="I1023" t="n">
        <v>23</v>
      </c>
      <c r="J1023" t="n">
        <v>327.37</v>
      </c>
      <c r="K1023" t="n">
        <v>61.82</v>
      </c>
      <c r="L1023" t="n">
        <v>15</v>
      </c>
      <c r="M1023" t="n">
        <v>21</v>
      </c>
      <c r="N1023" t="n">
        <v>100.55</v>
      </c>
      <c r="O1023" t="n">
        <v>40609.74</v>
      </c>
      <c r="P1023" t="n">
        <v>448.7</v>
      </c>
      <c r="Q1023" t="n">
        <v>452.66</v>
      </c>
      <c r="R1023" t="n">
        <v>82.29000000000001</v>
      </c>
      <c r="S1023" t="n">
        <v>57.64</v>
      </c>
      <c r="T1023" t="n">
        <v>10170.43</v>
      </c>
      <c r="U1023" t="n">
        <v>0.7</v>
      </c>
      <c r="V1023" t="n">
        <v>0.87</v>
      </c>
      <c r="W1023" t="n">
        <v>6.83</v>
      </c>
      <c r="X1023" t="n">
        <v>0.61</v>
      </c>
      <c r="Y1023" t="n">
        <v>1</v>
      </c>
      <c r="Z1023" t="n">
        <v>10</v>
      </c>
    </row>
    <row r="1024">
      <c r="A1024" t="n">
        <v>57</v>
      </c>
      <c r="B1024" t="n">
        <v>150</v>
      </c>
      <c r="C1024" t="inlineStr">
        <is>
          <t xml:space="preserve">CONCLUIDO	</t>
        </is>
      </c>
      <c r="D1024" t="n">
        <v>3.493</v>
      </c>
      <c r="E1024" t="n">
        <v>28.63</v>
      </c>
      <c r="F1024" t="n">
        <v>24.35</v>
      </c>
      <c r="G1024" t="n">
        <v>63.53</v>
      </c>
      <c r="H1024" t="n">
        <v>0.83</v>
      </c>
      <c r="I1024" t="n">
        <v>23</v>
      </c>
      <c r="J1024" t="n">
        <v>327.95</v>
      </c>
      <c r="K1024" t="n">
        <v>61.82</v>
      </c>
      <c r="L1024" t="n">
        <v>15.25</v>
      </c>
      <c r="M1024" t="n">
        <v>21</v>
      </c>
      <c r="N1024" t="n">
        <v>100.88</v>
      </c>
      <c r="O1024" t="n">
        <v>40681.39</v>
      </c>
      <c r="P1024" t="n">
        <v>448.82</v>
      </c>
      <c r="Q1024" t="n">
        <v>452.71</v>
      </c>
      <c r="R1024" t="n">
        <v>82.94</v>
      </c>
      <c r="S1024" t="n">
        <v>57.64</v>
      </c>
      <c r="T1024" t="n">
        <v>10491.63</v>
      </c>
      <c r="U1024" t="n">
        <v>0.7</v>
      </c>
      <c r="V1024" t="n">
        <v>0.87</v>
      </c>
      <c r="W1024" t="n">
        <v>6.83</v>
      </c>
      <c r="X1024" t="n">
        <v>0.63</v>
      </c>
      <c r="Y1024" t="n">
        <v>1</v>
      </c>
      <c r="Z1024" t="n">
        <v>10</v>
      </c>
    </row>
    <row r="1025">
      <c r="A1025" t="n">
        <v>58</v>
      </c>
      <c r="B1025" t="n">
        <v>150</v>
      </c>
      <c r="C1025" t="inlineStr">
        <is>
          <t xml:space="preserve">CONCLUIDO	</t>
        </is>
      </c>
      <c r="D1025" t="n">
        <v>3.5046</v>
      </c>
      <c r="E1025" t="n">
        <v>28.53</v>
      </c>
      <c r="F1025" t="n">
        <v>24.31</v>
      </c>
      <c r="G1025" t="n">
        <v>66.31</v>
      </c>
      <c r="H1025" t="n">
        <v>0.84</v>
      </c>
      <c r="I1025" t="n">
        <v>22</v>
      </c>
      <c r="J1025" t="n">
        <v>328.53</v>
      </c>
      <c r="K1025" t="n">
        <v>61.82</v>
      </c>
      <c r="L1025" t="n">
        <v>15.5</v>
      </c>
      <c r="M1025" t="n">
        <v>20</v>
      </c>
      <c r="N1025" t="n">
        <v>101.21</v>
      </c>
      <c r="O1025" t="n">
        <v>40753.2</v>
      </c>
      <c r="P1025" t="n">
        <v>448.52</v>
      </c>
      <c r="Q1025" t="n">
        <v>452.57</v>
      </c>
      <c r="R1025" t="n">
        <v>81.53</v>
      </c>
      <c r="S1025" t="n">
        <v>57.64</v>
      </c>
      <c r="T1025" t="n">
        <v>9794.99</v>
      </c>
      <c r="U1025" t="n">
        <v>0.71</v>
      </c>
      <c r="V1025" t="n">
        <v>0.87</v>
      </c>
      <c r="W1025" t="n">
        <v>6.83</v>
      </c>
      <c r="X1025" t="n">
        <v>0.59</v>
      </c>
      <c r="Y1025" t="n">
        <v>1</v>
      </c>
      <c r="Z1025" t="n">
        <v>10</v>
      </c>
    </row>
    <row r="1026">
      <c r="A1026" t="n">
        <v>59</v>
      </c>
      <c r="B1026" t="n">
        <v>150</v>
      </c>
      <c r="C1026" t="inlineStr">
        <is>
          <t xml:space="preserve">CONCLUIDO	</t>
        </is>
      </c>
      <c r="D1026" t="n">
        <v>3.5033</v>
      </c>
      <c r="E1026" t="n">
        <v>28.54</v>
      </c>
      <c r="F1026" t="n">
        <v>24.33</v>
      </c>
      <c r="G1026" t="n">
        <v>66.34</v>
      </c>
      <c r="H1026" t="n">
        <v>0.85</v>
      </c>
      <c r="I1026" t="n">
        <v>22</v>
      </c>
      <c r="J1026" t="n">
        <v>329.12</v>
      </c>
      <c r="K1026" t="n">
        <v>61.82</v>
      </c>
      <c r="L1026" t="n">
        <v>15.75</v>
      </c>
      <c r="M1026" t="n">
        <v>20</v>
      </c>
      <c r="N1026" t="n">
        <v>101.54</v>
      </c>
      <c r="O1026" t="n">
        <v>40825.16</v>
      </c>
      <c r="P1026" t="n">
        <v>448.74</v>
      </c>
      <c r="Q1026" t="n">
        <v>452.58</v>
      </c>
      <c r="R1026" t="n">
        <v>81.90000000000001</v>
      </c>
      <c r="S1026" t="n">
        <v>57.64</v>
      </c>
      <c r="T1026" t="n">
        <v>9979.370000000001</v>
      </c>
      <c r="U1026" t="n">
        <v>0.7</v>
      </c>
      <c r="V1026" t="n">
        <v>0.87</v>
      </c>
      <c r="W1026" t="n">
        <v>6.83</v>
      </c>
      <c r="X1026" t="n">
        <v>0.6</v>
      </c>
      <c r="Y1026" t="n">
        <v>1</v>
      </c>
      <c r="Z1026" t="n">
        <v>10</v>
      </c>
    </row>
    <row r="1027">
      <c r="A1027" t="n">
        <v>60</v>
      </c>
      <c r="B1027" t="n">
        <v>150</v>
      </c>
      <c r="C1027" t="inlineStr">
        <is>
          <t xml:space="preserve">CONCLUIDO	</t>
        </is>
      </c>
      <c r="D1027" t="n">
        <v>3.5032</v>
      </c>
      <c r="E1027" t="n">
        <v>28.55</v>
      </c>
      <c r="F1027" t="n">
        <v>24.33</v>
      </c>
      <c r="G1027" t="n">
        <v>66.34</v>
      </c>
      <c r="H1027" t="n">
        <v>0.86</v>
      </c>
      <c r="I1027" t="n">
        <v>22</v>
      </c>
      <c r="J1027" t="n">
        <v>329.7</v>
      </c>
      <c r="K1027" t="n">
        <v>61.82</v>
      </c>
      <c r="L1027" t="n">
        <v>16</v>
      </c>
      <c r="M1027" t="n">
        <v>20</v>
      </c>
      <c r="N1027" t="n">
        <v>101.88</v>
      </c>
      <c r="O1027" t="n">
        <v>40897.29</v>
      </c>
      <c r="P1027" t="n">
        <v>448.61</v>
      </c>
      <c r="Q1027" t="n">
        <v>452.57</v>
      </c>
      <c r="R1027" t="n">
        <v>81.76000000000001</v>
      </c>
      <c r="S1027" t="n">
        <v>57.64</v>
      </c>
      <c r="T1027" t="n">
        <v>9907.200000000001</v>
      </c>
      <c r="U1027" t="n">
        <v>0.71</v>
      </c>
      <c r="V1027" t="n">
        <v>0.87</v>
      </c>
      <c r="W1027" t="n">
        <v>6.83</v>
      </c>
      <c r="X1027" t="n">
        <v>0.6</v>
      </c>
      <c r="Y1027" t="n">
        <v>1</v>
      </c>
      <c r="Z1027" t="n">
        <v>10</v>
      </c>
    </row>
    <row r="1028">
      <c r="A1028" t="n">
        <v>61</v>
      </c>
      <c r="B1028" t="n">
        <v>150</v>
      </c>
      <c r="C1028" t="inlineStr">
        <is>
          <t xml:space="preserve">CONCLUIDO	</t>
        </is>
      </c>
      <c r="D1028" t="n">
        <v>3.5154</v>
      </c>
      <c r="E1028" t="n">
        <v>28.45</v>
      </c>
      <c r="F1028" t="n">
        <v>24.28</v>
      </c>
      <c r="G1028" t="n">
        <v>69.38</v>
      </c>
      <c r="H1028" t="n">
        <v>0.88</v>
      </c>
      <c r="I1028" t="n">
        <v>21</v>
      </c>
      <c r="J1028" t="n">
        <v>330.29</v>
      </c>
      <c r="K1028" t="n">
        <v>61.82</v>
      </c>
      <c r="L1028" t="n">
        <v>16.25</v>
      </c>
      <c r="M1028" t="n">
        <v>19</v>
      </c>
      <c r="N1028" t="n">
        <v>102.21</v>
      </c>
      <c r="O1028" t="n">
        <v>40969.57</v>
      </c>
      <c r="P1028" t="n">
        <v>448.13</v>
      </c>
      <c r="Q1028" t="n">
        <v>452.61</v>
      </c>
      <c r="R1028" t="n">
        <v>80.31</v>
      </c>
      <c r="S1028" t="n">
        <v>57.64</v>
      </c>
      <c r="T1028" t="n">
        <v>9185.959999999999</v>
      </c>
      <c r="U1028" t="n">
        <v>0.72</v>
      </c>
      <c r="V1028" t="n">
        <v>0.87</v>
      </c>
      <c r="W1028" t="n">
        <v>6.83</v>
      </c>
      <c r="X1028" t="n">
        <v>0.5600000000000001</v>
      </c>
      <c r="Y1028" t="n">
        <v>1</v>
      </c>
      <c r="Z1028" t="n">
        <v>10</v>
      </c>
    </row>
    <row r="1029">
      <c r="A1029" t="n">
        <v>62</v>
      </c>
      <c r="B1029" t="n">
        <v>150</v>
      </c>
      <c r="C1029" t="inlineStr">
        <is>
          <t xml:space="preserve">CONCLUIDO	</t>
        </is>
      </c>
      <c r="D1029" t="n">
        <v>3.5139</v>
      </c>
      <c r="E1029" t="n">
        <v>28.46</v>
      </c>
      <c r="F1029" t="n">
        <v>24.29</v>
      </c>
      <c r="G1029" t="n">
        <v>69.41</v>
      </c>
      <c r="H1029" t="n">
        <v>0.89</v>
      </c>
      <c r="I1029" t="n">
        <v>21</v>
      </c>
      <c r="J1029" t="n">
        <v>330.87</v>
      </c>
      <c r="K1029" t="n">
        <v>61.82</v>
      </c>
      <c r="L1029" t="n">
        <v>16.5</v>
      </c>
      <c r="M1029" t="n">
        <v>19</v>
      </c>
      <c r="N1029" t="n">
        <v>102.55</v>
      </c>
      <c r="O1029" t="n">
        <v>41042.02</v>
      </c>
      <c r="P1029" t="n">
        <v>448.45</v>
      </c>
      <c r="Q1029" t="n">
        <v>452.6</v>
      </c>
      <c r="R1029" t="n">
        <v>80.95</v>
      </c>
      <c r="S1029" t="n">
        <v>57.64</v>
      </c>
      <c r="T1029" t="n">
        <v>9509.209999999999</v>
      </c>
      <c r="U1029" t="n">
        <v>0.71</v>
      </c>
      <c r="V1029" t="n">
        <v>0.87</v>
      </c>
      <c r="W1029" t="n">
        <v>6.83</v>
      </c>
      <c r="X1029" t="n">
        <v>0.57</v>
      </c>
      <c r="Y1029" t="n">
        <v>1</v>
      </c>
      <c r="Z1029" t="n">
        <v>10</v>
      </c>
    </row>
    <row r="1030">
      <c r="A1030" t="n">
        <v>63</v>
      </c>
      <c r="B1030" t="n">
        <v>150</v>
      </c>
      <c r="C1030" t="inlineStr">
        <is>
          <t xml:space="preserve">CONCLUIDO	</t>
        </is>
      </c>
      <c r="D1030" t="n">
        <v>3.5139</v>
      </c>
      <c r="E1030" t="n">
        <v>28.46</v>
      </c>
      <c r="F1030" t="n">
        <v>24.29</v>
      </c>
      <c r="G1030" t="n">
        <v>69.41</v>
      </c>
      <c r="H1030" t="n">
        <v>0.9</v>
      </c>
      <c r="I1030" t="n">
        <v>21</v>
      </c>
      <c r="J1030" t="n">
        <v>331.46</v>
      </c>
      <c r="K1030" t="n">
        <v>61.82</v>
      </c>
      <c r="L1030" t="n">
        <v>16.75</v>
      </c>
      <c r="M1030" t="n">
        <v>19</v>
      </c>
      <c r="N1030" t="n">
        <v>102.89</v>
      </c>
      <c r="O1030" t="n">
        <v>41114.63</v>
      </c>
      <c r="P1030" t="n">
        <v>448.36</v>
      </c>
      <c r="Q1030" t="n">
        <v>452.61</v>
      </c>
      <c r="R1030" t="n">
        <v>81</v>
      </c>
      <c r="S1030" t="n">
        <v>57.64</v>
      </c>
      <c r="T1030" t="n">
        <v>9534.52</v>
      </c>
      <c r="U1030" t="n">
        <v>0.71</v>
      </c>
      <c r="V1030" t="n">
        <v>0.87</v>
      </c>
      <c r="W1030" t="n">
        <v>6.83</v>
      </c>
      <c r="X1030" t="n">
        <v>0.57</v>
      </c>
      <c r="Y1030" t="n">
        <v>1</v>
      </c>
      <c r="Z1030" t="n">
        <v>10</v>
      </c>
    </row>
    <row r="1031">
      <c r="A1031" t="n">
        <v>64</v>
      </c>
      <c r="B1031" t="n">
        <v>150</v>
      </c>
      <c r="C1031" t="inlineStr">
        <is>
          <t xml:space="preserve">CONCLUIDO	</t>
        </is>
      </c>
      <c r="D1031" t="n">
        <v>3.5237</v>
      </c>
      <c r="E1031" t="n">
        <v>28.38</v>
      </c>
      <c r="F1031" t="n">
        <v>24.27</v>
      </c>
      <c r="G1031" t="n">
        <v>72.81</v>
      </c>
      <c r="H1031" t="n">
        <v>0.91</v>
      </c>
      <c r="I1031" t="n">
        <v>20</v>
      </c>
      <c r="J1031" t="n">
        <v>332.05</v>
      </c>
      <c r="K1031" t="n">
        <v>61.82</v>
      </c>
      <c r="L1031" t="n">
        <v>17</v>
      </c>
      <c r="M1031" t="n">
        <v>18</v>
      </c>
      <c r="N1031" t="n">
        <v>103.23</v>
      </c>
      <c r="O1031" t="n">
        <v>41187.41</v>
      </c>
      <c r="P1031" t="n">
        <v>447.82</v>
      </c>
      <c r="Q1031" t="n">
        <v>452.58</v>
      </c>
      <c r="R1031" t="n">
        <v>79.92</v>
      </c>
      <c r="S1031" t="n">
        <v>57.64</v>
      </c>
      <c r="T1031" t="n">
        <v>8998.120000000001</v>
      </c>
      <c r="U1031" t="n">
        <v>0.72</v>
      </c>
      <c r="V1031" t="n">
        <v>0.87</v>
      </c>
      <c r="W1031" t="n">
        <v>6.83</v>
      </c>
      <c r="X1031" t="n">
        <v>0.55</v>
      </c>
      <c r="Y1031" t="n">
        <v>1</v>
      </c>
      <c r="Z1031" t="n">
        <v>10</v>
      </c>
    </row>
    <row r="1032">
      <c r="A1032" t="n">
        <v>65</v>
      </c>
      <c r="B1032" t="n">
        <v>150</v>
      </c>
      <c r="C1032" t="inlineStr">
        <is>
          <t xml:space="preserve">CONCLUIDO	</t>
        </is>
      </c>
      <c r="D1032" t="n">
        <v>3.5234</v>
      </c>
      <c r="E1032" t="n">
        <v>28.38</v>
      </c>
      <c r="F1032" t="n">
        <v>24.27</v>
      </c>
      <c r="G1032" t="n">
        <v>72.81999999999999</v>
      </c>
      <c r="H1032" t="n">
        <v>0.92</v>
      </c>
      <c r="I1032" t="n">
        <v>20</v>
      </c>
      <c r="J1032" t="n">
        <v>332.64</v>
      </c>
      <c r="K1032" t="n">
        <v>61.82</v>
      </c>
      <c r="L1032" t="n">
        <v>17.25</v>
      </c>
      <c r="M1032" t="n">
        <v>18</v>
      </c>
      <c r="N1032" t="n">
        <v>103.57</v>
      </c>
      <c r="O1032" t="n">
        <v>41260.35</v>
      </c>
      <c r="P1032" t="n">
        <v>448.4</v>
      </c>
      <c r="Q1032" t="n">
        <v>452.6</v>
      </c>
      <c r="R1032" t="n">
        <v>80.14</v>
      </c>
      <c r="S1032" t="n">
        <v>57.64</v>
      </c>
      <c r="T1032" t="n">
        <v>9107.91</v>
      </c>
      <c r="U1032" t="n">
        <v>0.72</v>
      </c>
      <c r="V1032" t="n">
        <v>0.87</v>
      </c>
      <c r="W1032" t="n">
        <v>6.83</v>
      </c>
      <c r="X1032" t="n">
        <v>0.55</v>
      </c>
      <c r="Y1032" t="n">
        <v>1</v>
      </c>
      <c r="Z1032" t="n">
        <v>10</v>
      </c>
    </row>
    <row r="1033">
      <c r="A1033" t="n">
        <v>66</v>
      </c>
      <c r="B1033" t="n">
        <v>150</v>
      </c>
      <c r="C1033" t="inlineStr">
        <is>
          <t xml:space="preserve">CONCLUIDO	</t>
        </is>
      </c>
      <c r="D1033" t="n">
        <v>3.5237</v>
      </c>
      <c r="E1033" t="n">
        <v>28.38</v>
      </c>
      <c r="F1033" t="n">
        <v>24.27</v>
      </c>
      <c r="G1033" t="n">
        <v>72.81</v>
      </c>
      <c r="H1033" t="n">
        <v>0.9399999999999999</v>
      </c>
      <c r="I1033" t="n">
        <v>20</v>
      </c>
      <c r="J1033" t="n">
        <v>333.24</v>
      </c>
      <c r="K1033" t="n">
        <v>61.82</v>
      </c>
      <c r="L1033" t="n">
        <v>17.5</v>
      </c>
      <c r="M1033" t="n">
        <v>18</v>
      </c>
      <c r="N1033" t="n">
        <v>103.92</v>
      </c>
      <c r="O1033" t="n">
        <v>41333.46</v>
      </c>
      <c r="P1033" t="n">
        <v>448.32</v>
      </c>
      <c r="Q1033" t="n">
        <v>452.58</v>
      </c>
      <c r="R1033" t="n">
        <v>80.22</v>
      </c>
      <c r="S1033" t="n">
        <v>57.64</v>
      </c>
      <c r="T1033" t="n">
        <v>9145.790000000001</v>
      </c>
      <c r="U1033" t="n">
        <v>0.72</v>
      </c>
      <c r="V1033" t="n">
        <v>0.87</v>
      </c>
      <c r="W1033" t="n">
        <v>6.82</v>
      </c>
      <c r="X1033" t="n">
        <v>0.55</v>
      </c>
      <c r="Y1033" t="n">
        <v>1</v>
      </c>
      <c r="Z1033" t="n">
        <v>10</v>
      </c>
    </row>
    <row r="1034">
      <c r="A1034" t="n">
        <v>67</v>
      </c>
      <c r="B1034" t="n">
        <v>150</v>
      </c>
      <c r="C1034" t="inlineStr">
        <is>
          <t xml:space="preserve">CONCLUIDO	</t>
        </is>
      </c>
      <c r="D1034" t="n">
        <v>3.525</v>
      </c>
      <c r="E1034" t="n">
        <v>28.37</v>
      </c>
      <c r="F1034" t="n">
        <v>24.26</v>
      </c>
      <c r="G1034" t="n">
        <v>72.78</v>
      </c>
      <c r="H1034" t="n">
        <v>0.95</v>
      </c>
      <c r="I1034" t="n">
        <v>20</v>
      </c>
      <c r="J1034" t="n">
        <v>333.83</v>
      </c>
      <c r="K1034" t="n">
        <v>61.82</v>
      </c>
      <c r="L1034" t="n">
        <v>17.75</v>
      </c>
      <c r="M1034" t="n">
        <v>18</v>
      </c>
      <c r="N1034" t="n">
        <v>104.26</v>
      </c>
      <c r="O1034" t="n">
        <v>41406.86</v>
      </c>
      <c r="P1034" t="n">
        <v>447.42</v>
      </c>
      <c r="Q1034" t="n">
        <v>452.68</v>
      </c>
      <c r="R1034" t="n">
        <v>80.08</v>
      </c>
      <c r="S1034" t="n">
        <v>57.64</v>
      </c>
      <c r="T1034" t="n">
        <v>9080.32</v>
      </c>
      <c r="U1034" t="n">
        <v>0.72</v>
      </c>
      <c r="V1034" t="n">
        <v>0.87</v>
      </c>
      <c r="W1034" t="n">
        <v>6.82</v>
      </c>
      <c r="X1034" t="n">
        <v>0.54</v>
      </c>
      <c r="Y1034" t="n">
        <v>1</v>
      </c>
      <c r="Z1034" t="n">
        <v>10</v>
      </c>
    </row>
    <row r="1035">
      <c r="A1035" t="n">
        <v>68</v>
      </c>
      <c r="B1035" t="n">
        <v>150</v>
      </c>
      <c r="C1035" t="inlineStr">
        <is>
          <t xml:space="preserve">CONCLUIDO	</t>
        </is>
      </c>
      <c r="D1035" t="n">
        <v>3.5334</v>
      </c>
      <c r="E1035" t="n">
        <v>28.3</v>
      </c>
      <c r="F1035" t="n">
        <v>24.25</v>
      </c>
      <c r="G1035" t="n">
        <v>76.58</v>
      </c>
      <c r="H1035" t="n">
        <v>0.96</v>
      </c>
      <c r="I1035" t="n">
        <v>19</v>
      </c>
      <c r="J1035" t="n">
        <v>334.43</v>
      </c>
      <c r="K1035" t="n">
        <v>61.82</v>
      </c>
      <c r="L1035" t="n">
        <v>18</v>
      </c>
      <c r="M1035" t="n">
        <v>17</v>
      </c>
      <c r="N1035" t="n">
        <v>104.61</v>
      </c>
      <c r="O1035" t="n">
        <v>41480.31</v>
      </c>
      <c r="P1035" t="n">
        <v>447.76</v>
      </c>
      <c r="Q1035" t="n">
        <v>452.58</v>
      </c>
      <c r="R1035" t="n">
        <v>79.47</v>
      </c>
      <c r="S1035" t="n">
        <v>57.64</v>
      </c>
      <c r="T1035" t="n">
        <v>8776.440000000001</v>
      </c>
      <c r="U1035" t="n">
        <v>0.73</v>
      </c>
      <c r="V1035" t="n">
        <v>0.87</v>
      </c>
      <c r="W1035" t="n">
        <v>6.82</v>
      </c>
      <c r="X1035" t="n">
        <v>0.52</v>
      </c>
      <c r="Y1035" t="n">
        <v>1</v>
      </c>
      <c r="Z1035" t="n">
        <v>10</v>
      </c>
    </row>
    <row r="1036">
      <c r="A1036" t="n">
        <v>69</v>
      </c>
      <c r="B1036" t="n">
        <v>150</v>
      </c>
      <c r="C1036" t="inlineStr">
        <is>
          <t xml:space="preserve">CONCLUIDO	</t>
        </is>
      </c>
      <c r="D1036" t="n">
        <v>3.5348</v>
      </c>
      <c r="E1036" t="n">
        <v>28.29</v>
      </c>
      <c r="F1036" t="n">
        <v>24.24</v>
      </c>
      <c r="G1036" t="n">
        <v>76.54000000000001</v>
      </c>
      <c r="H1036" t="n">
        <v>0.97</v>
      </c>
      <c r="I1036" t="n">
        <v>19</v>
      </c>
      <c r="J1036" t="n">
        <v>335.02</v>
      </c>
      <c r="K1036" t="n">
        <v>61.82</v>
      </c>
      <c r="L1036" t="n">
        <v>18.25</v>
      </c>
      <c r="M1036" t="n">
        <v>17</v>
      </c>
      <c r="N1036" t="n">
        <v>104.95</v>
      </c>
      <c r="O1036" t="n">
        <v>41553.93</v>
      </c>
      <c r="P1036" t="n">
        <v>447.81</v>
      </c>
      <c r="Q1036" t="n">
        <v>452.59</v>
      </c>
      <c r="R1036" t="n">
        <v>78.95999999999999</v>
      </c>
      <c r="S1036" t="n">
        <v>57.64</v>
      </c>
      <c r="T1036" t="n">
        <v>8522.16</v>
      </c>
      <c r="U1036" t="n">
        <v>0.73</v>
      </c>
      <c r="V1036" t="n">
        <v>0.87</v>
      </c>
      <c r="W1036" t="n">
        <v>6.83</v>
      </c>
      <c r="X1036" t="n">
        <v>0.51</v>
      </c>
      <c r="Y1036" t="n">
        <v>1</v>
      </c>
      <c r="Z1036" t="n">
        <v>10</v>
      </c>
    </row>
    <row r="1037">
      <c r="A1037" t="n">
        <v>70</v>
      </c>
      <c r="B1037" t="n">
        <v>150</v>
      </c>
      <c r="C1037" t="inlineStr">
        <is>
          <t xml:space="preserve">CONCLUIDO	</t>
        </is>
      </c>
      <c r="D1037" t="n">
        <v>3.5335</v>
      </c>
      <c r="E1037" t="n">
        <v>28.3</v>
      </c>
      <c r="F1037" t="n">
        <v>24.25</v>
      </c>
      <c r="G1037" t="n">
        <v>76.56999999999999</v>
      </c>
      <c r="H1037" t="n">
        <v>0.98</v>
      </c>
      <c r="I1037" t="n">
        <v>19</v>
      </c>
      <c r="J1037" t="n">
        <v>335.62</v>
      </c>
      <c r="K1037" t="n">
        <v>61.82</v>
      </c>
      <c r="L1037" t="n">
        <v>18.5</v>
      </c>
      <c r="M1037" t="n">
        <v>17</v>
      </c>
      <c r="N1037" t="n">
        <v>105.3</v>
      </c>
      <c r="O1037" t="n">
        <v>41627.72</v>
      </c>
      <c r="P1037" t="n">
        <v>448.16</v>
      </c>
      <c r="Q1037" t="n">
        <v>452.57</v>
      </c>
      <c r="R1037" t="n">
        <v>79.28</v>
      </c>
      <c r="S1037" t="n">
        <v>57.64</v>
      </c>
      <c r="T1037" t="n">
        <v>8683.049999999999</v>
      </c>
      <c r="U1037" t="n">
        <v>0.73</v>
      </c>
      <c r="V1037" t="n">
        <v>0.87</v>
      </c>
      <c r="W1037" t="n">
        <v>6.83</v>
      </c>
      <c r="X1037" t="n">
        <v>0.52</v>
      </c>
      <c r="Y1037" t="n">
        <v>1</v>
      </c>
      <c r="Z1037" t="n">
        <v>10</v>
      </c>
    </row>
    <row r="1038">
      <c r="A1038" t="n">
        <v>71</v>
      </c>
      <c r="B1038" t="n">
        <v>150</v>
      </c>
      <c r="C1038" t="inlineStr">
        <is>
          <t xml:space="preserve">CONCLUIDO	</t>
        </is>
      </c>
      <c r="D1038" t="n">
        <v>3.5344</v>
      </c>
      <c r="E1038" t="n">
        <v>28.29</v>
      </c>
      <c r="F1038" t="n">
        <v>24.24</v>
      </c>
      <c r="G1038" t="n">
        <v>76.55</v>
      </c>
      <c r="H1038" t="n">
        <v>0.99</v>
      </c>
      <c r="I1038" t="n">
        <v>19</v>
      </c>
      <c r="J1038" t="n">
        <v>336.22</v>
      </c>
      <c r="K1038" t="n">
        <v>61.82</v>
      </c>
      <c r="L1038" t="n">
        <v>18.75</v>
      </c>
      <c r="M1038" t="n">
        <v>17</v>
      </c>
      <c r="N1038" t="n">
        <v>105.65</v>
      </c>
      <c r="O1038" t="n">
        <v>41701.68</v>
      </c>
      <c r="P1038" t="n">
        <v>447.76</v>
      </c>
      <c r="Q1038" t="n">
        <v>452.61</v>
      </c>
      <c r="R1038" t="n">
        <v>79.17</v>
      </c>
      <c r="S1038" t="n">
        <v>57.64</v>
      </c>
      <c r="T1038" t="n">
        <v>8628.360000000001</v>
      </c>
      <c r="U1038" t="n">
        <v>0.73</v>
      </c>
      <c r="V1038" t="n">
        <v>0.87</v>
      </c>
      <c r="W1038" t="n">
        <v>6.82</v>
      </c>
      <c r="X1038" t="n">
        <v>0.52</v>
      </c>
      <c r="Y1038" t="n">
        <v>1</v>
      </c>
      <c r="Z1038" t="n">
        <v>10</v>
      </c>
    </row>
    <row r="1039">
      <c r="A1039" t="n">
        <v>72</v>
      </c>
      <c r="B1039" t="n">
        <v>150</v>
      </c>
      <c r="C1039" t="inlineStr">
        <is>
          <t xml:space="preserve">CONCLUIDO	</t>
        </is>
      </c>
      <c r="D1039" t="n">
        <v>3.547</v>
      </c>
      <c r="E1039" t="n">
        <v>28.19</v>
      </c>
      <c r="F1039" t="n">
        <v>24.2</v>
      </c>
      <c r="G1039" t="n">
        <v>80.65000000000001</v>
      </c>
      <c r="H1039" t="n">
        <v>1.01</v>
      </c>
      <c r="I1039" t="n">
        <v>18</v>
      </c>
      <c r="J1039" t="n">
        <v>336.82</v>
      </c>
      <c r="K1039" t="n">
        <v>61.82</v>
      </c>
      <c r="L1039" t="n">
        <v>19</v>
      </c>
      <c r="M1039" t="n">
        <v>16</v>
      </c>
      <c r="N1039" t="n">
        <v>106</v>
      </c>
      <c r="O1039" t="n">
        <v>41775.82</v>
      </c>
      <c r="P1039" t="n">
        <v>447.27</v>
      </c>
      <c r="Q1039" t="n">
        <v>452.6</v>
      </c>
      <c r="R1039" t="n">
        <v>77.70999999999999</v>
      </c>
      <c r="S1039" t="n">
        <v>57.64</v>
      </c>
      <c r="T1039" t="n">
        <v>7904.47</v>
      </c>
      <c r="U1039" t="n">
        <v>0.74</v>
      </c>
      <c r="V1039" t="n">
        <v>0.88</v>
      </c>
      <c r="W1039" t="n">
        <v>6.82</v>
      </c>
      <c r="X1039" t="n">
        <v>0.47</v>
      </c>
      <c r="Y1039" t="n">
        <v>1</v>
      </c>
      <c r="Z1039" t="n">
        <v>10</v>
      </c>
    </row>
    <row r="1040">
      <c r="A1040" t="n">
        <v>73</v>
      </c>
      <c r="B1040" t="n">
        <v>150</v>
      </c>
      <c r="C1040" t="inlineStr">
        <is>
          <t xml:space="preserve">CONCLUIDO	</t>
        </is>
      </c>
      <c r="D1040" t="n">
        <v>3.5445</v>
      </c>
      <c r="E1040" t="n">
        <v>28.21</v>
      </c>
      <c r="F1040" t="n">
        <v>24.22</v>
      </c>
      <c r="G1040" t="n">
        <v>80.72</v>
      </c>
      <c r="H1040" t="n">
        <v>1.02</v>
      </c>
      <c r="I1040" t="n">
        <v>18</v>
      </c>
      <c r="J1040" t="n">
        <v>337.43</v>
      </c>
      <c r="K1040" t="n">
        <v>61.82</v>
      </c>
      <c r="L1040" t="n">
        <v>19.25</v>
      </c>
      <c r="M1040" t="n">
        <v>16</v>
      </c>
      <c r="N1040" t="n">
        <v>106.35</v>
      </c>
      <c r="O1040" t="n">
        <v>41850.13</v>
      </c>
      <c r="P1040" t="n">
        <v>448.02</v>
      </c>
      <c r="Q1040" t="n">
        <v>452.56</v>
      </c>
      <c r="R1040" t="n">
        <v>78.45</v>
      </c>
      <c r="S1040" t="n">
        <v>57.64</v>
      </c>
      <c r="T1040" t="n">
        <v>8271.110000000001</v>
      </c>
      <c r="U1040" t="n">
        <v>0.73</v>
      </c>
      <c r="V1040" t="n">
        <v>0.88</v>
      </c>
      <c r="W1040" t="n">
        <v>6.82</v>
      </c>
      <c r="X1040" t="n">
        <v>0.49</v>
      </c>
      <c r="Y1040" t="n">
        <v>1</v>
      </c>
      <c r="Z1040" t="n">
        <v>10</v>
      </c>
    </row>
    <row r="1041">
      <c r="A1041" t="n">
        <v>74</v>
      </c>
      <c r="B1041" t="n">
        <v>150</v>
      </c>
      <c r="C1041" t="inlineStr">
        <is>
          <t xml:space="preserve">CONCLUIDO	</t>
        </is>
      </c>
      <c r="D1041" t="n">
        <v>3.5452</v>
      </c>
      <c r="E1041" t="n">
        <v>28.21</v>
      </c>
      <c r="F1041" t="n">
        <v>24.21</v>
      </c>
      <c r="G1041" t="n">
        <v>80.7</v>
      </c>
      <c r="H1041" t="n">
        <v>1.03</v>
      </c>
      <c r="I1041" t="n">
        <v>18</v>
      </c>
      <c r="J1041" t="n">
        <v>338.03</v>
      </c>
      <c r="K1041" t="n">
        <v>61.82</v>
      </c>
      <c r="L1041" t="n">
        <v>19.5</v>
      </c>
      <c r="M1041" t="n">
        <v>16</v>
      </c>
      <c r="N1041" t="n">
        <v>106.71</v>
      </c>
      <c r="O1041" t="n">
        <v>41924.62</v>
      </c>
      <c r="P1041" t="n">
        <v>448.08</v>
      </c>
      <c r="Q1041" t="n">
        <v>452.62</v>
      </c>
      <c r="R1041" t="n">
        <v>77.90000000000001</v>
      </c>
      <c r="S1041" t="n">
        <v>57.64</v>
      </c>
      <c r="T1041" t="n">
        <v>7999.89</v>
      </c>
      <c r="U1041" t="n">
        <v>0.74</v>
      </c>
      <c r="V1041" t="n">
        <v>0.88</v>
      </c>
      <c r="W1041" t="n">
        <v>6.83</v>
      </c>
      <c r="X1041" t="n">
        <v>0.49</v>
      </c>
      <c r="Y1041" t="n">
        <v>1</v>
      </c>
      <c r="Z1041" t="n">
        <v>10</v>
      </c>
    </row>
    <row r="1042">
      <c r="A1042" t="n">
        <v>75</v>
      </c>
      <c r="B1042" t="n">
        <v>150</v>
      </c>
      <c r="C1042" t="inlineStr">
        <is>
          <t xml:space="preserve">CONCLUIDO	</t>
        </is>
      </c>
      <c r="D1042" t="n">
        <v>3.5452</v>
      </c>
      <c r="E1042" t="n">
        <v>28.21</v>
      </c>
      <c r="F1042" t="n">
        <v>24.21</v>
      </c>
      <c r="G1042" t="n">
        <v>80.7</v>
      </c>
      <c r="H1042" t="n">
        <v>1.04</v>
      </c>
      <c r="I1042" t="n">
        <v>18</v>
      </c>
      <c r="J1042" t="n">
        <v>338.63</v>
      </c>
      <c r="K1042" t="n">
        <v>61.82</v>
      </c>
      <c r="L1042" t="n">
        <v>19.75</v>
      </c>
      <c r="M1042" t="n">
        <v>16</v>
      </c>
      <c r="N1042" t="n">
        <v>107.06</v>
      </c>
      <c r="O1042" t="n">
        <v>41999.28</v>
      </c>
      <c r="P1042" t="n">
        <v>447.85</v>
      </c>
      <c r="Q1042" t="n">
        <v>452.65</v>
      </c>
      <c r="R1042" t="n">
        <v>77.88</v>
      </c>
      <c r="S1042" t="n">
        <v>57.64</v>
      </c>
      <c r="T1042" t="n">
        <v>7987.66</v>
      </c>
      <c r="U1042" t="n">
        <v>0.74</v>
      </c>
      <c r="V1042" t="n">
        <v>0.88</v>
      </c>
      <c r="W1042" t="n">
        <v>6.83</v>
      </c>
      <c r="X1042" t="n">
        <v>0.48</v>
      </c>
      <c r="Y1042" t="n">
        <v>1</v>
      </c>
      <c r="Z1042" t="n">
        <v>10</v>
      </c>
    </row>
    <row r="1043">
      <c r="A1043" t="n">
        <v>76</v>
      </c>
      <c r="B1043" t="n">
        <v>150</v>
      </c>
      <c r="C1043" t="inlineStr">
        <is>
          <t xml:space="preserve">CONCLUIDO	</t>
        </is>
      </c>
      <c r="D1043" t="n">
        <v>3.557</v>
      </c>
      <c r="E1043" t="n">
        <v>28.11</v>
      </c>
      <c r="F1043" t="n">
        <v>24.17</v>
      </c>
      <c r="G1043" t="n">
        <v>85.31</v>
      </c>
      <c r="H1043" t="n">
        <v>1.05</v>
      </c>
      <c r="I1043" t="n">
        <v>17</v>
      </c>
      <c r="J1043" t="n">
        <v>339.24</v>
      </c>
      <c r="K1043" t="n">
        <v>61.82</v>
      </c>
      <c r="L1043" t="n">
        <v>20</v>
      </c>
      <c r="M1043" t="n">
        <v>15</v>
      </c>
      <c r="N1043" t="n">
        <v>107.42</v>
      </c>
      <c r="O1043" t="n">
        <v>42074.12</v>
      </c>
      <c r="P1043" t="n">
        <v>446.8</v>
      </c>
      <c r="Q1043" t="n">
        <v>452.56</v>
      </c>
      <c r="R1043" t="n">
        <v>76.94</v>
      </c>
      <c r="S1043" t="n">
        <v>57.64</v>
      </c>
      <c r="T1043" t="n">
        <v>7521.36</v>
      </c>
      <c r="U1043" t="n">
        <v>0.75</v>
      </c>
      <c r="V1043" t="n">
        <v>0.88</v>
      </c>
      <c r="W1043" t="n">
        <v>6.82</v>
      </c>
      <c r="X1043" t="n">
        <v>0.45</v>
      </c>
      <c r="Y1043" t="n">
        <v>1</v>
      </c>
      <c r="Z1043" t="n">
        <v>10</v>
      </c>
    </row>
    <row r="1044">
      <c r="A1044" t="n">
        <v>77</v>
      </c>
      <c r="B1044" t="n">
        <v>150</v>
      </c>
      <c r="C1044" t="inlineStr">
        <is>
          <t xml:space="preserve">CONCLUIDO	</t>
        </is>
      </c>
      <c r="D1044" t="n">
        <v>3.5564</v>
      </c>
      <c r="E1044" t="n">
        <v>28.12</v>
      </c>
      <c r="F1044" t="n">
        <v>24.18</v>
      </c>
      <c r="G1044" t="n">
        <v>85.33</v>
      </c>
      <c r="H1044" t="n">
        <v>1.06</v>
      </c>
      <c r="I1044" t="n">
        <v>17</v>
      </c>
      <c r="J1044" t="n">
        <v>339.85</v>
      </c>
      <c r="K1044" t="n">
        <v>61.82</v>
      </c>
      <c r="L1044" t="n">
        <v>20.25</v>
      </c>
      <c r="M1044" t="n">
        <v>15</v>
      </c>
      <c r="N1044" t="n">
        <v>107.78</v>
      </c>
      <c r="O1044" t="n">
        <v>42149.15</v>
      </c>
      <c r="P1044" t="n">
        <v>447.34</v>
      </c>
      <c r="Q1044" t="n">
        <v>452.57</v>
      </c>
      <c r="R1044" t="n">
        <v>76.75</v>
      </c>
      <c r="S1044" t="n">
        <v>57.64</v>
      </c>
      <c r="T1044" t="n">
        <v>7428.3</v>
      </c>
      <c r="U1044" t="n">
        <v>0.75</v>
      </c>
      <c r="V1044" t="n">
        <v>0.88</v>
      </c>
      <c r="W1044" t="n">
        <v>6.83</v>
      </c>
      <c r="X1044" t="n">
        <v>0.45</v>
      </c>
      <c r="Y1044" t="n">
        <v>1</v>
      </c>
      <c r="Z1044" t="n">
        <v>10</v>
      </c>
    </row>
    <row r="1045">
      <c r="A1045" t="n">
        <v>78</v>
      </c>
      <c r="B1045" t="n">
        <v>150</v>
      </c>
      <c r="C1045" t="inlineStr">
        <is>
          <t xml:space="preserve">CONCLUIDO	</t>
        </is>
      </c>
      <c r="D1045" t="n">
        <v>3.5567</v>
      </c>
      <c r="E1045" t="n">
        <v>28.12</v>
      </c>
      <c r="F1045" t="n">
        <v>24.17</v>
      </c>
      <c r="G1045" t="n">
        <v>85.31999999999999</v>
      </c>
      <c r="H1045" t="n">
        <v>1.07</v>
      </c>
      <c r="I1045" t="n">
        <v>17</v>
      </c>
      <c r="J1045" t="n">
        <v>340.46</v>
      </c>
      <c r="K1045" t="n">
        <v>61.82</v>
      </c>
      <c r="L1045" t="n">
        <v>20.5</v>
      </c>
      <c r="M1045" t="n">
        <v>15</v>
      </c>
      <c r="N1045" t="n">
        <v>108.14</v>
      </c>
      <c r="O1045" t="n">
        <v>42224.35</v>
      </c>
      <c r="P1045" t="n">
        <v>447.57</v>
      </c>
      <c r="Q1045" t="n">
        <v>452.64</v>
      </c>
      <c r="R1045" t="n">
        <v>77.08</v>
      </c>
      <c r="S1045" t="n">
        <v>57.64</v>
      </c>
      <c r="T1045" t="n">
        <v>7594.79</v>
      </c>
      <c r="U1045" t="n">
        <v>0.75</v>
      </c>
      <c r="V1045" t="n">
        <v>0.88</v>
      </c>
      <c r="W1045" t="n">
        <v>6.82</v>
      </c>
      <c r="X1045" t="n">
        <v>0.45</v>
      </c>
      <c r="Y1045" t="n">
        <v>1</v>
      </c>
      <c r="Z1045" t="n">
        <v>10</v>
      </c>
    </row>
    <row r="1046">
      <c r="A1046" t="n">
        <v>79</v>
      </c>
      <c r="B1046" t="n">
        <v>150</v>
      </c>
      <c r="C1046" t="inlineStr">
        <is>
          <t xml:space="preserve">CONCLUIDO	</t>
        </is>
      </c>
      <c r="D1046" t="n">
        <v>3.5572</v>
      </c>
      <c r="E1046" t="n">
        <v>28.11</v>
      </c>
      <c r="F1046" t="n">
        <v>24.17</v>
      </c>
      <c r="G1046" t="n">
        <v>85.31</v>
      </c>
      <c r="H1046" t="n">
        <v>1.08</v>
      </c>
      <c r="I1046" t="n">
        <v>17</v>
      </c>
      <c r="J1046" t="n">
        <v>341.07</v>
      </c>
      <c r="K1046" t="n">
        <v>61.82</v>
      </c>
      <c r="L1046" t="n">
        <v>20.75</v>
      </c>
      <c r="M1046" t="n">
        <v>15</v>
      </c>
      <c r="N1046" t="n">
        <v>108.5</v>
      </c>
      <c r="O1046" t="n">
        <v>42299.74</v>
      </c>
      <c r="P1046" t="n">
        <v>447.9</v>
      </c>
      <c r="Q1046" t="n">
        <v>452.63</v>
      </c>
      <c r="R1046" t="n">
        <v>76.68000000000001</v>
      </c>
      <c r="S1046" t="n">
        <v>57.64</v>
      </c>
      <c r="T1046" t="n">
        <v>7392.39</v>
      </c>
      <c r="U1046" t="n">
        <v>0.75</v>
      </c>
      <c r="V1046" t="n">
        <v>0.88</v>
      </c>
      <c r="W1046" t="n">
        <v>6.83</v>
      </c>
      <c r="X1046" t="n">
        <v>0.45</v>
      </c>
      <c r="Y1046" t="n">
        <v>1</v>
      </c>
      <c r="Z1046" t="n">
        <v>10</v>
      </c>
    </row>
    <row r="1047">
      <c r="A1047" t="n">
        <v>80</v>
      </c>
      <c r="B1047" t="n">
        <v>150</v>
      </c>
      <c r="C1047" t="inlineStr">
        <is>
          <t xml:space="preserve">CONCLUIDO	</t>
        </is>
      </c>
      <c r="D1047" t="n">
        <v>3.5545</v>
      </c>
      <c r="E1047" t="n">
        <v>28.13</v>
      </c>
      <c r="F1047" t="n">
        <v>24.19</v>
      </c>
      <c r="G1047" t="n">
        <v>85.38</v>
      </c>
      <c r="H1047" t="n">
        <v>1.1</v>
      </c>
      <c r="I1047" t="n">
        <v>17</v>
      </c>
      <c r="J1047" t="n">
        <v>341.68</v>
      </c>
      <c r="K1047" t="n">
        <v>61.82</v>
      </c>
      <c r="L1047" t="n">
        <v>21</v>
      </c>
      <c r="M1047" t="n">
        <v>15</v>
      </c>
      <c r="N1047" t="n">
        <v>108.86</v>
      </c>
      <c r="O1047" t="n">
        <v>42375.31</v>
      </c>
      <c r="P1047" t="n">
        <v>448.21</v>
      </c>
      <c r="Q1047" t="n">
        <v>452.58</v>
      </c>
      <c r="R1047" t="n">
        <v>77.56</v>
      </c>
      <c r="S1047" t="n">
        <v>57.64</v>
      </c>
      <c r="T1047" t="n">
        <v>7834.4</v>
      </c>
      <c r="U1047" t="n">
        <v>0.74</v>
      </c>
      <c r="V1047" t="n">
        <v>0.88</v>
      </c>
      <c r="W1047" t="n">
        <v>6.82</v>
      </c>
      <c r="X1047" t="n">
        <v>0.47</v>
      </c>
      <c r="Y1047" t="n">
        <v>1</v>
      </c>
      <c r="Z1047" t="n">
        <v>10</v>
      </c>
    </row>
    <row r="1048">
      <c r="A1048" t="n">
        <v>81</v>
      </c>
      <c r="B1048" t="n">
        <v>150</v>
      </c>
      <c r="C1048" t="inlineStr">
        <is>
          <t xml:space="preserve">CONCLUIDO	</t>
        </is>
      </c>
      <c r="D1048" t="n">
        <v>3.555</v>
      </c>
      <c r="E1048" t="n">
        <v>28.13</v>
      </c>
      <c r="F1048" t="n">
        <v>24.19</v>
      </c>
      <c r="G1048" t="n">
        <v>85.37</v>
      </c>
      <c r="H1048" t="n">
        <v>1.11</v>
      </c>
      <c r="I1048" t="n">
        <v>17</v>
      </c>
      <c r="J1048" t="n">
        <v>342.3</v>
      </c>
      <c r="K1048" t="n">
        <v>61.82</v>
      </c>
      <c r="L1048" t="n">
        <v>21.25</v>
      </c>
      <c r="M1048" t="n">
        <v>15</v>
      </c>
      <c r="N1048" t="n">
        <v>109.23</v>
      </c>
      <c r="O1048" t="n">
        <v>42451.07</v>
      </c>
      <c r="P1048" t="n">
        <v>448.02</v>
      </c>
      <c r="Q1048" t="n">
        <v>452.6</v>
      </c>
      <c r="R1048" t="n">
        <v>77.41</v>
      </c>
      <c r="S1048" t="n">
        <v>57.64</v>
      </c>
      <c r="T1048" t="n">
        <v>7758.4</v>
      </c>
      <c r="U1048" t="n">
        <v>0.74</v>
      </c>
      <c r="V1048" t="n">
        <v>0.88</v>
      </c>
      <c r="W1048" t="n">
        <v>6.82</v>
      </c>
      <c r="X1048" t="n">
        <v>0.46</v>
      </c>
      <c r="Y1048" t="n">
        <v>1</v>
      </c>
      <c r="Z1048" t="n">
        <v>10</v>
      </c>
    </row>
    <row r="1049">
      <c r="A1049" t="n">
        <v>82</v>
      </c>
      <c r="B1049" t="n">
        <v>150</v>
      </c>
      <c r="C1049" t="inlineStr">
        <is>
          <t xml:space="preserve">CONCLUIDO	</t>
        </is>
      </c>
      <c r="D1049" t="n">
        <v>3.5654</v>
      </c>
      <c r="E1049" t="n">
        <v>28.05</v>
      </c>
      <c r="F1049" t="n">
        <v>24.16</v>
      </c>
      <c r="G1049" t="n">
        <v>90.59999999999999</v>
      </c>
      <c r="H1049" t="n">
        <v>1.12</v>
      </c>
      <c r="I1049" t="n">
        <v>16</v>
      </c>
      <c r="J1049" t="n">
        <v>342.91</v>
      </c>
      <c r="K1049" t="n">
        <v>61.82</v>
      </c>
      <c r="L1049" t="n">
        <v>21.5</v>
      </c>
      <c r="M1049" t="n">
        <v>14</v>
      </c>
      <c r="N1049" t="n">
        <v>109.59</v>
      </c>
      <c r="O1049" t="n">
        <v>42527.02</v>
      </c>
      <c r="P1049" t="n">
        <v>447.77</v>
      </c>
      <c r="Q1049" t="n">
        <v>452.59</v>
      </c>
      <c r="R1049" t="n">
        <v>76.56</v>
      </c>
      <c r="S1049" t="n">
        <v>57.64</v>
      </c>
      <c r="T1049" t="n">
        <v>7339.47</v>
      </c>
      <c r="U1049" t="n">
        <v>0.75</v>
      </c>
      <c r="V1049" t="n">
        <v>0.88</v>
      </c>
      <c r="W1049" t="n">
        <v>6.82</v>
      </c>
      <c r="X1049" t="n">
        <v>0.44</v>
      </c>
      <c r="Y1049" t="n">
        <v>1</v>
      </c>
      <c r="Z1049" t="n">
        <v>10</v>
      </c>
    </row>
    <row r="1050">
      <c r="A1050" t="n">
        <v>83</v>
      </c>
      <c r="B1050" t="n">
        <v>150</v>
      </c>
      <c r="C1050" t="inlineStr">
        <is>
          <t xml:space="preserve">CONCLUIDO	</t>
        </is>
      </c>
      <c r="D1050" t="n">
        <v>3.5657</v>
      </c>
      <c r="E1050" t="n">
        <v>28.04</v>
      </c>
      <c r="F1050" t="n">
        <v>24.16</v>
      </c>
      <c r="G1050" t="n">
        <v>90.59</v>
      </c>
      <c r="H1050" t="n">
        <v>1.13</v>
      </c>
      <c r="I1050" t="n">
        <v>16</v>
      </c>
      <c r="J1050" t="n">
        <v>343.53</v>
      </c>
      <c r="K1050" t="n">
        <v>61.82</v>
      </c>
      <c r="L1050" t="n">
        <v>21.75</v>
      </c>
      <c r="M1050" t="n">
        <v>14</v>
      </c>
      <c r="N1050" t="n">
        <v>109.96</v>
      </c>
      <c r="O1050" t="n">
        <v>42603.15</v>
      </c>
      <c r="P1050" t="n">
        <v>447.78</v>
      </c>
      <c r="Q1050" t="n">
        <v>452.58</v>
      </c>
      <c r="R1050" t="n">
        <v>76.38</v>
      </c>
      <c r="S1050" t="n">
        <v>57.64</v>
      </c>
      <c r="T1050" t="n">
        <v>7247.31</v>
      </c>
      <c r="U1050" t="n">
        <v>0.75</v>
      </c>
      <c r="V1050" t="n">
        <v>0.88</v>
      </c>
      <c r="W1050" t="n">
        <v>6.82</v>
      </c>
      <c r="X1050" t="n">
        <v>0.43</v>
      </c>
      <c r="Y1050" t="n">
        <v>1</v>
      </c>
      <c r="Z1050" t="n">
        <v>10</v>
      </c>
    </row>
    <row r="1051">
      <c r="A1051" t="n">
        <v>84</v>
      </c>
      <c r="B1051" t="n">
        <v>150</v>
      </c>
      <c r="C1051" t="inlineStr">
        <is>
          <t xml:space="preserve">CONCLUIDO	</t>
        </is>
      </c>
      <c r="D1051" t="n">
        <v>3.5665</v>
      </c>
      <c r="E1051" t="n">
        <v>28.04</v>
      </c>
      <c r="F1051" t="n">
        <v>24.15</v>
      </c>
      <c r="G1051" t="n">
        <v>90.56999999999999</v>
      </c>
      <c r="H1051" t="n">
        <v>1.14</v>
      </c>
      <c r="I1051" t="n">
        <v>16</v>
      </c>
      <c r="J1051" t="n">
        <v>344.15</v>
      </c>
      <c r="K1051" t="n">
        <v>61.82</v>
      </c>
      <c r="L1051" t="n">
        <v>22</v>
      </c>
      <c r="M1051" t="n">
        <v>14</v>
      </c>
      <c r="N1051" t="n">
        <v>110.33</v>
      </c>
      <c r="O1051" t="n">
        <v>42679.6</v>
      </c>
      <c r="P1051" t="n">
        <v>447.88</v>
      </c>
      <c r="Q1051" t="n">
        <v>452.57</v>
      </c>
      <c r="R1051" t="n">
        <v>76.36</v>
      </c>
      <c r="S1051" t="n">
        <v>57.64</v>
      </c>
      <c r="T1051" t="n">
        <v>7235.98</v>
      </c>
      <c r="U1051" t="n">
        <v>0.75</v>
      </c>
      <c r="V1051" t="n">
        <v>0.88</v>
      </c>
      <c r="W1051" t="n">
        <v>6.82</v>
      </c>
      <c r="X1051" t="n">
        <v>0.43</v>
      </c>
      <c r="Y1051" t="n">
        <v>1</v>
      </c>
      <c r="Z1051" t="n">
        <v>10</v>
      </c>
    </row>
    <row r="1052">
      <c r="A1052" t="n">
        <v>85</v>
      </c>
      <c r="B1052" t="n">
        <v>150</v>
      </c>
      <c r="C1052" t="inlineStr">
        <is>
          <t xml:space="preserve">CONCLUIDO	</t>
        </is>
      </c>
      <c r="D1052" t="n">
        <v>3.5663</v>
      </c>
      <c r="E1052" t="n">
        <v>28.04</v>
      </c>
      <c r="F1052" t="n">
        <v>24.15</v>
      </c>
      <c r="G1052" t="n">
        <v>90.58</v>
      </c>
      <c r="H1052" t="n">
        <v>1.15</v>
      </c>
      <c r="I1052" t="n">
        <v>16</v>
      </c>
      <c r="J1052" t="n">
        <v>344.77</v>
      </c>
      <c r="K1052" t="n">
        <v>61.82</v>
      </c>
      <c r="L1052" t="n">
        <v>22.25</v>
      </c>
      <c r="M1052" t="n">
        <v>14</v>
      </c>
      <c r="N1052" t="n">
        <v>110.7</v>
      </c>
      <c r="O1052" t="n">
        <v>42756.12</v>
      </c>
      <c r="P1052" t="n">
        <v>448.2</v>
      </c>
      <c r="Q1052" t="n">
        <v>452.6</v>
      </c>
      <c r="R1052" t="n">
        <v>76.23999999999999</v>
      </c>
      <c r="S1052" t="n">
        <v>57.64</v>
      </c>
      <c r="T1052" t="n">
        <v>7177.84</v>
      </c>
      <c r="U1052" t="n">
        <v>0.76</v>
      </c>
      <c r="V1052" t="n">
        <v>0.88</v>
      </c>
      <c r="W1052" t="n">
        <v>6.82</v>
      </c>
      <c r="X1052" t="n">
        <v>0.43</v>
      </c>
      <c r="Y1052" t="n">
        <v>1</v>
      </c>
      <c r="Z1052" t="n">
        <v>10</v>
      </c>
    </row>
    <row r="1053">
      <c r="A1053" t="n">
        <v>86</v>
      </c>
      <c r="B1053" t="n">
        <v>150</v>
      </c>
      <c r="C1053" t="inlineStr">
        <is>
          <t xml:space="preserve">CONCLUIDO	</t>
        </is>
      </c>
      <c r="D1053" t="n">
        <v>3.5647</v>
      </c>
      <c r="E1053" t="n">
        <v>28.05</v>
      </c>
      <c r="F1053" t="n">
        <v>24.17</v>
      </c>
      <c r="G1053" t="n">
        <v>90.63</v>
      </c>
      <c r="H1053" t="n">
        <v>1.16</v>
      </c>
      <c r="I1053" t="n">
        <v>16</v>
      </c>
      <c r="J1053" t="n">
        <v>345.39</v>
      </c>
      <c r="K1053" t="n">
        <v>61.82</v>
      </c>
      <c r="L1053" t="n">
        <v>22.5</v>
      </c>
      <c r="M1053" t="n">
        <v>14</v>
      </c>
      <c r="N1053" t="n">
        <v>111.07</v>
      </c>
      <c r="O1053" t="n">
        <v>42832.82</v>
      </c>
      <c r="P1053" t="n">
        <v>448.62</v>
      </c>
      <c r="Q1053" t="n">
        <v>452.58</v>
      </c>
      <c r="R1053" t="n">
        <v>76.65000000000001</v>
      </c>
      <c r="S1053" t="n">
        <v>57.64</v>
      </c>
      <c r="T1053" t="n">
        <v>7385.4</v>
      </c>
      <c r="U1053" t="n">
        <v>0.75</v>
      </c>
      <c r="V1053" t="n">
        <v>0.88</v>
      </c>
      <c r="W1053" t="n">
        <v>6.82</v>
      </c>
      <c r="X1053" t="n">
        <v>0.44</v>
      </c>
      <c r="Y1053" t="n">
        <v>1</v>
      </c>
      <c r="Z1053" t="n">
        <v>10</v>
      </c>
    </row>
    <row r="1054">
      <c r="A1054" t="n">
        <v>87</v>
      </c>
      <c r="B1054" t="n">
        <v>150</v>
      </c>
      <c r="C1054" t="inlineStr">
        <is>
          <t xml:space="preserve">CONCLUIDO	</t>
        </is>
      </c>
      <c r="D1054" t="n">
        <v>3.565</v>
      </c>
      <c r="E1054" t="n">
        <v>28.05</v>
      </c>
      <c r="F1054" t="n">
        <v>24.16</v>
      </c>
      <c r="G1054" t="n">
        <v>90.62</v>
      </c>
      <c r="H1054" t="n">
        <v>1.17</v>
      </c>
      <c r="I1054" t="n">
        <v>16</v>
      </c>
      <c r="J1054" t="n">
        <v>346.02</v>
      </c>
      <c r="K1054" t="n">
        <v>61.82</v>
      </c>
      <c r="L1054" t="n">
        <v>22.75</v>
      </c>
      <c r="M1054" t="n">
        <v>14</v>
      </c>
      <c r="N1054" t="n">
        <v>111.45</v>
      </c>
      <c r="O1054" t="n">
        <v>42909.73</v>
      </c>
      <c r="P1054" t="n">
        <v>448.29</v>
      </c>
      <c r="Q1054" t="n">
        <v>452.62</v>
      </c>
      <c r="R1054" t="n">
        <v>76.64</v>
      </c>
      <c r="S1054" t="n">
        <v>57.64</v>
      </c>
      <c r="T1054" t="n">
        <v>7376.23</v>
      </c>
      <c r="U1054" t="n">
        <v>0.75</v>
      </c>
      <c r="V1054" t="n">
        <v>0.88</v>
      </c>
      <c r="W1054" t="n">
        <v>6.82</v>
      </c>
      <c r="X1054" t="n">
        <v>0.44</v>
      </c>
      <c r="Y1054" t="n">
        <v>1</v>
      </c>
      <c r="Z1054" t="n">
        <v>10</v>
      </c>
    </row>
    <row r="1055">
      <c r="A1055" t="n">
        <v>88</v>
      </c>
      <c r="B1055" t="n">
        <v>150</v>
      </c>
      <c r="C1055" t="inlineStr">
        <is>
          <t xml:space="preserve">CONCLUIDO	</t>
        </is>
      </c>
      <c r="D1055" t="n">
        <v>3.5761</v>
      </c>
      <c r="E1055" t="n">
        <v>27.96</v>
      </c>
      <c r="F1055" t="n">
        <v>24.13</v>
      </c>
      <c r="G1055" t="n">
        <v>96.53</v>
      </c>
      <c r="H1055" t="n">
        <v>1.18</v>
      </c>
      <c r="I1055" t="n">
        <v>15</v>
      </c>
      <c r="J1055" t="n">
        <v>346.64</v>
      </c>
      <c r="K1055" t="n">
        <v>61.82</v>
      </c>
      <c r="L1055" t="n">
        <v>23</v>
      </c>
      <c r="M1055" t="n">
        <v>13</v>
      </c>
      <c r="N1055" t="n">
        <v>111.82</v>
      </c>
      <c r="O1055" t="n">
        <v>42986.83</v>
      </c>
      <c r="P1055" t="n">
        <v>447.67</v>
      </c>
      <c r="Q1055" t="n">
        <v>452.59</v>
      </c>
      <c r="R1055" t="n">
        <v>75.63</v>
      </c>
      <c r="S1055" t="n">
        <v>57.64</v>
      </c>
      <c r="T1055" t="n">
        <v>6876.4</v>
      </c>
      <c r="U1055" t="n">
        <v>0.76</v>
      </c>
      <c r="V1055" t="n">
        <v>0.88</v>
      </c>
      <c r="W1055" t="n">
        <v>6.82</v>
      </c>
      <c r="X1055" t="n">
        <v>0.41</v>
      </c>
      <c r="Y1055" t="n">
        <v>1</v>
      </c>
      <c r="Z1055" t="n">
        <v>10</v>
      </c>
    </row>
    <row r="1056">
      <c r="A1056" t="n">
        <v>89</v>
      </c>
      <c r="B1056" t="n">
        <v>150</v>
      </c>
      <c r="C1056" t="inlineStr">
        <is>
          <t xml:space="preserve">CONCLUIDO	</t>
        </is>
      </c>
      <c r="D1056" t="n">
        <v>3.5784</v>
      </c>
      <c r="E1056" t="n">
        <v>27.95</v>
      </c>
      <c r="F1056" t="n">
        <v>24.11</v>
      </c>
      <c r="G1056" t="n">
        <v>96.45999999999999</v>
      </c>
      <c r="H1056" t="n">
        <v>1.19</v>
      </c>
      <c r="I1056" t="n">
        <v>15</v>
      </c>
      <c r="J1056" t="n">
        <v>347.27</v>
      </c>
      <c r="K1056" t="n">
        <v>61.82</v>
      </c>
      <c r="L1056" t="n">
        <v>23.25</v>
      </c>
      <c r="M1056" t="n">
        <v>13</v>
      </c>
      <c r="N1056" t="n">
        <v>112.2</v>
      </c>
      <c r="O1056" t="n">
        <v>43064.12</v>
      </c>
      <c r="P1056" t="n">
        <v>447.57</v>
      </c>
      <c r="Q1056" t="n">
        <v>452.59</v>
      </c>
      <c r="R1056" t="n">
        <v>74.91</v>
      </c>
      <c r="S1056" t="n">
        <v>57.64</v>
      </c>
      <c r="T1056" t="n">
        <v>6515.73</v>
      </c>
      <c r="U1056" t="n">
        <v>0.77</v>
      </c>
      <c r="V1056" t="n">
        <v>0.88</v>
      </c>
      <c r="W1056" t="n">
        <v>6.82</v>
      </c>
      <c r="X1056" t="n">
        <v>0.39</v>
      </c>
      <c r="Y1056" t="n">
        <v>1</v>
      </c>
      <c r="Z1056" t="n">
        <v>10</v>
      </c>
    </row>
    <row r="1057">
      <c r="A1057" t="n">
        <v>90</v>
      </c>
      <c r="B1057" t="n">
        <v>150</v>
      </c>
      <c r="C1057" t="inlineStr">
        <is>
          <t xml:space="preserve">CONCLUIDO	</t>
        </is>
      </c>
      <c r="D1057" t="n">
        <v>3.5769</v>
      </c>
      <c r="E1057" t="n">
        <v>27.96</v>
      </c>
      <c r="F1057" t="n">
        <v>24.13</v>
      </c>
      <c r="G1057" t="n">
        <v>96.51000000000001</v>
      </c>
      <c r="H1057" t="n">
        <v>1.2</v>
      </c>
      <c r="I1057" t="n">
        <v>15</v>
      </c>
      <c r="J1057" t="n">
        <v>347.9</v>
      </c>
      <c r="K1057" t="n">
        <v>61.82</v>
      </c>
      <c r="L1057" t="n">
        <v>23.5</v>
      </c>
      <c r="M1057" t="n">
        <v>13</v>
      </c>
      <c r="N1057" t="n">
        <v>112.58</v>
      </c>
      <c r="O1057" t="n">
        <v>43141.62</v>
      </c>
      <c r="P1057" t="n">
        <v>448.02</v>
      </c>
      <c r="Q1057" t="n">
        <v>452.64</v>
      </c>
      <c r="R1057" t="n">
        <v>75.48999999999999</v>
      </c>
      <c r="S1057" t="n">
        <v>57.64</v>
      </c>
      <c r="T1057" t="n">
        <v>6809.66</v>
      </c>
      <c r="U1057" t="n">
        <v>0.76</v>
      </c>
      <c r="V1057" t="n">
        <v>0.88</v>
      </c>
      <c r="W1057" t="n">
        <v>6.82</v>
      </c>
      <c r="X1057" t="n">
        <v>0.4</v>
      </c>
      <c r="Y1057" t="n">
        <v>1</v>
      </c>
      <c r="Z1057" t="n">
        <v>10</v>
      </c>
    </row>
    <row r="1058">
      <c r="A1058" t="n">
        <v>91</v>
      </c>
      <c r="B1058" t="n">
        <v>150</v>
      </c>
      <c r="C1058" t="inlineStr">
        <is>
          <t xml:space="preserve">CONCLUIDO	</t>
        </is>
      </c>
      <c r="D1058" t="n">
        <v>3.577</v>
      </c>
      <c r="E1058" t="n">
        <v>27.96</v>
      </c>
      <c r="F1058" t="n">
        <v>24.13</v>
      </c>
      <c r="G1058" t="n">
        <v>96.5</v>
      </c>
      <c r="H1058" t="n">
        <v>1.21</v>
      </c>
      <c r="I1058" t="n">
        <v>15</v>
      </c>
      <c r="J1058" t="n">
        <v>348.53</v>
      </c>
      <c r="K1058" t="n">
        <v>61.82</v>
      </c>
      <c r="L1058" t="n">
        <v>23.75</v>
      </c>
      <c r="M1058" t="n">
        <v>13</v>
      </c>
      <c r="N1058" t="n">
        <v>112.96</v>
      </c>
      <c r="O1058" t="n">
        <v>43219.31</v>
      </c>
      <c r="P1058" t="n">
        <v>448.27</v>
      </c>
      <c r="Q1058" t="n">
        <v>452.57</v>
      </c>
      <c r="R1058" t="n">
        <v>75.23999999999999</v>
      </c>
      <c r="S1058" t="n">
        <v>57.64</v>
      </c>
      <c r="T1058" t="n">
        <v>6685.25</v>
      </c>
      <c r="U1058" t="n">
        <v>0.77</v>
      </c>
      <c r="V1058" t="n">
        <v>0.88</v>
      </c>
      <c r="W1058" t="n">
        <v>6.82</v>
      </c>
      <c r="X1058" t="n">
        <v>0.4</v>
      </c>
      <c r="Y1058" t="n">
        <v>1</v>
      </c>
      <c r="Z1058" t="n">
        <v>10</v>
      </c>
    </row>
    <row r="1059">
      <c r="A1059" t="n">
        <v>92</v>
      </c>
      <c r="B1059" t="n">
        <v>150</v>
      </c>
      <c r="C1059" t="inlineStr">
        <is>
          <t xml:space="preserve">CONCLUIDO	</t>
        </is>
      </c>
      <c r="D1059" t="n">
        <v>3.577</v>
      </c>
      <c r="E1059" t="n">
        <v>27.96</v>
      </c>
      <c r="F1059" t="n">
        <v>24.13</v>
      </c>
      <c r="G1059" t="n">
        <v>96.5</v>
      </c>
      <c r="H1059" t="n">
        <v>1.23</v>
      </c>
      <c r="I1059" t="n">
        <v>15</v>
      </c>
      <c r="J1059" t="n">
        <v>349.16</v>
      </c>
      <c r="K1059" t="n">
        <v>61.82</v>
      </c>
      <c r="L1059" t="n">
        <v>24</v>
      </c>
      <c r="M1059" t="n">
        <v>13</v>
      </c>
      <c r="N1059" t="n">
        <v>113.34</v>
      </c>
      <c r="O1059" t="n">
        <v>43297.21</v>
      </c>
      <c r="P1059" t="n">
        <v>448.27</v>
      </c>
      <c r="Q1059" t="n">
        <v>452.57</v>
      </c>
      <c r="R1059" t="n">
        <v>75.34999999999999</v>
      </c>
      <c r="S1059" t="n">
        <v>57.64</v>
      </c>
      <c r="T1059" t="n">
        <v>6737.32</v>
      </c>
      <c r="U1059" t="n">
        <v>0.77</v>
      </c>
      <c r="V1059" t="n">
        <v>0.88</v>
      </c>
      <c r="W1059" t="n">
        <v>6.82</v>
      </c>
      <c r="X1059" t="n">
        <v>0.4</v>
      </c>
      <c r="Y1059" t="n">
        <v>1</v>
      </c>
      <c r="Z1059" t="n">
        <v>10</v>
      </c>
    </row>
    <row r="1060">
      <c r="A1060" t="n">
        <v>93</v>
      </c>
      <c r="B1060" t="n">
        <v>150</v>
      </c>
      <c r="C1060" t="inlineStr">
        <is>
          <t xml:space="preserve">CONCLUIDO	</t>
        </is>
      </c>
      <c r="D1060" t="n">
        <v>3.5776</v>
      </c>
      <c r="E1060" t="n">
        <v>27.95</v>
      </c>
      <c r="F1060" t="n">
        <v>24.12</v>
      </c>
      <c r="G1060" t="n">
        <v>96.48</v>
      </c>
      <c r="H1060" t="n">
        <v>1.24</v>
      </c>
      <c r="I1060" t="n">
        <v>15</v>
      </c>
      <c r="J1060" t="n">
        <v>349.79</v>
      </c>
      <c r="K1060" t="n">
        <v>61.82</v>
      </c>
      <c r="L1060" t="n">
        <v>24.25</v>
      </c>
      <c r="M1060" t="n">
        <v>13</v>
      </c>
      <c r="N1060" t="n">
        <v>113.72</v>
      </c>
      <c r="O1060" t="n">
        <v>43375.3</v>
      </c>
      <c r="P1060" t="n">
        <v>448.09</v>
      </c>
      <c r="Q1060" t="n">
        <v>452.57</v>
      </c>
      <c r="R1060" t="n">
        <v>75.08</v>
      </c>
      <c r="S1060" t="n">
        <v>57.64</v>
      </c>
      <c r="T1060" t="n">
        <v>6604.74</v>
      </c>
      <c r="U1060" t="n">
        <v>0.77</v>
      </c>
      <c r="V1060" t="n">
        <v>0.88</v>
      </c>
      <c r="W1060" t="n">
        <v>6.82</v>
      </c>
      <c r="X1060" t="n">
        <v>0.4</v>
      </c>
      <c r="Y1060" t="n">
        <v>1</v>
      </c>
      <c r="Z1060" t="n">
        <v>10</v>
      </c>
    </row>
    <row r="1061">
      <c r="A1061" t="n">
        <v>94</v>
      </c>
      <c r="B1061" t="n">
        <v>150</v>
      </c>
      <c r="C1061" t="inlineStr">
        <is>
          <t xml:space="preserve">CONCLUIDO	</t>
        </is>
      </c>
      <c r="D1061" t="n">
        <v>3.5771</v>
      </c>
      <c r="E1061" t="n">
        <v>27.96</v>
      </c>
      <c r="F1061" t="n">
        <v>24.12</v>
      </c>
      <c r="G1061" t="n">
        <v>96.5</v>
      </c>
      <c r="H1061" t="n">
        <v>1.25</v>
      </c>
      <c r="I1061" t="n">
        <v>15</v>
      </c>
      <c r="J1061" t="n">
        <v>350.43</v>
      </c>
      <c r="K1061" t="n">
        <v>61.82</v>
      </c>
      <c r="L1061" t="n">
        <v>24.5</v>
      </c>
      <c r="M1061" t="n">
        <v>13</v>
      </c>
      <c r="N1061" t="n">
        <v>114.11</v>
      </c>
      <c r="O1061" t="n">
        <v>43453.61</v>
      </c>
      <c r="P1061" t="n">
        <v>448.16</v>
      </c>
      <c r="Q1061" t="n">
        <v>452.6</v>
      </c>
      <c r="R1061" t="n">
        <v>75.17</v>
      </c>
      <c r="S1061" t="n">
        <v>57.64</v>
      </c>
      <c r="T1061" t="n">
        <v>6645.96</v>
      </c>
      <c r="U1061" t="n">
        <v>0.77</v>
      </c>
      <c r="V1061" t="n">
        <v>0.88</v>
      </c>
      <c r="W1061" t="n">
        <v>6.82</v>
      </c>
      <c r="X1061" t="n">
        <v>0.4</v>
      </c>
      <c r="Y1061" t="n">
        <v>1</v>
      </c>
      <c r="Z1061" t="n">
        <v>10</v>
      </c>
    </row>
    <row r="1062">
      <c r="A1062" t="n">
        <v>95</v>
      </c>
      <c r="B1062" t="n">
        <v>150</v>
      </c>
      <c r="C1062" t="inlineStr">
        <is>
          <t xml:space="preserve">CONCLUIDO	</t>
        </is>
      </c>
      <c r="D1062" t="n">
        <v>3.5875</v>
      </c>
      <c r="E1062" t="n">
        <v>27.87</v>
      </c>
      <c r="F1062" t="n">
        <v>24.1</v>
      </c>
      <c r="G1062" t="n">
        <v>103.28</v>
      </c>
      <c r="H1062" t="n">
        <v>1.26</v>
      </c>
      <c r="I1062" t="n">
        <v>14</v>
      </c>
      <c r="J1062" t="n">
        <v>351.06</v>
      </c>
      <c r="K1062" t="n">
        <v>61.82</v>
      </c>
      <c r="L1062" t="n">
        <v>24.75</v>
      </c>
      <c r="M1062" t="n">
        <v>12</v>
      </c>
      <c r="N1062" t="n">
        <v>114.49</v>
      </c>
      <c r="O1062" t="n">
        <v>43532.12</v>
      </c>
      <c r="P1062" t="n">
        <v>448.04</v>
      </c>
      <c r="Q1062" t="n">
        <v>452.59</v>
      </c>
      <c r="R1062" t="n">
        <v>74.48999999999999</v>
      </c>
      <c r="S1062" t="n">
        <v>57.64</v>
      </c>
      <c r="T1062" t="n">
        <v>6315.05</v>
      </c>
      <c r="U1062" t="n">
        <v>0.77</v>
      </c>
      <c r="V1062" t="n">
        <v>0.88</v>
      </c>
      <c r="W1062" t="n">
        <v>6.82</v>
      </c>
      <c r="X1062" t="n">
        <v>0.38</v>
      </c>
      <c r="Y1062" t="n">
        <v>1</v>
      </c>
      <c r="Z1062" t="n">
        <v>10</v>
      </c>
    </row>
    <row r="1063">
      <c r="A1063" t="n">
        <v>96</v>
      </c>
      <c r="B1063" t="n">
        <v>150</v>
      </c>
      <c r="C1063" t="inlineStr">
        <is>
          <t xml:space="preserve">CONCLUIDO	</t>
        </is>
      </c>
      <c r="D1063" t="n">
        <v>3.5869</v>
      </c>
      <c r="E1063" t="n">
        <v>27.88</v>
      </c>
      <c r="F1063" t="n">
        <v>24.1</v>
      </c>
      <c r="G1063" t="n">
        <v>103.3</v>
      </c>
      <c r="H1063" t="n">
        <v>1.27</v>
      </c>
      <c r="I1063" t="n">
        <v>14</v>
      </c>
      <c r="J1063" t="n">
        <v>351.7</v>
      </c>
      <c r="K1063" t="n">
        <v>61.82</v>
      </c>
      <c r="L1063" t="n">
        <v>25</v>
      </c>
      <c r="M1063" t="n">
        <v>12</v>
      </c>
      <c r="N1063" t="n">
        <v>114.88</v>
      </c>
      <c r="O1063" t="n">
        <v>43610.83</v>
      </c>
      <c r="P1063" t="n">
        <v>448.75</v>
      </c>
      <c r="Q1063" t="n">
        <v>452.64</v>
      </c>
      <c r="R1063" t="n">
        <v>74.73999999999999</v>
      </c>
      <c r="S1063" t="n">
        <v>57.64</v>
      </c>
      <c r="T1063" t="n">
        <v>6437.71</v>
      </c>
      <c r="U1063" t="n">
        <v>0.77</v>
      </c>
      <c r="V1063" t="n">
        <v>0.88</v>
      </c>
      <c r="W1063" t="n">
        <v>6.82</v>
      </c>
      <c r="X1063" t="n">
        <v>0.38</v>
      </c>
      <c r="Y1063" t="n">
        <v>1</v>
      </c>
      <c r="Z1063" t="n">
        <v>10</v>
      </c>
    </row>
    <row r="1064">
      <c r="A1064" t="n">
        <v>97</v>
      </c>
      <c r="B1064" t="n">
        <v>150</v>
      </c>
      <c r="C1064" t="inlineStr">
        <is>
          <t xml:space="preserve">CONCLUIDO	</t>
        </is>
      </c>
      <c r="D1064" t="n">
        <v>3.5892</v>
      </c>
      <c r="E1064" t="n">
        <v>27.86</v>
      </c>
      <c r="F1064" t="n">
        <v>24.09</v>
      </c>
      <c r="G1064" t="n">
        <v>103.23</v>
      </c>
      <c r="H1064" t="n">
        <v>1.28</v>
      </c>
      <c r="I1064" t="n">
        <v>14</v>
      </c>
      <c r="J1064" t="n">
        <v>352.34</v>
      </c>
      <c r="K1064" t="n">
        <v>61.82</v>
      </c>
      <c r="L1064" t="n">
        <v>25.25</v>
      </c>
      <c r="M1064" t="n">
        <v>12</v>
      </c>
      <c r="N1064" t="n">
        <v>115.27</v>
      </c>
      <c r="O1064" t="n">
        <v>43689.76</v>
      </c>
      <c r="P1064" t="n">
        <v>448.48</v>
      </c>
      <c r="Q1064" t="n">
        <v>452.56</v>
      </c>
      <c r="R1064" t="n">
        <v>74.14</v>
      </c>
      <c r="S1064" t="n">
        <v>57.64</v>
      </c>
      <c r="T1064" t="n">
        <v>6137.35</v>
      </c>
      <c r="U1064" t="n">
        <v>0.78</v>
      </c>
      <c r="V1064" t="n">
        <v>0.88</v>
      </c>
      <c r="W1064" t="n">
        <v>6.82</v>
      </c>
      <c r="X1064" t="n">
        <v>0.36</v>
      </c>
      <c r="Y1064" t="n">
        <v>1</v>
      </c>
      <c r="Z1064" t="n">
        <v>10</v>
      </c>
    </row>
    <row r="1065">
      <c r="A1065" t="n">
        <v>98</v>
      </c>
      <c r="B1065" t="n">
        <v>150</v>
      </c>
      <c r="C1065" t="inlineStr">
        <is>
          <t xml:space="preserve">CONCLUIDO	</t>
        </is>
      </c>
      <c r="D1065" t="n">
        <v>3.5895</v>
      </c>
      <c r="E1065" t="n">
        <v>27.86</v>
      </c>
      <c r="F1065" t="n">
        <v>24.08</v>
      </c>
      <c r="G1065" t="n">
        <v>103.22</v>
      </c>
      <c r="H1065" t="n">
        <v>1.29</v>
      </c>
      <c r="I1065" t="n">
        <v>14</v>
      </c>
      <c r="J1065" t="n">
        <v>352.98</v>
      </c>
      <c r="K1065" t="n">
        <v>61.82</v>
      </c>
      <c r="L1065" t="n">
        <v>25.5</v>
      </c>
      <c r="M1065" t="n">
        <v>12</v>
      </c>
      <c r="N1065" t="n">
        <v>115.66</v>
      </c>
      <c r="O1065" t="n">
        <v>43769.02</v>
      </c>
      <c r="P1065" t="n">
        <v>448.63</v>
      </c>
      <c r="Q1065" t="n">
        <v>452.6</v>
      </c>
      <c r="R1065" t="n">
        <v>73.98</v>
      </c>
      <c r="S1065" t="n">
        <v>57.64</v>
      </c>
      <c r="T1065" t="n">
        <v>6055.57</v>
      </c>
      <c r="U1065" t="n">
        <v>0.78</v>
      </c>
      <c r="V1065" t="n">
        <v>0.88</v>
      </c>
      <c r="W1065" t="n">
        <v>6.82</v>
      </c>
      <c r="X1065" t="n">
        <v>0.36</v>
      </c>
      <c r="Y1065" t="n">
        <v>1</v>
      </c>
      <c r="Z1065" t="n">
        <v>10</v>
      </c>
    </row>
    <row r="1066">
      <c r="A1066" t="n">
        <v>99</v>
      </c>
      <c r="B1066" t="n">
        <v>150</v>
      </c>
      <c r="C1066" t="inlineStr">
        <is>
          <t xml:space="preserve">CONCLUIDO	</t>
        </is>
      </c>
      <c r="D1066" t="n">
        <v>3.5861</v>
      </c>
      <c r="E1066" t="n">
        <v>27.89</v>
      </c>
      <c r="F1066" t="n">
        <v>24.11</v>
      </c>
      <c r="G1066" t="n">
        <v>103.33</v>
      </c>
      <c r="H1066" t="n">
        <v>1.3</v>
      </c>
      <c r="I1066" t="n">
        <v>14</v>
      </c>
      <c r="J1066" t="n">
        <v>353.63</v>
      </c>
      <c r="K1066" t="n">
        <v>61.82</v>
      </c>
      <c r="L1066" t="n">
        <v>25.75</v>
      </c>
      <c r="M1066" t="n">
        <v>12</v>
      </c>
      <c r="N1066" t="n">
        <v>116.06</v>
      </c>
      <c r="O1066" t="n">
        <v>43848.38</v>
      </c>
      <c r="P1066" t="n">
        <v>449.09</v>
      </c>
      <c r="Q1066" t="n">
        <v>452.56</v>
      </c>
      <c r="R1066" t="n">
        <v>74.92</v>
      </c>
      <c r="S1066" t="n">
        <v>57.64</v>
      </c>
      <c r="T1066" t="n">
        <v>6530.47</v>
      </c>
      <c r="U1066" t="n">
        <v>0.77</v>
      </c>
      <c r="V1066" t="n">
        <v>0.88</v>
      </c>
      <c r="W1066" t="n">
        <v>6.82</v>
      </c>
      <c r="X1066" t="n">
        <v>0.39</v>
      </c>
      <c r="Y1066" t="n">
        <v>1</v>
      </c>
      <c r="Z1066" t="n">
        <v>10</v>
      </c>
    </row>
    <row r="1067">
      <c r="A1067" t="n">
        <v>100</v>
      </c>
      <c r="B1067" t="n">
        <v>150</v>
      </c>
      <c r="C1067" t="inlineStr">
        <is>
          <t xml:space="preserve">CONCLUIDO	</t>
        </is>
      </c>
      <c r="D1067" t="n">
        <v>3.5888</v>
      </c>
      <c r="E1067" t="n">
        <v>27.86</v>
      </c>
      <c r="F1067" t="n">
        <v>24.09</v>
      </c>
      <c r="G1067" t="n">
        <v>103.24</v>
      </c>
      <c r="H1067" t="n">
        <v>1.31</v>
      </c>
      <c r="I1067" t="n">
        <v>14</v>
      </c>
      <c r="J1067" t="n">
        <v>354.27</v>
      </c>
      <c r="K1067" t="n">
        <v>61.82</v>
      </c>
      <c r="L1067" t="n">
        <v>26</v>
      </c>
      <c r="M1067" t="n">
        <v>12</v>
      </c>
      <c r="N1067" t="n">
        <v>116.45</v>
      </c>
      <c r="O1067" t="n">
        <v>43927.95</v>
      </c>
      <c r="P1067" t="n">
        <v>448.66</v>
      </c>
      <c r="Q1067" t="n">
        <v>452.58</v>
      </c>
      <c r="R1067" t="n">
        <v>74.20999999999999</v>
      </c>
      <c r="S1067" t="n">
        <v>57.64</v>
      </c>
      <c r="T1067" t="n">
        <v>6171.96</v>
      </c>
      <c r="U1067" t="n">
        <v>0.78</v>
      </c>
      <c r="V1067" t="n">
        <v>0.88</v>
      </c>
      <c r="W1067" t="n">
        <v>6.82</v>
      </c>
      <c r="X1067" t="n">
        <v>0.37</v>
      </c>
      <c r="Y1067" t="n">
        <v>1</v>
      </c>
      <c r="Z1067" t="n">
        <v>10</v>
      </c>
    </row>
    <row r="1068">
      <c r="A1068" t="n">
        <v>101</v>
      </c>
      <c r="B1068" t="n">
        <v>150</v>
      </c>
      <c r="C1068" t="inlineStr">
        <is>
          <t xml:space="preserve">CONCLUIDO	</t>
        </is>
      </c>
      <c r="D1068" t="n">
        <v>3.5884</v>
      </c>
      <c r="E1068" t="n">
        <v>27.87</v>
      </c>
      <c r="F1068" t="n">
        <v>24.09</v>
      </c>
      <c r="G1068" t="n">
        <v>103.25</v>
      </c>
      <c r="H1068" t="n">
        <v>1.32</v>
      </c>
      <c r="I1068" t="n">
        <v>14</v>
      </c>
      <c r="J1068" t="n">
        <v>354.92</v>
      </c>
      <c r="K1068" t="n">
        <v>61.82</v>
      </c>
      <c r="L1068" t="n">
        <v>26.25</v>
      </c>
      <c r="M1068" t="n">
        <v>12</v>
      </c>
      <c r="N1068" t="n">
        <v>116.85</v>
      </c>
      <c r="O1068" t="n">
        <v>44007.74</v>
      </c>
      <c r="P1068" t="n">
        <v>448.44</v>
      </c>
      <c r="Q1068" t="n">
        <v>452.56</v>
      </c>
      <c r="R1068" t="n">
        <v>74.40000000000001</v>
      </c>
      <c r="S1068" t="n">
        <v>57.64</v>
      </c>
      <c r="T1068" t="n">
        <v>6269.07</v>
      </c>
      <c r="U1068" t="n">
        <v>0.77</v>
      </c>
      <c r="V1068" t="n">
        <v>0.88</v>
      </c>
      <c r="W1068" t="n">
        <v>6.82</v>
      </c>
      <c r="X1068" t="n">
        <v>0.37</v>
      </c>
      <c r="Y1068" t="n">
        <v>1</v>
      </c>
      <c r="Z1068" t="n">
        <v>10</v>
      </c>
    </row>
    <row r="1069">
      <c r="A1069" t="n">
        <v>102</v>
      </c>
      <c r="B1069" t="n">
        <v>150</v>
      </c>
      <c r="C1069" t="inlineStr">
        <is>
          <t xml:space="preserve">CONCLUIDO	</t>
        </is>
      </c>
      <c r="D1069" t="n">
        <v>3.5886</v>
      </c>
      <c r="E1069" t="n">
        <v>27.87</v>
      </c>
      <c r="F1069" t="n">
        <v>24.09</v>
      </c>
      <c r="G1069" t="n">
        <v>103.25</v>
      </c>
      <c r="H1069" t="n">
        <v>1.33</v>
      </c>
      <c r="I1069" t="n">
        <v>14</v>
      </c>
      <c r="J1069" t="n">
        <v>355.57</v>
      </c>
      <c r="K1069" t="n">
        <v>61.82</v>
      </c>
      <c r="L1069" t="n">
        <v>26.5</v>
      </c>
      <c r="M1069" t="n">
        <v>12</v>
      </c>
      <c r="N1069" t="n">
        <v>117.25</v>
      </c>
      <c r="O1069" t="n">
        <v>44087.74</v>
      </c>
      <c r="P1069" t="n">
        <v>448.08</v>
      </c>
      <c r="Q1069" t="n">
        <v>452.57</v>
      </c>
      <c r="R1069" t="n">
        <v>74.36</v>
      </c>
      <c r="S1069" t="n">
        <v>57.64</v>
      </c>
      <c r="T1069" t="n">
        <v>6248.73</v>
      </c>
      <c r="U1069" t="n">
        <v>0.78</v>
      </c>
      <c r="V1069" t="n">
        <v>0.88</v>
      </c>
      <c r="W1069" t="n">
        <v>6.82</v>
      </c>
      <c r="X1069" t="n">
        <v>0.37</v>
      </c>
      <c r="Y1069" t="n">
        <v>1</v>
      </c>
      <c r="Z1069" t="n">
        <v>10</v>
      </c>
    </row>
    <row r="1070">
      <c r="A1070" t="n">
        <v>103</v>
      </c>
      <c r="B1070" t="n">
        <v>150</v>
      </c>
      <c r="C1070" t="inlineStr">
        <is>
          <t xml:space="preserve">CONCLUIDO	</t>
        </is>
      </c>
      <c r="D1070" t="n">
        <v>3.5966</v>
      </c>
      <c r="E1070" t="n">
        <v>27.8</v>
      </c>
      <c r="F1070" t="n">
        <v>24.08</v>
      </c>
      <c r="G1070" t="n">
        <v>111.16</v>
      </c>
      <c r="H1070" t="n">
        <v>1.34</v>
      </c>
      <c r="I1070" t="n">
        <v>13</v>
      </c>
      <c r="J1070" t="n">
        <v>356.22</v>
      </c>
      <c r="K1070" t="n">
        <v>61.82</v>
      </c>
      <c r="L1070" t="n">
        <v>26.75</v>
      </c>
      <c r="M1070" t="n">
        <v>11</v>
      </c>
      <c r="N1070" t="n">
        <v>117.65</v>
      </c>
      <c r="O1070" t="n">
        <v>44167.96</v>
      </c>
      <c r="P1070" t="n">
        <v>448.02</v>
      </c>
      <c r="Q1070" t="n">
        <v>452.56</v>
      </c>
      <c r="R1070" t="n">
        <v>73.95</v>
      </c>
      <c r="S1070" t="n">
        <v>57.64</v>
      </c>
      <c r="T1070" t="n">
        <v>6045.94</v>
      </c>
      <c r="U1070" t="n">
        <v>0.78</v>
      </c>
      <c r="V1070" t="n">
        <v>0.88</v>
      </c>
      <c r="W1070" t="n">
        <v>6.82</v>
      </c>
      <c r="X1070" t="n">
        <v>0.36</v>
      </c>
      <c r="Y1070" t="n">
        <v>1</v>
      </c>
      <c r="Z1070" t="n">
        <v>10</v>
      </c>
    </row>
    <row r="1071">
      <c r="A1071" t="n">
        <v>104</v>
      </c>
      <c r="B1071" t="n">
        <v>150</v>
      </c>
      <c r="C1071" t="inlineStr">
        <is>
          <t xml:space="preserve">CONCLUIDO	</t>
        </is>
      </c>
      <c r="D1071" t="n">
        <v>3.5971</v>
      </c>
      <c r="E1071" t="n">
        <v>27.8</v>
      </c>
      <c r="F1071" t="n">
        <v>24.08</v>
      </c>
      <c r="G1071" t="n">
        <v>111.14</v>
      </c>
      <c r="H1071" t="n">
        <v>1.35</v>
      </c>
      <c r="I1071" t="n">
        <v>13</v>
      </c>
      <c r="J1071" t="n">
        <v>356.87</v>
      </c>
      <c r="K1071" t="n">
        <v>61.82</v>
      </c>
      <c r="L1071" t="n">
        <v>27</v>
      </c>
      <c r="M1071" t="n">
        <v>11</v>
      </c>
      <c r="N1071" t="n">
        <v>118.05</v>
      </c>
      <c r="O1071" t="n">
        <v>44248.41</v>
      </c>
      <c r="P1071" t="n">
        <v>448.72</v>
      </c>
      <c r="Q1071" t="n">
        <v>452.6</v>
      </c>
      <c r="R1071" t="n">
        <v>74.03</v>
      </c>
      <c r="S1071" t="n">
        <v>57.64</v>
      </c>
      <c r="T1071" t="n">
        <v>6089.17</v>
      </c>
      <c r="U1071" t="n">
        <v>0.78</v>
      </c>
      <c r="V1071" t="n">
        <v>0.88</v>
      </c>
      <c r="W1071" t="n">
        <v>6.81</v>
      </c>
      <c r="X1071" t="n">
        <v>0.36</v>
      </c>
      <c r="Y1071" t="n">
        <v>1</v>
      </c>
      <c r="Z1071" t="n">
        <v>10</v>
      </c>
    </row>
    <row r="1072">
      <c r="A1072" t="n">
        <v>105</v>
      </c>
      <c r="B1072" t="n">
        <v>150</v>
      </c>
      <c r="C1072" t="inlineStr">
        <is>
          <t xml:space="preserve">CONCLUIDO	</t>
        </is>
      </c>
      <c r="D1072" t="n">
        <v>3.5977</v>
      </c>
      <c r="E1072" t="n">
        <v>27.8</v>
      </c>
      <c r="F1072" t="n">
        <v>24.08</v>
      </c>
      <c r="G1072" t="n">
        <v>111.12</v>
      </c>
      <c r="H1072" t="n">
        <v>1.36</v>
      </c>
      <c r="I1072" t="n">
        <v>13</v>
      </c>
      <c r="J1072" t="n">
        <v>357.52</v>
      </c>
      <c r="K1072" t="n">
        <v>61.82</v>
      </c>
      <c r="L1072" t="n">
        <v>27.25</v>
      </c>
      <c r="M1072" t="n">
        <v>11</v>
      </c>
      <c r="N1072" t="n">
        <v>118.45</v>
      </c>
      <c r="O1072" t="n">
        <v>44329.08</v>
      </c>
      <c r="P1072" t="n">
        <v>449.2</v>
      </c>
      <c r="Q1072" t="n">
        <v>452.57</v>
      </c>
      <c r="R1072" t="n">
        <v>73.77</v>
      </c>
      <c r="S1072" t="n">
        <v>57.64</v>
      </c>
      <c r="T1072" t="n">
        <v>5956.81</v>
      </c>
      <c r="U1072" t="n">
        <v>0.78</v>
      </c>
      <c r="V1072" t="n">
        <v>0.88</v>
      </c>
      <c r="W1072" t="n">
        <v>6.82</v>
      </c>
      <c r="X1072" t="n">
        <v>0.35</v>
      </c>
      <c r="Y1072" t="n">
        <v>1</v>
      </c>
      <c r="Z1072" t="n">
        <v>10</v>
      </c>
    </row>
    <row r="1073">
      <c r="A1073" t="n">
        <v>106</v>
      </c>
      <c r="B1073" t="n">
        <v>150</v>
      </c>
      <c r="C1073" t="inlineStr">
        <is>
          <t xml:space="preserve">CONCLUIDO	</t>
        </is>
      </c>
      <c r="D1073" t="n">
        <v>3.5982</v>
      </c>
      <c r="E1073" t="n">
        <v>27.79</v>
      </c>
      <c r="F1073" t="n">
        <v>24.07</v>
      </c>
      <c r="G1073" t="n">
        <v>111.1</v>
      </c>
      <c r="H1073" t="n">
        <v>1.37</v>
      </c>
      <c r="I1073" t="n">
        <v>13</v>
      </c>
      <c r="J1073" t="n">
        <v>358.18</v>
      </c>
      <c r="K1073" t="n">
        <v>61.82</v>
      </c>
      <c r="L1073" t="n">
        <v>27.5</v>
      </c>
      <c r="M1073" t="n">
        <v>11</v>
      </c>
      <c r="N1073" t="n">
        <v>118.86</v>
      </c>
      <c r="O1073" t="n">
        <v>44409.98</v>
      </c>
      <c r="P1073" t="n">
        <v>449.6</v>
      </c>
      <c r="Q1073" t="n">
        <v>452.57</v>
      </c>
      <c r="R1073" t="n">
        <v>73.84999999999999</v>
      </c>
      <c r="S1073" t="n">
        <v>57.64</v>
      </c>
      <c r="T1073" t="n">
        <v>5999.51</v>
      </c>
      <c r="U1073" t="n">
        <v>0.78</v>
      </c>
      <c r="V1073" t="n">
        <v>0.88</v>
      </c>
      <c r="W1073" t="n">
        <v>6.81</v>
      </c>
      <c r="X1073" t="n">
        <v>0.35</v>
      </c>
      <c r="Y1073" t="n">
        <v>1</v>
      </c>
      <c r="Z1073" t="n">
        <v>10</v>
      </c>
    </row>
    <row r="1074">
      <c r="A1074" t="n">
        <v>107</v>
      </c>
      <c r="B1074" t="n">
        <v>150</v>
      </c>
      <c r="C1074" t="inlineStr">
        <is>
          <t xml:space="preserve">CONCLUIDO	</t>
        </is>
      </c>
      <c r="D1074" t="n">
        <v>3.5987</v>
      </c>
      <c r="E1074" t="n">
        <v>27.79</v>
      </c>
      <c r="F1074" t="n">
        <v>24.07</v>
      </c>
      <c r="G1074" t="n">
        <v>111.08</v>
      </c>
      <c r="H1074" t="n">
        <v>1.38</v>
      </c>
      <c r="I1074" t="n">
        <v>13</v>
      </c>
      <c r="J1074" t="n">
        <v>358.84</v>
      </c>
      <c r="K1074" t="n">
        <v>61.82</v>
      </c>
      <c r="L1074" t="n">
        <v>27.75</v>
      </c>
      <c r="M1074" t="n">
        <v>11</v>
      </c>
      <c r="N1074" t="n">
        <v>119.27</v>
      </c>
      <c r="O1074" t="n">
        <v>44491.1</v>
      </c>
      <c r="P1074" t="n">
        <v>450.01</v>
      </c>
      <c r="Q1074" t="n">
        <v>452.57</v>
      </c>
      <c r="R1074" t="n">
        <v>73.45</v>
      </c>
      <c r="S1074" t="n">
        <v>57.64</v>
      </c>
      <c r="T1074" t="n">
        <v>5797.87</v>
      </c>
      <c r="U1074" t="n">
        <v>0.78</v>
      </c>
      <c r="V1074" t="n">
        <v>0.88</v>
      </c>
      <c r="W1074" t="n">
        <v>6.82</v>
      </c>
      <c r="X1074" t="n">
        <v>0.34</v>
      </c>
      <c r="Y1074" t="n">
        <v>1</v>
      </c>
      <c r="Z1074" t="n">
        <v>10</v>
      </c>
    </row>
    <row r="1075">
      <c r="A1075" t="n">
        <v>108</v>
      </c>
      <c r="B1075" t="n">
        <v>150</v>
      </c>
      <c r="C1075" t="inlineStr">
        <is>
          <t xml:space="preserve">CONCLUIDO	</t>
        </is>
      </c>
      <c r="D1075" t="n">
        <v>3.5987</v>
      </c>
      <c r="E1075" t="n">
        <v>27.79</v>
      </c>
      <c r="F1075" t="n">
        <v>24.07</v>
      </c>
      <c r="G1075" t="n">
        <v>111.09</v>
      </c>
      <c r="H1075" t="n">
        <v>1.39</v>
      </c>
      <c r="I1075" t="n">
        <v>13</v>
      </c>
      <c r="J1075" t="n">
        <v>359.5</v>
      </c>
      <c r="K1075" t="n">
        <v>61.82</v>
      </c>
      <c r="L1075" t="n">
        <v>28</v>
      </c>
      <c r="M1075" t="n">
        <v>11</v>
      </c>
      <c r="N1075" t="n">
        <v>119.68</v>
      </c>
      <c r="O1075" t="n">
        <v>44572.45</v>
      </c>
      <c r="P1075" t="n">
        <v>450.44</v>
      </c>
      <c r="Q1075" t="n">
        <v>452.64</v>
      </c>
      <c r="R1075" t="n">
        <v>73.5</v>
      </c>
      <c r="S1075" t="n">
        <v>57.64</v>
      </c>
      <c r="T1075" t="n">
        <v>5822.32</v>
      </c>
      <c r="U1075" t="n">
        <v>0.78</v>
      </c>
      <c r="V1075" t="n">
        <v>0.88</v>
      </c>
      <c r="W1075" t="n">
        <v>6.82</v>
      </c>
      <c r="X1075" t="n">
        <v>0.34</v>
      </c>
      <c r="Y1075" t="n">
        <v>1</v>
      </c>
      <c r="Z1075" t="n">
        <v>10</v>
      </c>
    </row>
    <row r="1076">
      <c r="A1076" t="n">
        <v>109</v>
      </c>
      <c r="B1076" t="n">
        <v>150</v>
      </c>
      <c r="C1076" t="inlineStr">
        <is>
          <t xml:space="preserve">CONCLUIDO	</t>
        </is>
      </c>
      <c r="D1076" t="n">
        <v>3.5984</v>
      </c>
      <c r="E1076" t="n">
        <v>27.79</v>
      </c>
      <c r="F1076" t="n">
        <v>24.07</v>
      </c>
      <c r="G1076" t="n">
        <v>111.09</v>
      </c>
      <c r="H1076" t="n">
        <v>1.4</v>
      </c>
      <c r="I1076" t="n">
        <v>13</v>
      </c>
      <c r="J1076" t="n">
        <v>360.16</v>
      </c>
      <c r="K1076" t="n">
        <v>61.82</v>
      </c>
      <c r="L1076" t="n">
        <v>28.25</v>
      </c>
      <c r="M1076" t="n">
        <v>11</v>
      </c>
      <c r="N1076" t="n">
        <v>120.09</v>
      </c>
      <c r="O1076" t="n">
        <v>44654.04</v>
      </c>
      <c r="P1076" t="n">
        <v>450.43</v>
      </c>
      <c r="Q1076" t="n">
        <v>452.64</v>
      </c>
      <c r="R1076" t="n">
        <v>73.62</v>
      </c>
      <c r="S1076" t="n">
        <v>57.64</v>
      </c>
      <c r="T1076" t="n">
        <v>5882.87</v>
      </c>
      <c r="U1076" t="n">
        <v>0.78</v>
      </c>
      <c r="V1076" t="n">
        <v>0.88</v>
      </c>
      <c r="W1076" t="n">
        <v>6.82</v>
      </c>
      <c r="X1076" t="n">
        <v>0.35</v>
      </c>
      <c r="Y1076" t="n">
        <v>1</v>
      </c>
      <c r="Z1076" t="n">
        <v>10</v>
      </c>
    </row>
    <row r="1077">
      <c r="A1077" t="n">
        <v>110</v>
      </c>
      <c r="B1077" t="n">
        <v>150</v>
      </c>
      <c r="C1077" t="inlineStr">
        <is>
          <t xml:space="preserve">CONCLUIDO	</t>
        </is>
      </c>
      <c r="D1077" t="n">
        <v>3.5993</v>
      </c>
      <c r="E1077" t="n">
        <v>27.78</v>
      </c>
      <c r="F1077" t="n">
        <v>24.06</v>
      </c>
      <c r="G1077" t="n">
        <v>111.06</v>
      </c>
      <c r="H1077" t="n">
        <v>1.41</v>
      </c>
      <c r="I1077" t="n">
        <v>13</v>
      </c>
      <c r="J1077" t="n">
        <v>360.82</v>
      </c>
      <c r="K1077" t="n">
        <v>61.82</v>
      </c>
      <c r="L1077" t="n">
        <v>28.5</v>
      </c>
      <c r="M1077" t="n">
        <v>11</v>
      </c>
      <c r="N1077" t="n">
        <v>120.5</v>
      </c>
      <c r="O1077" t="n">
        <v>44735.86</v>
      </c>
      <c r="P1077" t="n">
        <v>450.3</v>
      </c>
      <c r="Q1077" t="n">
        <v>452.6</v>
      </c>
      <c r="R1077" t="n">
        <v>73.28</v>
      </c>
      <c r="S1077" t="n">
        <v>57.64</v>
      </c>
      <c r="T1077" t="n">
        <v>5712.39</v>
      </c>
      <c r="U1077" t="n">
        <v>0.79</v>
      </c>
      <c r="V1077" t="n">
        <v>0.88</v>
      </c>
      <c r="W1077" t="n">
        <v>6.82</v>
      </c>
      <c r="X1077" t="n">
        <v>0.34</v>
      </c>
      <c r="Y1077" t="n">
        <v>1</v>
      </c>
      <c r="Z1077" t="n">
        <v>10</v>
      </c>
    </row>
    <row r="1078">
      <c r="A1078" t="n">
        <v>111</v>
      </c>
      <c r="B1078" t="n">
        <v>150</v>
      </c>
      <c r="C1078" t="inlineStr">
        <is>
          <t xml:space="preserve">CONCLUIDO	</t>
        </is>
      </c>
      <c r="D1078" t="n">
        <v>3.5986</v>
      </c>
      <c r="E1078" t="n">
        <v>27.79</v>
      </c>
      <c r="F1078" t="n">
        <v>24.07</v>
      </c>
      <c r="G1078" t="n">
        <v>111.09</v>
      </c>
      <c r="H1078" t="n">
        <v>1.42</v>
      </c>
      <c r="I1078" t="n">
        <v>13</v>
      </c>
      <c r="J1078" t="n">
        <v>361.49</v>
      </c>
      <c r="K1078" t="n">
        <v>61.82</v>
      </c>
      <c r="L1078" t="n">
        <v>28.75</v>
      </c>
      <c r="M1078" t="n">
        <v>11</v>
      </c>
      <c r="N1078" t="n">
        <v>120.92</v>
      </c>
      <c r="O1078" t="n">
        <v>44817.91</v>
      </c>
      <c r="P1078" t="n">
        <v>450.01</v>
      </c>
      <c r="Q1078" t="n">
        <v>452.58</v>
      </c>
      <c r="R1078" t="n">
        <v>73.62</v>
      </c>
      <c r="S1078" t="n">
        <v>57.64</v>
      </c>
      <c r="T1078" t="n">
        <v>5885.46</v>
      </c>
      <c r="U1078" t="n">
        <v>0.78</v>
      </c>
      <c r="V1078" t="n">
        <v>0.88</v>
      </c>
      <c r="W1078" t="n">
        <v>6.81</v>
      </c>
      <c r="X1078" t="n">
        <v>0.34</v>
      </c>
      <c r="Y1078" t="n">
        <v>1</v>
      </c>
      <c r="Z1078" t="n">
        <v>10</v>
      </c>
    </row>
    <row r="1079">
      <c r="A1079" t="n">
        <v>112</v>
      </c>
      <c r="B1079" t="n">
        <v>150</v>
      </c>
      <c r="C1079" t="inlineStr">
        <is>
          <t xml:space="preserve">CONCLUIDO	</t>
        </is>
      </c>
      <c r="D1079" t="n">
        <v>3.598</v>
      </c>
      <c r="E1079" t="n">
        <v>27.79</v>
      </c>
      <c r="F1079" t="n">
        <v>24.07</v>
      </c>
      <c r="G1079" t="n">
        <v>111.11</v>
      </c>
      <c r="H1079" t="n">
        <v>1.43</v>
      </c>
      <c r="I1079" t="n">
        <v>13</v>
      </c>
      <c r="J1079" t="n">
        <v>362.16</v>
      </c>
      <c r="K1079" t="n">
        <v>61.82</v>
      </c>
      <c r="L1079" t="n">
        <v>29</v>
      </c>
      <c r="M1079" t="n">
        <v>11</v>
      </c>
      <c r="N1079" t="n">
        <v>121.34</v>
      </c>
      <c r="O1079" t="n">
        <v>44900.33</v>
      </c>
      <c r="P1079" t="n">
        <v>449.87</v>
      </c>
      <c r="Q1079" t="n">
        <v>452.56</v>
      </c>
      <c r="R1079" t="n">
        <v>73.78</v>
      </c>
      <c r="S1079" t="n">
        <v>57.64</v>
      </c>
      <c r="T1079" t="n">
        <v>5961.9</v>
      </c>
      <c r="U1079" t="n">
        <v>0.78</v>
      </c>
      <c r="V1079" t="n">
        <v>0.88</v>
      </c>
      <c r="W1079" t="n">
        <v>6.81</v>
      </c>
      <c r="X1079" t="n">
        <v>0.35</v>
      </c>
      <c r="Y1079" t="n">
        <v>1</v>
      </c>
      <c r="Z1079" t="n">
        <v>10</v>
      </c>
    </row>
    <row r="1080">
      <c r="A1080" t="n">
        <v>113</v>
      </c>
      <c r="B1080" t="n">
        <v>150</v>
      </c>
      <c r="C1080" t="inlineStr">
        <is>
          <t xml:space="preserve">CONCLUIDO	</t>
        </is>
      </c>
      <c r="D1080" t="n">
        <v>3.6113</v>
      </c>
      <c r="E1080" t="n">
        <v>27.69</v>
      </c>
      <c r="F1080" t="n">
        <v>24.03</v>
      </c>
      <c r="G1080" t="n">
        <v>120.13</v>
      </c>
      <c r="H1080" t="n">
        <v>1.44</v>
      </c>
      <c r="I1080" t="n">
        <v>12</v>
      </c>
      <c r="J1080" t="n">
        <v>362.83</v>
      </c>
      <c r="K1080" t="n">
        <v>61.82</v>
      </c>
      <c r="L1080" t="n">
        <v>29.25</v>
      </c>
      <c r="M1080" t="n">
        <v>10</v>
      </c>
      <c r="N1080" t="n">
        <v>121.75</v>
      </c>
      <c r="O1080" t="n">
        <v>44982.86</v>
      </c>
      <c r="P1080" t="n">
        <v>448.77</v>
      </c>
      <c r="Q1080" t="n">
        <v>452.56</v>
      </c>
      <c r="R1080" t="n">
        <v>72.31</v>
      </c>
      <c r="S1080" t="n">
        <v>57.64</v>
      </c>
      <c r="T1080" t="n">
        <v>5235.31</v>
      </c>
      <c r="U1080" t="n">
        <v>0.8</v>
      </c>
      <c r="V1080" t="n">
        <v>0.88</v>
      </c>
      <c r="W1080" t="n">
        <v>6.81</v>
      </c>
      <c r="X1080" t="n">
        <v>0.3</v>
      </c>
      <c r="Y1080" t="n">
        <v>1</v>
      </c>
      <c r="Z1080" t="n">
        <v>10</v>
      </c>
    </row>
    <row r="1081">
      <c r="A1081" t="n">
        <v>114</v>
      </c>
      <c r="B1081" t="n">
        <v>150</v>
      </c>
      <c r="C1081" t="inlineStr">
        <is>
          <t xml:space="preserve">CONCLUIDO	</t>
        </is>
      </c>
      <c r="D1081" t="n">
        <v>3.6114</v>
      </c>
      <c r="E1081" t="n">
        <v>27.69</v>
      </c>
      <c r="F1081" t="n">
        <v>24.03</v>
      </c>
      <c r="G1081" t="n">
        <v>120.13</v>
      </c>
      <c r="H1081" t="n">
        <v>1.45</v>
      </c>
      <c r="I1081" t="n">
        <v>12</v>
      </c>
      <c r="J1081" t="n">
        <v>363.5</v>
      </c>
      <c r="K1081" t="n">
        <v>61.82</v>
      </c>
      <c r="L1081" t="n">
        <v>29.5</v>
      </c>
      <c r="M1081" t="n">
        <v>10</v>
      </c>
      <c r="N1081" t="n">
        <v>122.18</v>
      </c>
      <c r="O1081" t="n">
        <v>45065.64</v>
      </c>
      <c r="P1081" t="n">
        <v>449.11</v>
      </c>
      <c r="Q1081" t="n">
        <v>452.58</v>
      </c>
      <c r="R1081" t="n">
        <v>72.13</v>
      </c>
      <c r="S1081" t="n">
        <v>57.64</v>
      </c>
      <c r="T1081" t="n">
        <v>5144.75</v>
      </c>
      <c r="U1081" t="n">
        <v>0.8</v>
      </c>
      <c r="V1081" t="n">
        <v>0.88</v>
      </c>
      <c r="W1081" t="n">
        <v>6.81</v>
      </c>
      <c r="X1081" t="n">
        <v>0.3</v>
      </c>
      <c r="Y1081" t="n">
        <v>1</v>
      </c>
      <c r="Z1081" t="n">
        <v>10</v>
      </c>
    </row>
    <row r="1082">
      <c r="A1082" t="n">
        <v>115</v>
      </c>
      <c r="B1082" t="n">
        <v>150</v>
      </c>
      <c r="C1082" t="inlineStr">
        <is>
          <t xml:space="preserve">CONCLUIDO	</t>
        </is>
      </c>
      <c r="D1082" t="n">
        <v>3.6107</v>
      </c>
      <c r="E1082" t="n">
        <v>27.7</v>
      </c>
      <c r="F1082" t="n">
        <v>24.03</v>
      </c>
      <c r="G1082" t="n">
        <v>120.16</v>
      </c>
      <c r="H1082" t="n">
        <v>1.46</v>
      </c>
      <c r="I1082" t="n">
        <v>12</v>
      </c>
      <c r="J1082" t="n">
        <v>364.17</v>
      </c>
      <c r="K1082" t="n">
        <v>61.82</v>
      </c>
      <c r="L1082" t="n">
        <v>29.75</v>
      </c>
      <c r="M1082" t="n">
        <v>10</v>
      </c>
      <c r="N1082" t="n">
        <v>122.6</v>
      </c>
      <c r="O1082" t="n">
        <v>45148.66</v>
      </c>
      <c r="P1082" t="n">
        <v>449.72</v>
      </c>
      <c r="Q1082" t="n">
        <v>452.55</v>
      </c>
      <c r="R1082" t="n">
        <v>72.23</v>
      </c>
      <c r="S1082" t="n">
        <v>57.64</v>
      </c>
      <c r="T1082" t="n">
        <v>5194.18</v>
      </c>
      <c r="U1082" t="n">
        <v>0.8</v>
      </c>
      <c r="V1082" t="n">
        <v>0.88</v>
      </c>
      <c r="W1082" t="n">
        <v>6.82</v>
      </c>
      <c r="X1082" t="n">
        <v>0.31</v>
      </c>
      <c r="Y1082" t="n">
        <v>1</v>
      </c>
      <c r="Z1082" t="n">
        <v>10</v>
      </c>
    </row>
    <row r="1083">
      <c r="A1083" t="n">
        <v>116</v>
      </c>
      <c r="B1083" t="n">
        <v>150</v>
      </c>
      <c r="C1083" t="inlineStr">
        <is>
          <t xml:space="preserve">CONCLUIDO	</t>
        </is>
      </c>
      <c r="D1083" t="n">
        <v>3.6113</v>
      </c>
      <c r="E1083" t="n">
        <v>27.69</v>
      </c>
      <c r="F1083" t="n">
        <v>24.03</v>
      </c>
      <c r="G1083" t="n">
        <v>120.13</v>
      </c>
      <c r="H1083" t="n">
        <v>1.47</v>
      </c>
      <c r="I1083" t="n">
        <v>12</v>
      </c>
      <c r="J1083" t="n">
        <v>364.85</v>
      </c>
      <c r="K1083" t="n">
        <v>61.82</v>
      </c>
      <c r="L1083" t="n">
        <v>30</v>
      </c>
      <c r="M1083" t="n">
        <v>10</v>
      </c>
      <c r="N1083" t="n">
        <v>123.02</v>
      </c>
      <c r="O1083" t="n">
        <v>45231.92</v>
      </c>
      <c r="P1083" t="n">
        <v>450.02</v>
      </c>
      <c r="Q1083" t="n">
        <v>452.59</v>
      </c>
      <c r="R1083" t="n">
        <v>72.14</v>
      </c>
      <c r="S1083" t="n">
        <v>57.64</v>
      </c>
      <c r="T1083" t="n">
        <v>5146.19</v>
      </c>
      <c r="U1083" t="n">
        <v>0.8</v>
      </c>
      <c r="V1083" t="n">
        <v>0.88</v>
      </c>
      <c r="W1083" t="n">
        <v>6.81</v>
      </c>
      <c r="X1083" t="n">
        <v>0.3</v>
      </c>
      <c r="Y1083" t="n">
        <v>1</v>
      </c>
      <c r="Z1083" t="n">
        <v>10</v>
      </c>
    </row>
    <row r="1084">
      <c r="A1084" t="n">
        <v>117</v>
      </c>
      <c r="B1084" t="n">
        <v>150</v>
      </c>
      <c r="C1084" t="inlineStr">
        <is>
          <t xml:space="preserve">CONCLUIDO	</t>
        </is>
      </c>
      <c r="D1084" t="n">
        <v>3.6122</v>
      </c>
      <c r="E1084" t="n">
        <v>27.68</v>
      </c>
      <c r="F1084" t="n">
        <v>24.02</v>
      </c>
      <c r="G1084" t="n">
        <v>120.1</v>
      </c>
      <c r="H1084" t="n">
        <v>1.48</v>
      </c>
      <c r="I1084" t="n">
        <v>12</v>
      </c>
      <c r="J1084" t="n">
        <v>365.52</v>
      </c>
      <c r="K1084" t="n">
        <v>61.82</v>
      </c>
      <c r="L1084" t="n">
        <v>30.25</v>
      </c>
      <c r="M1084" t="n">
        <v>10</v>
      </c>
      <c r="N1084" t="n">
        <v>123.45</v>
      </c>
      <c r="O1084" t="n">
        <v>45315.43</v>
      </c>
      <c r="P1084" t="n">
        <v>450.56</v>
      </c>
      <c r="Q1084" t="n">
        <v>452.6</v>
      </c>
      <c r="R1084" t="n">
        <v>71.93000000000001</v>
      </c>
      <c r="S1084" t="n">
        <v>57.64</v>
      </c>
      <c r="T1084" t="n">
        <v>5043.36</v>
      </c>
      <c r="U1084" t="n">
        <v>0.8</v>
      </c>
      <c r="V1084" t="n">
        <v>0.88</v>
      </c>
      <c r="W1084" t="n">
        <v>6.81</v>
      </c>
      <c r="X1084" t="n">
        <v>0.3</v>
      </c>
      <c r="Y1084" t="n">
        <v>1</v>
      </c>
      <c r="Z1084" t="n">
        <v>10</v>
      </c>
    </row>
    <row r="1085">
      <c r="A1085" t="n">
        <v>118</v>
      </c>
      <c r="B1085" t="n">
        <v>150</v>
      </c>
      <c r="C1085" t="inlineStr">
        <is>
          <t xml:space="preserve">CONCLUIDO	</t>
        </is>
      </c>
      <c r="D1085" t="n">
        <v>3.611</v>
      </c>
      <c r="E1085" t="n">
        <v>27.69</v>
      </c>
      <c r="F1085" t="n">
        <v>24.03</v>
      </c>
      <c r="G1085" t="n">
        <v>120.15</v>
      </c>
      <c r="H1085" t="n">
        <v>1.49</v>
      </c>
      <c r="I1085" t="n">
        <v>12</v>
      </c>
      <c r="J1085" t="n">
        <v>366.2</v>
      </c>
      <c r="K1085" t="n">
        <v>61.82</v>
      </c>
      <c r="L1085" t="n">
        <v>30.5</v>
      </c>
      <c r="M1085" t="n">
        <v>10</v>
      </c>
      <c r="N1085" t="n">
        <v>123.88</v>
      </c>
      <c r="O1085" t="n">
        <v>45399.2</v>
      </c>
      <c r="P1085" t="n">
        <v>450.88</v>
      </c>
      <c r="Q1085" t="n">
        <v>452.57</v>
      </c>
      <c r="R1085" t="n">
        <v>72.41</v>
      </c>
      <c r="S1085" t="n">
        <v>57.64</v>
      </c>
      <c r="T1085" t="n">
        <v>5281.37</v>
      </c>
      <c r="U1085" t="n">
        <v>0.8</v>
      </c>
      <c r="V1085" t="n">
        <v>0.88</v>
      </c>
      <c r="W1085" t="n">
        <v>6.81</v>
      </c>
      <c r="X1085" t="n">
        <v>0.31</v>
      </c>
      <c r="Y1085" t="n">
        <v>1</v>
      </c>
      <c r="Z1085" t="n">
        <v>10</v>
      </c>
    </row>
    <row r="1086">
      <c r="A1086" t="n">
        <v>119</v>
      </c>
      <c r="B1086" t="n">
        <v>150</v>
      </c>
      <c r="C1086" t="inlineStr">
        <is>
          <t xml:space="preserve">CONCLUIDO	</t>
        </is>
      </c>
      <c r="D1086" t="n">
        <v>3.6094</v>
      </c>
      <c r="E1086" t="n">
        <v>27.71</v>
      </c>
      <c r="F1086" t="n">
        <v>24.04</v>
      </c>
      <c r="G1086" t="n">
        <v>120.21</v>
      </c>
      <c r="H1086" t="n">
        <v>1.49</v>
      </c>
      <c r="I1086" t="n">
        <v>12</v>
      </c>
      <c r="J1086" t="n">
        <v>366.88</v>
      </c>
      <c r="K1086" t="n">
        <v>61.82</v>
      </c>
      <c r="L1086" t="n">
        <v>30.75</v>
      </c>
      <c r="M1086" t="n">
        <v>10</v>
      </c>
      <c r="N1086" t="n">
        <v>124.31</v>
      </c>
      <c r="O1086" t="n">
        <v>45483.22</v>
      </c>
      <c r="P1086" t="n">
        <v>451.55</v>
      </c>
      <c r="Q1086" t="n">
        <v>452.56</v>
      </c>
      <c r="R1086" t="n">
        <v>72.58</v>
      </c>
      <c r="S1086" t="n">
        <v>57.64</v>
      </c>
      <c r="T1086" t="n">
        <v>5366.84</v>
      </c>
      <c r="U1086" t="n">
        <v>0.79</v>
      </c>
      <c r="V1086" t="n">
        <v>0.88</v>
      </c>
      <c r="W1086" t="n">
        <v>6.82</v>
      </c>
      <c r="X1086" t="n">
        <v>0.32</v>
      </c>
      <c r="Y1086" t="n">
        <v>1</v>
      </c>
      <c r="Z1086" t="n">
        <v>10</v>
      </c>
    </row>
    <row r="1087">
      <c r="A1087" t="n">
        <v>120</v>
      </c>
      <c r="B1087" t="n">
        <v>150</v>
      </c>
      <c r="C1087" t="inlineStr">
        <is>
          <t xml:space="preserve">CONCLUIDO	</t>
        </is>
      </c>
      <c r="D1087" t="n">
        <v>3.61</v>
      </c>
      <c r="E1087" t="n">
        <v>27.7</v>
      </c>
      <c r="F1087" t="n">
        <v>24.04</v>
      </c>
      <c r="G1087" t="n">
        <v>120.19</v>
      </c>
      <c r="H1087" t="n">
        <v>1.5</v>
      </c>
      <c r="I1087" t="n">
        <v>12</v>
      </c>
      <c r="J1087" t="n">
        <v>367.57</v>
      </c>
      <c r="K1087" t="n">
        <v>61.82</v>
      </c>
      <c r="L1087" t="n">
        <v>31</v>
      </c>
      <c r="M1087" t="n">
        <v>10</v>
      </c>
      <c r="N1087" t="n">
        <v>124.74</v>
      </c>
      <c r="O1087" t="n">
        <v>45567.49</v>
      </c>
      <c r="P1087" t="n">
        <v>451.59</v>
      </c>
      <c r="Q1087" t="n">
        <v>452.55</v>
      </c>
      <c r="R1087" t="n">
        <v>72.5</v>
      </c>
      <c r="S1087" t="n">
        <v>57.64</v>
      </c>
      <c r="T1087" t="n">
        <v>5327.96</v>
      </c>
      <c r="U1087" t="n">
        <v>0.8</v>
      </c>
      <c r="V1087" t="n">
        <v>0.88</v>
      </c>
      <c r="W1087" t="n">
        <v>6.81</v>
      </c>
      <c r="X1087" t="n">
        <v>0.31</v>
      </c>
      <c r="Y1087" t="n">
        <v>1</v>
      </c>
      <c r="Z1087" t="n">
        <v>10</v>
      </c>
    </row>
    <row r="1088">
      <c r="A1088" t="n">
        <v>121</v>
      </c>
      <c r="B1088" t="n">
        <v>150</v>
      </c>
      <c r="C1088" t="inlineStr">
        <is>
          <t xml:space="preserve">CONCLUIDO	</t>
        </is>
      </c>
      <c r="D1088" t="n">
        <v>3.6108</v>
      </c>
      <c r="E1088" t="n">
        <v>27.69</v>
      </c>
      <c r="F1088" t="n">
        <v>24.03</v>
      </c>
      <c r="G1088" t="n">
        <v>120.15</v>
      </c>
      <c r="H1088" t="n">
        <v>1.51</v>
      </c>
      <c r="I1088" t="n">
        <v>12</v>
      </c>
      <c r="J1088" t="n">
        <v>368.25</v>
      </c>
      <c r="K1088" t="n">
        <v>61.82</v>
      </c>
      <c r="L1088" t="n">
        <v>31.25</v>
      </c>
      <c r="M1088" t="n">
        <v>10</v>
      </c>
      <c r="N1088" t="n">
        <v>125.18</v>
      </c>
      <c r="O1088" t="n">
        <v>45652.02</v>
      </c>
      <c r="P1088" t="n">
        <v>451.46</v>
      </c>
      <c r="Q1088" t="n">
        <v>452.56</v>
      </c>
      <c r="R1088" t="n">
        <v>72.40000000000001</v>
      </c>
      <c r="S1088" t="n">
        <v>57.64</v>
      </c>
      <c r="T1088" t="n">
        <v>5276.55</v>
      </c>
      <c r="U1088" t="n">
        <v>0.8</v>
      </c>
      <c r="V1088" t="n">
        <v>0.88</v>
      </c>
      <c r="W1088" t="n">
        <v>6.81</v>
      </c>
      <c r="X1088" t="n">
        <v>0.31</v>
      </c>
      <c r="Y1088" t="n">
        <v>1</v>
      </c>
      <c r="Z1088" t="n">
        <v>10</v>
      </c>
    </row>
    <row r="1089">
      <c r="A1089" t="n">
        <v>122</v>
      </c>
      <c r="B1089" t="n">
        <v>150</v>
      </c>
      <c r="C1089" t="inlineStr">
        <is>
          <t xml:space="preserve">CONCLUIDO	</t>
        </is>
      </c>
      <c r="D1089" t="n">
        <v>3.6095</v>
      </c>
      <c r="E1089" t="n">
        <v>27.7</v>
      </c>
      <c r="F1089" t="n">
        <v>24.04</v>
      </c>
      <c r="G1089" t="n">
        <v>120.2</v>
      </c>
      <c r="H1089" t="n">
        <v>1.52</v>
      </c>
      <c r="I1089" t="n">
        <v>12</v>
      </c>
      <c r="J1089" t="n">
        <v>368.94</v>
      </c>
      <c r="K1089" t="n">
        <v>61.82</v>
      </c>
      <c r="L1089" t="n">
        <v>31.5</v>
      </c>
      <c r="M1089" t="n">
        <v>10</v>
      </c>
      <c r="N1089" t="n">
        <v>125.62</v>
      </c>
      <c r="O1089" t="n">
        <v>45736.8</v>
      </c>
      <c r="P1089" t="n">
        <v>451.56</v>
      </c>
      <c r="Q1089" t="n">
        <v>452.57</v>
      </c>
      <c r="R1089" t="n">
        <v>72.72</v>
      </c>
      <c r="S1089" t="n">
        <v>57.64</v>
      </c>
      <c r="T1089" t="n">
        <v>5437.7</v>
      </c>
      <c r="U1089" t="n">
        <v>0.79</v>
      </c>
      <c r="V1089" t="n">
        <v>0.88</v>
      </c>
      <c r="W1089" t="n">
        <v>6.81</v>
      </c>
      <c r="X1089" t="n">
        <v>0.32</v>
      </c>
      <c r="Y1089" t="n">
        <v>1</v>
      </c>
      <c r="Z1089" t="n">
        <v>10</v>
      </c>
    </row>
    <row r="1090">
      <c r="A1090" t="n">
        <v>123</v>
      </c>
      <c r="B1090" t="n">
        <v>150</v>
      </c>
      <c r="C1090" t="inlineStr">
        <is>
          <t xml:space="preserve">CONCLUIDO	</t>
        </is>
      </c>
      <c r="D1090" t="n">
        <v>3.6088</v>
      </c>
      <c r="E1090" t="n">
        <v>27.71</v>
      </c>
      <c r="F1090" t="n">
        <v>24.05</v>
      </c>
      <c r="G1090" t="n">
        <v>120.23</v>
      </c>
      <c r="H1090" t="n">
        <v>1.53</v>
      </c>
      <c r="I1090" t="n">
        <v>12</v>
      </c>
      <c r="J1090" t="n">
        <v>369.63</v>
      </c>
      <c r="K1090" t="n">
        <v>61.82</v>
      </c>
      <c r="L1090" t="n">
        <v>31.75</v>
      </c>
      <c r="M1090" t="n">
        <v>10</v>
      </c>
      <c r="N1090" t="n">
        <v>126.06</v>
      </c>
      <c r="O1090" t="n">
        <v>45821.85</v>
      </c>
      <c r="P1090" t="n">
        <v>451.59</v>
      </c>
      <c r="Q1090" t="n">
        <v>452.59</v>
      </c>
      <c r="R1090" t="n">
        <v>72.66</v>
      </c>
      <c r="S1090" t="n">
        <v>57.64</v>
      </c>
      <c r="T1090" t="n">
        <v>5409.02</v>
      </c>
      <c r="U1090" t="n">
        <v>0.79</v>
      </c>
      <c r="V1090" t="n">
        <v>0.88</v>
      </c>
      <c r="W1090" t="n">
        <v>6.82</v>
      </c>
      <c r="X1090" t="n">
        <v>0.32</v>
      </c>
      <c r="Y1090" t="n">
        <v>1</v>
      </c>
      <c r="Z1090" t="n">
        <v>10</v>
      </c>
    </row>
    <row r="1091">
      <c r="A1091" t="n">
        <v>124</v>
      </c>
      <c r="B1091" t="n">
        <v>150</v>
      </c>
      <c r="C1091" t="inlineStr">
        <is>
          <t xml:space="preserve">CONCLUIDO	</t>
        </is>
      </c>
      <c r="D1091" t="n">
        <v>3.6093</v>
      </c>
      <c r="E1091" t="n">
        <v>27.71</v>
      </c>
      <c r="F1091" t="n">
        <v>24.04</v>
      </c>
      <c r="G1091" t="n">
        <v>120.21</v>
      </c>
      <c r="H1091" t="n">
        <v>1.54</v>
      </c>
      <c r="I1091" t="n">
        <v>12</v>
      </c>
      <c r="J1091" t="n">
        <v>370.32</v>
      </c>
      <c r="K1091" t="n">
        <v>61.82</v>
      </c>
      <c r="L1091" t="n">
        <v>32</v>
      </c>
      <c r="M1091" t="n">
        <v>10</v>
      </c>
      <c r="N1091" t="n">
        <v>126.5</v>
      </c>
      <c r="O1091" t="n">
        <v>45907.3</v>
      </c>
      <c r="P1091" t="n">
        <v>451.19</v>
      </c>
      <c r="Q1091" t="n">
        <v>452.56</v>
      </c>
      <c r="R1091" t="n">
        <v>72.62</v>
      </c>
      <c r="S1091" t="n">
        <v>57.64</v>
      </c>
      <c r="T1091" t="n">
        <v>5386.57</v>
      </c>
      <c r="U1091" t="n">
        <v>0.79</v>
      </c>
      <c r="V1091" t="n">
        <v>0.88</v>
      </c>
      <c r="W1091" t="n">
        <v>6.82</v>
      </c>
      <c r="X1091" t="n">
        <v>0.32</v>
      </c>
      <c r="Y1091" t="n">
        <v>1</v>
      </c>
      <c r="Z1091" t="n">
        <v>10</v>
      </c>
    </row>
    <row r="1092">
      <c r="A1092" t="n">
        <v>125</v>
      </c>
      <c r="B1092" t="n">
        <v>150</v>
      </c>
      <c r="C1092" t="inlineStr">
        <is>
          <t xml:space="preserve">CONCLUIDO	</t>
        </is>
      </c>
      <c r="D1092" t="n">
        <v>3.6203</v>
      </c>
      <c r="E1092" t="n">
        <v>27.62</v>
      </c>
      <c r="F1092" t="n">
        <v>24.01</v>
      </c>
      <c r="G1092" t="n">
        <v>130.98</v>
      </c>
      <c r="H1092" t="n">
        <v>1.55</v>
      </c>
      <c r="I1092" t="n">
        <v>11</v>
      </c>
      <c r="J1092" t="n">
        <v>371.02</v>
      </c>
      <c r="K1092" t="n">
        <v>61.82</v>
      </c>
      <c r="L1092" t="n">
        <v>32.25</v>
      </c>
      <c r="M1092" t="n">
        <v>9</v>
      </c>
      <c r="N1092" t="n">
        <v>126.94</v>
      </c>
      <c r="O1092" t="n">
        <v>45992.88</v>
      </c>
      <c r="P1092" t="n">
        <v>450.71</v>
      </c>
      <c r="Q1092" t="n">
        <v>452.59</v>
      </c>
      <c r="R1092" t="n">
        <v>71.77</v>
      </c>
      <c r="S1092" t="n">
        <v>57.64</v>
      </c>
      <c r="T1092" t="n">
        <v>4968.89</v>
      </c>
      <c r="U1092" t="n">
        <v>0.8</v>
      </c>
      <c r="V1092" t="n">
        <v>0.88</v>
      </c>
      <c r="W1092" t="n">
        <v>6.81</v>
      </c>
      <c r="X1092" t="n">
        <v>0.29</v>
      </c>
      <c r="Y1092" t="n">
        <v>1</v>
      </c>
      <c r="Z1092" t="n">
        <v>10</v>
      </c>
    </row>
    <row r="1093">
      <c r="A1093" t="n">
        <v>126</v>
      </c>
      <c r="B1093" t="n">
        <v>150</v>
      </c>
      <c r="C1093" t="inlineStr">
        <is>
          <t xml:space="preserve">CONCLUIDO	</t>
        </is>
      </c>
      <c r="D1093" t="n">
        <v>3.621</v>
      </c>
      <c r="E1093" t="n">
        <v>27.62</v>
      </c>
      <c r="F1093" t="n">
        <v>24.01</v>
      </c>
      <c r="G1093" t="n">
        <v>130.96</v>
      </c>
      <c r="H1093" t="n">
        <v>1.56</v>
      </c>
      <c r="I1093" t="n">
        <v>11</v>
      </c>
      <c r="J1093" t="n">
        <v>371.71</v>
      </c>
      <c r="K1093" t="n">
        <v>61.82</v>
      </c>
      <c r="L1093" t="n">
        <v>32.5</v>
      </c>
      <c r="M1093" t="n">
        <v>9</v>
      </c>
      <c r="N1093" t="n">
        <v>127.39</v>
      </c>
      <c r="O1093" t="n">
        <v>46078.74</v>
      </c>
      <c r="P1093" t="n">
        <v>450.96</v>
      </c>
      <c r="Q1093" t="n">
        <v>452.55</v>
      </c>
      <c r="R1093" t="n">
        <v>71.54000000000001</v>
      </c>
      <c r="S1093" t="n">
        <v>57.64</v>
      </c>
      <c r="T1093" t="n">
        <v>4852.85</v>
      </c>
      <c r="U1093" t="n">
        <v>0.8100000000000001</v>
      </c>
      <c r="V1093" t="n">
        <v>0.88</v>
      </c>
      <c r="W1093" t="n">
        <v>6.81</v>
      </c>
      <c r="X1093" t="n">
        <v>0.28</v>
      </c>
      <c r="Y1093" t="n">
        <v>1</v>
      </c>
      <c r="Z1093" t="n">
        <v>10</v>
      </c>
    </row>
    <row r="1094">
      <c r="A1094" t="n">
        <v>127</v>
      </c>
      <c r="B1094" t="n">
        <v>150</v>
      </c>
      <c r="C1094" t="inlineStr">
        <is>
          <t xml:space="preserve">CONCLUIDO	</t>
        </is>
      </c>
      <c r="D1094" t="n">
        <v>3.6223</v>
      </c>
      <c r="E1094" t="n">
        <v>27.61</v>
      </c>
      <c r="F1094" t="n">
        <v>24</v>
      </c>
      <c r="G1094" t="n">
        <v>130.9</v>
      </c>
      <c r="H1094" t="n">
        <v>1.57</v>
      </c>
      <c r="I1094" t="n">
        <v>11</v>
      </c>
      <c r="J1094" t="n">
        <v>372.41</v>
      </c>
      <c r="K1094" t="n">
        <v>61.82</v>
      </c>
      <c r="L1094" t="n">
        <v>32.75</v>
      </c>
      <c r="M1094" t="n">
        <v>9</v>
      </c>
      <c r="N1094" t="n">
        <v>127.84</v>
      </c>
      <c r="O1094" t="n">
        <v>46164.87</v>
      </c>
      <c r="P1094" t="n">
        <v>451.28</v>
      </c>
      <c r="Q1094" t="n">
        <v>452.58</v>
      </c>
      <c r="R1094" t="n">
        <v>71.23999999999999</v>
      </c>
      <c r="S1094" t="n">
        <v>57.64</v>
      </c>
      <c r="T1094" t="n">
        <v>4703.58</v>
      </c>
      <c r="U1094" t="n">
        <v>0.8100000000000001</v>
      </c>
      <c r="V1094" t="n">
        <v>0.88</v>
      </c>
      <c r="W1094" t="n">
        <v>6.81</v>
      </c>
      <c r="X1094" t="n">
        <v>0.27</v>
      </c>
      <c r="Y1094" t="n">
        <v>1</v>
      </c>
      <c r="Z1094" t="n">
        <v>10</v>
      </c>
    </row>
    <row r="1095">
      <c r="A1095" t="n">
        <v>128</v>
      </c>
      <c r="B1095" t="n">
        <v>150</v>
      </c>
      <c r="C1095" t="inlineStr">
        <is>
          <t xml:space="preserve">CONCLUIDO	</t>
        </is>
      </c>
      <c r="D1095" t="n">
        <v>3.6221</v>
      </c>
      <c r="E1095" t="n">
        <v>27.61</v>
      </c>
      <c r="F1095" t="n">
        <v>24</v>
      </c>
      <c r="G1095" t="n">
        <v>130.91</v>
      </c>
      <c r="H1095" t="n">
        <v>1.58</v>
      </c>
      <c r="I1095" t="n">
        <v>11</v>
      </c>
      <c r="J1095" t="n">
        <v>373.11</v>
      </c>
      <c r="K1095" t="n">
        <v>61.82</v>
      </c>
      <c r="L1095" t="n">
        <v>33</v>
      </c>
      <c r="M1095" t="n">
        <v>9</v>
      </c>
      <c r="N1095" t="n">
        <v>128.29</v>
      </c>
      <c r="O1095" t="n">
        <v>46251.27</v>
      </c>
      <c r="P1095" t="n">
        <v>451.76</v>
      </c>
      <c r="Q1095" t="n">
        <v>452.56</v>
      </c>
      <c r="R1095" t="n">
        <v>71.33</v>
      </c>
      <c r="S1095" t="n">
        <v>57.64</v>
      </c>
      <c r="T1095" t="n">
        <v>4745.99</v>
      </c>
      <c r="U1095" t="n">
        <v>0.8100000000000001</v>
      </c>
      <c r="V1095" t="n">
        <v>0.88</v>
      </c>
      <c r="W1095" t="n">
        <v>6.81</v>
      </c>
      <c r="X1095" t="n">
        <v>0.28</v>
      </c>
      <c r="Y1095" t="n">
        <v>1</v>
      </c>
      <c r="Z1095" t="n">
        <v>10</v>
      </c>
    </row>
    <row r="1096">
      <c r="A1096" t="n">
        <v>129</v>
      </c>
      <c r="B1096" t="n">
        <v>150</v>
      </c>
      <c r="C1096" t="inlineStr">
        <is>
          <t xml:space="preserve">CONCLUIDO	</t>
        </is>
      </c>
      <c r="D1096" t="n">
        <v>3.6208</v>
      </c>
      <c r="E1096" t="n">
        <v>27.62</v>
      </c>
      <c r="F1096" t="n">
        <v>24.01</v>
      </c>
      <c r="G1096" t="n">
        <v>130.96</v>
      </c>
      <c r="H1096" t="n">
        <v>1.59</v>
      </c>
      <c r="I1096" t="n">
        <v>11</v>
      </c>
      <c r="J1096" t="n">
        <v>373.81</v>
      </c>
      <c r="K1096" t="n">
        <v>61.82</v>
      </c>
      <c r="L1096" t="n">
        <v>33.25</v>
      </c>
      <c r="M1096" t="n">
        <v>9</v>
      </c>
      <c r="N1096" t="n">
        <v>128.74</v>
      </c>
      <c r="O1096" t="n">
        <v>46337.95</v>
      </c>
      <c r="P1096" t="n">
        <v>452.27</v>
      </c>
      <c r="Q1096" t="n">
        <v>452.61</v>
      </c>
      <c r="R1096" t="n">
        <v>71.5</v>
      </c>
      <c r="S1096" t="n">
        <v>57.64</v>
      </c>
      <c r="T1096" t="n">
        <v>4832.7</v>
      </c>
      <c r="U1096" t="n">
        <v>0.8100000000000001</v>
      </c>
      <c r="V1096" t="n">
        <v>0.88</v>
      </c>
      <c r="W1096" t="n">
        <v>6.82</v>
      </c>
      <c r="X1096" t="n">
        <v>0.29</v>
      </c>
      <c r="Y1096" t="n">
        <v>1</v>
      </c>
      <c r="Z1096" t="n">
        <v>10</v>
      </c>
    </row>
    <row r="1097">
      <c r="A1097" t="n">
        <v>130</v>
      </c>
      <c r="B1097" t="n">
        <v>150</v>
      </c>
      <c r="C1097" t="inlineStr">
        <is>
          <t xml:space="preserve">CONCLUIDO	</t>
        </is>
      </c>
      <c r="D1097" t="n">
        <v>3.6218</v>
      </c>
      <c r="E1097" t="n">
        <v>27.61</v>
      </c>
      <c r="F1097" t="n">
        <v>24</v>
      </c>
      <c r="G1097" t="n">
        <v>130.92</v>
      </c>
      <c r="H1097" t="n">
        <v>1.6</v>
      </c>
      <c r="I1097" t="n">
        <v>11</v>
      </c>
      <c r="J1097" t="n">
        <v>374.52</v>
      </c>
      <c r="K1097" t="n">
        <v>61.82</v>
      </c>
      <c r="L1097" t="n">
        <v>33.5</v>
      </c>
      <c r="M1097" t="n">
        <v>9</v>
      </c>
      <c r="N1097" t="n">
        <v>129.2</v>
      </c>
      <c r="O1097" t="n">
        <v>46424.91</v>
      </c>
      <c r="P1097" t="n">
        <v>452.65</v>
      </c>
      <c r="Q1097" t="n">
        <v>452.56</v>
      </c>
      <c r="R1097" t="n">
        <v>71.44</v>
      </c>
      <c r="S1097" t="n">
        <v>57.64</v>
      </c>
      <c r="T1097" t="n">
        <v>4801.01</v>
      </c>
      <c r="U1097" t="n">
        <v>0.8100000000000001</v>
      </c>
      <c r="V1097" t="n">
        <v>0.88</v>
      </c>
      <c r="W1097" t="n">
        <v>6.81</v>
      </c>
      <c r="X1097" t="n">
        <v>0.28</v>
      </c>
      <c r="Y1097" t="n">
        <v>1</v>
      </c>
      <c r="Z1097" t="n">
        <v>10</v>
      </c>
    </row>
    <row r="1098">
      <c r="A1098" t="n">
        <v>131</v>
      </c>
      <c r="B1098" t="n">
        <v>150</v>
      </c>
      <c r="C1098" t="inlineStr">
        <is>
          <t xml:space="preserve">CONCLUIDO	</t>
        </is>
      </c>
      <c r="D1098" t="n">
        <v>3.6201</v>
      </c>
      <c r="E1098" t="n">
        <v>27.62</v>
      </c>
      <c r="F1098" t="n">
        <v>24.02</v>
      </c>
      <c r="G1098" t="n">
        <v>130.99</v>
      </c>
      <c r="H1098" t="n">
        <v>1.6</v>
      </c>
      <c r="I1098" t="n">
        <v>11</v>
      </c>
      <c r="J1098" t="n">
        <v>375.23</v>
      </c>
      <c r="K1098" t="n">
        <v>61.82</v>
      </c>
      <c r="L1098" t="n">
        <v>33.75</v>
      </c>
      <c r="M1098" t="n">
        <v>9</v>
      </c>
      <c r="N1098" t="n">
        <v>129.65</v>
      </c>
      <c r="O1098" t="n">
        <v>46512.15</v>
      </c>
      <c r="P1098" t="n">
        <v>453.33</v>
      </c>
      <c r="Q1098" t="n">
        <v>452.59</v>
      </c>
      <c r="R1098" t="n">
        <v>71.68000000000001</v>
      </c>
      <c r="S1098" t="n">
        <v>57.64</v>
      </c>
      <c r="T1098" t="n">
        <v>4925.08</v>
      </c>
      <c r="U1098" t="n">
        <v>0.8</v>
      </c>
      <c r="V1098" t="n">
        <v>0.88</v>
      </c>
      <c r="W1098" t="n">
        <v>6.82</v>
      </c>
      <c r="X1098" t="n">
        <v>0.29</v>
      </c>
      <c r="Y1098" t="n">
        <v>1</v>
      </c>
      <c r="Z1098" t="n">
        <v>10</v>
      </c>
    </row>
    <row r="1099">
      <c r="A1099" t="n">
        <v>132</v>
      </c>
      <c r="B1099" t="n">
        <v>150</v>
      </c>
      <c r="C1099" t="inlineStr">
        <is>
          <t xml:space="preserve">CONCLUIDO	</t>
        </is>
      </c>
      <c r="D1099" t="n">
        <v>3.6208</v>
      </c>
      <c r="E1099" t="n">
        <v>27.62</v>
      </c>
      <c r="F1099" t="n">
        <v>24.01</v>
      </c>
      <c r="G1099" t="n">
        <v>130.96</v>
      </c>
      <c r="H1099" t="n">
        <v>1.61</v>
      </c>
      <c r="I1099" t="n">
        <v>11</v>
      </c>
      <c r="J1099" t="n">
        <v>375.93</v>
      </c>
      <c r="K1099" t="n">
        <v>61.82</v>
      </c>
      <c r="L1099" t="n">
        <v>34</v>
      </c>
      <c r="M1099" t="n">
        <v>9</v>
      </c>
      <c r="N1099" t="n">
        <v>130.11</v>
      </c>
      <c r="O1099" t="n">
        <v>46599.68</v>
      </c>
      <c r="P1099" t="n">
        <v>453.33</v>
      </c>
      <c r="Q1099" t="n">
        <v>452.55</v>
      </c>
      <c r="R1099" t="n">
        <v>71.55</v>
      </c>
      <c r="S1099" t="n">
        <v>57.64</v>
      </c>
      <c r="T1099" t="n">
        <v>4856.01</v>
      </c>
      <c r="U1099" t="n">
        <v>0.8100000000000001</v>
      </c>
      <c r="V1099" t="n">
        <v>0.88</v>
      </c>
      <c r="W1099" t="n">
        <v>6.82</v>
      </c>
      <c r="X1099" t="n">
        <v>0.29</v>
      </c>
      <c r="Y1099" t="n">
        <v>1</v>
      </c>
      <c r="Z1099" t="n">
        <v>10</v>
      </c>
    </row>
    <row r="1100">
      <c r="A1100" t="n">
        <v>133</v>
      </c>
      <c r="B1100" t="n">
        <v>150</v>
      </c>
      <c r="C1100" t="inlineStr">
        <is>
          <t xml:space="preserve">CONCLUIDO	</t>
        </is>
      </c>
      <c r="D1100" t="n">
        <v>3.6218</v>
      </c>
      <c r="E1100" t="n">
        <v>27.61</v>
      </c>
      <c r="F1100" t="n">
        <v>24</v>
      </c>
      <c r="G1100" t="n">
        <v>130.92</v>
      </c>
      <c r="H1100" t="n">
        <v>1.62</v>
      </c>
      <c r="I1100" t="n">
        <v>11</v>
      </c>
      <c r="J1100" t="n">
        <v>376.65</v>
      </c>
      <c r="K1100" t="n">
        <v>61.82</v>
      </c>
      <c r="L1100" t="n">
        <v>34.25</v>
      </c>
      <c r="M1100" t="n">
        <v>9</v>
      </c>
      <c r="N1100" t="n">
        <v>130.58</v>
      </c>
      <c r="O1100" t="n">
        <v>46687.5</v>
      </c>
      <c r="P1100" t="n">
        <v>453.49</v>
      </c>
      <c r="Q1100" t="n">
        <v>452.59</v>
      </c>
      <c r="R1100" t="n">
        <v>71.41</v>
      </c>
      <c r="S1100" t="n">
        <v>57.64</v>
      </c>
      <c r="T1100" t="n">
        <v>4789.07</v>
      </c>
      <c r="U1100" t="n">
        <v>0.8100000000000001</v>
      </c>
      <c r="V1100" t="n">
        <v>0.88</v>
      </c>
      <c r="W1100" t="n">
        <v>6.81</v>
      </c>
      <c r="X1100" t="n">
        <v>0.28</v>
      </c>
      <c r="Y1100" t="n">
        <v>1</v>
      </c>
      <c r="Z1100" t="n">
        <v>10</v>
      </c>
    </row>
    <row r="1101">
      <c r="A1101" t="n">
        <v>134</v>
      </c>
      <c r="B1101" t="n">
        <v>150</v>
      </c>
      <c r="C1101" t="inlineStr">
        <is>
          <t xml:space="preserve">CONCLUIDO	</t>
        </is>
      </c>
      <c r="D1101" t="n">
        <v>3.6198</v>
      </c>
      <c r="E1101" t="n">
        <v>27.63</v>
      </c>
      <c r="F1101" t="n">
        <v>24.02</v>
      </c>
      <c r="G1101" t="n">
        <v>131</v>
      </c>
      <c r="H1101" t="n">
        <v>1.63</v>
      </c>
      <c r="I1101" t="n">
        <v>11</v>
      </c>
      <c r="J1101" t="n">
        <v>377.36</v>
      </c>
      <c r="K1101" t="n">
        <v>61.82</v>
      </c>
      <c r="L1101" t="n">
        <v>34.5</v>
      </c>
      <c r="M1101" t="n">
        <v>9</v>
      </c>
      <c r="N1101" t="n">
        <v>131.04</v>
      </c>
      <c r="O1101" t="n">
        <v>46775.73</v>
      </c>
      <c r="P1101" t="n">
        <v>453.75</v>
      </c>
      <c r="Q1101" t="n">
        <v>452.59</v>
      </c>
      <c r="R1101" t="n">
        <v>71.89</v>
      </c>
      <c r="S1101" t="n">
        <v>57.64</v>
      </c>
      <c r="T1101" t="n">
        <v>5028.4</v>
      </c>
      <c r="U1101" t="n">
        <v>0.8</v>
      </c>
      <c r="V1101" t="n">
        <v>0.88</v>
      </c>
      <c r="W1101" t="n">
        <v>6.81</v>
      </c>
      <c r="X1101" t="n">
        <v>0.29</v>
      </c>
      <c r="Y1101" t="n">
        <v>1</v>
      </c>
      <c r="Z1101" t="n">
        <v>10</v>
      </c>
    </row>
    <row r="1102">
      <c r="A1102" t="n">
        <v>135</v>
      </c>
      <c r="B1102" t="n">
        <v>150</v>
      </c>
      <c r="C1102" t="inlineStr">
        <is>
          <t xml:space="preserve">CONCLUIDO	</t>
        </is>
      </c>
      <c r="D1102" t="n">
        <v>3.6212</v>
      </c>
      <c r="E1102" t="n">
        <v>27.62</v>
      </c>
      <c r="F1102" t="n">
        <v>24.01</v>
      </c>
      <c r="G1102" t="n">
        <v>130.95</v>
      </c>
      <c r="H1102" t="n">
        <v>1.64</v>
      </c>
      <c r="I1102" t="n">
        <v>11</v>
      </c>
      <c r="J1102" t="n">
        <v>378.08</v>
      </c>
      <c r="K1102" t="n">
        <v>61.82</v>
      </c>
      <c r="L1102" t="n">
        <v>34.75</v>
      </c>
      <c r="M1102" t="n">
        <v>9</v>
      </c>
      <c r="N1102" t="n">
        <v>131.51</v>
      </c>
      <c r="O1102" t="n">
        <v>46864.14</v>
      </c>
      <c r="P1102" t="n">
        <v>453.98</v>
      </c>
      <c r="Q1102" t="n">
        <v>452.58</v>
      </c>
      <c r="R1102" t="n">
        <v>71.59</v>
      </c>
      <c r="S1102" t="n">
        <v>57.64</v>
      </c>
      <c r="T1102" t="n">
        <v>4879.83</v>
      </c>
      <c r="U1102" t="n">
        <v>0.8100000000000001</v>
      </c>
      <c r="V1102" t="n">
        <v>0.88</v>
      </c>
      <c r="W1102" t="n">
        <v>6.81</v>
      </c>
      <c r="X1102" t="n">
        <v>0.28</v>
      </c>
      <c r="Y1102" t="n">
        <v>1</v>
      </c>
      <c r="Z1102" t="n">
        <v>10</v>
      </c>
    </row>
    <row r="1103">
      <c r="A1103" t="n">
        <v>136</v>
      </c>
      <c r="B1103" t="n">
        <v>150</v>
      </c>
      <c r="C1103" t="inlineStr">
        <is>
          <t xml:space="preserve">CONCLUIDO	</t>
        </is>
      </c>
      <c r="D1103" t="n">
        <v>3.6219</v>
      </c>
      <c r="E1103" t="n">
        <v>27.61</v>
      </c>
      <c r="F1103" t="n">
        <v>24</v>
      </c>
      <c r="G1103" t="n">
        <v>130.92</v>
      </c>
      <c r="H1103" t="n">
        <v>1.65</v>
      </c>
      <c r="I1103" t="n">
        <v>11</v>
      </c>
      <c r="J1103" t="n">
        <v>378.8</v>
      </c>
      <c r="K1103" t="n">
        <v>61.82</v>
      </c>
      <c r="L1103" t="n">
        <v>35</v>
      </c>
      <c r="M1103" t="n">
        <v>9</v>
      </c>
      <c r="N1103" t="n">
        <v>131.98</v>
      </c>
      <c r="O1103" t="n">
        <v>46952.84</v>
      </c>
      <c r="P1103" t="n">
        <v>453.86</v>
      </c>
      <c r="Q1103" t="n">
        <v>452.56</v>
      </c>
      <c r="R1103" t="n">
        <v>71.22</v>
      </c>
      <c r="S1103" t="n">
        <v>57.64</v>
      </c>
      <c r="T1103" t="n">
        <v>4695.01</v>
      </c>
      <c r="U1103" t="n">
        <v>0.8100000000000001</v>
      </c>
      <c r="V1103" t="n">
        <v>0.88</v>
      </c>
      <c r="W1103" t="n">
        <v>6.82</v>
      </c>
      <c r="X1103" t="n">
        <v>0.28</v>
      </c>
      <c r="Y1103" t="n">
        <v>1</v>
      </c>
      <c r="Z1103" t="n">
        <v>10</v>
      </c>
    </row>
    <row r="1104">
      <c r="A1104" t="n">
        <v>137</v>
      </c>
      <c r="B1104" t="n">
        <v>150</v>
      </c>
      <c r="C1104" t="inlineStr">
        <is>
          <t xml:space="preserve">CONCLUIDO	</t>
        </is>
      </c>
      <c r="D1104" t="n">
        <v>3.6211</v>
      </c>
      <c r="E1104" t="n">
        <v>27.62</v>
      </c>
      <c r="F1104" t="n">
        <v>24.01</v>
      </c>
      <c r="G1104" t="n">
        <v>130.95</v>
      </c>
      <c r="H1104" t="n">
        <v>1.66</v>
      </c>
      <c r="I1104" t="n">
        <v>11</v>
      </c>
      <c r="J1104" t="n">
        <v>379.52</v>
      </c>
      <c r="K1104" t="n">
        <v>61.82</v>
      </c>
      <c r="L1104" t="n">
        <v>35.25</v>
      </c>
      <c r="M1104" t="n">
        <v>9</v>
      </c>
      <c r="N1104" t="n">
        <v>132.45</v>
      </c>
      <c r="O1104" t="n">
        <v>47041.84</v>
      </c>
      <c r="P1104" t="n">
        <v>454.25</v>
      </c>
      <c r="Q1104" t="n">
        <v>452.58</v>
      </c>
      <c r="R1104" t="n">
        <v>71.55</v>
      </c>
      <c r="S1104" t="n">
        <v>57.64</v>
      </c>
      <c r="T1104" t="n">
        <v>4858.54</v>
      </c>
      <c r="U1104" t="n">
        <v>0.8100000000000001</v>
      </c>
      <c r="V1104" t="n">
        <v>0.88</v>
      </c>
      <c r="W1104" t="n">
        <v>6.81</v>
      </c>
      <c r="X1104" t="n">
        <v>0.28</v>
      </c>
      <c r="Y1104" t="n">
        <v>1</v>
      </c>
      <c r="Z1104" t="n">
        <v>10</v>
      </c>
    </row>
    <row r="1105">
      <c r="A1105" t="n">
        <v>138</v>
      </c>
      <c r="B1105" t="n">
        <v>150</v>
      </c>
      <c r="C1105" t="inlineStr">
        <is>
          <t xml:space="preserve">CONCLUIDO	</t>
        </is>
      </c>
      <c r="D1105" t="n">
        <v>3.6216</v>
      </c>
      <c r="E1105" t="n">
        <v>27.61</v>
      </c>
      <c r="F1105" t="n">
        <v>24</v>
      </c>
      <c r="G1105" t="n">
        <v>130.93</v>
      </c>
      <c r="H1105" t="n">
        <v>1.67</v>
      </c>
      <c r="I1105" t="n">
        <v>11</v>
      </c>
      <c r="J1105" t="n">
        <v>380.24</v>
      </c>
      <c r="K1105" t="n">
        <v>61.82</v>
      </c>
      <c r="L1105" t="n">
        <v>35.5</v>
      </c>
      <c r="M1105" t="n">
        <v>9</v>
      </c>
      <c r="N1105" t="n">
        <v>132.92</v>
      </c>
      <c r="O1105" t="n">
        <v>47131.15</v>
      </c>
      <c r="P1105" t="n">
        <v>454</v>
      </c>
      <c r="Q1105" t="n">
        <v>452.56</v>
      </c>
      <c r="R1105" t="n">
        <v>71.48999999999999</v>
      </c>
      <c r="S1105" t="n">
        <v>57.64</v>
      </c>
      <c r="T1105" t="n">
        <v>4828.66</v>
      </c>
      <c r="U1105" t="n">
        <v>0.8100000000000001</v>
      </c>
      <c r="V1105" t="n">
        <v>0.88</v>
      </c>
      <c r="W1105" t="n">
        <v>6.81</v>
      </c>
      <c r="X1105" t="n">
        <v>0.28</v>
      </c>
      <c r="Y1105" t="n">
        <v>1</v>
      </c>
      <c r="Z1105" t="n">
        <v>10</v>
      </c>
    </row>
    <row r="1106">
      <c r="A1106" t="n">
        <v>139</v>
      </c>
      <c r="B1106" t="n">
        <v>150</v>
      </c>
      <c r="C1106" t="inlineStr">
        <is>
          <t xml:space="preserve">CONCLUIDO	</t>
        </is>
      </c>
      <c r="D1106" t="n">
        <v>3.6209</v>
      </c>
      <c r="E1106" t="n">
        <v>27.62</v>
      </c>
      <c r="F1106" t="n">
        <v>24.01</v>
      </c>
      <c r="G1106" t="n">
        <v>130.96</v>
      </c>
      <c r="H1106" t="n">
        <v>1.67</v>
      </c>
      <c r="I1106" t="n">
        <v>11</v>
      </c>
      <c r="J1106" t="n">
        <v>380.97</v>
      </c>
      <c r="K1106" t="n">
        <v>61.82</v>
      </c>
      <c r="L1106" t="n">
        <v>35.75</v>
      </c>
      <c r="M1106" t="n">
        <v>9</v>
      </c>
      <c r="N1106" t="n">
        <v>133.4</v>
      </c>
      <c r="O1106" t="n">
        <v>47220.77</v>
      </c>
      <c r="P1106" t="n">
        <v>453.68</v>
      </c>
      <c r="Q1106" t="n">
        <v>452.56</v>
      </c>
      <c r="R1106" t="n">
        <v>71.64</v>
      </c>
      <c r="S1106" t="n">
        <v>57.64</v>
      </c>
      <c r="T1106" t="n">
        <v>4901.23</v>
      </c>
      <c r="U1106" t="n">
        <v>0.8</v>
      </c>
      <c r="V1106" t="n">
        <v>0.88</v>
      </c>
      <c r="W1106" t="n">
        <v>6.81</v>
      </c>
      <c r="X1106" t="n">
        <v>0.28</v>
      </c>
      <c r="Y1106" t="n">
        <v>1</v>
      </c>
      <c r="Z1106" t="n">
        <v>10</v>
      </c>
    </row>
    <row r="1107">
      <c r="A1107" t="n">
        <v>140</v>
      </c>
      <c r="B1107" t="n">
        <v>150</v>
      </c>
      <c r="C1107" t="inlineStr">
        <is>
          <t xml:space="preserve">CONCLUIDO	</t>
        </is>
      </c>
      <c r="D1107" t="n">
        <v>3.6333</v>
      </c>
      <c r="E1107" t="n">
        <v>27.52</v>
      </c>
      <c r="F1107" t="n">
        <v>23.97</v>
      </c>
      <c r="G1107" t="n">
        <v>143.82</v>
      </c>
      <c r="H1107" t="n">
        <v>1.68</v>
      </c>
      <c r="I1107" t="n">
        <v>10</v>
      </c>
      <c r="J1107" t="n">
        <v>381.7</v>
      </c>
      <c r="K1107" t="n">
        <v>61.82</v>
      </c>
      <c r="L1107" t="n">
        <v>36</v>
      </c>
      <c r="M1107" t="n">
        <v>8</v>
      </c>
      <c r="N1107" t="n">
        <v>133.88</v>
      </c>
      <c r="O1107" t="n">
        <v>47310.69</v>
      </c>
      <c r="P1107" t="n">
        <v>452.8</v>
      </c>
      <c r="Q1107" t="n">
        <v>452.57</v>
      </c>
      <c r="R1107" t="n">
        <v>70.36</v>
      </c>
      <c r="S1107" t="n">
        <v>57.64</v>
      </c>
      <c r="T1107" t="n">
        <v>4268.93</v>
      </c>
      <c r="U1107" t="n">
        <v>0.82</v>
      </c>
      <c r="V1107" t="n">
        <v>0.88</v>
      </c>
      <c r="W1107" t="n">
        <v>6.81</v>
      </c>
      <c r="X1107" t="n">
        <v>0.25</v>
      </c>
      <c r="Y1107" t="n">
        <v>1</v>
      </c>
      <c r="Z1107" t="n">
        <v>10</v>
      </c>
    </row>
    <row r="1108">
      <c r="A1108" t="n">
        <v>141</v>
      </c>
      <c r="B1108" t="n">
        <v>150</v>
      </c>
      <c r="C1108" t="inlineStr">
        <is>
          <t xml:space="preserve">CONCLUIDO	</t>
        </is>
      </c>
      <c r="D1108" t="n">
        <v>3.6311</v>
      </c>
      <c r="E1108" t="n">
        <v>27.54</v>
      </c>
      <c r="F1108" t="n">
        <v>23.99</v>
      </c>
      <c r="G1108" t="n">
        <v>143.92</v>
      </c>
      <c r="H1108" t="n">
        <v>1.69</v>
      </c>
      <c r="I1108" t="n">
        <v>10</v>
      </c>
      <c r="J1108" t="n">
        <v>382.43</v>
      </c>
      <c r="K1108" t="n">
        <v>61.82</v>
      </c>
      <c r="L1108" t="n">
        <v>36.25</v>
      </c>
      <c r="M1108" t="n">
        <v>8</v>
      </c>
      <c r="N1108" t="n">
        <v>134.36</v>
      </c>
      <c r="O1108" t="n">
        <v>47400.92</v>
      </c>
      <c r="P1108" t="n">
        <v>453.71</v>
      </c>
      <c r="Q1108" t="n">
        <v>452.56</v>
      </c>
      <c r="R1108" t="n">
        <v>70.87</v>
      </c>
      <c r="S1108" t="n">
        <v>57.64</v>
      </c>
      <c r="T1108" t="n">
        <v>4524.52</v>
      </c>
      <c r="U1108" t="n">
        <v>0.8100000000000001</v>
      </c>
      <c r="V1108" t="n">
        <v>0.88</v>
      </c>
      <c r="W1108" t="n">
        <v>6.81</v>
      </c>
      <c r="X1108" t="n">
        <v>0.26</v>
      </c>
      <c r="Y1108" t="n">
        <v>1</v>
      </c>
      <c r="Z1108" t="n">
        <v>10</v>
      </c>
    </row>
    <row r="1109">
      <c r="A1109" t="n">
        <v>142</v>
      </c>
      <c r="B1109" t="n">
        <v>150</v>
      </c>
      <c r="C1109" t="inlineStr">
        <is>
          <t xml:space="preserve">CONCLUIDO	</t>
        </is>
      </c>
      <c r="D1109" t="n">
        <v>3.6306</v>
      </c>
      <c r="E1109" t="n">
        <v>27.54</v>
      </c>
      <c r="F1109" t="n">
        <v>23.99</v>
      </c>
      <c r="G1109" t="n">
        <v>143.94</v>
      </c>
      <c r="H1109" t="n">
        <v>1.7</v>
      </c>
      <c r="I1109" t="n">
        <v>10</v>
      </c>
      <c r="J1109" t="n">
        <v>383.17</v>
      </c>
      <c r="K1109" t="n">
        <v>61.82</v>
      </c>
      <c r="L1109" t="n">
        <v>36.5</v>
      </c>
      <c r="M1109" t="n">
        <v>8</v>
      </c>
      <c r="N1109" t="n">
        <v>134.84</v>
      </c>
      <c r="O1109" t="n">
        <v>47491.48</v>
      </c>
      <c r="P1109" t="n">
        <v>454.32</v>
      </c>
      <c r="Q1109" t="n">
        <v>452.57</v>
      </c>
      <c r="R1109" t="n">
        <v>70.94</v>
      </c>
      <c r="S1109" t="n">
        <v>57.64</v>
      </c>
      <c r="T1109" t="n">
        <v>4557.14</v>
      </c>
      <c r="U1109" t="n">
        <v>0.8100000000000001</v>
      </c>
      <c r="V1109" t="n">
        <v>0.88</v>
      </c>
      <c r="W1109" t="n">
        <v>6.81</v>
      </c>
      <c r="X1109" t="n">
        <v>0.27</v>
      </c>
      <c r="Y1109" t="n">
        <v>1</v>
      </c>
      <c r="Z1109" t="n">
        <v>10</v>
      </c>
    </row>
    <row r="1110">
      <c r="A1110" t="n">
        <v>143</v>
      </c>
      <c r="B1110" t="n">
        <v>150</v>
      </c>
      <c r="C1110" t="inlineStr">
        <is>
          <t xml:space="preserve">CONCLUIDO	</t>
        </is>
      </c>
      <c r="D1110" t="n">
        <v>3.6316</v>
      </c>
      <c r="E1110" t="n">
        <v>27.54</v>
      </c>
      <c r="F1110" t="n">
        <v>23.98</v>
      </c>
      <c r="G1110" t="n">
        <v>143.9</v>
      </c>
      <c r="H1110" t="n">
        <v>1.71</v>
      </c>
      <c r="I1110" t="n">
        <v>10</v>
      </c>
      <c r="J1110" t="n">
        <v>383.9</v>
      </c>
      <c r="K1110" t="n">
        <v>61.82</v>
      </c>
      <c r="L1110" t="n">
        <v>36.75</v>
      </c>
      <c r="M1110" t="n">
        <v>8</v>
      </c>
      <c r="N1110" t="n">
        <v>135.33</v>
      </c>
      <c r="O1110" t="n">
        <v>47582.35</v>
      </c>
      <c r="P1110" t="n">
        <v>454.64</v>
      </c>
      <c r="Q1110" t="n">
        <v>452.56</v>
      </c>
      <c r="R1110" t="n">
        <v>70.59</v>
      </c>
      <c r="S1110" t="n">
        <v>57.64</v>
      </c>
      <c r="T1110" t="n">
        <v>4385.18</v>
      </c>
      <c r="U1110" t="n">
        <v>0.82</v>
      </c>
      <c r="V1110" t="n">
        <v>0.88</v>
      </c>
      <c r="W1110" t="n">
        <v>6.82</v>
      </c>
      <c r="X1110" t="n">
        <v>0.26</v>
      </c>
      <c r="Y1110" t="n">
        <v>1</v>
      </c>
      <c r="Z1110" t="n">
        <v>10</v>
      </c>
    </row>
    <row r="1111">
      <c r="A1111" t="n">
        <v>144</v>
      </c>
      <c r="B1111" t="n">
        <v>150</v>
      </c>
      <c r="C1111" t="inlineStr">
        <is>
          <t xml:space="preserve">CONCLUIDO	</t>
        </is>
      </c>
      <c r="D1111" t="n">
        <v>3.6335</v>
      </c>
      <c r="E1111" t="n">
        <v>27.52</v>
      </c>
      <c r="F1111" t="n">
        <v>23.97</v>
      </c>
      <c r="G1111" t="n">
        <v>143.81</v>
      </c>
      <c r="H1111" t="n">
        <v>1.72</v>
      </c>
      <c r="I1111" t="n">
        <v>10</v>
      </c>
      <c r="J1111" t="n">
        <v>384.64</v>
      </c>
      <c r="K1111" t="n">
        <v>61.82</v>
      </c>
      <c r="L1111" t="n">
        <v>37</v>
      </c>
      <c r="M1111" t="n">
        <v>8</v>
      </c>
      <c r="N1111" t="n">
        <v>135.82</v>
      </c>
      <c r="O1111" t="n">
        <v>47673.67</v>
      </c>
      <c r="P1111" t="n">
        <v>454.82</v>
      </c>
      <c r="Q1111" t="n">
        <v>452.57</v>
      </c>
      <c r="R1111" t="n">
        <v>70.26000000000001</v>
      </c>
      <c r="S1111" t="n">
        <v>57.64</v>
      </c>
      <c r="T1111" t="n">
        <v>4217.72</v>
      </c>
      <c r="U1111" t="n">
        <v>0.82</v>
      </c>
      <c r="V1111" t="n">
        <v>0.88</v>
      </c>
      <c r="W1111" t="n">
        <v>6.81</v>
      </c>
      <c r="X1111" t="n">
        <v>0.24</v>
      </c>
      <c r="Y1111" t="n">
        <v>1</v>
      </c>
      <c r="Z1111" t="n">
        <v>10</v>
      </c>
    </row>
    <row r="1112">
      <c r="A1112" t="n">
        <v>145</v>
      </c>
      <c r="B1112" t="n">
        <v>150</v>
      </c>
      <c r="C1112" t="inlineStr">
        <is>
          <t xml:space="preserve">CONCLUIDO	</t>
        </is>
      </c>
      <c r="D1112" t="n">
        <v>3.632</v>
      </c>
      <c r="E1112" t="n">
        <v>27.53</v>
      </c>
      <c r="F1112" t="n">
        <v>23.98</v>
      </c>
      <c r="G1112" t="n">
        <v>143.88</v>
      </c>
      <c r="H1112" t="n">
        <v>1.72</v>
      </c>
      <c r="I1112" t="n">
        <v>10</v>
      </c>
      <c r="J1112" t="n">
        <v>385.38</v>
      </c>
      <c r="K1112" t="n">
        <v>61.82</v>
      </c>
      <c r="L1112" t="n">
        <v>37.25</v>
      </c>
      <c r="M1112" t="n">
        <v>8</v>
      </c>
      <c r="N1112" t="n">
        <v>136.31</v>
      </c>
      <c r="O1112" t="n">
        <v>47765.19</v>
      </c>
      <c r="P1112" t="n">
        <v>455.48</v>
      </c>
      <c r="Q1112" t="n">
        <v>452.61</v>
      </c>
      <c r="R1112" t="n">
        <v>70.72</v>
      </c>
      <c r="S1112" t="n">
        <v>57.64</v>
      </c>
      <c r="T1112" t="n">
        <v>4445.86</v>
      </c>
      <c r="U1112" t="n">
        <v>0.82</v>
      </c>
      <c r="V1112" t="n">
        <v>0.88</v>
      </c>
      <c r="W1112" t="n">
        <v>6.81</v>
      </c>
      <c r="X1112" t="n">
        <v>0.26</v>
      </c>
      <c r="Y1112" t="n">
        <v>1</v>
      </c>
      <c r="Z1112" t="n">
        <v>10</v>
      </c>
    </row>
    <row r="1113">
      <c r="A1113" t="n">
        <v>146</v>
      </c>
      <c r="B1113" t="n">
        <v>150</v>
      </c>
      <c r="C1113" t="inlineStr">
        <is>
          <t xml:space="preserve">CONCLUIDO	</t>
        </is>
      </c>
      <c r="D1113" t="n">
        <v>3.6309</v>
      </c>
      <c r="E1113" t="n">
        <v>27.54</v>
      </c>
      <c r="F1113" t="n">
        <v>23.99</v>
      </c>
      <c r="G1113" t="n">
        <v>143.93</v>
      </c>
      <c r="H1113" t="n">
        <v>1.73</v>
      </c>
      <c r="I1113" t="n">
        <v>10</v>
      </c>
      <c r="J1113" t="n">
        <v>386.13</v>
      </c>
      <c r="K1113" t="n">
        <v>61.82</v>
      </c>
      <c r="L1113" t="n">
        <v>37.5</v>
      </c>
      <c r="M1113" t="n">
        <v>8</v>
      </c>
      <c r="N1113" t="n">
        <v>136.81</v>
      </c>
      <c r="O1113" t="n">
        <v>47857.05</v>
      </c>
      <c r="P1113" t="n">
        <v>455.85</v>
      </c>
      <c r="Q1113" t="n">
        <v>452.58</v>
      </c>
      <c r="R1113" t="n">
        <v>70.90000000000001</v>
      </c>
      <c r="S1113" t="n">
        <v>57.64</v>
      </c>
      <c r="T1113" t="n">
        <v>4535.63</v>
      </c>
      <c r="U1113" t="n">
        <v>0.8100000000000001</v>
      </c>
      <c r="V1113" t="n">
        <v>0.88</v>
      </c>
      <c r="W1113" t="n">
        <v>6.81</v>
      </c>
      <c r="X1113" t="n">
        <v>0.26</v>
      </c>
      <c r="Y1113" t="n">
        <v>1</v>
      </c>
      <c r="Z1113" t="n">
        <v>10</v>
      </c>
    </row>
    <row r="1114">
      <c r="A1114" t="n">
        <v>147</v>
      </c>
      <c r="B1114" t="n">
        <v>150</v>
      </c>
      <c r="C1114" t="inlineStr">
        <is>
          <t xml:space="preserve">CONCLUIDO	</t>
        </is>
      </c>
      <c r="D1114" t="n">
        <v>3.6317</v>
      </c>
      <c r="E1114" t="n">
        <v>27.54</v>
      </c>
      <c r="F1114" t="n">
        <v>23.98</v>
      </c>
      <c r="G1114" t="n">
        <v>143.9</v>
      </c>
      <c r="H1114" t="n">
        <v>1.74</v>
      </c>
      <c r="I1114" t="n">
        <v>10</v>
      </c>
      <c r="J1114" t="n">
        <v>386.88</v>
      </c>
      <c r="K1114" t="n">
        <v>61.82</v>
      </c>
      <c r="L1114" t="n">
        <v>37.75</v>
      </c>
      <c r="M1114" t="n">
        <v>8</v>
      </c>
      <c r="N1114" t="n">
        <v>137.31</v>
      </c>
      <c r="O1114" t="n">
        <v>47949.23</v>
      </c>
      <c r="P1114" t="n">
        <v>456.26</v>
      </c>
      <c r="Q1114" t="n">
        <v>452.59</v>
      </c>
      <c r="R1114" t="n">
        <v>70.69</v>
      </c>
      <c r="S1114" t="n">
        <v>57.64</v>
      </c>
      <c r="T1114" t="n">
        <v>4432.08</v>
      </c>
      <c r="U1114" t="n">
        <v>0.82</v>
      </c>
      <c r="V1114" t="n">
        <v>0.88</v>
      </c>
      <c r="W1114" t="n">
        <v>6.81</v>
      </c>
      <c r="X1114" t="n">
        <v>0.26</v>
      </c>
      <c r="Y1114" t="n">
        <v>1</v>
      </c>
      <c r="Z1114" t="n">
        <v>10</v>
      </c>
    </row>
    <row r="1115">
      <c r="A1115" t="n">
        <v>148</v>
      </c>
      <c r="B1115" t="n">
        <v>150</v>
      </c>
      <c r="C1115" t="inlineStr">
        <is>
          <t xml:space="preserve">CONCLUIDO	</t>
        </is>
      </c>
      <c r="D1115" t="n">
        <v>3.6312</v>
      </c>
      <c r="E1115" t="n">
        <v>27.54</v>
      </c>
      <c r="F1115" t="n">
        <v>23.99</v>
      </c>
      <c r="G1115" t="n">
        <v>143.92</v>
      </c>
      <c r="H1115" t="n">
        <v>1.75</v>
      </c>
      <c r="I1115" t="n">
        <v>10</v>
      </c>
      <c r="J1115" t="n">
        <v>387.63</v>
      </c>
      <c r="K1115" t="n">
        <v>61.82</v>
      </c>
      <c r="L1115" t="n">
        <v>38</v>
      </c>
      <c r="M1115" t="n">
        <v>8</v>
      </c>
      <c r="N1115" t="n">
        <v>137.81</v>
      </c>
      <c r="O1115" t="n">
        <v>48041.76</v>
      </c>
      <c r="P1115" t="n">
        <v>456.77</v>
      </c>
      <c r="Q1115" t="n">
        <v>452.62</v>
      </c>
      <c r="R1115" t="n">
        <v>70.81999999999999</v>
      </c>
      <c r="S1115" t="n">
        <v>57.64</v>
      </c>
      <c r="T1115" t="n">
        <v>4498.44</v>
      </c>
      <c r="U1115" t="n">
        <v>0.8100000000000001</v>
      </c>
      <c r="V1115" t="n">
        <v>0.88</v>
      </c>
      <c r="W1115" t="n">
        <v>6.81</v>
      </c>
      <c r="X1115" t="n">
        <v>0.26</v>
      </c>
      <c r="Y1115" t="n">
        <v>1</v>
      </c>
      <c r="Z1115" t="n">
        <v>10</v>
      </c>
    </row>
    <row r="1116">
      <c r="A1116" t="n">
        <v>149</v>
      </c>
      <c r="B1116" t="n">
        <v>150</v>
      </c>
      <c r="C1116" t="inlineStr">
        <is>
          <t xml:space="preserve">CONCLUIDO	</t>
        </is>
      </c>
      <c r="D1116" t="n">
        <v>3.6325</v>
      </c>
      <c r="E1116" t="n">
        <v>27.53</v>
      </c>
      <c r="F1116" t="n">
        <v>23.98</v>
      </c>
      <c r="G1116" t="n">
        <v>143.86</v>
      </c>
      <c r="H1116" t="n">
        <v>1.76</v>
      </c>
      <c r="I1116" t="n">
        <v>10</v>
      </c>
      <c r="J1116" t="n">
        <v>388.38</v>
      </c>
      <c r="K1116" t="n">
        <v>61.82</v>
      </c>
      <c r="L1116" t="n">
        <v>38.25</v>
      </c>
      <c r="M1116" t="n">
        <v>8</v>
      </c>
      <c r="N1116" t="n">
        <v>138.31</v>
      </c>
      <c r="O1116" t="n">
        <v>48134.63</v>
      </c>
      <c r="P1116" t="n">
        <v>456.85</v>
      </c>
      <c r="Q1116" t="n">
        <v>452.57</v>
      </c>
      <c r="R1116" t="n">
        <v>70.58</v>
      </c>
      <c r="S1116" t="n">
        <v>57.64</v>
      </c>
      <c r="T1116" t="n">
        <v>4380.16</v>
      </c>
      <c r="U1116" t="n">
        <v>0.82</v>
      </c>
      <c r="V1116" t="n">
        <v>0.88</v>
      </c>
      <c r="W1116" t="n">
        <v>6.81</v>
      </c>
      <c r="X1116" t="n">
        <v>0.25</v>
      </c>
      <c r="Y1116" t="n">
        <v>1</v>
      </c>
      <c r="Z1116" t="n">
        <v>10</v>
      </c>
    </row>
    <row r="1117">
      <c r="A1117" t="n">
        <v>150</v>
      </c>
      <c r="B1117" t="n">
        <v>150</v>
      </c>
      <c r="C1117" t="inlineStr">
        <is>
          <t xml:space="preserve">CONCLUIDO	</t>
        </is>
      </c>
      <c r="D1117" t="n">
        <v>3.6327</v>
      </c>
      <c r="E1117" t="n">
        <v>27.53</v>
      </c>
      <c r="F1117" t="n">
        <v>23.98</v>
      </c>
      <c r="G1117" t="n">
        <v>143.85</v>
      </c>
      <c r="H1117" t="n">
        <v>1.76</v>
      </c>
      <c r="I1117" t="n">
        <v>10</v>
      </c>
      <c r="J1117" t="n">
        <v>389.14</v>
      </c>
      <c r="K1117" t="n">
        <v>61.82</v>
      </c>
      <c r="L1117" t="n">
        <v>38.5</v>
      </c>
      <c r="M1117" t="n">
        <v>8</v>
      </c>
      <c r="N1117" t="n">
        <v>138.81</v>
      </c>
      <c r="O1117" t="n">
        <v>48227.84</v>
      </c>
      <c r="P1117" t="n">
        <v>457</v>
      </c>
      <c r="Q1117" t="n">
        <v>452.56</v>
      </c>
      <c r="R1117" t="n">
        <v>70.47</v>
      </c>
      <c r="S1117" t="n">
        <v>57.64</v>
      </c>
      <c r="T1117" t="n">
        <v>4321.73</v>
      </c>
      <c r="U1117" t="n">
        <v>0.82</v>
      </c>
      <c r="V1117" t="n">
        <v>0.88</v>
      </c>
      <c r="W1117" t="n">
        <v>6.81</v>
      </c>
      <c r="X1117" t="n">
        <v>0.25</v>
      </c>
      <c r="Y1117" t="n">
        <v>1</v>
      </c>
      <c r="Z1117" t="n">
        <v>10</v>
      </c>
    </row>
    <row r="1118">
      <c r="A1118" t="n">
        <v>151</v>
      </c>
      <c r="B1118" t="n">
        <v>150</v>
      </c>
      <c r="C1118" t="inlineStr">
        <is>
          <t xml:space="preserve">CONCLUIDO	</t>
        </is>
      </c>
      <c r="D1118" t="n">
        <v>3.6321</v>
      </c>
      <c r="E1118" t="n">
        <v>27.53</v>
      </c>
      <c r="F1118" t="n">
        <v>23.98</v>
      </c>
      <c r="G1118" t="n">
        <v>143.88</v>
      </c>
      <c r="H1118" t="n">
        <v>1.77</v>
      </c>
      <c r="I1118" t="n">
        <v>10</v>
      </c>
      <c r="J1118" t="n">
        <v>389.89</v>
      </c>
      <c r="K1118" t="n">
        <v>61.82</v>
      </c>
      <c r="L1118" t="n">
        <v>38.75</v>
      </c>
      <c r="M1118" t="n">
        <v>8</v>
      </c>
      <c r="N1118" t="n">
        <v>139.32</v>
      </c>
      <c r="O1118" t="n">
        <v>48321.4</v>
      </c>
      <c r="P1118" t="n">
        <v>457.29</v>
      </c>
      <c r="Q1118" t="n">
        <v>452.61</v>
      </c>
      <c r="R1118" t="n">
        <v>70.59</v>
      </c>
      <c r="S1118" t="n">
        <v>57.64</v>
      </c>
      <c r="T1118" t="n">
        <v>4383.69</v>
      </c>
      <c r="U1118" t="n">
        <v>0.82</v>
      </c>
      <c r="V1118" t="n">
        <v>0.88</v>
      </c>
      <c r="W1118" t="n">
        <v>6.81</v>
      </c>
      <c r="X1118" t="n">
        <v>0.26</v>
      </c>
      <c r="Y1118" t="n">
        <v>1</v>
      </c>
      <c r="Z1118" t="n">
        <v>10</v>
      </c>
    </row>
    <row r="1119">
      <c r="A1119" t="n">
        <v>152</v>
      </c>
      <c r="B1119" t="n">
        <v>150</v>
      </c>
      <c r="C1119" t="inlineStr">
        <is>
          <t xml:space="preserve">CONCLUIDO	</t>
        </is>
      </c>
      <c r="D1119" t="n">
        <v>3.6316</v>
      </c>
      <c r="E1119" t="n">
        <v>27.54</v>
      </c>
      <c r="F1119" t="n">
        <v>23.98</v>
      </c>
      <c r="G1119" t="n">
        <v>143.9</v>
      </c>
      <c r="H1119" t="n">
        <v>1.78</v>
      </c>
      <c r="I1119" t="n">
        <v>10</v>
      </c>
      <c r="J1119" t="n">
        <v>390.66</v>
      </c>
      <c r="K1119" t="n">
        <v>61.82</v>
      </c>
      <c r="L1119" t="n">
        <v>39</v>
      </c>
      <c r="M1119" t="n">
        <v>8</v>
      </c>
      <c r="N1119" t="n">
        <v>139.83</v>
      </c>
      <c r="O1119" t="n">
        <v>48415.31</v>
      </c>
      <c r="P1119" t="n">
        <v>457.78</v>
      </c>
      <c r="Q1119" t="n">
        <v>452.56</v>
      </c>
      <c r="R1119" t="n">
        <v>70.90000000000001</v>
      </c>
      <c r="S1119" t="n">
        <v>57.64</v>
      </c>
      <c r="T1119" t="n">
        <v>4536.66</v>
      </c>
      <c r="U1119" t="n">
        <v>0.8100000000000001</v>
      </c>
      <c r="V1119" t="n">
        <v>0.88</v>
      </c>
      <c r="W1119" t="n">
        <v>6.81</v>
      </c>
      <c r="X1119" t="n">
        <v>0.26</v>
      </c>
      <c r="Y1119" t="n">
        <v>1</v>
      </c>
      <c r="Z1119" t="n">
        <v>10</v>
      </c>
    </row>
    <row r="1120">
      <c r="A1120" t="n">
        <v>153</v>
      </c>
      <c r="B1120" t="n">
        <v>150</v>
      </c>
      <c r="C1120" t="inlineStr">
        <is>
          <t xml:space="preserve">CONCLUIDO	</t>
        </is>
      </c>
      <c r="D1120" t="n">
        <v>3.6308</v>
      </c>
      <c r="E1120" t="n">
        <v>27.54</v>
      </c>
      <c r="F1120" t="n">
        <v>23.99</v>
      </c>
      <c r="G1120" t="n">
        <v>143.94</v>
      </c>
      <c r="H1120" t="n">
        <v>1.79</v>
      </c>
      <c r="I1120" t="n">
        <v>10</v>
      </c>
      <c r="J1120" t="n">
        <v>391.42</v>
      </c>
      <c r="K1120" t="n">
        <v>61.82</v>
      </c>
      <c r="L1120" t="n">
        <v>39.25</v>
      </c>
      <c r="M1120" t="n">
        <v>8</v>
      </c>
      <c r="N1120" t="n">
        <v>140.35</v>
      </c>
      <c r="O1120" t="n">
        <v>48509.7</v>
      </c>
      <c r="P1120" t="n">
        <v>458</v>
      </c>
      <c r="Q1120" t="n">
        <v>452.55</v>
      </c>
      <c r="R1120" t="n">
        <v>71.06</v>
      </c>
      <c r="S1120" t="n">
        <v>57.64</v>
      </c>
      <c r="T1120" t="n">
        <v>4618.25</v>
      </c>
      <c r="U1120" t="n">
        <v>0.8100000000000001</v>
      </c>
      <c r="V1120" t="n">
        <v>0.88</v>
      </c>
      <c r="W1120" t="n">
        <v>6.81</v>
      </c>
      <c r="X1120" t="n">
        <v>0.27</v>
      </c>
      <c r="Y1120" t="n">
        <v>1</v>
      </c>
      <c r="Z1120" t="n">
        <v>10</v>
      </c>
    </row>
    <row r="1121">
      <c r="A1121" t="n">
        <v>154</v>
      </c>
      <c r="B1121" t="n">
        <v>150</v>
      </c>
      <c r="C1121" t="inlineStr">
        <is>
          <t xml:space="preserve">CONCLUIDO	</t>
        </is>
      </c>
      <c r="D1121" t="n">
        <v>3.6323</v>
      </c>
      <c r="E1121" t="n">
        <v>27.53</v>
      </c>
      <c r="F1121" t="n">
        <v>23.98</v>
      </c>
      <c r="G1121" t="n">
        <v>143.87</v>
      </c>
      <c r="H1121" t="n">
        <v>1.8</v>
      </c>
      <c r="I1121" t="n">
        <v>10</v>
      </c>
      <c r="J1121" t="n">
        <v>392.19</v>
      </c>
      <c r="K1121" t="n">
        <v>61.82</v>
      </c>
      <c r="L1121" t="n">
        <v>39.5</v>
      </c>
      <c r="M1121" t="n">
        <v>8</v>
      </c>
      <c r="N1121" t="n">
        <v>140.87</v>
      </c>
      <c r="O1121" t="n">
        <v>48604.33</v>
      </c>
      <c r="P1121" t="n">
        <v>457.69</v>
      </c>
      <c r="Q1121" t="n">
        <v>452.57</v>
      </c>
      <c r="R1121" t="n">
        <v>70.70999999999999</v>
      </c>
      <c r="S1121" t="n">
        <v>57.64</v>
      </c>
      <c r="T1121" t="n">
        <v>4442.75</v>
      </c>
      <c r="U1121" t="n">
        <v>0.82</v>
      </c>
      <c r="V1121" t="n">
        <v>0.88</v>
      </c>
      <c r="W1121" t="n">
        <v>6.81</v>
      </c>
      <c r="X1121" t="n">
        <v>0.25</v>
      </c>
      <c r="Y1121" t="n">
        <v>1</v>
      </c>
      <c r="Z1121" t="n">
        <v>10</v>
      </c>
    </row>
    <row r="1122">
      <c r="A1122" t="n">
        <v>155</v>
      </c>
      <c r="B1122" t="n">
        <v>150</v>
      </c>
      <c r="C1122" t="inlineStr">
        <is>
          <t xml:space="preserve">CONCLUIDO	</t>
        </is>
      </c>
      <c r="D1122" t="n">
        <v>3.6317</v>
      </c>
      <c r="E1122" t="n">
        <v>27.54</v>
      </c>
      <c r="F1122" t="n">
        <v>23.98</v>
      </c>
      <c r="G1122" t="n">
        <v>143.89</v>
      </c>
      <c r="H1122" t="n">
        <v>1.8</v>
      </c>
      <c r="I1122" t="n">
        <v>10</v>
      </c>
      <c r="J1122" t="n">
        <v>392.96</v>
      </c>
      <c r="K1122" t="n">
        <v>61.82</v>
      </c>
      <c r="L1122" t="n">
        <v>39.75</v>
      </c>
      <c r="M1122" t="n">
        <v>8</v>
      </c>
      <c r="N1122" t="n">
        <v>141.39</v>
      </c>
      <c r="O1122" t="n">
        <v>48699.33</v>
      </c>
      <c r="P1122" t="n">
        <v>457.9</v>
      </c>
      <c r="Q1122" t="n">
        <v>452.57</v>
      </c>
      <c r="R1122" t="n">
        <v>70.67</v>
      </c>
      <c r="S1122" t="n">
        <v>57.64</v>
      </c>
      <c r="T1122" t="n">
        <v>4421.77</v>
      </c>
      <c r="U1122" t="n">
        <v>0.82</v>
      </c>
      <c r="V1122" t="n">
        <v>0.88</v>
      </c>
      <c r="W1122" t="n">
        <v>6.81</v>
      </c>
      <c r="X1122" t="n">
        <v>0.26</v>
      </c>
      <c r="Y1122" t="n">
        <v>1</v>
      </c>
      <c r="Z1122" t="n">
        <v>10</v>
      </c>
    </row>
    <row r="1123">
      <c r="A1123" t="n">
        <v>156</v>
      </c>
      <c r="B1123" t="n">
        <v>150</v>
      </c>
      <c r="C1123" t="inlineStr">
        <is>
          <t xml:space="preserve">CONCLUIDO	</t>
        </is>
      </c>
      <c r="D1123" t="n">
        <v>3.6314</v>
      </c>
      <c r="E1123" t="n">
        <v>27.54</v>
      </c>
      <c r="F1123" t="n">
        <v>23.98</v>
      </c>
      <c r="G1123" t="n">
        <v>143.91</v>
      </c>
      <c r="H1123" t="n">
        <v>1.81</v>
      </c>
      <c r="I1123" t="n">
        <v>10</v>
      </c>
      <c r="J1123" t="n">
        <v>393.73</v>
      </c>
      <c r="K1123" t="n">
        <v>61.82</v>
      </c>
      <c r="L1123" t="n">
        <v>40</v>
      </c>
      <c r="M1123" t="n">
        <v>8</v>
      </c>
      <c r="N1123" t="n">
        <v>141.91</v>
      </c>
      <c r="O1123" t="n">
        <v>48794.7</v>
      </c>
      <c r="P1123" t="n">
        <v>458</v>
      </c>
      <c r="Q1123" t="n">
        <v>452.56</v>
      </c>
      <c r="R1123" t="n">
        <v>70.92</v>
      </c>
      <c r="S1123" t="n">
        <v>57.64</v>
      </c>
      <c r="T1123" t="n">
        <v>4546.97</v>
      </c>
      <c r="U1123" t="n">
        <v>0.8100000000000001</v>
      </c>
      <c r="V1123" t="n">
        <v>0.88</v>
      </c>
      <c r="W1123" t="n">
        <v>6.81</v>
      </c>
      <c r="X1123" t="n">
        <v>0.26</v>
      </c>
      <c r="Y1123" t="n">
        <v>1</v>
      </c>
      <c r="Z1123" t="n">
        <v>10</v>
      </c>
    </row>
    <row r="1124">
      <c r="A1124" t="n">
        <v>0</v>
      </c>
      <c r="B1124" t="n">
        <v>10</v>
      </c>
      <c r="C1124" t="inlineStr">
        <is>
          <t xml:space="preserve">CONCLUIDO	</t>
        </is>
      </c>
      <c r="D1124" t="n">
        <v>3.6259</v>
      </c>
      <c r="E1124" t="n">
        <v>27.58</v>
      </c>
      <c r="F1124" t="n">
        <v>25.31</v>
      </c>
      <c r="G1124" t="n">
        <v>27.12</v>
      </c>
      <c r="H1124" t="n">
        <v>0.64</v>
      </c>
      <c r="I1124" t="n">
        <v>56</v>
      </c>
      <c r="J1124" t="n">
        <v>26.11</v>
      </c>
      <c r="K1124" t="n">
        <v>12.1</v>
      </c>
      <c r="L1124" t="n">
        <v>1</v>
      </c>
      <c r="M1124" t="n">
        <v>52</v>
      </c>
      <c r="N1124" t="n">
        <v>3.01</v>
      </c>
      <c r="O1124" t="n">
        <v>3454.41</v>
      </c>
      <c r="P1124" t="n">
        <v>75.76000000000001</v>
      </c>
      <c r="Q1124" t="n">
        <v>452.72</v>
      </c>
      <c r="R1124" t="n">
        <v>113.95</v>
      </c>
      <c r="S1124" t="n">
        <v>57.64</v>
      </c>
      <c r="T1124" t="n">
        <v>25831.65</v>
      </c>
      <c r="U1124" t="n">
        <v>0.51</v>
      </c>
      <c r="V1124" t="n">
        <v>0.84</v>
      </c>
      <c r="W1124" t="n">
        <v>6.88</v>
      </c>
      <c r="X1124" t="n">
        <v>1.58</v>
      </c>
      <c r="Y1124" t="n">
        <v>1</v>
      </c>
      <c r="Z1124" t="n">
        <v>10</v>
      </c>
    </row>
    <row r="1125">
      <c r="A1125" t="n">
        <v>1</v>
      </c>
      <c r="B1125" t="n">
        <v>10</v>
      </c>
      <c r="C1125" t="inlineStr">
        <is>
          <t xml:space="preserve">CONCLUIDO	</t>
        </is>
      </c>
      <c r="D1125" t="n">
        <v>3.6696</v>
      </c>
      <c r="E1125" t="n">
        <v>27.25</v>
      </c>
      <c r="F1125" t="n">
        <v>25.08</v>
      </c>
      <c r="G1125" t="n">
        <v>32.02</v>
      </c>
      <c r="H1125" t="n">
        <v>0.79</v>
      </c>
      <c r="I1125" t="n">
        <v>47</v>
      </c>
      <c r="J1125" t="n">
        <v>26.38</v>
      </c>
      <c r="K1125" t="n">
        <v>12.1</v>
      </c>
      <c r="L1125" t="n">
        <v>1.25</v>
      </c>
      <c r="M1125" t="n">
        <v>6</v>
      </c>
      <c r="N1125" t="n">
        <v>3.04</v>
      </c>
      <c r="O1125" t="n">
        <v>3487.87</v>
      </c>
      <c r="P1125" t="n">
        <v>72.73999999999999</v>
      </c>
      <c r="Q1125" t="n">
        <v>452.94</v>
      </c>
      <c r="R1125" t="n">
        <v>105.01</v>
      </c>
      <c r="S1125" t="n">
        <v>57.64</v>
      </c>
      <c r="T1125" t="n">
        <v>21407.28</v>
      </c>
      <c r="U1125" t="n">
        <v>0.55</v>
      </c>
      <c r="V1125" t="n">
        <v>0.85</v>
      </c>
      <c r="W1125" t="n">
        <v>6.91</v>
      </c>
      <c r="X1125" t="n">
        <v>1.35</v>
      </c>
      <c r="Y1125" t="n">
        <v>1</v>
      </c>
      <c r="Z1125" t="n">
        <v>10</v>
      </c>
    </row>
    <row r="1126">
      <c r="A1126" t="n">
        <v>2</v>
      </c>
      <c r="B1126" t="n">
        <v>10</v>
      </c>
      <c r="C1126" t="inlineStr">
        <is>
          <t xml:space="preserve">CONCLUIDO	</t>
        </is>
      </c>
      <c r="D1126" t="n">
        <v>3.6668</v>
      </c>
      <c r="E1126" t="n">
        <v>27.27</v>
      </c>
      <c r="F1126" t="n">
        <v>25.1</v>
      </c>
      <c r="G1126" t="n">
        <v>32.05</v>
      </c>
      <c r="H1126" t="n">
        <v>0.9399999999999999</v>
      </c>
      <c r="I1126" t="n">
        <v>47</v>
      </c>
      <c r="J1126" t="n">
        <v>26.66</v>
      </c>
      <c r="K1126" t="n">
        <v>12.1</v>
      </c>
      <c r="L1126" t="n">
        <v>1.5</v>
      </c>
      <c r="M1126" t="n">
        <v>0</v>
      </c>
      <c r="N1126" t="n">
        <v>3.06</v>
      </c>
      <c r="O1126" t="n">
        <v>3521.35</v>
      </c>
      <c r="P1126" t="n">
        <v>73.44</v>
      </c>
      <c r="Q1126" t="n">
        <v>452.77</v>
      </c>
      <c r="R1126" t="n">
        <v>105.07</v>
      </c>
      <c r="S1126" t="n">
        <v>57.64</v>
      </c>
      <c r="T1126" t="n">
        <v>21435.89</v>
      </c>
      <c r="U1126" t="n">
        <v>0.55</v>
      </c>
      <c r="V1126" t="n">
        <v>0.84</v>
      </c>
      <c r="W1126" t="n">
        <v>6.93</v>
      </c>
      <c r="X1126" t="n">
        <v>1.38</v>
      </c>
      <c r="Y1126" t="n">
        <v>1</v>
      </c>
      <c r="Z1126" t="n">
        <v>10</v>
      </c>
    </row>
    <row r="1127">
      <c r="A1127" t="n">
        <v>0</v>
      </c>
      <c r="B1127" t="n">
        <v>45</v>
      </c>
      <c r="C1127" t="inlineStr">
        <is>
          <t xml:space="preserve">CONCLUIDO	</t>
        </is>
      </c>
      <c r="D1127" t="n">
        <v>2.8353</v>
      </c>
      <c r="E1127" t="n">
        <v>35.27</v>
      </c>
      <c r="F1127" t="n">
        <v>29.33</v>
      </c>
      <c r="G1127" t="n">
        <v>9.17</v>
      </c>
      <c r="H1127" t="n">
        <v>0.18</v>
      </c>
      <c r="I1127" t="n">
        <v>192</v>
      </c>
      <c r="J1127" t="n">
        <v>98.70999999999999</v>
      </c>
      <c r="K1127" t="n">
        <v>39.72</v>
      </c>
      <c r="L1127" t="n">
        <v>1</v>
      </c>
      <c r="M1127" t="n">
        <v>190</v>
      </c>
      <c r="N1127" t="n">
        <v>12.99</v>
      </c>
      <c r="O1127" t="n">
        <v>12407.75</v>
      </c>
      <c r="P1127" t="n">
        <v>264.72</v>
      </c>
      <c r="Q1127" t="n">
        <v>452.96</v>
      </c>
      <c r="R1127" t="n">
        <v>245.45</v>
      </c>
      <c r="S1127" t="n">
        <v>57.64</v>
      </c>
      <c r="T1127" t="n">
        <v>90903.84</v>
      </c>
      <c r="U1127" t="n">
        <v>0.23</v>
      </c>
      <c r="V1127" t="n">
        <v>0.72</v>
      </c>
      <c r="W1127" t="n">
        <v>7.1</v>
      </c>
      <c r="X1127" t="n">
        <v>5.6</v>
      </c>
      <c r="Y1127" t="n">
        <v>1</v>
      </c>
      <c r="Z1127" t="n">
        <v>10</v>
      </c>
    </row>
    <row r="1128">
      <c r="A1128" t="n">
        <v>1</v>
      </c>
      <c r="B1128" t="n">
        <v>45</v>
      </c>
      <c r="C1128" t="inlineStr">
        <is>
          <t xml:space="preserve">CONCLUIDO	</t>
        </is>
      </c>
      <c r="D1128" t="n">
        <v>3.0345</v>
      </c>
      <c r="E1128" t="n">
        <v>32.95</v>
      </c>
      <c r="F1128" t="n">
        <v>27.96</v>
      </c>
      <c r="G1128" t="n">
        <v>11.49</v>
      </c>
      <c r="H1128" t="n">
        <v>0.22</v>
      </c>
      <c r="I1128" t="n">
        <v>146</v>
      </c>
      <c r="J1128" t="n">
        <v>99.02</v>
      </c>
      <c r="K1128" t="n">
        <v>39.72</v>
      </c>
      <c r="L1128" t="n">
        <v>1.25</v>
      </c>
      <c r="M1128" t="n">
        <v>144</v>
      </c>
      <c r="N1128" t="n">
        <v>13.05</v>
      </c>
      <c r="O1128" t="n">
        <v>12446.14</v>
      </c>
      <c r="P1128" t="n">
        <v>251.67</v>
      </c>
      <c r="Q1128" t="n">
        <v>452.87</v>
      </c>
      <c r="R1128" t="n">
        <v>200.23</v>
      </c>
      <c r="S1128" t="n">
        <v>57.64</v>
      </c>
      <c r="T1128" t="n">
        <v>68523.39999999999</v>
      </c>
      <c r="U1128" t="n">
        <v>0.29</v>
      </c>
      <c r="V1128" t="n">
        <v>0.76</v>
      </c>
      <c r="W1128" t="n">
        <v>7.03</v>
      </c>
      <c r="X1128" t="n">
        <v>4.23</v>
      </c>
      <c r="Y1128" t="n">
        <v>1</v>
      </c>
      <c r="Z1128" t="n">
        <v>10</v>
      </c>
    </row>
    <row r="1129">
      <c r="A1129" t="n">
        <v>2</v>
      </c>
      <c r="B1129" t="n">
        <v>45</v>
      </c>
      <c r="C1129" t="inlineStr">
        <is>
          <t xml:space="preserve">CONCLUIDO	</t>
        </is>
      </c>
      <c r="D1129" t="n">
        <v>3.1706</v>
      </c>
      <c r="E1129" t="n">
        <v>31.54</v>
      </c>
      <c r="F1129" t="n">
        <v>27.13</v>
      </c>
      <c r="G1129" t="n">
        <v>13.79</v>
      </c>
      <c r="H1129" t="n">
        <v>0.27</v>
      </c>
      <c r="I1129" t="n">
        <v>118</v>
      </c>
      <c r="J1129" t="n">
        <v>99.33</v>
      </c>
      <c r="K1129" t="n">
        <v>39.72</v>
      </c>
      <c r="L1129" t="n">
        <v>1.5</v>
      </c>
      <c r="M1129" t="n">
        <v>116</v>
      </c>
      <c r="N1129" t="n">
        <v>13.11</v>
      </c>
      <c r="O1129" t="n">
        <v>12484.55</v>
      </c>
      <c r="P1129" t="n">
        <v>243.43</v>
      </c>
      <c r="Q1129" t="n">
        <v>452.75</v>
      </c>
      <c r="R1129" t="n">
        <v>173.21</v>
      </c>
      <c r="S1129" t="n">
        <v>57.64</v>
      </c>
      <c r="T1129" t="n">
        <v>55154.92</v>
      </c>
      <c r="U1129" t="n">
        <v>0.33</v>
      </c>
      <c r="V1129" t="n">
        <v>0.78</v>
      </c>
      <c r="W1129" t="n">
        <v>6.98</v>
      </c>
      <c r="X1129" t="n">
        <v>3.4</v>
      </c>
      <c r="Y1129" t="n">
        <v>1</v>
      </c>
      <c r="Z1129" t="n">
        <v>10</v>
      </c>
    </row>
    <row r="1130">
      <c r="A1130" t="n">
        <v>3</v>
      </c>
      <c r="B1130" t="n">
        <v>45</v>
      </c>
      <c r="C1130" t="inlineStr">
        <is>
          <t xml:space="preserve">CONCLUIDO	</t>
        </is>
      </c>
      <c r="D1130" t="n">
        <v>3.2668</v>
      </c>
      <c r="E1130" t="n">
        <v>30.61</v>
      </c>
      <c r="F1130" t="n">
        <v>26.59</v>
      </c>
      <c r="G1130" t="n">
        <v>16.11</v>
      </c>
      <c r="H1130" t="n">
        <v>0.31</v>
      </c>
      <c r="I1130" t="n">
        <v>99</v>
      </c>
      <c r="J1130" t="n">
        <v>99.64</v>
      </c>
      <c r="K1130" t="n">
        <v>39.72</v>
      </c>
      <c r="L1130" t="n">
        <v>1.75</v>
      </c>
      <c r="M1130" t="n">
        <v>97</v>
      </c>
      <c r="N1130" t="n">
        <v>13.18</v>
      </c>
      <c r="O1130" t="n">
        <v>12522.99</v>
      </c>
      <c r="P1130" t="n">
        <v>237.94</v>
      </c>
      <c r="Q1130" t="n">
        <v>452.86</v>
      </c>
      <c r="R1130" t="n">
        <v>155.51</v>
      </c>
      <c r="S1130" t="n">
        <v>57.64</v>
      </c>
      <c r="T1130" t="n">
        <v>46398.53</v>
      </c>
      <c r="U1130" t="n">
        <v>0.37</v>
      </c>
      <c r="V1130" t="n">
        <v>0.8</v>
      </c>
      <c r="W1130" t="n">
        <v>6.96</v>
      </c>
      <c r="X1130" t="n">
        <v>2.86</v>
      </c>
      <c r="Y1130" t="n">
        <v>1</v>
      </c>
      <c r="Z1130" t="n">
        <v>10</v>
      </c>
    </row>
    <row r="1131">
      <c r="A1131" t="n">
        <v>4</v>
      </c>
      <c r="B1131" t="n">
        <v>45</v>
      </c>
      <c r="C1131" t="inlineStr">
        <is>
          <t xml:space="preserve">CONCLUIDO	</t>
        </is>
      </c>
      <c r="D1131" t="n">
        <v>3.3445</v>
      </c>
      <c r="E1131" t="n">
        <v>29.9</v>
      </c>
      <c r="F1131" t="n">
        <v>26.16</v>
      </c>
      <c r="G1131" t="n">
        <v>18.47</v>
      </c>
      <c r="H1131" t="n">
        <v>0.35</v>
      </c>
      <c r="I1131" t="n">
        <v>85</v>
      </c>
      <c r="J1131" t="n">
        <v>99.95</v>
      </c>
      <c r="K1131" t="n">
        <v>39.72</v>
      </c>
      <c r="L1131" t="n">
        <v>2</v>
      </c>
      <c r="M1131" t="n">
        <v>83</v>
      </c>
      <c r="N1131" t="n">
        <v>13.24</v>
      </c>
      <c r="O1131" t="n">
        <v>12561.45</v>
      </c>
      <c r="P1131" t="n">
        <v>233.45</v>
      </c>
      <c r="Q1131" t="n">
        <v>452.79</v>
      </c>
      <c r="R1131" t="n">
        <v>141.36</v>
      </c>
      <c r="S1131" t="n">
        <v>57.64</v>
      </c>
      <c r="T1131" t="n">
        <v>39390.86</v>
      </c>
      <c r="U1131" t="n">
        <v>0.41</v>
      </c>
      <c r="V1131" t="n">
        <v>0.8100000000000001</v>
      </c>
      <c r="W1131" t="n">
        <v>6.94</v>
      </c>
      <c r="X1131" t="n">
        <v>2.43</v>
      </c>
      <c r="Y1131" t="n">
        <v>1</v>
      </c>
      <c r="Z1131" t="n">
        <v>10</v>
      </c>
    </row>
    <row r="1132">
      <c r="A1132" t="n">
        <v>5</v>
      </c>
      <c r="B1132" t="n">
        <v>45</v>
      </c>
      <c r="C1132" t="inlineStr">
        <is>
          <t xml:space="preserve">CONCLUIDO	</t>
        </is>
      </c>
      <c r="D1132" t="n">
        <v>3.4063</v>
      </c>
      <c r="E1132" t="n">
        <v>29.36</v>
      </c>
      <c r="F1132" t="n">
        <v>25.83</v>
      </c>
      <c r="G1132" t="n">
        <v>20.66</v>
      </c>
      <c r="H1132" t="n">
        <v>0.39</v>
      </c>
      <c r="I1132" t="n">
        <v>75</v>
      </c>
      <c r="J1132" t="n">
        <v>100.27</v>
      </c>
      <c r="K1132" t="n">
        <v>39.72</v>
      </c>
      <c r="L1132" t="n">
        <v>2.25</v>
      </c>
      <c r="M1132" t="n">
        <v>73</v>
      </c>
      <c r="N1132" t="n">
        <v>13.3</v>
      </c>
      <c r="O1132" t="n">
        <v>12599.94</v>
      </c>
      <c r="P1132" t="n">
        <v>229.63</v>
      </c>
      <c r="Q1132" t="n">
        <v>452.8</v>
      </c>
      <c r="R1132" t="n">
        <v>130.91</v>
      </c>
      <c r="S1132" t="n">
        <v>57.64</v>
      </c>
      <c r="T1132" t="n">
        <v>34219.07</v>
      </c>
      <c r="U1132" t="n">
        <v>0.44</v>
      </c>
      <c r="V1132" t="n">
        <v>0.82</v>
      </c>
      <c r="W1132" t="n">
        <v>6.91</v>
      </c>
      <c r="X1132" t="n">
        <v>2.1</v>
      </c>
      <c r="Y1132" t="n">
        <v>1</v>
      </c>
      <c r="Z1132" t="n">
        <v>10</v>
      </c>
    </row>
    <row r="1133">
      <c r="A1133" t="n">
        <v>6</v>
      </c>
      <c r="B1133" t="n">
        <v>45</v>
      </c>
      <c r="C1133" t="inlineStr">
        <is>
          <t xml:space="preserve">CONCLUIDO	</t>
        </is>
      </c>
      <c r="D1133" t="n">
        <v>3.4488</v>
      </c>
      <c r="E1133" t="n">
        <v>29</v>
      </c>
      <c r="F1133" t="n">
        <v>25.63</v>
      </c>
      <c r="G1133" t="n">
        <v>22.95</v>
      </c>
      <c r="H1133" t="n">
        <v>0.44</v>
      </c>
      <c r="I1133" t="n">
        <v>67</v>
      </c>
      <c r="J1133" t="n">
        <v>100.58</v>
      </c>
      <c r="K1133" t="n">
        <v>39.72</v>
      </c>
      <c r="L1133" t="n">
        <v>2.5</v>
      </c>
      <c r="M1133" t="n">
        <v>65</v>
      </c>
      <c r="N1133" t="n">
        <v>13.36</v>
      </c>
      <c r="O1133" t="n">
        <v>12638.45</v>
      </c>
      <c r="P1133" t="n">
        <v>227.15</v>
      </c>
      <c r="Q1133" t="n">
        <v>452.67</v>
      </c>
      <c r="R1133" t="n">
        <v>124.42</v>
      </c>
      <c r="S1133" t="n">
        <v>57.64</v>
      </c>
      <c r="T1133" t="n">
        <v>31014.47</v>
      </c>
      <c r="U1133" t="n">
        <v>0.46</v>
      </c>
      <c r="V1133" t="n">
        <v>0.83</v>
      </c>
      <c r="W1133" t="n">
        <v>6.9</v>
      </c>
      <c r="X1133" t="n">
        <v>1.9</v>
      </c>
      <c r="Y1133" t="n">
        <v>1</v>
      </c>
      <c r="Z1133" t="n">
        <v>10</v>
      </c>
    </row>
    <row r="1134">
      <c r="A1134" t="n">
        <v>7</v>
      </c>
      <c r="B1134" t="n">
        <v>45</v>
      </c>
      <c r="C1134" t="inlineStr">
        <is>
          <t xml:space="preserve">CONCLUIDO	</t>
        </is>
      </c>
      <c r="D1134" t="n">
        <v>3.4912</v>
      </c>
      <c r="E1134" t="n">
        <v>28.64</v>
      </c>
      <c r="F1134" t="n">
        <v>25.42</v>
      </c>
      <c r="G1134" t="n">
        <v>25.42</v>
      </c>
      <c r="H1134" t="n">
        <v>0.48</v>
      </c>
      <c r="I1134" t="n">
        <v>60</v>
      </c>
      <c r="J1134" t="n">
        <v>100.89</v>
      </c>
      <c r="K1134" t="n">
        <v>39.72</v>
      </c>
      <c r="L1134" t="n">
        <v>2.75</v>
      </c>
      <c r="M1134" t="n">
        <v>58</v>
      </c>
      <c r="N1134" t="n">
        <v>13.42</v>
      </c>
      <c r="O1134" t="n">
        <v>12676.98</v>
      </c>
      <c r="P1134" t="n">
        <v>224.64</v>
      </c>
      <c r="Q1134" t="n">
        <v>452.72</v>
      </c>
      <c r="R1134" t="n">
        <v>117.44</v>
      </c>
      <c r="S1134" t="n">
        <v>57.64</v>
      </c>
      <c r="T1134" t="n">
        <v>27558.91</v>
      </c>
      <c r="U1134" t="n">
        <v>0.49</v>
      </c>
      <c r="V1134" t="n">
        <v>0.83</v>
      </c>
      <c r="W1134" t="n">
        <v>6.89</v>
      </c>
      <c r="X1134" t="n">
        <v>1.69</v>
      </c>
      <c r="Y1134" t="n">
        <v>1</v>
      </c>
      <c r="Z1134" t="n">
        <v>10</v>
      </c>
    </row>
    <row r="1135">
      <c r="A1135" t="n">
        <v>8</v>
      </c>
      <c r="B1135" t="n">
        <v>45</v>
      </c>
      <c r="C1135" t="inlineStr">
        <is>
          <t xml:space="preserve">CONCLUIDO	</t>
        </is>
      </c>
      <c r="D1135" t="n">
        <v>3.5217</v>
      </c>
      <c r="E1135" t="n">
        <v>28.4</v>
      </c>
      <c r="F1135" t="n">
        <v>25.28</v>
      </c>
      <c r="G1135" t="n">
        <v>27.57</v>
      </c>
      <c r="H1135" t="n">
        <v>0.52</v>
      </c>
      <c r="I1135" t="n">
        <v>55</v>
      </c>
      <c r="J1135" t="n">
        <v>101.2</v>
      </c>
      <c r="K1135" t="n">
        <v>39.72</v>
      </c>
      <c r="L1135" t="n">
        <v>3</v>
      </c>
      <c r="M1135" t="n">
        <v>53</v>
      </c>
      <c r="N1135" t="n">
        <v>13.49</v>
      </c>
      <c r="O1135" t="n">
        <v>12715.54</v>
      </c>
      <c r="P1135" t="n">
        <v>222.52</v>
      </c>
      <c r="Q1135" t="n">
        <v>452.61</v>
      </c>
      <c r="R1135" t="n">
        <v>112.95</v>
      </c>
      <c r="S1135" t="n">
        <v>57.64</v>
      </c>
      <c r="T1135" t="n">
        <v>25335.95</v>
      </c>
      <c r="U1135" t="n">
        <v>0.51</v>
      </c>
      <c r="V1135" t="n">
        <v>0.84</v>
      </c>
      <c r="W1135" t="n">
        <v>6.88</v>
      </c>
      <c r="X1135" t="n">
        <v>1.55</v>
      </c>
      <c r="Y1135" t="n">
        <v>1</v>
      </c>
      <c r="Z1135" t="n">
        <v>10</v>
      </c>
    </row>
    <row r="1136">
      <c r="A1136" t="n">
        <v>9</v>
      </c>
      <c r="B1136" t="n">
        <v>45</v>
      </c>
      <c r="C1136" t="inlineStr">
        <is>
          <t xml:space="preserve">CONCLUIDO	</t>
        </is>
      </c>
      <c r="D1136" t="n">
        <v>3.5501</v>
      </c>
      <c r="E1136" t="n">
        <v>28.17</v>
      </c>
      <c r="F1136" t="n">
        <v>25.15</v>
      </c>
      <c r="G1136" t="n">
        <v>30.18</v>
      </c>
      <c r="H1136" t="n">
        <v>0.5600000000000001</v>
      </c>
      <c r="I1136" t="n">
        <v>50</v>
      </c>
      <c r="J1136" t="n">
        <v>101.52</v>
      </c>
      <c r="K1136" t="n">
        <v>39.72</v>
      </c>
      <c r="L1136" t="n">
        <v>3.25</v>
      </c>
      <c r="M1136" t="n">
        <v>48</v>
      </c>
      <c r="N1136" t="n">
        <v>13.55</v>
      </c>
      <c r="O1136" t="n">
        <v>12754.13</v>
      </c>
      <c r="P1136" t="n">
        <v>220.77</v>
      </c>
      <c r="Q1136" t="n">
        <v>452.68</v>
      </c>
      <c r="R1136" t="n">
        <v>108.83</v>
      </c>
      <c r="S1136" t="n">
        <v>57.64</v>
      </c>
      <c r="T1136" t="n">
        <v>23304.51</v>
      </c>
      <c r="U1136" t="n">
        <v>0.53</v>
      </c>
      <c r="V1136" t="n">
        <v>0.84</v>
      </c>
      <c r="W1136" t="n">
        <v>6.88</v>
      </c>
      <c r="X1136" t="n">
        <v>1.42</v>
      </c>
      <c r="Y1136" t="n">
        <v>1</v>
      </c>
      <c r="Z1136" t="n">
        <v>10</v>
      </c>
    </row>
    <row r="1137">
      <c r="A1137" t="n">
        <v>10</v>
      </c>
      <c r="B1137" t="n">
        <v>45</v>
      </c>
      <c r="C1137" t="inlineStr">
        <is>
          <t xml:space="preserve">CONCLUIDO	</t>
        </is>
      </c>
      <c r="D1137" t="n">
        <v>3.5772</v>
      </c>
      <c r="E1137" t="n">
        <v>27.95</v>
      </c>
      <c r="F1137" t="n">
        <v>25.02</v>
      </c>
      <c r="G1137" t="n">
        <v>32.64</v>
      </c>
      <c r="H1137" t="n">
        <v>0.6</v>
      </c>
      <c r="I1137" t="n">
        <v>46</v>
      </c>
      <c r="J1137" t="n">
        <v>101.83</v>
      </c>
      <c r="K1137" t="n">
        <v>39.72</v>
      </c>
      <c r="L1137" t="n">
        <v>3.5</v>
      </c>
      <c r="M1137" t="n">
        <v>44</v>
      </c>
      <c r="N1137" t="n">
        <v>13.61</v>
      </c>
      <c r="O1137" t="n">
        <v>12792.74</v>
      </c>
      <c r="P1137" t="n">
        <v>218.95</v>
      </c>
      <c r="Q1137" t="n">
        <v>452.67</v>
      </c>
      <c r="R1137" t="n">
        <v>104.72</v>
      </c>
      <c r="S1137" t="n">
        <v>57.64</v>
      </c>
      <c r="T1137" t="n">
        <v>21269.55</v>
      </c>
      <c r="U1137" t="n">
        <v>0.55</v>
      </c>
      <c r="V1137" t="n">
        <v>0.85</v>
      </c>
      <c r="W1137" t="n">
        <v>6.86</v>
      </c>
      <c r="X1137" t="n">
        <v>1.29</v>
      </c>
      <c r="Y1137" t="n">
        <v>1</v>
      </c>
      <c r="Z1137" t="n">
        <v>10</v>
      </c>
    </row>
    <row r="1138">
      <c r="A1138" t="n">
        <v>11</v>
      </c>
      <c r="B1138" t="n">
        <v>45</v>
      </c>
      <c r="C1138" t="inlineStr">
        <is>
          <t xml:space="preserve">CONCLUIDO	</t>
        </is>
      </c>
      <c r="D1138" t="n">
        <v>3.5988</v>
      </c>
      <c r="E1138" t="n">
        <v>27.79</v>
      </c>
      <c r="F1138" t="n">
        <v>24.92</v>
      </c>
      <c r="G1138" t="n">
        <v>34.77</v>
      </c>
      <c r="H1138" t="n">
        <v>0.65</v>
      </c>
      <c r="I1138" t="n">
        <v>43</v>
      </c>
      <c r="J1138" t="n">
        <v>102.14</v>
      </c>
      <c r="K1138" t="n">
        <v>39.72</v>
      </c>
      <c r="L1138" t="n">
        <v>3.75</v>
      </c>
      <c r="M1138" t="n">
        <v>41</v>
      </c>
      <c r="N1138" t="n">
        <v>13.68</v>
      </c>
      <c r="O1138" t="n">
        <v>12831.37</v>
      </c>
      <c r="P1138" t="n">
        <v>217.29</v>
      </c>
      <c r="Q1138" t="n">
        <v>452.61</v>
      </c>
      <c r="R1138" t="n">
        <v>101.21</v>
      </c>
      <c r="S1138" t="n">
        <v>57.64</v>
      </c>
      <c r="T1138" t="n">
        <v>19527.96</v>
      </c>
      <c r="U1138" t="n">
        <v>0.57</v>
      </c>
      <c r="V1138" t="n">
        <v>0.85</v>
      </c>
      <c r="W1138" t="n">
        <v>6.86</v>
      </c>
      <c r="X1138" t="n">
        <v>1.19</v>
      </c>
      <c r="Y1138" t="n">
        <v>1</v>
      </c>
      <c r="Z1138" t="n">
        <v>10</v>
      </c>
    </row>
    <row r="1139">
      <c r="A1139" t="n">
        <v>12</v>
      </c>
      <c r="B1139" t="n">
        <v>45</v>
      </c>
      <c r="C1139" t="inlineStr">
        <is>
          <t xml:space="preserve">CONCLUIDO	</t>
        </is>
      </c>
      <c r="D1139" t="n">
        <v>3.6121</v>
      </c>
      <c r="E1139" t="n">
        <v>27.68</v>
      </c>
      <c r="F1139" t="n">
        <v>24.87</v>
      </c>
      <c r="G1139" t="n">
        <v>37.31</v>
      </c>
      <c r="H1139" t="n">
        <v>0.6899999999999999</v>
      </c>
      <c r="I1139" t="n">
        <v>40</v>
      </c>
      <c r="J1139" t="n">
        <v>102.45</v>
      </c>
      <c r="K1139" t="n">
        <v>39.72</v>
      </c>
      <c r="L1139" t="n">
        <v>4</v>
      </c>
      <c r="M1139" t="n">
        <v>38</v>
      </c>
      <c r="N1139" t="n">
        <v>13.74</v>
      </c>
      <c r="O1139" t="n">
        <v>12870.03</v>
      </c>
      <c r="P1139" t="n">
        <v>216.35</v>
      </c>
      <c r="Q1139" t="n">
        <v>452.6</v>
      </c>
      <c r="R1139" t="n">
        <v>99.75</v>
      </c>
      <c r="S1139" t="n">
        <v>57.64</v>
      </c>
      <c r="T1139" t="n">
        <v>18810.85</v>
      </c>
      <c r="U1139" t="n">
        <v>0.58</v>
      </c>
      <c r="V1139" t="n">
        <v>0.85</v>
      </c>
      <c r="W1139" t="n">
        <v>6.86</v>
      </c>
      <c r="X1139" t="n">
        <v>1.15</v>
      </c>
      <c r="Y1139" t="n">
        <v>1</v>
      </c>
      <c r="Z1139" t="n">
        <v>10</v>
      </c>
    </row>
    <row r="1140">
      <c r="A1140" t="n">
        <v>13</v>
      </c>
      <c r="B1140" t="n">
        <v>45</v>
      </c>
      <c r="C1140" t="inlineStr">
        <is>
          <t xml:space="preserve">CONCLUIDO	</t>
        </is>
      </c>
      <c r="D1140" t="n">
        <v>3.6265</v>
      </c>
      <c r="E1140" t="n">
        <v>27.58</v>
      </c>
      <c r="F1140" t="n">
        <v>24.81</v>
      </c>
      <c r="G1140" t="n">
        <v>39.17</v>
      </c>
      <c r="H1140" t="n">
        <v>0.73</v>
      </c>
      <c r="I1140" t="n">
        <v>38</v>
      </c>
      <c r="J1140" t="n">
        <v>102.77</v>
      </c>
      <c r="K1140" t="n">
        <v>39.72</v>
      </c>
      <c r="L1140" t="n">
        <v>4.25</v>
      </c>
      <c r="M1140" t="n">
        <v>36</v>
      </c>
      <c r="N1140" t="n">
        <v>13.8</v>
      </c>
      <c r="O1140" t="n">
        <v>12908.71</v>
      </c>
      <c r="P1140" t="n">
        <v>214.45</v>
      </c>
      <c r="Q1140" t="n">
        <v>452.65</v>
      </c>
      <c r="R1140" t="n">
        <v>97.45999999999999</v>
      </c>
      <c r="S1140" t="n">
        <v>57.64</v>
      </c>
      <c r="T1140" t="n">
        <v>17676.58</v>
      </c>
      <c r="U1140" t="n">
        <v>0.59</v>
      </c>
      <c r="V1140" t="n">
        <v>0.85</v>
      </c>
      <c r="W1140" t="n">
        <v>6.86</v>
      </c>
      <c r="X1140" t="n">
        <v>1.08</v>
      </c>
      <c r="Y1140" t="n">
        <v>1</v>
      </c>
      <c r="Z1140" t="n">
        <v>10</v>
      </c>
    </row>
    <row r="1141">
      <c r="A1141" t="n">
        <v>14</v>
      </c>
      <c r="B1141" t="n">
        <v>45</v>
      </c>
      <c r="C1141" t="inlineStr">
        <is>
          <t xml:space="preserve">CONCLUIDO	</t>
        </is>
      </c>
      <c r="D1141" t="n">
        <v>3.6503</v>
      </c>
      <c r="E1141" t="n">
        <v>27.4</v>
      </c>
      <c r="F1141" t="n">
        <v>24.69</v>
      </c>
      <c r="G1141" t="n">
        <v>42.32</v>
      </c>
      <c r="H1141" t="n">
        <v>0.77</v>
      </c>
      <c r="I1141" t="n">
        <v>35</v>
      </c>
      <c r="J1141" t="n">
        <v>103.08</v>
      </c>
      <c r="K1141" t="n">
        <v>39.72</v>
      </c>
      <c r="L1141" t="n">
        <v>4.5</v>
      </c>
      <c r="M1141" t="n">
        <v>33</v>
      </c>
      <c r="N1141" t="n">
        <v>13.87</v>
      </c>
      <c r="O1141" t="n">
        <v>12947.42</v>
      </c>
      <c r="P1141" t="n">
        <v>213.11</v>
      </c>
      <c r="Q1141" t="n">
        <v>452.65</v>
      </c>
      <c r="R1141" t="n">
        <v>93.77</v>
      </c>
      <c r="S1141" t="n">
        <v>57.64</v>
      </c>
      <c r="T1141" t="n">
        <v>15846.82</v>
      </c>
      <c r="U1141" t="n">
        <v>0.61</v>
      </c>
      <c r="V1141" t="n">
        <v>0.86</v>
      </c>
      <c r="W1141" t="n">
        <v>6.85</v>
      </c>
      <c r="X1141" t="n">
        <v>0.96</v>
      </c>
      <c r="Y1141" t="n">
        <v>1</v>
      </c>
      <c r="Z1141" t="n">
        <v>10</v>
      </c>
    </row>
    <row r="1142">
      <c r="A1142" t="n">
        <v>15</v>
      </c>
      <c r="B1142" t="n">
        <v>45</v>
      </c>
      <c r="C1142" t="inlineStr">
        <is>
          <t xml:space="preserve">CONCLUIDO	</t>
        </is>
      </c>
      <c r="D1142" t="n">
        <v>3.665</v>
      </c>
      <c r="E1142" t="n">
        <v>27.28</v>
      </c>
      <c r="F1142" t="n">
        <v>24.62</v>
      </c>
      <c r="G1142" t="n">
        <v>44.76</v>
      </c>
      <c r="H1142" t="n">
        <v>0.8100000000000001</v>
      </c>
      <c r="I1142" t="n">
        <v>33</v>
      </c>
      <c r="J1142" t="n">
        <v>103.4</v>
      </c>
      <c r="K1142" t="n">
        <v>39.72</v>
      </c>
      <c r="L1142" t="n">
        <v>4.75</v>
      </c>
      <c r="M1142" t="n">
        <v>31</v>
      </c>
      <c r="N1142" t="n">
        <v>13.93</v>
      </c>
      <c r="O1142" t="n">
        <v>12986.15</v>
      </c>
      <c r="P1142" t="n">
        <v>211.49</v>
      </c>
      <c r="Q1142" t="n">
        <v>452.75</v>
      </c>
      <c r="R1142" t="n">
        <v>91.69</v>
      </c>
      <c r="S1142" t="n">
        <v>57.64</v>
      </c>
      <c r="T1142" t="n">
        <v>14817.95</v>
      </c>
      <c r="U1142" t="n">
        <v>0.63</v>
      </c>
      <c r="V1142" t="n">
        <v>0.86</v>
      </c>
      <c r="W1142" t="n">
        <v>6.84</v>
      </c>
      <c r="X1142" t="n">
        <v>0.89</v>
      </c>
      <c r="Y1142" t="n">
        <v>1</v>
      </c>
      <c r="Z1142" t="n">
        <v>10</v>
      </c>
    </row>
    <row r="1143">
      <c r="A1143" t="n">
        <v>16</v>
      </c>
      <c r="B1143" t="n">
        <v>45</v>
      </c>
      <c r="C1143" t="inlineStr">
        <is>
          <t xml:space="preserve">CONCLUIDO	</t>
        </is>
      </c>
      <c r="D1143" t="n">
        <v>3.6657</v>
      </c>
      <c r="E1143" t="n">
        <v>27.28</v>
      </c>
      <c r="F1143" t="n">
        <v>24.63</v>
      </c>
      <c r="G1143" t="n">
        <v>46.19</v>
      </c>
      <c r="H1143" t="n">
        <v>0.85</v>
      </c>
      <c r="I1143" t="n">
        <v>32</v>
      </c>
      <c r="J1143" t="n">
        <v>103.71</v>
      </c>
      <c r="K1143" t="n">
        <v>39.72</v>
      </c>
      <c r="L1143" t="n">
        <v>5</v>
      </c>
      <c r="M1143" t="n">
        <v>30</v>
      </c>
      <c r="N1143" t="n">
        <v>14</v>
      </c>
      <c r="O1143" t="n">
        <v>13024.91</v>
      </c>
      <c r="P1143" t="n">
        <v>211.27</v>
      </c>
      <c r="Q1143" t="n">
        <v>452.62</v>
      </c>
      <c r="R1143" t="n">
        <v>91.95</v>
      </c>
      <c r="S1143" t="n">
        <v>57.64</v>
      </c>
      <c r="T1143" t="n">
        <v>14955.14</v>
      </c>
      <c r="U1143" t="n">
        <v>0.63</v>
      </c>
      <c r="V1143" t="n">
        <v>0.86</v>
      </c>
      <c r="W1143" t="n">
        <v>6.85</v>
      </c>
      <c r="X1143" t="n">
        <v>0.91</v>
      </c>
      <c r="Y1143" t="n">
        <v>1</v>
      </c>
      <c r="Z1143" t="n">
        <v>10</v>
      </c>
    </row>
    <row r="1144">
      <c r="A1144" t="n">
        <v>17</v>
      </c>
      <c r="B1144" t="n">
        <v>45</v>
      </c>
      <c r="C1144" t="inlineStr">
        <is>
          <t xml:space="preserve">CONCLUIDO	</t>
        </is>
      </c>
      <c r="D1144" t="n">
        <v>3.6826</v>
      </c>
      <c r="E1144" t="n">
        <v>27.15</v>
      </c>
      <c r="F1144" t="n">
        <v>24.55</v>
      </c>
      <c r="G1144" t="n">
        <v>49.1</v>
      </c>
      <c r="H1144" t="n">
        <v>0.89</v>
      </c>
      <c r="I1144" t="n">
        <v>30</v>
      </c>
      <c r="J1144" t="n">
        <v>104.03</v>
      </c>
      <c r="K1144" t="n">
        <v>39.72</v>
      </c>
      <c r="L1144" t="n">
        <v>5.25</v>
      </c>
      <c r="M1144" t="n">
        <v>28</v>
      </c>
      <c r="N1144" t="n">
        <v>14.06</v>
      </c>
      <c r="O1144" t="n">
        <v>13063.69</v>
      </c>
      <c r="P1144" t="n">
        <v>209.7</v>
      </c>
      <c r="Q1144" t="n">
        <v>452.59</v>
      </c>
      <c r="R1144" t="n">
        <v>89.31</v>
      </c>
      <c r="S1144" t="n">
        <v>57.64</v>
      </c>
      <c r="T1144" t="n">
        <v>13641.96</v>
      </c>
      <c r="U1144" t="n">
        <v>0.65</v>
      </c>
      <c r="V1144" t="n">
        <v>0.86</v>
      </c>
      <c r="W1144" t="n">
        <v>6.84</v>
      </c>
      <c r="X1144" t="n">
        <v>0.82</v>
      </c>
      <c r="Y1144" t="n">
        <v>1</v>
      </c>
      <c r="Z1144" t="n">
        <v>10</v>
      </c>
    </row>
    <row r="1145">
      <c r="A1145" t="n">
        <v>18</v>
      </c>
      <c r="B1145" t="n">
        <v>45</v>
      </c>
      <c r="C1145" t="inlineStr">
        <is>
          <t xml:space="preserve">CONCLUIDO	</t>
        </is>
      </c>
      <c r="D1145" t="n">
        <v>3.6875</v>
      </c>
      <c r="E1145" t="n">
        <v>27.12</v>
      </c>
      <c r="F1145" t="n">
        <v>24.53</v>
      </c>
      <c r="G1145" t="n">
        <v>50.76</v>
      </c>
      <c r="H1145" t="n">
        <v>0.93</v>
      </c>
      <c r="I1145" t="n">
        <v>29</v>
      </c>
      <c r="J1145" t="n">
        <v>104.34</v>
      </c>
      <c r="K1145" t="n">
        <v>39.72</v>
      </c>
      <c r="L1145" t="n">
        <v>5.5</v>
      </c>
      <c r="M1145" t="n">
        <v>27</v>
      </c>
      <c r="N1145" t="n">
        <v>14.12</v>
      </c>
      <c r="O1145" t="n">
        <v>13102.5</v>
      </c>
      <c r="P1145" t="n">
        <v>208.85</v>
      </c>
      <c r="Q1145" t="n">
        <v>452.65</v>
      </c>
      <c r="R1145" t="n">
        <v>88.56999999999999</v>
      </c>
      <c r="S1145" t="n">
        <v>57.64</v>
      </c>
      <c r="T1145" t="n">
        <v>13279.8</v>
      </c>
      <c r="U1145" t="n">
        <v>0.65</v>
      </c>
      <c r="V1145" t="n">
        <v>0.86</v>
      </c>
      <c r="W1145" t="n">
        <v>6.85</v>
      </c>
      <c r="X1145" t="n">
        <v>0.8100000000000001</v>
      </c>
      <c r="Y1145" t="n">
        <v>1</v>
      </c>
      <c r="Z1145" t="n">
        <v>10</v>
      </c>
    </row>
    <row r="1146">
      <c r="A1146" t="n">
        <v>19</v>
      </c>
      <c r="B1146" t="n">
        <v>45</v>
      </c>
      <c r="C1146" t="inlineStr">
        <is>
          <t xml:space="preserve">CONCLUIDO	</t>
        </is>
      </c>
      <c r="D1146" t="n">
        <v>3.7</v>
      </c>
      <c r="E1146" t="n">
        <v>27.03</v>
      </c>
      <c r="F1146" t="n">
        <v>24.48</v>
      </c>
      <c r="G1146" t="n">
        <v>54.41</v>
      </c>
      <c r="H1146" t="n">
        <v>0.97</v>
      </c>
      <c r="I1146" t="n">
        <v>27</v>
      </c>
      <c r="J1146" t="n">
        <v>104.65</v>
      </c>
      <c r="K1146" t="n">
        <v>39.72</v>
      </c>
      <c r="L1146" t="n">
        <v>5.75</v>
      </c>
      <c r="M1146" t="n">
        <v>25</v>
      </c>
      <c r="N1146" t="n">
        <v>14.19</v>
      </c>
      <c r="O1146" t="n">
        <v>13141.33</v>
      </c>
      <c r="P1146" t="n">
        <v>207.59</v>
      </c>
      <c r="Q1146" t="n">
        <v>452.62</v>
      </c>
      <c r="R1146" t="n">
        <v>86.87</v>
      </c>
      <c r="S1146" t="n">
        <v>57.64</v>
      </c>
      <c r="T1146" t="n">
        <v>12436.34</v>
      </c>
      <c r="U1146" t="n">
        <v>0.66</v>
      </c>
      <c r="V1146" t="n">
        <v>0.87</v>
      </c>
      <c r="W1146" t="n">
        <v>6.84</v>
      </c>
      <c r="X1146" t="n">
        <v>0.76</v>
      </c>
      <c r="Y1146" t="n">
        <v>1</v>
      </c>
      <c r="Z1146" t="n">
        <v>10</v>
      </c>
    </row>
    <row r="1147">
      <c r="A1147" t="n">
        <v>20</v>
      </c>
      <c r="B1147" t="n">
        <v>45</v>
      </c>
      <c r="C1147" t="inlineStr">
        <is>
          <t xml:space="preserve">CONCLUIDO	</t>
        </is>
      </c>
      <c r="D1147" t="n">
        <v>3.7066</v>
      </c>
      <c r="E1147" t="n">
        <v>26.98</v>
      </c>
      <c r="F1147" t="n">
        <v>24.46</v>
      </c>
      <c r="G1147" t="n">
        <v>56.44</v>
      </c>
      <c r="H1147" t="n">
        <v>1.01</v>
      </c>
      <c r="I1147" t="n">
        <v>26</v>
      </c>
      <c r="J1147" t="n">
        <v>104.97</v>
      </c>
      <c r="K1147" t="n">
        <v>39.72</v>
      </c>
      <c r="L1147" t="n">
        <v>6</v>
      </c>
      <c r="M1147" t="n">
        <v>24</v>
      </c>
      <c r="N1147" t="n">
        <v>14.25</v>
      </c>
      <c r="O1147" t="n">
        <v>13180.19</v>
      </c>
      <c r="P1147" t="n">
        <v>206.48</v>
      </c>
      <c r="Q1147" t="n">
        <v>452.61</v>
      </c>
      <c r="R1147" t="n">
        <v>86.13</v>
      </c>
      <c r="S1147" t="n">
        <v>57.64</v>
      </c>
      <c r="T1147" t="n">
        <v>12073.46</v>
      </c>
      <c r="U1147" t="n">
        <v>0.67</v>
      </c>
      <c r="V1147" t="n">
        <v>0.87</v>
      </c>
      <c r="W1147" t="n">
        <v>6.84</v>
      </c>
      <c r="X1147" t="n">
        <v>0.73</v>
      </c>
      <c r="Y1147" t="n">
        <v>1</v>
      </c>
      <c r="Z1147" t="n">
        <v>10</v>
      </c>
    </row>
    <row r="1148">
      <c r="A1148" t="n">
        <v>21</v>
      </c>
      <c r="B1148" t="n">
        <v>45</v>
      </c>
      <c r="C1148" t="inlineStr">
        <is>
          <t xml:space="preserve">CONCLUIDO	</t>
        </is>
      </c>
      <c r="D1148" t="n">
        <v>3.7125</v>
      </c>
      <c r="E1148" t="n">
        <v>26.94</v>
      </c>
      <c r="F1148" t="n">
        <v>24.43</v>
      </c>
      <c r="G1148" t="n">
        <v>58.64</v>
      </c>
      <c r="H1148" t="n">
        <v>1.05</v>
      </c>
      <c r="I1148" t="n">
        <v>25</v>
      </c>
      <c r="J1148" t="n">
        <v>105.28</v>
      </c>
      <c r="K1148" t="n">
        <v>39.72</v>
      </c>
      <c r="L1148" t="n">
        <v>6.25</v>
      </c>
      <c r="M1148" t="n">
        <v>23</v>
      </c>
      <c r="N1148" t="n">
        <v>14.32</v>
      </c>
      <c r="O1148" t="n">
        <v>13219.07</v>
      </c>
      <c r="P1148" t="n">
        <v>205.36</v>
      </c>
      <c r="Q1148" t="n">
        <v>452.72</v>
      </c>
      <c r="R1148" t="n">
        <v>85.42</v>
      </c>
      <c r="S1148" t="n">
        <v>57.64</v>
      </c>
      <c r="T1148" t="n">
        <v>11722.98</v>
      </c>
      <c r="U1148" t="n">
        <v>0.67</v>
      </c>
      <c r="V1148" t="n">
        <v>0.87</v>
      </c>
      <c r="W1148" t="n">
        <v>6.84</v>
      </c>
      <c r="X1148" t="n">
        <v>0.71</v>
      </c>
      <c r="Y1148" t="n">
        <v>1</v>
      </c>
      <c r="Z1148" t="n">
        <v>10</v>
      </c>
    </row>
    <row r="1149">
      <c r="A1149" t="n">
        <v>22</v>
      </c>
      <c r="B1149" t="n">
        <v>45</v>
      </c>
      <c r="C1149" t="inlineStr">
        <is>
          <t xml:space="preserve">CONCLUIDO	</t>
        </is>
      </c>
      <c r="D1149" t="n">
        <v>3.7214</v>
      </c>
      <c r="E1149" t="n">
        <v>26.87</v>
      </c>
      <c r="F1149" t="n">
        <v>24.39</v>
      </c>
      <c r="G1149" t="n">
        <v>60.98</v>
      </c>
      <c r="H1149" t="n">
        <v>1.08</v>
      </c>
      <c r="I1149" t="n">
        <v>24</v>
      </c>
      <c r="J1149" t="n">
        <v>105.6</v>
      </c>
      <c r="K1149" t="n">
        <v>39.72</v>
      </c>
      <c r="L1149" t="n">
        <v>6.5</v>
      </c>
      <c r="M1149" t="n">
        <v>22</v>
      </c>
      <c r="N1149" t="n">
        <v>14.39</v>
      </c>
      <c r="O1149" t="n">
        <v>13257.98</v>
      </c>
      <c r="P1149" t="n">
        <v>204.49</v>
      </c>
      <c r="Q1149" t="n">
        <v>452.63</v>
      </c>
      <c r="R1149" t="n">
        <v>83.93000000000001</v>
      </c>
      <c r="S1149" t="n">
        <v>57.64</v>
      </c>
      <c r="T1149" t="n">
        <v>10982.67</v>
      </c>
      <c r="U1149" t="n">
        <v>0.6899999999999999</v>
      </c>
      <c r="V1149" t="n">
        <v>0.87</v>
      </c>
      <c r="W1149" t="n">
        <v>6.84</v>
      </c>
      <c r="X1149" t="n">
        <v>0.66</v>
      </c>
      <c r="Y1149" t="n">
        <v>1</v>
      </c>
      <c r="Z1149" t="n">
        <v>10</v>
      </c>
    </row>
    <row r="1150">
      <c r="A1150" t="n">
        <v>23</v>
      </c>
      <c r="B1150" t="n">
        <v>45</v>
      </c>
      <c r="C1150" t="inlineStr">
        <is>
          <t xml:space="preserve">CONCLUIDO	</t>
        </is>
      </c>
      <c r="D1150" t="n">
        <v>3.731</v>
      </c>
      <c r="E1150" t="n">
        <v>26.8</v>
      </c>
      <c r="F1150" t="n">
        <v>24.34</v>
      </c>
      <c r="G1150" t="n">
        <v>63.5</v>
      </c>
      <c r="H1150" t="n">
        <v>1.12</v>
      </c>
      <c r="I1150" t="n">
        <v>23</v>
      </c>
      <c r="J1150" t="n">
        <v>105.92</v>
      </c>
      <c r="K1150" t="n">
        <v>39.72</v>
      </c>
      <c r="L1150" t="n">
        <v>6.75</v>
      </c>
      <c r="M1150" t="n">
        <v>21</v>
      </c>
      <c r="N1150" t="n">
        <v>14.45</v>
      </c>
      <c r="O1150" t="n">
        <v>13296.91</v>
      </c>
      <c r="P1150" t="n">
        <v>203.19</v>
      </c>
      <c r="Q1150" t="n">
        <v>452.62</v>
      </c>
      <c r="R1150" t="n">
        <v>82.41</v>
      </c>
      <c r="S1150" t="n">
        <v>57.64</v>
      </c>
      <c r="T1150" t="n">
        <v>10229.26</v>
      </c>
      <c r="U1150" t="n">
        <v>0.7</v>
      </c>
      <c r="V1150" t="n">
        <v>0.87</v>
      </c>
      <c r="W1150" t="n">
        <v>6.83</v>
      </c>
      <c r="X1150" t="n">
        <v>0.62</v>
      </c>
      <c r="Y1150" t="n">
        <v>1</v>
      </c>
      <c r="Z1150" t="n">
        <v>10</v>
      </c>
    </row>
    <row r="1151">
      <c r="A1151" t="n">
        <v>24</v>
      </c>
      <c r="B1151" t="n">
        <v>45</v>
      </c>
      <c r="C1151" t="inlineStr">
        <is>
          <t xml:space="preserve">CONCLUIDO	</t>
        </is>
      </c>
      <c r="D1151" t="n">
        <v>3.7373</v>
      </c>
      <c r="E1151" t="n">
        <v>26.76</v>
      </c>
      <c r="F1151" t="n">
        <v>24.32</v>
      </c>
      <c r="G1151" t="n">
        <v>66.31999999999999</v>
      </c>
      <c r="H1151" t="n">
        <v>1.16</v>
      </c>
      <c r="I1151" t="n">
        <v>22</v>
      </c>
      <c r="J1151" t="n">
        <v>106.23</v>
      </c>
      <c r="K1151" t="n">
        <v>39.72</v>
      </c>
      <c r="L1151" t="n">
        <v>7</v>
      </c>
      <c r="M1151" t="n">
        <v>20</v>
      </c>
      <c r="N1151" t="n">
        <v>14.52</v>
      </c>
      <c r="O1151" t="n">
        <v>13335.87</v>
      </c>
      <c r="P1151" t="n">
        <v>202.24</v>
      </c>
      <c r="Q1151" t="n">
        <v>452.61</v>
      </c>
      <c r="R1151" t="n">
        <v>81.48</v>
      </c>
      <c r="S1151" t="n">
        <v>57.64</v>
      </c>
      <c r="T1151" t="n">
        <v>9767.290000000001</v>
      </c>
      <c r="U1151" t="n">
        <v>0.71</v>
      </c>
      <c r="V1151" t="n">
        <v>0.87</v>
      </c>
      <c r="W1151" t="n">
        <v>6.83</v>
      </c>
      <c r="X1151" t="n">
        <v>0.59</v>
      </c>
      <c r="Y1151" t="n">
        <v>1</v>
      </c>
      <c r="Z1151" t="n">
        <v>10</v>
      </c>
    </row>
    <row r="1152">
      <c r="A1152" t="n">
        <v>25</v>
      </c>
      <c r="B1152" t="n">
        <v>45</v>
      </c>
      <c r="C1152" t="inlineStr">
        <is>
          <t xml:space="preserve">CONCLUIDO	</t>
        </is>
      </c>
      <c r="D1152" t="n">
        <v>3.7442</v>
      </c>
      <c r="E1152" t="n">
        <v>26.71</v>
      </c>
      <c r="F1152" t="n">
        <v>24.29</v>
      </c>
      <c r="G1152" t="n">
        <v>69.39</v>
      </c>
      <c r="H1152" t="n">
        <v>1.2</v>
      </c>
      <c r="I1152" t="n">
        <v>21</v>
      </c>
      <c r="J1152" t="n">
        <v>106.55</v>
      </c>
      <c r="K1152" t="n">
        <v>39.72</v>
      </c>
      <c r="L1152" t="n">
        <v>7.25</v>
      </c>
      <c r="M1152" t="n">
        <v>19</v>
      </c>
      <c r="N1152" t="n">
        <v>14.58</v>
      </c>
      <c r="O1152" t="n">
        <v>13374.86</v>
      </c>
      <c r="P1152" t="n">
        <v>201.22</v>
      </c>
      <c r="Q1152" t="n">
        <v>452.62</v>
      </c>
      <c r="R1152" t="n">
        <v>80.40000000000001</v>
      </c>
      <c r="S1152" t="n">
        <v>57.64</v>
      </c>
      <c r="T1152" t="n">
        <v>9233.940000000001</v>
      </c>
      <c r="U1152" t="n">
        <v>0.72</v>
      </c>
      <c r="V1152" t="n">
        <v>0.87</v>
      </c>
      <c r="W1152" t="n">
        <v>6.84</v>
      </c>
      <c r="X1152" t="n">
        <v>0.5600000000000001</v>
      </c>
      <c r="Y1152" t="n">
        <v>1</v>
      </c>
      <c r="Z1152" t="n">
        <v>10</v>
      </c>
    </row>
    <row r="1153">
      <c r="A1153" t="n">
        <v>26</v>
      </c>
      <c r="B1153" t="n">
        <v>45</v>
      </c>
      <c r="C1153" t="inlineStr">
        <is>
          <t xml:space="preserve">CONCLUIDO	</t>
        </is>
      </c>
      <c r="D1153" t="n">
        <v>3.7436</v>
      </c>
      <c r="E1153" t="n">
        <v>26.71</v>
      </c>
      <c r="F1153" t="n">
        <v>24.29</v>
      </c>
      <c r="G1153" t="n">
        <v>69.41</v>
      </c>
      <c r="H1153" t="n">
        <v>1.24</v>
      </c>
      <c r="I1153" t="n">
        <v>21</v>
      </c>
      <c r="J1153" t="n">
        <v>106.86</v>
      </c>
      <c r="K1153" t="n">
        <v>39.72</v>
      </c>
      <c r="L1153" t="n">
        <v>7.5</v>
      </c>
      <c r="M1153" t="n">
        <v>19</v>
      </c>
      <c r="N1153" t="n">
        <v>14.65</v>
      </c>
      <c r="O1153" t="n">
        <v>13413.87</v>
      </c>
      <c r="P1153" t="n">
        <v>199.72</v>
      </c>
      <c r="Q1153" t="n">
        <v>452.56</v>
      </c>
      <c r="R1153" t="n">
        <v>80.94</v>
      </c>
      <c r="S1153" t="n">
        <v>57.64</v>
      </c>
      <c r="T1153" t="n">
        <v>9500.91</v>
      </c>
      <c r="U1153" t="n">
        <v>0.71</v>
      </c>
      <c r="V1153" t="n">
        <v>0.87</v>
      </c>
      <c r="W1153" t="n">
        <v>6.82</v>
      </c>
      <c r="X1153" t="n">
        <v>0.57</v>
      </c>
      <c r="Y1153" t="n">
        <v>1</v>
      </c>
      <c r="Z1153" t="n">
        <v>10</v>
      </c>
    </row>
    <row r="1154">
      <c r="A1154" t="n">
        <v>27</v>
      </c>
      <c r="B1154" t="n">
        <v>45</v>
      </c>
      <c r="C1154" t="inlineStr">
        <is>
          <t xml:space="preserve">CONCLUIDO	</t>
        </is>
      </c>
      <c r="D1154" t="n">
        <v>3.7509</v>
      </c>
      <c r="E1154" t="n">
        <v>26.66</v>
      </c>
      <c r="F1154" t="n">
        <v>24.26</v>
      </c>
      <c r="G1154" t="n">
        <v>72.78</v>
      </c>
      <c r="H1154" t="n">
        <v>1.27</v>
      </c>
      <c r="I1154" t="n">
        <v>20</v>
      </c>
      <c r="J1154" t="n">
        <v>107.18</v>
      </c>
      <c r="K1154" t="n">
        <v>39.72</v>
      </c>
      <c r="L1154" t="n">
        <v>7.75</v>
      </c>
      <c r="M1154" t="n">
        <v>18</v>
      </c>
      <c r="N1154" t="n">
        <v>14.72</v>
      </c>
      <c r="O1154" t="n">
        <v>13452.9</v>
      </c>
      <c r="P1154" t="n">
        <v>199.37</v>
      </c>
      <c r="Q1154" t="n">
        <v>452.61</v>
      </c>
      <c r="R1154" t="n">
        <v>79.97</v>
      </c>
      <c r="S1154" t="n">
        <v>57.64</v>
      </c>
      <c r="T1154" t="n">
        <v>9022.34</v>
      </c>
      <c r="U1154" t="n">
        <v>0.72</v>
      </c>
      <c r="V1154" t="n">
        <v>0.87</v>
      </c>
      <c r="W1154" t="n">
        <v>6.82</v>
      </c>
      <c r="X1154" t="n">
        <v>0.54</v>
      </c>
      <c r="Y1154" t="n">
        <v>1</v>
      </c>
      <c r="Z1154" t="n">
        <v>10</v>
      </c>
    </row>
    <row r="1155">
      <c r="A1155" t="n">
        <v>28</v>
      </c>
      <c r="B1155" t="n">
        <v>45</v>
      </c>
      <c r="C1155" t="inlineStr">
        <is>
          <t xml:space="preserve">CONCLUIDO	</t>
        </is>
      </c>
      <c r="D1155" t="n">
        <v>3.7571</v>
      </c>
      <c r="E1155" t="n">
        <v>26.62</v>
      </c>
      <c r="F1155" t="n">
        <v>24.24</v>
      </c>
      <c r="G1155" t="n">
        <v>76.54000000000001</v>
      </c>
      <c r="H1155" t="n">
        <v>1.31</v>
      </c>
      <c r="I1155" t="n">
        <v>19</v>
      </c>
      <c r="J1155" t="n">
        <v>107.5</v>
      </c>
      <c r="K1155" t="n">
        <v>39.72</v>
      </c>
      <c r="L1155" t="n">
        <v>8</v>
      </c>
      <c r="M1155" t="n">
        <v>17</v>
      </c>
      <c r="N1155" t="n">
        <v>14.78</v>
      </c>
      <c r="O1155" t="n">
        <v>13491.96</v>
      </c>
      <c r="P1155" t="n">
        <v>197.93</v>
      </c>
      <c r="Q1155" t="n">
        <v>452.58</v>
      </c>
      <c r="R1155" t="n">
        <v>79.05</v>
      </c>
      <c r="S1155" t="n">
        <v>57.64</v>
      </c>
      <c r="T1155" t="n">
        <v>8569.16</v>
      </c>
      <c r="U1155" t="n">
        <v>0.73</v>
      </c>
      <c r="V1155" t="n">
        <v>0.87</v>
      </c>
      <c r="W1155" t="n">
        <v>6.83</v>
      </c>
      <c r="X1155" t="n">
        <v>0.51</v>
      </c>
      <c r="Y1155" t="n">
        <v>1</v>
      </c>
      <c r="Z1155" t="n">
        <v>10</v>
      </c>
    </row>
    <row r="1156">
      <c r="A1156" t="n">
        <v>29</v>
      </c>
      <c r="B1156" t="n">
        <v>45</v>
      </c>
      <c r="C1156" t="inlineStr">
        <is>
          <t xml:space="preserve">CONCLUIDO	</t>
        </is>
      </c>
      <c r="D1156" t="n">
        <v>3.757</v>
      </c>
      <c r="E1156" t="n">
        <v>26.62</v>
      </c>
      <c r="F1156" t="n">
        <v>24.24</v>
      </c>
      <c r="G1156" t="n">
        <v>76.54000000000001</v>
      </c>
      <c r="H1156" t="n">
        <v>1.35</v>
      </c>
      <c r="I1156" t="n">
        <v>19</v>
      </c>
      <c r="J1156" t="n">
        <v>107.81</v>
      </c>
      <c r="K1156" t="n">
        <v>39.72</v>
      </c>
      <c r="L1156" t="n">
        <v>8.25</v>
      </c>
      <c r="M1156" t="n">
        <v>17</v>
      </c>
      <c r="N1156" t="n">
        <v>14.85</v>
      </c>
      <c r="O1156" t="n">
        <v>13531.05</v>
      </c>
      <c r="P1156" t="n">
        <v>197.24</v>
      </c>
      <c r="Q1156" t="n">
        <v>452.59</v>
      </c>
      <c r="R1156" t="n">
        <v>79.11</v>
      </c>
      <c r="S1156" t="n">
        <v>57.64</v>
      </c>
      <c r="T1156" t="n">
        <v>8598.32</v>
      </c>
      <c r="U1156" t="n">
        <v>0.73</v>
      </c>
      <c r="V1156" t="n">
        <v>0.87</v>
      </c>
      <c r="W1156" t="n">
        <v>6.82</v>
      </c>
      <c r="X1156" t="n">
        <v>0.51</v>
      </c>
      <c r="Y1156" t="n">
        <v>1</v>
      </c>
      <c r="Z1156" t="n">
        <v>10</v>
      </c>
    </row>
    <row r="1157">
      <c r="A1157" t="n">
        <v>30</v>
      </c>
      <c r="B1157" t="n">
        <v>45</v>
      </c>
      <c r="C1157" t="inlineStr">
        <is>
          <t xml:space="preserve">CONCLUIDO	</t>
        </is>
      </c>
      <c r="D1157" t="n">
        <v>3.7627</v>
      </c>
      <c r="E1157" t="n">
        <v>26.58</v>
      </c>
      <c r="F1157" t="n">
        <v>24.22</v>
      </c>
      <c r="G1157" t="n">
        <v>80.73</v>
      </c>
      <c r="H1157" t="n">
        <v>1.38</v>
      </c>
      <c r="I1157" t="n">
        <v>18</v>
      </c>
      <c r="J1157" t="n">
        <v>108.13</v>
      </c>
      <c r="K1157" t="n">
        <v>39.72</v>
      </c>
      <c r="L1157" t="n">
        <v>8.5</v>
      </c>
      <c r="M1157" t="n">
        <v>16</v>
      </c>
      <c r="N1157" t="n">
        <v>14.92</v>
      </c>
      <c r="O1157" t="n">
        <v>13570.16</v>
      </c>
      <c r="P1157" t="n">
        <v>197.06</v>
      </c>
      <c r="Q1157" t="n">
        <v>452.6</v>
      </c>
      <c r="R1157" t="n">
        <v>78.51000000000001</v>
      </c>
      <c r="S1157" t="n">
        <v>57.64</v>
      </c>
      <c r="T1157" t="n">
        <v>8302.77</v>
      </c>
      <c r="U1157" t="n">
        <v>0.73</v>
      </c>
      <c r="V1157" t="n">
        <v>0.88</v>
      </c>
      <c r="W1157" t="n">
        <v>6.82</v>
      </c>
      <c r="X1157" t="n">
        <v>0.49</v>
      </c>
      <c r="Y1157" t="n">
        <v>1</v>
      </c>
      <c r="Z1157" t="n">
        <v>10</v>
      </c>
    </row>
    <row r="1158">
      <c r="A1158" t="n">
        <v>31</v>
      </c>
      <c r="B1158" t="n">
        <v>45</v>
      </c>
      <c r="C1158" t="inlineStr">
        <is>
          <t xml:space="preserve">CONCLUIDO	</t>
        </is>
      </c>
      <c r="D1158" t="n">
        <v>3.7726</v>
      </c>
      <c r="E1158" t="n">
        <v>26.51</v>
      </c>
      <c r="F1158" t="n">
        <v>24.17</v>
      </c>
      <c r="G1158" t="n">
        <v>85.3</v>
      </c>
      <c r="H1158" t="n">
        <v>1.42</v>
      </c>
      <c r="I1158" t="n">
        <v>17</v>
      </c>
      <c r="J1158" t="n">
        <v>108.45</v>
      </c>
      <c r="K1158" t="n">
        <v>39.72</v>
      </c>
      <c r="L1158" t="n">
        <v>8.75</v>
      </c>
      <c r="M1158" t="n">
        <v>15</v>
      </c>
      <c r="N1158" t="n">
        <v>14.98</v>
      </c>
      <c r="O1158" t="n">
        <v>13609.42</v>
      </c>
      <c r="P1158" t="n">
        <v>194.73</v>
      </c>
      <c r="Q1158" t="n">
        <v>452.57</v>
      </c>
      <c r="R1158" t="n">
        <v>76.77</v>
      </c>
      <c r="S1158" t="n">
        <v>57.64</v>
      </c>
      <c r="T1158" t="n">
        <v>7436.39</v>
      </c>
      <c r="U1158" t="n">
        <v>0.75</v>
      </c>
      <c r="V1158" t="n">
        <v>0.88</v>
      </c>
      <c r="W1158" t="n">
        <v>6.82</v>
      </c>
      <c r="X1158" t="n">
        <v>0.45</v>
      </c>
      <c r="Y1158" t="n">
        <v>1</v>
      </c>
      <c r="Z1158" t="n">
        <v>10</v>
      </c>
    </row>
    <row r="1159">
      <c r="A1159" t="n">
        <v>32</v>
      </c>
      <c r="B1159" t="n">
        <v>45</v>
      </c>
      <c r="C1159" t="inlineStr">
        <is>
          <t xml:space="preserve">CONCLUIDO	</t>
        </is>
      </c>
      <c r="D1159" t="n">
        <v>3.7728</v>
      </c>
      <c r="E1159" t="n">
        <v>26.51</v>
      </c>
      <c r="F1159" t="n">
        <v>24.17</v>
      </c>
      <c r="G1159" t="n">
        <v>85.3</v>
      </c>
      <c r="H1159" t="n">
        <v>1.46</v>
      </c>
      <c r="I1159" t="n">
        <v>17</v>
      </c>
      <c r="J1159" t="n">
        <v>108.77</v>
      </c>
      <c r="K1159" t="n">
        <v>39.72</v>
      </c>
      <c r="L1159" t="n">
        <v>9</v>
      </c>
      <c r="M1159" t="n">
        <v>15</v>
      </c>
      <c r="N1159" t="n">
        <v>15.05</v>
      </c>
      <c r="O1159" t="n">
        <v>13648.58</v>
      </c>
      <c r="P1159" t="n">
        <v>194.81</v>
      </c>
      <c r="Q1159" t="n">
        <v>452.6</v>
      </c>
      <c r="R1159" t="n">
        <v>76.75</v>
      </c>
      <c r="S1159" t="n">
        <v>57.64</v>
      </c>
      <c r="T1159" t="n">
        <v>7426.9</v>
      </c>
      <c r="U1159" t="n">
        <v>0.75</v>
      </c>
      <c r="V1159" t="n">
        <v>0.88</v>
      </c>
      <c r="W1159" t="n">
        <v>6.82</v>
      </c>
      <c r="X1159" t="n">
        <v>0.44</v>
      </c>
      <c r="Y1159" t="n">
        <v>1</v>
      </c>
      <c r="Z1159" t="n">
        <v>10</v>
      </c>
    </row>
    <row r="1160">
      <c r="A1160" t="n">
        <v>33</v>
      </c>
      <c r="B1160" t="n">
        <v>45</v>
      </c>
      <c r="C1160" t="inlineStr">
        <is>
          <t xml:space="preserve">CONCLUIDO	</t>
        </is>
      </c>
      <c r="D1160" t="n">
        <v>3.776</v>
      </c>
      <c r="E1160" t="n">
        <v>26.48</v>
      </c>
      <c r="F1160" t="n">
        <v>24.17</v>
      </c>
      <c r="G1160" t="n">
        <v>90.62</v>
      </c>
      <c r="H1160" t="n">
        <v>1.49</v>
      </c>
      <c r="I1160" t="n">
        <v>16</v>
      </c>
      <c r="J1160" t="n">
        <v>109.09</v>
      </c>
      <c r="K1160" t="n">
        <v>39.72</v>
      </c>
      <c r="L1160" t="n">
        <v>9.25</v>
      </c>
      <c r="M1160" t="n">
        <v>14</v>
      </c>
      <c r="N1160" t="n">
        <v>15.12</v>
      </c>
      <c r="O1160" t="n">
        <v>13687.77</v>
      </c>
      <c r="P1160" t="n">
        <v>193.71</v>
      </c>
      <c r="Q1160" t="n">
        <v>452.6</v>
      </c>
      <c r="R1160" t="n">
        <v>76.75</v>
      </c>
      <c r="S1160" t="n">
        <v>57.64</v>
      </c>
      <c r="T1160" t="n">
        <v>7430.66</v>
      </c>
      <c r="U1160" t="n">
        <v>0.75</v>
      </c>
      <c r="V1160" t="n">
        <v>0.88</v>
      </c>
      <c r="W1160" t="n">
        <v>6.82</v>
      </c>
      <c r="X1160" t="n">
        <v>0.44</v>
      </c>
      <c r="Y1160" t="n">
        <v>1</v>
      </c>
      <c r="Z1160" t="n">
        <v>10</v>
      </c>
    </row>
    <row r="1161">
      <c r="A1161" t="n">
        <v>34</v>
      </c>
      <c r="B1161" t="n">
        <v>45</v>
      </c>
      <c r="C1161" t="inlineStr">
        <is>
          <t xml:space="preserve">CONCLUIDO	</t>
        </is>
      </c>
      <c r="D1161" t="n">
        <v>3.777</v>
      </c>
      <c r="E1161" t="n">
        <v>26.48</v>
      </c>
      <c r="F1161" t="n">
        <v>24.16</v>
      </c>
      <c r="G1161" t="n">
        <v>90.59999999999999</v>
      </c>
      <c r="H1161" t="n">
        <v>1.53</v>
      </c>
      <c r="I1161" t="n">
        <v>16</v>
      </c>
      <c r="J1161" t="n">
        <v>109.4</v>
      </c>
      <c r="K1161" t="n">
        <v>39.72</v>
      </c>
      <c r="L1161" t="n">
        <v>9.5</v>
      </c>
      <c r="M1161" t="n">
        <v>14</v>
      </c>
      <c r="N1161" t="n">
        <v>15.19</v>
      </c>
      <c r="O1161" t="n">
        <v>13726.99</v>
      </c>
      <c r="P1161" t="n">
        <v>192.97</v>
      </c>
      <c r="Q1161" t="n">
        <v>452.61</v>
      </c>
      <c r="R1161" t="n">
        <v>76.43000000000001</v>
      </c>
      <c r="S1161" t="n">
        <v>57.64</v>
      </c>
      <c r="T1161" t="n">
        <v>7272.71</v>
      </c>
      <c r="U1161" t="n">
        <v>0.75</v>
      </c>
      <c r="V1161" t="n">
        <v>0.88</v>
      </c>
      <c r="W1161" t="n">
        <v>6.82</v>
      </c>
      <c r="X1161" t="n">
        <v>0.43</v>
      </c>
      <c r="Y1161" t="n">
        <v>1</v>
      </c>
      <c r="Z1161" t="n">
        <v>10</v>
      </c>
    </row>
    <row r="1162">
      <c r="A1162" t="n">
        <v>35</v>
      </c>
      <c r="B1162" t="n">
        <v>45</v>
      </c>
      <c r="C1162" t="inlineStr">
        <is>
          <t xml:space="preserve">CONCLUIDO	</t>
        </is>
      </c>
      <c r="D1162" t="n">
        <v>3.7758</v>
      </c>
      <c r="E1162" t="n">
        <v>26.48</v>
      </c>
      <c r="F1162" t="n">
        <v>24.17</v>
      </c>
      <c r="G1162" t="n">
        <v>90.63</v>
      </c>
      <c r="H1162" t="n">
        <v>1.57</v>
      </c>
      <c r="I1162" t="n">
        <v>16</v>
      </c>
      <c r="J1162" t="n">
        <v>109.72</v>
      </c>
      <c r="K1162" t="n">
        <v>39.72</v>
      </c>
      <c r="L1162" t="n">
        <v>9.75</v>
      </c>
      <c r="M1162" t="n">
        <v>14</v>
      </c>
      <c r="N1162" t="n">
        <v>15.26</v>
      </c>
      <c r="O1162" t="n">
        <v>13766.23</v>
      </c>
      <c r="P1162" t="n">
        <v>191.89</v>
      </c>
      <c r="Q1162" t="n">
        <v>452.57</v>
      </c>
      <c r="R1162" t="n">
        <v>76.95</v>
      </c>
      <c r="S1162" t="n">
        <v>57.64</v>
      </c>
      <c r="T1162" t="n">
        <v>7533.54</v>
      </c>
      <c r="U1162" t="n">
        <v>0.75</v>
      </c>
      <c r="V1162" t="n">
        <v>0.88</v>
      </c>
      <c r="W1162" t="n">
        <v>6.82</v>
      </c>
      <c r="X1162" t="n">
        <v>0.44</v>
      </c>
      <c r="Y1162" t="n">
        <v>1</v>
      </c>
      <c r="Z1162" t="n">
        <v>10</v>
      </c>
    </row>
    <row r="1163">
      <c r="A1163" t="n">
        <v>36</v>
      </c>
      <c r="B1163" t="n">
        <v>45</v>
      </c>
      <c r="C1163" t="inlineStr">
        <is>
          <t xml:space="preserve">CONCLUIDO	</t>
        </is>
      </c>
      <c r="D1163" t="n">
        <v>3.7839</v>
      </c>
      <c r="E1163" t="n">
        <v>26.43</v>
      </c>
      <c r="F1163" t="n">
        <v>24.13</v>
      </c>
      <c r="G1163" t="n">
        <v>96.52</v>
      </c>
      <c r="H1163" t="n">
        <v>1.6</v>
      </c>
      <c r="I1163" t="n">
        <v>15</v>
      </c>
      <c r="J1163" t="n">
        <v>110.04</v>
      </c>
      <c r="K1163" t="n">
        <v>39.72</v>
      </c>
      <c r="L1163" t="n">
        <v>10</v>
      </c>
      <c r="M1163" t="n">
        <v>13</v>
      </c>
      <c r="N1163" t="n">
        <v>15.32</v>
      </c>
      <c r="O1163" t="n">
        <v>13805.5</v>
      </c>
      <c r="P1163" t="n">
        <v>190.67</v>
      </c>
      <c r="Q1163" t="n">
        <v>452.55</v>
      </c>
      <c r="R1163" t="n">
        <v>75.65000000000001</v>
      </c>
      <c r="S1163" t="n">
        <v>57.64</v>
      </c>
      <c r="T1163" t="n">
        <v>6890.41</v>
      </c>
      <c r="U1163" t="n">
        <v>0.76</v>
      </c>
      <c r="V1163" t="n">
        <v>0.88</v>
      </c>
      <c r="W1163" t="n">
        <v>6.82</v>
      </c>
      <c r="X1163" t="n">
        <v>0.41</v>
      </c>
      <c r="Y1163" t="n">
        <v>1</v>
      </c>
      <c r="Z1163" t="n">
        <v>10</v>
      </c>
    </row>
    <row r="1164">
      <c r="A1164" t="n">
        <v>37</v>
      </c>
      <c r="B1164" t="n">
        <v>45</v>
      </c>
      <c r="C1164" t="inlineStr">
        <is>
          <t xml:space="preserve">CONCLUIDO	</t>
        </is>
      </c>
      <c r="D1164" t="n">
        <v>3.7868</v>
      </c>
      <c r="E1164" t="n">
        <v>26.41</v>
      </c>
      <c r="F1164" t="n">
        <v>24.11</v>
      </c>
      <c r="G1164" t="n">
        <v>96.44</v>
      </c>
      <c r="H1164" t="n">
        <v>1.64</v>
      </c>
      <c r="I1164" t="n">
        <v>15</v>
      </c>
      <c r="J1164" t="n">
        <v>110.36</v>
      </c>
      <c r="K1164" t="n">
        <v>39.72</v>
      </c>
      <c r="L1164" t="n">
        <v>10.25</v>
      </c>
      <c r="M1164" t="n">
        <v>13</v>
      </c>
      <c r="N1164" t="n">
        <v>15.39</v>
      </c>
      <c r="O1164" t="n">
        <v>13844.79</v>
      </c>
      <c r="P1164" t="n">
        <v>189.46</v>
      </c>
      <c r="Q1164" t="n">
        <v>452.6</v>
      </c>
      <c r="R1164" t="n">
        <v>75.03</v>
      </c>
      <c r="S1164" t="n">
        <v>57.64</v>
      </c>
      <c r="T1164" t="n">
        <v>6575.84</v>
      </c>
      <c r="U1164" t="n">
        <v>0.77</v>
      </c>
      <c r="V1164" t="n">
        <v>0.88</v>
      </c>
      <c r="W1164" t="n">
        <v>6.81</v>
      </c>
      <c r="X1164" t="n">
        <v>0.39</v>
      </c>
      <c r="Y1164" t="n">
        <v>1</v>
      </c>
      <c r="Z1164" t="n">
        <v>10</v>
      </c>
    </row>
    <row r="1165">
      <c r="A1165" t="n">
        <v>38</v>
      </c>
      <c r="B1165" t="n">
        <v>45</v>
      </c>
      <c r="C1165" t="inlineStr">
        <is>
          <t xml:space="preserve">CONCLUIDO	</t>
        </is>
      </c>
      <c r="D1165" t="n">
        <v>3.7905</v>
      </c>
      <c r="E1165" t="n">
        <v>26.38</v>
      </c>
      <c r="F1165" t="n">
        <v>24.11</v>
      </c>
      <c r="G1165" t="n">
        <v>103.31</v>
      </c>
      <c r="H1165" t="n">
        <v>1.67</v>
      </c>
      <c r="I1165" t="n">
        <v>14</v>
      </c>
      <c r="J1165" t="n">
        <v>110.68</v>
      </c>
      <c r="K1165" t="n">
        <v>39.72</v>
      </c>
      <c r="L1165" t="n">
        <v>10.5</v>
      </c>
      <c r="M1165" t="n">
        <v>12</v>
      </c>
      <c r="N1165" t="n">
        <v>15.46</v>
      </c>
      <c r="O1165" t="n">
        <v>13884.11</v>
      </c>
      <c r="P1165" t="n">
        <v>189.52</v>
      </c>
      <c r="Q1165" t="n">
        <v>452.56</v>
      </c>
      <c r="R1165" t="n">
        <v>74.81</v>
      </c>
      <c r="S1165" t="n">
        <v>57.64</v>
      </c>
      <c r="T1165" t="n">
        <v>6471.41</v>
      </c>
      <c r="U1165" t="n">
        <v>0.77</v>
      </c>
      <c r="V1165" t="n">
        <v>0.88</v>
      </c>
      <c r="W1165" t="n">
        <v>6.82</v>
      </c>
      <c r="X1165" t="n">
        <v>0.38</v>
      </c>
      <c r="Y1165" t="n">
        <v>1</v>
      </c>
      <c r="Z1165" t="n">
        <v>10</v>
      </c>
    </row>
    <row r="1166">
      <c r="A1166" t="n">
        <v>39</v>
      </c>
      <c r="B1166" t="n">
        <v>45</v>
      </c>
      <c r="C1166" t="inlineStr">
        <is>
          <t xml:space="preserve">CONCLUIDO	</t>
        </is>
      </c>
      <c r="D1166" t="n">
        <v>3.7914</v>
      </c>
      <c r="E1166" t="n">
        <v>26.38</v>
      </c>
      <c r="F1166" t="n">
        <v>24.1</v>
      </c>
      <c r="G1166" t="n">
        <v>103.28</v>
      </c>
      <c r="H1166" t="n">
        <v>1.71</v>
      </c>
      <c r="I1166" t="n">
        <v>14</v>
      </c>
      <c r="J1166" t="n">
        <v>111</v>
      </c>
      <c r="K1166" t="n">
        <v>39.72</v>
      </c>
      <c r="L1166" t="n">
        <v>10.75</v>
      </c>
      <c r="M1166" t="n">
        <v>12</v>
      </c>
      <c r="N1166" t="n">
        <v>15.53</v>
      </c>
      <c r="O1166" t="n">
        <v>13923.46</v>
      </c>
      <c r="P1166" t="n">
        <v>187.94</v>
      </c>
      <c r="Q1166" t="n">
        <v>452.59</v>
      </c>
      <c r="R1166" t="n">
        <v>74.53</v>
      </c>
      <c r="S1166" t="n">
        <v>57.64</v>
      </c>
      <c r="T1166" t="n">
        <v>6331.94</v>
      </c>
      <c r="U1166" t="n">
        <v>0.77</v>
      </c>
      <c r="V1166" t="n">
        <v>0.88</v>
      </c>
      <c r="W1166" t="n">
        <v>6.82</v>
      </c>
      <c r="X1166" t="n">
        <v>0.38</v>
      </c>
      <c r="Y1166" t="n">
        <v>1</v>
      </c>
      <c r="Z1166" t="n">
        <v>10</v>
      </c>
    </row>
    <row r="1167">
      <c r="A1167" t="n">
        <v>40</v>
      </c>
      <c r="B1167" t="n">
        <v>45</v>
      </c>
      <c r="C1167" t="inlineStr">
        <is>
          <t xml:space="preserve">CONCLUIDO	</t>
        </is>
      </c>
      <c r="D1167" t="n">
        <v>3.7912</v>
      </c>
      <c r="E1167" t="n">
        <v>26.38</v>
      </c>
      <c r="F1167" t="n">
        <v>24.1</v>
      </c>
      <c r="G1167" t="n">
        <v>103.29</v>
      </c>
      <c r="H1167" t="n">
        <v>1.74</v>
      </c>
      <c r="I1167" t="n">
        <v>14</v>
      </c>
      <c r="J1167" t="n">
        <v>111.32</v>
      </c>
      <c r="K1167" t="n">
        <v>39.72</v>
      </c>
      <c r="L1167" t="n">
        <v>11</v>
      </c>
      <c r="M1167" t="n">
        <v>12</v>
      </c>
      <c r="N1167" t="n">
        <v>15.6</v>
      </c>
      <c r="O1167" t="n">
        <v>13962.83</v>
      </c>
      <c r="P1167" t="n">
        <v>185.35</v>
      </c>
      <c r="Q1167" t="n">
        <v>452.57</v>
      </c>
      <c r="R1167" t="n">
        <v>74.66</v>
      </c>
      <c r="S1167" t="n">
        <v>57.64</v>
      </c>
      <c r="T1167" t="n">
        <v>6399.63</v>
      </c>
      <c r="U1167" t="n">
        <v>0.77</v>
      </c>
      <c r="V1167" t="n">
        <v>0.88</v>
      </c>
      <c r="W1167" t="n">
        <v>6.82</v>
      </c>
      <c r="X1167" t="n">
        <v>0.38</v>
      </c>
      <c r="Y1167" t="n">
        <v>1</v>
      </c>
      <c r="Z1167" t="n">
        <v>10</v>
      </c>
    </row>
    <row r="1168">
      <c r="A1168" t="n">
        <v>41</v>
      </c>
      <c r="B1168" t="n">
        <v>45</v>
      </c>
      <c r="C1168" t="inlineStr">
        <is>
          <t xml:space="preserve">CONCLUIDO	</t>
        </is>
      </c>
      <c r="D1168" t="n">
        <v>3.7973</v>
      </c>
      <c r="E1168" t="n">
        <v>26.33</v>
      </c>
      <c r="F1168" t="n">
        <v>24.08</v>
      </c>
      <c r="G1168" t="n">
        <v>111.13</v>
      </c>
      <c r="H1168" t="n">
        <v>1.78</v>
      </c>
      <c r="I1168" t="n">
        <v>13</v>
      </c>
      <c r="J1168" t="n">
        <v>111.63</v>
      </c>
      <c r="K1168" t="n">
        <v>39.72</v>
      </c>
      <c r="L1168" t="n">
        <v>11.25</v>
      </c>
      <c r="M1168" t="n">
        <v>11</v>
      </c>
      <c r="N1168" t="n">
        <v>15.67</v>
      </c>
      <c r="O1168" t="n">
        <v>14002.23</v>
      </c>
      <c r="P1168" t="n">
        <v>186.14</v>
      </c>
      <c r="Q1168" t="n">
        <v>452.59</v>
      </c>
      <c r="R1168" t="n">
        <v>73.83</v>
      </c>
      <c r="S1168" t="n">
        <v>57.64</v>
      </c>
      <c r="T1168" t="n">
        <v>5985.77</v>
      </c>
      <c r="U1168" t="n">
        <v>0.78</v>
      </c>
      <c r="V1168" t="n">
        <v>0.88</v>
      </c>
      <c r="W1168" t="n">
        <v>6.82</v>
      </c>
      <c r="X1168" t="n">
        <v>0.35</v>
      </c>
      <c r="Y1168" t="n">
        <v>1</v>
      </c>
      <c r="Z1168" t="n">
        <v>10</v>
      </c>
    </row>
    <row r="1169">
      <c r="A1169" t="n">
        <v>42</v>
      </c>
      <c r="B1169" t="n">
        <v>45</v>
      </c>
      <c r="C1169" t="inlineStr">
        <is>
          <t xml:space="preserve">CONCLUIDO	</t>
        </is>
      </c>
      <c r="D1169" t="n">
        <v>3.7991</v>
      </c>
      <c r="E1169" t="n">
        <v>26.32</v>
      </c>
      <c r="F1169" t="n">
        <v>24.07</v>
      </c>
      <c r="G1169" t="n">
        <v>111.08</v>
      </c>
      <c r="H1169" t="n">
        <v>1.81</v>
      </c>
      <c r="I1169" t="n">
        <v>13</v>
      </c>
      <c r="J1169" t="n">
        <v>111.95</v>
      </c>
      <c r="K1169" t="n">
        <v>39.72</v>
      </c>
      <c r="L1169" t="n">
        <v>11.5</v>
      </c>
      <c r="M1169" t="n">
        <v>11</v>
      </c>
      <c r="N1169" t="n">
        <v>15.74</v>
      </c>
      <c r="O1169" t="n">
        <v>14041.65</v>
      </c>
      <c r="P1169" t="n">
        <v>186.56</v>
      </c>
      <c r="Q1169" t="n">
        <v>452.65</v>
      </c>
      <c r="R1169" t="n">
        <v>73.3</v>
      </c>
      <c r="S1169" t="n">
        <v>57.64</v>
      </c>
      <c r="T1169" t="n">
        <v>5724.44</v>
      </c>
      <c r="U1169" t="n">
        <v>0.79</v>
      </c>
      <c r="V1169" t="n">
        <v>0.88</v>
      </c>
      <c r="W1169" t="n">
        <v>6.82</v>
      </c>
      <c r="X1169" t="n">
        <v>0.34</v>
      </c>
      <c r="Y1169" t="n">
        <v>1</v>
      </c>
      <c r="Z1169" t="n">
        <v>10</v>
      </c>
    </row>
    <row r="1170">
      <c r="A1170" t="n">
        <v>43</v>
      </c>
      <c r="B1170" t="n">
        <v>45</v>
      </c>
      <c r="C1170" t="inlineStr">
        <is>
          <t xml:space="preserve">CONCLUIDO	</t>
        </is>
      </c>
      <c r="D1170" t="n">
        <v>3.7984</v>
      </c>
      <c r="E1170" t="n">
        <v>26.33</v>
      </c>
      <c r="F1170" t="n">
        <v>24.07</v>
      </c>
      <c r="G1170" t="n">
        <v>111.1</v>
      </c>
      <c r="H1170" t="n">
        <v>1.84</v>
      </c>
      <c r="I1170" t="n">
        <v>13</v>
      </c>
      <c r="J1170" t="n">
        <v>112.27</v>
      </c>
      <c r="K1170" t="n">
        <v>39.72</v>
      </c>
      <c r="L1170" t="n">
        <v>11.75</v>
      </c>
      <c r="M1170" t="n">
        <v>11</v>
      </c>
      <c r="N1170" t="n">
        <v>15.81</v>
      </c>
      <c r="O1170" t="n">
        <v>14081.1</v>
      </c>
      <c r="P1170" t="n">
        <v>184.2</v>
      </c>
      <c r="Q1170" t="n">
        <v>452.57</v>
      </c>
      <c r="R1170" t="n">
        <v>73.72</v>
      </c>
      <c r="S1170" t="n">
        <v>57.64</v>
      </c>
      <c r="T1170" t="n">
        <v>5933.28</v>
      </c>
      <c r="U1170" t="n">
        <v>0.78</v>
      </c>
      <c r="V1170" t="n">
        <v>0.88</v>
      </c>
      <c r="W1170" t="n">
        <v>6.81</v>
      </c>
      <c r="X1170" t="n">
        <v>0.35</v>
      </c>
      <c r="Y1170" t="n">
        <v>1</v>
      </c>
      <c r="Z1170" t="n">
        <v>10</v>
      </c>
    </row>
    <row r="1171">
      <c r="A1171" t="n">
        <v>44</v>
      </c>
      <c r="B1171" t="n">
        <v>45</v>
      </c>
      <c r="C1171" t="inlineStr">
        <is>
          <t xml:space="preserve">CONCLUIDO	</t>
        </is>
      </c>
      <c r="D1171" t="n">
        <v>3.8073</v>
      </c>
      <c r="E1171" t="n">
        <v>26.26</v>
      </c>
      <c r="F1171" t="n">
        <v>24.03</v>
      </c>
      <c r="G1171" t="n">
        <v>120.15</v>
      </c>
      <c r="H1171" t="n">
        <v>1.88</v>
      </c>
      <c r="I1171" t="n">
        <v>12</v>
      </c>
      <c r="J1171" t="n">
        <v>112.59</v>
      </c>
      <c r="K1171" t="n">
        <v>39.72</v>
      </c>
      <c r="L1171" t="n">
        <v>12</v>
      </c>
      <c r="M1171" t="n">
        <v>9</v>
      </c>
      <c r="N1171" t="n">
        <v>15.88</v>
      </c>
      <c r="O1171" t="n">
        <v>14120.58</v>
      </c>
      <c r="P1171" t="n">
        <v>182.25</v>
      </c>
      <c r="Q1171" t="n">
        <v>452.6</v>
      </c>
      <c r="R1171" t="n">
        <v>72.08</v>
      </c>
      <c r="S1171" t="n">
        <v>57.64</v>
      </c>
      <c r="T1171" t="n">
        <v>5118.18</v>
      </c>
      <c r="U1171" t="n">
        <v>0.8</v>
      </c>
      <c r="V1171" t="n">
        <v>0.88</v>
      </c>
      <c r="W1171" t="n">
        <v>6.82</v>
      </c>
      <c r="X1171" t="n">
        <v>0.31</v>
      </c>
      <c r="Y1171" t="n">
        <v>1</v>
      </c>
      <c r="Z1171" t="n">
        <v>10</v>
      </c>
    </row>
    <row r="1172">
      <c r="A1172" t="n">
        <v>45</v>
      </c>
      <c r="B1172" t="n">
        <v>45</v>
      </c>
      <c r="C1172" t="inlineStr">
        <is>
          <t xml:space="preserve">CONCLUIDO	</t>
        </is>
      </c>
      <c r="D1172" t="n">
        <v>3.8086</v>
      </c>
      <c r="E1172" t="n">
        <v>26.26</v>
      </c>
      <c r="F1172" t="n">
        <v>24.02</v>
      </c>
      <c r="G1172" t="n">
        <v>120.11</v>
      </c>
      <c r="H1172" t="n">
        <v>1.91</v>
      </c>
      <c r="I1172" t="n">
        <v>12</v>
      </c>
      <c r="J1172" t="n">
        <v>112.91</v>
      </c>
      <c r="K1172" t="n">
        <v>39.72</v>
      </c>
      <c r="L1172" t="n">
        <v>12.25</v>
      </c>
      <c r="M1172" t="n">
        <v>8</v>
      </c>
      <c r="N1172" t="n">
        <v>15.95</v>
      </c>
      <c r="O1172" t="n">
        <v>14160.09</v>
      </c>
      <c r="P1172" t="n">
        <v>182.58</v>
      </c>
      <c r="Q1172" t="n">
        <v>452.57</v>
      </c>
      <c r="R1172" t="n">
        <v>71.98</v>
      </c>
      <c r="S1172" t="n">
        <v>57.64</v>
      </c>
      <c r="T1172" t="n">
        <v>5068.04</v>
      </c>
      <c r="U1172" t="n">
        <v>0.8</v>
      </c>
      <c r="V1172" t="n">
        <v>0.88</v>
      </c>
      <c r="W1172" t="n">
        <v>6.81</v>
      </c>
      <c r="X1172" t="n">
        <v>0.3</v>
      </c>
      <c r="Y1172" t="n">
        <v>1</v>
      </c>
      <c r="Z1172" t="n">
        <v>10</v>
      </c>
    </row>
    <row r="1173">
      <c r="A1173" t="n">
        <v>46</v>
      </c>
      <c r="B1173" t="n">
        <v>45</v>
      </c>
      <c r="C1173" t="inlineStr">
        <is>
          <t xml:space="preserve">CONCLUIDO	</t>
        </is>
      </c>
      <c r="D1173" t="n">
        <v>3.8061</v>
      </c>
      <c r="E1173" t="n">
        <v>26.27</v>
      </c>
      <c r="F1173" t="n">
        <v>24.04</v>
      </c>
      <c r="G1173" t="n">
        <v>120.19</v>
      </c>
      <c r="H1173" t="n">
        <v>1.95</v>
      </c>
      <c r="I1173" t="n">
        <v>12</v>
      </c>
      <c r="J1173" t="n">
        <v>113.24</v>
      </c>
      <c r="K1173" t="n">
        <v>39.72</v>
      </c>
      <c r="L1173" t="n">
        <v>12.5</v>
      </c>
      <c r="M1173" t="n">
        <v>6</v>
      </c>
      <c r="N1173" t="n">
        <v>16.02</v>
      </c>
      <c r="O1173" t="n">
        <v>14199.62</v>
      </c>
      <c r="P1173" t="n">
        <v>182.67</v>
      </c>
      <c r="Q1173" t="n">
        <v>452.56</v>
      </c>
      <c r="R1173" t="n">
        <v>72.38</v>
      </c>
      <c r="S1173" t="n">
        <v>57.64</v>
      </c>
      <c r="T1173" t="n">
        <v>5266.6</v>
      </c>
      <c r="U1173" t="n">
        <v>0.8</v>
      </c>
      <c r="V1173" t="n">
        <v>0.88</v>
      </c>
      <c r="W1173" t="n">
        <v>6.82</v>
      </c>
      <c r="X1173" t="n">
        <v>0.32</v>
      </c>
      <c r="Y1173" t="n">
        <v>1</v>
      </c>
      <c r="Z1173" t="n">
        <v>10</v>
      </c>
    </row>
    <row r="1174">
      <c r="A1174" t="n">
        <v>47</v>
      </c>
      <c r="B1174" t="n">
        <v>45</v>
      </c>
      <c r="C1174" t="inlineStr">
        <is>
          <t xml:space="preserve">CONCLUIDO	</t>
        </is>
      </c>
      <c r="D1174" t="n">
        <v>3.8073</v>
      </c>
      <c r="E1174" t="n">
        <v>26.27</v>
      </c>
      <c r="F1174" t="n">
        <v>24.03</v>
      </c>
      <c r="G1174" t="n">
        <v>120.15</v>
      </c>
      <c r="H1174" t="n">
        <v>1.98</v>
      </c>
      <c r="I1174" t="n">
        <v>12</v>
      </c>
      <c r="J1174" t="n">
        <v>113.56</v>
      </c>
      <c r="K1174" t="n">
        <v>39.72</v>
      </c>
      <c r="L1174" t="n">
        <v>12.75</v>
      </c>
      <c r="M1174" t="n">
        <v>5</v>
      </c>
      <c r="N1174" t="n">
        <v>16.09</v>
      </c>
      <c r="O1174" t="n">
        <v>14239.17</v>
      </c>
      <c r="P1174" t="n">
        <v>181.4</v>
      </c>
      <c r="Q1174" t="n">
        <v>452.56</v>
      </c>
      <c r="R1174" t="n">
        <v>71.97</v>
      </c>
      <c r="S1174" t="n">
        <v>57.64</v>
      </c>
      <c r="T1174" t="n">
        <v>5061.46</v>
      </c>
      <c r="U1174" t="n">
        <v>0.8</v>
      </c>
      <c r="V1174" t="n">
        <v>0.88</v>
      </c>
      <c r="W1174" t="n">
        <v>6.82</v>
      </c>
      <c r="X1174" t="n">
        <v>0.31</v>
      </c>
      <c r="Y1174" t="n">
        <v>1</v>
      </c>
      <c r="Z1174" t="n">
        <v>10</v>
      </c>
    </row>
    <row r="1175">
      <c r="A1175" t="n">
        <v>48</v>
      </c>
      <c r="B1175" t="n">
        <v>45</v>
      </c>
      <c r="C1175" t="inlineStr">
        <is>
          <t xml:space="preserve">CONCLUIDO	</t>
        </is>
      </c>
      <c r="D1175" t="n">
        <v>3.8051</v>
      </c>
      <c r="E1175" t="n">
        <v>26.28</v>
      </c>
      <c r="F1175" t="n">
        <v>24.05</v>
      </c>
      <c r="G1175" t="n">
        <v>120.23</v>
      </c>
      <c r="H1175" t="n">
        <v>2.01</v>
      </c>
      <c r="I1175" t="n">
        <v>12</v>
      </c>
      <c r="J1175" t="n">
        <v>113.88</v>
      </c>
      <c r="K1175" t="n">
        <v>39.72</v>
      </c>
      <c r="L1175" t="n">
        <v>13</v>
      </c>
      <c r="M1175" t="n">
        <v>3</v>
      </c>
      <c r="N1175" t="n">
        <v>16.16</v>
      </c>
      <c r="O1175" t="n">
        <v>14278.75</v>
      </c>
      <c r="P1175" t="n">
        <v>181.25</v>
      </c>
      <c r="Q1175" t="n">
        <v>452.66</v>
      </c>
      <c r="R1175" t="n">
        <v>72.45999999999999</v>
      </c>
      <c r="S1175" t="n">
        <v>57.64</v>
      </c>
      <c r="T1175" t="n">
        <v>5307.8</v>
      </c>
      <c r="U1175" t="n">
        <v>0.8</v>
      </c>
      <c r="V1175" t="n">
        <v>0.88</v>
      </c>
      <c r="W1175" t="n">
        <v>6.82</v>
      </c>
      <c r="X1175" t="n">
        <v>0.32</v>
      </c>
      <c r="Y1175" t="n">
        <v>1</v>
      </c>
      <c r="Z1175" t="n">
        <v>10</v>
      </c>
    </row>
    <row r="1176">
      <c r="A1176" t="n">
        <v>49</v>
      </c>
      <c r="B1176" t="n">
        <v>45</v>
      </c>
      <c r="C1176" t="inlineStr">
        <is>
          <t xml:space="preserve">CONCLUIDO	</t>
        </is>
      </c>
      <c r="D1176" t="n">
        <v>3.805</v>
      </c>
      <c r="E1176" t="n">
        <v>26.28</v>
      </c>
      <c r="F1176" t="n">
        <v>24.05</v>
      </c>
      <c r="G1176" t="n">
        <v>120.23</v>
      </c>
      <c r="H1176" t="n">
        <v>2.05</v>
      </c>
      <c r="I1176" t="n">
        <v>12</v>
      </c>
      <c r="J1176" t="n">
        <v>114.2</v>
      </c>
      <c r="K1176" t="n">
        <v>39.72</v>
      </c>
      <c r="L1176" t="n">
        <v>13.25</v>
      </c>
      <c r="M1176" t="n">
        <v>2</v>
      </c>
      <c r="N1176" t="n">
        <v>16.23</v>
      </c>
      <c r="O1176" t="n">
        <v>14318.36</v>
      </c>
      <c r="P1176" t="n">
        <v>180.86</v>
      </c>
      <c r="Q1176" t="n">
        <v>452.59</v>
      </c>
      <c r="R1176" t="n">
        <v>72.54000000000001</v>
      </c>
      <c r="S1176" t="n">
        <v>57.64</v>
      </c>
      <c r="T1176" t="n">
        <v>5349.11</v>
      </c>
      <c r="U1176" t="n">
        <v>0.79</v>
      </c>
      <c r="V1176" t="n">
        <v>0.88</v>
      </c>
      <c r="W1176" t="n">
        <v>6.82</v>
      </c>
      <c r="X1176" t="n">
        <v>0.32</v>
      </c>
      <c r="Y1176" t="n">
        <v>1</v>
      </c>
      <c r="Z1176" t="n">
        <v>10</v>
      </c>
    </row>
    <row r="1177">
      <c r="A1177" t="n">
        <v>50</v>
      </c>
      <c r="B1177" t="n">
        <v>45</v>
      </c>
      <c r="C1177" t="inlineStr">
        <is>
          <t xml:space="preserve">CONCLUIDO	</t>
        </is>
      </c>
      <c r="D1177" t="n">
        <v>3.8045</v>
      </c>
      <c r="E1177" t="n">
        <v>26.28</v>
      </c>
      <c r="F1177" t="n">
        <v>24.05</v>
      </c>
      <c r="G1177" t="n">
        <v>120.25</v>
      </c>
      <c r="H1177" t="n">
        <v>2.08</v>
      </c>
      <c r="I1177" t="n">
        <v>12</v>
      </c>
      <c r="J1177" t="n">
        <v>114.52</v>
      </c>
      <c r="K1177" t="n">
        <v>39.72</v>
      </c>
      <c r="L1177" t="n">
        <v>13.5</v>
      </c>
      <c r="M1177" t="n">
        <v>1</v>
      </c>
      <c r="N1177" t="n">
        <v>16.3</v>
      </c>
      <c r="O1177" t="n">
        <v>14358</v>
      </c>
      <c r="P1177" t="n">
        <v>180.91</v>
      </c>
      <c r="Q1177" t="n">
        <v>452.59</v>
      </c>
      <c r="R1177" t="n">
        <v>72.56</v>
      </c>
      <c r="S1177" t="n">
        <v>57.64</v>
      </c>
      <c r="T1177" t="n">
        <v>5357.88</v>
      </c>
      <c r="U1177" t="n">
        <v>0.79</v>
      </c>
      <c r="V1177" t="n">
        <v>0.88</v>
      </c>
      <c r="W1177" t="n">
        <v>6.83</v>
      </c>
      <c r="X1177" t="n">
        <v>0.33</v>
      </c>
      <c r="Y1177" t="n">
        <v>1</v>
      </c>
      <c r="Z1177" t="n">
        <v>10</v>
      </c>
    </row>
    <row r="1178">
      <c r="A1178" t="n">
        <v>51</v>
      </c>
      <c r="B1178" t="n">
        <v>45</v>
      </c>
      <c r="C1178" t="inlineStr">
        <is>
          <t xml:space="preserve">CONCLUIDO	</t>
        </is>
      </c>
      <c r="D1178" t="n">
        <v>3.8044</v>
      </c>
      <c r="E1178" t="n">
        <v>26.29</v>
      </c>
      <c r="F1178" t="n">
        <v>24.05</v>
      </c>
      <c r="G1178" t="n">
        <v>120.25</v>
      </c>
      <c r="H1178" t="n">
        <v>2.11</v>
      </c>
      <c r="I1178" t="n">
        <v>12</v>
      </c>
      <c r="J1178" t="n">
        <v>114.84</v>
      </c>
      <c r="K1178" t="n">
        <v>39.72</v>
      </c>
      <c r="L1178" t="n">
        <v>13.75</v>
      </c>
      <c r="M1178" t="n">
        <v>0</v>
      </c>
      <c r="N1178" t="n">
        <v>16.38</v>
      </c>
      <c r="O1178" t="n">
        <v>14397.66</v>
      </c>
      <c r="P1178" t="n">
        <v>181.13</v>
      </c>
      <c r="Q1178" t="n">
        <v>452.64</v>
      </c>
      <c r="R1178" t="n">
        <v>72.52</v>
      </c>
      <c r="S1178" t="n">
        <v>57.64</v>
      </c>
      <c r="T1178" t="n">
        <v>5336.33</v>
      </c>
      <c r="U1178" t="n">
        <v>0.79</v>
      </c>
      <c r="V1178" t="n">
        <v>0.88</v>
      </c>
      <c r="W1178" t="n">
        <v>6.83</v>
      </c>
      <c r="X1178" t="n">
        <v>0.33</v>
      </c>
      <c r="Y1178" t="n">
        <v>1</v>
      </c>
      <c r="Z1178" t="n">
        <v>10</v>
      </c>
    </row>
    <row r="1179">
      <c r="A1179" t="n">
        <v>0</v>
      </c>
      <c r="B1179" t="n">
        <v>105</v>
      </c>
      <c r="C1179" t="inlineStr">
        <is>
          <t xml:space="preserve">CONCLUIDO	</t>
        </is>
      </c>
      <c r="D1179" t="n">
        <v>1.9249</v>
      </c>
      <c r="E1179" t="n">
        <v>51.95</v>
      </c>
      <c r="F1179" t="n">
        <v>34.62</v>
      </c>
      <c r="G1179" t="n">
        <v>5.71</v>
      </c>
      <c r="H1179" t="n">
        <v>0.09</v>
      </c>
      <c r="I1179" t="n">
        <v>364</v>
      </c>
      <c r="J1179" t="n">
        <v>204</v>
      </c>
      <c r="K1179" t="n">
        <v>55.27</v>
      </c>
      <c r="L1179" t="n">
        <v>1</v>
      </c>
      <c r="M1179" t="n">
        <v>362</v>
      </c>
      <c r="N1179" t="n">
        <v>42.72</v>
      </c>
      <c r="O1179" t="n">
        <v>25393.6</v>
      </c>
      <c r="P1179" t="n">
        <v>502.21</v>
      </c>
      <c r="Q1179" t="n">
        <v>453.53</v>
      </c>
      <c r="R1179" t="n">
        <v>418.7</v>
      </c>
      <c r="S1179" t="n">
        <v>57.64</v>
      </c>
      <c r="T1179" t="n">
        <v>176668.96</v>
      </c>
      <c r="U1179" t="n">
        <v>0.14</v>
      </c>
      <c r="V1179" t="n">
        <v>0.61</v>
      </c>
      <c r="W1179" t="n">
        <v>7.37</v>
      </c>
      <c r="X1179" t="n">
        <v>10.87</v>
      </c>
      <c r="Y1179" t="n">
        <v>1</v>
      </c>
      <c r="Z1179" t="n">
        <v>10</v>
      </c>
    </row>
    <row r="1180">
      <c r="A1180" t="n">
        <v>1</v>
      </c>
      <c r="B1180" t="n">
        <v>105</v>
      </c>
      <c r="C1180" t="inlineStr">
        <is>
          <t xml:space="preserve">CONCLUIDO	</t>
        </is>
      </c>
      <c r="D1180" t="n">
        <v>2.2236</v>
      </c>
      <c r="E1180" t="n">
        <v>44.97</v>
      </c>
      <c r="F1180" t="n">
        <v>31.62</v>
      </c>
      <c r="G1180" t="n">
        <v>7.13</v>
      </c>
      <c r="H1180" t="n">
        <v>0.11</v>
      </c>
      <c r="I1180" t="n">
        <v>266</v>
      </c>
      <c r="J1180" t="n">
        <v>204.39</v>
      </c>
      <c r="K1180" t="n">
        <v>55.27</v>
      </c>
      <c r="L1180" t="n">
        <v>1.25</v>
      </c>
      <c r="M1180" t="n">
        <v>264</v>
      </c>
      <c r="N1180" t="n">
        <v>42.87</v>
      </c>
      <c r="O1180" t="n">
        <v>25442.42</v>
      </c>
      <c r="P1180" t="n">
        <v>458.66</v>
      </c>
      <c r="Q1180" t="n">
        <v>453.21</v>
      </c>
      <c r="R1180" t="n">
        <v>319.52</v>
      </c>
      <c r="S1180" t="n">
        <v>57.64</v>
      </c>
      <c r="T1180" t="n">
        <v>127569.2</v>
      </c>
      <c r="U1180" t="n">
        <v>0.18</v>
      </c>
      <c r="V1180" t="n">
        <v>0.67</v>
      </c>
      <c r="W1180" t="n">
        <v>7.24</v>
      </c>
      <c r="X1180" t="n">
        <v>7.88</v>
      </c>
      <c r="Y1180" t="n">
        <v>1</v>
      </c>
      <c r="Z1180" t="n">
        <v>10</v>
      </c>
    </row>
    <row r="1181">
      <c r="A1181" t="n">
        <v>2</v>
      </c>
      <c r="B1181" t="n">
        <v>105</v>
      </c>
      <c r="C1181" t="inlineStr">
        <is>
          <t xml:space="preserve">CONCLUIDO	</t>
        </is>
      </c>
      <c r="D1181" t="n">
        <v>2.4451</v>
      </c>
      <c r="E1181" t="n">
        <v>40.9</v>
      </c>
      <c r="F1181" t="n">
        <v>29.86</v>
      </c>
      <c r="G1181" t="n">
        <v>8.57</v>
      </c>
      <c r="H1181" t="n">
        <v>0.13</v>
      </c>
      <c r="I1181" t="n">
        <v>209</v>
      </c>
      <c r="J1181" t="n">
        <v>204.79</v>
      </c>
      <c r="K1181" t="n">
        <v>55.27</v>
      </c>
      <c r="L1181" t="n">
        <v>1.5</v>
      </c>
      <c r="M1181" t="n">
        <v>207</v>
      </c>
      <c r="N1181" t="n">
        <v>43.02</v>
      </c>
      <c r="O1181" t="n">
        <v>25491.3</v>
      </c>
      <c r="P1181" t="n">
        <v>432.97</v>
      </c>
      <c r="Q1181" t="n">
        <v>453.25</v>
      </c>
      <c r="R1181" t="n">
        <v>262.3</v>
      </c>
      <c r="S1181" t="n">
        <v>57.64</v>
      </c>
      <c r="T1181" t="n">
        <v>99243.14</v>
      </c>
      <c r="U1181" t="n">
        <v>0.22</v>
      </c>
      <c r="V1181" t="n">
        <v>0.71</v>
      </c>
      <c r="W1181" t="n">
        <v>7.13</v>
      </c>
      <c r="X1181" t="n">
        <v>6.12</v>
      </c>
      <c r="Y1181" t="n">
        <v>1</v>
      </c>
      <c r="Z1181" t="n">
        <v>10</v>
      </c>
    </row>
    <row r="1182">
      <c r="A1182" t="n">
        <v>3</v>
      </c>
      <c r="B1182" t="n">
        <v>105</v>
      </c>
      <c r="C1182" t="inlineStr">
        <is>
          <t xml:space="preserve">CONCLUIDO	</t>
        </is>
      </c>
      <c r="D1182" t="n">
        <v>2.6047</v>
      </c>
      <c r="E1182" t="n">
        <v>38.39</v>
      </c>
      <c r="F1182" t="n">
        <v>28.81</v>
      </c>
      <c r="G1182" t="n">
        <v>9.99</v>
      </c>
      <c r="H1182" t="n">
        <v>0.15</v>
      </c>
      <c r="I1182" t="n">
        <v>173</v>
      </c>
      <c r="J1182" t="n">
        <v>205.18</v>
      </c>
      <c r="K1182" t="n">
        <v>55.27</v>
      </c>
      <c r="L1182" t="n">
        <v>1.75</v>
      </c>
      <c r="M1182" t="n">
        <v>171</v>
      </c>
      <c r="N1182" t="n">
        <v>43.16</v>
      </c>
      <c r="O1182" t="n">
        <v>25540.22</v>
      </c>
      <c r="P1182" t="n">
        <v>417.69</v>
      </c>
      <c r="Q1182" t="n">
        <v>453.12</v>
      </c>
      <c r="R1182" t="n">
        <v>227.7</v>
      </c>
      <c r="S1182" t="n">
        <v>57.64</v>
      </c>
      <c r="T1182" t="n">
        <v>82120.53999999999</v>
      </c>
      <c r="U1182" t="n">
        <v>0.25</v>
      </c>
      <c r="V1182" t="n">
        <v>0.74</v>
      </c>
      <c r="W1182" t="n">
        <v>7.09</v>
      </c>
      <c r="X1182" t="n">
        <v>5.07</v>
      </c>
      <c r="Y1182" t="n">
        <v>1</v>
      </c>
      <c r="Z1182" t="n">
        <v>10</v>
      </c>
    </row>
    <row r="1183">
      <c r="A1183" t="n">
        <v>4</v>
      </c>
      <c r="B1183" t="n">
        <v>105</v>
      </c>
      <c r="C1183" t="inlineStr">
        <is>
          <t xml:space="preserve">CONCLUIDO	</t>
        </is>
      </c>
      <c r="D1183" t="n">
        <v>2.7385</v>
      </c>
      <c r="E1183" t="n">
        <v>36.52</v>
      </c>
      <c r="F1183" t="n">
        <v>27.99</v>
      </c>
      <c r="G1183" t="n">
        <v>11.42</v>
      </c>
      <c r="H1183" t="n">
        <v>0.17</v>
      </c>
      <c r="I1183" t="n">
        <v>147</v>
      </c>
      <c r="J1183" t="n">
        <v>205.58</v>
      </c>
      <c r="K1183" t="n">
        <v>55.27</v>
      </c>
      <c r="L1183" t="n">
        <v>2</v>
      </c>
      <c r="M1183" t="n">
        <v>145</v>
      </c>
      <c r="N1183" t="n">
        <v>43.31</v>
      </c>
      <c r="O1183" t="n">
        <v>25589.2</v>
      </c>
      <c r="P1183" t="n">
        <v>405.6</v>
      </c>
      <c r="Q1183" t="n">
        <v>452.84</v>
      </c>
      <c r="R1183" t="n">
        <v>201.31</v>
      </c>
      <c r="S1183" t="n">
        <v>57.64</v>
      </c>
      <c r="T1183" t="n">
        <v>69058.48</v>
      </c>
      <c r="U1183" t="n">
        <v>0.29</v>
      </c>
      <c r="V1183" t="n">
        <v>0.76</v>
      </c>
      <c r="W1183" t="n">
        <v>7.03</v>
      </c>
      <c r="X1183" t="n">
        <v>4.26</v>
      </c>
      <c r="Y1183" t="n">
        <v>1</v>
      </c>
      <c r="Z1183" t="n">
        <v>10</v>
      </c>
    </row>
    <row r="1184">
      <c r="A1184" t="n">
        <v>5</v>
      </c>
      <c r="B1184" t="n">
        <v>105</v>
      </c>
      <c r="C1184" t="inlineStr">
        <is>
          <t xml:space="preserve">CONCLUIDO	</t>
        </is>
      </c>
      <c r="D1184" t="n">
        <v>2.8421</v>
      </c>
      <c r="E1184" t="n">
        <v>35.18</v>
      </c>
      <c r="F1184" t="n">
        <v>27.43</v>
      </c>
      <c r="G1184" t="n">
        <v>12.86</v>
      </c>
      <c r="H1184" t="n">
        <v>0.19</v>
      </c>
      <c r="I1184" t="n">
        <v>128</v>
      </c>
      <c r="J1184" t="n">
        <v>205.98</v>
      </c>
      <c r="K1184" t="n">
        <v>55.27</v>
      </c>
      <c r="L1184" t="n">
        <v>2.25</v>
      </c>
      <c r="M1184" t="n">
        <v>126</v>
      </c>
      <c r="N1184" t="n">
        <v>43.46</v>
      </c>
      <c r="O1184" t="n">
        <v>25638.22</v>
      </c>
      <c r="P1184" t="n">
        <v>397.29</v>
      </c>
      <c r="Q1184" t="n">
        <v>452.84</v>
      </c>
      <c r="R1184" t="n">
        <v>182.5</v>
      </c>
      <c r="S1184" t="n">
        <v>57.64</v>
      </c>
      <c r="T1184" t="n">
        <v>59749.25</v>
      </c>
      <c r="U1184" t="n">
        <v>0.32</v>
      </c>
      <c r="V1184" t="n">
        <v>0.77</v>
      </c>
      <c r="W1184" t="n">
        <v>7.01</v>
      </c>
      <c r="X1184" t="n">
        <v>3.7</v>
      </c>
      <c r="Y1184" t="n">
        <v>1</v>
      </c>
      <c r="Z1184" t="n">
        <v>10</v>
      </c>
    </row>
    <row r="1185">
      <c r="A1185" t="n">
        <v>6</v>
      </c>
      <c r="B1185" t="n">
        <v>105</v>
      </c>
      <c r="C1185" t="inlineStr">
        <is>
          <t xml:space="preserve">CONCLUIDO	</t>
        </is>
      </c>
      <c r="D1185" t="n">
        <v>2.9248</v>
      </c>
      <c r="E1185" t="n">
        <v>34.19</v>
      </c>
      <c r="F1185" t="n">
        <v>27</v>
      </c>
      <c r="G1185" t="n">
        <v>14.21</v>
      </c>
      <c r="H1185" t="n">
        <v>0.22</v>
      </c>
      <c r="I1185" t="n">
        <v>114</v>
      </c>
      <c r="J1185" t="n">
        <v>206.38</v>
      </c>
      <c r="K1185" t="n">
        <v>55.27</v>
      </c>
      <c r="L1185" t="n">
        <v>2.5</v>
      </c>
      <c r="M1185" t="n">
        <v>112</v>
      </c>
      <c r="N1185" t="n">
        <v>43.6</v>
      </c>
      <c r="O1185" t="n">
        <v>25687.3</v>
      </c>
      <c r="P1185" t="n">
        <v>390.86</v>
      </c>
      <c r="Q1185" t="n">
        <v>452.83</v>
      </c>
      <c r="R1185" t="n">
        <v>169.4</v>
      </c>
      <c r="S1185" t="n">
        <v>57.64</v>
      </c>
      <c r="T1185" t="n">
        <v>53268.78</v>
      </c>
      <c r="U1185" t="n">
        <v>0.34</v>
      </c>
      <c r="V1185" t="n">
        <v>0.79</v>
      </c>
      <c r="W1185" t="n">
        <v>6.97</v>
      </c>
      <c r="X1185" t="n">
        <v>3.27</v>
      </c>
      <c r="Y1185" t="n">
        <v>1</v>
      </c>
      <c r="Z1185" t="n">
        <v>10</v>
      </c>
    </row>
    <row r="1186">
      <c r="A1186" t="n">
        <v>7</v>
      </c>
      <c r="B1186" t="n">
        <v>105</v>
      </c>
      <c r="C1186" t="inlineStr">
        <is>
          <t xml:space="preserve">CONCLUIDO	</t>
        </is>
      </c>
      <c r="D1186" t="n">
        <v>2.9971</v>
      </c>
      <c r="E1186" t="n">
        <v>33.37</v>
      </c>
      <c r="F1186" t="n">
        <v>26.66</v>
      </c>
      <c r="G1186" t="n">
        <v>15.69</v>
      </c>
      <c r="H1186" t="n">
        <v>0.24</v>
      </c>
      <c r="I1186" t="n">
        <v>102</v>
      </c>
      <c r="J1186" t="n">
        <v>206.78</v>
      </c>
      <c r="K1186" t="n">
        <v>55.27</v>
      </c>
      <c r="L1186" t="n">
        <v>2.75</v>
      </c>
      <c r="M1186" t="n">
        <v>100</v>
      </c>
      <c r="N1186" t="n">
        <v>43.75</v>
      </c>
      <c r="O1186" t="n">
        <v>25736.42</v>
      </c>
      <c r="P1186" t="n">
        <v>385.81</v>
      </c>
      <c r="Q1186" t="n">
        <v>452.94</v>
      </c>
      <c r="R1186" t="n">
        <v>158.19</v>
      </c>
      <c r="S1186" t="n">
        <v>57.64</v>
      </c>
      <c r="T1186" t="n">
        <v>47722.79</v>
      </c>
      <c r="U1186" t="n">
        <v>0.36</v>
      </c>
      <c r="V1186" t="n">
        <v>0.8</v>
      </c>
      <c r="W1186" t="n">
        <v>6.96</v>
      </c>
      <c r="X1186" t="n">
        <v>2.93</v>
      </c>
      <c r="Y1186" t="n">
        <v>1</v>
      </c>
      <c r="Z1186" t="n">
        <v>10</v>
      </c>
    </row>
    <row r="1187">
      <c r="A1187" t="n">
        <v>8</v>
      </c>
      <c r="B1187" t="n">
        <v>105</v>
      </c>
      <c r="C1187" t="inlineStr">
        <is>
          <t xml:space="preserve">CONCLUIDO	</t>
        </is>
      </c>
      <c r="D1187" t="n">
        <v>3.0542</v>
      </c>
      <c r="E1187" t="n">
        <v>32.74</v>
      </c>
      <c r="F1187" t="n">
        <v>26.41</v>
      </c>
      <c r="G1187" t="n">
        <v>17.04</v>
      </c>
      <c r="H1187" t="n">
        <v>0.26</v>
      </c>
      <c r="I1187" t="n">
        <v>93</v>
      </c>
      <c r="J1187" t="n">
        <v>207.17</v>
      </c>
      <c r="K1187" t="n">
        <v>55.27</v>
      </c>
      <c r="L1187" t="n">
        <v>3</v>
      </c>
      <c r="M1187" t="n">
        <v>91</v>
      </c>
      <c r="N1187" t="n">
        <v>43.9</v>
      </c>
      <c r="O1187" t="n">
        <v>25785.6</v>
      </c>
      <c r="P1187" t="n">
        <v>381.87</v>
      </c>
      <c r="Q1187" t="n">
        <v>452.84</v>
      </c>
      <c r="R1187" t="n">
        <v>149.18</v>
      </c>
      <c r="S1187" t="n">
        <v>57.64</v>
      </c>
      <c r="T1187" t="n">
        <v>43265.47</v>
      </c>
      <c r="U1187" t="n">
        <v>0.39</v>
      </c>
      <c r="V1187" t="n">
        <v>0.8</v>
      </c>
      <c r="W1187" t="n">
        <v>6.96</v>
      </c>
      <c r="X1187" t="n">
        <v>2.68</v>
      </c>
      <c r="Y1187" t="n">
        <v>1</v>
      </c>
      <c r="Z1187" t="n">
        <v>10</v>
      </c>
    </row>
    <row r="1188">
      <c r="A1188" t="n">
        <v>9</v>
      </c>
      <c r="B1188" t="n">
        <v>105</v>
      </c>
      <c r="C1188" t="inlineStr">
        <is>
          <t xml:space="preserve">CONCLUIDO	</t>
        </is>
      </c>
      <c r="D1188" t="n">
        <v>3.1088</v>
      </c>
      <c r="E1188" t="n">
        <v>32.17</v>
      </c>
      <c r="F1188" t="n">
        <v>26.16</v>
      </c>
      <c r="G1188" t="n">
        <v>18.46</v>
      </c>
      <c r="H1188" t="n">
        <v>0.28</v>
      </c>
      <c r="I1188" t="n">
        <v>85</v>
      </c>
      <c r="J1188" t="n">
        <v>207.57</v>
      </c>
      <c r="K1188" t="n">
        <v>55.27</v>
      </c>
      <c r="L1188" t="n">
        <v>3.25</v>
      </c>
      <c r="M1188" t="n">
        <v>83</v>
      </c>
      <c r="N1188" t="n">
        <v>44.05</v>
      </c>
      <c r="O1188" t="n">
        <v>25834.83</v>
      </c>
      <c r="P1188" t="n">
        <v>378.09</v>
      </c>
      <c r="Q1188" t="n">
        <v>452.81</v>
      </c>
      <c r="R1188" t="n">
        <v>141.32</v>
      </c>
      <c r="S1188" t="n">
        <v>57.64</v>
      </c>
      <c r="T1188" t="n">
        <v>39373.18</v>
      </c>
      <c r="U1188" t="n">
        <v>0.41</v>
      </c>
      <c r="V1188" t="n">
        <v>0.8100000000000001</v>
      </c>
      <c r="W1188" t="n">
        <v>6.93</v>
      </c>
      <c r="X1188" t="n">
        <v>2.43</v>
      </c>
      <c r="Y1188" t="n">
        <v>1</v>
      </c>
      <c r="Z1188" t="n">
        <v>10</v>
      </c>
    </row>
    <row r="1189">
      <c r="A1189" t="n">
        <v>10</v>
      </c>
      <c r="B1189" t="n">
        <v>105</v>
      </c>
      <c r="C1189" t="inlineStr">
        <is>
          <t xml:space="preserve">CONCLUIDO	</t>
        </is>
      </c>
      <c r="D1189" t="n">
        <v>3.1562</v>
      </c>
      <c r="E1189" t="n">
        <v>31.68</v>
      </c>
      <c r="F1189" t="n">
        <v>25.96</v>
      </c>
      <c r="G1189" t="n">
        <v>19.97</v>
      </c>
      <c r="H1189" t="n">
        <v>0.3</v>
      </c>
      <c r="I1189" t="n">
        <v>78</v>
      </c>
      <c r="J1189" t="n">
        <v>207.97</v>
      </c>
      <c r="K1189" t="n">
        <v>55.27</v>
      </c>
      <c r="L1189" t="n">
        <v>3.5</v>
      </c>
      <c r="M1189" t="n">
        <v>76</v>
      </c>
      <c r="N1189" t="n">
        <v>44.2</v>
      </c>
      <c r="O1189" t="n">
        <v>25884.1</v>
      </c>
      <c r="P1189" t="n">
        <v>374.85</v>
      </c>
      <c r="Q1189" t="n">
        <v>452.73</v>
      </c>
      <c r="R1189" t="n">
        <v>134.59</v>
      </c>
      <c r="S1189" t="n">
        <v>57.64</v>
      </c>
      <c r="T1189" t="n">
        <v>36043.09</v>
      </c>
      <c r="U1189" t="n">
        <v>0.43</v>
      </c>
      <c r="V1189" t="n">
        <v>0.82</v>
      </c>
      <c r="W1189" t="n">
        <v>6.93</v>
      </c>
      <c r="X1189" t="n">
        <v>2.23</v>
      </c>
      <c r="Y1189" t="n">
        <v>1</v>
      </c>
      <c r="Z1189" t="n">
        <v>10</v>
      </c>
    </row>
    <row r="1190">
      <c r="A1190" t="n">
        <v>11</v>
      </c>
      <c r="B1190" t="n">
        <v>105</v>
      </c>
      <c r="C1190" t="inlineStr">
        <is>
          <t xml:space="preserve">CONCLUIDO	</t>
        </is>
      </c>
      <c r="D1190" t="n">
        <v>3.192</v>
      </c>
      <c r="E1190" t="n">
        <v>31.33</v>
      </c>
      <c r="F1190" t="n">
        <v>25.8</v>
      </c>
      <c r="G1190" t="n">
        <v>21.21</v>
      </c>
      <c r="H1190" t="n">
        <v>0.32</v>
      </c>
      <c r="I1190" t="n">
        <v>73</v>
      </c>
      <c r="J1190" t="n">
        <v>208.37</v>
      </c>
      <c r="K1190" t="n">
        <v>55.27</v>
      </c>
      <c r="L1190" t="n">
        <v>3.75</v>
      </c>
      <c r="M1190" t="n">
        <v>71</v>
      </c>
      <c r="N1190" t="n">
        <v>44.35</v>
      </c>
      <c r="O1190" t="n">
        <v>25933.43</v>
      </c>
      <c r="P1190" t="n">
        <v>372.47</v>
      </c>
      <c r="Q1190" t="n">
        <v>452.76</v>
      </c>
      <c r="R1190" t="n">
        <v>130.23</v>
      </c>
      <c r="S1190" t="n">
        <v>57.64</v>
      </c>
      <c r="T1190" t="n">
        <v>33886.74</v>
      </c>
      <c r="U1190" t="n">
        <v>0.44</v>
      </c>
      <c r="V1190" t="n">
        <v>0.82</v>
      </c>
      <c r="W1190" t="n">
        <v>6.91</v>
      </c>
      <c r="X1190" t="n">
        <v>2.07</v>
      </c>
      <c r="Y1190" t="n">
        <v>1</v>
      </c>
      <c r="Z1190" t="n">
        <v>10</v>
      </c>
    </row>
    <row r="1191">
      <c r="A1191" t="n">
        <v>12</v>
      </c>
      <c r="B1191" t="n">
        <v>105</v>
      </c>
      <c r="C1191" t="inlineStr">
        <is>
          <t xml:space="preserve">CONCLUIDO	</t>
        </is>
      </c>
      <c r="D1191" t="n">
        <v>3.2295</v>
      </c>
      <c r="E1191" t="n">
        <v>30.96</v>
      </c>
      <c r="F1191" t="n">
        <v>25.64</v>
      </c>
      <c r="G1191" t="n">
        <v>22.62</v>
      </c>
      <c r="H1191" t="n">
        <v>0.34</v>
      </c>
      <c r="I1191" t="n">
        <v>68</v>
      </c>
      <c r="J1191" t="n">
        <v>208.77</v>
      </c>
      <c r="K1191" t="n">
        <v>55.27</v>
      </c>
      <c r="L1191" t="n">
        <v>4</v>
      </c>
      <c r="M1191" t="n">
        <v>66</v>
      </c>
      <c r="N1191" t="n">
        <v>44.5</v>
      </c>
      <c r="O1191" t="n">
        <v>25982.82</v>
      </c>
      <c r="P1191" t="n">
        <v>369.93</v>
      </c>
      <c r="Q1191" t="n">
        <v>452.69</v>
      </c>
      <c r="R1191" t="n">
        <v>124.65</v>
      </c>
      <c r="S1191" t="n">
        <v>57.64</v>
      </c>
      <c r="T1191" t="n">
        <v>31123.69</v>
      </c>
      <c r="U1191" t="n">
        <v>0.46</v>
      </c>
      <c r="V1191" t="n">
        <v>0.83</v>
      </c>
      <c r="W1191" t="n">
        <v>6.91</v>
      </c>
      <c r="X1191" t="n">
        <v>1.92</v>
      </c>
      <c r="Y1191" t="n">
        <v>1</v>
      </c>
      <c r="Z1191" t="n">
        <v>10</v>
      </c>
    </row>
    <row r="1192">
      <c r="A1192" t="n">
        <v>13</v>
      </c>
      <c r="B1192" t="n">
        <v>105</v>
      </c>
      <c r="C1192" t="inlineStr">
        <is>
          <t xml:space="preserve">CONCLUIDO	</t>
        </is>
      </c>
      <c r="D1192" t="n">
        <v>3.2546</v>
      </c>
      <c r="E1192" t="n">
        <v>30.73</v>
      </c>
      <c r="F1192" t="n">
        <v>25.57</v>
      </c>
      <c r="G1192" t="n">
        <v>23.97</v>
      </c>
      <c r="H1192" t="n">
        <v>0.36</v>
      </c>
      <c r="I1192" t="n">
        <v>64</v>
      </c>
      <c r="J1192" t="n">
        <v>209.17</v>
      </c>
      <c r="K1192" t="n">
        <v>55.27</v>
      </c>
      <c r="L1192" t="n">
        <v>4.25</v>
      </c>
      <c r="M1192" t="n">
        <v>62</v>
      </c>
      <c r="N1192" t="n">
        <v>44.65</v>
      </c>
      <c r="O1192" t="n">
        <v>26032.25</v>
      </c>
      <c r="P1192" t="n">
        <v>368.69</v>
      </c>
      <c r="Q1192" t="n">
        <v>452.76</v>
      </c>
      <c r="R1192" t="n">
        <v>121.98</v>
      </c>
      <c r="S1192" t="n">
        <v>57.64</v>
      </c>
      <c r="T1192" t="n">
        <v>29805.61</v>
      </c>
      <c r="U1192" t="n">
        <v>0.47</v>
      </c>
      <c r="V1192" t="n">
        <v>0.83</v>
      </c>
      <c r="W1192" t="n">
        <v>6.91</v>
      </c>
      <c r="X1192" t="n">
        <v>1.84</v>
      </c>
      <c r="Y1192" t="n">
        <v>1</v>
      </c>
      <c r="Z1192" t="n">
        <v>10</v>
      </c>
    </row>
    <row r="1193">
      <c r="A1193" t="n">
        <v>14</v>
      </c>
      <c r="B1193" t="n">
        <v>105</v>
      </c>
      <c r="C1193" t="inlineStr">
        <is>
          <t xml:space="preserve">CONCLUIDO	</t>
        </is>
      </c>
      <c r="D1193" t="n">
        <v>3.2848</v>
      </c>
      <c r="E1193" t="n">
        <v>30.44</v>
      </c>
      <c r="F1193" t="n">
        <v>25.45</v>
      </c>
      <c r="G1193" t="n">
        <v>25.45</v>
      </c>
      <c r="H1193" t="n">
        <v>0.38</v>
      </c>
      <c r="I1193" t="n">
        <v>60</v>
      </c>
      <c r="J1193" t="n">
        <v>209.58</v>
      </c>
      <c r="K1193" t="n">
        <v>55.27</v>
      </c>
      <c r="L1193" t="n">
        <v>4.5</v>
      </c>
      <c r="M1193" t="n">
        <v>58</v>
      </c>
      <c r="N1193" t="n">
        <v>44.8</v>
      </c>
      <c r="O1193" t="n">
        <v>26081.73</v>
      </c>
      <c r="P1193" t="n">
        <v>366.85</v>
      </c>
      <c r="Q1193" t="n">
        <v>452.76</v>
      </c>
      <c r="R1193" t="n">
        <v>117.83</v>
      </c>
      <c r="S1193" t="n">
        <v>57.64</v>
      </c>
      <c r="T1193" t="n">
        <v>27751.88</v>
      </c>
      <c r="U1193" t="n">
        <v>0.49</v>
      </c>
      <c r="V1193" t="n">
        <v>0.83</v>
      </c>
      <c r="W1193" t="n">
        <v>6.91</v>
      </c>
      <c r="X1193" t="n">
        <v>1.72</v>
      </c>
      <c r="Y1193" t="n">
        <v>1</v>
      </c>
      <c r="Z1193" t="n">
        <v>10</v>
      </c>
    </row>
    <row r="1194">
      <c r="A1194" t="n">
        <v>15</v>
      </c>
      <c r="B1194" t="n">
        <v>105</v>
      </c>
      <c r="C1194" t="inlineStr">
        <is>
          <t xml:space="preserve">CONCLUIDO	</t>
        </is>
      </c>
      <c r="D1194" t="n">
        <v>3.3179</v>
      </c>
      <c r="E1194" t="n">
        <v>30.14</v>
      </c>
      <c r="F1194" t="n">
        <v>25.3</v>
      </c>
      <c r="G1194" t="n">
        <v>27.11</v>
      </c>
      <c r="H1194" t="n">
        <v>0.4</v>
      </c>
      <c r="I1194" t="n">
        <v>56</v>
      </c>
      <c r="J1194" t="n">
        <v>209.98</v>
      </c>
      <c r="K1194" t="n">
        <v>55.27</v>
      </c>
      <c r="L1194" t="n">
        <v>4.75</v>
      </c>
      <c r="M1194" t="n">
        <v>54</v>
      </c>
      <c r="N1194" t="n">
        <v>44.95</v>
      </c>
      <c r="O1194" t="n">
        <v>26131.27</v>
      </c>
      <c r="P1194" t="n">
        <v>364.41</v>
      </c>
      <c r="Q1194" t="n">
        <v>452.7</v>
      </c>
      <c r="R1194" t="n">
        <v>113.74</v>
      </c>
      <c r="S1194" t="n">
        <v>57.64</v>
      </c>
      <c r="T1194" t="n">
        <v>25726.54</v>
      </c>
      <c r="U1194" t="n">
        <v>0.51</v>
      </c>
      <c r="V1194" t="n">
        <v>0.84</v>
      </c>
      <c r="W1194" t="n">
        <v>6.88</v>
      </c>
      <c r="X1194" t="n">
        <v>1.58</v>
      </c>
      <c r="Y1194" t="n">
        <v>1</v>
      </c>
      <c r="Z1194" t="n">
        <v>10</v>
      </c>
    </row>
    <row r="1195">
      <c r="A1195" t="n">
        <v>16</v>
      </c>
      <c r="B1195" t="n">
        <v>105</v>
      </c>
      <c r="C1195" t="inlineStr">
        <is>
          <t xml:space="preserve">CONCLUIDO	</t>
        </is>
      </c>
      <c r="D1195" t="n">
        <v>3.3298</v>
      </c>
      <c r="E1195" t="n">
        <v>30.03</v>
      </c>
      <c r="F1195" t="n">
        <v>25.28</v>
      </c>
      <c r="G1195" t="n">
        <v>28.09</v>
      </c>
      <c r="H1195" t="n">
        <v>0.42</v>
      </c>
      <c r="I1195" t="n">
        <v>54</v>
      </c>
      <c r="J1195" t="n">
        <v>210.38</v>
      </c>
      <c r="K1195" t="n">
        <v>55.27</v>
      </c>
      <c r="L1195" t="n">
        <v>5</v>
      </c>
      <c r="M1195" t="n">
        <v>52</v>
      </c>
      <c r="N1195" t="n">
        <v>45.11</v>
      </c>
      <c r="O1195" t="n">
        <v>26180.86</v>
      </c>
      <c r="P1195" t="n">
        <v>363.98</v>
      </c>
      <c r="Q1195" t="n">
        <v>452.63</v>
      </c>
      <c r="R1195" t="n">
        <v>112.55</v>
      </c>
      <c r="S1195" t="n">
        <v>57.64</v>
      </c>
      <c r="T1195" t="n">
        <v>25145.47</v>
      </c>
      <c r="U1195" t="n">
        <v>0.51</v>
      </c>
      <c r="V1195" t="n">
        <v>0.84</v>
      </c>
      <c r="W1195" t="n">
        <v>6.89</v>
      </c>
      <c r="X1195" t="n">
        <v>1.55</v>
      </c>
      <c r="Y1195" t="n">
        <v>1</v>
      </c>
      <c r="Z1195" t="n">
        <v>10</v>
      </c>
    </row>
    <row r="1196">
      <c r="A1196" t="n">
        <v>17</v>
      </c>
      <c r="B1196" t="n">
        <v>105</v>
      </c>
      <c r="C1196" t="inlineStr">
        <is>
          <t xml:space="preserve">CONCLUIDO	</t>
        </is>
      </c>
      <c r="D1196" t="n">
        <v>3.3561</v>
      </c>
      <c r="E1196" t="n">
        <v>29.8</v>
      </c>
      <c r="F1196" t="n">
        <v>25.16</v>
      </c>
      <c r="G1196" t="n">
        <v>29.6</v>
      </c>
      <c r="H1196" t="n">
        <v>0.44</v>
      </c>
      <c r="I1196" t="n">
        <v>51</v>
      </c>
      <c r="J1196" t="n">
        <v>210.78</v>
      </c>
      <c r="K1196" t="n">
        <v>55.27</v>
      </c>
      <c r="L1196" t="n">
        <v>5.25</v>
      </c>
      <c r="M1196" t="n">
        <v>49</v>
      </c>
      <c r="N1196" t="n">
        <v>45.26</v>
      </c>
      <c r="O1196" t="n">
        <v>26230.5</v>
      </c>
      <c r="P1196" t="n">
        <v>362.13</v>
      </c>
      <c r="Q1196" t="n">
        <v>452.64</v>
      </c>
      <c r="R1196" t="n">
        <v>109.13</v>
      </c>
      <c r="S1196" t="n">
        <v>57.64</v>
      </c>
      <c r="T1196" t="n">
        <v>23449.97</v>
      </c>
      <c r="U1196" t="n">
        <v>0.53</v>
      </c>
      <c r="V1196" t="n">
        <v>0.84</v>
      </c>
      <c r="W1196" t="n">
        <v>6.88</v>
      </c>
      <c r="X1196" t="n">
        <v>1.44</v>
      </c>
      <c r="Y1196" t="n">
        <v>1</v>
      </c>
      <c r="Z1196" t="n">
        <v>10</v>
      </c>
    </row>
    <row r="1197">
      <c r="A1197" t="n">
        <v>18</v>
      </c>
      <c r="B1197" t="n">
        <v>105</v>
      </c>
      <c r="C1197" t="inlineStr">
        <is>
          <t xml:space="preserve">CONCLUIDO	</t>
        </is>
      </c>
      <c r="D1197" t="n">
        <v>3.3771</v>
      </c>
      <c r="E1197" t="n">
        <v>29.61</v>
      </c>
      <c r="F1197" t="n">
        <v>25.1</v>
      </c>
      <c r="G1197" t="n">
        <v>31.37</v>
      </c>
      <c r="H1197" t="n">
        <v>0.46</v>
      </c>
      <c r="I1197" t="n">
        <v>48</v>
      </c>
      <c r="J1197" t="n">
        <v>211.18</v>
      </c>
      <c r="K1197" t="n">
        <v>55.27</v>
      </c>
      <c r="L1197" t="n">
        <v>5.5</v>
      </c>
      <c r="M1197" t="n">
        <v>46</v>
      </c>
      <c r="N1197" t="n">
        <v>45.41</v>
      </c>
      <c r="O1197" t="n">
        <v>26280.2</v>
      </c>
      <c r="P1197" t="n">
        <v>360.81</v>
      </c>
      <c r="Q1197" t="n">
        <v>452.69</v>
      </c>
      <c r="R1197" t="n">
        <v>106.82</v>
      </c>
      <c r="S1197" t="n">
        <v>57.64</v>
      </c>
      <c r="T1197" t="n">
        <v>22310.45</v>
      </c>
      <c r="U1197" t="n">
        <v>0.54</v>
      </c>
      <c r="V1197" t="n">
        <v>0.84</v>
      </c>
      <c r="W1197" t="n">
        <v>6.88</v>
      </c>
      <c r="X1197" t="n">
        <v>1.37</v>
      </c>
      <c r="Y1197" t="n">
        <v>1</v>
      </c>
      <c r="Z1197" t="n">
        <v>10</v>
      </c>
    </row>
    <row r="1198">
      <c r="A1198" t="n">
        <v>19</v>
      </c>
      <c r="B1198" t="n">
        <v>105</v>
      </c>
      <c r="C1198" t="inlineStr">
        <is>
          <t xml:space="preserve">CONCLUIDO	</t>
        </is>
      </c>
      <c r="D1198" t="n">
        <v>3.3949</v>
      </c>
      <c r="E1198" t="n">
        <v>29.46</v>
      </c>
      <c r="F1198" t="n">
        <v>25.03</v>
      </c>
      <c r="G1198" t="n">
        <v>32.64</v>
      </c>
      <c r="H1198" t="n">
        <v>0.48</v>
      </c>
      <c r="I1198" t="n">
        <v>46</v>
      </c>
      <c r="J1198" t="n">
        <v>211.59</v>
      </c>
      <c r="K1198" t="n">
        <v>55.27</v>
      </c>
      <c r="L1198" t="n">
        <v>5.75</v>
      </c>
      <c r="M1198" t="n">
        <v>44</v>
      </c>
      <c r="N1198" t="n">
        <v>45.57</v>
      </c>
      <c r="O1198" t="n">
        <v>26329.94</v>
      </c>
      <c r="P1198" t="n">
        <v>359.69</v>
      </c>
      <c r="Q1198" t="n">
        <v>452.67</v>
      </c>
      <c r="R1198" t="n">
        <v>104.61</v>
      </c>
      <c r="S1198" t="n">
        <v>57.64</v>
      </c>
      <c r="T1198" t="n">
        <v>21213.23</v>
      </c>
      <c r="U1198" t="n">
        <v>0.55</v>
      </c>
      <c r="V1198" t="n">
        <v>0.85</v>
      </c>
      <c r="W1198" t="n">
        <v>6.87</v>
      </c>
      <c r="X1198" t="n">
        <v>1.3</v>
      </c>
      <c r="Y1198" t="n">
        <v>1</v>
      </c>
      <c r="Z1198" t="n">
        <v>10</v>
      </c>
    </row>
    <row r="1199">
      <c r="A1199" t="n">
        <v>20</v>
      </c>
      <c r="B1199" t="n">
        <v>105</v>
      </c>
      <c r="C1199" t="inlineStr">
        <is>
          <t xml:space="preserve">CONCLUIDO	</t>
        </is>
      </c>
      <c r="D1199" t="n">
        <v>3.4137</v>
      </c>
      <c r="E1199" t="n">
        <v>29.29</v>
      </c>
      <c r="F1199" t="n">
        <v>24.94</v>
      </c>
      <c r="G1199" t="n">
        <v>34.01</v>
      </c>
      <c r="H1199" t="n">
        <v>0.5</v>
      </c>
      <c r="I1199" t="n">
        <v>44</v>
      </c>
      <c r="J1199" t="n">
        <v>211.99</v>
      </c>
      <c r="K1199" t="n">
        <v>55.27</v>
      </c>
      <c r="L1199" t="n">
        <v>6</v>
      </c>
      <c r="M1199" t="n">
        <v>42</v>
      </c>
      <c r="N1199" t="n">
        <v>45.72</v>
      </c>
      <c r="O1199" t="n">
        <v>26379.74</v>
      </c>
      <c r="P1199" t="n">
        <v>358.44</v>
      </c>
      <c r="Q1199" t="n">
        <v>452.7</v>
      </c>
      <c r="R1199" t="n">
        <v>101.99</v>
      </c>
      <c r="S1199" t="n">
        <v>57.64</v>
      </c>
      <c r="T1199" t="n">
        <v>19912.28</v>
      </c>
      <c r="U1199" t="n">
        <v>0.57</v>
      </c>
      <c r="V1199" t="n">
        <v>0.85</v>
      </c>
      <c r="W1199" t="n">
        <v>6.87</v>
      </c>
      <c r="X1199" t="n">
        <v>1.22</v>
      </c>
      <c r="Y1199" t="n">
        <v>1</v>
      </c>
      <c r="Z1199" t="n">
        <v>10</v>
      </c>
    </row>
    <row r="1200">
      <c r="A1200" t="n">
        <v>21</v>
      </c>
      <c r="B1200" t="n">
        <v>105</v>
      </c>
      <c r="C1200" t="inlineStr">
        <is>
          <t xml:space="preserve">CONCLUIDO	</t>
        </is>
      </c>
      <c r="D1200" t="n">
        <v>3.4275</v>
      </c>
      <c r="E1200" t="n">
        <v>29.18</v>
      </c>
      <c r="F1200" t="n">
        <v>24.91</v>
      </c>
      <c r="G1200" t="n">
        <v>35.58</v>
      </c>
      <c r="H1200" t="n">
        <v>0.52</v>
      </c>
      <c r="I1200" t="n">
        <v>42</v>
      </c>
      <c r="J1200" t="n">
        <v>212.4</v>
      </c>
      <c r="K1200" t="n">
        <v>55.27</v>
      </c>
      <c r="L1200" t="n">
        <v>6.25</v>
      </c>
      <c r="M1200" t="n">
        <v>40</v>
      </c>
      <c r="N1200" t="n">
        <v>45.87</v>
      </c>
      <c r="O1200" t="n">
        <v>26429.59</v>
      </c>
      <c r="P1200" t="n">
        <v>357.52</v>
      </c>
      <c r="Q1200" t="n">
        <v>452.65</v>
      </c>
      <c r="R1200" t="n">
        <v>100.94</v>
      </c>
      <c r="S1200" t="n">
        <v>57.64</v>
      </c>
      <c r="T1200" t="n">
        <v>19396.72</v>
      </c>
      <c r="U1200" t="n">
        <v>0.57</v>
      </c>
      <c r="V1200" t="n">
        <v>0.85</v>
      </c>
      <c r="W1200" t="n">
        <v>6.86</v>
      </c>
      <c r="X1200" t="n">
        <v>1.18</v>
      </c>
      <c r="Y1200" t="n">
        <v>1</v>
      </c>
      <c r="Z1200" t="n">
        <v>10</v>
      </c>
    </row>
    <row r="1201">
      <c r="A1201" t="n">
        <v>22</v>
      </c>
      <c r="B1201" t="n">
        <v>105</v>
      </c>
      <c r="C1201" t="inlineStr">
        <is>
          <t xml:space="preserve">CONCLUIDO	</t>
        </is>
      </c>
      <c r="D1201" t="n">
        <v>3.4363</v>
      </c>
      <c r="E1201" t="n">
        <v>29.1</v>
      </c>
      <c r="F1201" t="n">
        <v>24.87</v>
      </c>
      <c r="G1201" t="n">
        <v>36.4</v>
      </c>
      <c r="H1201" t="n">
        <v>0.54</v>
      </c>
      <c r="I1201" t="n">
        <v>41</v>
      </c>
      <c r="J1201" t="n">
        <v>212.8</v>
      </c>
      <c r="K1201" t="n">
        <v>55.27</v>
      </c>
      <c r="L1201" t="n">
        <v>6.5</v>
      </c>
      <c r="M1201" t="n">
        <v>39</v>
      </c>
      <c r="N1201" t="n">
        <v>46.03</v>
      </c>
      <c r="O1201" t="n">
        <v>26479.5</v>
      </c>
      <c r="P1201" t="n">
        <v>356.86</v>
      </c>
      <c r="Q1201" t="n">
        <v>452.63</v>
      </c>
      <c r="R1201" t="n">
        <v>99.62</v>
      </c>
      <c r="S1201" t="n">
        <v>57.64</v>
      </c>
      <c r="T1201" t="n">
        <v>18741.22</v>
      </c>
      <c r="U1201" t="n">
        <v>0.58</v>
      </c>
      <c r="V1201" t="n">
        <v>0.85</v>
      </c>
      <c r="W1201" t="n">
        <v>6.86</v>
      </c>
      <c r="X1201" t="n">
        <v>1.15</v>
      </c>
      <c r="Y1201" t="n">
        <v>1</v>
      </c>
      <c r="Z1201" t="n">
        <v>10</v>
      </c>
    </row>
    <row r="1202">
      <c r="A1202" t="n">
        <v>23</v>
      </c>
      <c r="B1202" t="n">
        <v>105</v>
      </c>
      <c r="C1202" t="inlineStr">
        <is>
          <t xml:space="preserve">CONCLUIDO	</t>
        </is>
      </c>
      <c r="D1202" t="n">
        <v>3.4531</v>
      </c>
      <c r="E1202" t="n">
        <v>28.96</v>
      </c>
      <c r="F1202" t="n">
        <v>24.81</v>
      </c>
      <c r="G1202" t="n">
        <v>38.17</v>
      </c>
      <c r="H1202" t="n">
        <v>0.5600000000000001</v>
      </c>
      <c r="I1202" t="n">
        <v>39</v>
      </c>
      <c r="J1202" t="n">
        <v>213.21</v>
      </c>
      <c r="K1202" t="n">
        <v>55.27</v>
      </c>
      <c r="L1202" t="n">
        <v>6.75</v>
      </c>
      <c r="M1202" t="n">
        <v>37</v>
      </c>
      <c r="N1202" t="n">
        <v>46.18</v>
      </c>
      <c r="O1202" t="n">
        <v>26529.46</v>
      </c>
      <c r="P1202" t="n">
        <v>355.67</v>
      </c>
      <c r="Q1202" t="n">
        <v>452.62</v>
      </c>
      <c r="R1202" t="n">
        <v>97.81</v>
      </c>
      <c r="S1202" t="n">
        <v>57.64</v>
      </c>
      <c r="T1202" t="n">
        <v>17846.33</v>
      </c>
      <c r="U1202" t="n">
        <v>0.59</v>
      </c>
      <c r="V1202" t="n">
        <v>0.85</v>
      </c>
      <c r="W1202" t="n">
        <v>6.86</v>
      </c>
      <c r="X1202" t="n">
        <v>1.09</v>
      </c>
      <c r="Y1202" t="n">
        <v>1</v>
      </c>
      <c r="Z1202" t="n">
        <v>10</v>
      </c>
    </row>
    <row r="1203">
      <c r="A1203" t="n">
        <v>24</v>
      </c>
      <c r="B1203" t="n">
        <v>105</v>
      </c>
      <c r="C1203" t="inlineStr">
        <is>
          <t xml:space="preserve">CONCLUIDO	</t>
        </is>
      </c>
      <c r="D1203" t="n">
        <v>3.4614</v>
      </c>
      <c r="E1203" t="n">
        <v>28.89</v>
      </c>
      <c r="F1203" t="n">
        <v>24.78</v>
      </c>
      <c r="G1203" t="n">
        <v>39.13</v>
      </c>
      <c r="H1203" t="n">
        <v>0.58</v>
      </c>
      <c r="I1203" t="n">
        <v>38</v>
      </c>
      <c r="J1203" t="n">
        <v>213.61</v>
      </c>
      <c r="K1203" t="n">
        <v>55.27</v>
      </c>
      <c r="L1203" t="n">
        <v>7</v>
      </c>
      <c r="M1203" t="n">
        <v>36</v>
      </c>
      <c r="N1203" t="n">
        <v>46.34</v>
      </c>
      <c r="O1203" t="n">
        <v>26579.47</v>
      </c>
      <c r="P1203" t="n">
        <v>354.94</v>
      </c>
      <c r="Q1203" t="n">
        <v>452.61</v>
      </c>
      <c r="R1203" t="n">
        <v>96.91</v>
      </c>
      <c r="S1203" t="n">
        <v>57.64</v>
      </c>
      <c r="T1203" t="n">
        <v>17405.45</v>
      </c>
      <c r="U1203" t="n">
        <v>0.59</v>
      </c>
      <c r="V1203" t="n">
        <v>0.86</v>
      </c>
      <c r="W1203" t="n">
        <v>6.85</v>
      </c>
      <c r="X1203" t="n">
        <v>1.06</v>
      </c>
      <c r="Y1203" t="n">
        <v>1</v>
      </c>
      <c r="Z1203" t="n">
        <v>10</v>
      </c>
    </row>
    <row r="1204">
      <c r="A1204" t="n">
        <v>25</v>
      </c>
      <c r="B1204" t="n">
        <v>105</v>
      </c>
      <c r="C1204" t="inlineStr">
        <is>
          <t xml:space="preserve">CONCLUIDO	</t>
        </is>
      </c>
      <c r="D1204" t="n">
        <v>3.4671</v>
      </c>
      <c r="E1204" t="n">
        <v>28.84</v>
      </c>
      <c r="F1204" t="n">
        <v>24.78</v>
      </c>
      <c r="G1204" t="n">
        <v>40.18</v>
      </c>
      <c r="H1204" t="n">
        <v>0.6</v>
      </c>
      <c r="I1204" t="n">
        <v>37</v>
      </c>
      <c r="J1204" t="n">
        <v>214.02</v>
      </c>
      <c r="K1204" t="n">
        <v>55.27</v>
      </c>
      <c r="L1204" t="n">
        <v>7.25</v>
      </c>
      <c r="M1204" t="n">
        <v>35</v>
      </c>
      <c r="N1204" t="n">
        <v>46.49</v>
      </c>
      <c r="O1204" t="n">
        <v>26629.54</v>
      </c>
      <c r="P1204" t="n">
        <v>355.03</v>
      </c>
      <c r="Q1204" t="n">
        <v>452.63</v>
      </c>
      <c r="R1204" t="n">
        <v>96.48999999999999</v>
      </c>
      <c r="S1204" t="n">
        <v>57.64</v>
      </c>
      <c r="T1204" t="n">
        <v>17200.26</v>
      </c>
      <c r="U1204" t="n">
        <v>0.6</v>
      </c>
      <c r="V1204" t="n">
        <v>0.86</v>
      </c>
      <c r="W1204" t="n">
        <v>6.86</v>
      </c>
      <c r="X1204" t="n">
        <v>1.05</v>
      </c>
      <c r="Y1204" t="n">
        <v>1</v>
      </c>
      <c r="Z1204" t="n">
        <v>10</v>
      </c>
    </row>
    <row r="1205">
      <c r="A1205" t="n">
        <v>26</v>
      </c>
      <c r="B1205" t="n">
        <v>105</v>
      </c>
      <c r="C1205" t="inlineStr">
        <is>
          <t xml:space="preserve">CONCLUIDO	</t>
        </is>
      </c>
      <c r="D1205" t="n">
        <v>3.4876</v>
      </c>
      <c r="E1205" t="n">
        <v>28.67</v>
      </c>
      <c r="F1205" t="n">
        <v>24.69</v>
      </c>
      <c r="G1205" t="n">
        <v>42.32</v>
      </c>
      <c r="H1205" t="n">
        <v>0.62</v>
      </c>
      <c r="I1205" t="n">
        <v>35</v>
      </c>
      <c r="J1205" t="n">
        <v>214.42</v>
      </c>
      <c r="K1205" t="n">
        <v>55.27</v>
      </c>
      <c r="L1205" t="n">
        <v>7.5</v>
      </c>
      <c r="M1205" t="n">
        <v>33</v>
      </c>
      <c r="N1205" t="n">
        <v>46.65</v>
      </c>
      <c r="O1205" t="n">
        <v>26679.66</v>
      </c>
      <c r="P1205" t="n">
        <v>353.45</v>
      </c>
      <c r="Q1205" t="n">
        <v>452.67</v>
      </c>
      <c r="R1205" t="n">
        <v>93.84</v>
      </c>
      <c r="S1205" t="n">
        <v>57.64</v>
      </c>
      <c r="T1205" t="n">
        <v>15882.47</v>
      </c>
      <c r="U1205" t="n">
        <v>0.61</v>
      </c>
      <c r="V1205" t="n">
        <v>0.86</v>
      </c>
      <c r="W1205" t="n">
        <v>6.85</v>
      </c>
      <c r="X1205" t="n">
        <v>0.96</v>
      </c>
      <c r="Y1205" t="n">
        <v>1</v>
      </c>
      <c r="Z1205" t="n">
        <v>10</v>
      </c>
    </row>
    <row r="1206">
      <c r="A1206" t="n">
        <v>27</v>
      </c>
      <c r="B1206" t="n">
        <v>105</v>
      </c>
      <c r="C1206" t="inlineStr">
        <is>
          <t xml:space="preserve">CONCLUIDO	</t>
        </is>
      </c>
      <c r="D1206" t="n">
        <v>3.4977</v>
      </c>
      <c r="E1206" t="n">
        <v>28.59</v>
      </c>
      <c r="F1206" t="n">
        <v>24.65</v>
      </c>
      <c r="G1206" t="n">
        <v>43.49</v>
      </c>
      <c r="H1206" t="n">
        <v>0.64</v>
      </c>
      <c r="I1206" t="n">
        <v>34</v>
      </c>
      <c r="J1206" t="n">
        <v>214.83</v>
      </c>
      <c r="K1206" t="n">
        <v>55.27</v>
      </c>
      <c r="L1206" t="n">
        <v>7.75</v>
      </c>
      <c r="M1206" t="n">
        <v>32</v>
      </c>
      <c r="N1206" t="n">
        <v>46.81</v>
      </c>
      <c r="O1206" t="n">
        <v>26729.83</v>
      </c>
      <c r="P1206" t="n">
        <v>352.5</v>
      </c>
      <c r="Q1206" t="n">
        <v>452.61</v>
      </c>
      <c r="R1206" t="n">
        <v>92.26000000000001</v>
      </c>
      <c r="S1206" t="n">
        <v>57.64</v>
      </c>
      <c r="T1206" t="n">
        <v>15096.37</v>
      </c>
      <c r="U1206" t="n">
        <v>0.62</v>
      </c>
      <c r="V1206" t="n">
        <v>0.86</v>
      </c>
      <c r="W1206" t="n">
        <v>6.85</v>
      </c>
      <c r="X1206" t="n">
        <v>0.92</v>
      </c>
      <c r="Y1206" t="n">
        <v>1</v>
      </c>
      <c r="Z1206" t="n">
        <v>10</v>
      </c>
    </row>
    <row r="1207">
      <c r="A1207" t="n">
        <v>28</v>
      </c>
      <c r="B1207" t="n">
        <v>105</v>
      </c>
      <c r="C1207" t="inlineStr">
        <is>
          <t xml:space="preserve">CONCLUIDO	</t>
        </is>
      </c>
      <c r="D1207" t="n">
        <v>3.5025</v>
      </c>
      <c r="E1207" t="n">
        <v>28.55</v>
      </c>
      <c r="F1207" t="n">
        <v>24.65</v>
      </c>
      <c r="G1207" t="n">
        <v>44.81</v>
      </c>
      <c r="H1207" t="n">
        <v>0.66</v>
      </c>
      <c r="I1207" t="n">
        <v>33</v>
      </c>
      <c r="J1207" t="n">
        <v>215.24</v>
      </c>
      <c r="K1207" t="n">
        <v>55.27</v>
      </c>
      <c r="L1207" t="n">
        <v>8</v>
      </c>
      <c r="M1207" t="n">
        <v>31</v>
      </c>
      <c r="N1207" t="n">
        <v>46.97</v>
      </c>
      <c r="O1207" t="n">
        <v>26780.06</v>
      </c>
      <c r="P1207" t="n">
        <v>352.55</v>
      </c>
      <c r="Q1207" t="n">
        <v>452.66</v>
      </c>
      <c r="R1207" t="n">
        <v>92.2</v>
      </c>
      <c r="S1207" t="n">
        <v>57.64</v>
      </c>
      <c r="T1207" t="n">
        <v>15071.71</v>
      </c>
      <c r="U1207" t="n">
        <v>0.63</v>
      </c>
      <c r="V1207" t="n">
        <v>0.86</v>
      </c>
      <c r="W1207" t="n">
        <v>6.85</v>
      </c>
      <c r="X1207" t="n">
        <v>0.92</v>
      </c>
      <c r="Y1207" t="n">
        <v>1</v>
      </c>
      <c r="Z1207" t="n">
        <v>10</v>
      </c>
    </row>
    <row r="1208">
      <c r="A1208" t="n">
        <v>29</v>
      </c>
      <c r="B1208" t="n">
        <v>105</v>
      </c>
      <c r="C1208" t="inlineStr">
        <is>
          <t xml:space="preserve">CONCLUIDO	</t>
        </is>
      </c>
      <c r="D1208" t="n">
        <v>3.5095</v>
      </c>
      <c r="E1208" t="n">
        <v>28.49</v>
      </c>
      <c r="F1208" t="n">
        <v>24.63</v>
      </c>
      <c r="G1208" t="n">
        <v>46.18</v>
      </c>
      <c r="H1208" t="n">
        <v>0.68</v>
      </c>
      <c r="I1208" t="n">
        <v>32</v>
      </c>
      <c r="J1208" t="n">
        <v>215.65</v>
      </c>
      <c r="K1208" t="n">
        <v>55.27</v>
      </c>
      <c r="L1208" t="n">
        <v>8.25</v>
      </c>
      <c r="M1208" t="n">
        <v>30</v>
      </c>
      <c r="N1208" t="n">
        <v>47.12</v>
      </c>
      <c r="O1208" t="n">
        <v>26830.34</v>
      </c>
      <c r="P1208" t="n">
        <v>352.07</v>
      </c>
      <c r="Q1208" t="n">
        <v>452.62</v>
      </c>
      <c r="R1208" t="n">
        <v>91.84999999999999</v>
      </c>
      <c r="S1208" t="n">
        <v>57.64</v>
      </c>
      <c r="T1208" t="n">
        <v>14901.23</v>
      </c>
      <c r="U1208" t="n">
        <v>0.63</v>
      </c>
      <c r="V1208" t="n">
        <v>0.86</v>
      </c>
      <c r="W1208" t="n">
        <v>6.85</v>
      </c>
      <c r="X1208" t="n">
        <v>0.91</v>
      </c>
      <c r="Y1208" t="n">
        <v>1</v>
      </c>
      <c r="Z1208" t="n">
        <v>10</v>
      </c>
    </row>
    <row r="1209">
      <c r="A1209" t="n">
        <v>30</v>
      </c>
      <c r="B1209" t="n">
        <v>105</v>
      </c>
      <c r="C1209" t="inlineStr">
        <is>
          <t xml:space="preserve">CONCLUIDO	</t>
        </is>
      </c>
      <c r="D1209" t="n">
        <v>3.5206</v>
      </c>
      <c r="E1209" t="n">
        <v>28.4</v>
      </c>
      <c r="F1209" t="n">
        <v>24.58</v>
      </c>
      <c r="G1209" t="n">
        <v>47.58</v>
      </c>
      <c r="H1209" t="n">
        <v>0.7</v>
      </c>
      <c r="I1209" t="n">
        <v>31</v>
      </c>
      <c r="J1209" t="n">
        <v>216.05</v>
      </c>
      <c r="K1209" t="n">
        <v>55.27</v>
      </c>
      <c r="L1209" t="n">
        <v>8.5</v>
      </c>
      <c r="M1209" t="n">
        <v>29</v>
      </c>
      <c r="N1209" t="n">
        <v>47.28</v>
      </c>
      <c r="O1209" t="n">
        <v>26880.68</v>
      </c>
      <c r="P1209" t="n">
        <v>351.04</v>
      </c>
      <c r="Q1209" t="n">
        <v>452.6</v>
      </c>
      <c r="R1209" t="n">
        <v>90.25</v>
      </c>
      <c r="S1209" t="n">
        <v>57.64</v>
      </c>
      <c r="T1209" t="n">
        <v>14109.56</v>
      </c>
      <c r="U1209" t="n">
        <v>0.64</v>
      </c>
      <c r="V1209" t="n">
        <v>0.86</v>
      </c>
      <c r="W1209" t="n">
        <v>6.84</v>
      </c>
      <c r="X1209" t="n">
        <v>0.86</v>
      </c>
      <c r="Y1209" t="n">
        <v>1</v>
      </c>
      <c r="Z1209" t="n">
        <v>10</v>
      </c>
    </row>
    <row r="1210">
      <c r="A1210" t="n">
        <v>31</v>
      </c>
      <c r="B1210" t="n">
        <v>105</v>
      </c>
      <c r="C1210" t="inlineStr">
        <is>
          <t xml:space="preserve">CONCLUIDO	</t>
        </is>
      </c>
      <c r="D1210" t="n">
        <v>3.5282</v>
      </c>
      <c r="E1210" t="n">
        <v>28.34</v>
      </c>
      <c r="F1210" t="n">
        <v>24.56</v>
      </c>
      <c r="G1210" t="n">
        <v>49.12</v>
      </c>
      <c r="H1210" t="n">
        <v>0.72</v>
      </c>
      <c r="I1210" t="n">
        <v>30</v>
      </c>
      <c r="J1210" t="n">
        <v>216.46</v>
      </c>
      <c r="K1210" t="n">
        <v>55.27</v>
      </c>
      <c r="L1210" t="n">
        <v>8.75</v>
      </c>
      <c r="M1210" t="n">
        <v>28</v>
      </c>
      <c r="N1210" t="n">
        <v>47.44</v>
      </c>
      <c r="O1210" t="n">
        <v>26931.07</v>
      </c>
      <c r="P1210" t="n">
        <v>350.76</v>
      </c>
      <c r="Q1210" t="n">
        <v>452.73</v>
      </c>
      <c r="R1210" t="n">
        <v>89.67</v>
      </c>
      <c r="S1210" t="n">
        <v>57.64</v>
      </c>
      <c r="T1210" t="n">
        <v>13820.97</v>
      </c>
      <c r="U1210" t="n">
        <v>0.64</v>
      </c>
      <c r="V1210" t="n">
        <v>0.86</v>
      </c>
      <c r="W1210" t="n">
        <v>6.84</v>
      </c>
      <c r="X1210" t="n">
        <v>0.84</v>
      </c>
      <c r="Y1210" t="n">
        <v>1</v>
      </c>
      <c r="Z1210" t="n">
        <v>10</v>
      </c>
    </row>
    <row r="1211">
      <c r="A1211" t="n">
        <v>32</v>
      </c>
      <c r="B1211" t="n">
        <v>105</v>
      </c>
      <c r="C1211" t="inlineStr">
        <is>
          <t xml:space="preserve">CONCLUIDO	</t>
        </is>
      </c>
      <c r="D1211" t="n">
        <v>3.537</v>
      </c>
      <c r="E1211" t="n">
        <v>28.27</v>
      </c>
      <c r="F1211" t="n">
        <v>24.53</v>
      </c>
      <c r="G1211" t="n">
        <v>50.76</v>
      </c>
      <c r="H1211" t="n">
        <v>0.74</v>
      </c>
      <c r="I1211" t="n">
        <v>29</v>
      </c>
      <c r="J1211" t="n">
        <v>216.87</v>
      </c>
      <c r="K1211" t="n">
        <v>55.27</v>
      </c>
      <c r="L1211" t="n">
        <v>9</v>
      </c>
      <c r="M1211" t="n">
        <v>27</v>
      </c>
      <c r="N1211" t="n">
        <v>47.6</v>
      </c>
      <c r="O1211" t="n">
        <v>26981.51</v>
      </c>
      <c r="P1211" t="n">
        <v>349.84</v>
      </c>
      <c r="Q1211" t="n">
        <v>452.65</v>
      </c>
      <c r="R1211" t="n">
        <v>88.56999999999999</v>
      </c>
      <c r="S1211" t="n">
        <v>57.64</v>
      </c>
      <c r="T1211" t="n">
        <v>13276.74</v>
      </c>
      <c r="U1211" t="n">
        <v>0.65</v>
      </c>
      <c r="V1211" t="n">
        <v>0.86</v>
      </c>
      <c r="W1211" t="n">
        <v>6.84</v>
      </c>
      <c r="X1211" t="n">
        <v>0.8100000000000001</v>
      </c>
      <c r="Y1211" t="n">
        <v>1</v>
      </c>
      <c r="Z1211" t="n">
        <v>10</v>
      </c>
    </row>
    <row r="1212">
      <c r="A1212" t="n">
        <v>33</v>
      </c>
      <c r="B1212" t="n">
        <v>105</v>
      </c>
      <c r="C1212" t="inlineStr">
        <is>
          <t xml:space="preserve">CONCLUIDO	</t>
        </is>
      </c>
      <c r="D1212" t="n">
        <v>3.5388</v>
      </c>
      <c r="E1212" t="n">
        <v>28.26</v>
      </c>
      <c r="F1212" t="n">
        <v>24.52</v>
      </c>
      <c r="G1212" t="n">
        <v>50.72</v>
      </c>
      <c r="H1212" t="n">
        <v>0.76</v>
      </c>
      <c r="I1212" t="n">
        <v>29</v>
      </c>
      <c r="J1212" t="n">
        <v>217.28</v>
      </c>
      <c r="K1212" t="n">
        <v>55.27</v>
      </c>
      <c r="L1212" t="n">
        <v>9.25</v>
      </c>
      <c r="M1212" t="n">
        <v>27</v>
      </c>
      <c r="N1212" t="n">
        <v>47.76</v>
      </c>
      <c r="O1212" t="n">
        <v>27032.02</v>
      </c>
      <c r="P1212" t="n">
        <v>349.58</v>
      </c>
      <c r="Q1212" t="n">
        <v>452.57</v>
      </c>
      <c r="R1212" t="n">
        <v>88.25</v>
      </c>
      <c r="S1212" t="n">
        <v>57.64</v>
      </c>
      <c r="T1212" t="n">
        <v>13120.43</v>
      </c>
      <c r="U1212" t="n">
        <v>0.65</v>
      </c>
      <c r="V1212" t="n">
        <v>0.86</v>
      </c>
      <c r="W1212" t="n">
        <v>6.84</v>
      </c>
      <c r="X1212" t="n">
        <v>0.79</v>
      </c>
      <c r="Y1212" t="n">
        <v>1</v>
      </c>
      <c r="Z1212" t="n">
        <v>10</v>
      </c>
    </row>
    <row r="1213">
      <c r="A1213" t="n">
        <v>34</v>
      </c>
      <c r="B1213" t="n">
        <v>105</v>
      </c>
      <c r="C1213" t="inlineStr">
        <is>
          <t xml:space="preserve">CONCLUIDO	</t>
        </is>
      </c>
      <c r="D1213" t="n">
        <v>3.5473</v>
      </c>
      <c r="E1213" t="n">
        <v>28.19</v>
      </c>
      <c r="F1213" t="n">
        <v>24.49</v>
      </c>
      <c r="G1213" t="n">
        <v>52.48</v>
      </c>
      <c r="H1213" t="n">
        <v>0.78</v>
      </c>
      <c r="I1213" t="n">
        <v>28</v>
      </c>
      <c r="J1213" t="n">
        <v>217.69</v>
      </c>
      <c r="K1213" t="n">
        <v>55.27</v>
      </c>
      <c r="L1213" t="n">
        <v>9.5</v>
      </c>
      <c r="M1213" t="n">
        <v>26</v>
      </c>
      <c r="N1213" t="n">
        <v>47.92</v>
      </c>
      <c r="O1213" t="n">
        <v>27082.57</v>
      </c>
      <c r="P1213" t="n">
        <v>348.98</v>
      </c>
      <c r="Q1213" t="n">
        <v>452.57</v>
      </c>
      <c r="R1213" t="n">
        <v>87.12</v>
      </c>
      <c r="S1213" t="n">
        <v>57.64</v>
      </c>
      <c r="T1213" t="n">
        <v>12555.5</v>
      </c>
      <c r="U1213" t="n">
        <v>0.66</v>
      </c>
      <c r="V1213" t="n">
        <v>0.87</v>
      </c>
      <c r="W1213" t="n">
        <v>6.84</v>
      </c>
      <c r="X1213" t="n">
        <v>0.77</v>
      </c>
      <c r="Y1213" t="n">
        <v>1</v>
      </c>
      <c r="Z1213" t="n">
        <v>10</v>
      </c>
    </row>
    <row r="1214">
      <c r="A1214" t="n">
        <v>35</v>
      </c>
      <c r="B1214" t="n">
        <v>105</v>
      </c>
      <c r="C1214" t="inlineStr">
        <is>
          <t xml:space="preserve">CONCLUIDO	</t>
        </is>
      </c>
      <c r="D1214" t="n">
        <v>3.5556</v>
      </c>
      <c r="E1214" t="n">
        <v>28.12</v>
      </c>
      <c r="F1214" t="n">
        <v>24.47</v>
      </c>
      <c r="G1214" t="n">
        <v>54.37</v>
      </c>
      <c r="H1214" t="n">
        <v>0.79</v>
      </c>
      <c r="I1214" t="n">
        <v>27</v>
      </c>
      <c r="J1214" t="n">
        <v>218.1</v>
      </c>
      <c r="K1214" t="n">
        <v>55.27</v>
      </c>
      <c r="L1214" t="n">
        <v>9.75</v>
      </c>
      <c r="M1214" t="n">
        <v>25</v>
      </c>
      <c r="N1214" t="n">
        <v>48.08</v>
      </c>
      <c r="O1214" t="n">
        <v>27133.18</v>
      </c>
      <c r="P1214" t="n">
        <v>348.57</v>
      </c>
      <c r="Q1214" t="n">
        <v>452.59</v>
      </c>
      <c r="R1214" t="n">
        <v>86.38</v>
      </c>
      <c r="S1214" t="n">
        <v>57.64</v>
      </c>
      <c r="T1214" t="n">
        <v>12194.78</v>
      </c>
      <c r="U1214" t="n">
        <v>0.67</v>
      </c>
      <c r="V1214" t="n">
        <v>0.87</v>
      </c>
      <c r="W1214" t="n">
        <v>6.84</v>
      </c>
      <c r="X1214" t="n">
        <v>0.74</v>
      </c>
      <c r="Y1214" t="n">
        <v>1</v>
      </c>
      <c r="Z1214" t="n">
        <v>10</v>
      </c>
    </row>
    <row r="1215">
      <c r="A1215" t="n">
        <v>36</v>
      </c>
      <c r="B1215" t="n">
        <v>105</v>
      </c>
      <c r="C1215" t="inlineStr">
        <is>
          <t xml:space="preserve">CONCLUIDO	</t>
        </is>
      </c>
      <c r="D1215" t="n">
        <v>3.5627</v>
      </c>
      <c r="E1215" t="n">
        <v>28.07</v>
      </c>
      <c r="F1215" t="n">
        <v>24.45</v>
      </c>
      <c r="G1215" t="n">
        <v>56.42</v>
      </c>
      <c r="H1215" t="n">
        <v>0.8100000000000001</v>
      </c>
      <c r="I1215" t="n">
        <v>26</v>
      </c>
      <c r="J1215" t="n">
        <v>218.51</v>
      </c>
      <c r="K1215" t="n">
        <v>55.27</v>
      </c>
      <c r="L1215" t="n">
        <v>10</v>
      </c>
      <c r="M1215" t="n">
        <v>24</v>
      </c>
      <c r="N1215" t="n">
        <v>48.24</v>
      </c>
      <c r="O1215" t="n">
        <v>27183.85</v>
      </c>
      <c r="P1215" t="n">
        <v>347.78</v>
      </c>
      <c r="Q1215" t="n">
        <v>452.62</v>
      </c>
      <c r="R1215" t="n">
        <v>85.95999999999999</v>
      </c>
      <c r="S1215" t="n">
        <v>57.64</v>
      </c>
      <c r="T1215" t="n">
        <v>11988.21</v>
      </c>
      <c r="U1215" t="n">
        <v>0.67</v>
      </c>
      <c r="V1215" t="n">
        <v>0.87</v>
      </c>
      <c r="W1215" t="n">
        <v>6.84</v>
      </c>
      <c r="X1215" t="n">
        <v>0.72</v>
      </c>
      <c r="Y1215" t="n">
        <v>1</v>
      </c>
      <c r="Z1215" t="n">
        <v>10</v>
      </c>
    </row>
    <row r="1216">
      <c r="A1216" t="n">
        <v>37</v>
      </c>
      <c r="B1216" t="n">
        <v>105</v>
      </c>
      <c r="C1216" t="inlineStr">
        <is>
          <t xml:space="preserve">CONCLUIDO	</t>
        </is>
      </c>
      <c r="D1216" t="n">
        <v>3.5632</v>
      </c>
      <c r="E1216" t="n">
        <v>28.06</v>
      </c>
      <c r="F1216" t="n">
        <v>24.45</v>
      </c>
      <c r="G1216" t="n">
        <v>56.41</v>
      </c>
      <c r="H1216" t="n">
        <v>0.83</v>
      </c>
      <c r="I1216" t="n">
        <v>26</v>
      </c>
      <c r="J1216" t="n">
        <v>218.92</v>
      </c>
      <c r="K1216" t="n">
        <v>55.27</v>
      </c>
      <c r="L1216" t="n">
        <v>10.25</v>
      </c>
      <c r="M1216" t="n">
        <v>24</v>
      </c>
      <c r="N1216" t="n">
        <v>48.4</v>
      </c>
      <c r="O1216" t="n">
        <v>27234.57</v>
      </c>
      <c r="P1216" t="n">
        <v>347.56</v>
      </c>
      <c r="Q1216" t="n">
        <v>452.63</v>
      </c>
      <c r="R1216" t="n">
        <v>85.75</v>
      </c>
      <c r="S1216" t="n">
        <v>57.64</v>
      </c>
      <c r="T1216" t="n">
        <v>11881.1</v>
      </c>
      <c r="U1216" t="n">
        <v>0.67</v>
      </c>
      <c r="V1216" t="n">
        <v>0.87</v>
      </c>
      <c r="W1216" t="n">
        <v>6.84</v>
      </c>
      <c r="X1216" t="n">
        <v>0.72</v>
      </c>
      <c r="Y1216" t="n">
        <v>1</v>
      </c>
      <c r="Z1216" t="n">
        <v>10</v>
      </c>
    </row>
    <row r="1217">
      <c r="A1217" t="n">
        <v>38</v>
      </c>
      <c r="B1217" t="n">
        <v>105</v>
      </c>
      <c r="C1217" t="inlineStr">
        <is>
          <t xml:space="preserve">CONCLUIDO	</t>
        </is>
      </c>
      <c r="D1217" t="n">
        <v>3.5727</v>
      </c>
      <c r="E1217" t="n">
        <v>27.99</v>
      </c>
      <c r="F1217" t="n">
        <v>24.41</v>
      </c>
      <c r="G1217" t="n">
        <v>58.59</v>
      </c>
      <c r="H1217" t="n">
        <v>0.85</v>
      </c>
      <c r="I1217" t="n">
        <v>25</v>
      </c>
      <c r="J1217" t="n">
        <v>219.33</v>
      </c>
      <c r="K1217" t="n">
        <v>55.27</v>
      </c>
      <c r="L1217" t="n">
        <v>10.5</v>
      </c>
      <c r="M1217" t="n">
        <v>23</v>
      </c>
      <c r="N1217" t="n">
        <v>48.56</v>
      </c>
      <c r="O1217" t="n">
        <v>27285.35</v>
      </c>
      <c r="P1217" t="n">
        <v>346.94</v>
      </c>
      <c r="Q1217" t="n">
        <v>452.64</v>
      </c>
      <c r="R1217" t="n">
        <v>84.81999999999999</v>
      </c>
      <c r="S1217" t="n">
        <v>57.64</v>
      </c>
      <c r="T1217" t="n">
        <v>11421.24</v>
      </c>
      <c r="U1217" t="n">
        <v>0.68</v>
      </c>
      <c r="V1217" t="n">
        <v>0.87</v>
      </c>
      <c r="W1217" t="n">
        <v>6.83</v>
      </c>
      <c r="X1217" t="n">
        <v>0.6899999999999999</v>
      </c>
      <c r="Y1217" t="n">
        <v>1</v>
      </c>
      <c r="Z1217" t="n">
        <v>10</v>
      </c>
    </row>
    <row r="1218">
      <c r="A1218" t="n">
        <v>39</v>
      </c>
      <c r="B1218" t="n">
        <v>105</v>
      </c>
      <c r="C1218" t="inlineStr">
        <is>
          <t xml:space="preserve">CONCLUIDO	</t>
        </is>
      </c>
      <c r="D1218" t="n">
        <v>3.5749</v>
      </c>
      <c r="E1218" t="n">
        <v>27.97</v>
      </c>
      <c r="F1218" t="n">
        <v>24.39</v>
      </c>
      <c r="G1218" t="n">
        <v>58.55</v>
      </c>
      <c r="H1218" t="n">
        <v>0.87</v>
      </c>
      <c r="I1218" t="n">
        <v>25</v>
      </c>
      <c r="J1218" t="n">
        <v>219.75</v>
      </c>
      <c r="K1218" t="n">
        <v>55.27</v>
      </c>
      <c r="L1218" t="n">
        <v>10.75</v>
      </c>
      <c r="M1218" t="n">
        <v>23</v>
      </c>
      <c r="N1218" t="n">
        <v>48.72</v>
      </c>
      <c r="O1218" t="n">
        <v>27336.19</v>
      </c>
      <c r="P1218" t="n">
        <v>346.6</v>
      </c>
      <c r="Q1218" t="n">
        <v>452.58</v>
      </c>
      <c r="R1218" t="n">
        <v>84.06999999999999</v>
      </c>
      <c r="S1218" t="n">
        <v>57.64</v>
      </c>
      <c r="T1218" t="n">
        <v>11047.28</v>
      </c>
      <c r="U1218" t="n">
        <v>0.6899999999999999</v>
      </c>
      <c r="V1218" t="n">
        <v>0.87</v>
      </c>
      <c r="W1218" t="n">
        <v>6.83</v>
      </c>
      <c r="X1218" t="n">
        <v>0.67</v>
      </c>
      <c r="Y1218" t="n">
        <v>1</v>
      </c>
      <c r="Z1218" t="n">
        <v>10</v>
      </c>
    </row>
    <row r="1219">
      <c r="A1219" t="n">
        <v>40</v>
      </c>
      <c r="B1219" t="n">
        <v>105</v>
      </c>
      <c r="C1219" t="inlineStr">
        <is>
          <t xml:space="preserve">CONCLUIDO	</t>
        </is>
      </c>
      <c r="D1219" t="n">
        <v>3.5818</v>
      </c>
      <c r="E1219" t="n">
        <v>27.92</v>
      </c>
      <c r="F1219" t="n">
        <v>24.38</v>
      </c>
      <c r="G1219" t="n">
        <v>60.95</v>
      </c>
      <c r="H1219" t="n">
        <v>0.89</v>
      </c>
      <c r="I1219" t="n">
        <v>24</v>
      </c>
      <c r="J1219" t="n">
        <v>220.16</v>
      </c>
      <c r="K1219" t="n">
        <v>55.27</v>
      </c>
      <c r="L1219" t="n">
        <v>11</v>
      </c>
      <c r="M1219" t="n">
        <v>22</v>
      </c>
      <c r="N1219" t="n">
        <v>48.89</v>
      </c>
      <c r="O1219" t="n">
        <v>27387.08</v>
      </c>
      <c r="P1219" t="n">
        <v>346.5</v>
      </c>
      <c r="Q1219" t="n">
        <v>452.58</v>
      </c>
      <c r="R1219" t="n">
        <v>83.72</v>
      </c>
      <c r="S1219" t="n">
        <v>57.64</v>
      </c>
      <c r="T1219" t="n">
        <v>10876.68</v>
      </c>
      <c r="U1219" t="n">
        <v>0.6899999999999999</v>
      </c>
      <c r="V1219" t="n">
        <v>0.87</v>
      </c>
      <c r="W1219" t="n">
        <v>6.83</v>
      </c>
      <c r="X1219" t="n">
        <v>0.66</v>
      </c>
      <c r="Y1219" t="n">
        <v>1</v>
      </c>
      <c r="Z1219" t="n">
        <v>10</v>
      </c>
    </row>
    <row r="1220">
      <c r="A1220" t="n">
        <v>41</v>
      </c>
      <c r="B1220" t="n">
        <v>105</v>
      </c>
      <c r="C1220" t="inlineStr">
        <is>
          <t xml:space="preserve">CONCLUIDO	</t>
        </is>
      </c>
      <c r="D1220" t="n">
        <v>3.5907</v>
      </c>
      <c r="E1220" t="n">
        <v>27.85</v>
      </c>
      <c r="F1220" t="n">
        <v>24.35</v>
      </c>
      <c r="G1220" t="n">
        <v>63.53</v>
      </c>
      <c r="H1220" t="n">
        <v>0.91</v>
      </c>
      <c r="I1220" t="n">
        <v>23</v>
      </c>
      <c r="J1220" t="n">
        <v>220.57</v>
      </c>
      <c r="K1220" t="n">
        <v>55.27</v>
      </c>
      <c r="L1220" t="n">
        <v>11.25</v>
      </c>
      <c r="M1220" t="n">
        <v>21</v>
      </c>
      <c r="N1220" t="n">
        <v>49.05</v>
      </c>
      <c r="O1220" t="n">
        <v>27438.03</v>
      </c>
      <c r="P1220" t="n">
        <v>345.47</v>
      </c>
      <c r="Q1220" t="n">
        <v>452.55</v>
      </c>
      <c r="R1220" t="n">
        <v>82.72</v>
      </c>
      <c r="S1220" t="n">
        <v>57.64</v>
      </c>
      <c r="T1220" t="n">
        <v>10382.28</v>
      </c>
      <c r="U1220" t="n">
        <v>0.7</v>
      </c>
      <c r="V1220" t="n">
        <v>0.87</v>
      </c>
      <c r="W1220" t="n">
        <v>6.83</v>
      </c>
      <c r="X1220" t="n">
        <v>0.63</v>
      </c>
      <c r="Y1220" t="n">
        <v>1</v>
      </c>
      <c r="Z1220" t="n">
        <v>10</v>
      </c>
    </row>
    <row r="1221">
      <c r="A1221" t="n">
        <v>42</v>
      </c>
      <c r="B1221" t="n">
        <v>105</v>
      </c>
      <c r="C1221" t="inlineStr">
        <is>
          <t xml:space="preserve">CONCLUIDO	</t>
        </is>
      </c>
      <c r="D1221" t="n">
        <v>3.5915</v>
      </c>
      <c r="E1221" t="n">
        <v>27.84</v>
      </c>
      <c r="F1221" t="n">
        <v>24.35</v>
      </c>
      <c r="G1221" t="n">
        <v>63.51</v>
      </c>
      <c r="H1221" t="n">
        <v>0.92</v>
      </c>
      <c r="I1221" t="n">
        <v>23</v>
      </c>
      <c r="J1221" t="n">
        <v>220.99</v>
      </c>
      <c r="K1221" t="n">
        <v>55.27</v>
      </c>
      <c r="L1221" t="n">
        <v>11.5</v>
      </c>
      <c r="M1221" t="n">
        <v>21</v>
      </c>
      <c r="N1221" t="n">
        <v>49.21</v>
      </c>
      <c r="O1221" t="n">
        <v>27489.03</v>
      </c>
      <c r="P1221" t="n">
        <v>345.35</v>
      </c>
      <c r="Q1221" t="n">
        <v>452.57</v>
      </c>
      <c r="R1221" t="n">
        <v>82.5</v>
      </c>
      <c r="S1221" t="n">
        <v>57.64</v>
      </c>
      <c r="T1221" t="n">
        <v>10274.32</v>
      </c>
      <c r="U1221" t="n">
        <v>0.7</v>
      </c>
      <c r="V1221" t="n">
        <v>0.87</v>
      </c>
      <c r="W1221" t="n">
        <v>6.83</v>
      </c>
      <c r="X1221" t="n">
        <v>0.62</v>
      </c>
      <c r="Y1221" t="n">
        <v>1</v>
      </c>
      <c r="Z1221" t="n">
        <v>10</v>
      </c>
    </row>
    <row r="1222">
      <c r="A1222" t="n">
        <v>43</v>
      </c>
      <c r="B1222" t="n">
        <v>105</v>
      </c>
      <c r="C1222" t="inlineStr">
        <is>
          <t xml:space="preserve">CONCLUIDO	</t>
        </is>
      </c>
      <c r="D1222" t="n">
        <v>3.5983</v>
      </c>
      <c r="E1222" t="n">
        <v>27.79</v>
      </c>
      <c r="F1222" t="n">
        <v>24.33</v>
      </c>
      <c r="G1222" t="n">
        <v>66.37</v>
      </c>
      <c r="H1222" t="n">
        <v>0.9399999999999999</v>
      </c>
      <c r="I1222" t="n">
        <v>22</v>
      </c>
      <c r="J1222" t="n">
        <v>221.4</v>
      </c>
      <c r="K1222" t="n">
        <v>55.27</v>
      </c>
      <c r="L1222" t="n">
        <v>11.75</v>
      </c>
      <c r="M1222" t="n">
        <v>20</v>
      </c>
      <c r="N1222" t="n">
        <v>49.38</v>
      </c>
      <c r="O1222" t="n">
        <v>27540.09</v>
      </c>
      <c r="P1222" t="n">
        <v>344.8</v>
      </c>
      <c r="Q1222" t="n">
        <v>452.63</v>
      </c>
      <c r="R1222" t="n">
        <v>82.01000000000001</v>
      </c>
      <c r="S1222" t="n">
        <v>57.64</v>
      </c>
      <c r="T1222" t="n">
        <v>10034.47</v>
      </c>
      <c r="U1222" t="n">
        <v>0.7</v>
      </c>
      <c r="V1222" t="n">
        <v>0.87</v>
      </c>
      <c r="W1222" t="n">
        <v>6.83</v>
      </c>
      <c r="X1222" t="n">
        <v>0.61</v>
      </c>
      <c r="Y1222" t="n">
        <v>1</v>
      </c>
      <c r="Z1222" t="n">
        <v>10</v>
      </c>
    </row>
    <row r="1223">
      <c r="A1223" t="n">
        <v>44</v>
      </c>
      <c r="B1223" t="n">
        <v>105</v>
      </c>
      <c r="C1223" t="inlineStr">
        <is>
          <t xml:space="preserve">CONCLUIDO	</t>
        </is>
      </c>
      <c r="D1223" t="n">
        <v>3.6004</v>
      </c>
      <c r="E1223" t="n">
        <v>27.77</v>
      </c>
      <c r="F1223" t="n">
        <v>24.32</v>
      </c>
      <c r="G1223" t="n">
        <v>66.31999999999999</v>
      </c>
      <c r="H1223" t="n">
        <v>0.96</v>
      </c>
      <c r="I1223" t="n">
        <v>22</v>
      </c>
      <c r="J1223" t="n">
        <v>221.81</v>
      </c>
      <c r="K1223" t="n">
        <v>55.27</v>
      </c>
      <c r="L1223" t="n">
        <v>12</v>
      </c>
      <c r="M1223" t="n">
        <v>20</v>
      </c>
      <c r="N1223" t="n">
        <v>49.54</v>
      </c>
      <c r="O1223" t="n">
        <v>27591.21</v>
      </c>
      <c r="P1223" t="n">
        <v>344.69</v>
      </c>
      <c r="Q1223" t="n">
        <v>452.61</v>
      </c>
      <c r="R1223" t="n">
        <v>81.59</v>
      </c>
      <c r="S1223" t="n">
        <v>57.64</v>
      </c>
      <c r="T1223" t="n">
        <v>9824.25</v>
      </c>
      <c r="U1223" t="n">
        <v>0.71</v>
      </c>
      <c r="V1223" t="n">
        <v>0.87</v>
      </c>
      <c r="W1223" t="n">
        <v>6.83</v>
      </c>
      <c r="X1223" t="n">
        <v>0.59</v>
      </c>
      <c r="Y1223" t="n">
        <v>1</v>
      </c>
      <c r="Z1223" t="n">
        <v>10</v>
      </c>
    </row>
    <row r="1224">
      <c r="A1224" t="n">
        <v>45</v>
      </c>
      <c r="B1224" t="n">
        <v>105</v>
      </c>
      <c r="C1224" t="inlineStr">
        <is>
          <t xml:space="preserve">CONCLUIDO	</t>
        </is>
      </c>
      <c r="D1224" t="n">
        <v>3.5995</v>
      </c>
      <c r="E1224" t="n">
        <v>27.78</v>
      </c>
      <c r="F1224" t="n">
        <v>24.32</v>
      </c>
      <c r="G1224" t="n">
        <v>66.34</v>
      </c>
      <c r="H1224" t="n">
        <v>0.98</v>
      </c>
      <c r="I1224" t="n">
        <v>22</v>
      </c>
      <c r="J1224" t="n">
        <v>222.23</v>
      </c>
      <c r="K1224" t="n">
        <v>55.27</v>
      </c>
      <c r="L1224" t="n">
        <v>12.25</v>
      </c>
      <c r="M1224" t="n">
        <v>20</v>
      </c>
      <c r="N1224" t="n">
        <v>49.71</v>
      </c>
      <c r="O1224" t="n">
        <v>27642.51</v>
      </c>
      <c r="P1224" t="n">
        <v>344.29</v>
      </c>
      <c r="Q1224" t="n">
        <v>452.58</v>
      </c>
      <c r="R1224" t="n">
        <v>81.89</v>
      </c>
      <c r="S1224" t="n">
        <v>57.64</v>
      </c>
      <c r="T1224" t="n">
        <v>9972.42</v>
      </c>
      <c r="U1224" t="n">
        <v>0.7</v>
      </c>
      <c r="V1224" t="n">
        <v>0.87</v>
      </c>
      <c r="W1224" t="n">
        <v>6.83</v>
      </c>
      <c r="X1224" t="n">
        <v>0.6</v>
      </c>
      <c r="Y1224" t="n">
        <v>1</v>
      </c>
      <c r="Z1224" t="n">
        <v>10</v>
      </c>
    </row>
    <row r="1225">
      <c r="A1225" t="n">
        <v>46</v>
      </c>
      <c r="B1225" t="n">
        <v>105</v>
      </c>
      <c r="C1225" t="inlineStr">
        <is>
          <t xml:space="preserve">CONCLUIDO	</t>
        </is>
      </c>
      <c r="D1225" t="n">
        <v>3.6086</v>
      </c>
      <c r="E1225" t="n">
        <v>27.71</v>
      </c>
      <c r="F1225" t="n">
        <v>24.3</v>
      </c>
      <c r="G1225" t="n">
        <v>69.42</v>
      </c>
      <c r="H1225" t="n">
        <v>1</v>
      </c>
      <c r="I1225" t="n">
        <v>21</v>
      </c>
      <c r="J1225" t="n">
        <v>222.65</v>
      </c>
      <c r="K1225" t="n">
        <v>55.27</v>
      </c>
      <c r="L1225" t="n">
        <v>12.5</v>
      </c>
      <c r="M1225" t="n">
        <v>19</v>
      </c>
      <c r="N1225" t="n">
        <v>49.87</v>
      </c>
      <c r="O1225" t="n">
        <v>27693.75</v>
      </c>
      <c r="P1225" t="n">
        <v>343.98</v>
      </c>
      <c r="Q1225" t="n">
        <v>452.58</v>
      </c>
      <c r="R1225" t="n">
        <v>80.53</v>
      </c>
      <c r="S1225" t="n">
        <v>57.64</v>
      </c>
      <c r="T1225" t="n">
        <v>9296.76</v>
      </c>
      <c r="U1225" t="n">
        <v>0.72</v>
      </c>
      <c r="V1225" t="n">
        <v>0.87</v>
      </c>
      <c r="W1225" t="n">
        <v>6.84</v>
      </c>
      <c r="X1225" t="n">
        <v>0.57</v>
      </c>
      <c r="Y1225" t="n">
        <v>1</v>
      </c>
      <c r="Z1225" t="n">
        <v>10</v>
      </c>
    </row>
    <row r="1226">
      <c r="A1226" t="n">
        <v>47</v>
      </c>
      <c r="B1226" t="n">
        <v>105</v>
      </c>
      <c r="C1226" t="inlineStr">
        <is>
          <t xml:space="preserve">CONCLUIDO	</t>
        </is>
      </c>
      <c r="D1226" t="n">
        <v>3.6069</v>
      </c>
      <c r="E1226" t="n">
        <v>27.72</v>
      </c>
      <c r="F1226" t="n">
        <v>24.31</v>
      </c>
      <c r="G1226" t="n">
        <v>69.45</v>
      </c>
      <c r="H1226" t="n">
        <v>1.02</v>
      </c>
      <c r="I1226" t="n">
        <v>21</v>
      </c>
      <c r="J1226" t="n">
        <v>223.06</v>
      </c>
      <c r="K1226" t="n">
        <v>55.27</v>
      </c>
      <c r="L1226" t="n">
        <v>12.75</v>
      </c>
      <c r="M1226" t="n">
        <v>19</v>
      </c>
      <c r="N1226" t="n">
        <v>50.04</v>
      </c>
      <c r="O1226" t="n">
        <v>27745.04</v>
      </c>
      <c r="P1226" t="n">
        <v>344.03</v>
      </c>
      <c r="Q1226" t="n">
        <v>452.61</v>
      </c>
      <c r="R1226" t="n">
        <v>80.98999999999999</v>
      </c>
      <c r="S1226" t="n">
        <v>57.64</v>
      </c>
      <c r="T1226" t="n">
        <v>9526.57</v>
      </c>
      <c r="U1226" t="n">
        <v>0.71</v>
      </c>
      <c r="V1226" t="n">
        <v>0.87</v>
      </c>
      <c r="W1226" t="n">
        <v>6.84</v>
      </c>
      <c r="X1226" t="n">
        <v>0.58</v>
      </c>
      <c r="Y1226" t="n">
        <v>1</v>
      </c>
      <c r="Z1226" t="n">
        <v>10</v>
      </c>
    </row>
    <row r="1227">
      <c r="A1227" t="n">
        <v>48</v>
      </c>
      <c r="B1227" t="n">
        <v>105</v>
      </c>
      <c r="C1227" t="inlineStr">
        <is>
          <t xml:space="preserve">CONCLUIDO	</t>
        </is>
      </c>
      <c r="D1227" t="n">
        <v>3.6186</v>
      </c>
      <c r="E1227" t="n">
        <v>27.64</v>
      </c>
      <c r="F1227" t="n">
        <v>24.26</v>
      </c>
      <c r="G1227" t="n">
        <v>72.78</v>
      </c>
      <c r="H1227" t="n">
        <v>1.03</v>
      </c>
      <c r="I1227" t="n">
        <v>20</v>
      </c>
      <c r="J1227" t="n">
        <v>223.48</v>
      </c>
      <c r="K1227" t="n">
        <v>55.27</v>
      </c>
      <c r="L1227" t="n">
        <v>13</v>
      </c>
      <c r="M1227" t="n">
        <v>18</v>
      </c>
      <c r="N1227" t="n">
        <v>50.21</v>
      </c>
      <c r="O1227" t="n">
        <v>27796.39</v>
      </c>
      <c r="P1227" t="n">
        <v>342.78</v>
      </c>
      <c r="Q1227" t="n">
        <v>452.56</v>
      </c>
      <c r="R1227" t="n">
        <v>79.8</v>
      </c>
      <c r="S1227" t="n">
        <v>57.64</v>
      </c>
      <c r="T1227" t="n">
        <v>8939.5</v>
      </c>
      <c r="U1227" t="n">
        <v>0.72</v>
      </c>
      <c r="V1227" t="n">
        <v>0.87</v>
      </c>
      <c r="W1227" t="n">
        <v>6.83</v>
      </c>
      <c r="X1227" t="n">
        <v>0.54</v>
      </c>
      <c r="Y1227" t="n">
        <v>1</v>
      </c>
      <c r="Z1227" t="n">
        <v>10</v>
      </c>
    </row>
    <row r="1228">
      <c r="A1228" t="n">
        <v>49</v>
      </c>
      <c r="B1228" t="n">
        <v>105</v>
      </c>
      <c r="C1228" t="inlineStr">
        <is>
          <t xml:space="preserve">CONCLUIDO	</t>
        </is>
      </c>
      <c r="D1228" t="n">
        <v>3.6184</v>
      </c>
      <c r="E1228" t="n">
        <v>27.64</v>
      </c>
      <c r="F1228" t="n">
        <v>24.26</v>
      </c>
      <c r="G1228" t="n">
        <v>72.78</v>
      </c>
      <c r="H1228" t="n">
        <v>1.05</v>
      </c>
      <c r="I1228" t="n">
        <v>20</v>
      </c>
      <c r="J1228" t="n">
        <v>223.89</v>
      </c>
      <c r="K1228" t="n">
        <v>55.27</v>
      </c>
      <c r="L1228" t="n">
        <v>13.25</v>
      </c>
      <c r="M1228" t="n">
        <v>18</v>
      </c>
      <c r="N1228" t="n">
        <v>50.37</v>
      </c>
      <c r="O1228" t="n">
        <v>27847.8</v>
      </c>
      <c r="P1228" t="n">
        <v>343.03</v>
      </c>
      <c r="Q1228" t="n">
        <v>452.56</v>
      </c>
      <c r="R1228" t="n">
        <v>79.79000000000001</v>
      </c>
      <c r="S1228" t="n">
        <v>57.64</v>
      </c>
      <c r="T1228" t="n">
        <v>8932.370000000001</v>
      </c>
      <c r="U1228" t="n">
        <v>0.72</v>
      </c>
      <c r="V1228" t="n">
        <v>0.87</v>
      </c>
      <c r="W1228" t="n">
        <v>6.83</v>
      </c>
      <c r="X1228" t="n">
        <v>0.54</v>
      </c>
      <c r="Y1228" t="n">
        <v>1</v>
      </c>
      <c r="Z1228" t="n">
        <v>10</v>
      </c>
    </row>
    <row r="1229">
      <c r="A1229" t="n">
        <v>50</v>
      </c>
      <c r="B1229" t="n">
        <v>105</v>
      </c>
      <c r="C1229" t="inlineStr">
        <is>
          <t xml:space="preserve">CONCLUIDO	</t>
        </is>
      </c>
      <c r="D1229" t="n">
        <v>3.6173</v>
      </c>
      <c r="E1229" t="n">
        <v>27.64</v>
      </c>
      <c r="F1229" t="n">
        <v>24.27</v>
      </c>
      <c r="G1229" t="n">
        <v>72.81</v>
      </c>
      <c r="H1229" t="n">
        <v>1.07</v>
      </c>
      <c r="I1229" t="n">
        <v>20</v>
      </c>
      <c r="J1229" t="n">
        <v>224.31</v>
      </c>
      <c r="K1229" t="n">
        <v>55.27</v>
      </c>
      <c r="L1229" t="n">
        <v>13.5</v>
      </c>
      <c r="M1229" t="n">
        <v>18</v>
      </c>
      <c r="N1229" t="n">
        <v>50.54</v>
      </c>
      <c r="O1229" t="n">
        <v>27899.27</v>
      </c>
      <c r="P1229" t="n">
        <v>342.3</v>
      </c>
      <c r="Q1229" t="n">
        <v>452.61</v>
      </c>
      <c r="R1229" t="n">
        <v>79.98</v>
      </c>
      <c r="S1229" t="n">
        <v>57.64</v>
      </c>
      <c r="T1229" t="n">
        <v>9026.950000000001</v>
      </c>
      <c r="U1229" t="n">
        <v>0.72</v>
      </c>
      <c r="V1229" t="n">
        <v>0.87</v>
      </c>
      <c r="W1229" t="n">
        <v>6.83</v>
      </c>
      <c r="X1229" t="n">
        <v>0.54</v>
      </c>
      <c r="Y1229" t="n">
        <v>1</v>
      </c>
      <c r="Z1229" t="n">
        <v>10</v>
      </c>
    </row>
    <row r="1230">
      <c r="A1230" t="n">
        <v>51</v>
      </c>
      <c r="B1230" t="n">
        <v>105</v>
      </c>
      <c r="C1230" t="inlineStr">
        <is>
          <t xml:space="preserve">CONCLUIDO	</t>
        </is>
      </c>
      <c r="D1230" t="n">
        <v>3.6256</v>
      </c>
      <c r="E1230" t="n">
        <v>27.58</v>
      </c>
      <c r="F1230" t="n">
        <v>24.25</v>
      </c>
      <c r="G1230" t="n">
        <v>76.56999999999999</v>
      </c>
      <c r="H1230" t="n">
        <v>1.09</v>
      </c>
      <c r="I1230" t="n">
        <v>19</v>
      </c>
      <c r="J1230" t="n">
        <v>224.73</v>
      </c>
      <c r="K1230" t="n">
        <v>55.27</v>
      </c>
      <c r="L1230" t="n">
        <v>13.75</v>
      </c>
      <c r="M1230" t="n">
        <v>17</v>
      </c>
      <c r="N1230" t="n">
        <v>50.71</v>
      </c>
      <c r="O1230" t="n">
        <v>27950.8</v>
      </c>
      <c r="P1230" t="n">
        <v>342.01</v>
      </c>
      <c r="Q1230" t="n">
        <v>452.56</v>
      </c>
      <c r="R1230" t="n">
        <v>79.45999999999999</v>
      </c>
      <c r="S1230" t="n">
        <v>57.64</v>
      </c>
      <c r="T1230" t="n">
        <v>8773.139999999999</v>
      </c>
      <c r="U1230" t="n">
        <v>0.73</v>
      </c>
      <c r="V1230" t="n">
        <v>0.87</v>
      </c>
      <c r="W1230" t="n">
        <v>6.82</v>
      </c>
      <c r="X1230" t="n">
        <v>0.52</v>
      </c>
      <c r="Y1230" t="n">
        <v>1</v>
      </c>
      <c r="Z1230" t="n">
        <v>10</v>
      </c>
    </row>
    <row r="1231">
      <c r="A1231" t="n">
        <v>52</v>
      </c>
      <c r="B1231" t="n">
        <v>105</v>
      </c>
      <c r="C1231" t="inlineStr">
        <is>
          <t xml:space="preserve">CONCLUIDO	</t>
        </is>
      </c>
      <c r="D1231" t="n">
        <v>3.6265</v>
      </c>
      <c r="E1231" t="n">
        <v>27.58</v>
      </c>
      <c r="F1231" t="n">
        <v>24.24</v>
      </c>
      <c r="G1231" t="n">
        <v>76.55</v>
      </c>
      <c r="H1231" t="n">
        <v>1.11</v>
      </c>
      <c r="I1231" t="n">
        <v>19</v>
      </c>
      <c r="J1231" t="n">
        <v>225.15</v>
      </c>
      <c r="K1231" t="n">
        <v>55.27</v>
      </c>
      <c r="L1231" t="n">
        <v>14</v>
      </c>
      <c r="M1231" t="n">
        <v>17</v>
      </c>
      <c r="N1231" t="n">
        <v>50.88</v>
      </c>
      <c r="O1231" t="n">
        <v>28002.38</v>
      </c>
      <c r="P1231" t="n">
        <v>341.83</v>
      </c>
      <c r="Q1231" t="n">
        <v>452.66</v>
      </c>
      <c r="R1231" t="n">
        <v>79.16</v>
      </c>
      <c r="S1231" t="n">
        <v>57.64</v>
      </c>
      <c r="T1231" t="n">
        <v>8623.68</v>
      </c>
      <c r="U1231" t="n">
        <v>0.73</v>
      </c>
      <c r="V1231" t="n">
        <v>0.87</v>
      </c>
      <c r="W1231" t="n">
        <v>6.82</v>
      </c>
      <c r="X1231" t="n">
        <v>0.52</v>
      </c>
      <c r="Y1231" t="n">
        <v>1</v>
      </c>
      <c r="Z1231" t="n">
        <v>10</v>
      </c>
    </row>
    <row r="1232">
      <c r="A1232" t="n">
        <v>53</v>
      </c>
      <c r="B1232" t="n">
        <v>105</v>
      </c>
      <c r="C1232" t="inlineStr">
        <is>
          <t xml:space="preserve">CONCLUIDO	</t>
        </is>
      </c>
      <c r="D1232" t="n">
        <v>3.6252</v>
      </c>
      <c r="E1232" t="n">
        <v>27.58</v>
      </c>
      <c r="F1232" t="n">
        <v>24.25</v>
      </c>
      <c r="G1232" t="n">
        <v>76.58</v>
      </c>
      <c r="H1232" t="n">
        <v>1.12</v>
      </c>
      <c r="I1232" t="n">
        <v>19</v>
      </c>
      <c r="J1232" t="n">
        <v>225.57</v>
      </c>
      <c r="K1232" t="n">
        <v>55.27</v>
      </c>
      <c r="L1232" t="n">
        <v>14.25</v>
      </c>
      <c r="M1232" t="n">
        <v>17</v>
      </c>
      <c r="N1232" t="n">
        <v>51.04</v>
      </c>
      <c r="O1232" t="n">
        <v>28054.03</v>
      </c>
      <c r="P1232" t="n">
        <v>341.59</v>
      </c>
      <c r="Q1232" t="n">
        <v>452.57</v>
      </c>
      <c r="R1232" t="n">
        <v>79.31</v>
      </c>
      <c r="S1232" t="n">
        <v>57.64</v>
      </c>
      <c r="T1232" t="n">
        <v>8697.110000000001</v>
      </c>
      <c r="U1232" t="n">
        <v>0.73</v>
      </c>
      <c r="V1232" t="n">
        <v>0.87</v>
      </c>
      <c r="W1232" t="n">
        <v>6.83</v>
      </c>
      <c r="X1232" t="n">
        <v>0.52</v>
      </c>
      <c r="Y1232" t="n">
        <v>1</v>
      </c>
      <c r="Z1232" t="n">
        <v>10</v>
      </c>
    </row>
    <row r="1233">
      <c r="A1233" t="n">
        <v>54</v>
      </c>
      <c r="B1233" t="n">
        <v>105</v>
      </c>
      <c r="C1233" t="inlineStr">
        <is>
          <t xml:space="preserve">CONCLUIDO	</t>
        </is>
      </c>
      <c r="D1233" t="n">
        <v>3.6371</v>
      </c>
      <c r="E1233" t="n">
        <v>27.49</v>
      </c>
      <c r="F1233" t="n">
        <v>24.2</v>
      </c>
      <c r="G1233" t="n">
        <v>80.67</v>
      </c>
      <c r="H1233" t="n">
        <v>1.14</v>
      </c>
      <c r="I1233" t="n">
        <v>18</v>
      </c>
      <c r="J1233" t="n">
        <v>225.99</v>
      </c>
      <c r="K1233" t="n">
        <v>55.27</v>
      </c>
      <c r="L1233" t="n">
        <v>14.5</v>
      </c>
      <c r="M1233" t="n">
        <v>16</v>
      </c>
      <c r="N1233" t="n">
        <v>51.21</v>
      </c>
      <c r="O1233" t="n">
        <v>28105.73</v>
      </c>
      <c r="P1233" t="n">
        <v>341</v>
      </c>
      <c r="Q1233" t="n">
        <v>452.64</v>
      </c>
      <c r="R1233" t="n">
        <v>77.88</v>
      </c>
      <c r="S1233" t="n">
        <v>57.64</v>
      </c>
      <c r="T1233" t="n">
        <v>7988.44</v>
      </c>
      <c r="U1233" t="n">
        <v>0.74</v>
      </c>
      <c r="V1233" t="n">
        <v>0.88</v>
      </c>
      <c r="W1233" t="n">
        <v>6.82</v>
      </c>
      <c r="X1233" t="n">
        <v>0.47</v>
      </c>
      <c r="Y1233" t="n">
        <v>1</v>
      </c>
      <c r="Z1233" t="n">
        <v>10</v>
      </c>
    </row>
    <row r="1234">
      <c r="A1234" t="n">
        <v>55</v>
      </c>
      <c r="B1234" t="n">
        <v>105</v>
      </c>
      <c r="C1234" t="inlineStr">
        <is>
          <t xml:space="preserve">CONCLUIDO	</t>
        </is>
      </c>
      <c r="D1234" t="n">
        <v>3.6337</v>
      </c>
      <c r="E1234" t="n">
        <v>27.52</v>
      </c>
      <c r="F1234" t="n">
        <v>24.23</v>
      </c>
      <c r="G1234" t="n">
        <v>80.75</v>
      </c>
      <c r="H1234" t="n">
        <v>1.16</v>
      </c>
      <c r="I1234" t="n">
        <v>18</v>
      </c>
      <c r="J1234" t="n">
        <v>226.41</v>
      </c>
      <c r="K1234" t="n">
        <v>55.27</v>
      </c>
      <c r="L1234" t="n">
        <v>14.75</v>
      </c>
      <c r="M1234" t="n">
        <v>16</v>
      </c>
      <c r="N1234" t="n">
        <v>51.38</v>
      </c>
      <c r="O1234" t="n">
        <v>28157.49</v>
      </c>
      <c r="P1234" t="n">
        <v>341.51</v>
      </c>
      <c r="Q1234" t="n">
        <v>452.56</v>
      </c>
      <c r="R1234" t="n">
        <v>78.61</v>
      </c>
      <c r="S1234" t="n">
        <v>57.64</v>
      </c>
      <c r="T1234" t="n">
        <v>8354.23</v>
      </c>
      <c r="U1234" t="n">
        <v>0.73</v>
      </c>
      <c r="V1234" t="n">
        <v>0.88</v>
      </c>
      <c r="W1234" t="n">
        <v>6.83</v>
      </c>
      <c r="X1234" t="n">
        <v>0.5</v>
      </c>
      <c r="Y1234" t="n">
        <v>1</v>
      </c>
      <c r="Z1234" t="n">
        <v>10</v>
      </c>
    </row>
    <row r="1235">
      <c r="A1235" t="n">
        <v>56</v>
      </c>
      <c r="B1235" t="n">
        <v>105</v>
      </c>
      <c r="C1235" t="inlineStr">
        <is>
          <t xml:space="preserve">CONCLUIDO	</t>
        </is>
      </c>
      <c r="D1235" t="n">
        <v>3.636</v>
      </c>
      <c r="E1235" t="n">
        <v>27.5</v>
      </c>
      <c r="F1235" t="n">
        <v>24.21</v>
      </c>
      <c r="G1235" t="n">
        <v>80.69</v>
      </c>
      <c r="H1235" t="n">
        <v>1.18</v>
      </c>
      <c r="I1235" t="n">
        <v>18</v>
      </c>
      <c r="J1235" t="n">
        <v>226.83</v>
      </c>
      <c r="K1235" t="n">
        <v>55.27</v>
      </c>
      <c r="L1235" t="n">
        <v>15</v>
      </c>
      <c r="M1235" t="n">
        <v>16</v>
      </c>
      <c r="N1235" t="n">
        <v>51.55</v>
      </c>
      <c r="O1235" t="n">
        <v>28209.31</v>
      </c>
      <c r="P1235" t="n">
        <v>340.71</v>
      </c>
      <c r="Q1235" t="n">
        <v>452.66</v>
      </c>
      <c r="R1235" t="n">
        <v>77.78</v>
      </c>
      <c r="S1235" t="n">
        <v>57.64</v>
      </c>
      <c r="T1235" t="n">
        <v>7937.73</v>
      </c>
      <c r="U1235" t="n">
        <v>0.74</v>
      </c>
      <c r="V1235" t="n">
        <v>0.88</v>
      </c>
      <c r="W1235" t="n">
        <v>6.83</v>
      </c>
      <c r="X1235" t="n">
        <v>0.48</v>
      </c>
      <c r="Y1235" t="n">
        <v>1</v>
      </c>
      <c r="Z1235" t="n">
        <v>10</v>
      </c>
    </row>
    <row r="1236">
      <c r="A1236" t="n">
        <v>57</v>
      </c>
      <c r="B1236" t="n">
        <v>105</v>
      </c>
      <c r="C1236" t="inlineStr">
        <is>
          <t xml:space="preserve">CONCLUIDO	</t>
        </is>
      </c>
      <c r="D1236" t="n">
        <v>3.6453</v>
      </c>
      <c r="E1236" t="n">
        <v>27.43</v>
      </c>
      <c r="F1236" t="n">
        <v>24.18</v>
      </c>
      <c r="G1236" t="n">
        <v>85.34</v>
      </c>
      <c r="H1236" t="n">
        <v>1.19</v>
      </c>
      <c r="I1236" t="n">
        <v>17</v>
      </c>
      <c r="J1236" t="n">
        <v>227.25</v>
      </c>
      <c r="K1236" t="n">
        <v>55.27</v>
      </c>
      <c r="L1236" t="n">
        <v>15.25</v>
      </c>
      <c r="M1236" t="n">
        <v>15</v>
      </c>
      <c r="N1236" t="n">
        <v>51.72</v>
      </c>
      <c r="O1236" t="n">
        <v>28261.2</v>
      </c>
      <c r="P1236" t="n">
        <v>339.63</v>
      </c>
      <c r="Q1236" t="n">
        <v>452.59</v>
      </c>
      <c r="R1236" t="n">
        <v>77.03</v>
      </c>
      <c r="S1236" t="n">
        <v>57.64</v>
      </c>
      <c r="T1236" t="n">
        <v>7567.39</v>
      </c>
      <c r="U1236" t="n">
        <v>0.75</v>
      </c>
      <c r="V1236" t="n">
        <v>0.88</v>
      </c>
      <c r="W1236" t="n">
        <v>6.82</v>
      </c>
      <c r="X1236" t="n">
        <v>0.45</v>
      </c>
      <c r="Y1236" t="n">
        <v>1</v>
      </c>
      <c r="Z1236" t="n">
        <v>10</v>
      </c>
    </row>
    <row r="1237">
      <c r="A1237" t="n">
        <v>58</v>
      </c>
      <c r="B1237" t="n">
        <v>105</v>
      </c>
      <c r="C1237" t="inlineStr">
        <is>
          <t xml:space="preserve">CONCLUIDO	</t>
        </is>
      </c>
      <c r="D1237" t="n">
        <v>3.6451</v>
      </c>
      <c r="E1237" t="n">
        <v>27.43</v>
      </c>
      <c r="F1237" t="n">
        <v>24.18</v>
      </c>
      <c r="G1237" t="n">
        <v>85.34</v>
      </c>
      <c r="H1237" t="n">
        <v>1.21</v>
      </c>
      <c r="I1237" t="n">
        <v>17</v>
      </c>
      <c r="J1237" t="n">
        <v>227.67</v>
      </c>
      <c r="K1237" t="n">
        <v>55.27</v>
      </c>
      <c r="L1237" t="n">
        <v>15.5</v>
      </c>
      <c r="M1237" t="n">
        <v>15</v>
      </c>
      <c r="N1237" t="n">
        <v>51.9</v>
      </c>
      <c r="O1237" t="n">
        <v>28313.14</v>
      </c>
      <c r="P1237" t="n">
        <v>340.01</v>
      </c>
      <c r="Q1237" t="n">
        <v>452.64</v>
      </c>
      <c r="R1237" t="n">
        <v>77.06999999999999</v>
      </c>
      <c r="S1237" t="n">
        <v>57.64</v>
      </c>
      <c r="T1237" t="n">
        <v>7590.36</v>
      </c>
      <c r="U1237" t="n">
        <v>0.75</v>
      </c>
      <c r="V1237" t="n">
        <v>0.88</v>
      </c>
      <c r="W1237" t="n">
        <v>6.82</v>
      </c>
      <c r="X1237" t="n">
        <v>0.45</v>
      </c>
      <c r="Y1237" t="n">
        <v>1</v>
      </c>
      <c r="Z1237" t="n">
        <v>10</v>
      </c>
    </row>
    <row r="1238">
      <c r="A1238" t="n">
        <v>59</v>
      </c>
      <c r="B1238" t="n">
        <v>105</v>
      </c>
      <c r="C1238" t="inlineStr">
        <is>
          <t xml:space="preserve">CONCLUIDO	</t>
        </is>
      </c>
      <c r="D1238" t="n">
        <v>3.6463</v>
      </c>
      <c r="E1238" t="n">
        <v>27.42</v>
      </c>
      <c r="F1238" t="n">
        <v>24.17</v>
      </c>
      <c r="G1238" t="n">
        <v>85.31</v>
      </c>
      <c r="H1238" t="n">
        <v>1.23</v>
      </c>
      <c r="I1238" t="n">
        <v>17</v>
      </c>
      <c r="J1238" t="n">
        <v>228.09</v>
      </c>
      <c r="K1238" t="n">
        <v>55.27</v>
      </c>
      <c r="L1238" t="n">
        <v>15.75</v>
      </c>
      <c r="M1238" t="n">
        <v>15</v>
      </c>
      <c r="N1238" t="n">
        <v>52.07</v>
      </c>
      <c r="O1238" t="n">
        <v>28365.14</v>
      </c>
      <c r="P1238" t="n">
        <v>340.06</v>
      </c>
      <c r="Q1238" t="n">
        <v>452.57</v>
      </c>
      <c r="R1238" t="n">
        <v>76.7</v>
      </c>
      <c r="S1238" t="n">
        <v>57.64</v>
      </c>
      <c r="T1238" t="n">
        <v>7405.44</v>
      </c>
      <c r="U1238" t="n">
        <v>0.75</v>
      </c>
      <c r="V1238" t="n">
        <v>0.88</v>
      </c>
      <c r="W1238" t="n">
        <v>6.83</v>
      </c>
      <c r="X1238" t="n">
        <v>0.45</v>
      </c>
      <c r="Y1238" t="n">
        <v>1</v>
      </c>
      <c r="Z1238" t="n">
        <v>10</v>
      </c>
    </row>
    <row r="1239">
      <c r="A1239" t="n">
        <v>60</v>
      </c>
      <c r="B1239" t="n">
        <v>105</v>
      </c>
      <c r="C1239" t="inlineStr">
        <is>
          <t xml:space="preserve">CONCLUIDO	</t>
        </is>
      </c>
      <c r="D1239" t="n">
        <v>3.6435</v>
      </c>
      <c r="E1239" t="n">
        <v>27.45</v>
      </c>
      <c r="F1239" t="n">
        <v>24.19</v>
      </c>
      <c r="G1239" t="n">
        <v>85.38</v>
      </c>
      <c r="H1239" t="n">
        <v>1.24</v>
      </c>
      <c r="I1239" t="n">
        <v>17</v>
      </c>
      <c r="J1239" t="n">
        <v>228.51</v>
      </c>
      <c r="K1239" t="n">
        <v>55.27</v>
      </c>
      <c r="L1239" t="n">
        <v>16</v>
      </c>
      <c r="M1239" t="n">
        <v>15</v>
      </c>
      <c r="N1239" t="n">
        <v>52.24</v>
      </c>
      <c r="O1239" t="n">
        <v>28417.2</v>
      </c>
      <c r="P1239" t="n">
        <v>339.99</v>
      </c>
      <c r="Q1239" t="n">
        <v>452.56</v>
      </c>
      <c r="R1239" t="n">
        <v>77.58</v>
      </c>
      <c r="S1239" t="n">
        <v>57.64</v>
      </c>
      <c r="T1239" t="n">
        <v>7844.53</v>
      </c>
      <c r="U1239" t="n">
        <v>0.74</v>
      </c>
      <c r="V1239" t="n">
        <v>0.88</v>
      </c>
      <c r="W1239" t="n">
        <v>6.82</v>
      </c>
      <c r="X1239" t="n">
        <v>0.47</v>
      </c>
      <c r="Y1239" t="n">
        <v>1</v>
      </c>
      <c r="Z1239" t="n">
        <v>10</v>
      </c>
    </row>
    <row r="1240">
      <c r="A1240" t="n">
        <v>61</v>
      </c>
      <c r="B1240" t="n">
        <v>105</v>
      </c>
      <c r="C1240" t="inlineStr">
        <is>
          <t xml:space="preserve">CONCLUIDO	</t>
        </is>
      </c>
      <c r="D1240" t="n">
        <v>3.6524</v>
      </c>
      <c r="E1240" t="n">
        <v>27.38</v>
      </c>
      <c r="F1240" t="n">
        <v>24.17</v>
      </c>
      <c r="G1240" t="n">
        <v>90.62</v>
      </c>
      <c r="H1240" t="n">
        <v>1.26</v>
      </c>
      <c r="I1240" t="n">
        <v>16</v>
      </c>
      <c r="J1240" t="n">
        <v>228.93</v>
      </c>
      <c r="K1240" t="n">
        <v>55.27</v>
      </c>
      <c r="L1240" t="n">
        <v>16.25</v>
      </c>
      <c r="M1240" t="n">
        <v>14</v>
      </c>
      <c r="N1240" t="n">
        <v>52.41</v>
      </c>
      <c r="O1240" t="n">
        <v>28469.32</v>
      </c>
      <c r="P1240" t="n">
        <v>339.32</v>
      </c>
      <c r="Q1240" t="n">
        <v>452.59</v>
      </c>
      <c r="R1240" t="n">
        <v>76.61</v>
      </c>
      <c r="S1240" t="n">
        <v>57.64</v>
      </c>
      <c r="T1240" t="n">
        <v>7365.02</v>
      </c>
      <c r="U1240" t="n">
        <v>0.75</v>
      </c>
      <c r="V1240" t="n">
        <v>0.88</v>
      </c>
      <c r="W1240" t="n">
        <v>6.83</v>
      </c>
      <c r="X1240" t="n">
        <v>0.44</v>
      </c>
      <c r="Y1240" t="n">
        <v>1</v>
      </c>
      <c r="Z1240" t="n">
        <v>10</v>
      </c>
    </row>
    <row r="1241">
      <c r="A1241" t="n">
        <v>62</v>
      </c>
      <c r="B1241" t="n">
        <v>105</v>
      </c>
      <c r="C1241" t="inlineStr">
        <is>
          <t xml:space="preserve">CONCLUIDO	</t>
        </is>
      </c>
      <c r="D1241" t="n">
        <v>3.6534</v>
      </c>
      <c r="E1241" t="n">
        <v>27.37</v>
      </c>
      <c r="F1241" t="n">
        <v>24.16</v>
      </c>
      <c r="G1241" t="n">
        <v>90.59</v>
      </c>
      <c r="H1241" t="n">
        <v>1.28</v>
      </c>
      <c r="I1241" t="n">
        <v>16</v>
      </c>
      <c r="J1241" t="n">
        <v>229.36</v>
      </c>
      <c r="K1241" t="n">
        <v>55.27</v>
      </c>
      <c r="L1241" t="n">
        <v>16.5</v>
      </c>
      <c r="M1241" t="n">
        <v>14</v>
      </c>
      <c r="N1241" t="n">
        <v>52.58</v>
      </c>
      <c r="O1241" t="n">
        <v>28521.51</v>
      </c>
      <c r="P1241" t="n">
        <v>339.22</v>
      </c>
      <c r="Q1241" t="n">
        <v>452.57</v>
      </c>
      <c r="R1241" t="n">
        <v>76.42</v>
      </c>
      <c r="S1241" t="n">
        <v>57.64</v>
      </c>
      <c r="T1241" t="n">
        <v>7265.96</v>
      </c>
      <c r="U1241" t="n">
        <v>0.75</v>
      </c>
      <c r="V1241" t="n">
        <v>0.88</v>
      </c>
      <c r="W1241" t="n">
        <v>6.82</v>
      </c>
      <c r="X1241" t="n">
        <v>0.43</v>
      </c>
      <c r="Y1241" t="n">
        <v>1</v>
      </c>
      <c r="Z1241" t="n">
        <v>10</v>
      </c>
    </row>
    <row r="1242">
      <c r="A1242" t="n">
        <v>63</v>
      </c>
      <c r="B1242" t="n">
        <v>105</v>
      </c>
      <c r="C1242" t="inlineStr">
        <is>
          <t xml:space="preserve">CONCLUIDO	</t>
        </is>
      </c>
      <c r="D1242" t="n">
        <v>3.6544</v>
      </c>
      <c r="E1242" t="n">
        <v>27.36</v>
      </c>
      <c r="F1242" t="n">
        <v>24.15</v>
      </c>
      <c r="G1242" t="n">
        <v>90.56999999999999</v>
      </c>
      <c r="H1242" t="n">
        <v>1.3</v>
      </c>
      <c r="I1242" t="n">
        <v>16</v>
      </c>
      <c r="J1242" t="n">
        <v>229.78</v>
      </c>
      <c r="K1242" t="n">
        <v>55.27</v>
      </c>
      <c r="L1242" t="n">
        <v>16.75</v>
      </c>
      <c r="M1242" t="n">
        <v>14</v>
      </c>
      <c r="N1242" t="n">
        <v>52.76</v>
      </c>
      <c r="O1242" t="n">
        <v>28573.75</v>
      </c>
      <c r="P1242" t="n">
        <v>338.9</v>
      </c>
      <c r="Q1242" t="n">
        <v>452.59</v>
      </c>
      <c r="R1242" t="n">
        <v>76.28</v>
      </c>
      <c r="S1242" t="n">
        <v>57.64</v>
      </c>
      <c r="T1242" t="n">
        <v>7200.38</v>
      </c>
      <c r="U1242" t="n">
        <v>0.76</v>
      </c>
      <c r="V1242" t="n">
        <v>0.88</v>
      </c>
      <c r="W1242" t="n">
        <v>6.82</v>
      </c>
      <c r="X1242" t="n">
        <v>0.43</v>
      </c>
      <c r="Y1242" t="n">
        <v>1</v>
      </c>
      <c r="Z1242" t="n">
        <v>10</v>
      </c>
    </row>
    <row r="1243">
      <c r="A1243" t="n">
        <v>64</v>
      </c>
      <c r="B1243" t="n">
        <v>105</v>
      </c>
      <c r="C1243" t="inlineStr">
        <is>
          <t xml:space="preserve">CONCLUIDO	</t>
        </is>
      </c>
      <c r="D1243" t="n">
        <v>3.6529</v>
      </c>
      <c r="E1243" t="n">
        <v>27.38</v>
      </c>
      <c r="F1243" t="n">
        <v>24.16</v>
      </c>
      <c r="G1243" t="n">
        <v>90.61</v>
      </c>
      <c r="H1243" t="n">
        <v>1.31</v>
      </c>
      <c r="I1243" t="n">
        <v>16</v>
      </c>
      <c r="J1243" t="n">
        <v>230.2</v>
      </c>
      <c r="K1243" t="n">
        <v>55.27</v>
      </c>
      <c r="L1243" t="n">
        <v>17</v>
      </c>
      <c r="M1243" t="n">
        <v>14</v>
      </c>
      <c r="N1243" t="n">
        <v>52.93</v>
      </c>
      <c r="O1243" t="n">
        <v>28626.06</v>
      </c>
      <c r="P1243" t="n">
        <v>339.09</v>
      </c>
      <c r="Q1243" t="n">
        <v>452.6</v>
      </c>
      <c r="R1243" t="n">
        <v>76.66</v>
      </c>
      <c r="S1243" t="n">
        <v>57.64</v>
      </c>
      <c r="T1243" t="n">
        <v>7390.28</v>
      </c>
      <c r="U1243" t="n">
        <v>0.75</v>
      </c>
      <c r="V1243" t="n">
        <v>0.88</v>
      </c>
      <c r="W1243" t="n">
        <v>6.82</v>
      </c>
      <c r="X1243" t="n">
        <v>0.44</v>
      </c>
      <c r="Y1243" t="n">
        <v>1</v>
      </c>
      <c r="Z1243" t="n">
        <v>10</v>
      </c>
    </row>
    <row r="1244">
      <c r="A1244" t="n">
        <v>65</v>
      </c>
      <c r="B1244" t="n">
        <v>105</v>
      </c>
      <c r="C1244" t="inlineStr">
        <is>
          <t xml:space="preserve">CONCLUIDO	</t>
        </is>
      </c>
      <c r="D1244" t="n">
        <v>3.6518</v>
      </c>
      <c r="E1244" t="n">
        <v>27.38</v>
      </c>
      <c r="F1244" t="n">
        <v>24.17</v>
      </c>
      <c r="G1244" t="n">
        <v>90.64</v>
      </c>
      <c r="H1244" t="n">
        <v>1.33</v>
      </c>
      <c r="I1244" t="n">
        <v>16</v>
      </c>
      <c r="J1244" t="n">
        <v>230.63</v>
      </c>
      <c r="K1244" t="n">
        <v>55.27</v>
      </c>
      <c r="L1244" t="n">
        <v>17.25</v>
      </c>
      <c r="M1244" t="n">
        <v>14</v>
      </c>
      <c r="N1244" t="n">
        <v>53.11</v>
      </c>
      <c r="O1244" t="n">
        <v>28678.42</v>
      </c>
      <c r="P1244" t="n">
        <v>338.45</v>
      </c>
      <c r="Q1244" t="n">
        <v>452.6</v>
      </c>
      <c r="R1244" t="n">
        <v>76.94</v>
      </c>
      <c r="S1244" t="n">
        <v>57.64</v>
      </c>
      <c r="T1244" t="n">
        <v>7529.89</v>
      </c>
      <c r="U1244" t="n">
        <v>0.75</v>
      </c>
      <c r="V1244" t="n">
        <v>0.88</v>
      </c>
      <c r="W1244" t="n">
        <v>6.82</v>
      </c>
      <c r="X1244" t="n">
        <v>0.45</v>
      </c>
      <c r="Y1244" t="n">
        <v>1</v>
      </c>
      <c r="Z1244" t="n">
        <v>10</v>
      </c>
    </row>
    <row r="1245">
      <c r="A1245" t="n">
        <v>66</v>
      </c>
      <c r="B1245" t="n">
        <v>105</v>
      </c>
      <c r="C1245" t="inlineStr">
        <is>
          <t xml:space="preserve">CONCLUIDO	</t>
        </is>
      </c>
      <c r="D1245" t="n">
        <v>3.6641</v>
      </c>
      <c r="E1245" t="n">
        <v>27.29</v>
      </c>
      <c r="F1245" t="n">
        <v>24.12</v>
      </c>
      <c r="G1245" t="n">
        <v>96.48</v>
      </c>
      <c r="H1245" t="n">
        <v>1.35</v>
      </c>
      <c r="I1245" t="n">
        <v>15</v>
      </c>
      <c r="J1245" t="n">
        <v>231.05</v>
      </c>
      <c r="K1245" t="n">
        <v>55.27</v>
      </c>
      <c r="L1245" t="n">
        <v>17.5</v>
      </c>
      <c r="M1245" t="n">
        <v>13</v>
      </c>
      <c r="N1245" t="n">
        <v>53.28</v>
      </c>
      <c r="O1245" t="n">
        <v>28730.85</v>
      </c>
      <c r="P1245" t="n">
        <v>337.66</v>
      </c>
      <c r="Q1245" t="n">
        <v>452.57</v>
      </c>
      <c r="R1245" t="n">
        <v>75.12</v>
      </c>
      <c r="S1245" t="n">
        <v>57.64</v>
      </c>
      <c r="T1245" t="n">
        <v>6621.53</v>
      </c>
      <c r="U1245" t="n">
        <v>0.77</v>
      </c>
      <c r="V1245" t="n">
        <v>0.88</v>
      </c>
      <c r="W1245" t="n">
        <v>6.82</v>
      </c>
      <c r="X1245" t="n">
        <v>0.4</v>
      </c>
      <c r="Y1245" t="n">
        <v>1</v>
      </c>
      <c r="Z1245" t="n">
        <v>10</v>
      </c>
    </row>
    <row r="1246">
      <c r="A1246" t="n">
        <v>67</v>
      </c>
      <c r="B1246" t="n">
        <v>105</v>
      </c>
      <c r="C1246" t="inlineStr">
        <is>
          <t xml:space="preserve">CONCLUIDO	</t>
        </is>
      </c>
      <c r="D1246" t="n">
        <v>3.6616</v>
      </c>
      <c r="E1246" t="n">
        <v>27.31</v>
      </c>
      <c r="F1246" t="n">
        <v>24.14</v>
      </c>
      <c r="G1246" t="n">
        <v>96.55</v>
      </c>
      <c r="H1246" t="n">
        <v>1.36</v>
      </c>
      <c r="I1246" t="n">
        <v>15</v>
      </c>
      <c r="J1246" t="n">
        <v>231.48</v>
      </c>
      <c r="K1246" t="n">
        <v>55.27</v>
      </c>
      <c r="L1246" t="n">
        <v>17.75</v>
      </c>
      <c r="M1246" t="n">
        <v>13</v>
      </c>
      <c r="N1246" t="n">
        <v>53.46</v>
      </c>
      <c r="O1246" t="n">
        <v>28783.34</v>
      </c>
      <c r="P1246" t="n">
        <v>337.72</v>
      </c>
      <c r="Q1246" t="n">
        <v>452.61</v>
      </c>
      <c r="R1246" t="n">
        <v>75.73999999999999</v>
      </c>
      <c r="S1246" t="n">
        <v>57.64</v>
      </c>
      <c r="T1246" t="n">
        <v>6933.63</v>
      </c>
      <c r="U1246" t="n">
        <v>0.76</v>
      </c>
      <c r="V1246" t="n">
        <v>0.88</v>
      </c>
      <c r="W1246" t="n">
        <v>6.82</v>
      </c>
      <c r="X1246" t="n">
        <v>0.41</v>
      </c>
      <c r="Y1246" t="n">
        <v>1</v>
      </c>
      <c r="Z1246" t="n">
        <v>10</v>
      </c>
    </row>
    <row r="1247">
      <c r="A1247" t="n">
        <v>68</v>
      </c>
      <c r="B1247" t="n">
        <v>105</v>
      </c>
      <c r="C1247" t="inlineStr">
        <is>
          <t xml:space="preserve">CONCLUIDO	</t>
        </is>
      </c>
      <c r="D1247" t="n">
        <v>3.6632</v>
      </c>
      <c r="E1247" t="n">
        <v>27.3</v>
      </c>
      <c r="F1247" t="n">
        <v>24.13</v>
      </c>
      <c r="G1247" t="n">
        <v>96.5</v>
      </c>
      <c r="H1247" t="n">
        <v>1.38</v>
      </c>
      <c r="I1247" t="n">
        <v>15</v>
      </c>
      <c r="J1247" t="n">
        <v>231.91</v>
      </c>
      <c r="K1247" t="n">
        <v>55.27</v>
      </c>
      <c r="L1247" t="n">
        <v>18</v>
      </c>
      <c r="M1247" t="n">
        <v>13</v>
      </c>
      <c r="N1247" t="n">
        <v>53.63</v>
      </c>
      <c r="O1247" t="n">
        <v>28835.89</v>
      </c>
      <c r="P1247" t="n">
        <v>337.22</v>
      </c>
      <c r="Q1247" t="n">
        <v>452.58</v>
      </c>
      <c r="R1247" t="n">
        <v>75.33</v>
      </c>
      <c r="S1247" t="n">
        <v>57.64</v>
      </c>
      <c r="T1247" t="n">
        <v>6728.54</v>
      </c>
      <c r="U1247" t="n">
        <v>0.77</v>
      </c>
      <c r="V1247" t="n">
        <v>0.88</v>
      </c>
      <c r="W1247" t="n">
        <v>6.82</v>
      </c>
      <c r="X1247" t="n">
        <v>0.4</v>
      </c>
      <c r="Y1247" t="n">
        <v>1</v>
      </c>
      <c r="Z1247" t="n">
        <v>10</v>
      </c>
    </row>
    <row r="1248">
      <c r="A1248" t="n">
        <v>69</v>
      </c>
      <c r="B1248" t="n">
        <v>105</v>
      </c>
      <c r="C1248" t="inlineStr">
        <is>
          <t xml:space="preserve">CONCLUIDO	</t>
        </is>
      </c>
      <c r="D1248" t="n">
        <v>3.665</v>
      </c>
      <c r="E1248" t="n">
        <v>27.29</v>
      </c>
      <c r="F1248" t="n">
        <v>24.11</v>
      </c>
      <c r="G1248" t="n">
        <v>96.45</v>
      </c>
      <c r="H1248" t="n">
        <v>1.4</v>
      </c>
      <c r="I1248" t="n">
        <v>15</v>
      </c>
      <c r="J1248" t="n">
        <v>232.33</v>
      </c>
      <c r="K1248" t="n">
        <v>55.27</v>
      </c>
      <c r="L1248" t="n">
        <v>18.25</v>
      </c>
      <c r="M1248" t="n">
        <v>13</v>
      </c>
      <c r="N1248" t="n">
        <v>53.81</v>
      </c>
      <c r="O1248" t="n">
        <v>28888.51</v>
      </c>
      <c r="P1248" t="n">
        <v>336.87</v>
      </c>
      <c r="Q1248" t="n">
        <v>452.62</v>
      </c>
      <c r="R1248" t="n">
        <v>75.06</v>
      </c>
      <c r="S1248" t="n">
        <v>57.64</v>
      </c>
      <c r="T1248" t="n">
        <v>6592.84</v>
      </c>
      <c r="U1248" t="n">
        <v>0.77</v>
      </c>
      <c r="V1248" t="n">
        <v>0.88</v>
      </c>
      <c r="W1248" t="n">
        <v>6.82</v>
      </c>
      <c r="X1248" t="n">
        <v>0.39</v>
      </c>
      <c r="Y1248" t="n">
        <v>1</v>
      </c>
      <c r="Z1248" t="n">
        <v>10</v>
      </c>
    </row>
    <row r="1249">
      <c r="A1249" t="n">
        <v>70</v>
      </c>
      <c r="B1249" t="n">
        <v>105</v>
      </c>
      <c r="C1249" t="inlineStr">
        <is>
          <t xml:space="preserve">CONCLUIDO	</t>
        </is>
      </c>
      <c r="D1249" t="n">
        <v>3.6638</v>
      </c>
      <c r="E1249" t="n">
        <v>27.29</v>
      </c>
      <c r="F1249" t="n">
        <v>24.12</v>
      </c>
      <c r="G1249" t="n">
        <v>96.48</v>
      </c>
      <c r="H1249" t="n">
        <v>1.41</v>
      </c>
      <c r="I1249" t="n">
        <v>15</v>
      </c>
      <c r="J1249" t="n">
        <v>232.76</v>
      </c>
      <c r="K1249" t="n">
        <v>55.27</v>
      </c>
      <c r="L1249" t="n">
        <v>18.5</v>
      </c>
      <c r="M1249" t="n">
        <v>13</v>
      </c>
      <c r="N1249" t="n">
        <v>53.99</v>
      </c>
      <c r="O1249" t="n">
        <v>28941.18</v>
      </c>
      <c r="P1249" t="n">
        <v>336.72</v>
      </c>
      <c r="Q1249" t="n">
        <v>452.57</v>
      </c>
      <c r="R1249" t="n">
        <v>75.29000000000001</v>
      </c>
      <c r="S1249" t="n">
        <v>57.64</v>
      </c>
      <c r="T1249" t="n">
        <v>6706.77</v>
      </c>
      <c r="U1249" t="n">
        <v>0.77</v>
      </c>
      <c r="V1249" t="n">
        <v>0.88</v>
      </c>
      <c r="W1249" t="n">
        <v>6.82</v>
      </c>
      <c r="X1249" t="n">
        <v>0.4</v>
      </c>
      <c r="Y1249" t="n">
        <v>1</v>
      </c>
      <c r="Z1249" t="n">
        <v>10</v>
      </c>
    </row>
    <row r="1250">
      <c r="A1250" t="n">
        <v>71</v>
      </c>
      <c r="B1250" t="n">
        <v>105</v>
      </c>
      <c r="C1250" t="inlineStr">
        <is>
          <t xml:space="preserve">CONCLUIDO	</t>
        </is>
      </c>
      <c r="D1250" t="n">
        <v>3.6711</v>
      </c>
      <c r="E1250" t="n">
        <v>27.24</v>
      </c>
      <c r="F1250" t="n">
        <v>24.11</v>
      </c>
      <c r="G1250" t="n">
        <v>103.32</v>
      </c>
      <c r="H1250" t="n">
        <v>1.43</v>
      </c>
      <c r="I1250" t="n">
        <v>14</v>
      </c>
      <c r="J1250" t="n">
        <v>233.19</v>
      </c>
      <c r="K1250" t="n">
        <v>55.27</v>
      </c>
      <c r="L1250" t="n">
        <v>18.75</v>
      </c>
      <c r="M1250" t="n">
        <v>12</v>
      </c>
      <c r="N1250" t="n">
        <v>54.17</v>
      </c>
      <c r="O1250" t="n">
        <v>28993.92</v>
      </c>
      <c r="P1250" t="n">
        <v>337.18</v>
      </c>
      <c r="Q1250" t="n">
        <v>452.63</v>
      </c>
      <c r="R1250" t="n">
        <v>74.81</v>
      </c>
      <c r="S1250" t="n">
        <v>57.64</v>
      </c>
      <c r="T1250" t="n">
        <v>6473.09</v>
      </c>
      <c r="U1250" t="n">
        <v>0.77</v>
      </c>
      <c r="V1250" t="n">
        <v>0.88</v>
      </c>
      <c r="W1250" t="n">
        <v>6.82</v>
      </c>
      <c r="X1250" t="n">
        <v>0.38</v>
      </c>
      <c r="Y1250" t="n">
        <v>1</v>
      </c>
      <c r="Z1250" t="n">
        <v>10</v>
      </c>
    </row>
    <row r="1251">
      <c r="A1251" t="n">
        <v>72</v>
      </c>
      <c r="B1251" t="n">
        <v>105</v>
      </c>
      <c r="C1251" t="inlineStr">
        <is>
          <t xml:space="preserve">CONCLUIDO	</t>
        </is>
      </c>
      <c r="D1251" t="n">
        <v>3.6729</v>
      </c>
      <c r="E1251" t="n">
        <v>27.23</v>
      </c>
      <c r="F1251" t="n">
        <v>24.09</v>
      </c>
      <c r="G1251" t="n">
        <v>103.26</v>
      </c>
      <c r="H1251" t="n">
        <v>1.45</v>
      </c>
      <c r="I1251" t="n">
        <v>14</v>
      </c>
      <c r="J1251" t="n">
        <v>233.62</v>
      </c>
      <c r="K1251" t="n">
        <v>55.27</v>
      </c>
      <c r="L1251" t="n">
        <v>19</v>
      </c>
      <c r="M1251" t="n">
        <v>12</v>
      </c>
      <c r="N1251" t="n">
        <v>54.34</v>
      </c>
      <c r="O1251" t="n">
        <v>29046.73</v>
      </c>
      <c r="P1251" t="n">
        <v>336.81</v>
      </c>
      <c r="Q1251" t="n">
        <v>452.59</v>
      </c>
      <c r="R1251" t="n">
        <v>74.25</v>
      </c>
      <c r="S1251" t="n">
        <v>57.64</v>
      </c>
      <c r="T1251" t="n">
        <v>6195.39</v>
      </c>
      <c r="U1251" t="n">
        <v>0.78</v>
      </c>
      <c r="V1251" t="n">
        <v>0.88</v>
      </c>
      <c r="W1251" t="n">
        <v>6.82</v>
      </c>
      <c r="X1251" t="n">
        <v>0.37</v>
      </c>
      <c r="Y1251" t="n">
        <v>1</v>
      </c>
      <c r="Z1251" t="n">
        <v>10</v>
      </c>
    </row>
    <row r="1252">
      <c r="A1252" t="n">
        <v>73</v>
      </c>
      <c r="B1252" t="n">
        <v>105</v>
      </c>
      <c r="C1252" t="inlineStr">
        <is>
          <t xml:space="preserve">CONCLUIDO	</t>
        </is>
      </c>
      <c r="D1252" t="n">
        <v>3.6715</v>
      </c>
      <c r="E1252" t="n">
        <v>27.24</v>
      </c>
      <c r="F1252" t="n">
        <v>24.1</v>
      </c>
      <c r="G1252" t="n">
        <v>103.3</v>
      </c>
      <c r="H1252" t="n">
        <v>1.46</v>
      </c>
      <c r="I1252" t="n">
        <v>14</v>
      </c>
      <c r="J1252" t="n">
        <v>234.04</v>
      </c>
      <c r="K1252" t="n">
        <v>55.27</v>
      </c>
      <c r="L1252" t="n">
        <v>19.25</v>
      </c>
      <c r="M1252" t="n">
        <v>12</v>
      </c>
      <c r="N1252" t="n">
        <v>54.52</v>
      </c>
      <c r="O1252" t="n">
        <v>29099.59</v>
      </c>
      <c r="P1252" t="n">
        <v>336.44</v>
      </c>
      <c r="Q1252" t="n">
        <v>452.6</v>
      </c>
      <c r="R1252" t="n">
        <v>74.81</v>
      </c>
      <c r="S1252" t="n">
        <v>57.64</v>
      </c>
      <c r="T1252" t="n">
        <v>6473.54</v>
      </c>
      <c r="U1252" t="n">
        <v>0.77</v>
      </c>
      <c r="V1252" t="n">
        <v>0.88</v>
      </c>
      <c r="W1252" t="n">
        <v>6.82</v>
      </c>
      <c r="X1252" t="n">
        <v>0.38</v>
      </c>
      <c r="Y1252" t="n">
        <v>1</v>
      </c>
      <c r="Z1252" t="n">
        <v>10</v>
      </c>
    </row>
    <row r="1253">
      <c r="A1253" t="n">
        <v>74</v>
      </c>
      <c r="B1253" t="n">
        <v>105</v>
      </c>
      <c r="C1253" t="inlineStr">
        <is>
          <t xml:space="preserve">CONCLUIDO	</t>
        </is>
      </c>
      <c r="D1253" t="n">
        <v>3.6737</v>
      </c>
      <c r="E1253" t="n">
        <v>27.22</v>
      </c>
      <c r="F1253" t="n">
        <v>24.09</v>
      </c>
      <c r="G1253" t="n">
        <v>103.23</v>
      </c>
      <c r="H1253" t="n">
        <v>1.48</v>
      </c>
      <c r="I1253" t="n">
        <v>14</v>
      </c>
      <c r="J1253" t="n">
        <v>234.47</v>
      </c>
      <c r="K1253" t="n">
        <v>55.27</v>
      </c>
      <c r="L1253" t="n">
        <v>19.5</v>
      </c>
      <c r="M1253" t="n">
        <v>12</v>
      </c>
      <c r="N1253" t="n">
        <v>54.7</v>
      </c>
      <c r="O1253" t="n">
        <v>29152.52</v>
      </c>
      <c r="P1253" t="n">
        <v>335.9</v>
      </c>
      <c r="Q1253" t="n">
        <v>452.57</v>
      </c>
      <c r="R1253" t="n">
        <v>74.06</v>
      </c>
      <c r="S1253" t="n">
        <v>57.64</v>
      </c>
      <c r="T1253" t="n">
        <v>6099.69</v>
      </c>
      <c r="U1253" t="n">
        <v>0.78</v>
      </c>
      <c r="V1253" t="n">
        <v>0.88</v>
      </c>
      <c r="W1253" t="n">
        <v>6.82</v>
      </c>
      <c r="X1253" t="n">
        <v>0.36</v>
      </c>
      <c r="Y1253" t="n">
        <v>1</v>
      </c>
      <c r="Z1253" t="n">
        <v>10</v>
      </c>
    </row>
    <row r="1254">
      <c r="A1254" t="n">
        <v>75</v>
      </c>
      <c r="B1254" t="n">
        <v>105</v>
      </c>
      <c r="C1254" t="inlineStr">
        <is>
          <t xml:space="preserve">CONCLUIDO	</t>
        </is>
      </c>
      <c r="D1254" t="n">
        <v>3.6726</v>
      </c>
      <c r="E1254" t="n">
        <v>27.23</v>
      </c>
      <c r="F1254" t="n">
        <v>24.1</v>
      </c>
      <c r="G1254" t="n">
        <v>103.27</v>
      </c>
      <c r="H1254" t="n">
        <v>1.49</v>
      </c>
      <c r="I1254" t="n">
        <v>14</v>
      </c>
      <c r="J1254" t="n">
        <v>234.9</v>
      </c>
      <c r="K1254" t="n">
        <v>55.27</v>
      </c>
      <c r="L1254" t="n">
        <v>19.75</v>
      </c>
      <c r="M1254" t="n">
        <v>12</v>
      </c>
      <c r="N1254" t="n">
        <v>54.88</v>
      </c>
      <c r="O1254" t="n">
        <v>29205.51</v>
      </c>
      <c r="P1254" t="n">
        <v>335.03</v>
      </c>
      <c r="Q1254" t="n">
        <v>452.55</v>
      </c>
      <c r="R1254" t="n">
        <v>74.53</v>
      </c>
      <c r="S1254" t="n">
        <v>57.64</v>
      </c>
      <c r="T1254" t="n">
        <v>6334.02</v>
      </c>
      <c r="U1254" t="n">
        <v>0.77</v>
      </c>
      <c r="V1254" t="n">
        <v>0.88</v>
      </c>
      <c r="W1254" t="n">
        <v>6.82</v>
      </c>
      <c r="X1254" t="n">
        <v>0.37</v>
      </c>
      <c r="Y1254" t="n">
        <v>1</v>
      </c>
      <c r="Z1254" t="n">
        <v>10</v>
      </c>
    </row>
    <row r="1255">
      <c r="A1255" t="n">
        <v>76</v>
      </c>
      <c r="B1255" t="n">
        <v>105</v>
      </c>
      <c r="C1255" t="inlineStr">
        <is>
          <t xml:space="preserve">CONCLUIDO	</t>
        </is>
      </c>
      <c r="D1255" t="n">
        <v>3.6802</v>
      </c>
      <c r="E1255" t="n">
        <v>27.17</v>
      </c>
      <c r="F1255" t="n">
        <v>24.08</v>
      </c>
      <c r="G1255" t="n">
        <v>111.14</v>
      </c>
      <c r="H1255" t="n">
        <v>1.51</v>
      </c>
      <c r="I1255" t="n">
        <v>13</v>
      </c>
      <c r="J1255" t="n">
        <v>235.33</v>
      </c>
      <c r="K1255" t="n">
        <v>55.27</v>
      </c>
      <c r="L1255" t="n">
        <v>20</v>
      </c>
      <c r="M1255" t="n">
        <v>11</v>
      </c>
      <c r="N1255" t="n">
        <v>55.06</v>
      </c>
      <c r="O1255" t="n">
        <v>29258.57</v>
      </c>
      <c r="P1255" t="n">
        <v>334.49</v>
      </c>
      <c r="Q1255" t="n">
        <v>452.55</v>
      </c>
      <c r="R1255" t="n">
        <v>74.02</v>
      </c>
      <c r="S1255" t="n">
        <v>57.64</v>
      </c>
      <c r="T1255" t="n">
        <v>6084.2</v>
      </c>
      <c r="U1255" t="n">
        <v>0.78</v>
      </c>
      <c r="V1255" t="n">
        <v>0.88</v>
      </c>
      <c r="W1255" t="n">
        <v>6.82</v>
      </c>
      <c r="X1255" t="n">
        <v>0.36</v>
      </c>
      <c r="Y1255" t="n">
        <v>1</v>
      </c>
      <c r="Z1255" t="n">
        <v>10</v>
      </c>
    </row>
    <row r="1256">
      <c r="A1256" t="n">
        <v>77</v>
      </c>
      <c r="B1256" t="n">
        <v>105</v>
      </c>
      <c r="C1256" t="inlineStr">
        <is>
          <t xml:space="preserve">CONCLUIDO	</t>
        </is>
      </c>
      <c r="D1256" t="n">
        <v>3.6808</v>
      </c>
      <c r="E1256" t="n">
        <v>27.17</v>
      </c>
      <c r="F1256" t="n">
        <v>24.08</v>
      </c>
      <c r="G1256" t="n">
        <v>111.12</v>
      </c>
      <c r="H1256" t="n">
        <v>1.53</v>
      </c>
      <c r="I1256" t="n">
        <v>13</v>
      </c>
      <c r="J1256" t="n">
        <v>235.76</v>
      </c>
      <c r="K1256" t="n">
        <v>55.27</v>
      </c>
      <c r="L1256" t="n">
        <v>20.25</v>
      </c>
      <c r="M1256" t="n">
        <v>11</v>
      </c>
      <c r="N1256" t="n">
        <v>55.24</v>
      </c>
      <c r="O1256" t="n">
        <v>29311.69</v>
      </c>
      <c r="P1256" t="n">
        <v>335.15</v>
      </c>
      <c r="Q1256" t="n">
        <v>452.58</v>
      </c>
      <c r="R1256" t="n">
        <v>73.92</v>
      </c>
      <c r="S1256" t="n">
        <v>57.64</v>
      </c>
      <c r="T1256" t="n">
        <v>6031.11</v>
      </c>
      <c r="U1256" t="n">
        <v>0.78</v>
      </c>
      <c r="V1256" t="n">
        <v>0.88</v>
      </c>
      <c r="W1256" t="n">
        <v>6.81</v>
      </c>
      <c r="X1256" t="n">
        <v>0.35</v>
      </c>
      <c r="Y1256" t="n">
        <v>1</v>
      </c>
      <c r="Z1256" t="n">
        <v>10</v>
      </c>
    </row>
    <row r="1257">
      <c r="A1257" t="n">
        <v>78</v>
      </c>
      <c r="B1257" t="n">
        <v>105</v>
      </c>
      <c r="C1257" t="inlineStr">
        <is>
          <t xml:space="preserve">CONCLUIDO	</t>
        </is>
      </c>
      <c r="D1257" t="n">
        <v>3.6805</v>
      </c>
      <c r="E1257" t="n">
        <v>27.17</v>
      </c>
      <c r="F1257" t="n">
        <v>24.08</v>
      </c>
      <c r="G1257" t="n">
        <v>111.13</v>
      </c>
      <c r="H1257" t="n">
        <v>1.54</v>
      </c>
      <c r="I1257" t="n">
        <v>13</v>
      </c>
      <c r="J1257" t="n">
        <v>236.2</v>
      </c>
      <c r="K1257" t="n">
        <v>55.27</v>
      </c>
      <c r="L1257" t="n">
        <v>20.5</v>
      </c>
      <c r="M1257" t="n">
        <v>11</v>
      </c>
      <c r="N1257" t="n">
        <v>55.42</v>
      </c>
      <c r="O1257" t="n">
        <v>29364.87</v>
      </c>
      <c r="P1257" t="n">
        <v>335.59</v>
      </c>
      <c r="Q1257" t="n">
        <v>452.64</v>
      </c>
      <c r="R1257" t="n">
        <v>73.88</v>
      </c>
      <c r="S1257" t="n">
        <v>57.64</v>
      </c>
      <c r="T1257" t="n">
        <v>6015.39</v>
      </c>
      <c r="U1257" t="n">
        <v>0.78</v>
      </c>
      <c r="V1257" t="n">
        <v>0.88</v>
      </c>
      <c r="W1257" t="n">
        <v>6.82</v>
      </c>
      <c r="X1257" t="n">
        <v>0.35</v>
      </c>
      <c r="Y1257" t="n">
        <v>1</v>
      </c>
      <c r="Z1257" t="n">
        <v>10</v>
      </c>
    </row>
    <row r="1258">
      <c r="A1258" t="n">
        <v>79</v>
      </c>
      <c r="B1258" t="n">
        <v>105</v>
      </c>
      <c r="C1258" t="inlineStr">
        <is>
          <t xml:space="preserve">CONCLUIDO	</t>
        </is>
      </c>
      <c r="D1258" t="n">
        <v>3.6829</v>
      </c>
      <c r="E1258" t="n">
        <v>27.15</v>
      </c>
      <c r="F1258" t="n">
        <v>24.06</v>
      </c>
      <c r="G1258" t="n">
        <v>111.05</v>
      </c>
      <c r="H1258" t="n">
        <v>1.56</v>
      </c>
      <c r="I1258" t="n">
        <v>13</v>
      </c>
      <c r="J1258" t="n">
        <v>236.63</v>
      </c>
      <c r="K1258" t="n">
        <v>55.27</v>
      </c>
      <c r="L1258" t="n">
        <v>20.75</v>
      </c>
      <c r="M1258" t="n">
        <v>11</v>
      </c>
      <c r="N1258" t="n">
        <v>55.6</v>
      </c>
      <c r="O1258" t="n">
        <v>29418.12</v>
      </c>
      <c r="P1258" t="n">
        <v>335.72</v>
      </c>
      <c r="Q1258" t="n">
        <v>452.61</v>
      </c>
      <c r="R1258" t="n">
        <v>73.18000000000001</v>
      </c>
      <c r="S1258" t="n">
        <v>57.64</v>
      </c>
      <c r="T1258" t="n">
        <v>5662.87</v>
      </c>
      <c r="U1258" t="n">
        <v>0.79</v>
      </c>
      <c r="V1258" t="n">
        <v>0.88</v>
      </c>
      <c r="W1258" t="n">
        <v>6.82</v>
      </c>
      <c r="X1258" t="n">
        <v>0.34</v>
      </c>
      <c r="Y1258" t="n">
        <v>1</v>
      </c>
      <c r="Z1258" t="n">
        <v>10</v>
      </c>
    </row>
    <row r="1259">
      <c r="A1259" t="n">
        <v>80</v>
      </c>
      <c r="B1259" t="n">
        <v>105</v>
      </c>
      <c r="C1259" t="inlineStr">
        <is>
          <t xml:space="preserve">CONCLUIDO	</t>
        </is>
      </c>
      <c r="D1259" t="n">
        <v>3.6811</v>
      </c>
      <c r="E1259" t="n">
        <v>27.17</v>
      </c>
      <c r="F1259" t="n">
        <v>24.07</v>
      </c>
      <c r="G1259" t="n">
        <v>111.11</v>
      </c>
      <c r="H1259" t="n">
        <v>1.58</v>
      </c>
      <c r="I1259" t="n">
        <v>13</v>
      </c>
      <c r="J1259" t="n">
        <v>237.06</v>
      </c>
      <c r="K1259" t="n">
        <v>55.27</v>
      </c>
      <c r="L1259" t="n">
        <v>21</v>
      </c>
      <c r="M1259" t="n">
        <v>11</v>
      </c>
      <c r="N1259" t="n">
        <v>55.79</v>
      </c>
      <c r="O1259" t="n">
        <v>29471.44</v>
      </c>
      <c r="P1259" t="n">
        <v>335.58</v>
      </c>
      <c r="Q1259" t="n">
        <v>452.59</v>
      </c>
      <c r="R1259" t="n">
        <v>73.63</v>
      </c>
      <c r="S1259" t="n">
        <v>57.64</v>
      </c>
      <c r="T1259" t="n">
        <v>5886.41</v>
      </c>
      <c r="U1259" t="n">
        <v>0.78</v>
      </c>
      <c r="V1259" t="n">
        <v>0.88</v>
      </c>
      <c r="W1259" t="n">
        <v>6.82</v>
      </c>
      <c r="X1259" t="n">
        <v>0.35</v>
      </c>
      <c r="Y1259" t="n">
        <v>1</v>
      </c>
      <c r="Z1259" t="n">
        <v>10</v>
      </c>
    </row>
    <row r="1260">
      <c r="A1260" t="n">
        <v>81</v>
      </c>
      <c r="B1260" t="n">
        <v>105</v>
      </c>
      <c r="C1260" t="inlineStr">
        <is>
          <t xml:space="preserve">CONCLUIDO	</t>
        </is>
      </c>
      <c r="D1260" t="n">
        <v>3.6832</v>
      </c>
      <c r="E1260" t="n">
        <v>27.15</v>
      </c>
      <c r="F1260" t="n">
        <v>24.06</v>
      </c>
      <c r="G1260" t="n">
        <v>111.04</v>
      </c>
      <c r="H1260" t="n">
        <v>1.59</v>
      </c>
      <c r="I1260" t="n">
        <v>13</v>
      </c>
      <c r="J1260" t="n">
        <v>237.49</v>
      </c>
      <c r="K1260" t="n">
        <v>55.27</v>
      </c>
      <c r="L1260" t="n">
        <v>21.25</v>
      </c>
      <c r="M1260" t="n">
        <v>11</v>
      </c>
      <c r="N1260" t="n">
        <v>55.97</v>
      </c>
      <c r="O1260" t="n">
        <v>29524.81</v>
      </c>
      <c r="P1260" t="n">
        <v>334.67</v>
      </c>
      <c r="Q1260" t="n">
        <v>452.56</v>
      </c>
      <c r="R1260" t="n">
        <v>73.23</v>
      </c>
      <c r="S1260" t="n">
        <v>57.64</v>
      </c>
      <c r="T1260" t="n">
        <v>5690.06</v>
      </c>
      <c r="U1260" t="n">
        <v>0.79</v>
      </c>
      <c r="V1260" t="n">
        <v>0.88</v>
      </c>
      <c r="W1260" t="n">
        <v>6.81</v>
      </c>
      <c r="X1260" t="n">
        <v>0.33</v>
      </c>
      <c r="Y1260" t="n">
        <v>1</v>
      </c>
      <c r="Z1260" t="n">
        <v>10</v>
      </c>
    </row>
    <row r="1261">
      <c r="A1261" t="n">
        <v>82</v>
      </c>
      <c r="B1261" t="n">
        <v>105</v>
      </c>
      <c r="C1261" t="inlineStr">
        <is>
          <t xml:space="preserve">CONCLUIDO	</t>
        </is>
      </c>
      <c r="D1261" t="n">
        <v>3.6811</v>
      </c>
      <c r="E1261" t="n">
        <v>27.17</v>
      </c>
      <c r="F1261" t="n">
        <v>24.07</v>
      </c>
      <c r="G1261" t="n">
        <v>111.11</v>
      </c>
      <c r="H1261" t="n">
        <v>1.61</v>
      </c>
      <c r="I1261" t="n">
        <v>13</v>
      </c>
      <c r="J1261" t="n">
        <v>237.93</v>
      </c>
      <c r="K1261" t="n">
        <v>55.27</v>
      </c>
      <c r="L1261" t="n">
        <v>21.5</v>
      </c>
      <c r="M1261" t="n">
        <v>11</v>
      </c>
      <c r="N1261" t="n">
        <v>56.15</v>
      </c>
      <c r="O1261" t="n">
        <v>29578.26</v>
      </c>
      <c r="P1261" t="n">
        <v>334.14</v>
      </c>
      <c r="Q1261" t="n">
        <v>452.58</v>
      </c>
      <c r="R1261" t="n">
        <v>73.84</v>
      </c>
      <c r="S1261" t="n">
        <v>57.64</v>
      </c>
      <c r="T1261" t="n">
        <v>5994.09</v>
      </c>
      <c r="U1261" t="n">
        <v>0.78</v>
      </c>
      <c r="V1261" t="n">
        <v>0.88</v>
      </c>
      <c r="W1261" t="n">
        <v>6.81</v>
      </c>
      <c r="X1261" t="n">
        <v>0.35</v>
      </c>
      <c r="Y1261" t="n">
        <v>1</v>
      </c>
      <c r="Z1261" t="n">
        <v>10</v>
      </c>
    </row>
    <row r="1262">
      <c r="A1262" t="n">
        <v>83</v>
      </c>
      <c r="B1262" t="n">
        <v>105</v>
      </c>
      <c r="C1262" t="inlineStr">
        <is>
          <t xml:space="preserve">CONCLUIDO	</t>
        </is>
      </c>
      <c r="D1262" t="n">
        <v>3.6937</v>
      </c>
      <c r="E1262" t="n">
        <v>27.07</v>
      </c>
      <c r="F1262" t="n">
        <v>24.02</v>
      </c>
      <c r="G1262" t="n">
        <v>120.11</v>
      </c>
      <c r="H1262" t="n">
        <v>1.62</v>
      </c>
      <c r="I1262" t="n">
        <v>12</v>
      </c>
      <c r="J1262" t="n">
        <v>238.36</v>
      </c>
      <c r="K1262" t="n">
        <v>55.27</v>
      </c>
      <c r="L1262" t="n">
        <v>21.75</v>
      </c>
      <c r="M1262" t="n">
        <v>10</v>
      </c>
      <c r="N1262" t="n">
        <v>56.34</v>
      </c>
      <c r="O1262" t="n">
        <v>29631.77</v>
      </c>
      <c r="P1262" t="n">
        <v>332.77</v>
      </c>
      <c r="Q1262" t="n">
        <v>452.55</v>
      </c>
      <c r="R1262" t="n">
        <v>72.03</v>
      </c>
      <c r="S1262" t="n">
        <v>57.64</v>
      </c>
      <c r="T1262" t="n">
        <v>5090.99</v>
      </c>
      <c r="U1262" t="n">
        <v>0.8</v>
      </c>
      <c r="V1262" t="n">
        <v>0.88</v>
      </c>
      <c r="W1262" t="n">
        <v>6.81</v>
      </c>
      <c r="X1262" t="n">
        <v>0.3</v>
      </c>
      <c r="Y1262" t="n">
        <v>1</v>
      </c>
      <c r="Z1262" t="n">
        <v>10</v>
      </c>
    </row>
    <row r="1263">
      <c r="A1263" t="n">
        <v>84</v>
      </c>
      <c r="B1263" t="n">
        <v>105</v>
      </c>
      <c r="C1263" t="inlineStr">
        <is>
          <t xml:space="preserve">CONCLUIDO	</t>
        </is>
      </c>
      <c r="D1263" t="n">
        <v>3.6916</v>
      </c>
      <c r="E1263" t="n">
        <v>27.09</v>
      </c>
      <c r="F1263" t="n">
        <v>24.04</v>
      </c>
      <c r="G1263" t="n">
        <v>120.18</v>
      </c>
      <c r="H1263" t="n">
        <v>1.64</v>
      </c>
      <c r="I1263" t="n">
        <v>12</v>
      </c>
      <c r="J1263" t="n">
        <v>238.79</v>
      </c>
      <c r="K1263" t="n">
        <v>55.27</v>
      </c>
      <c r="L1263" t="n">
        <v>22</v>
      </c>
      <c r="M1263" t="n">
        <v>10</v>
      </c>
      <c r="N1263" t="n">
        <v>56.52</v>
      </c>
      <c r="O1263" t="n">
        <v>29685.34</v>
      </c>
      <c r="P1263" t="n">
        <v>333.21</v>
      </c>
      <c r="Q1263" t="n">
        <v>452.6</v>
      </c>
      <c r="R1263" t="n">
        <v>72.23</v>
      </c>
      <c r="S1263" t="n">
        <v>57.64</v>
      </c>
      <c r="T1263" t="n">
        <v>5195.36</v>
      </c>
      <c r="U1263" t="n">
        <v>0.8</v>
      </c>
      <c r="V1263" t="n">
        <v>0.88</v>
      </c>
      <c r="W1263" t="n">
        <v>6.82</v>
      </c>
      <c r="X1263" t="n">
        <v>0.31</v>
      </c>
      <c r="Y1263" t="n">
        <v>1</v>
      </c>
      <c r="Z1263" t="n">
        <v>10</v>
      </c>
    </row>
    <row r="1264">
      <c r="A1264" t="n">
        <v>85</v>
      </c>
      <c r="B1264" t="n">
        <v>105</v>
      </c>
      <c r="C1264" t="inlineStr">
        <is>
          <t xml:space="preserve">CONCLUIDO	</t>
        </is>
      </c>
      <c r="D1264" t="n">
        <v>3.693</v>
      </c>
      <c r="E1264" t="n">
        <v>27.08</v>
      </c>
      <c r="F1264" t="n">
        <v>24.03</v>
      </c>
      <c r="G1264" t="n">
        <v>120.14</v>
      </c>
      <c r="H1264" t="n">
        <v>1.65</v>
      </c>
      <c r="I1264" t="n">
        <v>12</v>
      </c>
      <c r="J1264" t="n">
        <v>239.23</v>
      </c>
      <c r="K1264" t="n">
        <v>55.27</v>
      </c>
      <c r="L1264" t="n">
        <v>22.25</v>
      </c>
      <c r="M1264" t="n">
        <v>10</v>
      </c>
      <c r="N1264" t="n">
        <v>56.71</v>
      </c>
      <c r="O1264" t="n">
        <v>29738.98</v>
      </c>
      <c r="P1264" t="n">
        <v>333.44</v>
      </c>
      <c r="Q1264" t="n">
        <v>452.61</v>
      </c>
      <c r="R1264" t="n">
        <v>72.12</v>
      </c>
      <c r="S1264" t="n">
        <v>57.64</v>
      </c>
      <c r="T1264" t="n">
        <v>5135.73</v>
      </c>
      <c r="U1264" t="n">
        <v>0.8</v>
      </c>
      <c r="V1264" t="n">
        <v>0.88</v>
      </c>
      <c r="W1264" t="n">
        <v>6.81</v>
      </c>
      <c r="X1264" t="n">
        <v>0.3</v>
      </c>
      <c r="Y1264" t="n">
        <v>1</v>
      </c>
      <c r="Z1264" t="n">
        <v>10</v>
      </c>
    </row>
    <row r="1265">
      <c r="A1265" t="n">
        <v>86</v>
      </c>
      <c r="B1265" t="n">
        <v>105</v>
      </c>
      <c r="C1265" t="inlineStr">
        <is>
          <t xml:space="preserve">CONCLUIDO	</t>
        </is>
      </c>
      <c r="D1265" t="n">
        <v>3.6925</v>
      </c>
      <c r="E1265" t="n">
        <v>27.08</v>
      </c>
      <c r="F1265" t="n">
        <v>24.03</v>
      </c>
      <c r="G1265" t="n">
        <v>120.15</v>
      </c>
      <c r="H1265" t="n">
        <v>1.67</v>
      </c>
      <c r="I1265" t="n">
        <v>12</v>
      </c>
      <c r="J1265" t="n">
        <v>239.66</v>
      </c>
      <c r="K1265" t="n">
        <v>55.27</v>
      </c>
      <c r="L1265" t="n">
        <v>22.5</v>
      </c>
      <c r="M1265" t="n">
        <v>10</v>
      </c>
      <c r="N1265" t="n">
        <v>56.89</v>
      </c>
      <c r="O1265" t="n">
        <v>29792.69</v>
      </c>
      <c r="P1265" t="n">
        <v>333.44</v>
      </c>
      <c r="Q1265" t="n">
        <v>452.56</v>
      </c>
      <c r="R1265" t="n">
        <v>72.37</v>
      </c>
      <c r="S1265" t="n">
        <v>57.64</v>
      </c>
      <c r="T1265" t="n">
        <v>5260.52</v>
      </c>
      <c r="U1265" t="n">
        <v>0.8</v>
      </c>
      <c r="V1265" t="n">
        <v>0.88</v>
      </c>
      <c r="W1265" t="n">
        <v>6.81</v>
      </c>
      <c r="X1265" t="n">
        <v>0.31</v>
      </c>
      <c r="Y1265" t="n">
        <v>1</v>
      </c>
      <c r="Z1265" t="n">
        <v>10</v>
      </c>
    </row>
    <row r="1266">
      <c r="A1266" t="n">
        <v>87</v>
      </c>
      <c r="B1266" t="n">
        <v>105</v>
      </c>
      <c r="C1266" t="inlineStr">
        <is>
          <t xml:space="preserve">CONCLUIDO	</t>
        </is>
      </c>
      <c r="D1266" t="n">
        <v>3.691</v>
      </c>
      <c r="E1266" t="n">
        <v>27.09</v>
      </c>
      <c r="F1266" t="n">
        <v>24.04</v>
      </c>
      <c r="G1266" t="n">
        <v>120.21</v>
      </c>
      <c r="H1266" t="n">
        <v>1.69</v>
      </c>
      <c r="I1266" t="n">
        <v>12</v>
      </c>
      <c r="J1266" t="n">
        <v>240.1</v>
      </c>
      <c r="K1266" t="n">
        <v>55.27</v>
      </c>
      <c r="L1266" t="n">
        <v>22.75</v>
      </c>
      <c r="M1266" t="n">
        <v>10</v>
      </c>
      <c r="N1266" t="n">
        <v>57.08</v>
      </c>
      <c r="O1266" t="n">
        <v>29846.46</v>
      </c>
      <c r="P1266" t="n">
        <v>333.58</v>
      </c>
      <c r="Q1266" t="n">
        <v>452.6</v>
      </c>
      <c r="R1266" t="n">
        <v>72.48</v>
      </c>
      <c r="S1266" t="n">
        <v>57.64</v>
      </c>
      <c r="T1266" t="n">
        <v>5317.24</v>
      </c>
      <c r="U1266" t="n">
        <v>0.8</v>
      </c>
      <c r="V1266" t="n">
        <v>0.88</v>
      </c>
      <c r="W1266" t="n">
        <v>6.82</v>
      </c>
      <c r="X1266" t="n">
        <v>0.32</v>
      </c>
      <c r="Y1266" t="n">
        <v>1</v>
      </c>
      <c r="Z1266" t="n">
        <v>10</v>
      </c>
    </row>
    <row r="1267">
      <c r="A1267" t="n">
        <v>88</v>
      </c>
      <c r="B1267" t="n">
        <v>105</v>
      </c>
      <c r="C1267" t="inlineStr">
        <is>
          <t xml:space="preserve">CONCLUIDO	</t>
        </is>
      </c>
      <c r="D1267" t="n">
        <v>3.6916</v>
      </c>
      <c r="E1267" t="n">
        <v>27.09</v>
      </c>
      <c r="F1267" t="n">
        <v>24.04</v>
      </c>
      <c r="G1267" t="n">
        <v>120.19</v>
      </c>
      <c r="H1267" t="n">
        <v>1.7</v>
      </c>
      <c r="I1267" t="n">
        <v>12</v>
      </c>
      <c r="J1267" t="n">
        <v>240.54</v>
      </c>
      <c r="K1267" t="n">
        <v>55.27</v>
      </c>
      <c r="L1267" t="n">
        <v>23</v>
      </c>
      <c r="M1267" t="n">
        <v>10</v>
      </c>
      <c r="N1267" t="n">
        <v>57.26</v>
      </c>
      <c r="O1267" t="n">
        <v>29900.43</v>
      </c>
      <c r="P1267" t="n">
        <v>333.47</v>
      </c>
      <c r="Q1267" t="n">
        <v>452.57</v>
      </c>
      <c r="R1267" t="n">
        <v>72.54000000000001</v>
      </c>
      <c r="S1267" t="n">
        <v>57.64</v>
      </c>
      <c r="T1267" t="n">
        <v>5350.2</v>
      </c>
      <c r="U1267" t="n">
        <v>0.79</v>
      </c>
      <c r="V1267" t="n">
        <v>0.88</v>
      </c>
      <c r="W1267" t="n">
        <v>6.81</v>
      </c>
      <c r="X1267" t="n">
        <v>0.31</v>
      </c>
      <c r="Y1267" t="n">
        <v>1</v>
      </c>
      <c r="Z1267" t="n">
        <v>10</v>
      </c>
    </row>
    <row r="1268">
      <c r="A1268" t="n">
        <v>89</v>
      </c>
      <c r="B1268" t="n">
        <v>105</v>
      </c>
      <c r="C1268" t="inlineStr">
        <is>
          <t xml:space="preserve">CONCLUIDO	</t>
        </is>
      </c>
      <c r="D1268" t="n">
        <v>3.6903</v>
      </c>
      <c r="E1268" t="n">
        <v>27.1</v>
      </c>
      <c r="F1268" t="n">
        <v>24.05</v>
      </c>
      <c r="G1268" t="n">
        <v>120.23</v>
      </c>
      <c r="H1268" t="n">
        <v>1.72</v>
      </c>
      <c r="I1268" t="n">
        <v>12</v>
      </c>
      <c r="J1268" t="n">
        <v>240.97</v>
      </c>
      <c r="K1268" t="n">
        <v>55.27</v>
      </c>
      <c r="L1268" t="n">
        <v>23.25</v>
      </c>
      <c r="M1268" t="n">
        <v>10</v>
      </c>
      <c r="N1268" t="n">
        <v>57.45</v>
      </c>
      <c r="O1268" t="n">
        <v>29954.34</v>
      </c>
      <c r="P1268" t="n">
        <v>332.97</v>
      </c>
      <c r="Q1268" t="n">
        <v>452.58</v>
      </c>
      <c r="R1268" t="n">
        <v>73</v>
      </c>
      <c r="S1268" t="n">
        <v>57.64</v>
      </c>
      <c r="T1268" t="n">
        <v>5579.49</v>
      </c>
      <c r="U1268" t="n">
        <v>0.79</v>
      </c>
      <c r="V1268" t="n">
        <v>0.88</v>
      </c>
      <c r="W1268" t="n">
        <v>6.81</v>
      </c>
      <c r="X1268" t="n">
        <v>0.32</v>
      </c>
      <c r="Y1268" t="n">
        <v>1</v>
      </c>
      <c r="Z1268" t="n">
        <v>10</v>
      </c>
    </row>
    <row r="1269">
      <c r="A1269" t="n">
        <v>90</v>
      </c>
      <c r="B1269" t="n">
        <v>105</v>
      </c>
      <c r="C1269" t="inlineStr">
        <is>
          <t xml:space="preserve">CONCLUIDO	</t>
        </is>
      </c>
      <c r="D1269" t="n">
        <v>3.6921</v>
      </c>
      <c r="E1269" t="n">
        <v>27.08</v>
      </c>
      <c r="F1269" t="n">
        <v>24.03</v>
      </c>
      <c r="G1269" t="n">
        <v>120.17</v>
      </c>
      <c r="H1269" t="n">
        <v>1.73</v>
      </c>
      <c r="I1269" t="n">
        <v>12</v>
      </c>
      <c r="J1269" t="n">
        <v>241.41</v>
      </c>
      <c r="K1269" t="n">
        <v>55.27</v>
      </c>
      <c r="L1269" t="n">
        <v>23.5</v>
      </c>
      <c r="M1269" t="n">
        <v>10</v>
      </c>
      <c r="N1269" t="n">
        <v>57.64</v>
      </c>
      <c r="O1269" t="n">
        <v>30008.32</v>
      </c>
      <c r="P1269" t="n">
        <v>331.93</v>
      </c>
      <c r="Q1269" t="n">
        <v>452.59</v>
      </c>
      <c r="R1269" t="n">
        <v>72.45</v>
      </c>
      <c r="S1269" t="n">
        <v>57.64</v>
      </c>
      <c r="T1269" t="n">
        <v>5304.05</v>
      </c>
      <c r="U1269" t="n">
        <v>0.8</v>
      </c>
      <c r="V1269" t="n">
        <v>0.88</v>
      </c>
      <c r="W1269" t="n">
        <v>6.81</v>
      </c>
      <c r="X1269" t="n">
        <v>0.31</v>
      </c>
      <c r="Y1269" t="n">
        <v>1</v>
      </c>
      <c r="Z1269" t="n">
        <v>10</v>
      </c>
    </row>
    <row r="1270">
      <c r="A1270" t="n">
        <v>91</v>
      </c>
      <c r="B1270" t="n">
        <v>105</v>
      </c>
      <c r="C1270" t="inlineStr">
        <is>
          <t xml:space="preserve">CONCLUIDO	</t>
        </is>
      </c>
      <c r="D1270" t="n">
        <v>3.7005</v>
      </c>
      <c r="E1270" t="n">
        <v>27.02</v>
      </c>
      <c r="F1270" t="n">
        <v>24.01</v>
      </c>
      <c r="G1270" t="n">
        <v>130.98</v>
      </c>
      <c r="H1270" t="n">
        <v>1.75</v>
      </c>
      <c r="I1270" t="n">
        <v>11</v>
      </c>
      <c r="J1270" t="n">
        <v>241.85</v>
      </c>
      <c r="K1270" t="n">
        <v>55.27</v>
      </c>
      <c r="L1270" t="n">
        <v>23.75</v>
      </c>
      <c r="M1270" t="n">
        <v>9</v>
      </c>
      <c r="N1270" t="n">
        <v>57.83</v>
      </c>
      <c r="O1270" t="n">
        <v>30062.36</v>
      </c>
      <c r="P1270" t="n">
        <v>331.39</v>
      </c>
      <c r="Q1270" t="n">
        <v>452.57</v>
      </c>
      <c r="R1270" t="n">
        <v>71.81999999999999</v>
      </c>
      <c r="S1270" t="n">
        <v>57.64</v>
      </c>
      <c r="T1270" t="n">
        <v>4990.6</v>
      </c>
      <c r="U1270" t="n">
        <v>0.8</v>
      </c>
      <c r="V1270" t="n">
        <v>0.88</v>
      </c>
      <c r="W1270" t="n">
        <v>6.81</v>
      </c>
      <c r="X1270" t="n">
        <v>0.29</v>
      </c>
      <c r="Y1270" t="n">
        <v>1</v>
      </c>
      <c r="Z1270" t="n">
        <v>10</v>
      </c>
    </row>
    <row r="1271">
      <c r="A1271" t="n">
        <v>92</v>
      </c>
      <c r="B1271" t="n">
        <v>105</v>
      </c>
      <c r="C1271" t="inlineStr">
        <is>
          <t xml:space="preserve">CONCLUIDO	</t>
        </is>
      </c>
      <c r="D1271" t="n">
        <v>3.7025</v>
      </c>
      <c r="E1271" t="n">
        <v>27.01</v>
      </c>
      <c r="F1271" t="n">
        <v>24</v>
      </c>
      <c r="G1271" t="n">
        <v>130.9</v>
      </c>
      <c r="H1271" t="n">
        <v>1.76</v>
      </c>
      <c r="I1271" t="n">
        <v>11</v>
      </c>
      <c r="J1271" t="n">
        <v>242.29</v>
      </c>
      <c r="K1271" t="n">
        <v>55.27</v>
      </c>
      <c r="L1271" t="n">
        <v>24</v>
      </c>
      <c r="M1271" t="n">
        <v>9</v>
      </c>
      <c r="N1271" t="n">
        <v>58.02</v>
      </c>
      <c r="O1271" t="n">
        <v>30116.47</v>
      </c>
      <c r="P1271" t="n">
        <v>331.34</v>
      </c>
      <c r="Q1271" t="n">
        <v>452.59</v>
      </c>
      <c r="R1271" t="n">
        <v>71.23999999999999</v>
      </c>
      <c r="S1271" t="n">
        <v>57.64</v>
      </c>
      <c r="T1271" t="n">
        <v>4703.72</v>
      </c>
      <c r="U1271" t="n">
        <v>0.8100000000000001</v>
      </c>
      <c r="V1271" t="n">
        <v>0.88</v>
      </c>
      <c r="W1271" t="n">
        <v>6.81</v>
      </c>
      <c r="X1271" t="n">
        <v>0.27</v>
      </c>
      <c r="Y1271" t="n">
        <v>1</v>
      </c>
      <c r="Z1271" t="n">
        <v>10</v>
      </c>
    </row>
    <row r="1272">
      <c r="A1272" t="n">
        <v>93</v>
      </c>
      <c r="B1272" t="n">
        <v>105</v>
      </c>
      <c r="C1272" t="inlineStr">
        <is>
          <t xml:space="preserve">CONCLUIDO	</t>
        </is>
      </c>
      <c r="D1272" t="n">
        <v>3.7021</v>
      </c>
      <c r="E1272" t="n">
        <v>27.01</v>
      </c>
      <c r="F1272" t="n">
        <v>24</v>
      </c>
      <c r="G1272" t="n">
        <v>130.92</v>
      </c>
      <c r="H1272" t="n">
        <v>1.78</v>
      </c>
      <c r="I1272" t="n">
        <v>11</v>
      </c>
      <c r="J1272" t="n">
        <v>242.73</v>
      </c>
      <c r="K1272" t="n">
        <v>55.27</v>
      </c>
      <c r="L1272" t="n">
        <v>24.25</v>
      </c>
      <c r="M1272" t="n">
        <v>9</v>
      </c>
      <c r="N1272" t="n">
        <v>58.21</v>
      </c>
      <c r="O1272" t="n">
        <v>30170.65</v>
      </c>
      <c r="P1272" t="n">
        <v>331.64</v>
      </c>
      <c r="Q1272" t="n">
        <v>452.55</v>
      </c>
      <c r="R1272" t="n">
        <v>71.38</v>
      </c>
      <c r="S1272" t="n">
        <v>57.64</v>
      </c>
      <c r="T1272" t="n">
        <v>4774.51</v>
      </c>
      <c r="U1272" t="n">
        <v>0.8100000000000001</v>
      </c>
      <c r="V1272" t="n">
        <v>0.88</v>
      </c>
      <c r="W1272" t="n">
        <v>6.81</v>
      </c>
      <c r="X1272" t="n">
        <v>0.28</v>
      </c>
      <c r="Y1272" t="n">
        <v>1</v>
      </c>
      <c r="Z1272" t="n">
        <v>10</v>
      </c>
    </row>
    <row r="1273">
      <c r="A1273" t="n">
        <v>94</v>
      </c>
      <c r="B1273" t="n">
        <v>105</v>
      </c>
      <c r="C1273" t="inlineStr">
        <is>
          <t xml:space="preserve">CONCLUIDO	</t>
        </is>
      </c>
      <c r="D1273" t="n">
        <v>3.7013</v>
      </c>
      <c r="E1273" t="n">
        <v>27.02</v>
      </c>
      <c r="F1273" t="n">
        <v>24.01</v>
      </c>
      <c r="G1273" t="n">
        <v>130.95</v>
      </c>
      <c r="H1273" t="n">
        <v>1.79</v>
      </c>
      <c r="I1273" t="n">
        <v>11</v>
      </c>
      <c r="J1273" t="n">
        <v>243.17</v>
      </c>
      <c r="K1273" t="n">
        <v>55.27</v>
      </c>
      <c r="L1273" t="n">
        <v>24.5</v>
      </c>
      <c r="M1273" t="n">
        <v>9</v>
      </c>
      <c r="N1273" t="n">
        <v>58.4</v>
      </c>
      <c r="O1273" t="n">
        <v>30224.9</v>
      </c>
      <c r="P1273" t="n">
        <v>331.89</v>
      </c>
      <c r="Q1273" t="n">
        <v>452.58</v>
      </c>
      <c r="R1273" t="n">
        <v>71.56</v>
      </c>
      <c r="S1273" t="n">
        <v>57.64</v>
      </c>
      <c r="T1273" t="n">
        <v>4860.49</v>
      </c>
      <c r="U1273" t="n">
        <v>0.8100000000000001</v>
      </c>
      <c r="V1273" t="n">
        <v>0.88</v>
      </c>
      <c r="W1273" t="n">
        <v>6.81</v>
      </c>
      <c r="X1273" t="n">
        <v>0.28</v>
      </c>
      <c r="Y1273" t="n">
        <v>1</v>
      </c>
      <c r="Z1273" t="n">
        <v>10</v>
      </c>
    </row>
    <row r="1274">
      <c r="A1274" t="n">
        <v>95</v>
      </c>
      <c r="B1274" t="n">
        <v>105</v>
      </c>
      <c r="C1274" t="inlineStr">
        <is>
          <t xml:space="preserve">CONCLUIDO	</t>
        </is>
      </c>
      <c r="D1274" t="n">
        <v>3.7004</v>
      </c>
      <c r="E1274" t="n">
        <v>27.02</v>
      </c>
      <c r="F1274" t="n">
        <v>24.01</v>
      </c>
      <c r="G1274" t="n">
        <v>130.98</v>
      </c>
      <c r="H1274" t="n">
        <v>1.81</v>
      </c>
      <c r="I1274" t="n">
        <v>11</v>
      </c>
      <c r="J1274" t="n">
        <v>243.61</v>
      </c>
      <c r="K1274" t="n">
        <v>55.27</v>
      </c>
      <c r="L1274" t="n">
        <v>24.75</v>
      </c>
      <c r="M1274" t="n">
        <v>9</v>
      </c>
      <c r="N1274" t="n">
        <v>58.59</v>
      </c>
      <c r="O1274" t="n">
        <v>30279.22</v>
      </c>
      <c r="P1274" t="n">
        <v>332.13</v>
      </c>
      <c r="Q1274" t="n">
        <v>452.55</v>
      </c>
      <c r="R1274" t="n">
        <v>71.73999999999999</v>
      </c>
      <c r="S1274" t="n">
        <v>57.64</v>
      </c>
      <c r="T1274" t="n">
        <v>4952.86</v>
      </c>
      <c r="U1274" t="n">
        <v>0.8</v>
      </c>
      <c r="V1274" t="n">
        <v>0.88</v>
      </c>
      <c r="W1274" t="n">
        <v>6.81</v>
      </c>
      <c r="X1274" t="n">
        <v>0.29</v>
      </c>
      <c r="Y1274" t="n">
        <v>1</v>
      </c>
      <c r="Z1274" t="n">
        <v>10</v>
      </c>
    </row>
    <row r="1275">
      <c r="A1275" t="n">
        <v>96</v>
      </c>
      <c r="B1275" t="n">
        <v>105</v>
      </c>
      <c r="C1275" t="inlineStr">
        <is>
          <t xml:space="preserve">CONCLUIDO	</t>
        </is>
      </c>
      <c r="D1275" t="n">
        <v>3.702</v>
      </c>
      <c r="E1275" t="n">
        <v>27.01</v>
      </c>
      <c r="F1275" t="n">
        <v>24</v>
      </c>
      <c r="G1275" t="n">
        <v>130.92</v>
      </c>
      <c r="H1275" t="n">
        <v>1.82</v>
      </c>
      <c r="I1275" t="n">
        <v>11</v>
      </c>
      <c r="J1275" t="n">
        <v>244.05</v>
      </c>
      <c r="K1275" t="n">
        <v>55.27</v>
      </c>
      <c r="L1275" t="n">
        <v>25</v>
      </c>
      <c r="M1275" t="n">
        <v>9</v>
      </c>
      <c r="N1275" t="n">
        <v>58.78</v>
      </c>
      <c r="O1275" t="n">
        <v>30333.61</v>
      </c>
      <c r="P1275" t="n">
        <v>331.66</v>
      </c>
      <c r="Q1275" t="n">
        <v>452.56</v>
      </c>
      <c r="R1275" t="n">
        <v>71.39</v>
      </c>
      <c r="S1275" t="n">
        <v>57.64</v>
      </c>
      <c r="T1275" t="n">
        <v>4777.61</v>
      </c>
      <c r="U1275" t="n">
        <v>0.8100000000000001</v>
      </c>
      <c r="V1275" t="n">
        <v>0.88</v>
      </c>
      <c r="W1275" t="n">
        <v>6.81</v>
      </c>
      <c r="X1275" t="n">
        <v>0.28</v>
      </c>
      <c r="Y1275" t="n">
        <v>1</v>
      </c>
      <c r="Z1275" t="n">
        <v>10</v>
      </c>
    </row>
    <row r="1276">
      <c r="A1276" t="n">
        <v>97</v>
      </c>
      <c r="B1276" t="n">
        <v>105</v>
      </c>
      <c r="C1276" t="inlineStr">
        <is>
          <t xml:space="preserve">CONCLUIDO	</t>
        </is>
      </c>
      <c r="D1276" t="n">
        <v>3.7004</v>
      </c>
      <c r="E1276" t="n">
        <v>27.02</v>
      </c>
      <c r="F1276" t="n">
        <v>24.01</v>
      </c>
      <c r="G1276" t="n">
        <v>130.98</v>
      </c>
      <c r="H1276" t="n">
        <v>1.84</v>
      </c>
      <c r="I1276" t="n">
        <v>11</v>
      </c>
      <c r="J1276" t="n">
        <v>244.49</v>
      </c>
      <c r="K1276" t="n">
        <v>55.27</v>
      </c>
      <c r="L1276" t="n">
        <v>25.25</v>
      </c>
      <c r="M1276" t="n">
        <v>9</v>
      </c>
      <c r="N1276" t="n">
        <v>58.97</v>
      </c>
      <c r="O1276" t="n">
        <v>30388.06</v>
      </c>
      <c r="P1276" t="n">
        <v>331.5</v>
      </c>
      <c r="Q1276" t="n">
        <v>452.56</v>
      </c>
      <c r="R1276" t="n">
        <v>71.75</v>
      </c>
      <c r="S1276" t="n">
        <v>57.64</v>
      </c>
      <c r="T1276" t="n">
        <v>4957.35</v>
      </c>
      <c r="U1276" t="n">
        <v>0.8</v>
      </c>
      <c r="V1276" t="n">
        <v>0.88</v>
      </c>
      <c r="W1276" t="n">
        <v>6.81</v>
      </c>
      <c r="X1276" t="n">
        <v>0.29</v>
      </c>
      <c r="Y1276" t="n">
        <v>1</v>
      </c>
      <c r="Z1276" t="n">
        <v>10</v>
      </c>
    </row>
    <row r="1277">
      <c r="A1277" t="n">
        <v>98</v>
      </c>
      <c r="B1277" t="n">
        <v>105</v>
      </c>
      <c r="C1277" t="inlineStr">
        <is>
          <t xml:space="preserve">CONCLUIDO	</t>
        </is>
      </c>
      <c r="D1277" t="n">
        <v>3.7034</v>
      </c>
      <c r="E1277" t="n">
        <v>27</v>
      </c>
      <c r="F1277" t="n">
        <v>23.99</v>
      </c>
      <c r="G1277" t="n">
        <v>130.86</v>
      </c>
      <c r="H1277" t="n">
        <v>1.85</v>
      </c>
      <c r="I1277" t="n">
        <v>11</v>
      </c>
      <c r="J1277" t="n">
        <v>244.93</v>
      </c>
      <c r="K1277" t="n">
        <v>55.27</v>
      </c>
      <c r="L1277" t="n">
        <v>25.5</v>
      </c>
      <c r="M1277" t="n">
        <v>9</v>
      </c>
      <c r="N1277" t="n">
        <v>59.16</v>
      </c>
      <c r="O1277" t="n">
        <v>30442.58</v>
      </c>
      <c r="P1277" t="n">
        <v>330.99</v>
      </c>
      <c r="Q1277" t="n">
        <v>452.57</v>
      </c>
      <c r="R1277" t="n">
        <v>71.01000000000001</v>
      </c>
      <c r="S1277" t="n">
        <v>57.64</v>
      </c>
      <c r="T1277" t="n">
        <v>4588.25</v>
      </c>
      <c r="U1277" t="n">
        <v>0.8100000000000001</v>
      </c>
      <c r="V1277" t="n">
        <v>0.88</v>
      </c>
      <c r="W1277" t="n">
        <v>6.81</v>
      </c>
      <c r="X1277" t="n">
        <v>0.27</v>
      </c>
      <c r="Y1277" t="n">
        <v>1</v>
      </c>
      <c r="Z1277" t="n">
        <v>10</v>
      </c>
    </row>
    <row r="1278">
      <c r="A1278" t="n">
        <v>99</v>
      </c>
      <c r="B1278" t="n">
        <v>105</v>
      </c>
      <c r="C1278" t="inlineStr">
        <is>
          <t xml:space="preserve">CONCLUIDO	</t>
        </is>
      </c>
      <c r="D1278" t="n">
        <v>3.7003</v>
      </c>
      <c r="E1278" t="n">
        <v>27.02</v>
      </c>
      <c r="F1278" t="n">
        <v>24.01</v>
      </c>
      <c r="G1278" t="n">
        <v>130.98</v>
      </c>
      <c r="H1278" t="n">
        <v>1.87</v>
      </c>
      <c r="I1278" t="n">
        <v>11</v>
      </c>
      <c r="J1278" t="n">
        <v>245.38</v>
      </c>
      <c r="K1278" t="n">
        <v>55.27</v>
      </c>
      <c r="L1278" t="n">
        <v>25.75</v>
      </c>
      <c r="M1278" t="n">
        <v>9</v>
      </c>
      <c r="N1278" t="n">
        <v>59.35</v>
      </c>
      <c r="O1278" t="n">
        <v>30497.18</v>
      </c>
      <c r="P1278" t="n">
        <v>331.25</v>
      </c>
      <c r="Q1278" t="n">
        <v>452.58</v>
      </c>
      <c r="R1278" t="n">
        <v>71.77</v>
      </c>
      <c r="S1278" t="n">
        <v>57.64</v>
      </c>
      <c r="T1278" t="n">
        <v>4965.65</v>
      </c>
      <c r="U1278" t="n">
        <v>0.8</v>
      </c>
      <c r="V1278" t="n">
        <v>0.88</v>
      </c>
      <c r="W1278" t="n">
        <v>6.81</v>
      </c>
      <c r="X1278" t="n">
        <v>0.29</v>
      </c>
      <c r="Y1278" t="n">
        <v>1</v>
      </c>
      <c r="Z1278" t="n">
        <v>10</v>
      </c>
    </row>
    <row r="1279">
      <c r="A1279" t="n">
        <v>100</v>
      </c>
      <c r="B1279" t="n">
        <v>105</v>
      </c>
      <c r="C1279" t="inlineStr">
        <is>
          <t xml:space="preserve">CONCLUIDO	</t>
        </is>
      </c>
      <c r="D1279" t="n">
        <v>3.7015</v>
      </c>
      <c r="E1279" t="n">
        <v>27.02</v>
      </c>
      <c r="F1279" t="n">
        <v>24</v>
      </c>
      <c r="G1279" t="n">
        <v>130.94</v>
      </c>
      <c r="H1279" t="n">
        <v>1.88</v>
      </c>
      <c r="I1279" t="n">
        <v>11</v>
      </c>
      <c r="J1279" t="n">
        <v>245.82</v>
      </c>
      <c r="K1279" t="n">
        <v>55.27</v>
      </c>
      <c r="L1279" t="n">
        <v>26</v>
      </c>
      <c r="M1279" t="n">
        <v>9</v>
      </c>
      <c r="N1279" t="n">
        <v>59.55</v>
      </c>
      <c r="O1279" t="n">
        <v>30551.84</v>
      </c>
      <c r="P1279" t="n">
        <v>329.87</v>
      </c>
      <c r="Q1279" t="n">
        <v>452.69</v>
      </c>
      <c r="R1279" t="n">
        <v>71.54000000000001</v>
      </c>
      <c r="S1279" t="n">
        <v>57.64</v>
      </c>
      <c r="T1279" t="n">
        <v>4852.83</v>
      </c>
      <c r="U1279" t="n">
        <v>0.8100000000000001</v>
      </c>
      <c r="V1279" t="n">
        <v>0.88</v>
      </c>
      <c r="W1279" t="n">
        <v>6.81</v>
      </c>
      <c r="X1279" t="n">
        <v>0.28</v>
      </c>
      <c r="Y1279" t="n">
        <v>1</v>
      </c>
      <c r="Z1279" t="n">
        <v>10</v>
      </c>
    </row>
    <row r="1280">
      <c r="A1280" t="n">
        <v>101</v>
      </c>
      <c r="B1280" t="n">
        <v>105</v>
      </c>
      <c r="C1280" t="inlineStr">
        <is>
          <t xml:space="preserve">CONCLUIDO	</t>
        </is>
      </c>
      <c r="D1280" t="n">
        <v>3.7107</v>
      </c>
      <c r="E1280" t="n">
        <v>26.95</v>
      </c>
      <c r="F1280" t="n">
        <v>23.98</v>
      </c>
      <c r="G1280" t="n">
        <v>143.87</v>
      </c>
      <c r="H1280" t="n">
        <v>1.9</v>
      </c>
      <c r="I1280" t="n">
        <v>10</v>
      </c>
      <c r="J1280" t="n">
        <v>246.26</v>
      </c>
      <c r="K1280" t="n">
        <v>55.27</v>
      </c>
      <c r="L1280" t="n">
        <v>26.25</v>
      </c>
      <c r="M1280" t="n">
        <v>8</v>
      </c>
      <c r="N1280" t="n">
        <v>59.74</v>
      </c>
      <c r="O1280" t="n">
        <v>30606.57</v>
      </c>
      <c r="P1280" t="n">
        <v>329.25</v>
      </c>
      <c r="Q1280" t="n">
        <v>452.57</v>
      </c>
      <c r="R1280" t="n">
        <v>70.65000000000001</v>
      </c>
      <c r="S1280" t="n">
        <v>57.64</v>
      </c>
      <c r="T1280" t="n">
        <v>4415.26</v>
      </c>
      <c r="U1280" t="n">
        <v>0.82</v>
      </c>
      <c r="V1280" t="n">
        <v>0.88</v>
      </c>
      <c r="W1280" t="n">
        <v>6.81</v>
      </c>
      <c r="X1280" t="n">
        <v>0.25</v>
      </c>
      <c r="Y1280" t="n">
        <v>1</v>
      </c>
      <c r="Z1280" t="n">
        <v>10</v>
      </c>
    </row>
    <row r="1281">
      <c r="A1281" t="n">
        <v>102</v>
      </c>
      <c r="B1281" t="n">
        <v>105</v>
      </c>
      <c r="C1281" t="inlineStr">
        <is>
          <t xml:space="preserve">CONCLUIDO	</t>
        </is>
      </c>
      <c r="D1281" t="n">
        <v>3.7094</v>
      </c>
      <c r="E1281" t="n">
        <v>26.96</v>
      </c>
      <c r="F1281" t="n">
        <v>23.99</v>
      </c>
      <c r="G1281" t="n">
        <v>143.93</v>
      </c>
      <c r="H1281" t="n">
        <v>1.91</v>
      </c>
      <c r="I1281" t="n">
        <v>10</v>
      </c>
      <c r="J1281" t="n">
        <v>246.71</v>
      </c>
      <c r="K1281" t="n">
        <v>55.27</v>
      </c>
      <c r="L1281" t="n">
        <v>26.5</v>
      </c>
      <c r="M1281" t="n">
        <v>8</v>
      </c>
      <c r="N1281" t="n">
        <v>59.93</v>
      </c>
      <c r="O1281" t="n">
        <v>30661.38</v>
      </c>
      <c r="P1281" t="n">
        <v>329.61</v>
      </c>
      <c r="Q1281" t="n">
        <v>452.59</v>
      </c>
      <c r="R1281" t="n">
        <v>70.92</v>
      </c>
      <c r="S1281" t="n">
        <v>57.64</v>
      </c>
      <c r="T1281" t="n">
        <v>4545.73</v>
      </c>
      <c r="U1281" t="n">
        <v>0.8100000000000001</v>
      </c>
      <c r="V1281" t="n">
        <v>0.88</v>
      </c>
      <c r="W1281" t="n">
        <v>6.81</v>
      </c>
      <c r="X1281" t="n">
        <v>0.26</v>
      </c>
      <c r="Y1281" t="n">
        <v>1</v>
      </c>
      <c r="Z1281" t="n">
        <v>10</v>
      </c>
    </row>
    <row r="1282">
      <c r="A1282" t="n">
        <v>103</v>
      </c>
      <c r="B1282" t="n">
        <v>105</v>
      </c>
      <c r="C1282" t="inlineStr">
        <is>
          <t xml:space="preserve">CONCLUIDO	</t>
        </is>
      </c>
      <c r="D1282" t="n">
        <v>3.7124</v>
      </c>
      <c r="E1282" t="n">
        <v>26.94</v>
      </c>
      <c r="F1282" t="n">
        <v>23.97</v>
      </c>
      <c r="G1282" t="n">
        <v>143.8</v>
      </c>
      <c r="H1282" t="n">
        <v>1.93</v>
      </c>
      <c r="I1282" t="n">
        <v>10</v>
      </c>
      <c r="J1282" t="n">
        <v>247.15</v>
      </c>
      <c r="K1282" t="n">
        <v>55.27</v>
      </c>
      <c r="L1282" t="n">
        <v>26.75</v>
      </c>
      <c r="M1282" t="n">
        <v>8</v>
      </c>
      <c r="N1282" t="n">
        <v>60.13</v>
      </c>
      <c r="O1282" t="n">
        <v>30716.25</v>
      </c>
      <c r="P1282" t="n">
        <v>329.53</v>
      </c>
      <c r="Q1282" t="n">
        <v>452.57</v>
      </c>
      <c r="R1282" t="n">
        <v>70.20999999999999</v>
      </c>
      <c r="S1282" t="n">
        <v>57.64</v>
      </c>
      <c r="T1282" t="n">
        <v>4191.7</v>
      </c>
      <c r="U1282" t="n">
        <v>0.82</v>
      </c>
      <c r="V1282" t="n">
        <v>0.88</v>
      </c>
      <c r="W1282" t="n">
        <v>6.81</v>
      </c>
      <c r="X1282" t="n">
        <v>0.24</v>
      </c>
      <c r="Y1282" t="n">
        <v>1</v>
      </c>
      <c r="Z1282" t="n">
        <v>10</v>
      </c>
    </row>
    <row r="1283">
      <c r="A1283" t="n">
        <v>104</v>
      </c>
      <c r="B1283" t="n">
        <v>105</v>
      </c>
      <c r="C1283" t="inlineStr">
        <is>
          <t xml:space="preserve">CONCLUIDO	</t>
        </is>
      </c>
      <c r="D1283" t="n">
        <v>3.7102</v>
      </c>
      <c r="E1283" t="n">
        <v>26.95</v>
      </c>
      <c r="F1283" t="n">
        <v>23.98</v>
      </c>
      <c r="G1283" t="n">
        <v>143.89</v>
      </c>
      <c r="H1283" t="n">
        <v>1.94</v>
      </c>
      <c r="I1283" t="n">
        <v>10</v>
      </c>
      <c r="J1283" t="n">
        <v>247.6</v>
      </c>
      <c r="K1283" t="n">
        <v>55.27</v>
      </c>
      <c r="L1283" t="n">
        <v>27</v>
      </c>
      <c r="M1283" t="n">
        <v>8</v>
      </c>
      <c r="N1283" t="n">
        <v>60.33</v>
      </c>
      <c r="O1283" t="n">
        <v>30771.2</v>
      </c>
      <c r="P1283" t="n">
        <v>329.85</v>
      </c>
      <c r="Q1283" t="n">
        <v>452.6</v>
      </c>
      <c r="R1283" t="n">
        <v>70.7</v>
      </c>
      <c r="S1283" t="n">
        <v>57.64</v>
      </c>
      <c r="T1283" t="n">
        <v>4437.51</v>
      </c>
      <c r="U1283" t="n">
        <v>0.82</v>
      </c>
      <c r="V1283" t="n">
        <v>0.88</v>
      </c>
      <c r="W1283" t="n">
        <v>6.81</v>
      </c>
      <c r="X1283" t="n">
        <v>0.26</v>
      </c>
      <c r="Y1283" t="n">
        <v>1</v>
      </c>
      <c r="Z1283" t="n">
        <v>10</v>
      </c>
    </row>
    <row r="1284">
      <c r="A1284" t="n">
        <v>105</v>
      </c>
      <c r="B1284" t="n">
        <v>105</v>
      </c>
      <c r="C1284" t="inlineStr">
        <is>
          <t xml:space="preserve">CONCLUIDO	</t>
        </is>
      </c>
      <c r="D1284" t="n">
        <v>3.7103</v>
      </c>
      <c r="E1284" t="n">
        <v>26.95</v>
      </c>
      <c r="F1284" t="n">
        <v>23.98</v>
      </c>
      <c r="G1284" t="n">
        <v>143.89</v>
      </c>
      <c r="H1284" t="n">
        <v>1.95</v>
      </c>
      <c r="I1284" t="n">
        <v>10</v>
      </c>
      <c r="J1284" t="n">
        <v>248.04</v>
      </c>
      <c r="K1284" t="n">
        <v>55.27</v>
      </c>
      <c r="L1284" t="n">
        <v>27.25</v>
      </c>
      <c r="M1284" t="n">
        <v>8</v>
      </c>
      <c r="N1284" t="n">
        <v>60.52</v>
      </c>
      <c r="O1284" t="n">
        <v>30826.21</v>
      </c>
      <c r="P1284" t="n">
        <v>329.86</v>
      </c>
      <c r="Q1284" t="n">
        <v>452.57</v>
      </c>
      <c r="R1284" t="n">
        <v>70.75</v>
      </c>
      <c r="S1284" t="n">
        <v>57.64</v>
      </c>
      <c r="T1284" t="n">
        <v>4463.63</v>
      </c>
      <c r="U1284" t="n">
        <v>0.8100000000000001</v>
      </c>
      <c r="V1284" t="n">
        <v>0.88</v>
      </c>
      <c r="W1284" t="n">
        <v>6.81</v>
      </c>
      <c r="X1284" t="n">
        <v>0.26</v>
      </c>
      <c r="Y1284" t="n">
        <v>1</v>
      </c>
      <c r="Z1284" t="n">
        <v>10</v>
      </c>
    </row>
    <row r="1285">
      <c r="A1285" t="n">
        <v>106</v>
      </c>
      <c r="B1285" t="n">
        <v>105</v>
      </c>
      <c r="C1285" t="inlineStr">
        <is>
          <t xml:space="preserve">CONCLUIDO	</t>
        </is>
      </c>
      <c r="D1285" t="n">
        <v>3.7106</v>
      </c>
      <c r="E1285" t="n">
        <v>26.95</v>
      </c>
      <c r="F1285" t="n">
        <v>23.98</v>
      </c>
      <c r="G1285" t="n">
        <v>143.88</v>
      </c>
      <c r="H1285" t="n">
        <v>1.97</v>
      </c>
      <c r="I1285" t="n">
        <v>10</v>
      </c>
      <c r="J1285" t="n">
        <v>248.49</v>
      </c>
      <c r="K1285" t="n">
        <v>55.27</v>
      </c>
      <c r="L1285" t="n">
        <v>27.5</v>
      </c>
      <c r="M1285" t="n">
        <v>8</v>
      </c>
      <c r="N1285" t="n">
        <v>60.72</v>
      </c>
      <c r="O1285" t="n">
        <v>30881.3</v>
      </c>
      <c r="P1285" t="n">
        <v>329.92</v>
      </c>
      <c r="Q1285" t="n">
        <v>452.59</v>
      </c>
      <c r="R1285" t="n">
        <v>70.65000000000001</v>
      </c>
      <c r="S1285" t="n">
        <v>57.64</v>
      </c>
      <c r="T1285" t="n">
        <v>4413.42</v>
      </c>
      <c r="U1285" t="n">
        <v>0.82</v>
      </c>
      <c r="V1285" t="n">
        <v>0.88</v>
      </c>
      <c r="W1285" t="n">
        <v>6.81</v>
      </c>
      <c r="X1285" t="n">
        <v>0.26</v>
      </c>
      <c r="Y1285" t="n">
        <v>1</v>
      </c>
      <c r="Z1285" t="n">
        <v>10</v>
      </c>
    </row>
    <row r="1286">
      <c r="A1286" t="n">
        <v>107</v>
      </c>
      <c r="B1286" t="n">
        <v>105</v>
      </c>
      <c r="C1286" t="inlineStr">
        <is>
          <t xml:space="preserve">CONCLUIDO	</t>
        </is>
      </c>
      <c r="D1286" t="n">
        <v>3.7113</v>
      </c>
      <c r="E1286" t="n">
        <v>26.94</v>
      </c>
      <c r="F1286" t="n">
        <v>23.97</v>
      </c>
      <c r="G1286" t="n">
        <v>143.85</v>
      </c>
      <c r="H1286" t="n">
        <v>1.98</v>
      </c>
      <c r="I1286" t="n">
        <v>10</v>
      </c>
      <c r="J1286" t="n">
        <v>248.94</v>
      </c>
      <c r="K1286" t="n">
        <v>55.27</v>
      </c>
      <c r="L1286" t="n">
        <v>27.75</v>
      </c>
      <c r="M1286" t="n">
        <v>8</v>
      </c>
      <c r="N1286" t="n">
        <v>60.92</v>
      </c>
      <c r="O1286" t="n">
        <v>30936.46</v>
      </c>
      <c r="P1286" t="n">
        <v>329.67</v>
      </c>
      <c r="Q1286" t="n">
        <v>452.55</v>
      </c>
      <c r="R1286" t="n">
        <v>70.44</v>
      </c>
      <c r="S1286" t="n">
        <v>57.64</v>
      </c>
      <c r="T1286" t="n">
        <v>4308.55</v>
      </c>
      <c r="U1286" t="n">
        <v>0.82</v>
      </c>
      <c r="V1286" t="n">
        <v>0.88</v>
      </c>
      <c r="W1286" t="n">
        <v>6.81</v>
      </c>
      <c r="X1286" t="n">
        <v>0.25</v>
      </c>
      <c r="Y1286" t="n">
        <v>1</v>
      </c>
      <c r="Z1286" t="n">
        <v>10</v>
      </c>
    </row>
    <row r="1287">
      <c r="A1287" t="n">
        <v>108</v>
      </c>
      <c r="B1287" t="n">
        <v>105</v>
      </c>
      <c r="C1287" t="inlineStr">
        <is>
          <t xml:space="preserve">CONCLUIDO	</t>
        </is>
      </c>
      <c r="D1287" t="n">
        <v>3.7098</v>
      </c>
      <c r="E1287" t="n">
        <v>26.96</v>
      </c>
      <c r="F1287" t="n">
        <v>23.99</v>
      </c>
      <c r="G1287" t="n">
        <v>143.91</v>
      </c>
      <c r="H1287" t="n">
        <v>2</v>
      </c>
      <c r="I1287" t="n">
        <v>10</v>
      </c>
      <c r="J1287" t="n">
        <v>249.39</v>
      </c>
      <c r="K1287" t="n">
        <v>55.27</v>
      </c>
      <c r="L1287" t="n">
        <v>28</v>
      </c>
      <c r="M1287" t="n">
        <v>8</v>
      </c>
      <c r="N1287" t="n">
        <v>61.11</v>
      </c>
      <c r="O1287" t="n">
        <v>30991.69</v>
      </c>
      <c r="P1287" t="n">
        <v>329.64</v>
      </c>
      <c r="Q1287" t="n">
        <v>452.56</v>
      </c>
      <c r="R1287" t="n">
        <v>70.91</v>
      </c>
      <c r="S1287" t="n">
        <v>57.64</v>
      </c>
      <c r="T1287" t="n">
        <v>4542.66</v>
      </c>
      <c r="U1287" t="n">
        <v>0.8100000000000001</v>
      </c>
      <c r="V1287" t="n">
        <v>0.88</v>
      </c>
      <c r="W1287" t="n">
        <v>6.81</v>
      </c>
      <c r="X1287" t="n">
        <v>0.26</v>
      </c>
      <c r="Y1287" t="n">
        <v>1</v>
      </c>
      <c r="Z1287" t="n">
        <v>10</v>
      </c>
    </row>
    <row r="1288">
      <c r="A1288" t="n">
        <v>109</v>
      </c>
      <c r="B1288" t="n">
        <v>105</v>
      </c>
      <c r="C1288" t="inlineStr">
        <is>
          <t xml:space="preserve">CONCLUIDO	</t>
        </is>
      </c>
      <c r="D1288" t="n">
        <v>3.7095</v>
      </c>
      <c r="E1288" t="n">
        <v>26.96</v>
      </c>
      <c r="F1288" t="n">
        <v>23.99</v>
      </c>
      <c r="G1288" t="n">
        <v>143.93</v>
      </c>
      <c r="H1288" t="n">
        <v>2.01</v>
      </c>
      <c r="I1288" t="n">
        <v>10</v>
      </c>
      <c r="J1288" t="n">
        <v>249.83</v>
      </c>
      <c r="K1288" t="n">
        <v>55.27</v>
      </c>
      <c r="L1288" t="n">
        <v>28.25</v>
      </c>
      <c r="M1288" t="n">
        <v>8</v>
      </c>
      <c r="N1288" t="n">
        <v>61.31</v>
      </c>
      <c r="O1288" t="n">
        <v>31047</v>
      </c>
      <c r="P1288" t="n">
        <v>329.41</v>
      </c>
      <c r="Q1288" t="n">
        <v>452.56</v>
      </c>
      <c r="R1288" t="n">
        <v>70.91</v>
      </c>
      <c r="S1288" t="n">
        <v>57.64</v>
      </c>
      <c r="T1288" t="n">
        <v>4541</v>
      </c>
      <c r="U1288" t="n">
        <v>0.8100000000000001</v>
      </c>
      <c r="V1288" t="n">
        <v>0.88</v>
      </c>
      <c r="W1288" t="n">
        <v>6.81</v>
      </c>
      <c r="X1288" t="n">
        <v>0.26</v>
      </c>
      <c r="Y1288" t="n">
        <v>1</v>
      </c>
      <c r="Z1288" t="n">
        <v>10</v>
      </c>
    </row>
    <row r="1289">
      <c r="A1289" t="n">
        <v>110</v>
      </c>
      <c r="B1289" t="n">
        <v>105</v>
      </c>
      <c r="C1289" t="inlineStr">
        <is>
          <t xml:space="preserve">CONCLUIDO	</t>
        </is>
      </c>
      <c r="D1289" t="n">
        <v>3.7102</v>
      </c>
      <c r="E1289" t="n">
        <v>26.95</v>
      </c>
      <c r="F1289" t="n">
        <v>23.98</v>
      </c>
      <c r="G1289" t="n">
        <v>143.9</v>
      </c>
      <c r="H1289" t="n">
        <v>2.03</v>
      </c>
      <c r="I1289" t="n">
        <v>10</v>
      </c>
      <c r="J1289" t="n">
        <v>250.28</v>
      </c>
      <c r="K1289" t="n">
        <v>55.27</v>
      </c>
      <c r="L1289" t="n">
        <v>28.5</v>
      </c>
      <c r="M1289" t="n">
        <v>8</v>
      </c>
      <c r="N1289" t="n">
        <v>61.51</v>
      </c>
      <c r="O1289" t="n">
        <v>31102.37</v>
      </c>
      <c r="P1289" t="n">
        <v>328.75</v>
      </c>
      <c r="Q1289" t="n">
        <v>452.64</v>
      </c>
      <c r="R1289" t="n">
        <v>70.58</v>
      </c>
      <c r="S1289" t="n">
        <v>57.64</v>
      </c>
      <c r="T1289" t="n">
        <v>4379.5</v>
      </c>
      <c r="U1289" t="n">
        <v>0.82</v>
      </c>
      <c r="V1289" t="n">
        <v>0.88</v>
      </c>
      <c r="W1289" t="n">
        <v>6.81</v>
      </c>
      <c r="X1289" t="n">
        <v>0.26</v>
      </c>
      <c r="Y1289" t="n">
        <v>1</v>
      </c>
      <c r="Z1289" t="n">
        <v>10</v>
      </c>
    </row>
    <row r="1290">
      <c r="A1290" t="n">
        <v>111</v>
      </c>
      <c r="B1290" t="n">
        <v>105</v>
      </c>
      <c r="C1290" t="inlineStr">
        <is>
          <t xml:space="preserve">CONCLUIDO	</t>
        </is>
      </c>
      <c r="D1290" t="n">
        <v>3.7108</v>
      </c>
      <c r="E1290" t="n">
        <v>26.95</v>
      </c>
      <c r="F1290" t="n">
        <v>23.98</v>
      </c>
      <c r="G1290" t="n">
        <v>143.87</v>
      </c>
      <c r="H1290" t="n">
        <v>2.04</v>
      </c>
      <c r="I1290" t="n">
        <v>10</v>
      </c>
      <c r="J1290" t="n">
        <v>250.73</v>
      </c>
      <c r="K1290" t="n">
        <v>55.27</v>
      </c>
      <c r="L1290" t="n">
        <v>28.75</v>
      </c>
      <c r="M1290" t="n">
        <v>8</v>
      </c>
      <c r="N1290" t="n">
        <v>61.71</v>
      </c>
      <c r="O1290" t="n">
        <v>31157.82</v>
      </c>
      <c r="P1290" t="n">
        <v>327.56</v>
      </c>
      <c r="Q1290" t="n">
        <v>452.56</v>
      </c>
      <c r="R1290" t="n">
        <v>70.55</v>
      </c>
      <c r="S1290" t="n">
        <v>57.64</v>
      </c>
      <c r="T1290" t="n">
        <v>4364.02</v>
      </c>
      <c r="U1290" t="n">
        <v>0.82</v>
      </c>
      <c r="V1290" t="n">
        <v>0.88</v>
      </c>
      <c r="W1290" t="n">
        <v>6.81</v>
      </c>
      <c r="X1290" t="n">
        <v>0.25</v>
      </c>
      <c r="Y1290" t="n">
        <v>1</v>
      </c>
      <c r="Z1290" t="n">
        <v>10</v>
      </c>
    </row>
    <row r="1291">
      <c r="A1291" t="n">
        <v>112</v>
      </c>
      <c r="B1291" t="n">
        <v>105</v>
      </c>
      <c r="C1291" t="inlineStr">
        <is>
          <t xml:space="preserve">CONCLUIDO	</t>
        </is>
      </c>
      <c r="D1291" t="n">
        <v>3.7105</v>
      </c>
      <c r="E1291" t="n">
        <v>26.95</v>
      </c>
      <c r="F1291" t="n">
        <v>23.98</v>
      </c>
      <c r="G1291" t="n">
        <v>143.88</v>
      </c>
      <c r="H1291" t="n">
        <v>2.05</v>
      </c>
      <c r="I1291" t="n">
        <v>10</v>
      </c>
      <c r="J1291" t="n">
        <v>251.18</v>
      </c>
      <c r="K1291" t="n">
        <v>55.27</v>
      </c>
      <c r="L1291" t="n">
        <v>29</v>
      </c>
      <c r="M1291" t="n">
        <v>8</v>
      </c>
      <c r="N1291" t="n">
        <v>61.91</v>
      </c>
      <c r="O1291" t="n">
        <v>31213.35</v>
      </c>
      <c r="P1291" t="n">
        <v>326.71</v>
      </c>
      <c r="Q1291" t="n">
        <v>452.55</v>
      </c>
      <c r="R1291" t="n">
        <v>70.68000000000001</v>
      </c>
      <c r="S1291" t="n">
        <v>57.64</v>
      </c>
      <c r="T1291" t="n">
        <v>4427.52</v>
      </c>
      <c r="U1291" t="n">
        <v>0.82</v>
      </c>
      <c r="V1291" t="n">
        <v>0.88</v>
      </c>
      <c r="W1291" t="n">
        <v>6.81</v>
      </c>
      <c r="X1291" t="n">
        <v>0.26</v>
      </c>
      <c r="Y1291" t="n">
        <v>1</v>
      </c>
      <c r="Z1291" t="n">
        <v>10</v>
      </c>
    </row>
    <row r="1292">
      <c r="A1292" t="n">
        <v>113</v>
      </c>
      <c r="B1292" t="n">
        <v>105</v>
      </c>
      <c r="C1292" t="inlineStr">
        <is>
          <t xml:space="preserve">CONCLUIDO	</t>
        </is>
      </c>
      <c r="D1292" t="n">
        <v>3.7202</v>
      </c>
      <c r="E1292" t="n">
        <v>26.88</v>
      </c>
      <c r="F1292" t="n">
        <v>23.95</v>
      </c>
      <c r="G1292" t="n">
        <v>159.67</v>
      </c>
      <c r="H1292" t="n">
        <v>2.07</v>
      </c>
      <c r="I1292" t="n">
        <v>9</v>
      </c>
      <c r="J1292" t="n">
        <v>251.63</v>
      </c>
      <c r="K1292" t="n">
        <v>55.27</v>
      </c>
      <c r="L1292" t="n">
        <v>29.25</v>
      </c>
      <c r="M1292" t="n">
        <v>7</v>
      </c>
      <c r="N1292" t="n">
        <v>62.11</v>
      </c>
      <c r="O1292" t="n">
        <v>31268.94</v>
      </c>
      <c r="P1292" t="n">
        <v>326.22</v>
      </c>
      <c r="Q1292" t="n">
        <v>452.56</v>
      </c>
      <c r="R1292" t="n">
        <v>69.7</v>
      </c>
      <c r="S1292" t="n">
        <v>57.64</v>
      </c>
      <c r="T1292" t="n">
        <v>3942.53</v>
      </c>
      <c r="U1292" t="n">
        <v>0.83</v>
      </c>
      <c r="V1292" t="n">
        <v>0.89</v>
      </c>
      <c r="W1292" t="n">
        <v>6.81</v>
      </c>
      <c r="X1292" t="n">
        <v>0.23</v>
      </c>
      <c r="Y1292" t="n">
        <v>1</v>
      </c>
      <c r="Z1292" t="n">
        <v>10</v>
      </c>
    </row>
    <row r="1293">
      <c r="A1293" t="n">
        <v>114</v>
      </c>
      <c r="B1293" t="n">
        <v>105</v>
      </c>
      <c r="C1293" t="inlineStr">
        <is>
          <t xml:space="preserve">CONCLUIDO	</t>
        </is>
      </c>
      <c r="D1293" t="n">
        <v>3.7199</v>
      </c>
      <c r="E1293" t="n">
        <v>26.88</v>
      </c>
      <c r="F1293" t="n">
        <v>23.95</v>
      </c>
      <c r="G1293" t="n">
        <v>159.69</v>
      </c>
      <c r="H1293" t="n">
        <v>2.08</v>
      </c>
      <c r="I1293" t="n">
        <v>9</v>
      </c>
      <c r="J1293" t="n">
        <v>252.08</v>
      </c>
      <c r="K1293" t="n">
        <v>55.27</v>
      </c>
      <c r="L1293" t="n">
        <v>29.5</v>
      </c>
      <c r="M1293" t="n">
        <v>7</v>
      </c>
      <c r="N1293" t="n">
        <v>62.31</v>
      </c>
      <c r="O1293" t="n">
        <v>31324.61</v>
      </c>
      <c r="P1293" t="n">
        <v>326.73</v>
      </c>
      <c r="Q1293" t="n">
        <v>452.62</v>
      </c>
      <c r="R1293" t="n">
        <v>69.81999999999999</v>
      </c>
      <c r="S1293" t="n">
        <v>57.64</v>
      </c>
      <c r="T1293" t="n">
        <v>4003.24</v>
      </c>
      <c r="U1293" t="n">
        <v>0.83</v>
      </c>
      <c r="V1293" t="n">
        <v>0.89</v>
      </c>
      <c r="W1293" t="n">
        <v>6.81</v>
      </c>
      <c r="X1293" t="n">
        <v>0.23</v>
      </c>
      <c r="Y1293" t="n">
        <v>1</v>
      </c>
      <c r="Z1293" t="n">
        <v>10</v>
      </c>
    </row>
    <row r="1294">
      <c r="A1294" t="n">
        <v>115</v>
      </c>
      <c r="B1294" t="n">
        <v>105</v>
      </c>
      <c r="C1294" t="inlineStr">
        <is>
          <t xml:space="preserve">CONCLUIDO	</t>
        </is>
      </c>
      <c r="D1294" t="n">
        <v>3.7205</v>
      </c>
      <c r="E1294" t="n">
        <v>26.88</v>
      </c>
      <c r="F1294" t="n">
        <v>23.95</v>
      </c>
      <c r="G1294" t="n">
        <v>159.66</v>
      </c>
      <c r="H1294" t="n">
        <v>2.1</v>
      </c>
      <c r="I1294" t="n">
        <v>9</v>
      </c>
      <c r="J1294" t="n">
        <v>252.54</v>
      </c>
      <c r="K1294" t="n">
        <v>55.27</v>
      </c>
      <c r="L1294" t="n">
        <v>29.75</v>
      </c>
      <c r="M1294" t="n">
        <v>7</v>
      </c>
      <c r="N1294" t="n">
        <v>62.51</v>
      </c>
      <c r="O1294" t="n">
        <v>31380.35</v>
      </c>
      <c r="P1294" t="n">
        <v>326.61</v>
      </c>
      <c r="Q1294" t="n">
        <v>452.56</v>
      </c>
      <c r="R1294" t="n">
        <v>69.64</v>
      </c>
      <c r="S1294" t="n">
        <v>57.64</v>
      </c>
      <c r="T1294" t="n">
        <v>3914.57</v>
      </c>
      <c r="U1294" t="n">
        <v>0.83</v>
      </c>
      <c r="V1294" t="n">
        <v>0.89</v>
      </c>
      <c r="W1294" t="n">
        <v>6.81</v>
      </c>
      <c r="X1294" t="n">
        <v>0.22</v>
      </c>
      <c r="Y1294" t="n">
        <v>1</v>
      </c>
      <c r="Z1294" t="n">
        <v>10</v>
      </c>
    </row>
    <row r="1295">
      <c r="A1295" t="n">
        <v>116</v>
      </c>
      <c r="B1295" t="n">
        <v>105</v>
      </c>
      <c r="C1295" t="inlineStr">
        <is>
          <t xml:space="preserve">CONCLUIDO	</t>
        </is>
      </c>
      <c r="D1295" t="n">
        <v>3.7207</v>
      </c>
      <c r="E1295" t="n">
        <v>26.88</v>
      </c>
      <c r="F1295" t="n">
        <v>23.95</v>
      </c>
      <c r="G1295" t="n">
        <v>159.65</v>
      </c>
      <c r="H1295" t="n">
        <v>2.11</v>
      </c>
      <c r="I1295" t="n">
        <v>9</v>
      </c>
      <c r="J1295" t="n">
        <v>252.99</v>
      </c>
      <c r="K1295" t="n">
        <v>55.27</v>
      </c>
      <c r="L1295" t="n">
        <v>30</v>
      </c>
      <c r="M1295" t="n">
        <v>7</v>
      </c>
      <c r="N1295" t="n">
        <v>62.72</v>
      </c>
      <c r="O1295" t="n">
        <v>31436.17</v>
      </c>
      <c r="P1295" t="n">
        <v>327.17</v>
      </c>
      <c r="Q1295" t="n">
        <v>452.63</v>
      </c>
      <c r="R1295" t="n">
        <v>69.53</v>
      </c>
      <c r="S1295" t="n">
        <v>57.64</v>
      </c>
      <c r="T1295" t="n">
        <v>3859.91</v>
      </c>
      <c r="U1295" t="n">
        <v>0.83</v>
      </c>
      <c r="V1295" t="n">
        <v>0.89</v>
      </c>
      <c r="W1295" t="n">
        <v>6.81</v>
      </c>
      <c r="X1295" t="n">
        <v>0.22</v>
      </c>
      <c r="Y1295" t="n">
        <v>1</v>
      </c>
      <c r="Z1295" t="n">
        <v>10</v>
      </c>
    </row>
    <row r="1296">
      <c r="A1296" t="n">
        <v>117</v>
      </c>
      <c r="B1296" t="n">
        <v>105</v>
      </c>
      <c r="C1296" t="inlineStr">
        <is>
          <t xml:space="preserve">CONCLUIDO	</t>
        </is>
      </c>
      <c r="D1296" t="n">
        <v>3.7202</v>
      </c>
      <c r="E1296" t="n">
        <v>26.88</v>
      </c>
      <c r="F1296" t="n">
        <v>23.95</v>
      </c>
      <c r="G1296" t="n">
        <v>159.67</v>
      </c>
      <c r="H1296" t="n">
        <v>2.12</v>
      </c>
      <c r="I1296" t="n">
        <v>9</v>
      </c>
      <c r="J1296" t="n">
        <v>253.44</v>
      </c>
      <c r="K1296" t="n">
        <v>55.27</v>
      </c>
      <c r="L1296" t="n">
        <v>30.25</v>
      </c>
      <c r="M1296" t="n">
        <v>7</v>
      </c>
      <c r="N1296" t="n">
        <v>62.92</v>
      </c>
      <c r="O1296" t="n">
        <v>31492.06</v>
      </c>
      <c r="P1296" t="n">
        <v>327.72</v>
      </c>
      <c r="Q1296" t="n">
        <v>452.61</v>
      </c>
      <c r="R1296" t="n">
        <v>69.64</v>
      </c>
      <c r="S1296" t="n">
        <v>57.64</v>
      </c>
      <c r="T1296" t="n">
        <v>3911.48</v>
      </c>
      <c r="U1296" t="n">
        <v>0.83</v>
      </c>
      <c r="V1296" t="n">
        <v>0.89</v>
      </c>
      <c r="W1296" t="n">
        <v>6.81</v>
      </c>
      <c r="X1296" t="n">
        <v>0.23</v>
      </c>
      <c r="Y1296" t="n">
        <v>1</v>
      </c>
      <c r="Z1296" t="n">
        <v>10</v>
      </c>
    </row>
    <row r="1297">
      <c r="A1297" t="n">
        <v>118</v>
      </c>
      <c r="B1297" t="n">
        <v>105</v>
      </c>
      <c r="C1297" t="inlineStr">
        <is>
          <t xml:space="preserve">CONCLUIDO	</t>
        </is>
      </c>
      <c r="D1297" t="n">
        <v>3.721</v>
      </c>
      <c r="E1297" t="n">
        <v>26.87</v>
      </c>
      <c r="F1297" t="n">
        <v>23.94</v>
      </c>
      <c r="G1297" t="n">
        <v>159.63</v>
      </c>
      <c r="H1297" t="n">
        <v>2.14</v>
      </c>
      <c r="I1297" t="n">
        <v>9</v>
      </c>
      <c r="J1297" t="n">
        <v>253.9</v>
      </c>
      <c r="K1297" t="n">
        <v>55.27</v>
      </c>
      <c r="L1297" t="n">
        <v>30.5</v>
      </c>
      <c r="M1297" t="n">
        <v>7</v>
      </c>
      <c r="N1297" t="n">
        <v>63.12</v>
      </c>
      <c r="O1297" t="n">
        <v>31548.03</v>
      </c>
      <c r="P1297" t="n">
        <v>327.88</v>
      </c>
      <c r="Q1297" t="n">
        <v>452.55</v>
      </c>
      <c r="R1297" t="n">
        <v>69.53</v>
      </c>
      <c r="S1297" t="n">
        <v>57.64</v>
      </c>
      <c r="T1297" t="n">
        <v>3856.34</v>
      </c>
      <c r="U1297" t="n">
        <v>0.83</v>
      </c>
      <c r="V1297" t="n">
        <v>0.89</v>
      </c>
      <c r="W1297" t="n">
        <v>6.81</v>
      </c>
      <c r="X1297" t="n">
        <v>0.22</v>
      </c>
      <c r="Y1297" t="n">
        <v>1</v>
      </c>
      <c r="Z1297" t="n">
        <v>10</v>
      </c>
    </row>
    <row r="1298">
      <c r="A1298" t="n">
        <v>119</v>
      </c>
      <c r="B1298" t="n">
        <v>105</v>
      </c>
      <c r="C1298" t="inlineStr">
        <is>
          <t xml:space="preserve">CONCLUIDO	</t>
        </is>
      </c>
      <c r="D1298" t="n">
        <v>3.7204</v>
      </c>
      <c r="E1298" t="n">
        <v>26.88</v>
      </c>
      <c r="F1298" t="n">
        <v>23.95</v>
      </c>
      <c r="G1298" t="n">
        <v>159.66</v>
      </c>
      <c r="H1298" t="n">
        <v>2.15</v>
      </c>
      <c r="I1298" t="n">
        <v>9</v>
      </c>
      <c r="J1298" t="n">
        <v>254.35</v>
      </c>
      <c r="K1298" t="n">
        <v>55.27</v>
      </c>
      <c r="L1298" t="n">
        <v>30.75</v>
      </c>
      <c r="M1298" t="n">
        <v>7</v>
      </c>
      <c r="N1298" t="n">
        <v>63.33</v>
      </c>
      <c r="O1298" t="n">
        <v>31604.07</v>
      </c>
      <c r="P1298" t="n">
        <v>328.02</v>
      </c>
      <c r="Q1298" t="n">
        <v>452.56</v>
      </c>
      <c r="R1298" t="n">
        <v>69.5</v>
      </c>
      <c r="S1298" t="n">
        <v>57.64</v>
      </c>
      <c r="T1298" t="n">
        <v>3844.88</v>
      </c>
      <c r="U1298" t="n">
        <v>0.83</v>
      </c>
      <c r="V1298" t="n">
        <v>0.89</v>
      </c>
      <c r="W1298" t="n">
        <v>6.81</v>
      </c>
      <c r="X1298" t="n">
        <v>0.23</v>
      </c>
      <c r="Y1298" t="n">
        <v>1</v>
      </c>
      <c r="Z1298" t="n">
        <v>10</v>
      </c>
    </row>
    <row r="1299">
      <c r="A1299" t="n">
        <v>120</v>
      </c>
      <c r="B1299" t="n">
        <v>105</v>
      </c>
      <c r="C1299" t="inlineStr">
        <is>
          <t xml:space="preserve">CONCLUIDO	</t>
        </is>
      </c>
      <c r="D1299" t="n">
        <v>3.7194</v>
      </c>
      <c r="E1299" t="n">
        <v>26.89</v>
      </c>
      <c r="F1299" t="n">
        <v>23.96</v>
      </c>
      <c r="G1299" t="n">
        <v>159.71</v>
      </c>
      <c r="H1299" t="n">
        <v>2.16</v>
      </c>
      <c r="I1299" t="n">
        <v>9</v>
      </c>
      <c r="J1299" t="n">
        <v>254.81</v>
      </c>
      <c r="K1299" t="n">
        <v>55.27</v>
      </c>
      <c r="L1299" t="n">
        <v>31</v>
      </c>
      <c r="M1299" t="n">
        <v>7</v>
      </c>
      <c r="N1299" t="n">
        <v>63.53</v>
      </c>
      <c r="O1299" t="n">
        <v>31660.19</v>
      </c>
      <c r="P1299" t="n">
        <v>328.11</v>
      </c>
      <c r="Q1299" t="n">
        <v>452.56</v>
      </c>
      <c r="R1299" t="n">
        <v>69.88</v>
      </c>
      <c r="S1299" t="n">
        <v>57.64</v>
      </c>
      <c r="T1299" t="n">
        <v>4031.4</v>
      </c>
      <c r="U1299" t="n">
        <v>0.82</v>
      </c>
      <c r="V1299" t="n">
        <v>0.89</v>
      </c>
      <c r="W1299" t="n">
        <v>6.81</v>
      </c>
      <c r="X1299" t="n">
        <v>0.23</v>
      </c>
      <c r="Y1299" t="n">
        <v>1</v>
      </c>
      <c r="Z1299" t="n">
        <v>10</v>
      </c>
    </row>
    <row r="1300">
      <c r="A1300" t="n">
        <v>121</v>
      </c>
      <c r="B1300" t="n">
        <v>105</v>
      </c>
      <c r="C1300" t="inlineStr">
        <is>
          <t xml:space="preserve">CONCLUIDO	</t>
        </is>
      </c>
      <c r="D1300" t="n">
        <v>3.7184</v>
      </c>
      <c r="E1300" t="n">
        <v>26.89</v>
      </c>
      <c r="F1300" t="n">
        <v>23.96</v>
      </c>
      <c r="G1300" t="n">
        <v>159.76</v>
      </c>
      <c r="H1300" t="n">
        <v>2.18</v>
      </c>
      <c r="I1300" t="n">
        <v>9</v>
      </c>
      <c r="J1300" t="n">
        <v>255.26</v>
      </c>
      <c r="K1300" t="n">
        <v>55.27</v>
      </c>
      <c r="L1300" t="n">
        <v>31.25</v>
      </c>
      <c r="M1300" t="n">
        <v>7</v>
      </c>
      <c r="N1300" t="n">
        <v>63.74</v>
      </c>
      <c r="O1300" t="n">
        <v>31716.38</v>
      </c>
      <c r="P1300" t="n">
        <v>327.93</v>
      </c>
      <c r="Q1300" t="n">
        <v>452.58</v>
      </c>
      <c r="R1300" t="n">
        <v>70.09</v>
      </c>
      <c r="S1300" t="n">
        <v>57.64</v>
      </c>
      <c r="T1300" t="n">
        <v>4137.55</v>
      </c>
      <c r="U1300" t="n">
        <v>0.82</v>
      </c>
      <c r="V1300" t="n">
        <v>0.88</v>
      </c>
      <c r="W1300" t="n">
        <v>6.81</v>
      </c>
      <c r="X1300" t="n">
        <v>0.24</v>
      </c>
      <c r="Y1300" t="n">
        <v>1</v>
      </c>
      <c r="Z1300" t="n">
        <v>10</v>
      </c>
    </row>
    <row r="1301">
      <c r="A1301" t="n">
        <v>122</v>
      </c>
      <c r="B1301" t="n">
        <v>105</v>
      </c>
      <c r="C1301" t="inlineStr">
        <is>
          <t xml:space="preserve">CONCLUIDO	</t>
        </is>
      </c>
      <c r="D1301" t="n">
        <v>3.7191</v>
      </c>
      <c r="E1301" t="n">
        <v>26.89</v>
      </c>
      <c r="F1301" t="n">
        <v>23.96</v>
      </c>
      <c r="G1301" t="n">
        <v>159.72</v>
      </c>
      <c r="H1301" t="n">
        <v>2.19</v>
      </c>
      <c r="I1301" t="n">
        <v>9</v>
      </c>
      <c r="J1301" t="n">
        <v>255.72</v>
      </c>
      <c r="K1301" t="n">
        <v>55.27</v>
      </c>
      <c r="L1301" t="n">
        <v>31.5</v>
      </c>
      <c r="M1301" t="n">
        <v>7</v>
      </c>
      <c r="N1301" t="n">
        <v>63.95</v>
      </c>
      <c r="O1301" t="n">
        <v>31772.65</v>
      </c>
      <c r="P1301" t="n">
        <v>328.01</v>
      </c>
      <c r="Q1301" t="n">
        <v>452.56</v>
      </c>
      <c r="R1301" t="n">
        <v>69.95</v>
      </c>
      <c r="S1301" t="n">
        <v>57.64</v>
      </c>
      <c r="T1301" t="n">
        <v>4070.08</v>
      </c>
      <c r="U1301" t="n">
        <v>0.82</v>
      </c>
      <c r="V1301" t="n">
        <v>0.88</v>
      </c>
      <c r="W1301" t="n">
        <v>6.81</v>
      </c>
      <c r="X1301" t="n">
        <v>0.23</v>
      </c>
      <c r="Y1301" t="n">
        <v>1</v>
      </c>
      <c r="Z1301" t="n">
        <v>10</v>
      </c>
    </row>
    <row r="1302">
      <c r="A1302" t="n">
        <v>123</v>
      </c>
      <c r="B1302" t="n">
        <v>105</v>
      </c>
      <c r="C1302" t="inlineStr">
        <is>
          <t xml:space="preserve">CONCLUIDO	</t>
        </is>
      </c>
      <c r="D1302" t="n">
        <v>3.7197</v>
      </c>
      <c r="E1302" t="n">
        <v>26.88</v>
      </c>
      <c r="F1302" t="n">
        <v>23.95</v>
      </c>
      <c r="G1302" t="n">
        <v>159.69</v>
      </c>
      <c r="H1302" t="n">
        <v>2.21</v>
      </c>
      <c r="I1302" t="n">
        <v>9</v>
      </c>
      <c r="J1302" t="n">
        <v>256.17</v>
      </c>
      <c r="K1302" t="n">
        <v>55.27</v>
      </c>
      <c r="L1302" t="n">
        <v>31.75</v>
      </c>
      <c r="M1302" t="n">
        <v>7</v>
      </c>
      <c r="N1302" t="n">
        <v>64.15000000000001</v>
      </c>
      <c r="O1302" t="n">
        <v>31829</v>
      </c>
      <c r="P1302" t="n">
        <v>327.59</v>
      </c>
      <c r="Q1302" t="n">
        <v>452.59</v>
      </c>
      <c r="R1302" t="n">
        <v>69.72</v>
      </c>
      <c r="S1302" t="n">
        <v>57.64</v>
      </c>
      <c r="T1302" t="n">
        <v>3952.46</v>
      </c>
      <c r="U1302" t="n">
        <v>0.83</v>
      </c>
      <c r="V1302" t="n">
        <v>0.89</v>
      </c>
      <c r="W1302" t="n">
        <v>6.81</v>
      </c>
      <c r="X1302" t="n">
        <v>0.23</v>
      </c>
      <c r="Y1302" t="n">
        <v>1</v>
      </c>
      <c r="Z1302" t="n">
        <v>10</v>
      </c>
    </row>
    <row r="1303">
      <c r="A1303" t="n">
        <v>124</v>
      </c>
      <c r="B1303" t="n">
        <v>105</v>
      </c>
      <c r="C1303" t="inlineStr">
        <is>
          <t xml:space="preserve">CONCLUIDO	</t>
        </is>
      </c>
      <c r="D1303" t="n">
        <v>3.7212</v>
      </c>
      <c r="E1303" t="n">
        <v>26.87</v>
      </c>
      <c r="F1303" t="n">
        <v>23.94</v>
      </c>
      <c r="G1303" t="n">
        <v>159.62</v>
      </c>
      <c r="H1303" t="n">
        <v>2.22</v>
      </c>
      <c r="I1303" t="n">
        <v>9</v>
      </c>
      <c r="J1303" t="n">
        <v>256.63</v>
      </c>
      <c r="K1303" t="n">
        <v>55.27</v>
      </c>
      <c r="L1303" t="n">
        <v>32</v>
      </c>
      <c r="M1303" t="n">
        <v>7</v>
      </c>
      <c r="N1303" t="n">
        <v>64.36</v>
      </c>
      <c r="O1303" t="n">
        <v>31885.42</v>
      </c>
      <c r="P1303" t="n">
        <v>326.59</v>
      </c>
      <c r="Q1303" t="n">
        <v>452.55</v>
      </c>
      <c r="R1303" t="n">
        <v>69.45999999999999</v>
      </c>
      <c r="S1303" t="n">
        <v>57.64</v>
      </c>
      <c r="T1303" t="n">
        <v>3825.34</v>
      </c>
      <c r="U1303" t="n">
        <v>0.83</v>
      </c>
      <c r="V1303" t="n">
        <v>0.89</v>
      </c>
      <c r="W1303" t="n">
        <v>6.81</v>
      </c>
      <c r="X1303" t="n">
        <v>0.22</v>
      </c>
      <c r="Y1303" t="n">
        <v>1</v>
      </c>
      <c r="Z1303" t="n">
        <v>10</v>
      </c>
    </row>
    <row r="1304">
      <c r="A1304" t="n">
        <v>125</v>
      </c>
      <c r="B1304" t="n">
        <v>105</v>
      </c>
      <c r="C1304" t="inlineStr">
        <is>
          <t xml:space="preserve">CONCLUIDO	</t>
        </is>
      </c>
      <c r="D1304" t="n">
        <v>3.7202</v>
      </c>
      <c r="E1304" t="n">
        <v>26.88</v>
      </c>
      <c r="F1304" t="n">
        <v>23.95</v>
      </c>
      <c r="G1304" t="n">
        <v>159.67</v>
      </c>
      <c r="H1304" t="n">
        <v>2.23</v>
      </c>
      <c r="I1304" t="n">
        <v>9</v>
      </c>
      <c r="J1304" t="n">
        <v>257.09</v>
      </c>
      <c r="K1304" t="n">
        <v>55.27</v>
      </c>
      <c r="L1304" t="n">
        <v>32.25</v>
      </c>
      <c r="M1304" t="n">
        <v>7</v>
      </c>
      <c r="N1304" t="n">
        <v>64.56999999999999</v>
      </c>
      <c r="O1304" t="n">
        <v>31942.05</v>
      </c>
      <c r="P1304" t="n">
        <v>326.09</v>
      </c>
      <c r="Q1304" t="n">
        <v>452.59</v>
      </c>
      <c r="R1304" t="n">
        <v>69.73</v>
      </c>
      <c r="S1304" t="n">
        <v>57.64</v>
      </c>
      <c r="T1304" t="n">
        <v>3955.94</v>
      </c>
      <c r="U1304" t="n">
        <v>0.83</v>
      </c>
      <c r="V1304" t="n">
        <v>0.89</v>
      </c>
      <c r="W1304" t="n">
        <v>6.81</v>
      </c>
      <c r="X1304" t="n">
        <v>0.23</v>
      </c>
      <c r="Y1304" t="n">
        <v>1</v>
      </c>
      <c r="Z1304" t="n">
        <v>10</v>
      </c>
    </row>
    <row r="1305">
      <c r="A1305" t="n">
        <v>126</v>
      </c>
      <c r="B1305" t="n">
        <v>105</v>
      </c>
      <c r="C1305" t="inlineStr">
        <is>
          <t xml:space="preserve">CONCLUIDO	</t>
        </is>
      </c>
      <c r="D1305" t="n">
        <v>3.7194</v>
      </c>
      <c r="E1305" t="n">
        <v>26.89</v>
      </c>
      <c r="F1305" t="n">
        <v>23.96</v>
      </c>
      <c r="G1305" t="n">
        <v>159.71</v>
      </c>
      <c r="H1305" t="n">
        <v>2.25</v>
      </c>
      <c r="I1305" t="n">
        <v>9</v>
      </c>
      <c r="J1305" t="n">
        <v>257.55</v>
      </c>
      <c r="K1305" t="n">
        <v>55.27</v>
      </c>
      <c r="L1305" t="n">
        <v>32.5</v>
      </c>
      <c r="M1305" t="n">
        <v>7</v>
      </c>
      <c r="N1305" t="n">
        <v>64.78</v>
      </c>
      <c r="O1305" t="n">
        <v>31998.63</v>
      </c>
      <c r="P1305" t="n">
        <v>326.25</v>
      </c>
      <c r="Q1305" t="n">
        <v>452.57</v>
      </c>
      <c r="R1305" t="n">
        <v>70.01000000000001</v>
      </c>
      <c r="S1305" t="n">
        <v>57.64</v>
      </c>
      <c r="T1305" t="n">
        <v>4098.7</v>
      </c>
      <c r="U1305" t="n">
        <v>0.82</v>
      </c>
      <c r="V1305" t="n">
        <v>0.89</v>
      </c>
      <c r="W1305" t="n">
        <v>6.81</v>
      </c>
      <c r="X1305" t="n">
        <v>0.23</v>
      </c>
      <c r="Y1305" t="n">
        <v>1</v>
      </c>
      <c r="Z1305" t="n">
        <v>10</v>
      </c>
    </row>
    <row r="1306">
      <c r="A1306" t="n">
        <v>127</v>
      </c>
      <c r="B1306" t="n">
        <v>105</v>
      </c>
      <c r="C1306" t="inlineStr">
        <is>
          <t xml:space="preserve">CONCLUIDO	</t>
        </is>
      </c>
      <c r="D1306" t="n">
        <v>3.7189</v>
      </c>
      <c r="E1306" t="n">
        <v>26.89</v>
      </c>
      <c r="F1306" t="n">
        <v>23.96</v>
      </c>
      <c r="G1306" t="n">
        <v>159.74</v>
      </c>
      <c r="H1306" t="n">
        <v>2.26</v>
      </c>
      <c r="I1306" t="n">
        <v>9</v>
      </c>
      <c r="J1306" t="n">
        <v>258.01</v>
      </c>
      <c r="K1306" t="n">
        <v>55.27</v>
      </c>
      <c r="L1306" t="n">
        <v>32.75</v>
      </c>
      <c r="M1306" t="n">
        <v>7</v>
      </c>
      <c r="N1306" t="n">
        <v>64.98999999999999</v>
      </c>
      <c r="O1306" t="n">
        <v>32055.29</v>
      </c>
      <c r="P1306" t="n">
        <v>326.06</v>
      </c>
      <c r="Q1306" t="n">
        <v>452.55</v>
      </c>
      <c r="R1306" t="n">
        <v>70.02</v>
      </c>
      <c r="S1306" t="n">
        <v>57.64</v>
      </c>
      <c r="T1306" t="n">
        <v>4102.72</v>
      </c>
      <c r="U1306" t="n">
        <v>0.82</v>
      </c>
      <c r="V1306" t="n">
        <v>0.88</v>
      </c>
      <c r="W1306" t="n">
        <v>6.81</v>
      </c>
      <c r="X1306" t="n">
        <v>0.24</v>
      </c>
      <c r="Y1306" t="n">
        <v>1</v>
      </c>
      <c r="Z1306" t="n">
        <v>10</v>
      </c>
    </row>
    <row r="1307">
      <c r="A1307" t="n">
        <v>128</v>
      </c>
      <c r="B1307" t="n">
        <v>105</v>
      </c>
      <c r="C1307" t="inlineStr">
        <is>
          <t xml:space="preserve">CONCLUIDO	</t>
        </is>
      </c>
      <c r="D1307" t="n">
        <v>3.7195</v>
      </c>
      <c r="E1307" t="n">
        <v>26.89</v>
      </c>
      <c r="F1307" t="n">
        <v>23.96</v>
      </c>
      <c r="G1307" t="n">
        <v>159.7</v>
      </c>
      <c r="H1307" t="n">
        <v>2.27</v>
      </c>
      <c r="I1307" t="n">
        <v>9</v>
      </c>
      <c r="J1307" t="n">
        <v>258.47</v>
      </c>
      <c r="K1307" t="n">
        <v>55.27</v>
      </c>
      <c r="L1307" t="n">
        <v>33</v>
      </c>
      <c r="M1307" t="n">
        <v>7</v>
      </c>
      <c r="N1307" t="n">
        <v>65.2</v>
      </c>
      <c r="O1307" t="n">
        <v>32112.02</v>
      </c>
      <c r="P1307" t="n">
        <v>325.21</v>
      </c>
      <c r="Q1307" t="n">
        <v>452.56</v>
      </c>
      <c r="R1307" t="n">
        <v>69.93000000000001</v>
      </c>
      <c r="S1307" t="n">
        <v>57.64</v>
      </c>
      <c r="T1307" t="n">
        <v>4056.05</v>
      </c>
      <c r="U1307" t="n">
        <v>0.82</v>
      </c>
      <c r="V1307" t="n">
        <v>0.89</v>
      </c>
      <c r="W1307" t="n">
        <v>6.81</v>
      </c>
      <c r="X1307" t="n">
        <v>0.23</v>
      </c>
      <c r="Y1307" t="n">
        <v>1</v>
      </c>
      <c r="Z1307" t="n">
        <v>10</v>
      </c>
    </row>
    <row r="1308">
      <c r="A1308" t="n">
        <v>129</v>
      </c>
      <c r="B1308" t="n">
        <v>105</v>
      </c>
      <c r="C1308" t="inlineStr">
        <is>
          <t xml:space="preserve">CONCLUIDO	</t>
        </is>
      </c>
      <c r="D1308" t="n">
        <v>3.7299</v>
      </c>
      <c r="E1308" t="n">
        <v>26.81</v>
      </c>
      <c r="F1308" t="n">
        <v>23.92</v>
      </c>
      <c r="G1308" t="n">
        <v>179.41</v>
      </c>
      <c r="H1308" t="n">
        <v>2.28</v>
      </c>
      <c r="I1308" t="n">
        <v>8</v>
      </c>
      <c r="J1308" t="n">
        <v>258.93</v>
      </c>
      <c r="K1308" t="n">
        <v>55.27</v>
      </c>
      <c r="L1308" t="n">
        <v>33.25</v>
      </c>
      <c r="M1308" t="n">
        <v>6</v>
      </c>
      <c r="N1308" t="n">
        <v>65.41</v>
      </c>
      <c r="O1308" t="n">
        <v>32168.84</v>
      </c>
      <c r="P1308" t="n">
        <v>324.61</v>
      </c>
      <c r="Q1308" t="n">
        <v>452.56</v>
      </c>
      <c r="R1308" t="n">
        <v>68.86</v>
      </c>
      <c r="S1308" t="n">
        <v>57.64</v>
      </c>
      <c r="T1308" t="n">
        <v>3527.08</v>
      </c>
      <c r="U1308" t="n">
        <v>0.84</v>
      </c>
      <c r="V1308" t="n">
        <v>0.89</v>
      </c>
      <c r="W1308" t="n">
        <v>6.8</v>
      </c>
      <c r="X1308" t="n">
        <v>0.2</v>
      </c>
      <c r="Y1308" t="n">
        <v>1</v>
      </c>
      <c r="Z1308" t="n">
        <v>10</v>
      </c>
    </row>
    <row r="1309">
      <c r="A1309" t="n">
        <v>130</v>
      </c>
      <c r="B1309" t="n">
        <v>105</v>
      </c>
      <c r="C1309" t="inlineStr">
        <is>
          <t xml:space="preserve">CONCLUIDO	</t>
        </is>
      </c>
      <c r="D1309" t="n">
        <v>3.7301</v>
      </c>
      <c r="E1309" t="n">
        <v>26.81</v>
      </c>
      <c r="F1309" t="n">
        <v>23.92</v>
      </c>
      <c r="G1309" t="n">
        <v>179.4</v>
      </c>
      <c r="H1309" t="n">
        <v>2.3</v>
      </c>
      <c r="I1309" t="n">
        <v>8</v>
      </c>
      <c r="J1309" t="n">
        <v>259.39</v>
      </c>
      <c r="K1309" t="n">
        <v>55.27</v>
      </c>
      <c r="L1309" t="n">
        <v>33.5</v>
      </c>
      <c r="M1309" t="n">
        <v>6</v>
      </c>
      <c r="N1309" t="n">
        <v>65.62</v>
      </c>
      <c r="O1309" t="n">
        <v>32225.73</v>
      </c>
      <c r="P1309" t="n">
        <v>324.54</v>
      </c>
      <c r="Q1309" t="n">
        <v>452.58</v>
      </c>
      <c r="R1309" t="n">
        <v>68.70999999999999</v>
      </c>
      <c r="S1309" t="n">
        <v>57.64</v>
      </c>
      <c r="T1309" t="n">
        <v>3452.51</v>
      </c>
      <c r="U1309" t="n">
        <v>0.84</v>
      </c>
      <c r="V1309" t="n">
        <v>0.89</v>
      </c>
      <c r="W1309" t="n">
        <v>6.81</v>
      </c>
      <c r="X1309" t="n">
        <v>0.2</v>
      </c>
      <c r="Y1309" t="n">
        <v>1</v>
      </c>
      <c r="Z1309" t="n">
        <v>10</v>
      </c>
    </row>
    <row r="1310">
      <c r="A1310" t="n">
        <v>131</v>
      </c>
      <c r="B1310" t="n">
        <v>105</v>
      </c>
      <c r="C1310" t="inlineStr">
        <is>
          <t xml:space="preserve">CONCLUIDO	</t>
        </is>
      </c>
      <c r="D1310" t="n">
        <v>3.7294</v>
      </c>
      <c r="E1310" t="n">
        <v>26.81</v>
      </c>
      <c r="F1310" t="n">
        <v>23.93</v>
      </c>
      <c r="G1310" t="n">
        <v>179.44</v>
      </c>
      <c r="H1310" t="n">
        <v>2.31</v>
      </c>
      <c r="I1310" t="n">
        <v>8</v>
      </c>
      <c r="J1310" t="n">
        <v>259.85</v>
      </c>
      <c r="K1310" t="n">
        <v>55.27</v>
      </c>
      <c r="L1310" t="n">
        <v>33.75</v>
      </c>
      <c r="M1310" t="n">
        <v>6</v>
      </c>
      <c r="N1310" t="n">
        <v>65.83</v>
      </c>
      <c r="O1310" t="n">
        <v>32282.7</v>
      </c>
      <c r="P1310" t="n">
        <v>324.73</v>
      </c>
      <c r="Q1310" t="n">
        <v>452.58</v>
      </c>
      <c r="R1310" t="n">
        <v>68.83</v>
      </c>
      <c r="S1310" t="n">
        <v>57.64</v>
      </c>
      <c r="T1310" t="n">
        <v>3514.05</v>
      </c>
      <c r="U1310" t="n">
        <v>0.84</v>
      </c>
      <c r="V1310" t="n">
        <v>0.89</v>
      </c>
      <c r="W1310" t="n">
        <v>6.81</v>
      </c>
      <c r="X1310" t="n">
        <v>0.2</v>
      </c>
      <c r="Y1310" t="n">
        <v>1</v>
      </c>
      <c r="Z1310" t="n">
        <v>10</v>
      </c>
    </row>
    <row r="1311">
      <c r="A1311" t="n">
        <v>132</v>
      </c>
      <c r="B1311" t="n">
        <v>105</v>
      </c>
      <c r="C1311" t="inlineStr">
        <is>
          <t xml:space="preserve">CONCLUIDO	</t>
        </is>
      </c>
      <c r="D1311" t="n">
        <v>3.7289</v>
      </c>
      <c r="E1311" t="n">
        <v>26.82</v>
      </c>
      <c r="F1311" t="n">
        <v>23.93</v>
      </c>
      <c r="G1311" t="n">
        <v>179.46</v>
      </c>
      <c r="H1311" t="n">
        <v>2.32</v>
      </c>
      <c r="I1311" t="n">
        <v>8</v>
      </c>
      <c r="J1311" t="n">
        <v>260.32</v>
      </c>
      <c r="K1311" t="n">
        <v>55.27</v>
      </c>
      <c r="L1311" t="n">
        <v>34</v>
      </c>
      <c r="M1311" t="n">
        <v>6</v>
      </c>
      <c r="N1311" t="n">
        <v>66.04000000000001</v>
      </c>
      <c r="O1311" t="n">
        <v>32339.75</v>
      </c>
      <c r="P1311" t="n">
        <v>324.93</v>
      </c>
      <c r="Q1311" t="n">
        <v>452.58</v>
      </c>
      <c r="R1311" t="n">
        <v>68.98999999999999</v>
      </c>
      <c r="S1311" t="n">
        <v>57.64</v>
      </c>
      <c r="T1311" t="n">
        <v>3592.39</v>
      </c>
      <c r="U1311" t="n">
        <v>0.84</v>
      </c>
      <c r="V1311" t="n">
        <v>0.89</v>
      </c>
      <c r="W1311" t="n">
        <v>6.81</v>
      </c>
      <c r="X1311" t="n">
        <v>0.2</v>
      </c>
      <c r="Y1311" t="n">
        <v>1</v>
      </c>
      <c r="Z1311" t="n">
        <v>10</v>
      </c>
    </row>
    <row r="1312">
      <c r="A1312" t="n">
        <v>133</v>
      </c>
      <c r="B1312" t="n">
        <v>105</v>
      </c>
      <c r="C1312" t="inlineStr">
        <is>
          <t xml:space="preserve">CONCLUIDO	</t>
        </is>
      </c>
      <c r="D1312" t="n">
        <v>3.7312</v>
      </c>
      <c r="E1312" t="n">
        <v>26.8</v>
      </c>
      <c r="F1312" t="n">
        <v>23.91</v>
      </c>
      <c r="G1312" t="n">
        <v>179.34</v>
      </c>
      <c r="H1312" t="n">
        <v>2.34</v>
      </c>
      <c r="I1312" t="n">
        <v>8</v>
      </c>
      <c r="J1312" t="n">
        <v>260.78</v>
      </c>
      <c r="K1312" t="n">
        <v>55.27</v>
      </c>
      <c r="L1312" t="n">
        <v>34.25</v>
      </c>
      <c r="M1312" t="n">
        <v>6</v>
      </c>
      <c r="N1312" t="n">
        <v>66.26000000000001</v>
      </c>
      <c r="O1312" t="n">
        <v>32396.88</v>
      </c>
      <c r="P1312" t="n">
        <v>325.06</v>
      </c>
      <c r="Q1312" t="n">
        <v>452.56</v>
      </c>
      <c r="R1312" t="n">
        <v>68.42</v>
      </c>
      <c r="S1312" t="n">
        <v>57.64</v>
      </c>
      <c r="T1312" t="n">
        <v>3307.67</v>
      </c>
      <c r="U1312" t="n">
        <v>0.84</v>
      </c>
      <c r="V1312" t="n">
        <v>0.89</v>
      </c>
      <c r="W1312" t="n">
        <v>6.81</v>
      </c>
      <c r="X1312" t="n">
        <v>0.19</v>
      </c>
      <c r="Y1312" t="n">
        <v>1</v>
      </c>
      <c r="Z1312" t="n">
        <v>10</v>
      </c>
    </row>
    <row r="1313">
      <c r="A1313" t="n">
        <v>134</v>
      </c>
      <c r="B1313" t="n">
        <v>105</v>
      </c>
      <c r="C1313" t="inlineStr">
        <is>
          <t xml:space="preserve">CONCLUIDO	</t>
        </is>
      </c>
      <c r="D1313" t="n">
        <v>3.7291</v>
      </c>
      <c r="E1313" t="n">
        <v>26.82</v>
      </c>
      <c r="F1313" t="n">
        <v>23.93</v>
      </c>
      <c r="G1313" t="n">
        <v>179.45</v>
      </c>
      <c r="H1313" t="n">
        <v>2.35</v>
      </c>
      <c r="I1313" t="n">
        <v>8</v>
      </c>
      <c r="J1313" t="n">
        <v>261.24</v>
      </c>
      <c r="K1313" t="n">
        <v>55.27</v>
      </c>
      <c r="L1313" t="n">
        <v>34.5</v>
      </c>
      <c r="M1313" t="n">
        <v>6</v>
      </c>
      <c r="N1313" t="n">
        <v>66.47</v>
      </c>
      <c r="O1313" t="n">
        <v>32454.09</v>
      </c>
      <c r="P1313" t="n">
        <v>325.49</v>
      </c>
      <c r="Q1313" t="n">
        <v>452.57</v>
      </c>
      <c r="R1313" t="n">
        <v>68.86</v>
      </c>
      <c r="S1313" t="n">
        <v>57.64</v>
      </c>
      <c r="T1313" t="n">
        <v>3528.55</v>
      </c>
      <c r="U1313" t="n">
        <v>0.84</v>
      </c>
      <c r="V1313" t="n">
        <v>0.89</v>
      </c>
      <c r="W1313" t="n">
        <v>6.81</v>
      </c>
      <c r="X1313" t="n">
        <v>0.2</v>
      </c>
      <c r="Y1313" t="n">
        <v>1</v>
      </c>
      <c r="Z1313" t="n">
        <v>10</v>
      </c>
    </row>
    <row r="1314">
      <c r="A1314" t="n">
        <v>135</v>
      </c>
      <c r="B1314" t="n">
        <v>105</v>
      </c>
      <c r="C1314" t="inlineStr">
        <is>
          <t xml:space="preserve">CONCLUIDO	</t>
        </is>
      </c>
      <c r="D1314" t="n">
        <v>3.7308</v>
      </c>
      <c r="E1314" t="n">
        <v>26.8</v>
      </c>
      <c r="F1314" t="n">
        <v>23.91</v>
      </c>
      <c r="G1314" t="n">
        <v>179.36</v>
      </c>
      <c r="H1314" t="n">
        <v>2.36</v>
      </c>
      <c r="I1314" t="n">
        <v>8</v>
      </c>
      <c r="J1314" t="n">
        <v>261.71</v>
      </c>
      <c r="K1314" t="n">
        <v>55.27</v>
      </c>
      <c r="L1314" t="n">
        <v>34.75</v>
      </c>
      <c r="M1314" t="n">
        <v>6</v>
      </c>
      <c r="N1314" t="n">
        <v>66.68000000000001</v>
      </c>
      <c r="O1314" t="n">
        <v>32511.38</v>
      </c>
      <c r="P1314" t="n">
        <v>325.43</v>
      </c>
      <c r="Q1314" t="n">
        <v>452.57</v>
      </c>
      <c r="R1314" t="n">
        <v>68.55</v>
      </c>
      <c r="S1314" t="n">
        <v>57.64</v>
      </c>
      <c r="T1314" t="n">
        <v>3371.03</v>
      </c>
      <c r="U1314" t="n">
        <v>0.84</v>
      </c>
      <c r="V1314" t="n">
        <v>0.89</v>
      </c>
      <c r="W1314" t="n">
        <v>6.81</v>
      </c>
      <c r="X1314" t="n">
        <v>0.19</v>
      </c>
      <c r="Y1314" t="n">
        <v>1</v>
      </c>
      <c r="Z1314" t="n">
        <v>10</v>
      </c>
    </row>
    <row r="1315">
      <c r="A1315" t="n">
        <v>136</v>
      </c>
      <c r="B1315" t="n">
        <v>105</v>
      </c>
      <c r="C1315" t="inlineStr">
        <is>
          <t xml:space="preserve">CONCLUIDO	</t>
        </is>
      </c>
      <c r="D1315" t="n">
        <v>3.7311</v>
      </c>
      <c r="E1315" t="n">
        <v>26.8</v>
      </c>
      <c r="F1315" t="n">
        <v>23.91</v>
      </c>
      <c r="G1315" t="n">
        <v>179.34</v>
      </c>
      <c r="H1315" t="n">
        <v>2.38</v>
      </c>
      <c r="I1315" t="n">
        <v>8</v>
      </c>
      <c r="J1315" t="n">
        <v>262.17</v>
      </c>
      <c r="K1315" t="n">
        <v>55.27</v>
      </c>
      <c r="L1315" t="n">
        <v>35</v>
      </c>
      <c r="M1315" t="n">
        <v>6</v>
      </c>
      <c r="N1315" t="n">
        <v>66.90000000000001</v>
      </c>
      <c r="O1315" t="n">
        <v>32568.76</v>
      </c>
      <c r="P1315" t="n">
        <v>325.25</v>
      </c>
      <c r="Q1315" t="n">
        <v>452.58</v>
      </c>
      <c r="R1315" t="n">
        <v>68.42</v>
      </c>
      <c r="S1315" t="n">
        <v>57.64</v>
      </c>
      <c r="T1315" t="n">
        <v>3308.23</v>
      </c>
      <c r="U1315" t="n">
        <v>0.84</v>
      </c>
      <c r="V1315" t="n">
        <v>0.89</v>
      </c>
      <c r="W1315" t="n">
        <v>6.81</v>
      </c>
      <c r="X1315" t="n">
        <v>0.19</v>
      </c>
      <c r="Y1315" t="n">
        <v>1</v>
      </c>
      <c r="Z1315" t="n">
        <v>10</v>
      </c>
    </row>
    <row r="1316">
      <c r="A1316" t="n">
        <v>137</v>
      </c>
      <c r="B1316" t="n">
        <v>105</v>
      </c>
      <c r="C1316" t="inlineStr">
        <is>
          <t xml:space="preserve">CONCLUIDO	</t>
        </is>
      </c>
      <c r="D1316" t="n">
        <v>3.7308</v>
      </c>
      <c r="E1316" t="n">
        <v>26.8</v>
      </c>
      <c r="F1316" t="n">
        <v>23.91</v>
      </c>
      <c r="G1316" t="n">
        <v>179.36</v>
      </c>
      <c r="H1316" t="n">
        <v>2.39</v>
      </c>
      <c r="I1316" t="n">
        <v>8</v>
      </c>
      <c r="J1316" t="n">
        <v>262.64</v>
      </c>
      <c r="K1316" t="n">
        <v>55.27</v>
      </c>
      <c r="L1316" t="n">
        <v>35.25</v>
      </c>
      <c r="M1316" t="n">
        <v>6</v>
      </c>
      <c r="N1316" t="n">
        <v>67.12</v>
      </c>
      <c r="O1316" t="n">
        <v>32626.21</v>
      </c>
      <c r="P1316" t="n">
        <v>325.33</v>
      </c>
      <c r="Q1316" t="n">
        <v>452.56</v>
      </c>
      <c r="R1316" t="n">
        <v>68.54000000000001</v>
      </c>
      <c r="S1316" t="n">
        <v>57.64</v>
      </c>
      <c r="T1316" t="n">
        <v>3366.94</v>
      </c>
      <c r="U1316" t="n">
        <v>0.84</v>
      </c>
      <c r="V1316" t="n">
        <v>0.89</v>
      </c>
      <c r="W1316" t="n">
        <v>6.81</v>
      </c>
      <c r="X1316" t="n">
        <v>0.19</v>
      </c>
      <c r="Y1316" t="n">
        <v>1</v>
      </c>
      <c r="Z1316" t="n">
        <v>10</v>
      </c>
    </row>
    <row r="1317">
      <c r="A1317" t="n">
        <v>138</v>
      </c>
      <c r="B1317" t="n">
        <v>105</v>
      </c>
      <c r="C1317" t="inlineStr">
        <is>
          <t xml:space="preserve">CONCLUIDO	</t>
        </is>
      </c>
      <c r="D1317" t="n">
        <v>3.7306</v>
      </c>
      <c r="E1317" t="n">
        <v>26.81</v>
      </c>
      <c r="F1317" t="n">
        <v>23.92</v>
      </c>
      <c r="G1317" t="n">
        <v>179.37</v>
      </c>
      <c r="H1317" t="n">
        <v>2.4</v>
      </c>
      <c r="I1317" t="n">
        <v>8</v>
      </c>
      <c r="J1317" t="n">
        <v>263.1</v>
      </c>
      <c r="K1317" t="n">
        <v>55.27</v>
      </c>
      <c r="L1317" t="n">
        <v>35.5</v>
      </c>
      <c r="M1317" t="n">
        <v>6</v>
      </c>
      <c r="N1317" t="n">
        <v>67.33</v>
      </c>
      <c r="O1317" t="n">
        <v>32683.74</v>
      </c>
      <c r="P1317" t="n">
        <v>325.46</v>
      </c>
      <c r="Q1317" t="n">
        <v>452.56</v>
      </c>
      <c r="R1317" t="n">
        <v>68.62</v>
      </c>
      <c r="S1317" t="n">
        <v>57.64</v>
      </c>
      <c r="T1317" t="n">
        <v>3407.97</v>
      </c>
      <c r="U1317" t="n">
        <v>0.84</v>
      </c>
      <c r="V1317" t="n">
        <v>0.89</v>
      </c>
      <c r="W1317" t="n">
        <v>6.81</v>
      </c>
      <c r="X1317" t="n">
        <v>0.19</v>
      </c>
      <c r="Y1317" t="n">
        <v>1</v>
      </c>
      <c r="Z1317" t="n">
        <v>10</v>
      </c>
    </row>
    <row r="1318">
      <c r="A1318" t="n">
        <v>139</v>
      </c>
      <c r="B1318" t="n">
        <v>105</v>
      </c>
      <c r="C1318" t="inlineStr">
        <is>
          <t xml:space="preserve">CONCLUIDO	</t>
        </is>
      </c>
      <c r="D1318" t="n">
        <v>3.7302</v>
      </c>
      <c r="E1318" t="n">
        <v>26.81</v>
      </c>
      <c r="F1318" t="n">
        <v>23.92</v>
      </c>
      <c r="G1318" t="n">
        <v>179.39</v>
      </c>
      <c r="H1318" t="n">
        <v>2.41</v>
      </c>
      <c r="I1318" t="n">
        <v>8</v>
      </c>
      <c r="J1318" t="n">
        <v>263.57</v>
      </c>
      <c r="K1318" t="n">
        <v>55.27</v>
      </c>
      <c r="L1318" t="n">
        <v>35.75</v>
      </c>
      <c r="M1318" t="n">
        <v>6</v>
      </c>
      <c r="N1318" t="n">
        <v>67.55</v>
      </c>
      <c r="O1318" t="n">
        <v>32741.36</v>
      </c>
      <c r="P1318" t="n">
        <v>325.23</v>
      </c>
      <c r="Q1318" t="n">
        <v>452.55</v>
      </c>
      <c r="R1318" t="n">
        <v>68.72</v>
      </c>
      <c r="S1318" t="n">
        <v>57.64</v>
      </c>
      <c r="T1318" t="n">
        <v>3456.88</v>
      </c>
      <c r="U1318" t="n">
        <v>0.84</v>
      </c>
      <c r="V1318" t="n">
        <v>0.89</v>
      </c>
      <c r="W1318" t="n">
        <v>6.81</v>
      </c>
      <c r="X1318" t="n">
        <v>0.2</v>
      </c>
      <c r="Y1318" t="n">
        <v>1</v>
      </c>
      <c r="Z1318" t="n">
        <v>10</v>
      </c>
    </row>
    <row r="1319">
      <c r="A1319" t="n">
        <v>140</v>
      </c>
      <c r="B1319" t="n">
        <v>105</v>
      </c>
      <c r="C1319" t="inlineStr">
        <is>
          <t xml:space="preserve">CONCLUIDO	</t>
        </is>
      </c>
      <c r="D1319" t="n">
        <v>3.7299</v>
      </c>
      <c r="E1319" t="n">
        <v>26.81</v>
      </c>
      <c r="F1319" t="n">
        <v>23.92</v>
      </c>
      <c r="G1319" t="n">
        <v>179.41</v>
      </c>
      <c r="H1319" t="n">
        <v>2.43</v>
      </c>
      <c r="I1319" t="n">
        <v>8</v>
      </c>
      <c r="J1319" t="n">
        <v>264.04</v>
      </c>
      <c r="K1319" t="n">
        <v>55.27</v>
      </c>
      <c r="L1319" t="n">
        <v>36</v>
      </c>
      <c r="M1319" t="n">
        <v>6</v>
      </c>
      <c r="N1319" t="n">
        <v>67.77</v>
      </c>
      <c r="O1319" t="n">
        <v>32799.06</v>
      </c>
      <c r="P1319" t="n">
        <v>325.08</v>
      </c>
      <c r="Q1319" t="n">
        <v>452.55</v>
      </c>
      <c r="R1319" t="n">
        <v>68.76000000000001</v>
      </c>
      <c r="S1319" t="n">
        <v>57.64</v>
      </c>
      <c r="T1319" t="n">
        <v>3475.93</v>
      </c>
      <c r="U1319" t="n">
        <v>0.84</v>
      </c>
      <c r="V1319" t="n">
        <v>0.89</v>
      </c>
      <c r="W1319" t="n">
        <v>6.81</v>
      </c>
      <c r="X1319" t="n">
        <v>0.2</v>
      </c>
      <c r="Y1319" t="n">
        <v>1</v>
      </c>
      <c r="Z1319" t="n">
        <v>10</v>
      </c>
    </row>
    <row r="1320">
      <c r="A1320" t="n">
        <v>141</v>
      </c>
      <c r="B1320" t="n">
        <v>105</v>
      </c>
      <c r="C1320" t="inlineStr">
        <is>
          <t xml:space="preserve">CONCLUIDO	</t>
        </is>
      </c>
      <c r="D1320" t="n">
        <v>3.7293</v>
      </c>
      <c r="E1320" t="n">
        <v>26.81</v>
      </c>
      <c r="F1320" t="n">
        <v>23.93</v>
      </c>
      <c r="G1320" t="n">
        <v>179.44</v>
      </c>
      <c r="H1320" t="n">
        <v>2.44</v>
      </c>
      <c r="I1320" t="n">
        <v>8</v>
      </c>
      <c r="J1320" t="n">
        <v>264.51</v>
      </c>
      <c r="K1320" t="n">
        <v>55.27</v>
      </c>
      <c r="L1320" t="n">
        <v>36.25</v>
      </c>
      <c r="M1320" t="n">
        <v>6</v>
      </c>
      <c r="N1320" t="n">
        <v>67.98999999999999</v>
      </c>
      <c r="O1320" t="n">
        <v>32856.84</v>
      </c>
      <c r="P1320" t="n">
        <v>324.26</v>
      </c>
      <c r="Q1320" t="n">
        <v>452.55</v>
      </c>
      <c r="R1320" t="n">
        <v>68.76000000000001</v>
      </c>
      <c r="S1320" t="n">
        <v>57.64</v>
      </c>
      <c r="T1320" t="n">
        <v>3479.18</v>
      </c>
      <c r="U1320" t="n">
        <v>0.84</v>
      </c>
      <c r="V1320" t="n">
        <v>0.89</v>
      </c>
      <c r="W1320" t="n">
        <v>6.81</v>
      </c>
      <c r="X1320" t="n">
        <v>0.2</v>
      </c>
      <c r="Y1320" t="n">
        <v>1</v>
      </c>
      <c r="Z1320" t="n">
        <v>10</v>
      </c>
    </row>
    <row r="1321">
      <c r="A1321" t="n">
        <v>142</v>
      </c>
      <c r="B1321" t="n">
        <v>105</v>
      </c>
      <c r="C1321" t="inlineStr">
        <is>
          <t xml:space="preserve">CONCLUIDO	</t>
        </is>
      </c>
      <c r="D1321" t="n">
        <v>3.7303</v>
      </c>
      <c r="E1321" t="n">
        <v>26.81</v>
      </c>
      <c r="F1321" t="n">
        <v>23.92</v>
      </c>
      <c r="G1321" t="n">
        <v>179.39</v>
      </c>
      <c r="H1321" t="n">
        <v>2.45</v>
      </c>
      <c r="I1321" t="n">
        <v>8</v>
      </c>
      <c r="J1321" t="n">
        <v>264.98</v>
      </c>
      <c r="K1321" t="n">
        <v>55.27</v>
      </c>
      <c r="L1321" t="n">
        <v>36.5</v>
      </c>
      <c r="M1321" t="n">
        <v>6</v>
      </c>
      <c r="N1321" t="n">
        <v>68.2</v>
      </c>
      <c r="O1321" t="n">
        <v>32914.7</v>
      </c>
      <c r="P1321" t="n">
        <v>323.93</v>
      </c>
      <c r="Q1321" t="n">
        <v>452.55</v>
      </c>
      <c r="R1321" t="n">
        <v>68.64</v>
      </c>
      <c r="S1321" t="n">
        <v>57.64</v>
      </c>
      <c r="T1321" t="n">
        <v>3418.44</v>
      </c>
      <c r="U1321" t="n">
        <v>0.84</v>
      </c>
      <c r="V1321" t="n">
        <v>0.89</v>
      </c>
      <c r="W1321" t="n">
        <v>6.81</v>
      </c>
      <c r="X1321" t="n">
        <v>0.19</v>
      </c>
      <c r="Y1321" t="n">
        <v>1</v>
      </c>
      <c r="Z1321" t="n">
        <v>10</v>
      </c>
    </row>
    <row r="1322">
      <c r="A1322" t="n">
        <v>143</v>
      </c>
      <c r="B1322" t="n">
        <v>105</v>
      </c>
      <c r="C1322" t="inlineStr">
        <is>
          <t xml:space="preserve">CONCLUIDO	</t>
        </is>
      </c>
      <c r="D1322" t="n">
        <v>3.7293</v>
      </c>
      <c r="E1322" t="n">
        <v>26.81</v>
      </c>
      <c r="F1322" t="n">
        <v>23.93</v>
      </c>
      <c r="G1322" t="n">
        <v>179.44</v>
      </c>
      <c r="H1322" t="n">
        <v>2.46</v>
      </c>
      <c r="I1322" t="n">
        <v>8</v>
      </c>
      <c r="J1322" t="n">
        <v>265.45</v>
      </c>
      <c r="K1322" t="n">
        <v>55.27</v>
      </c>
      <c r="L1322" t="n">
        <v>36.75</v>
      </c>
      <c r="M1322" t="n">
        <v>6</v>
      </c>
      <c r="N1322" t="n">
        <v>68.42</v>
      </c>
      <c r="O1322" t="n">
        <v>32972.65</v>
      </c>
      <c r="P1322" t="n">
        <v>323.36</v>
      </c>
      <c r="Q1322" t="n">
        <v>452.55</v>
      </c>
      <c r="R1322" t="n">
        <v>68.93000000000001</v>
      </c>
      <c r="S1322" t="n">
        <v>57.64</v>
      </c>
      <c r="T1322" t="n">
        <v>3560.88</v>
      </c>
      <c r="U1322" t="n">
        <v>0.84</v>
      </c>
      <c r="V1322" t="n">
        <v>0.89</v>
      </c>
      <c r="W1322" t="n">
        <v>6.81</v>
      </c>
      <c r="X1322" t="n">
        <v>0.2</v>
      </c>
      <c r="Y1322" t="n">
        <v>1</v>
      </c>
      <c r="Z1322" t="n">
        <v>10</v>
      </c>
    </row>
    <row r="1323">
      <c r="A1323" t="n">
        <v>144</v>
      </c>
      <c r="B1323" t="n">
        <v>105</v>
      </c>
      <c r="C1323" t="inlineStr">
        <is>
          <t xml:space="preserve">CONCLUIDO	</t>
        </is>
      </c>
      <c r="D1323" t="n">
        <v>3.7291</v>
      </c>
      <c r="E1323" t="n">
        <v>26.82</v>
      </c>
      <c r="F1323" t="n">
        <v>23.93</v>
      </c>
      <c r="G1323" t="n">
        <v>179.45</v>
      </c>
      <c r="H1323" t="n">
        <v>2.48</v>
      </c>
      <c r="I1323" t="n">
        <v>8</v>
      </c>
      <c r="J1323" t="n">
        <v>265.92</v>
      </c>
      <c r="K1323" t="n">
        <v>55.27</v>
      </c>
      <c r="L1323" t="n">
        <v>37</v>
      </c>
      <c r="M1323" t="n">
        <v>6</v>
      </c>
      <c r="N1323" t="n">
        <v>68.65000000000001</v>
      </c>
      <c r="O1323" t="n">
        <v>33030.68</v>
      </c>
      <c r="P1323" t="n">
        <v>323.01</v>
      </c>
      <c r="Q1323" t="n">
        <v>452.56</v>
      </c>
      <c r="R1323" t="n">
        <v>68.90000000000001</v>
      </c>
      <c r="S1323" t="n">
        <v>57.64</v>
      </c>
      <c r="T1323" t="n">
        <v>3547.69</v>
      </c>
      <c r="U1323" t="n">
        <v>0.84</v>
      </c>
      <c r="V1323" t="n">
        <v>0.89</v>
      </c>
      <c r="W1323" t="n">
        <v>6.81</v>
      </c>
      <c r="X1323" t="n">
        <v>0.2</v>
      </c>
      <c r="Y1323" t="n">
        <v>1</v>
      </c>
      <c r="Z1323" t="n">
        <v>10</v>
      </c>
    </row>
    <row r="1324">
      <c r="A1324" t="n">
        <v>145</v>
      </c>
      <c r="B1324" t="n">
        <v>105</v>
      </c>
      <c r="C1324" t="inlineStr">
        <is>
          <t xml:space="preserve">CONCLUIDO	</t>
        </is>
      </c>
      <c r="D1324" t="n">
        <v>3.7288</v>
      </c>
      <c r="E1324" t="n">
        <v>26.82</v>
      </c>
      <c r="F1324" t="n">
        <v>23.93</v>
      </c>
      <c r="G1324" t="n">
        <v>179.47</v>
      </c>
      <c r="H1324" t="n">
        <v>2.49</v>
      </c>
      <c r="I1324" t="n">
        <v>8</v>
      </c>
      <c r="J1324" t="n">
        <v>266.39</v>
      </c>
      <c r="K1324" t="n">
        <v>55.27</v>
      </c>
      <c r="L1324" t="n">
        <v>37.25</v>
      </c>
      <c r="M1324" t="n">
        <v>6</v>
      </c>
      <c r="N1324" t="n">
        <v>68.87</v>
      </c>
      <c r="O1324" t="n">
        <v>33088.79</v>
      </c>
      <c r="P1324" t="n">
        <v>322.55</v>
      </c>
      <c r="Q1324" t="n">
        <v>452.55</v>
      </c>
      <c r="R1324" t="n">
        <v>68.89</v>
      </c>
      <c r="S1324" t="n">
        <v>57.64</v>
      </c>
      <c r="T1324" t="n">
        <v>3544.97</v>
      </c>
      <c r="U1324" t="n">
        <v>0.84</v>
      </c>
      <c r="V1324" t="n">
        <v>0.89</v>
      </c>
      <c r="W1324" t="n">
        <v>6.81</v>
      </c>
      <c r="X1324" t="n">
        <v>0.2</v>
      </c>
      <c r="Y1324" t="n">
        <v>1</v>
      </c>
      <c r="Z1324" t="n">
        <v>10</v>
      </c>
    </row>
    <row r="1325">
      <c r="A1325" t="n">
        <v>146</v>
      </c>
      <c r="B1325" t="n">
        <v>105</v>
      </c>
      <c r="C1325" t="inlineStr">
        <is>
          <t xml:space="preserve">CONCLUIDO	</t>
        </is>
      </c>
      <c r="D1325" t="n">
        <v>3.7289</v>
      </c>
      <c r="E1325" t="n">
        <v>26.82</v>
      </c>
      <c r="F1325" t="n">
        <v>23.93</v>
      </c>
      <c r="G1325" t="n">
        <v>179.46</v>
      </c>
      <c r="H1325" t="n">
        <v>2.5</v>
      </c>
      <c r="I1325" t="n">
        <v>8</v>
      </c>
      <c r="J1325" t="n">
        <v>266.86</v>
      </c>
      <c r="K1325" t="n">
        <v>55.27</v>
      </c>
      <c r="L1325" t="n">
        <v>37.5</v>
      </c>
      <c r="M1325" t="n">
        <v>6</v>
      </c>
      <c r="N1325" t="n">
        <v>69.09</v>
      </c>
      <c r="O1325" t="n">
        <v>33146.99</v>
      </c>
      <c r="P1325" t="n">
        <v>321.31</v>
      </c>
      <c r="Q1325" t="n">
        <v>452.56</v>
      </c>
      <c r="R1325" t="n">
        <v>69</v>
      </c>
      <c r="S1325" t="n">
        <v>57.64</v>
      </c>
      <c r="T1325" t="n">
        <v>3597.36</v>
      </c>
      <c r="U1325" t="n">
        <v>0.84</v>
      </c>
      <c r="V1325" t="n">
        <v>0.89</v>
      </c>
      <c r="W1325" t="n">
        <v>6.81</v>
      </c>
      <c r="X1325" t="n">
        <v>0.2</v>
      </c>
      <c r="Y1325" t="n">
        <v>1</v>
      </c>
      <c r="Z1325" t="n">
        <v>10</v>
      </c>
    </row>
    <row r="1326">
      <c r="A1326" t="n">
        <v>147</v>
      </c>
      <c r="B1326" t="n">
        <v>105</v>
      </c>
      <c r="C1326" t="inlineStr">
        <is>
          <t xml:space="preserve">CONCLUIDO	</t>
        </is>
      </c>
      <c r="D1326" t="n">
        <v>3.7293</v>
      </c>
      <c r="E1326" t="n">
        <v>26.82</v>
      </c>
      <c r="F1326" t="n">
        <v>23.93</v>
      </c>
      <c r="G1326" t="n">
        <v>179.44</v>
      </c>
      <c r="H1326" t="n">
        <v>2.51</v>
      </c>
      <c r="I1326" t="n">
        <v>8</v>
      </c>
      <c r="J1326" t="n">
        <v>267.33</v>
      </c>
      <c r="K1326" t="n">
        <v>55.27</v>
      </c>
      <c r="L1326" t="n">
        <v>37.75</v>
      </c>
      <c r="M1326" t="n">
        <v>6</v>
      </c>
      <c r="N1326" t="n">
        <v>69.31</v>
      </c>
      <c r="O1326" t="n">
        <v>33205.27</v>
      </c>
      <c r="P1326" t="n">
        <v>320.25</v>
      </c>
      <c r="Q1326" t="n">
        <v>452.57</v>
      </c>
      <c r="R1326" t="n">
        <v>69</v>
      </c>
      <c r="S1326" t="n">
        <v>57.64</v>
      </c>
      <c r="T1326" t="n">
        <v>3597.49</v>
      </c>
      <c r="U1326" t="n">
        <v>0.84</v>
      </c>
      <c r="V1326" t="n">
        <v>0.89</v>
      </c>
      <c r="W1326" t="n">
        <v>6.81</v>
      </c>
      <c r="X1326" t="n">
        <v>0.2</v>
      </c>
      <c r="Y1326" t="n">
        <v>1</v>
      </c>
      <c r="Z1326" t="n">
        <v>10</v>
      </c>
    </row>
    <row r="1327">
      <c r="A1327" t="n">
        <v>148</v>
      </c>
      <c r="B1327" t="n">
        <v>105</v>
      </c>
      <c r="C1327" t="inlineStr">
        <is>
          <t xml:space="preserve">CONCLUIDO	</t>
        </is>
      </c>
      <c r="D1327" t="n">
        <v>3.7276</v>
      </c>
      <c r="E1327" t="n">
        <v>26.83</v>
      </c>
      <c r="F1327" t="n">
        <v>23.94</v>
      </c>
      <c r="G1327" t="n">
        <v>179.53</v>
      </c>
      <c r="H1327" t="n">
        <v>2.53</v>
      </c>
      <c r="I1327" t="n">
        <v>8</v>
      </c>
      <c r="J1327" t="n">
        <v>267.81</v>
      </c>
      <c r="K1327" t="n">
        <v>55.27</v>
      </c>
      <c r="L1327" t="n">
        <v>38</v>
      </c>
      <c r="M1327" t="n">
        <v>6</v>
      </c>
      <c r="N1327" t="n">
        <v>69.53</v>
      </c>
      <c r="O1327" t="n">
        <v>33263.64</v>
      </c>
      <c r="P1327" t="n">
        <v>319.62</v>
      </c>
      <c r="Q1327" t="n">
        <v>452.56</v>
      </c>
      <c r="R1327" t="n">
        <v>69.36</v>
      </c>
      <c r="S1327" t="n">
        <v>57.64</v>
      </c>
      <c r="T1327" t="n">
        <v>3778.1</v>
      </c>
      <c r="U1327" t="n">
        <v>0.83</v>
      </c>
      <c r="V1327" t="n">
        <v>0.89</v>
      </c>
      <c r="W1327" t="n">
        <v>6.81</v>
      </c>
      <c r="X1327" t="n">
        <v>0.21</v>
      </c>
      <c r="Y1327" t="n">
        <v>1</v>
      </c>
      <c r="Z1327" t="n">
        <v>10</v>
      </c>
    </row>
    <row r="1328">
      <c r="A1328" t="n">
        <v>149</v>
      </c>
      <c r="B1328" t="n">
        <v>105</v>
      </c>
      <c r="C1328" t="inlineStr">
        <is>
          <t xml:space="preserve">CONCLUIDO	</t>
        </is>
      </c>
      <c r="D1328" t="n">
        <v>3.7373</v>
      </c>
      <c r="E1328" t="n">
        <v>26.76</v>
      </c>
      <c r="F1328" t="n">
        <v>23.91</v>
      </c>
      <c r="G1328" t="n">
        <v>204.93</v>
      </c>
      <c r="H1328" t="n">
        <v>2.54</v>
      </c>
      <c r="I1328" t="n">
        <v>7</v>
      </c>
      <c r="J1328" t="n">
        <v>268.28</v>
      </c>
      <c r="K1328" t="n">
        <v>55.27</v>
      </c>
      <c r="L1328" t="n">
        <v>38.25</v>
      </c>
      <c r="M1328" t="n">
        <v>5</v>
      </c>
      <c r="N1328" t="n">
        <v>69.76000000000001</v>
      </c>
      <c r="O1328" t="n">
        <v>33322.09</v>
      </c>
      <c r="P1328" t="n">
        <v>319.74</v>
      </c>
      <c r="Q1328" t="n">
        <v>452.56</v>
      </c>
      <c r="R1328" t="n">
        <v>68.45999999999999</v>
      </c>
      <c r="S1328" t="n">
        <v>57.64</v>
      </c>
      <c r="T1328" t="n">
        <v>3333.54</v>
      </c>
      <c r="U1328" t="n">
        <v>0.84</v>
      </c>
      <c r="V1328" t="n">
        <v>0.89</v>
      </c>
      <c r="W1328" t="n">
        <v>6.8</v>
      </c>
      <c r="X1328" t="n">
        <v>0.18</v>
      </c>
      <c r="Y1328" t="n">
        <v>1</v>
      </c>
      <c r="Z1328" t="n">
        <v>10</v>
      </c>
    </row>
    <row r="1329">
      <c r="A1329" t="n">
        <v>150</v>
      </c>
      <c r="B1329" t="n">
        <v>105</v>
      </c>
      <c r="C1329" t="inlineStr">
        <is>
          <t xml:space="preserve">CONCLUIDO	</t>
        </is>
      </c>
      <c r="D1329" t="n">
        <v>3.737</v>
      </c>
      <c r="E1329" t="n">
        <v>26.76</v>
      </c>
      <c r="F1329" t="n">
        <v>23.91</v>
      </c>
      <c r="G1329" t="n">
        <v>204.95</v>
      </c>
      <c r="H1329" t="n">
        <v>2.55</v>
      </c>
      <c r="I1329" t="n">
        <v>7</v>
      </c>
      <c r="J1329" t="n">
        <v>268.75</v>
      </c>
      <c r="K1329" t="n">
        <v>55.27</v>
      </c>
      <c r="L1329" t="n">
        <v>38.5</v>
      </c>
      <c r="M1329" t="n">
        <v>5</v>
      </c>
      <c r="N1329" t="n">
        <v>69.98</v>
      </c>
      <c r="O1329" t="n">
        <v>33380.63</v>
      </c>
      <c r="P1329" t="n">
        <v>320.43</v>
      </c>
      <c r="Q1329" t="n">
        <v>452.57</v>
      </c>
      <c r="R1329" t="n">
        <v>68.41</v>
      </c>
      <c r="S1329" t="n">
        <v>57.64</v>
      </c>
      <c r="T1329" t="n">
        <v>3305.79</v>
      </c>
      <c r="U1329" t="n">
        <v>0.84</v>
      </c>
      <c r="V1329" t="n">
        <v>0.89</v>
      </c>
      <c r="W1329" t="n">
        <v>6.81</v>
      </c>
      <c r="X1329" t="n">
        <v>0.19</v>
      </c>
      <c r="Y1329" t="n">
        <v>1</v>
      </c>
      <c r="Z1329" t="n">
        <v>10</v>
      </c>
    </row>
    <row r="1330">
      <c r="A1330" t="n">
        <v>151</v>
      </c>
      <c r="B1330" t="n">
        <v>105</v>
      </c>
      <c r="C1330" t="inlineStr">
        <is>
          <t xml:space="preserve">CONCLUIDO	</t>
        </is>
      </c>
      <c r="D1330" t="n">
        <v>3.7379</v>
      </c>
      <c r="E1330" t="n">
        <v>26.75</v>
      </c>
      <c r="F1330" t="n">
        <v>23.9</v>
      </c>
      <c r="G1330" t="n">
        <v>204.9</v>
      </c>
      <c r="H1330" t="n">
        <v>2.56</v>
      </c>
      <c r="I1330" t="n">
        <v>7</v>
      </c>
      <c r="J1330" t="n">
        <v>269.23</v>
      </c>
      <c r="K1330" t="n">
        <v>55.27</v>
      </c>
      <c r="L1330" t="n">
        <v>38.75</v>
      </c>
      <c r="M1330" t="n">
        <v>5</v>
      </c>
      <c r="N1330" t="n">
        <v>70.20999999999999</v>
      </c>
      <c r="O1330" t="n">
        <v>33439.25</v>
      </c>
      <c r="P1330" t="n">
        <v>320.57</v>
      </c>
      <c r="Q1330" t="n">
        <v>452.55</v>
      </c>
      <c r="R1330" t="n">
        <v>68.26000000000001</v>
      </c>
      <c r="S1330" t="n">
        <v>57.64</v>
      </c>
      <c r="T1330" t="n">
        <v>3234.98</v>
      </c>
      <c r="U1330" t="n">
        <v>0.84</v>
      </c>
      <c r="V1330" t="n">
        <v>0.89</v>
      </c>
      <c r="W1330" t="n">
        <v>6.81</v>
      </c>
      <c r="X1330" t="n">
        <v>0.18</v>
      </c>
      <c r="Y1330" t="n">
        <v>1</v>
      </c>
      <c r="Z1330" t="n">
        <v>10</v>
      </c>
    </row>
    <row r="1331">
      <c r="A1331" t="n">
        <v>152</v>
      </c>
      <c r="B1331" t="n">
        <v>105</v>
      </c>
      <c r="C1331" t="inlineStr">
        <is>
          <t xml:space="preserve">CONCLUIDO	</t>
        </is>
      </c>
      <c r="D1331" t="n">
        <v>3.738</v>
      </c>
      <c r="E1331" t="n">
        <v>26.75</v>
      </c>
      <c r="F1331" t="n">
        <v>23.9</v>
      </c>
      <c r="G1331" t="n">
        <v>204.89</v>
      </c>
      <c r="H1331" t="n">
        <v>2.57</v>
      </c>
      <c r="I1331" t="n">
        <v>7</v>
      </c>
      <c r="J1331" t="n">
        <v>269.71</v>
      </c>
      <c r="K1331" t="n">
        <v>55.27</v>
      </c>
      <c r="L1331" t="n">
        <v>39</v>
      </c>
      <c r="M1331" t="n">
        <v>5</v>
      </c>
      <c r="N1331" t="n">
        <v>70.43000000000001</v>
      </c>
      <c r="O1331" t="n">
        <v>33497.96</v>
      </c>
      <c r="P1331" t="n">
        <v>321.08</v>
      </c>
      <c r="Q1331" t="n">
        <v>452.57</v>
      </c>
      <c r="R1331" t="n">
        <v>68.16</v>
      </c>
      <c r="S1331" t="n">
        <v>57.64</v>
      </c>
      <c r="T1331" t="n">
        <v>3185.39</v>
      </c>
      <c r="U1331" t="n">
        <v>0.85</v>
      </c>
      <c r="V1331" t="n">
        <v>0.89</v>
      </c>
      <c r="W1331" t="n">
        <v>6.81</v>
      </c>
      <c r="X1331" t="n">
        <v>0.18</v>
      </c>
      <c r="Y1331" t="n">
        <v>1</v>
      </c>
      <c r="Z1331" t="n">
        <v>10</v>
      </c>
    </row>
    <row r="1332">
      <c r="A1332" t="n">
        <v>153</v>
      </c>
      <c r="B1332" t="n">
        <v>105</v>
      </c>
      <c r="C1332" t="inlineStr">
        <is>
          <t xml:space="preserve">CONCLUIDO	</t>
        </is>
      </c>
      <c r="D1332" t="n">
        <v>3.7384</v>
      </c>
      <c r="E1332" t="n">
        <v>26.75</v>
      </c>
      <c r="F1332" t="n">
        <v>23.9</v>
      </c>
      <c r="G1332" t="n">
        <v>204.87</v>
      </c>
      <c r="H1332" t="n">
        <v>2.59</v>
      </c>
      <c r="I1332" t="n">
        <v>7</v>
      </c>
      <c r="J1332" t="n">
        <v>270.18</v>
      </c>
      <c r="K1332" t="n">
        <v>55.27</v>
      </c>
      <c r="L1332" t="n">
        <v>39.25</v>
      </c>
      <c r="M1332" t="n">
        <v>5</v>
      </c>
      <c r="N1332" t="n">
        <v>70.66</v>
      </c>
      <c r="O1332" t="n">
        <v>33556.76</v>
      </c>
      <c r="P1332" t="n">
        <v>321.69</v>
      </c>
      <c r="Q1332" t="n">
        <v>452.55</v>
      </c>
      <c r="R1332" t="n">
        <v>68.13</v>
      </c>
      <c r="S1332" t="n">
        <v>57.64</v>
      </c>
      <c r="T1332" t="n">
        <v>3168.8</v>
      </c>
      <c r="U1332" t="n">
        <v>0.85</v>
      </c>
      <c r="V1332" t="n">
        <v>0.89</v>
      </c>
      <c r="W1332" t="n">
        <v>6.81</v>
      </c>
      <c r="X1332" t="n">
        <v>0.18</v>
      </c>
      <c r="Y1332" t="n">
        <v>1</v>
      </c>
      <c r="Z1332" t="n">
        <v>10</v>
      </c>
    </row>
    <row r="1333">
      <c r="A1333" t="n">
        <v>154</v>
      </c>
      <c r="B1333" t="n">
        <v>105</v>
      </c>
      <c r="C1333" t="inlineStr">
        <is>
          <t xml:space="preserve">CONCLUIDO	</t>
        </is>
      </c>
      <c r="D1333" t="n">
        <v>3.7396</v>
      </c>
      <c r="E1333" t="n">
        <v>26.74</v>
      </c>
      <c r="F1333" t="n">
        <v>23.89</v>
      </c>
      <c r="G1333" t="n">
        <v>204.79</v>
      </c>
      <c r="H1333" t="n">
        <v>2.6</v>
      </c>
      <c r="I1333" t="n">
        <v>7</v>
      </c>
      <c r="J1333" t="n">
        <v>270.66</v>
      </c>
      <c r="K1333" t="n">
        <v>55.27</v>
      </c>
      <c r="L1333" t="n">
        <v>39.5</v>
      </c>
      <c r="M1333" t="n">
        <v>5</v>
      </c>
      <c r="N1333" t="n">
        <v>70.89</v>
      </c>
      <c r="O1333" t="n">
        <v>33615.65</v>
      </c>
      <c r="P1333" t="n">
        <v>321.99</v>
      </c>
      <c r="Q1333" t="n">
        <v>452.59</v>
      </c>
      <c r="R1333" t="n">
        <v>67.76000000000001</v>
      </c>
      <c r="S1333" t="n">
        <v>57.64</v>
      </c>
      <c r="T1333" t="n">
        <v>2980.65</v>
      </c>
      <c r="U1333" t="n">
        <v>0.85</v>
      </c>
      <c r="V1333" t="n">
        <v>0.89</v>
      </c>
      <c r="W1333" t="n">
        <v>6.81</v>
      </c>
      <c r="X1333" t="n">
        <v>0.17</v>
      </c>
      <c r="Y1333" t="n">
        <v>1</v>
      </c>
      <c r="Z1333" t="n">
        <v>10</v>
      </c>
    </row>
    <row r="1334">
      <c r="A1334" t="n">
        <v>155</v>
      </c>
      <c r="B1334" t="n">
        <v>105</v>
      </c>
      <c r="C1334" t="inlineStr">
        <is>
          <t xml:space="preserve">CONCLUIDO	</t>
        </is>
      </c>
      <c r="D1334" t="n">
        <v>3.7389</v>
      </c>
      <c r="E1334" t="n">
        <v>26.75</v>
      </c>
      <c r="F1334" t="n">
        <v>23.9</v>
      </c>
      <c r="G1334" t="n">
        <v>204.84</v>
      </c>
      <c r="H1334" t="n">
        <v>2.61</v>
      </c>
      <c r="I1334" t="n">
        <v>7</v>
      </c>
      <c r="J1334" t="n">
        <v>271.14</v>
      </c>
      <c r="K1334" t="n">
        <v>55.27</v>
      </c>
      <c r="L1334" t="n">
        <v>39.75</v>
      </c>
      <c r="M1334" t="n">
        <v>5</v>
      </c>
      <c r="N1334" t="n">
        <v>71.12</v>
      </c>
      <c r="O1334" t="n">
        <v>33674.62</v>
      </c>
      <c r="P1334" t="n">
        <v>322.71</v>
      </c>
      <c r="Q1334" t="n">
        <v>452.56</v>
      </c>
      <c r="R1334" t="n">
        <v>67.94</v>
      </c>
      <c r="S1334" t="n">
        <v>57.64</v>
      </c>
      <c r="T1334" t="n">
        <v>3071.34</v>
      </c>
      <c r="U1334" t="n">
        <v>0.85</v>
      </c>
      <c r="V1334" t="n">
        <v>0.89</v>
      </c>
      <c r="W1334" t="n">
        <v>6.81</v>
      </c>
      <c r="X1334" t="n">
        <v>0.17</v>
      </c>
      <c r="Y1334" t="n">
        <v>1</v>
      </c>
      <c r="Z1334" t="n">
        <v>10</v>
      </c>
    </row>
    <row r="1335">
      <c r="A1335" t="n">
        <v>156</v>
      </c>
      <c r="B1335" t="n">
        <v>105</v>
      </c>
      <c r="C1335" t="inlineStr">
        <is>
          <t xml:space="preserve">CONCLUIDO	</t>
        </is>
      </c>
      <c r="D1335" t="n">
        <v>3.7393</v>
      </c>
      <c r="E1335" t="n">
        <v>26.74</v>
      </c>
      <c r="F1335" t="n">
        <v>23.89</v>
      </c>
      <c r="G1335" t="n">
        <v>204.81</v>
      </c>
      <c r="H1335" t="n">
        <v>2.62</v>
      </c>
      <c r="I1335" t="n">
        <v>7</v>
      </c>
      <c r="J1335" t="n">
        <v>271.62</v>
      </c>
      <c r="K1335" t="n">
        <v>55.27</v>
      </c>
      <c r="L1335" t="n">
        <v>40</v>
      </c>
      <c r="M1335" t="n">
        <v>5</v>
      </c>
      <c r="N1335" t="n">
        <v>71.34999999999999</v>
      </c>
      <c r="O1335" t="n">
        <v>33733.68</v>
      </c>
      <c r="P1335" t="n">
        <v>322.91</v>
      </c>
      <c r="Q1335" t="n">
        <v>452.55</v>
      </c>
      <c r="R1335" t="n">
        <v>67.98999999999999</v>
      </c>
      <c r="S1335" t="n">
        <v>57.64</v>
      </c>
      <c r="T1335" t="n">
        <v>3098.05</v>
      </c>
      <c r="U1335" t="n">
        <v>0.85</v>
      </c>
      <c r="V1335" t="n">
        <v>0.89</v>
      </c>
      <c r="W1335" t="n">
        <v>6.8</v>
      </c>
      <c r="X1335" t="n">
        <v>0.17</v>
      </c>
      <c r="Y1335" t="n">
        <v>1</v>
      </c>
      <c r="Z1335" t="n">
        <v>10</v>
      </c>
    </row>
    <row r="1336">
      <c r="A1336" t="n">
        <v>0</v>
      </c>
      <c r="B1336" t="n">
        <v>60</v>
      </c>
      <c r="C1336" t="inlineStr">
        <is>
          <t xml:space="preserve">CONCLUIDO	</t>
        </is>
      </c>
      <c r="D1336" t="n">
        <v>2.5829</v>
      </c>
      <c r="E1336" t="n">
        <v>38.72</v>
      </c>
      <c r="F1336" t="n">
        <v>30.6</v>
      </c>
      <c r="G1336" t="n">
        <v>7.85</v>
      </c>
      <c r="H1336" t="n">
        <v>0.14</v>
      </c>
      <c r="I1336" t="n">
        <v>234</v>
      </c>
      <c r="J1336" t="n">
        <v>124.63</v>
      </c>
      <c r="K1336" t="n">
        <v>45</v>
      </c>
      <c r="L1336" t="n">
        <v>1</v>
      </c>
      <c r="M1336" t="n">
        <v>232</v>
      </c>
      <c r="N1336" t="n">
        <v>18.64</v>
      </c>
      <c r="O1336" t="n">
        <v>15605.44</v>
      </c>
      <c r="P1336" t="n">
        <v>323.07</v>
      </c>
      <c r="Q1336" t="n">
        <v>453.24</v>
      </c>
      <c r="R1336" t="n">
        <v>286.44</v>
      </c>
      <c r="S1336" t="n">
        <v>57.64</v>
      </c>
      <c r="T1336" t="n">
        <v>111185.59</v>
      </c>
      <c r="U1336" t="n">
        <v>0.2</v>
      </c>
      <c r="V1336" t="n">
        <v>0.6899999999999999</v>
      </c>
      <c r="W1336" t="n">
        <v>7.18</v>
      </c>
      <c r="X1336" t="n">
        <v>6.86</v>
      </c>
      <c r="Y1336" t="n">
        <v>1</v>
      </c>
      <c r="Z1336" t="n">
        <v>10</v>
      </c>
    </row>
    <row r="1337">
      <c r="A1337" t="n">
        <v>1</v>
      </c>
      <c r="B1337" t="n">
        <v>60</v>
      </c>
      <c r="C1337" t="inlineStr">
        <is>
          <t xml:space="preserve">CONCLUIDO	</t>
        </is>
      </c>
      <c r="D1337" t="n">
        <v>2.8102</v>
      </c>
      <c r="E1337" t="n">
        <v>35.58</v>
      </c>
      <c r="F1337" t="n">
        <v>28.93</v>
      </c>
      <c r="G1337" t="n">
        <v>9.81</v>
      </c>
      <c r="H1337" t="n">
        <v>0.18</v>
      </c>
      <c r="I1337" t="n">
        <v>177</v>
      </c>
      <c r="J1337" t="n">
        <v>124.96</v>
      </c>
      <c r="K1337" t="n">
        <v>45</v>
      </c>
      <c r="L1337" t="n">
        <v>1.25</v>
      </c>
      <c r="M1337" t="n">
        <v>175</v>
      </c>
      <c r="N1337" t="n">
        <v>18.71</v>
      </c>
      <c r="O1337" t="n">
        <v>15645.96</v>
      </c>
      <c r="P1337" t="n">
        <v>304.99</v>
      </c>
      <c r="Q1337" t="n">
        <v>453.07</v>
      </c>
      <c r="R1337" t="n">
        <v>231.08</v>
      </c>
      <c r="S1337" t="n">
        <v>57.64</v>
      </c>
      <c r="T1337" t="n">
        <v>83790.87</v>
      </c>
      <c r="U1337" t="n">
        <v>0.25</v>
      </c>
      <c r="V1337" t="n">
        <v>0.73</v>
      </c>
      <c r="W1337" t="n">
        <v>7.11</v>
      </c>
      <c r="X1337" t="n">
        <v>5.19</v>
      </c>
      <c r="Y1337" t="n">
        <v>1</v>
      </c>
      <c r="Z1337" t="n">
        <v>10</v>
      </c>
    </row>
    <row r="1338">
      <c r="A1338" t="n">
        <v>2</v>
      </c>
      <c r="B1338" t="n">
        <v>60</v>
      </c>
      <c r="C1338" t="inlineStr">
        <is>
          <t xml:space="preserve">CONCLUIDO	</t>
        </is>
      </c>
      <c r="D1338" t="n">
        <v>2.9743</v>
      </c>
      <c r="E1338" t="n">
        <v>33.62</v>
      </c>
      <c r="F1338" t="n">
        <v>27.86</v>
      </c>
      <c r="G1338" t="n">
        <v>11.77</v>
      </c>
      <c r="H1338" t="n">
        <v>0.21</v>
      </c>
      <c r="I1338" t="n">
        <v>142</v>
      </c>
      <c r="J1338" t="n">
        <v>125.29</v>
      </c>
      <c r="K1338" t="n">
        <v>45</v>
      </c>
      <c r="L1338" t="n">
        <v>1.5</v>
      </c>
      <c r="M1338" t="n">
        <v>140</v>
      </c>
      <c r="N1338" t="n">
        <v>18.79</v>
      </c>
      <c r="O1338" t="n">
        <v>15686.51</v>
      </c>
      <c r="P1338" t="n">
        <v>293.17</v>
      </c>
      <c r="Q1338" t="n">
        <v>452.93</v>
      </c>
      <c r="R1338" t="n">
        <v>196.82</v>
      </c>
      <c r="S1338" t="n">
        <v>57.64</v>
      </c>
      <c r="T1338" t="n">
        <v>66839.03</v>
      </c>
      <c r="U1338" t="n">
        <v>0.29</v>
      </c>
      <c r="V1338" t="n">
        <v>0.76</v>
      </c>
      <c r="W1338" t="n">
        <v>7.03</v>
      </c>
      <c r="X1338" t="n">
        <v>4.12</v>
      </c>
      <c r="Y1338" t="n">
        <v>1</v>
      </c>
      <c r="Z1338" t="n">
        <v>10</v>
      </c>
    </row>
    <row r="1339">
      <c r="A1339" t="n">
        <v>3</v>
      </c>
      <c r="B1339" t="n">
        <v>60</v>
      </c>
      <c r="C1339" t="inlineStr">
        <is>
          <t xml:space="preserve">CONCLUIDO	</t>
        </is>
      </c>
      <c r="D1339" t="n">
        <v>3.0901</v>
      </c>
      <c r="E1339" t="n">
        <v>32.36</v>
      </c>
      <c r="F1339" t="n">
        <v>27.19</v>
      </c>
      <c r="G1339" t="n">
        <v>13.71</v>
      </c>
      <c r="H1339" t="n">
        <v>0.25</v>
      </c>
      <c r="I1339" t="n">
        <v>119</v>
      </c>
      <c r="J1339" t="n">
        <v>125.62</v>
      </c>
      <c r="K1339" t="n">
        <v>45</v>
      </c>
      <c r="L1339" t="n">
        <v>1.75</v>
      </c>
      <c r="M1339" t="n">
        <v>117</v>
      </c>
      <c r="N1339" t="n">
        <v>18.87</v>
      </c>
      <c r="O1339" t="n">
        <v>15727.09</v>
      </c>
      <c r="P1339" t="n">
        <v>285.61</v>
      </c>
      <c r="Q1339" t="n">
        <v>452.88</v>
      </c>
      <c r="R1339" t="n">
        <v>174.84</v>
      </c>
      <c r="S1339" t="n">
        <v>57.64</v>
      </c>
      <c r="T1339" t="n">
        <v>55962.85</v>
      </c>
      <c r="U1339" t="n">
        <v>0.33</v>
      </c>
      <c r="V1339" t="n">
        <v>0.78</v>
      </c>
      <c r="W1339" t="n">
        <v>7</v>
      </c>
      <c r="X1339" t="n">
        <v>3.46</v>
      </c>
      <c r="Y1339" t="n">
        <v>1</v>
      </c>
      <c r="Z1339" t="n">
        <v>10</v>
      </c>
    </row>
    <row r="1340">
      <c r="A1340" t="n">
        <v>4</v>
      </c>
      <c r="B1340" t="n">
        <v>60</v>
      </c>
      <c r="C1340" t="inlineStr">
        <is>
          <t xml:space="preserve">CONCLUIDO	</t>
        </is>
      </c>
      <c r="D1340" t="n">
        <v>3.1835</v>
      </c>
      <c r="E1340" t="n">
        <v>31.41</v>
      </c>
      <c r="F1340" t="n">
        <v>26.67</v>
      </c>
      <c r="G1340" t="n">
        <v>15.69</v>
      </c>
      <c r="H1340" t="n">
        <v>0.28</v>
      </c>
      <c r="I1340" t="n">
        <v>102</v>
      </c>
      <c r="J1340" t="n">
        <v>125.95</v>
      </c>
      <c r="K1340" t="n">
        <v>45</v>
      </c>
      <c r="L1340" t="n">
        <v>2</v>
      </c>
      <c r="M1340" t="n">
        <v>100</v>
      </c>
      <c r="N1340" t="n">
        <v>18.95</v>
      </c>
      <c r="O1340" t="n">
        <v>15767.7</v>
      </c>
      <c r="P1340" t="n">
        <v>279.72</v>
      </c>
      <c r="Q1340" t="n">
        <v>452.86</v>
      </c>
      <c r="R1340" t="n">
        <v>158.03</v>
      </c>
      <c r="S1340" t="n">
        <v>57.64</v>
      </c>
      <c r="T1340" t="n">
        <v>47642.4</v>
      </c>
      <c r="U1340" t="n">
        <v>0.36</v>
      </c>
      <c r="V1340" t="n">
        <v>0.8</v>
      </c>
      <c r="W1340" t="n">
        <v>6.97</v>
      </c>
      <c r="X1340" t="n">
        <v>2.94</v>
      </c>
      <c r="Y1340" t="n">
        <v>1</v>
      </c>
      <c r="Z1340" t="n">
        <v>10</v>
      </c>
    </row>
    <row r="1341">
      <c r="A1341" t="n">
        <v>5</v>
      </c>
      <c r="B1341" t="n">
        <v>60</v>
      </c>
      <c r="C1341" t="inlineStr">
        <is>
          <t xml:space="preserve">CONCLUIDO	</t>
        </is>
      </c>
      <c r="D1341" t="n">
        <v>3.2604</v>
      </c>
      <c r="E1341" t="n">
        <v>30.67</v>
      </c>
      <c r="F1341" t="n">
        <v>26.26</v>
      </c>
      <c r="G1341" t="n">
        <v>17.71</v>
      </c>
      <c r="H1341" t="n">
        <v>0.31</v>
      </c>
      <c r="I1341" t="n">
        <v>89</v>
      </c>
      <c r="J1341" t="n">
        <v>126.28</v>
      </c>
      <c r="K1341" t="n">
        <v>45</v>
      </c>
      <c r="L1341" t="n">
        <v>2.25</v>
      </c>
      <c r="M1341" t="n">
        <v>87</v>
      </c>
      <c r="N1341" t="n">
        <v>19.03</v>
      </c>
      <c r="O1341" t="n">
        <v>15808.34</v>
      </c>
      <c r="P1341" t="n">
        <v>274.9</v>
      </c>
      <c r="Q1341" t="n">
        <v>452.87</v>
      </c>
      <c r="R1341" t="n">
        <v>145.15</v>
      </c>
      <c r="S1341" t="n">
        <v>57.64</v>
      </c>
      <c r="T1341" t="n">
        <v>41265.68</v>
      </c>
      <c r="U1341" t="n">
        <v>0.4</v>
      </c>
      <c r="V1341" t="n">
        <v>0.8100000000000001</v>
      </c>
      <c r="W1341" t="n">
        <v>6.93</v>
      </c>
      <c r="X1341" t="n">
        <v>2.53</v>
      </c>
      <c r="Y1341" t="n">
        <v>1</v>
      </c>
      <c r="Z1341" t="n">
        <v>10</v>
      </c>
    </row>
    <row r="1342">
      <c r="A1342" t="n">
        <v>6</v>
      </c>
      <c r="B1342" t="n">
        <v>60</v>
      </c>
      <c r="C1342" t="inlineStr">
        <is>
          <t xml:space="preserve">CONCLUIDO	</t>
        </is>
      </c>
      <c r="D1342" t="n">
        <v>3.319</v>
      </c>
      <c r="E1342" t="n">
        <v>30.13</v>
      </c>
      <c r="F1342" t="n">
        <v>25.98</v>
      </c>
      <c r="G1342" t="n">
        <v>19.73</v>
      </c>
      <c r="H1342" t="n">
        <v>0.35</v>
      </c>
      <c r="I1342" t="n">
        <v>79</v>
      </c>
      <c r="J1342" t="n">
        <v>126.61</v>
      </c>
      <c r="K1342" t="n">
        <v>45</v>
      </c>
      <c r="L1342" t="n">
        <v>2.5</v>
      </c>
      <c r="M1342" t="n">
        <v>77</v>
      </c>
      <c r="N1342" t="n">
        <v>19.11</v>
      </c>
      <c r="O1342" t="n">
        <v>15849</v>
      </c>
      <c r="P1342" t="n">
        <v>271.35</v>
      </c>
      <c r="Q1342" t="n">
        <v>452.85</v>
      </c>
      <c r="R1342" t="n">
        <v>135.47</v>
      </c>
      <c r="S1342" t="n">
        <v>57.64</v>
      </c>
      <c r="T1342" t="n">
        <v>36479.58</v>
      </c>
      <c r="U1342" t="n">
        <v>0.43</v>
      </c>
      <c r="V1342" t="n">
        <v>0.82</v>
      </c>
      <c r="W1342" t="n">
        <v>6.93</v>
      </c>
      <c r="X1342" t="n">
        <v>2.25</v>
      </c>
      <c r="Y1342" t="n">
        <v>1</v>
      </c>
      <c r="Z1342" t="n">
        <v>10</v>
      </c>
    </row>
    <row r="1343">
      <c r="A1343" t="n">
        <v>7</v>
      </c>
      <c r="B1343" t="n">
        <v>60</v>
      </c>
      <c r="C1343" t="inlineStr">
        <is>
          <t xml:space="preserve">CONCLUIDO	</t>
        </is>
      </c>
      <c r="D1343" t="n">
        <v>3.3704</v>
      </c>
      <c r="E1343" t="n">
        <v>29.67</v>
      </c>
      <c r="F1343" t="n">
        <v>25.72</v>
      </c>
      <c r="G1343" t="n">
        <v>21.74</v>
      </c>
      <c r="H1343" t="n">
        <v>0.38</v>
      </c>
      <c r="I1343" t="n">
        <v>71</v>
      </c>
      <c r="J1343" t="n">
        <v>126.94</v>
      </c>
      <c r="K1343" t="n">
        <v>45</v>
      </c>
      <c r="L1343" t="n">
        <v>2.75</v>
      </c>
      <c r="M1343" t="n">
        <v>69</v>
      </c>
      <c r="N1343" t="n">
        <v>19.19</v>
      </c>
      <c r="O1343" t="n">
        <v>15889.69</v>
      </c>
      <c r="P1343" t="n">
        <v>268.04</v>
      </c>
      <c r="Q1343" t="n">
        <v>452.85</v>
      </c>
      <c r="R1343" t="n">
        <v>127.05</v>
      </c>
      <c r="S1343" t="n">
        <v>57.64</v>
      </c>
      <c r="T1343" t="n">
        <v>32307.44</v>
      </c>
      <c r="U1343" t="n">
        <v>0.45</v>
      </c>
      <c r="V1343" t="n">
        <v>0.82</v>
      </c>
      <c r="W1343" t="n">
        <v>6.92</v>
      </c>
      <c r="X1343" t="n">
        <v>1.99</v>
      </c>
      <c r="Y1343" t="n">
        <v>1</v>
      </c>
      <c r="Z1343" t="n">
        <v>10</v>
      </c>
    </row>
    <row r="1344">
      <c r="A1344" t="n">
        <v>8</v>
      </c>
      <c r="B1344" t="n">
        <v>60</v>
      </c>
      <c r="C1344" t="inlineStr">
        <is>
          <t xml:space="preserve">CONCLUIDO	</t>
        </is>
      </c>
      <c r="D1344" t="n">
        <v>3.4021</v>
      </c>
      <c r="E1344" t="n">
        <v>29.39</v>
      </c>
      <c r="F1344" t="n">
        <v>25.6</v>
      </c>
      <c r="G1344" t="n">
        <v>23.63</v>
      </c>
      <c r="H1344" t="n">
        <v>0.42</v>
      </c>
      <c r="I1344" t="n">
        <v>65</v>
      </c>
      <c r="J1344" t="n">
        <v>127.27</v>
      </c>
      <c r="K1344" t="n">
        <v>45</v>
      </c>
      <c r="L1344" t="n">
        <v>3</v>
      </c>
      <c r="M1344" t="n">
        <v>63</v>
      </c>
      <c r="N1344" t="n">
        <v>19.27</v>
      </c>
      <c r="O1344" t="n">
        <v>15930.42</v>
      </c>
      <c r="P1344" t="n">
        <v>266.46</v>
      </c>
      <c r="Q1344" t="n">
        <v>452.77</v>
      </c>
      <c r="R1344" t="n">
        <v>123.3</v>
      </c>
      <c r="S1344" t="n">
        <v>57.64</v>
      </c>
      <c r="T1344" t="n">
        <v>30464.01</v>
      </c>
      <c r="U1344" t="n">
        <v>0.47</v>
      </c>
      <c r="V1344" t="n">
        <v>0.83</v>
      </c>
      <c r="W1344" t="n">
        <v>6.9</v>
      </c>
      <c r="X1344" t="n">
        <v>1.87</v>
      </c>
      <c r="Y1344" t="n">
        <v>1</v>
      </c>
      <c r="Z1344" t="n">
        <v>10</v>
      </c>
    </row>
    <row r="1345">
      <c r="A1345" t="n">
        <v>9</v>
      </c>
      <c r="B1345" t="n">
        <v>60</v>
      </c>
      <c r="C1345" t="inlineStr">
        <is>
          <t xml:space="preserve">CONCLUIDO	</t>
        </is>
      </c>
      <c r="D1345" t="n">
        <v>3.439</v>
      </c>
      <c r="E1345" t="n">
        <v>29.08</v>
      </c>
      <c r="F1345" t="n">
        <v>25.41</v>
      </c>
      <c r="G1345" t="n">
        <v>25.41</v>
      </c>
      <c r="H1345" t="n">
        <v>0.45</v>
      </c>
      <c r="I1345" t="n">
        <v>60</v>
      </c>
      <c r="J1345" t="n">
        <v>127.6</v>
      </c>
      <c r="K1345" t="n">
        <v>45</v>
      </c>
      <c r="L1345" t="n">
        <v>3.25</v>
      </c>
      <c r="M1345" t="n">
        <v>58</v>
      </c>
      <c r="N1345" t="n">
        <v>19.35</v>
      </c>
      <c r="O1345" t="n">
        <v>15971.17</v>
      </c>
      <c r="P1345" t="n">
        <v>263.88</v>
      </c>
      <c r="Q1345" t="n">
        <v>452.64</v>
      </c>
      <c r="R1345" t="n">
        <v>117.51</v>
      </c>
      <c r="S1345" t="n">
        <v>57.64</v>
      </c>
      <c r="T1345" t="n">
        <v>27594.89</v>
      </c>
      <c r="U1345" t="n">
        <v>0.49</v>
      </c>
      <c r="V1345" t="n">
        <v>0.83</v>
      </c>
      <c r="W1345" t="n">
        <v>6.88</v>
      </c>
      <c r="X1345" t="n">
        <v>1.69</v>
      </c>
      <c r="Y1345" t="n">
        <v>1</v>
      </c>
      <c r="Z1345" t="n">
        <v>10</v>
      </c>
    </row>
    <row r="1346">
      <c r="A1346" t="n">
        <v>10</v>
      </c>
      <c r="B1346" t="n">
        <v>60</v>
      </c>
      <c r="C1346" t="inlineStr">
        <is>
          <t xml:space="preserve">CONCLUIDO	</t>
        </is>
      </c>
      <c r="D1346" t="n">
        <v>3.4729</v>
      </c>
      <c r="E1346" t="n">
        <v>28.79</v>
      </c>
      <c r="F1346" t="n">
        <v>25.26</v>
      </c>
      <c r="G1346" t="n">
        <v>27.55</v>
      </c>
      <c r="H1346" t="n">
        <v>0.48</v>
      </c>
      <c r="I1346" t="n">
        <v>55</v>
      </c>
      <c r="J1346" t="n">
        <v>127.93</v>
      </c>
      <c r="K1346" t="n">
        <v>45</v>
      </c>
      <c r="L1346" t="n">
        <v>3.5</v>
      </c>
      <c r="M1346" t="n">
        <v>53</v>
      </c>
      <c r="N1346" t="n">
        <v>19.43</v>
      </c>
      <c r="O1346" t="n">
        <v>16011.95</v>
      </c>
      <c r="P1346" t="n">
        <v>261.81</v>
      </c>
      <c r="Q1346" t="n">
        <v>452.7</v>
      </c>
      <c r="R1346" t="n">
        <v>112.25</v>
      </c>
      <c r="S1346" t="n">
        <v>57.64</v>
      </c>
      <c r="T1346" t="n">
        <v>24989.41</v>
      </c>
      <c r="U1346" t="n">
        <v>0.51</v>
      </c>
      <c r="V1346" t="n">
        <v>0.84</v>
      </c>
      <c r="W1346" t="n">
        <v>6.88</v>
      </c>
      <c r="X1346" t="n">
        <v>1.53</v>
      </c>
      <c r="Y1346" t="n">
        <v>1</v>
      </c>
      <c r="Z1346" t="n">
        <v>10</v>
      </c>
    </row>
    <row r="1347">
      <c r="A1347" t="n">
        <v>11</v>
      </c>
      <c r="B1347" t="n">
        <v>60</v>
      </c>
      <c r="C1347" t="inlineStr">
        <is>
          <t xml:space="preserve">CONCLUIDO	</t>
        </is>
      </c>
      <c r="D1347" t="n">
        <v>3.495</v>
      </c>
      <c r="E1347" t="n">
        <v>28.61</v>
      </c>
      <c r="F1347" t="n">
        <v>25.18</v>
      </c>
      <c r="G1347" t="n">
        <v>29.62</v>
      </c>
      <c r="H1347" t="n">
        <v>0.52</v>
      </c>
      <c r="I1347" t="n">
        <v>51</v>
      </c>
      <c r="J1347" t="n">
        <v>128.26</v>
      </c>
      <c r="K1347" t="n">
        <v>45</v>
      </c>
      <c r="L1347" t="n">
        <v>3.75</v>
      </c>
      <c r="M1347" t="n">
        <v>49</v>
      </c>
      <c r="N1347" t="n">
        <v>19.51</v>
      </c>
      <c r="O1347" t="n">
        <v>16052.76</v>
      </c>
      <c r="P1347" t="n">
        <v>260.39</v>
      </c>
      <c r="Q1347" t="n">
        <v>452.77</v>
      </c>
      <c r="R1347" t="n">
        <v>109.4</v>
      </c>
      <c r="S1347" t="n">
        <v>57.64</v>
      </c>
      <c r="T1347" t="n">
        <v>23580.85</v>
      </c>
      <c r="U1347" t="n">
        <v>0.53</v>
      </c>
      <c r="V1347" t="n">
        <v>0.84</v>
      </c>
      <c r="W1347" t="n">
        <v>6.88</v>
      </c>
      <c r="X1347" t="n">
        <v>1.45</v>
      </c>
      <c r="Y1347" t="n">
        <v>1</v>
      </c>
      <c r="Z1347" t="n">
        <v>10</v>
      </c>
    </row>
    <row r="1348">
      <c r="A1348" t="n">
        <v>12</v>
      </c>
      <c r="B1348" t="n">
        <v>60</v>
      </c>
      <c r="C1348" t="inlineStr">
        <is>
          <t xml:space="preserve">CONCLUIDO	</t>
        </is>
      </c>
      <c r="D1348" t="n">
        <v>3.5184</v>
      </c>
      <c r="E1348" t="n">
        <v>28.42</v>
      </c>
      <c r="F1348" t="n">
        <v>25.06</v>
      </c>
      <c r="G1348" t="n">
        <v>31.33</v>
      </c>
      <c r="H1348" t="n">
        <v>0.55</v>
      </c>
      <c r="I1348" t="n">
        <v>48</v>
      </c>
      <c r="J1348" t="n">
        <v>128.59</v>
      </c>
      <c r="K1348" t="n">
        <v>45</v>
      </c>
      <c r="L1348" t="n">
        <v>4</v>
      </c>
      <c r="M1348" t="n">
        <v>46</v>
      </c>
      <c r="N1348" t="n">
        <v>19.59</v>
      </c>
      <c r="O1348" t="n">
        <v>16093.6</v>
      </c>
      <c r="P1348" t="n">
        <v>258.69</v>
      </c>
      <c r="Q1348" t="n">
        <v>452.67</v>
      </c>
      <c r="R1348" t="n">
        <v>105.86</v>
      </c>
      <c r="S1348" t="n">
        <v>57.64</v>
      </c>
      <c r="T1348" t="n">
        <v>21826.95</v>
      </c>
      <c r="U1348" t="n">
        <v>0.54</v>
      </c>
      <c r="V1348" t="n">
        <v>0.85</v>
      </c>
      <c r="W1348" t="n">
        <v>6.87</v>
      </c>
      <c r="X1348" t="n">
        <v>1.34</v>
      </c>
      <c r="Y1348" t="n">
        <v>1</v>
      </c>
      <c r="Z1348" t="n">
        <v>10</v>
      </c>
    </row>
    <row r="1349">
      <c r="A1349" t="n">
        <v>13</v>
      </c>
      <c r="B1349" t="n">
        <v>60</v>
      </c>
      <c r="C1349" t="inlineStr">
        <is>
          <t xml:space="preserve">CONCLUIDO	</t>
        </is>
      </c>
      <c r="D1349" t="n">
        <v>3.5364</v>
      </c>
      <c r="E1349" t="n">
        <v>28.28</v>
      </c>
      <c r="F1349" t="n">
        <v>25</v>
      </c>
      <c r="G1349" t="n">
        <v>33.33</v>
      </c>
      <c r="H1349" t="n">
        <v>0.58</v>
      </c>
      <c r="I1349" t="n">
        <v>45</v>
      </c>
      <c r="J1349" t="n">
        <v>128.92</v>
      </c>
      <c r="K1349" t="n">
        <v>45</v>
      </c>
      <c r="L1349" t="n">
        <v>4.25</v>
      </c>
      <c r="M1349" t="n">
        <v>43</v>
      </c>
      <c r="N1349" t="n">
        <v>19.68</v>
      </c>
      <c r="O1349" t="n">
        <v>16134.46</v>
      </c>
      <c r="P1349" t="n">
        <v>257.35</v>
      </c>
      <c r="Q1349" t="n">
        <v>452.66</v>
      </c>
      <c r="R1349" t="n">
        <v>103.66</v>
      </c>
      <c r="S1349" t="n">
        <v>57.64</v>
      </c>
      <c r="T1349" t="n">
        <v>20742.65</v>
      </c>
      <c r="U1349" t="n">
        <v>0.5600000000000001</v>
      </c>
      <c r="V1349" t="n">
        <v>0.85</v>
      </c>
      <c r="W1349" t="n">
        <v>6.87</v>
      </c>
      <c r="X1349" t="n">
        <v>1.27</v>
      </c>
      <c r="Y1349" t="n">
        <v>1</v>
      </c>
      <c r="Z1349" t="n">
        <v>10</v>
      </c>
    </row>
    <row r="1350">
      <c r="A1350" t="n">
        <v>14</v>
      </c>
      <c r="B1350" t="n">
        <v>60</v>
      </c>
      <c r="C1350" t="inlineStr">
        <is>
          <t xml:space="preserve">CONCLUIDO	</t>
        </is>
      </c>
      <c r="D1350" t="n">
        <v>3.5598</v>
      </c>
      <c r="E1350" t="n">
        <v>28.09</v>
      </c>
      <c r="F1350" t="n">
        <v>24.89</v>
      </c>
      <c r="G1350" t="n">
        <v>35.55</v>
      </c>
      <c r="H1350" t="n">
        <v>0.62</v>
      </c>
      <c r="I1350" t="n">
        <v>42</v>
      </c>
      <c r="J1350" t="n">
        <v>129.25</v>
      </c>
      <c r="K1350" t="n">
        <v>45</v>
      </c>
      <c r="L1350" t="n">
        <v>4.5</v>
      </c>
      <c r="M1350" t="n">
        <v>40</v>
      </c>
      <c r="N1350" t="n">
        <v>19.76</v>
      </c>
      <c r="O1350" t="n">
        <v>16175.36</v>
      </c>
      <c r="P1350" t="n">
        <v>255.98</v>
      </c>
      <c r="Q1350" t="n">
        <v>452.62</v>
      </c>
      <c r="R1350" t="n">
        <v>100.03</v>
      </c>
      <c r="S1350" t="n">
        <v>57.64</v>
      </c>
      <c r="T1350" t="n">
        <v>18944.61</v>
      </c>
      <c r="U1350" t="n">
        <v>0.58</v>
      </c>
      <c r="V1350" t="n">
        <v>0.85</v>
      </c>
      <c r="W1350" t="n">
        <v>6.86</v>
      </c>
      <c r="X1350" t="n">
        <v>1.16</v>
      </c>
      <c r="Y1350" t="n">
        <v>1</v>
      </c>
      <c r="Z1350" t="n">
        <v>10</v>
      </c>
    </row>
    <row r="1351">
      <c r="A1351" t="n">
        <v>15</v>
      </c>
      <c r="B1351" t="n">
        <v>60</v>
      </c>
      <c r="C1351" t="inlineStr">
        <is>
          <t xml:space="preserve">CONCLUIDO	</t>
        </is>
      </c>
      <c r="D1351" t="n">
        <v>3.5679</v>
      </c>
      <c r="E1351" t="n">
        <v>28.03</v>
      </c>
      <c r="F1351" t="n">
        <v>24.87</v>
      </c>
      <c r="G1351" t="n">
        <v>37.31</v>
      </c>
      <c r="H1351" t="n">
        <v>0.65</v>
      </c>
      <c r="I1351" t="n">
        <v>40</v>
      </c>
      <c r="J1351" t="n">
        <v>129.59</v>
      </c>
      <c r="K1351" t="n">
        <v>45</v>
      </c>
      <c r="L1351" t="n">
        <v>4.75</v>
      </c>
      <c r="M1351" t="n">
        <v>38</v>
      </c>
      <c r="N1351" t="n">
        <v>19.84</v>
      </c>
      <c r="O1351" t="n">
        <v>16216.29</v>
      </c>
      <c r="P1351" t="n">
        <v>255.35</v>
      </c>
      <c r="Q1351" t="n">
        <v>452.63</v>
      </c>
      <c r="R1351" t="n">
        <v>99.45999999999999</v>
      </c>
      <c r="S1351" t="n">
        <v>57.64</v>
      </c>
      <c r="T1351" t="n">
        <v>18668.65</v>
      </c>
      <c r="U1351" t="n">
        <v>0.58</v>
      </c>
      <c r="V1351" t="n">
        <v>0.85</v>
      </c>
      <c r="W1351" t="n">
        <v>6.87</v>
      </c>
      <c r="X1351" t="n">
        <v>1.15</v>
      </c>
      <c r="Y1351" t="n">
        <v>1</v>
      </c>
      <c r="Z1351" t="n">
        <v>10</v>
      </c>
    </row>
    <row r="1352">
      <c r="A1352" t="n">
        <v>16</v>
      </c>
      <c r="B1352" t="n">
        <v>60</v>
      </c>
      <c r="C1352" t="inlineStr">
        <is>
          <t xml:space="preserve">CONCLUIDO	</t>
        </is>
      </c>
      <c r="D1352" t="n">
        <v>3.5838</v>
      </c>
      <c r="E1352" t="n">
        <v>27.9</v>
      </c>
      <c r="F1352" t="n">
        <v>24.8</v>
      </c>
      <c r="G1352" t="n">
        <v>39.16</v>
      </c>
      <c r="H1352" t="n">
        <v>0.68</v>
      </c>
      <c r="I1352" t="n">
        <v>38</v>
      </c>
      <c r="J1352" t="n">
        <v>129.92</v>
      </c>
      <c r="K1352" t="n">
        <v>45</v>
      </c>
      <c r="L1352" t="n">
        <v>5</v>
      </c>
      <c r="M1352" t="n">
        <v>36</v>
      </c>
      <c r="N1352" t="n">
        <v>19.92</v>
      </c>
      <c r="O1352" t="n">
        <v>16257.24</v>
      </c>
      <c r="P1352" t="n">
        <v>253.52</v>
      </c>
      <c r="Q1352" t="n">
        <v>452.63</v>
      </c>
      <c r="R1352" t="n">
        <v>97.16</v>
      </c>
      <c r="S1352" t="n">
        <v>57.64</v>
      </c>
      <c r="T1352" t="n">
        <v>17529.5</v>
      </c>
      <c r="U1352" t="n">
        <v>0.59</v>
      </c>
      <c r="V1352" t="n">
        <v>0.86</v>
      </c>
      <c r="W1352" t="n">
        <v>6.86</v>
      </c>
      <c r="X1352" t="n">
        <v>1.07</v>
      </c>
      <c r="Y1352" t="n">
        <v>1</v>
      </c>
      <c r="Z1352" t="n">
        <v>10</v>
      </c>
    </row>
    <row r="1353">
      <c r="A1353" t="n">
        <v>17</v>
      </c>
      <c r="B1353" t="n">
        <v>60</v>
      </c>
      <c r="C1353" t="inlineStr">
        <is>
          <t xml:space="preserve">CONCLUIDO	</t>
        </is>
      </c>
      <c r="D1353" t="n">
        <v>3.5967</v>
      </c>
      <c r="E1353" t="n">
        <v>27.8</v>
      </c>
      <c r="F1353" t="n">
        <v>24.75</v>
      </c>
      <c r="G1353" t="n">
        <v>41.25</v>
      </c>
      <c r="H1353" t="n">
        <v>0.71</v>
      </c>
      <c r="I1353" t="n">
        <v>36</v>
      </c>
      <c r="J1353" t="n">
        <v>130.25</v>
      </c>
      <c r="K1353" t="n">
        <v>45</v>
      </c>
      <c r="L1353" t="n">
        <v>5.25</v>
      </c>
      <c r="M1353" t="n">
        <v>34</v>
      </c>
      <c r="N1353" t="n">
        <v>20</v>
      </c>
      <c r="O1353" t="n">
        <v>16298.23</v>
      </c>
      <c r="P1353" t="n">
        <v>252.94</v>
      </c>
      <c r="Q1353" t="n">
        <v>452.62</v>
      </c>
      <c r="R1353" t="n">
        <v>95.72</v>
      </c>
      <c r="S1353" t="n">
        <v>57.64</v>
      </c>
      <c r="T1353" t="n">
        <v>16817.07</v>
      </c>
      <c r="U1353" t="n">
        <v>0.6</v>
      </c>
      <c r="V1353" t="n">
        <v>0.86</v>
      </c>
      <c r="W1353" t="n">
        <v>6.86</v>
      </c>
      <c r="X1353" t="n">
        <v>1.02</v>
      </c>
      <c r="Y1353" t="n">
        <v>1</v>
      </c>
      <c r="Z1353" t="n">
        <v>10</v>
      </c>
    </row>
    <row r="1354">
      <c r="A1354" t="n">
        <v>18</v>
      </c>
      <c r="B1354" t="n">
        <v>60</v>
      </c>
      <c r="C1354" t="inlineStr">
        <is>
          <t xml:space="preserve">CONCLUIDO	</t>
        </is>
      </c>
      <c r="D1354" t="n">
        <v>3.6159</v>
      </c>
      <c r="E1354" t="n">
        <v>27.66</v>
      </c>
      <c r="F1354" t="n">
        <v>24.65</v>
      </c>
      <c r="G1354" t="n">
        <v>43.51</v>
      </c>
      <c r="H1354" t="n">
        <v>0.74</v>
      </c>
      <c r="I1354" t="n">
        <v>34</v>
      </c>
      <c r="J1354" t="n">
        <v>130.58</v>
      </c>
      <c r="K1354" t="n">
        <v>45</v>
      </c>
      <c r="L1354" t="n">
        <v>5.5</v>
      </c>
      <c r="M1354" t="n">
        <v>32</v>
      </c>
      <c r="N1354" t="n">
        <v>20.09</v>
      </c>
      <c r="O1354" t="n">
        <v>16339.24</v>
      </c>
      <c r="P1354" t="n">
        <v>251.17</v>
      </c>
      <c r="Q1354" t="n">
        <v>452.61</v>
      </c>
      <c r="R1354" t="n">
        <v>92.43000000000001</v>
      </c>
      <c r="S1354" t="n">
        <v>57.64</v>
      </c>
      <c r="T1354" t="n">
        <v>15181.99</v>
      </c>
      <c r="U1354" t="n">
        <v>0.62</v>
      </c>
      <c r="V1354" t="n">
        <v>0.86</v>
      </c>
      <c r="W1354" t="n">
        <v>6.85</v>
      </c>
      <c r="X1354" t="n">
        <v>0.93</v>
      </c>
      <c r="Y1354" t="n">
        <v>1</v>
      </c>
      <c r="Z1354" t="n">
        <v>10</v>
      </c>
    </row>
    <row r="1355">
      <c r="A1355" t="n">
        <v>19</v>
      </c>
      <c r="B1355" t="n">
        <v>60</v>
      </c>
      <c r="C1355" t="inlineStr">
        <is>
          <t xml:space="preserve">CONCLUIDO	</t>
        </is>
      </c>
      <c r="D1355" t="n">
        <v>3.6208</v>
      </c>
      <c r="E1355" t="n">
        <v>27.62</v>
      </c>
      <c r="F1355" t="n">
        <v>24.64</v>
      </c>
      <c r="G1355" t="n">
        <v>44.8</v>
      </c>
      <c r="H1355" t="n">
        <v>0.78</v>
      </c>
      <c r="I1355" t="n">
        <v>33</v>
      </c>
      <c r="J1355" t="n">
        <v>130.92</v>
      </c>
      <c r="K1355" t="n">
        <v>45</v>
      </c>
      <c r="L1355" t="n">
        <v>5.75</v>
      </c>
      <c r="M1355" t="n">
        <v>31</v>
      </c>
      <c r="N1355" t="n">
        <v>20.17</v>
      </c>
      <c r="O1355" t="n">
        <v>16380.29</v>
      </c>
      <c r="P1355" t="n">
        <v>250.78</v>
      </c>
      <c r="Q1355" t="n">
        <v>452.61</v>
      </c>
      <c r="R1355" t="n">
        <v>92.23999999999999</v>
      </c>
      <c r="S1355" t="n">
        <v>57.64</v>
      </c>
      <c r="T1355" t="n">
        <v>15092.76</v>
      </c>
      <c r="U1355" t="n">
        <v>0.62</v>
      </c>
      <c r="V1355" t="n">
        <v>0.86</v>
      </c>
      <c r="W1355" t="n">
        <v>6.85</v>
      </c>
      <c r="X1355" t="n">
        <v>0.92</v>
      </c>
      <c r="Y1355" t="n">
        <v>1</v>
      </c>
      <c r="Z1355" t="n">
        <v>10</v>
      </c>
    </row>
    <row r="1356">
      <c r="A1356" t="n">
        <v>20</v>
      </c>
      <c r="B1356" t="n">
        <v>60</v>
      </c>
      <c r="C1356" t="inlineStr">
        <is>
          <t xml:space="preserve">CONCLUIDO	</t>
        </is>
      </c>
      <c r="D1356" t="n">
        <v>3.6343</v>
      </c>
      <c r="E1356" t="n">
        <v>27.52</v>
      </c>
      <c r="F1356" t="n">
        <v>24.59</v>
      </c>
      <c r="G1356" t="n">
        <v>47.6</v>
      </c>
      <c r="H1356" t="n">
        <v>0.8100000000000001</v>
      </c>
      <c r="I1356" t="n">
        <v>31</v>
      </c>
      <c r="J1356" t="n">
        <v>131.25</v>
      </c>
      <c r="K1356" t="n">
        <v>45</v>
      </c>
      <c r="L1356" t="n">
        <v>6</v>
      </c>
      <c r="M1356" t="n">
        <v>29</v>
      </c>
      <c r="N1356" t="n">
        <v>20.25</v>
      </c>
      <c r="O1356" t="n">
        <v>16421.36</v>
      </c>
      <c r="P1356" t="n">
        <v>249.68</v>
      </c>
      <c r="Q1356" t="n">
        <v>452.64</v>
      </c>
      <c r="R1356" t="n">
        <v>90.31999999999999</v>
      </c>
      <c r="S1356" t="n">
        <v>57.64</v>
      </c>
      <c r="T1356" t="n">
        <v>14140.51</v>
      </c>
      <c r="U1356" t="n">
        <v>0.64</v>
      </c>
      <c r="V1356" t="n">
        <v>0.86</v>
      </c>
      <c r="W1356" t="n">
        <v>6.85</v>
      </c>
      <c r="X1356" t="n">
        <v>0.86</v>
      </c>
      <c r="Y1356" t="n">
        <v>1</v>
      </c>
      <c r="Z1356" t="n">
        <v>10</v>
      </c>
    </row>
    <row r="1357">
      <c r="A1357" t="n">
        <v>21</v>
      </c>
      <c r="B1357" t="n">
        <v>60</v>
      </c>
      <c r="C1357" t="inlineStr">
        <is>
          <t xml:space="preserve">CONCLUIDO	</t>
        </is>
      </c>
      <c r="D1357" t="n">
        <v>3.6411</v>
      </c>
      <c r="E1357" t="n">
        <v>27.46</v>
      </c>
      <c r="F1357" t="n">
        <v>24.57</v>
      </c>
      <c r="G1357" t="n">
        <v>49.13</v>
      </c>
      <c r="H1357" t="n">
        <v>0.84</v>
      </c>
      <c r="I1357" t="n">
        <v>30</v>
      </c>
      <c r="J1357" t="n">
        <v>131.58</v>
      </c>
      <c r="K1357" t="n">
        <v>45</v>
      </c>
      <c r="L1357" t="n">
        <v>6.25</v>
      </c>
      <c r="M1357" t="n">
        <v>28</v>
      </c>
      <c r="N1357" t="n">
        <v>20.34</v>
      </c>
      <c r="O1357" t="n">
        <v>16462.46</v>
      </c>
      <c r="P1357" t="n">
        <v>249.05</v>
      </c>
      <c r="Q1357" t="n">
        <v>452.64</v>
      </c>
      <c r="R1357" t="n">
        <v>89.76000000000001</v>
      </c>
      <c r="S1357" t="n">
        <v>57.64</v>
      </c>
      <c r="T1357" t="n">
        <v>13869.92</v>
      </c>
      <c r="U1357" t="n">
        <v>0.64</v>
      </c>
      <c r="V1357" t="n">
        <v>0.86</v>
      </c>
      <c r="W1357" t="n">
        <v>6.84</v>
      </c>
      <c r="X1357" t="n">
        <v>0.84</v>
      </c>
      <c r="Y1357" t="n">
        <v>1</v>
      </c>
      <c r="Z1357" t="n">
        <v>10</v>
      </c>
    </row>
    <row r="1358">
      <c r="A1358" t="n">
        <v>22</v>
      </c>
      <c r="B1358" t="n">
        <v>60</v>
      </c>
      <c r="C1358" t="inlineStr">
        <is>
          <t xml:space="preserve">CONCLUIDO	</t>
        </is>
      </c>
      <c r="D1358" t="n">
        <v>3.6487</v>
      </c>
      <c r="E1358" t="n">
        <v>27.41</v>
      </c>
      <c r="F1358" t="n">
        <v>24.53</v>
      </c>
      <c r="G1358" t="n">
        <v>50.76</v>
      </c>
      <c r="H1358" t="n">
        <v>0.87</v>
      </c>
      <c r="I1358" t="n">
        <v>29</v>
      </c>
      <c r="J1358" t="n">
        <v>131.92</v>
      </c>
      <c r="K1358" t="n">
        <v>45</v>
      </c>
      <c r="L1358" t="n">
        <v>6.5</v>
      </c>
      <c r="M1358" t="n">
        <v>27</v>
      </c>
      <c r="N1358" t="n">
        <v>20.42</v>
      </c>
      <c r="O1358" t="n">
        <v>16503.6</v>
      </c>
      <c r="P1358" t="n">
        <v>248.03</v>
      </c>
      <c r="Q1358" t="n">
        <v>452.64</v>
      </c>
      <c r="R1358" t="n">
        <v>88.87</v>
      </c>
      <c r="S1358" t="n">
        <v>57.64</v>
      </c>
      <c r="T1358" t="n">
        <v>13429.96</v>
      </c>
      <c r="U1358" t="n">
        <v>0.65</v>
      </c>
      <c r="V1358" t="n">
        <v>0.86</v>
      </c>
      <c r="W1358" t="n">
        <v>6.84</v>
      </c>
      <c r="X1358" t="n">
        <v>0.8100000000000001</v>
      </c>
      <c r="Y1358" t="n">
        <v>1</v>
      </c>
      <c r="Z1358" t="n">
        <v>10</v>
      </c>
    </row>
    <row r="1359">
      <c r="A1359" t="n">
        <v>23</v>
      </c>
      <c r="B1359" t="n">
        <v>60</v>
      </c>
      <c r="C1359" t="inlineStr">
        <is>
          <t xml:space="preserve">CONCLUIDO	</t>
        </is>
      </c>
      <c r="D1359" t="n">
        <v>3.6573</v>
      </c>
      <c r="E1359" t="n">
        <v>27.34</v>
      </c>
      <c r="F1359" t="n">
        <v>24.49</v>
      </c>
      <c r="G1359" t="n">
        <v>52.49</v>
      </c>
      <c r="H1359" t="n">
        <v>0.9</v>
      </c>
      <c r="I1359" t="n">
        <v>28</v>
      </c>
      <c r="J1359" t="n">
        <v>132.25</v>
      </c>
      <c r="K1359" t="n">
        <v>45</v>
      </c>
      <c r="L1359" t="n">
        <v>6.75</v>
      </c>
      <c r="M1359" t="n">
        <v>26</v>
      </c>
      <c r="N1359" t="n">
        <v>20.5</v>
      </c>
      <c r="O1359" t="n">
        <v>16544.76</v>
      </c>
      <c r="P1359" t="n">
        <v>246.92</v>
      </c>
      <c r="Q1359" t="n">
        <v>452.61</v>
      </c>
      <c r="R1359" t="n">
        <v>87.45999999999999</v>
      </c>
      <c r="S1359" t="n">
        <v>57.64</v>
      </c>
      <c r="T1359" t="n">
        <v>12726.36</v>
      </c>
      <c r="U1359" t="n">
        <v>0.66</v>
      </c>
      <c r="V1359" t="n">
        <v>0.87</v>
      </c>
      <c r="W1359" t="n">
        <v>6.84</v>
      </c>
      <c r="X1359" t="n">
        <v>0.77</v>
      </c>
      <c r="Y1359" t="n">
        <v>1</v>
      </c>
      <c r="Z1359" t="n">
        <v>10</v>
      </c>
    </row>
    <row r="1360">
      <c r="A1360" t="n">
        <v>24</v>
      </c>
      <c r="B1360" t="n">
        <v>60</v>
      </c>
      <c r="C1360" t="inlineStr">
        <is>
          <t xml:space="preserve">CONCLUIDO	</t>
        </is>
      </c>
      <c r="D1360" t="n">
        <v>3.6646</v>
      </c>
      <c r="E1360" t="n">
        <v>27.29</v>
      </c>
      <c r="F1360" t="n">
        <v>24.47</v>
      </c>
      <c r="G1360" t="n">
        <v>54.37</v>
      </c>
      <c r="H1360" t="n">
        <v>0.93</v>
      </c>
      <c r="I1360" t="n">
        <v>27</v>
      </c>
      <c r="J1360" t="n">
        <v>132.58</v>
      </c>
      <c r="K1360" t="n">
        <v>45</v>
      </c>
      <c r="L1360" t="n">
        <v>7</v>
      </c>
      <c r="M1360" t="n">
        <v>25</v>
      </c>
      <c r="N1360" t="n">
        <v>20.59</v>
      </c>
      <c r="O1360" t="n">
        <v>16585.95</v>
      </c>
      <c r="P1360" t="n">
        <v>246.1</v>
      </c>
      <c r="Q1360" t="n">
        <v>452.62</v>
      </c>
      <c r="R1360" t="n">
        <v>86.34999999999999</v>
      </c>
      <c r="S1360" t="n">
        <v>57.64</v>
      </c>
      <c r="T1360" t="n">
        <v>12176.49</v>
      </c>
      <c r="U1360" t="n">
        <v>0.67</v>
      </c>
      <c r="V1360" t="n">
        <v>0.87</v>
      </c>
      <c r="W1360" t="n">
        <v>6.84</v>
      </c>
      <c r="X1360" t="n">
        <v>0.74</v>
      </c>
      <c r="Y1360" t="n">
        <v>1</v>
      </c>
      <c r="Z1360" t="n">
        <v>10</v>
      </c>
    </row>
    <row r="1361">
      <c r="A1361" t="n">
        <v>25</v>
      </c>
      <c r="B1361" t="n">
        <v>60</v>
      </c>
      <c r="C1361" t="inlineStr">
        <is>
          <t xml:space="preserve">CONCLUIDO	</t>
        </is>
      </c>
      <c r="D1361" t="n">
        <v>3.6703</v>
      </c>
      <c r="E1361" t="n">
        <v>27.25</v>
      </c>
      <c r="F1361" t="n">
        <v>24.45</v>
      </c>
      <c r="G1361" t="n">
        <v>56.42</v>
      </c>
      <c r="H1361" t="n">
        <v>0.96</v>
      </c>
      <c r="I1361" t="n">
        <v>26</v>
      </c>
      <c r="J1361" t="n">
        <v>132.92</v>
      </c>
      <c r="K1361" t="n">
        <v>45</v>
      </c>
      <c r="L1361" t="n">
        <v>7.25</v>
      </c>
      <c r="M1361" t="n">
        <v>24</v>
      </c>
      <c r="N1361" t="n">
        <v>20.67</v>
      </c>
      <c r="O1361" t="n">
        <v>16627.17</v>
      </c>
      <c r="P1361" t="n">
        <v>245.12</v>
      </c>
      <c r="Q1361" t="n">
        <v>452.66</v>
      </c>
      <c r="R1361" t="n">
        <v>86.03</v>
      </c>
      <c r="S1361" t="n">
        <v>57.64</v>
      </c>
      <c r="T1361" t="n">
        <v>12020.83</v>
      </c>
      <c r="U1361" t="n">
        <v>0.67</v>
      </c>
      <c r="V1361" t="n">
        <v>0.87</v>
      </c>
      <c r="W1361" t="n">
        <v>6.83</v>
      </c>
      <c r="X1361" t="n">
        <v>0.72</v>
      </c>
      <c r="Y1361" t="n">
        <v>1</v>
      </c>
      <c r="Z1361" t="n">
        <v>10</v>
      </c>
    </row>
    <row r="1362">
      <c r="A1362" t="n">
        <v>26</v>
      </c>
      <c r="B1362" t="n">
        <v>60</v>
      </c>
      <c r="C1362" t="inlineStr">
        <is>
          <t xml:space="preserve">CONCLUIDO	</t>
        </is>
      </c>
      <c r="D1362" t="n">
        <v>3.6777</v>
      </c>
      <c r="E1362" t="n">
        <v>27.19</v>
      </c>
      <c r="F1362" t="n">
        <v>24.42</v>
      </c>
      <c r="G1362" t="n">
        <v>58.61</v>
      </c>
      <c r="H1362" t="n">
        <v>0.99</v>
      </c>
      <c r="I1362" t="n">
        <v>25</v>
      </c>
      <c r="J1362" t="n">
        <v>133.25</v>
      </c>
      <c r="K1362" t="n">
        <v>45</v>
      </c>
      <c r="L1362" t="n">
        <v>7.5</v>
      </c>
      <c r="M1362" t="n">
        <v>23</v>
      </c>
      <c r="N1362" t="n">
        <v>20.76</v>
      </c>
      <c r="O1362" t="n">
        <v>16668.43</v>
      </c>
      <c r="P1362" t="n">
        <v>244.52</v>
      </c>
      <c r="Q1362" t="n">
        <v>452.65</v>
      </c>
      <c r="R1362" t="n">
        <v>85.05</v>
      </c>
      <c r="S1362" t="n">
        <v>57.64</v>
      </c>
      <c r="T1362" t="n">
        <v>11540.29</v>
      </c>
      <c r="U1362" t="n">
        <v>0.68</v>
      </c>
      <c r="V1362" t="n">
        <v>0.87</v>
      </c>
      <c r="W1362" t="n">
        <v>6.83</v>
      </c>
      <c r="X1362" t="n">
        <v>0.6899999999999999</v>
      </c>
      <c r="Y1362" t="n">
        <v>1</v>
      </c>
      <c r="Z1362" t="n">
        <v>10</v>
      </c>
    </row>
    <row r="1363">
      <c r="A1363" t="n">
        <v>27</v>
      </c>
      <c r="B1363" t="n">
        <v>60</v>
      </c>
      <c r="C1363" t="inlineStr">
        <is>
          <t xml:space="preserve">CONCLUIDO	</t>
        </is>
      </c>
      <c r="D1363" t="n">
        <v>3.6864</v>
      </c>
      <c r="E1363" t="n">
        <v>27.13</v>
      </c>
      <c r="F1363" t="n">
        <v>24.38</v>
      </c>
      <c r="G1363" t="n">
        <v>60.95</v>
      </c>
      <c r="H1363" t="n">
        <v>1.03</v>
      </c>
      <c r="I1363" t="n">
        <v>24</v>
      </c>
      <c r="J1363" t="n">
        <v>133.59</v>
      </c>
      <c r="K1363" t="n">
        <v>45</v>
      </c>
      <c r="L1363" t="n">
        <v>7.75</v>
      </c>
      <c r="M1363" t="n">
        <v>22</v>
      </c>
      <c r="N1363" t="n">
        <v>20.84</v>
      </c>
      <c r="O1363" t="n">
        <v>16709.71</v>
      </c>
      <c r="P1363" t="n">
        <v>243.77</v>
      </c>
      <c r="Q1363" t="n">
        <v>452.59</v>
      </c>
      <c r="R1363" t="n">
        <v>83.79000000000001</v>
      </c>
      <c r="S1363" t="n">
        <v>57.64</v>
      </c>
      <c r="T1363" t="n">
        <v>10913.37</v>
      </c>
      <c r="U1363" t="n">
        <v>0.6899999999999999</v>
      </c>
      <c r="V1363" t="n">
        <v>0.87</v>
      </c>
      <c r="W1363" t="n">
        <v>6.83</v>
      </c>
      <c r="X1363" t="n">
        <v>0.66</v>
      </c>
      <c r="Y1363" t="n">
        <v>1</v>
      </c>
      <c r="Z1363" t="n">
        <v>10</v>
      </c>
    </row>
    <row r="1364">
      <c r="A1364" t="n">
        <v>28</v>
      </c>
      <c r="B1364" t="n">
        <v>60</v>
      </c>
      <c r="C1364" t="inlineStr">
        <is>
          <t xml:space="preserve">CONCLUIDO	</t>
        </is>
      </c>
      <c r="D1364" t="n">
        <v>3.694</v>
      </c>
      <c r="E1364" t="n">
        <v>27.07</v>
      </c>
      <c r="F1364" t="n">
        <v>24.35</v>
      </c>
      <c r="G1364" t="n">
        <v>63.52</v>
      </c>
      <c r="H1364" t="n">
        <v>1.06</v>
      </c>
      <c r="I1364" t="n">
        <v>23</v>
      </c>
      <c r="J1364" t="n">
        <v>133.92</v>
      </c>
      <c r="K1364" t="n">
        <v>45</v>
      </c>
      <c r="L1364" t="n">
        <v>8</v>
      </c>
      <c r="M1364" t="n">
        <v>21</v>
      </c>
      <c r="N1364" t="n">
        <v>20.93</v>
      </c>
      <c r="O1364" t="n">
        <v>16751.02</v>
      </c>
      <c r="P1364" t="n">
        <v>242.71</v>
      </c>
      <c r="Q1364" t="n">
        <v>452.59</v>
      </c>
      <c r="R1364" t="n">
        <v>82.73</v>
      </c>
      <c r="S1364" t="n">
        <v>57.64</v>
      </c>
      <c r="T1364" t="n">
        <v>10387.04</v>
      </c>
      <c r="U1364" t="n">
        <v>0.7</v>
      </c>
      <c r="V1364" t="n">
        <v>0.87</v>
      </c>
      <c r="W1364" t="n">
        <v>6.83</v>
      </c>
      <c r="X1364" t="n">
        <v>0.63</v>
      </c>
      <c r="Y1364" t="n">
        <v>1</v>
      </c>
      <c r="Z1364" t="n">
        <v>10</v>
      </c>
    </row>
    <row r="1365">
      <c r="A1365" t="n">
        <v>29</v>
      </c>
      <c r="B1365" t="n">
        <v>60</v>
      </c>
      <c r="C1365" t="inlineStr">
        <is>
          <t xml:space="preserve">CONCLUIDO	</t>
        </is>
      </c>
      <c r="D1365" t="n">
        <v>3.6997</v>
      </c>
      <c r="E1365" t="n">
        <v>27.03</v>
      </c>
      <c r="F1365" t="n">
        <v>24.33</v>
      </c>
      <c r="G1365" t="n">
        <v>66.37</v>
      </c>
      <c r="H1365" t="n">
        <v>1.09</v>
      </c>
      <c r="I1365" t="n">
        <v>22</v>
      </c>
      <c r="J1365" t="n">
        <v>134.26</v>
      </c>
      <c r="K1365" t="n">
        <v>45</v>
      </c>
      <c r="L1365" t="n">
        <v>8.25</v>
      </c>
      <c r="M1365" t="n">
        <v>20</v>
      </c>
      <c r="N1365" t="n">
        <v>21.01</v>
      </c>
      <c r="O1365" t="n">
        <v>16792.37</v>
      </c>
      <c r="P1365" t="n">
        <v>241.92</v>
      </c>
      <c r="Q1365" t="n">
        <v>452.62</v>
      </c>
      <c r="R1365" t="n">
        <v>82.23</v>
      </c>
      <c r="S1365" t="n">
        <v>57.64</v>
      </c>
      <c r="T1365" t="n">
        <v>10145.08</v>
      </c>
      <c r="U1365" t="n">
        <v>0.7</v>
      </c>
      <c r="V1365" t="n">
        <v>0.87</v>
      </c>
      <c r="W1365" t="n">
        <v>6.83</v>
      </c>
      <c r="X1365" t="n">
        <v>0.61</v>
      </c>
      <c r="Y1365" t="n">
        <v>1</v>
      </c>
      <c r="Z1365" t="n">
        <v>10</v>
      </c>
    </row>
    <row r="1366">
      <c r="A1366" t="n">
        <v>30</v>
      </c>
      <c r="B1366" t="n">
        <v>60</v>
      </c>
      <c r="C1366" t="inlineStr">
        <is>
          <t xml:space="preserve">CONCLUIDO	</t>
        </is>
      </c>
      <c r="D1366" t="n">
        <v>3.7024</v>
      </c>
      <c r="E1366" t="n">
        <v>27.01</v>
      </c>
      <c r="F1366" t="n">
        <v>24.32</v>
      </c>
      <c r="G1366" t="n">
        <v>66.31</v>
      </c>
      <c r="H1366" t="n">
        <v>1.12</v>
      </c>
      <c r="I1366" t="n">
        <v>22</v>
      </c>
      <c r="J1366" t="n">
        <v>134.59</v>
      </c>
      <c r="K1366" t="n">
        <v>45</v>
      </c>
      <c r="L1366" t="n">
        <v>8.5</v>
      </c>
      <c r="M1366" t="n">
        <v>20</v>
      </c>
      <c r="N1366" t="n">
        <v>21.1</v>
      </c>
      <c r="O1366" t="n">
        <v>16833.86</v>
      </c>
      <c r="P1366" t="n">
        <v>241.32</v>
      </c>
      <c r="Q1366" t="n">
        <v>452.61</v>
      </c>
      <c r="R1366" t="n">
        <v>81.47</v>
      </c>
      <c r="S1366" t="n">
        <v>57.64</v>
      </c>
      <c r="T1366" t="n">
        <v>9760.58</v>
      </c>
      <c r="U1366" t="n">
        <v>0.71</v>
      </c>
      <c r="V1366" t="n">
        <v>0.87</v>
      </c>
      <c r="W1366" t="n">
        <v>6.83</v>
      </c>
      <c r="X1366" t="n">
        <v>0.59</v>
      </c>
      <c r="Y1366" t="n">
        <v>1</v>
      </c>
      <c r="Z1366" t="n">
        <v>10</v>
      </c>
    </row>
    <row r="1367">
      <c r="A1367" t="n">
        <v>31</v>
      </c>
      <c r="B1367" t="n">
        <v>60</v>
      </c>
      <c r="C1367" t="inlineStr">
        <is>
          <t xml:space="preserve">CONCLUIDO	</t>
        </is>
      </c>
      <c r="D1367" t="n">
        <v>3.7093</v>
      </c>
      <c r="E1367" t="n">
        <v>26.96</v>
      </c>
      <c r="F1367" t="n">
        <v>24.29</v>
      </c>
      <c r="G1367" t="n">
        <v>69.40000000000001</v>
      </c>
      <c r="H1367" t="n">
        <v>1.15</v>
      </c>
      <c r="I1367" t="n">
        <v>21</v>
      </c>
      <c r="J1367" t="n">
        <v>134.93</v>
      </c>
      <c r="K1367" t="n">
        <v>45</v>
      </c>
      <c r="L1367" t="n">
        <v>8.75</v>
      </c>
      <c r="M1367" t="n">
        <v>19</v>
      </c>
      <c r="N1367" t="n">
        <v>21.18</v>
      </c>
      <c r="O1367" t="n">
        <v>16875.27</v>
      </c>
      <c r="P1367" t="n">
        <v>240.59</v>
      </c>
      <c r="Q1367" t="n">
        <v>452.58</v>
      </c>
      <c r="R1367" t="n">
        <v>80.79000000000001</v>
      </c>
      <c r="S1367" t="n">
        <v>57.64</v>
      </c>
      <c r="T1367" t="n">
        <v>9429.299999999999</v>
      </c>
      <c r="U1367" t="n">
        <v>0.71</v>
      </c>
      <c r="V1367" t="n">
        <v>0.87</v>
      </c>
      <c r="W1367" t="n">
        <v>6.83</v>
      </c>
      <c r="X1367" t="n">
        <v>0.57</v>
      </c>
      <c r="Y1367" t="n">
        <v>1</v>
      </c>
      <c r="Z1367" t="n">
        <v>10</v>
      </c>
    </row>
    <row r="1368">
      <c r="A1368" t="n">
        <v>32</v>
      </c>
      <c r="B1368" t="n">
        <v>60</v>
      </c>
      <c r="C1368" t="inlineStr">
        <is>
          <t xml:space="preserve">CONCLUIDO	</t>
        </is>
      </c>
      <c r="D1368" t="n">
        <v>3.7172</v>
      </c>
      <c r="E1368" t="n">
        <v>26.9</v>
      </c>
      <c r="F1368" t="n">
        <v>24.26</v>
      </c>
      <c r="G1368" t="n">
        <v>72.78</v>
      </c>
      <c r="H1368" t="n">
        <v>1.18</v>
      </c>
      <c r="I1368" t="n">
        <v>20</v>
      </c>
      <c r="J1368" t="n">
        <v>135.27</v>
      </c>
      <c r="K1368" t="n">
        <v>45</v>
      </c>
      <c r="L1368" t="n">
        <v>9</v>
      </c>
      <c r="M1368" t="n">
        <v>18</v>
      </c>
      <c r="N1368" t="n">
        <v>21.27</v>
      </c>
      <c r="O1368" t="n">
        <v>16916.71</v>
      </c>
      <c r="P1368" t="n">
        <v>238.96</v>
      </c>
      <c r="Q1368" t="n">
        <v>452.63</v>
      </c>
      <c r="R1368" t="n">
        <v>79.76000000000001</v>
      </c>
      <c r="S1368" t="n">
        <v>57.64</v>
      </c>
      <c r="T1368" t="n">
        <v>8917.059999999999</v>
      </c>
      <c r="U1368" t="n">
        <v>0.72</v>
      </c>
      <c r="V1368" t="n">
        <v>0.87</v>
      </c>
      <c r="W1368" t="n">
        <v>6.82</v>
      </c>
      <c r="X1368" t="n">
        <v>0.53</v>
      </c>
      <c r="Y1368" t="n">
        <v>1</v>
      </c>
      <c r="Z1368" t="n">
        <v>10</v>
      </c>
    </row>
    <row r="1369">
      <c r="A1369" t="n">
        <v>33</v>
      </c>
      <c r="B1369" t="n">
        <v>60</v>
      </c>
      <c r="C1369" t="inlineStr">
        <is>
          <t xml:space="preserve">CONCLUIDO	</t>
        </is>
      </c>
      <c r="D1369" t="n">
        <v>3.7162</v>
      </c>
      <c r="E1369" t="n">
        <v>26.91</v>
      </c>
      <c r="F1369" t="n">
        <v>24.27</v>
      </c>
      <c r="G1369" t="n">
        <v>72.8</v>
      </c>
      <c r="H1369" t="n">
        <v>1.21</v>
      </c>
      <c r="I1369" t="n">
        <v>20</v>
      </c>
      <c r="J1369" t="n">
        <v>135.6</v>
      </c>
      <c r="K1369" t="n">
        <v>45</v>
      </c>
      <c r="L1369" t="n">
        <v>9.25</v>
      </c>
      <c r="M1369" t="n">
        <v>18</v>
      </c>
      <c r="N1369" t="n">
        <v>21.35</v>
      </c>
      <c r="O1369" t="n">
        <v>16958.17</v>
      </c>
      <c r="P1369" t="n">
        <v>239.56</v>
      </c>
      <c r="Q1369" t="n">
        <v>452.61</v>
      </c>
      <c r="R1369" t="n">
        <v>79.91</v>
      </c>
      <c r="S1369" t="n">
        <v>57.64</v>
      </c>
      <c r="T1369" t="n">
        <v>8994.790000000001</v>
      </c>
      <c r="U1369" t="n">
        <v>0.72</v>
      </c>
      <c r="V1369" t="n">
        <v>0.87</v>
      </c>
      <c r="W1369" t="n">
        <v>6.83</v>
      </c>
      <c r="X1369" t="n">
        <v>0.54</v>
      </c>
      <c r="Y1369" t="n">
        <v>1</v>
      </c>
      <c r="Z1369" t="n">
        <v>10</v>
      </c>
    </row>
    <row r="1370">
      <c r="A1370" t="n">
        <v>34</v>
      </c>
      <c r="B1370" t="n">
        <v>60</v>
      </c>
      <c r="C1370" t="inlineStr">
        <is>
          <t xml:space="preserve">CONCLUIDO	</t>
        </is>
      </c>
      <c r="D1370" t="n">
        <v>3.7206</v>
      </c>
      <c r="E1370" t="n">
        <v>26.88</v>
      </c>
      <c r="F1370" t="n">
        <v>24.26</v>
      </c>
      <c r="G1370" t="n">
        <v>76.61</v>
      </c>
      <c r="H1370" t="n">
        <v>1.24</v>
      </c>
      <c r="I1370" t="n">
        <v>19</v>
      </c>
      <c r="J1370" t="n">
        <v>135.94</v>
      </c>
      <c r="K1370" t="n">
        <v>45</v>
      </c>
      <c r="L1370" t="n">
        <v>9.5</v>
      </c>
      <c r="M1370" t="n">
        <v>17</v>
      </c>
      <c r="N1370" t="n">
        <v>21.44</v>
      </c>
      <c r="O1370" t="n">
        <v>16999.67</v>
      </c>
      <c r="P1370" t="n">
        <v>237.85</v>
      </c>
      <c r="Q1370" t="n">
        <v>452.6</v>
      </c>
      <c r="R1370" t="n">
        <v>79.59</v>
      </c>
      <c r="S1370" t="n">
        <v>57.64</v>
      </c>
      <c r="T1370" t="n">
        <v>8839.18</v>
      </c>
      <c r="U1370" t="n">
        <v>0.72</v>
      </c>
      <c r="V1370" t="n">
        <v>0.87</v>
      </c>
      <c r="W1370" t="n">
        <v>6.83</v>
      </c>
      <c r="X1370" t="n">
        <v>0.54</v>
      </c>
      <c r="Y1370" t="n">
        <v>1</v>
      </c>
      <c r="Z1370" t="n">
        <v>10</v>
      </c>
    </row>
    <row r="1371">
      <c r="A1371" t="n">
        <v>35</v>
      </c>
      <c r="B1371" t="n">
        <v>60</v>
      </c>
      <c r="C1371" t="inlineStr">
        <is>
          <t xml:space="preserve">CONCLUIDO	</t>
        </is>
      </c>
      <c r="D1371" t="n">
        <v>3.7239</v>
      </c>
      <c r="E1371" t="n">
        <v>26.85</v>
      </c>
      <c r="F1371" t="n">
        <v>24.24</v>
      </c>
      <c r="G1371" t="n">
        <v>76.53</v>
      </c>
      <c r="H1371" t="n">
        <v>1.26</v>
      </c>
      <c r="I1371" t="n">
        <v>19</v>
      </c>
      <c r="J1371" t="n">
        <v>136.27</v>
      </c>
      <c r="K1371" t="n">
        <v>45</v>
      </c>
      <c r="L1371" t="n">
        <v>9.75</v>
      </c>
      <c r="M1371" t="n">
        <v>17</v>
      </c>
      <c r="N1371" t="n">
        <v>21.53</v>
      </c>
      <c r="O1371" t="n">
        <v>17041.2</v>
      </c>
      <c r="P1371" t="n">
        <v>237.62</v>
      </c>
      <c r="Q1371" t="n">
        <v>452.59</v>
      </c>
      <c r="R1371" t="n">
        <v>79.02</v>
      </c>
      <c r="S1371" t="n">
        <v>57.64</v>
      </c>
      <c r="T1371" t="n">
        <v>8553.23</v>
      </c>
      <c r="U1371" t="n">
        <v>0.73</v>
      </c>
      <c r="V1371" t="n">
        <v>0.87</v>
      </c>
      <c r="W1371" t="n">
        <v>6.82</v>
      </c>
      <c r="X1371" t="n">
        <v>0.51</v>
      </c>
      <c r="Y1371" t="n">
        <v>1</v>
      </c>
      <c r="Z1371" t="n">
        <v>10</v>
      </c>
    </row>
    <row r="1372">
      <c r="A1372" t="n">
        <v>36</v>
      </c>
      <c r="B1372" t="n">
        <v>60</v>
      </c>
      <c r="C1372" t="inlineStr">
        <is>
          <t xml:space="preserve">CONCLUIDO	</t>
        </is>
      </c>
      <c r="D1372" t="n">
        <v>3.7324</v>
      </c>
      <c r="E1372" t="n">
        <v>26.79</v>
      </c>
      <c r="F1372" t="n">
        <v>24.2</v>
      </c>
      <c r="G1372" t="n">
        <v>80.67</v>
      </c>
      <c r="H1372" t="n">
        <v>1.29</v>
      </c>
      <c r="I1372" t="n">
        <v>18</v>
      </c>
      <c r="J1372" t="n">
        <v>136.61</v>
      </c>
      <c r="K1372" t="n">
        <v>45</v>
      </c>
      <c r="L1372" t="n">
        <v>10</v>
      </c>
      <c r="M1372" t="n">
        <v>16</v>
      </c>
      <c r="N1372" t="n">
        <v>21.61</v>
      </c>
      <c r="O1372" t="n">
        <v>17082.76</v>
      </c>
      <c r="P1372" t="n">
        <v>236.59</v>
      </c>
      <c r="Q1372" t="n">
        <v>452.56</v>
      </c>
      <c r="R1372" t="n">
        <v>77.78</v>
      </c>
      <c r="S1372" t="n">
        <v>57.64</v>
      </c>
      <c r="T1372" t="n">
        <v>7939.22</v>
      </c>
      <c r="U1372" t="n">
        <v>0.74</v>
      </c>
      <c r="V1372" t="n">
        <v>0.88</v>
      </c>
      <c r="W1372" t="n">
        <v>6.82</v>
      </c>
      <c r="X1372" t="n">
        <v>0.48</v>
      </c>
      <c r="Y1372" t="n">
        <v>1</v>
      </c>
      <c r="Z1372" t="n">
        <v>10</v>
      </c>
    </row>
    <row r="1373">
      <c r="A1373" t="n">
        <v>37</v>
      </c>
      <c r="B1373" t="n">
        <v>60</v>
      </c>
      <c r="C1373" t="inlineStr">
        <is>
          <t xml:space="preserve">CONCLUIDO	</t>
        </is>
      </c>
      <c r="D1373" t="n">
        <v>3.7304</v>
      </c>
      <c r="E1373" t="n">
        <v>26.81</v>
      </c>
      <c r="F1373" t="n">
        <v>24.21</v>
      </c>
      <c r="G1373" t="n">
        <v>80.72</v>
      </c>
      <c r="H1373" t="n">
        <v>1.32</v>
      </c>
      <c r="I1373" t="n">
        <v>18</v>
      </c>
      <c r="J1373" t="n">
        <v>136.95</v>
      </c>
      <c r="K1373" t="n">
        <v>45</v>
      </c>
      <c r="L1373" t="n">
        <v>10.25</v>
      </c>
      <c r="M1373" t="n">
        <v>16</v>
      </c>
      <c r="N1373" t="n">
        <v>21.7</v>
      </c>
      <c r="O1373" t="n">
        <v>17124.35</v>
      </c>
      <c r="P1373" t="n">
        <v>236.81</v>
      </c>
      <c r="Q1373" t="n">
        <v>452.56</v>
      </c>
      <c r="R1373" t="n">
        <v>78.28</v>
      </c>
      <c r="S1373" t="n">
        <v>57.64</v>
      </c>
      <c r="T1373" t="n">
        <v>8185.91</v>
      </c>
      <c r="U1373" t="n">
        <v>0.74</v>
      </c>
      <c r="V1373" t="n">
        <v>0.88</v>
      </c>
      <c r="W1373" t="n">
        <v>6.83</v>
      </c>
      <c r="X1373" t="n">
        <v>0.49</v>
      </c>
      <c r="Y1373" t="n">
        <v>1</v>
      </c>
      <c r="Z1373" t="n">
        <v>10</v>
      </c>
    </row>
    <row r="1374">
      <c r="A1374" t="n">
        <v>38</v>
      </c>
      <c r="B1374" t="n">
        <v>60</v>
      </c>
      <c r="C1374" t="inlineStr">
        <is>
          <t xml:space="preserve">CONCLUIDO	</t>
        </is>
      </c>
      <c r="D1374" t="n">
        <v>3.7308</v>
      </c>
      <c r="E1374" t="n">
        <v>26.8</v>
      </c>
      <c r="F1374" t="n">
        <v>24.21</v>
      </c>
      <c r="G1374" t="n">
        <v>80.70999999999999</v>
      </c>
      <c r="H1374" t="n">
        <v>1.35</v>
      </c>
      <c r="I1374" t="n">
        <v>18</v>
      </c>
      <c r="J1374" t="n">
        <v>137.29</v>
      </c>
      <c r="K1374" t="n">
        <v>45</v>
      </c>
      <c r="L1374" t="n">
        <v>10.5</v>
      </c>
      <c r="M1374" t="n">
        <v>16</v>
      </c>
      <c r="N1374" t="n">
        <v>21.79</v>
      </c>
      <c r="O1374" t="n">
        <v>17165.97</v>
      </c>
      <c r="P1374" t="n">
        <v>235.26</v>
      </c>
      <c r="Q1374" t="n">
        <v>452.64</v>
      </c>
      <c r="R1374" t="n">
        <v>78.06</v>
      </c>
      <c r="S1374" t="n">
        <v>57.64</v>
      </c>
      <c r="T1374" t="n">
        <v>8079.32</v>
      </c>
      <c r="U1374" t="n">
        <v>0.74</v>
      </c>
      <c r="V1374" t="n">
        <v>0.88</v>
      </c>
      <c r="W1374" t="n">
        <v>6.83</v>
      </c>
      <c r="X1374" t="n">
        <v>0.49</v>
      </c>
      <c r="Y1374" t="n">
        <v>1</v>
      </c>
      <c r="Z1374" t="n">
        <v>10</v>
      </c>
    </row>
    <row r="1375">
      <c r="A1375" t="n">
        <v>39</v>
      </c>
      <c r="B1375" t="n">
        <v>60</v>
      </c>
      <c r="C1375" t="inlineStr">
        <is>
          <t xml:space="preserve">CONCLUIDO	</t>
        </is>
      </c>
      <c r="D1375" t="n">
        <v>3.7393</v>
      </c>
      <c r="E1375" t="n">
        <v>26.74</v>
      </c>
      <c r="F1375" t="n">
        <v>24.18</v>
      </c>
      <c r="G1375" t="n">
        <v>85.33</v>
      </c>
      <c r="H1375" t="n">
        <v>1.38</v>
      </c>
      <c r="I1375" t="n">
        <v>17</v>
      </c>
      <c r="J1375" t="n">
        <v>137.62</v>
      </c>
      <c r="K1375" t="n">
        <v>45</v>
      </c>
      <c r="L1375" t="n">
        <v>10.75</v>
      </c>
      <c r="M1375" t="n">
        <v>15</v>
      </c>
      <c r="N1375" t="n">
        <v>21.88</v>
      </c>
      <c r="O1375" t="n">
        <v>17207.62</v>
      </c>
      <c r="P1375" t="n">
        <v>234.96</v>
      </c>
      <c r="Q1375" t="n">
        <v>452.58</v>
      </c>
      <c r="R1375" t="n">
        <v>76.97</v>
      </c>
      <c r="S1375" t="n">
        <v>57.64</v>
      </c>
      <c r="T1375" t="n">
        <v>7537.7</v>
      </c>
      <c r="U1375" t="n">
        <v>0.75</v>
      </c>
      <c r="V1375" t="n">
        <v>0.88</v>
      </c>
      <c r="W1375" t="n">
        <v>6.82</v>
      </c>
      <c r="X1375" t="n">
        <v>0.45</v>
      </c>
      <c r="Y1375" t="n">
        <v>1</v>
      </c>
      <c r="Z1375" t="n">
        <v>10</v>
      </c>
    </row>
    <row r="1376">
      <c r="A1376" t="n">
        <v>40</v>
      </c>
      <c r="B1376" t="n">
        <v>60</v>
      </c>
      <c r="C1376" t="inlineStr">
        <is>
          <t xml:space="preserve">CONCLUIDO	</t>
        </is>
      </c>
      <c r="D1376" t="n">
        <v>3.7368</v>
      </c>
      <c r="E1376" t="n">
        <v>26.76</v>
      </c>
      <c r="F1376" t="n">
        <v>24.19</v>
      </c>
      <c r="G1376" t="n">
        <v>85.39</v>
      </c>
      <c r="H1376" t="n">
        <v>1.41</v>
      </c>
      <c r="I1376" t="n">
        <v>17</v>
      </c>
      <c r="J1376" t="n">
        <v>137.96</v>
      </c>
      <c r="K1376" t="n">
        <v>45</v>
      </c>
      <c r="L1376" t="n">
        <v>11</v>
      </c>
      <c r="M1376" t="n">
        <v>15</v>
      </c>
      <c r="N1376" t="n">
        <v>21.96</v>
      </c>
      <c r="O1376" t="n">
        <v>17249.3</v>
      </c>
      <c r="P1376" t="n">
        <v>234.78</v>
      </c>
      <c r="Q1376" t="n">
        <v>452.56</v>
      </c>
      <c r="R1376" t="n">
        <v>77.47</v>
      </c>
      <c r="S1376" t="n">
        <v>57.64</v>
      </c>
      <c r="T1376" t="n">
        <v>7786.74</v>
      </c>
      <c r="U1376" t="n">
        <v>0.74</v>
      </c>
      <c r="V1376" t="n">
        <v>0.88</v>
      </c>
      <c r="W1376" t="n">
        <v>6.83</v>
      </c>
      <c r="X1376" t="n">
        <v>0.47</v>
      </c>
      <c r="Y1376" t="n">
        <v>1</v>
      </c>
      <c r="Z1376" t="n">
        <v>10</v>
      </c>
    </row>
    <row r="1377">
      <c r="A1377" t="n">
        <v>41</v>
      </c>
      <c r="B1377" t="n">
        <v>60</v>
      </c>
      <c r="C1377" t="inlineStr">
        <is>
          <t xml:space="preserve">CONCLUIDO	</t>
        </is>
      </c>
      <c r="D1377" t="n">
        <v>3.7466</v>
      </c>
      <c r="E1377" t="n">
        <v>26.69</v>
      </c>
      <c r="F1377" t="n">
        <v>24.15</v>
      </c>
      <c r="G1377" t="n">
        <v>90.56</v>
      </c>
      <c r="H1377" t="n">
        <v>1.44</v>
      </c>
      <c r="I1377" t="n">
        <v>16</v>
      </c>
      <c r="J1377" t="n">
        <v>138.3</v>
      </c>
      <c r="K1377" t="n">
        <v>45</v>
      </c>
      <c r="L1377" t="n">
        <v>11.25</v>
      </c>
      <c r="M1377" t="n">
        <v>14</v>
      </c>
      <c r="N1377" t="n">
        <v>22.05</v>
      </c>
      <c r="O1377" t="n">
        <v>17291.02</v>
      </c>
      <c r="P1377" t="n">
        <v>233.59</v>
      </c>
      <c r="Q1377" t="n">
        <v>452.57</v>
      </c>
      <c r="R1377" t="n">
        <v>76.15000000000001</v>
      </c>
      <c r="S1377" t="n">
        <v>57.64</v>
      </c>
      <c r="T1377" t="n">
        <v>7135.22</v>
      </c>
      <c r="U1377" t="n">
        <v>0.76</v>
      </c>
      <c r="V1377" t="n">
        <v>0.88</v>
      </c>
      <c r="W1377" t="n">
        <v>6.82</v>
      </c>
      <c r="X1377" t="n">
        <v>0.43</v>
      </c>
      <c r="Y1377" t="n">
        <v>1</v>
      </c>
      <c r="Z1377" t="n">
        <v>10</v>
      </c>
    </row>
    <row r="1378">
      <c r="A1378" t="n">
        <v>42</v>
      </c>
      <c r="B1378" t="n">
        <v>60</v>
      </c>
      <c r="C1378" t="inlineStr">
        <is>
          <t xml:space="preserve">CONCLUIDO	</t>
        </is>
      </c>
      <c r="D1378" t="n">
        <v>3.7452</v>
      </c>
      <c r="E1378" t="n">
        <v>26.7</v>
      </c>
      <c r="F1378" t="n">
        <v>24.16</v>
      </c>
      <c r="G1378" t="n">
        <v>90.59999999999999</v>
      </c>
      <c r="H1378" t="n">
        <v>1.47</v>
      </c>
      <c r="I1378" t="n">
        <v>16</v>
      </c>
      <c r="J1378" t="n">
        <v>138.64</v>
      </c>
      <c r="K1378" t="n">
        <v>45</v>
      </c>
      <c r="L1378" t="n">
        <v>11.5</v>
      </c>
      <c r="M1378" t="n">
        <v>14</v>
      </c>
      <c r="N1378" t="n">
        <v>22.14</v>
      </c>
      <c r="O1378" t="n">
        <v>17332.76</v>
      </c>
      <c r="P1378" t="n">
        <v>233.35</v>
      </c>
      <c r="Q1378" t="n">
        <v>452.58</v>
      </c>
      <c r="R1378" t="n">
        <v>76.45999999999999</v>
      </c>
      <c r="S1378" t="n">
        <v>57.64</v>
      </c>
      <c r="T1378" t="n">
        <v>7286.96</v>
      </c>
      <c r="U1378" t="n">
        <v>0.75</v>
      </c>
      <c r="V1378" t="n">
        <v>0.88</v>
      </c>
      <c r="W1378" t="n">
        <v>6.82</v>
      </c>
      <c r="X1378" t="n">
        <v>0.44</v>
      </c>
      <c r="Y1378" t="n">
        <v>1</v>
      </c>
      <c r="Z1378" t="n">
        <v>10</v>
      </c>
    </row>
    <row r="1379">
      <c r="A1379" t="n">
        <v>43</v>
      </c>
      <c r="B1379" t="n">
        <v>60</v>
      </c>
      <c r="C1379" t="inlineStr">
        <is>
          <t xml:space="preserve">CONCLUIDO	</t>
        </is>
      </c>
      <c r="D1379" t="n">
        <v>3.7444</v>
      </c>
      <c r="E1379" t="n">
        <v>26.71</v>
      </c>
      <c r="F1379" t="n">
        <v>24.17</v>
      </c>
      <c r="G1379" t="n">
        <v>90.62</v>
      </c>
      <c r="H1379" t="n">
        <v>1.5</v>
      </c>
      <c r="I1379" t="n">
        <v>16</v>
      </c>
      <c r="J1379" t="n">
        <v>138.98</v>
      </c>
      <c r="K1379" t="n">
        <v>45</v>
      </c>
      <c r="L1379" t="n">
        <v>11.75</v>
      </c>
      <c r="M1379" t="n">
        <v>14</v>
      </c>
      <c r="N1379" t="n">
        <v>22.23</v>
      </c>
      <c r="O1379" t="n">
        <v>17374.54</v>
      </c>
      <c r="P1379" t="n">
        <v>232.72</v>
      </c>
      <c r="Q1379" t="n">
        <v>452.61</v>
      </c>
      <c r="R1379" t="n">
        <v>76.56999999999999</v>
      </c>
      <c r="S1379" t="n">
        <v>57.64</v>
      </c>
      <c r="T1379" t="n">
        <v>7345.42</v>
      </c>
      <c r="U1379" t="n">
        <v>0.75</v>
      </c>
      <c r="V1379" t="n">
        <v>0.88</v>
      </c>
      <c r="W1379" t="n">
        <v>6.82</v>
      </c>
      <c r="X1379" t="n">
        <v>0.44</v>
      </c>
      <c r="Y1379" t="n">
        <v>1</v>
      </c>
      <c r="Z1379" t="n">
        <v>10</v>
      </c>
    </row>
    <row r="1380">
      <c r="A1380" t="n">
        <v>44</v>
      </c>
      <c r="B1380" t="n">
        <v>60</v>
      </c>
      <c r="C1380" t="inlineStr">
        <is>
          <t xml:space="preserve">CONCLUIDO	</t>
        </is>
      </c>
      <c r="D1380" t="n">
        <v>3.7552</v>
      </c>
      <c r="E1380" t="n">
        <v>26.63</v>
      </c>
      <c r="F1380" t="n">
        <v>24.11</v>
      </c>
      <c r="G1380" t="n">
        <v>96.45999999999999</v>
      </c>
      <c r="H1380" t="n">
        <v>1.52</v>
      </c>
      <c r="I1380" t="n">
        <v>15</v>
      </c>
      <c r="J1380" t="n">
        <v>139.32</v>
      </c>
      <c r="K1380" t="n">
        <v>45</v>
      </c>
      <c r="L1380" t="n">
        <v>12</v>
      </c>
      <c r="M1380" t="n">
        <v>13</v>
      </c>
      <c r="N1380" t="n">
        <v>22.32</v>
      </c>
      <c r="O1380" t="n">
        <v>17416.34</v>
      </c>
      <c r="P1380" t="n">
        <v>231.28</v>
      </c>
      <c r="Q1380" t="n">
        <v>452.58</v>
      </c>
      <c r="R1380" t="n">
        <v>74.88</v>
      </c>
      <c r="S1380" t="n">
        <v>57.64</v>
      </c>
      <c r="T1380" t="n">
        <v>6504.24</v>
      </c>
      <c r="U1380" t="n">
        <v>0.77</v>
      </c>
      <c r="V1380" t="n">
        <v>0.88</v>
      </c>
      <c r="W1380" t="n">
        <v>6.82</v>
      </c>
      <c r="X1380" t="n">
        <v>0.39</v>
      </c>
      <c r="Y1380" t="n">
        <v>1</v>
      </c>
      <c r="Z1380" t="n">
        <v>10</v>
      </c>
    </row>
    <row r="1381">
      <c r="A1381" t="n">
        <v>45</v>
      </c>
      <c r="B1381" t="n">
        <v>60</v>
      </c>
      <c r="C1381" t="inlineStr">
        <is>
          <t xml:space="preserve">CONCLUIDO	</t>
        </is>
      </c>
      <c r="D1381" t="n">
        <v>3.7538</v>
      </c>
      <c r="E1381" t="n">
        <v>26.64</v>
      </c>
      <c r="F1381" t="n">
        <v>24.12</v>
      </c>
      <c r="G1381" t="n">
        <v>96.5</v>
      </c>
      <c r="H1381" t="n">
        <v>1.55</v>
      </c>
      <c r="I1381" t="n">
        <v>15</v>
      </c>
      <c r="J1381" t="n">
        <v>139.66</v>
      </c>
      <c r="K1381" t="n">
        <v>45</v>
      </c>
      <c r="L1381" t="n">
        <v>12.25</v>
      </c>
      <c r="M1381" t="n">
        <v>13</v>
      </c>
      <c r="N1381" t="n">
        <v>22.41</v>
      </c>
      <c r="O1381" t="n">
        <v>17458.18</v>
      </c>
      <c r="P1381" t="n">
        <v>231.18</v>
      </c>
      <c r="Q1381" t="n">
        <v>452.55</v>
      </c>
      <c r="R1381" t="n">
        <v>75.29000000000001</v>
      </c>
      <c r="S1381" t="n">
        <v>57.64</v>
      </c>
      <c r="T1381" t="n">
        <v>6706.74</v>
      </c>
      <c r="U1381" t="n">
        <v>0.77</v>
      </c>
      <c r="V1381" t="n">
        <v>0.88</v>
      </c>
      <c r="W1381" t="n">
        <v>6.82</v>
      </c>
      <c r="X1381" t="n">
        <v>0.4</v>
      </c>
      <c r="Y1381" t="n">
        <v>1</v>
      </c>
      <c r="Z1381" t="n">
        <v>10</v>
      </c>
    </row>
    <row r="1382">
      <c r="A1382" t="n">
        <v>46</v>
      </c>
      <c r="B1382" t="n">
        <v>60</v>
      </c>
      <c r="C1382" t="inlineStr">
        <is>
          <t xml:space="preserve">CONCLUIDO	</t>
        </is>
      </c>
      <c r="D1382" t="n">
        <v>3.7548</v>
      </c>
      <c r="E1382" t="n">
        <v>26.63</v>
      </c>
      <c r="F1382" t="n">
        <v>24.12</v>
      </c>
      <c r="G1382" t="n">
        <v>96.47</v>
      </c>
      <c r="H1382" t="n">
        <v>1.58</v>
      </c>
      <c r="I1382" t="n">
        <v>15</v>
      </c>
      <c r="J1382" t="n">
        <v>140</v>
      </c>
      <c r="K1382" t="n">
        <v>45</v>
      </c>
      <c r="L1382" t="n">
        <v>12.5</v>
      </c>
      <c r="M1382" t="n">
        <v>13</v>
      </c>
      <c r="N1382" t="n">
        <v>22.5</v>
      </c>
      <c r="O1382" t="n">
        <v>17500.05</v>
      </c>
      <c r="P1382" t="n">
        <v>230.17</v>
      </c>
      <c r="Q1382" t="n">
        <v>452.56</v>
      </c>
      <c r="R1382" t="n">
        <v>75.2</v>
      </c>
      <c r="S1382" t="n">
        <v>57.64</v>
      </c>
      <c r="T1382" t="n">
        <v>6660.53</v>
      </c>
      <c r="U1382" t="n">
        <v>0.77</v>
      </c>
      <c r="V1382" t="n">
        <v>0.88</v>
      </c>
      <c r="W1382" t="n">
        <v>6.82</v>
      </c>
      <c r="X1382" t="n">
        <v>0.39</v>
      </c>
      <c r="Y1382" t="n">
        <v>1</v>
      </c>
      <c r="Z1382" t="n">
        <v>10</v>
      </c>
    </row>
    <row r="1383">
      <c r="A1383" t="n">
        <v>47</v>
      </c>
      <c r="B1383" t="n">
        <v>60</v>
      </c>
      <c r="C1383" t="inlineStr">
        <is>
          <t xml:space="preserve">CONCLUIDO	</t>
        </is>
      </c>
      <c r="D1383" t="n">
        <v>3.7601</v>
      </c>
      <c r="E1383" t="n">
        <v>26.59</v>
      </c>
      <c r="F1383" t="n">
        <v>24.1</v>
      </c>
      <c r="G1383" t="n">
        <v>103.31</v>
      </c>
      <c r="H1383" t="n">
        <v>1.61</v>
      </c>
      <c r="I1383" t="n">
        <v>14</v>
      </c>
      <c r="J1383" t="n">
        <v>140.33</v>
      </c>
      <c r="K1383" t="n">
        <v>45</v>
      </c>
      <c r="L1383" t="n">
        <v>12.75</v>
      </c>
      <c r="M1383" t="n">
        <v>12</v>
      </c>
      <c r="N1383" t="n">
        <v>22.59</v>
      </c>
      <c r="O1383" t="n">
        <v>17541.95</v>
      </c>
      <c r="P1383" t="n">
        <v>230.03</v>
      </c>
      <c r="Q1383" t="n">
        <v>452.6</v>
      </c>
      <c r="R1383" t="n">
        <v>74.88</v>
      </c>
      <c r="S1383" t="n">
        <v>57.64</v>
      </c>
      <c r="T1383" t="n">
        <v>6508</v>
      </c>
      <c r="U1383" t="n">
        <v>0.77</v>
      </c>
      <c r="V1383" t="n">
        <v>0.88</v>
      </c>
      <c r="W1383" t="n">
        <v>6.81</v>
      </c>
      <c r="X1383" t="n">
        <v>0.38</v>
      </c>
      <c r="Y1383" t="n">
        <v>1</v>
      </c>
      <c r="Z1383" t="n">
        <v>10</v>
      </c>
    </row>
    <row r="1384">
      <c r="A1384" t="n">
        <v>48</v>
      </c>
      <c r="B1384" t="n">
        <v>60</v>
      </c>
      <c r="C1384" t="inlineStr">
        <is>
          <t xml:space="preserve">CONCLUIDO	</t>
        </is>
      </c>
      <c r="D1384" t="n">
        <v>3.7621</v>
      </c>
      <c r="E1384" t="n">
        <v>26.58</v>
      </c>
      <c r="F1384" t="n">
        <v>24.09</v>
      </c>
      <c r="G1384" t="n">
        <v>103.25</v>
      </c>
      <c r="H1384" t="n">
        <v>1.63</v>
      </c>
      <c r="I1384" t="n">
        <v>14</v>
      </c>
      <c r="J1384" t="n">
        <v>140.67</v>
      </c>
      <c r="K1384" t="n">
        <v>45</v>
      </c>
      <c r="L1384" t="n">
        <v>13</v>
      </c>
      <c r="M1384" t="n">
        <v>12</v>
      </c>
      <c r="N1384" t="n">
        <v>22.68</v>
      </c>
      <c r="O1384" t="n">
        <v>17583.88</v>
      </c>
      <c r="P1384" t="n">
        <v>229.43</v>
      </c>
      <c r="Q1384" t="n">
        <v>452.6</v>
      </c>
      <c r="R1384" t="n">
        <v>74.09</v>
      </c>
      <c r="S1384" t="n">
        <v>57.64</v>
      </c>
      <c r="T1384" t="n">
        <v>6113.03</v>
      </c>
      <c r="U1384" t="n">
        <v>0.78</v>
      </c>
      <c r="V1384" t="n">
        <v>0.88</v>
      </c>
      <c r="W1384" t="n">
        <v>6.82</v>
      </c>
      <c r="X1384" t="n">
        <v>0.37</v>
      </c>
      <c r="Y1384" t="n">
        <v>1</v>
      </c>
      <c r="Z1384" t="n">
        <v>10</v>
      </c>
    </row>
    <row r="1385">
      <c r="A1385" t="n">
        <v>49</v>
      </c>
      <c r="B1385" t="n">
        <v>60</v>
      </c>
      <c r="C1385" t="inlineStr">
        <is>
          <t xml:space="preserve">CONCLUIDO	</t>
        </is>
      </c>
      <c r="D1385" t="n">
        <v>3.7618</v>
      </c>
      <c r="E1385" t="n">
        <v>26.58</v>
      </c>
      <c r="F1385" t="n">
        <v>24.09</v>
      </c>
      <c r="G1385" t="n">
        <v>103.26</v>
      </c>
      <c r="H1385" t="n">
        <v>1.66</v>
      </c>
      <c r="I1385" t="n">
        <v>14</v>
      </c>
      <c r="J1385" t="n">
        <v>141.02</v>
      </c>
      <c r="K1385" t="n">
        <v>45</v>
      </c>
      <c r="L1385" t="n">
        <v>13.25</v>
      </c>
      <c r="M1385" t="n">
        <v>12</v>
      </c>
      <c r="N1385" t="n">
        <v>22.77</v>
      </c>
      <c r="O1385" t="n">
        <v>17625.85</v>
      </c>
      <c r="P1385" t="n">
        <v>228.21</v>
      </c>
      <c r="Q1385" t="n">
        <v>452.56</v>
      </c>
      <c r="R1385" t="n">
        <v>74.29000000000001</v>
      </c>
      <c r="S1385" t="n">
        <v>57.64</v>
      </c>
      <c r="T1385" t="n">
        <v>6211.38</v>
      </c>
      <c r="U1385" t="n">
        <v>0.78</v>
      </c>
      <c r="V1385" t="n">
        <v>0.88</v>
      </c>
      <c r="W1385" t="n">
        <v>6.82</v>
      </c>
      <c r="X1385" t="n">
        <v>0.37</v>
      </c>
      <c r="Y1385" t="n">
        <v>1</v>
      </c>
      <c r="Z1385" t="n">
        <v>10</v>
      </c>
    </row>
    <row r="1386">
      <c r="A1386" t="n">
        <v>50</v>
      </c>
      <c r="B1386" t="n">
        <v>60</v>
      </c>
      <c r="C1386" t="inlineStr">
        <is>
          <t xml:space="preserve">CONCLUIDO	</t>
        </is>
      </c>
      <c r="D1386" t="n">
        <v>3.7674</v>
      </c>
      <c r="E1386" t="n">
        <v>26.54</v>
      </c>
      <c r="F1386" t="n">
        <v>24.08</v>
      </c>
      <c r="G1386" t="n">
        <v>111.13</v>
      </c>
      <c r="H1386" t="n">
        <v>1.69</v>
      </c>
      <c r="I1386" t="n">
        <v>13</v>
      </c>
      <c r="J1386" t="n">
        <v>141.36</v>
      </c>
      <c r="K1386" t="n">
        <v>45</v>
      </c>
      <c r="L1386" t="n">
        <v>13.5</v>
      </c>
      <c r="M1386" t="n">
        <v>11</v>
      </c>
      <c r="N1386" t="n">
        <v>22.86</v>
      </c>
      <c r="O1386" t="n">
        <v>17667.84</v>
      </c>
      <c r="P1386" t="n">
        <v>226.26</v>
      </c>
      <c r="Q1386" t="n">
        <v>452.59</v>
      </c>
      <c r="R1386" t="n">
        <v>73.81</v>
      </c>
      <c r="S1386" t="n">
        <v>57.64</v>
      </c>
      <c r="T1386" t="n">
        <v>5978.46</v>
      </c>
      <c r="U1386" t="n">
        <v>0.78</v>
      </c>
      <c r="V1386" t="n">
        <v>0.88</v>
      </c>
      <c r="W1386" t="n">
        <v>6.82</v>
      </c>
      <c r="X1386" t="n">
        <v>0.35</v>
      </c>
      <c r="Y1386" t="n">
        <v>1</v>
      </c>
      <c r="Z1386" t="n">
        <v>10</v>
      </c>
    </row>
    <row r="1387">
      <c r="A1387" t="n">
        <v>51</v>
      </c>
      <c r="B1387" t="n">
        <v>60</v>
      </c>
      <c r="C1387" t="inlineStr">
        <is>
          <t xml:space="preserve">CONCLUIDO	</t>
        </is>
      </c>
      <c r="D1387" t="n">
        <v>3.7673</v>
      </c>
      <c r="E1387" t="n">
        <v>26.54</v>
      </c>
      <c r="F1387" t="n">
        <v>24.08</v>
      </c>
      <c r="G1387" t="n">
        <v>111.14</v>
      </c>
      <c r="H1387" t="n">
        <v>1.72</v>
      </c>
      <c r="I1387" t="n">
        <v>13</v>
      </c>
      <c r="J1387" t="n">
        <v>141.7</v>
      </c>
      <c r="K1387" t="n">
        <v>45</v>
      </c>
      <c r="L1387" t="n">
        <v>13.75</v>
      </c>
      <c r="M1387" t="n">
        <v>11</v>
      </c>
      <c r="N1387" t="n">
        <v>22.95</v>
      </c>
      <c r="O1387" t="n">
        <v>17709.87</v>
      </c>
      <c r="P1387" t="n">
        <v>227.17</v>
      </c>
      <c r="Q1387" t="n">
        <v>452.56</v>
      </c>
      <c r="R1387" t="n">
        <v>73.87</v>
      </c>
      <c r="S1387" t="n">
        <v>57.64</v>
      </c>
      <c r="T1387" t="n">
        <v>6007.74</v>
      </c>
      <c r="U1387" t="n">
        <v>0.78</v>
      </c>
      <c r="V1387" t="n">
        <v>0.88</v>
      </c>
      <c r="W1387" t="n">
        <v>6.82</v>
      </c>
      <c r="X1387" t="n">
        <v>0.36</v>
      </c>
      <c r="Y1387" t="n">
        <v>1</v>
      </c>
      <c r="Z1387" t="n">
        <v>10</v>
      </c>
    </row>
    <row r="1388">
      <c r="A1388" t="n">
        <v>52</v>
      </c>
      <c r="B1388" t="n">
        <v>60</v>
      </c>
      <c r="C1388" t="inlineStr">
        <is>
          <t xml:space="preserve">CONCLUIDO	</t>
        </is>
      </c>
      <c r="D1388" t="n">
        <v>3.7708</v>
      </c>
      <c r="E1388" t="n">
        <v>26.52</v>
      </c>
      <c r="F1388" t="n">
        <v>24.05</v>
      </c>
      <c r="G1388" t="n">
        <v>111.02</v>
      </c>
      <c r="H1388" t="n">
        <v>1.74</v>
      </c>
      <c r="I1388" t="n">
        <v>13</v>
      </c>
      <c r="J1388" t="n">
        <v>142.04</v>
      </c>
      <c r="K1388" t="n">
        <v>45</v>
      </c>
      <c r="L1388" t="n">
        <v>14</v>
      </c>
      <c r="M1388" t="n">
        <v>11</v>
      </c>
      <c r="N1388" t="n">
        <v>23.04</v>
      </c>
      <c r="O1388" t="n">
        <v>17751.93</v>
      </c>
      <c r="P1388" t="n">
        <v>227.34</v>
      </c>
      <c r="Q1388" t="n">
        <v>452.61</v>
      </c>
      <c r="R1388" t="n">
        <v>73.02</v>
      </c>
      <c r="S1388" t="n">
        <v>57.64</v>
      </c>
      <c r="T1388" t="n">
        <v>5581.55</v>
      </c>
      <c r="U1388" t="n">
        <v>0.79</v>
      </c>
      <c r="V1388" t="n">
        <v>0.88</v>
      </c>
      <c r="W1388" t="n">
        <v>6.82</v>
      </c>
      <c r="X1388" t="n">
        <v>0.33</v>
      </c>
      <c r="Y1388" t="n">
        <v>1</v>
      </c>
      <c r="Z1388" t="n">
        <v>10</v>
      </c>
    </row>
    <row r="1389">
      <c r="A1389" t="n">
        <v>53</v>
      </c>
      <c r="B1389" t="n">
        <v>60</v>
      </c>
      <c r="C1389" t="inlineStr">
        <is>
          <t xml:space="preserve">CONCLUIDO	</t>
        </is>
      </c>
      <c r="D1389" t="n">
        <v>3.7693</v>
      </c>
      <c r="E1389" t="n">
        <v>26.53</v>
      </c>
      <c r="F1389" t="n">
        <v>24.07</v>
      </c>
      <c r="G1389" t="n">
        <v>111.07</v>
      </c>
      <c r="H1389" t="n">
        <v>1.77</v>
      </c>
      <c r="I1389" t="n">
        <v>13</v>
      </c>
      <c r="J1389" t="n">
        <v>142.38</v>
      </c>
      <c r="K1389" t="n">
        <v>45</v>
      </c>
      <c r="L1389" t="n">
        <v>14.25</v>
      </c>
      <c r="M1389" t="n">
        <v>11</v>
      </c>
      <c r="N1389" t="n">
        <v>23.13</v>
      </c>
      <c r="O1389" t="n">
        <v>17794.02</v>
      </c>
      <c r="P1389" t="n">
        <v>226.53</v>
      </c>
      <c r="Q1389" t="n">
        <v>452.62</v>
      </c>
      <c r="R1389" t="n">
        <v>73.31999999999999</v>
      </c>
      <c r="S1389" t="n">
        <v>57.64</v>
      </c>
      <c r="T1389" t="n">
        <v>5731.27</v>
      </c>
      <c r="U1389" t="n">
        <v>0.79</v>
      </c>
      <c r="V1389" t="n">
        <v>0.88</v>
      </c>
      <c r="W1389" t="n">
        <v>6.82</v>
      </c>
      <c r="X1389" t="n">
        <v>0.34</v>
      </c>
      <c r="Y1389" t="n">
        <v>1</v>
      </c>
      <c r="Z1389" t="n">
        <v>10</v>
      </c>
    </row>
    <row r="1390">
      <c r="A1390" t="n">
        <v>54</v>
      </c>
      <c r="B1390" t="n">
        <v>60</v>
      </c>
      <c r="C1390" t="inlineStr">
        <is>
          <t xml:space="preserve">CONCLUIDO	</t>
        </is>
      </c>
      <c r="D1390" t="n">
        <v>3.769</v>
      </c>
      <c r="E1390" t="n">
        <v>26.53</v>
      </c>
      <c r="F1390" t="n">
        <v>24.07</v>
      </c>
      <c r="G1390" t="n">
        <v>111.08</v>
      </c>
      <c r="H1390" t="n">
        <v>1.8</v>
      </c>
      <c r="I1390" t="n">
        <v>13</v>
      </c>
      <c r="J1390" t="n">
        <v>142.72</v>
      </c>
      <c r="K1390" t="n">
        <v>45</v>
      </c>
      <c r="L1390" t="n">
        <v>14.5</v>
      </c>
      <c r="M1390" t="n">
        <v>11</v>
      </c>
      <c r="N1390" t="n">
        <v>23.22</v>
      </c>
      <c r="O1390" t="n">
        <v>17836.15</v>
      </c>
      <c r="P1390" t="n">
        <v>224.44</v>
      </c>
      <c r="Q1390" t="n">
        <v>452.6</v>
      </c>
      <c r="R1390" t="n">
        <v>73.56</v>
      </c>
      <c r="S1390" t="n">
        <v>57.64</v>
      </c>
      <c r="T1390" t="n">
        <v>5855.05</v>
      </c>
      <c r="U1390" t="n">
        <v>0.78</v>
      </c>
      <c r="V1390" t="n">
        <v>0.88</v>
      </c>
      <c r="W1390" t="n">
        <v>6.81</v>
      </c>
      <c r="X1390" t="n">
        <v>0.34</v>
      </c>
      <c r="Y1390" t="n">
        <v>1</v>
      </c>
      <c r="Z1390" t="n">
        <v>10</v>
      </c>
    </row>
    <row r="1391">
      <c r="A1391" t="n">
        <v>55</v>
      </c>
      <c r="B1391" t="n">
        <v>60</v>
      </c>
      <c r="C1391" t="inlineStr">
        <is>
          <t xml:space="preserve">CONCLUIDO	</t>
        </is>
      </c>
      <c r="D1391" t="n">
        <v>3.7787</v>
      </c>
      <c r="E1391" t="n">
        <v>26.46</v>
      </c>
      <c r="F1391" t="n">
        <v>24.03</v>
      </c>
      <c r="G1391" t="n">
        <v>120.13</v>
      </c>
      <c r="H1391" t="n">
        <v>1.82</v>
      </c>
      <c r="I1391" t="n">
        <v>12</v>
      </c>
      <c r="J1391" t="n">
        <v>143.06</v>
      </c>
      <c r="K1391" t="n">
        <v>45</v>
      </c>
      <c r="L1391" t="n">
        <v>14.75</v>
      </c>
      <c r="M1391" t="n">
        <v>10</v>
      </c>
      <c r="N1391" t="n">
        <v>23.31</v>
      </c>
      <c r="O1391" t="n">
        <v>17878.3</v>
      </c>
      <c r="P1391" t="n">
        <v>223.72</v>
      </c>
      <c r="Q1391" t="n">
        <v>452.59</v>
      </c>
      <c r="R1391" t="n">
        <v>72.03</v>
      </c>
      <c r="S1391" t="n">
        <v>57.64</v>
      </c>
      <c r="T1391" t="n">
        <v>5094.16</v>
      </c>
      <c r="U1391" t="n">
        <v>0.8</v>
      </c>
      <c r="V1391" t="n">
        <v>0.88</v>
      </c>
      <c r="W1391" t="n">
        <v>6.82</v>
      </c>
      <c r="X1391" t="n">
        <v>0.3</v>
      </c>
      <c r="Y1391" t="n">
        <v>1</v>
      </c>
      <c r="Z1391" t="n">
        <v>10</v>
      </c>
    </row>
    <row r="1392">
      <c r="A1392" t="n">
        <v>56</v>
      </c>
      <c r="B1392" t="n">
        <v>60</v>
      </c>
      <c r="C1392" t="inlineStr">
        <is>
          <t xml:space="preserve">CONCLUIDO	</t>
        </is>
      </c>
      <c r="D1392" t="n">
        <v>3.7791</v>
      </c>
      <c r="E1392" t="n">
        <v>26.46</v>
      </c>
      <c r="F1392" t="n">
        <v>24.02</v>
      </c>
      <c r="G1392" t="n">
        <v>120.11</v>
      </c>
      <c r="H1392" t="n">
        <v>1.85</v>
      </c>
      <c r="I1392" t="n">
        <v>12</v>
      </c>
      <c r="J1392" t="n">
        <v>143.4</v>
      </c>
      <c r="K1392" t="n">
        <v>45</v>
      </c>
      <c r="L1392" t="n">
        <v>15</v>
      </c>
      <c r="M1392" t="n">
        <v>10</v>
      </c>
      <c r="N1392" t="n">
        <v>23.41</v>
      </c>
      <c r="O1392" t="n">
        <v>17920.49</v>
      </c>
      <c r="P1392" t="n">
        <v>224.11</v>
      </c>
      <c r="Q1392" t="n">
        <v>452.56</v>
      </c>
      <c r="R1392" t="n">
        <v>71.88</v>
      </c>
      <c r="S1392" t="n">
        <v>57.64</v>
      </c>
      <c r="T1392" t="n">
        <v>5016.45</v>
      </c>
      <c r="U1392" t="n">
        <v>0.8</v>
      </c>
      <c r="V1392" t="n">
        <v>0.88</v>
      </c>
      <c r="W1392" t="n">
        <v>6.82</v>
      </c>
      <c r="X1392" t="n">
        <v>0.3</v>
      </c>
      <c r="Y1392" t="n">
        <v>1</v>
      </c>
      <c r="Z1392" t="n">
        <v>10</v>
      </c>
    </row>
    <row r="1393">
      <c r="A1393" t="n">
        <v>57</v>
      </c>
      <c r="B1393" t="n">
        <v>60</v>
      </c>
      <c r="C1393" t="inlineStr">
        <is>
          <t xml:space="preserve">CONCLUIDO	</t>
        </is>
      </c>
      <c r="D1393" t="n">
        <v>3.7768</v>
      </c>
      <c r="E1393" t="n">
        <v>26.48</v>
      </c>
      <c r="F1393" t="n">
        <v>24.04</v>
      </c>
      <c r="G1393" t="n">
        <v>120.19</v>
      </c>
      <c r="H1393" t="n">
        <v>1.88</v>
      </c>
      <c r="I1393" t="n">
        <v>12</v>
      </c>
      <c r="J1393" t="n">
        <v>143.75</v>
      </c>
      <c r="K1393" t="n">
        <v>45</v>
      </c>
      <c r="L1393" t="n">
        <v>15.25</v>
      </c>
      <c r="M1393" t="n">
        <v>10</v>
      </c>
      <c r="N1393" t="n">
        <v>23.5</v>
      </c>
      <c r="O1393" t="n">
        <v>17962.71</v>
      </c>
      <c r="P1393" t="n">
        <v>223.76</v>
      </c>
      <c r="Q1393" t="n">
        <v>452.56</v>
      </c>
      <c r="R1393" t="n">
        <v>72.48</v>
      </c>
      <c r="S1393" t="n">
        <v>57.64</v>
      </c>
      <c r="T1393" t="n">
        <v>5319.58</v>
      </c>
      <c r="U1393" t="n">
        <v>0.8</v>
      </c>
      <c r="V1393" t="n">
        <v>0.88</v>
      </c>
      <c r="W1393" t="n">
        <v>6.82</v>
      </c>
      <c r="X1393" t="n">
        <v>0.31</v>
      </c>
      <c r="Y1393" t="n">
        <v>1</v>
      </c>
      <c r="Z1393" t="n">
        <v>10</v>
      </c>
    </row>
    <row r="1394">
      <c r="A1394" t="n">
        <v>58</v>
      </c>
      <c r="B1394" t="n">
        <v>60</v>
      </c>
      <c r="C1394" t="inlineStr">
        <is>
          <t xml:space="preserve">CONCLUIDO	</t>
        </is>
      </c>
      <c r="D1394" t="n">
        <v>3.7766</v>
      </c>
      <c r="E1394" t="n">
        <v>26.48</v>
      </c>
      <c r="F1394" t="n">
        <v>24.04</v>
      </c>
      <c r="G1394" t="n">
        <v>120.2</v>
      </c>
      <c r="H1394" t="n">
        <v>1.9</v>
      </c>
      <c r="I1394" t="n">
        <v>12</v>
      </c>
      <c r="J1394" t="n">
        <v>144.09</v>
      </c>
      <c r="K1394" t="n">
        <v>45</v>
      </c>
      <c r="L1394" t="n">
        <v>15.5</v>
      </c>
      <c r="M1394" t="n">
        <v>10</v>
      </c>
      <c r="N1394" t="n">
        <v>23.59</v>
      </c>
      <c r="O1394" t="n">
        <v>18004.96</v>
      </c>
      <c r="P1394" t="n">
        <v>222.81</v>
      </c>
      <c r="Q1394" t="n">
        <v>452.55</v>
      </c>
      <c r="R1394" t="n">
        <v>72.76000000000001</v>
      </c>
      <c r="S1394" t="n">
        <v>57.64</v>
      </c>
      <c r="T1394" t="n">
        <v>5456.74</v>
      </c>
      <c r="U1394" t="n">
        <v>0.79</v>
      </c>
      <c r="V1394" t="n">
        <v>0.88</v>
      </c>
      <c r="W1394" t="n">
        <v>6.81</v>
      </c>
      <c r="X1394" t="n">
        <v>0.32</v>
      </c>
      <c r="Y1394" t="n">
        <v>1</v>
      </c>
      <c r="Z1394" t="n">
        <v>10</v>
      </c>
    </row>
    <row r="1395">
      <c r="A1395" t="n">
        <v>59</v>
      </c>
      <c r="B1395" t="n">
        <v>60</v>
      </c>
      <c r="C1395" t="inlineStr">
        <is>
          <t xml:space="preserve">CONCLUIDO	</t>
        </is>
      </c>
      <c r="D1395" t="n">
        <v>3.7762</v>
      </c>
      <c r="E1395" t="n">
        <v>26.48</v>
      </c>
      <c r="F1395" t="n">
        <v>24.04</v>
      </c>
      <c r="G1395" t="n">
        <v>120.21</v>
      </c>
      <c r="H1395" t="n">
        <v>1.93</v>
      </c>
      <c r="I1395" t="n">
        <v>12</v>
      </c>
      <c r="J1395" t="n">
        <v>144.43</v>
      </c>
      <c r="K1395" t="n">
        <v>45</v>
      </c>
      <c r="L1395" t="n">
        <v>15.75</v>
      </c>
      <c r="M1395" t="n">
        <v>10</v>
      </c>
      <c r="N1395" t="n">
        <v>23.68</v>
      </c>
      <c r="O1395" t="n">
        <v>18047.25</v>
      </c>
      <c r="P1395" t="n">
        <v>221</v>
      </c>
      <c r="Q1395" t="n">
        <v>452.58</v>
      </c>
      <c r="R1395" t="n">
        <v>72.79000000000001</v>
      </c>
      <c r="S1395" t="n">
        <v>57.64</v>
      </c>
      <c r="T1395" t="n">
        <v>5474.43</v>
      </c>
      <c r="U1395" t="n">
        <v>0.79</v>
      </c>
      <c r="V1395" t="n">
        <v>0.88</v>
      </c>
      <c r="W1395" t="n">
        <v>6.81</v>
      </c>
      <c r="X1395" t="n">
        <v>0.32</v>
      </c>
      <c r="Y1395" t="n">
        <v>1</v>
      </c>
      <c r="Z1395" t="n">
        <v>10</v>
      </c>
    </row>
    <row r="1396">
      <c r="A1396" t="n">
        <v>60</v>
      </c>
      <c r="B1396" t="n">
        <v>60</v>
      </c>
      <c r="C1396" t="inlineStr">
        <is>
          <t xml:space="preserve">CONCLUIDO	</t>
        </is>
      </c>
      <c r="D1396" t="n">
        <v>3.7865</v>
      </c>
      <c r="E1396" t="n">
        <v>26.41</v>
      </c>
      <c r="F1396" t="n">
        <v>24</v>
      </c>
      <c r="G1396" t="n">
        <v>130.89</v>
      </c>
      <c r="H1396" t="n">
        <v>1.96</v>
      </c>
      <c r="I1396" t="n">
        <v>11</v>
      </c>
      <c r="J1396" t="n">
        <v>144.77</v>
      </c>
      <c r="K1396" t="n">
        <v>45</v>
      </c>
      <c r="L1396" t="n">
        <v>16</v>
      </c>
      <c r="M1396" t="n">
        <v>9</v>
      </c>
      <c r="N1396" t="n">
        <v>23.78</v>
      </c>
      <c r="O1396" t="n">
        <v>18089.56</v>
      </c>
      <c r="P1396" t="n">
        <v>220.49</v>
      </c>
      <c r="Q1396" t="n">
        <v>452.57</v>
      </c>
      <c r="R1396" t="n">
        <v>71.16</v>
      </c>
      <c r="S1396" t="n">
        <v>57.64</v>
      </c>
      <c r="T1396" t="n">
        <v>4664.87</v>
      </c>
      <c r="U1396" t="n">
        <v>0.8100000000000001</v>
      </c>
      <c r="V1396" t="n">
        <v>0.88</v>
      </c>
      <c r="W1396" t="n">
        <v>6.81</v>
      </c>
      <c r="X1396" t="n">
        <v>0.27</v>
      </c>
      <c r="Y1396" t="n">
        <v>1</v>
      </c>
      <c r="Z1396" t="n">
        <v>10</v>
      </c>
    </row>
    <row r="1397">
      <c r="A1397" t="n">
        <v>61</v>
      </c>
      <c r="B1397" t="n">
        <v>60</v>
      </c>
      <c r="C1397" t="inlineStr">
        <is>
          <t xml:space="preserve">CONCLUIDO	</t>
        </is>
      </c>
      <c r="D1397" t="n">
        <v>3.7846</v>
      </c>
      <c r="E1397" t="n">
        <v>26.42</v>
      </c>
      <c r="F1397" t="n">
        <v>24.01</v>
      </c>
      <c r="G1397" t="n">
        <v>130.96</v>
      </c>
      <c r="H1397" t="n">
        <v>1.98</v>
      </c>
      <c r="I1397" t="n">
        <v>11</v>
      </c>
      <c r="J1397" t="n">
        <v>145.12</v>
      </c>
      <c r="K1397" t="n">
        <v>45</v>
      </c>
      <c r="L1397" t="n">
        <v>16.25</v>
      </c>
      <c r="M1397" t="n">
        <v>9</v>
      </c>
      <c r="N1397" t="n">
        <v>23.87</v>
      </c>
      <c r="O1397" t="n">
        <v>18131.91</v>
      </c>
      <c r="P1397" t="n">
        <v>220.67</v>
      </c>
      <c r="Q1397" t="n">
        <v>452.58</v>
      </c>
      <c r="R1397" t="n">
        <v>71.53</v>
      </c>
      <c r="S1397" t="n">
        <v>57.64</v>
      </c>
      <c r="T1397" t="n">
        <v>4849.31</v>
      </c>
      <c r="U1397" t="n">
        <v>0.8100000000000001</v>
      </c>
      <c r="V1397" t="n">
        <v>0.88</v>
      </c>
      <c r="W1397" t="n">
        <v>6.81</v>
      </c>
      <c r="X1397" t="n">
        <v>0.29</v>
      </c>
      <c r="Y1397" t="n">
        <v>1</v>
      </c>
      <c r="Z1397" t="n">
        <v>10</v>
      </c>
    </row>
    <row r="1398">
      <c r="A1398" t="n">
        <v>62</v>
      </c>
      <c r="B1398" t="n">
        <v>60</v>
      </c>
      <c r="C1398" t="inlineStr">
        <is>
          <t xml:space="preserve">CONCLUIDO	</t>
        </is>
      </c>
      <c r="D1398" t="n">
        <v>3.7857</v>
      </c>
      <c r="E1398" t="n">
        <v>26.42</v>
      </c>
      <c r="F1398" t="n">
        <v>24</v>
      </c>
      <c r="G1398" t="n">
        <v>130.92</v>
      </c>
      <c r="H1398" t="n">
        <v>2.01</v>
      </c>
      <c r="I1398" t="n">
        <v>11</v>
      </c>
      <c r="J1398" t="n">
        <v>145.46</v>
      </c>
      <c r="K1398" t="n">
        <v>45</v>
      </c>
      <c r="L1398" t="n">
        <v>16.5</v>
      </c>
      <c r="M1398" t="n">
        <v>9</v>
      </c>
      <c r="N1398" t="n">
        <v>23.96</v>
      </c>
      <c r="O1398" t="n">
        <v>18174.29</v>
      </c>
      <c r="P1398" t="n">
        <v>220.09</v>
      </c>
      <c r="Q1398" t="n">
        <v>452.56</v>
      </c>
      <c r="R1398" t="n">
        <v>71.47</v>
      </c>
      <c r="S1398" t="n">
        <v>57.64</v>
      </c>
      <c r="T1398" t="n">
        <v>4820.45</v>
      </c>
      <c r="U1398" t="n">
        <v>0.8100000000000001</v>
      </c>
      <c r="V1398" t="n">
        <v>0.88</v>
      </c>
      <c r="W1398" t="n">
        <v>6.81</v>
      </c>
      <c r="X1398" t="n">
        <v>0.28</v>
      </c>
      <c r="Y1398" t="n">
        <v>1</v>
      </c>
      <c r="Z1398" t="n">
        <v>10</v>
      </c>
    </row>
    <row r="1399">
      <c r="A1399" t="n">
        <v>63</v>
      </c>
      <c r="B1399" t="n">
        <v>60</v>
      </c>
      <c r="C1399" t="inlineStr">
        <is>
          <t xml:space="preserve">CONCLUIDO	</t>
        </is>
      </c>
      <c r="D1399" t="n">
        <v>3.786</v>
      </c>
      <c r="E1399" t="n">
        <v>26.41</v>
      </c>
      <c r="F1399" t="n">
        <v>24</v>
      </c>
      <c r="G1399" t="n">
        <v>130.91</v>
      </c>
      <c r="H1399" t="n">
        <v>2.03</v>
      </c>
      <c r="I1399" t="n">
        <v>11</v>
      </c>
      <c r="J1399" t="n">
        <v>145.81</v>
      </c>
      <c r="K1399" t="n">
        <v>45</v>
      </c>
      <c r="L1399" t="n">
        <v>16.75</v>
      </c>
      <c r="M1399" t="n">
        <v>9</v>
      </c>
      <c r="N1399" t="n">
        <v>24.06</v>
      </c>
      <c r="O1399" t="n">
        <v>18216.71</v>
      </c>
      <c r="P1399" t="n">
        <v>219.88</v>
      </c>
      <c r="Q1399" t="n">
        <v>452.56</v>
      </c>
      <c r="R1399" t="n">
        <v>71.36</v>
      </c>
      <c r="S1399" t="n">
        <v>57.64</v>
      </c>
      <c r="T1399" t="n">
        <v>4764.05</v>
      </c>
      <c r="U1399" t="n">
        <v>0.8100000000000001</v>
      </c>
      <c r="V1399" t="n">
        <v>0.88</v>
      </c>
      <c r="W1399" t="n">
        <v>6.81</v>
      </c>
      <c r="X1399" t="n">
        <v>0.28</v>
      </c>
      <c r="Y1399" t="n">
        <v>1</v>
      </c>
      <c r="Z1399" t="n">
        <v>10</v>
      </c>
    </row>
    <row r="1400">
      <c r="A1400" t="n">
        <v>64</v>
      </c>
      <c r="B1400" t="n">
        <v>60</v>
      </c>
      <c r="C1400" t="inlineStr">
        <is>
          <t xml:space="preserve">CONCLUIDO	</t>
        </is>
      </c>
      <c r="D1400" t="n">
        <v>3.7858</v>
      </c>
      <c r="E1400" t="n">
        <v>26.41</v>
      </c>
      <c r="F1400" t="n">
        <v>24</v>
      </c>
      <c r="G1400" t="n">
        <v>130.91</v>
      </c>
      <c r="H1400" t="n">
        <v>2.06</v>
      </c>
      <c r="I1400" t="n">
        <v>11</v>
      </c>
      <c r="J1400" t="n">
        <v>146.15</v>
      </c>
      <c r="K1400" t="n">
        <v>45</v>
      </c>
      <c r="L1400" t="n">
        <v>17</v>
      </c>
      <c r="M1400" t="n">
        <v>9</v>
      </c>
      <c r="N1400" t="n">
        <v>24.15</v>
      </c>
      <c r="O1400" t="n">
        <v>18259.16</v>
      </c>
      <c r="P1400" t="n">
        <v>218.36</v>
      </c>
      <c r="Q1400" t="n">
        <v>452.56</v>
      </c>
      <c r="R1400" t="n">
        <v>71.22</v>
      </c>
      <c r="S1400" t="n">
        <v>57.64</v>
      </c>
      <c r="T1400" t="n">
        <v>4692.16</v>
      </c>
      <c r="U1400" t="n">
        <v>0.8100000000000001</v>
      </c>
      <c r="V1400" t="n">
        <v>0.88</v>
      </c>
      <c r="W1400" t="n">
        <v>6.82</v>
      </c>
      <c r="X1400" t="n">
        <v>0.28</v>
      </c>
      <c r="Y1400" t="n">
        <v>1</v>
      </c>
      <c r="Z1400" t="n">
        <v>10</v>
      </c>
    </row>
    <row r="1401">
      <c r="A1401" t="n">
        <v>65</v>
      </c>
      <c r="B1401" t="n">
        <v>60</v>
      </c>
      <c r="C1401" t="inlineStr">
        <is>
          <t xml:space="preserve">CONCLUIDO	</t>
        </is>
      </c>
      <c r="D1401" t="n">
        <v>3.7926</v>
      </c>
      <c r="E1401" t="n">
        <v>26.37</v>
      </c>
      <c r="F1401" t="n">
        <v>23.98</v>
      </c>
      <c r="G1401" t="n">
        <v>143.88</v>
      </c>
      <c r="H1401" t="n">
        <v>2.08</v>
      </c>
      <c r="I1401" t="n">
        <v>10</v>
      </c>
      <c r="J1401" t="n">
        <v>146.49</v>
      </c>
      <c r="K1401" t="n">
        <v>45</v>
      </c>
      <c r="L1401" t="n">
        <v>17.25</v>
      </c>
      <c r="M1401" t="n">
        <v>8</v>
      </c>
      <c r="N1401" t="n">
        <v>24.25</v>
      </c>
      <c r="O1401" t="n">
        <v>18301.64</v>
      </c>
      <c r="P1401" t="n">
        <v>216.72</v>
      </c>
      <c r="Q1401" t="n">
        <v>452.56</v>
      </c>
      <c r="R1401" t="n">
        <v>70.69</v>
      </c>
      <c r="S1401" t="n">
        <v>57.64</v>
      </c>
      <c r="T1401" t="n">
        <v>4431.72</v>
      </c>
      <c r="U1401" t="n">
        <v>0.82</v>
      </c>
      <c r="V1401" t="n">
        <v>0.88</v>
      </c>
      <c r="W1401" t="n">
        <v>6.81</v>
      </c>
      <c r="X1401" t="n">
        <v>0.26</v>
      </c>
      <c r="Y1401" t="n">
        <v>1</v>
      </c>
      <c r="Z1401" t="n">
        <v>10</v>
      </c>
    </row>
    <row r="1402">
      <c r="A1402" t="n">
        <v>66</v>
      </c>
      <c r="B1402" t="n">
        <v>60</v>
      </c>
      <c r="C1402" t="inlineStr">
        <is>
          <t xml:space="preserve">CONCLUIDO	</t>
        </is>
      </c>
      <c r="D1402" t="n">
        <v>3.7935</v>
      </c>
      <c r="E1402" t="n">
        <v>26.36</v>
      </c>
      <c r="F1402" t="n">
        <v>23.97</v>
      </c>
      <c r="G1402" t="n">
        <v>143.84</v>
      </c>
      <c r="H1402" t="n">
        <v>2.11</v>
      </c>
      <c r="I1402" t="n">
        <v>10</v>
      </c>
      <c r="J1402" t="n">
        <v>146.84</v>
      </c>
      <c r="K1402" t="n">
        <v>45</v>
      </c>
      <c r="L1402" t="n">
        <v>17.5</v>
      </c>
      <c r="M1402" t="n">
        <v>8</v>
      </c>
      <c r="N1402" t="n">
        <v>24.34</v>
      </c>
      <c r="O1402" t="n">
        <v>18344.15</v>
      </c>
      <c r="P1402" t="n">
        <v>216.63</v>
      </c>
      <c r="Q1402" t="n">
        <v>452.57</v>
      </c>
      <c r="R1402" t="n">
        <v>70.40000000000001</v>
      </c>
      <c r="S1402" t="n">
        <v>57.64</v>
      </c>
      <c r="T1402" t="n">
        <v>4287.1</v>
      </c>
      <c r="U1402" t="n">
        <v>0.82</v>
      </c>
      <c r="V1402" t="n">
        <v>0.88</v>
      </c>
      <c r="W1402" t="n">
        <v>6.81</v>
      </c>
      <c r="X1402" t="n">
        <v>0.25</v>
      </c>
      <c r="Y1402" t="n">
        <v>1</v>
      </c>
      <c r="Z1402" t="n">
        <v>10</v>
      </c>
    </row>
    <row r="1403">
      <c r="A1403" t="n">
        <v>67</v>
      </c>
      <c r="B1403" t="n">
        <v>60</v>
      </c>
      <c r="C1403" t="inlineStr">
        <is>
          <t xml:space="preserve">CONCLUIDO	</t>
        </is>
      </c>
      <c r="D1403" t="n">
        <v>3.7917</v>
      </c>
      <c r="E1403" t="n">
        <v>26.37</v>
      </c>
      <c r="F1403" t="n">
        <v>23.99</v>
      </c>
      <c r="G1403" t="n">
        <v>143.91</v>
      </c>
      <c r="H1403" t="n">
        <v>2.13</v>
      </c>
      <c r="I1403" t="n">
        <v>10</v>
      </c>
      <c r="J1403" t="n">
        <v>147.18</v>
      </c>
      <c r="K1403" t="n">
        <v>45</v>
      </c>
      <c r="L1403" t="n">
        <v>17.75</v>
      </c>
      <c r="M1403" t="n">
        <v>8</v>
      </c>
      <c r="N1403" t="n">
        <v>24.44</v>
      </c>
      <c r="O1403" t="n">
        <v>18386.69</v>
      </c>
      <c r="P1403" t="n">
        <v>216.52</v>
      </c>
      <c r="Q1403" t="n">
        <v>452.56</v>
      </c>
      <c r="R1403" t="n">
        <v>70.88</v>
      </c>
      <c r="S1403" t="n">
        <v>57.64</v>
      </c>
      <c r="T1403" t="n">
        <v>4530.24</v>
      </c>
      <c r="U1403" t="n">
        <v>0.8100000000000001</v>
      </c>
      <c r="V1403" t="n">
        <v>0.88</v>
      </c>
      <c r="W1403" t="n">
        <v>6.81</v>
      </c>
      <c r="X1403" t="n">
        <v>0.26</v>
      </c>
      <c r="Y1403" t="n">
        <v>1</v>
      </c>
      <c r="Z1403" t="n">
        <v>10</v>
      </c>
    </row>
    <row r="1404">
      <c r="A1404" t="n">
        <v>68</v>
      </c>
      <c r="B1404" t="n">
        <v>60</v>
      </c>
      <c r="C1404" t="inlineStr">
        <is>
          <t xml:space="preserve">CONCLUIDO	</t>
        </is>
      </c>
      <c r="D1404" t="n">
        <v>3.7935</v>
      </c>
      <c r="E1404" t="n">
        <v>26.36</v>
      </c>
      <c r="F1404" t="n">
        <v>23.97</v>
      </c>
      <c r="G1404" t="n">
        <v>143.84</v>
      </c>
      <c r="H1404" t="n">
        <v>2.16</v>
      </c>
      <c r="I1404" t="n">
        <v>10</v>
      </c>
      <c r="J1404" t="n">
        <v>147.53</v>
      </c>
      <c r="K1404" t="n">
        <v>45</v>
      </c>
      <c r="L1404" t="n">
        <v>18</v>
      </c>
      <c r="M1404" t="n">
        <v>8</v>
      </c>
      <c r="N1404" t="n">
        <v>24.53</v>
      </c>
      <c r="O1404" t="n">
        <v>18429.27</v>
      </c>
      <c r="P1404" t="n">
        <v>216.14</v>
      </c>
      <c r="Q1404" t="n">
        <v>452.58</v>
      </c>
      <c r="R1404" t="n">
        <v>70.41</v>
      </c>
      <c r="S1404" t="n">
        <v>57.64</v>
      </c>
      <c r="T1404" t="n">
        <v>4291.71</v>
      </c>
      <c r="U1404" t="n">
        <v>0.82</v>
      </c>
      <c r="V1404" t="n">
        <v>0.88</v>
      </c>
      <c r="W1404" t="n">
        <v>6.81</v>
      </c>
      <c r="X1404" t="n">
        <v>0.25</v>
      </c>
      <c r="Y1404" t="n">
        <v>1</v>
      </c>
      <c r="Z1404" t="n">
        <v>10</v>
      </c>
    </row>
    <row r="1405">
      <c r="A1405" t="n">
        <v>69</v>
      </c>
      <c r="B1405" t="n">
        <v>60</v>
      </c>
      <c r="C1405" t="inlineStr">
        <is>
          <t xml:space="preserve">CONCLUIDO	</t>
        </is>
      </c>
      <c r="D1405" t="n">
        <v>3.7921</v>
      </c>
      <c r="E1405" t="n">
        <v>26.37</v>
      </c>
      <c r="F1405" t="n">
        <v>23.98</v>
      </c>
      <c r="G1405" t="n">
        <v>143.9</v>
      </c>
      <c r="H1405" t="n">
        <v>2.18</v>
      </c>
      <c r="I1405" t="n">
        <v>10</v>
      </c>
      <c r="J1405" t="n">
        <v>147.87</v>
      </c>
      <c r="K1405" t="n">
        <v>45</v>
      </c>
      <c r="L1405" t="n">
        <v>18.25</v>
      </c>
      <c r="M1405" t="n">
        <v>8</v>
      </c>
      <c r="N1405" t="n">
        <v>24.63</v>
      </c>
      <c r="O1405" t="n">
        <v>18471.89</v>
      </c>
      <c r="P1405" t="n">
        <v>215.78</v>
      </c>
      <c r="Q1405" t="n">
        <v>452.56</v>
      </c>
      <c r="R1405" t="n">
        <v>70.73999999999999</v>
      </c>
      <c r="S1405" t="n">
        <v>57.64</v>
      </c>
      <c r="T1405" t="n">
        <v>4459.46</v>
      </c>
      <c r="U1405" t="n">
        <v>0.8100000000000001</v>
      </c>
      <c r="V1405" t="n">
        <v>0.88</v>
      </c>
      <c r="W1405" t="n">
        <v>6.81</v>
      </c>
      <c r="X1405" t="n">
        <v>0.26</v>
      </c>
      <c r="Y1405" t="n">
        <v>1</v>
      </c>
      <c r="Z1405" t="n">
        <v>10</v>
      </c>
    </row>
    <row r="1406">
      <c r="A1406" t="n">
        <v>70</v>
      </c>
      <c r="B1406" t="n">
        <v>60</v>
      </c>
      <c r="C1406" t="inlineStr">
        <is>
          <t xml:space="preserve">CONCLUIDO	</t>
        </is>
      </c>
      <c r="D1406" t="n">
        <v>3.7923</v>
      </c>
      <c r="E1406" t="n">
        <v>26.37</v>
      </c>
      <c r="F1406" t="n">
        <v>23.98</v>
      </c>
      <c r="G1406" t="n">
        <v>143.89</v>
      </c>
      <c r="H1406" t="n">
        <v>2.21</v>
      </c>
      <c r="I1406" t="n">
        <v>10</v>
      </c>
      <c r="J1406" t="n">
        <v>148.22</v>
      </c>
      <c r="K1406" t="n">
        <v>45</v>
      </c>
      <c r="L1406" t="n">
        <v>18.5</v>
      </c>
      <c r="M1406" t="n">
        <v>8</v>
      </c>
      <c r="N1406" t="n">
        <v>24.72</v>
      </c>
      <c r="O1406" t="n">
        <v>18514.53</v>
      </c>
      <c r="P1406" t="n">
        <v>214.23</v>
      </c>
      <c r="Q1406" t="n">
        <v>452.57</v>
      </c>
      <c r="R1406" t="n">
        <v>70.73</v>
      </c>
      <c r="S1406" t="n">
        <v>57.64</v>
      </c>
      <c r="T1406" t="n">
        <v>4451.89</v>
      </c>
      <c r="U1406" t="n">
        <v>0.8100000000000001</v>
      </c>
      <c r="V1406" t="n">
        <v>0.88</v>
      </c>
      <c r="W1406" t="n">
        <v>6.81</v>
      </c>
      <c r="X1406" t="n">
        <v>0.26</v>
      </c>
      <c r="Y1406" t="n">
        <v>1</v>
      </c>
      <c r="Z1406" t="n">
        <v>10</v>
      </c>
    </row>
    <row r="1407">
      <c r="A1407" t="n">
        <v>71</v>
      </c>
      <c r="B1407" t="n">
        <v>60</v>
      </c>
      <c r="C1407" t="inlineStr">
        <is>
          <t xml:space="preserve">CONCLUIDO	</t>
        </is>
      </c>
      <c r="D1407" t="n">
        <v>3.7924</v>
      </c>
      <c r="E1407" t="n">
        <v>26.37</v>
      </c>
      <c r="F1407" t="n">
        <v>23.98</v>
      </c>
      <c r="G1407" t="n">
        <v>143.88</v>
      </c>
      <c r="H1407" t="n">
        <v>2.23</v>
      </c>
      <c r="I1407" t="n">
        <v>10</v>
      </c>
      <c r="J1407" t="n">
        <v>148.57</v>
      </c>
      <c r="K1407" t="n">
        <v>45</v>
      </c>
      <c r="L1407" t="n">
        <v>18.75</v>
      </c>
      <c r="M1407" t="n">
        <v>7</v>
      </c>
      <c r="N1407" t="n">
        <v>24.82</v>
      </c>
      <c r="O1407" t="n">
        <v>18557.21</v>
      </c>
      <c r="P1407" t="n">
        <v>212.2</v>
      </c>
      <c r="Q1407" t="n">
        <v>452.56</v>
      </c>
      <c r="R1407" t="n">
        <v>70.59999999999999</v>
      </c>
      <c r="S1407" t="n">
        <v>57.64</v>
      </c>
      <c r="T1407" t="n">
        <v>4386.13</v>
      </c>
      <c r="U1407" t="n">
        <v>0.82</v>
      </c>
      <c r="V1407" t="n">
        <v>0.88</v>
      </c>
      <c r="W1407" t="n">
        <v>6.81</v>
      </c>
      <c r="X1407" t="n">
        <v>0.26</v>
      </c>
      <c r="Y1407" t="n">
        <v>1</v>
      </c>
      <c r="Z1407" t="n">
        <v>10</v>
      </c>
    </row>
    <row r="1408">
      <c r="A1408" t="n">
        <v>72</v>
      </c>
      <c r="B1408" t="n">
        <v>60</v>
      </c>
      <c r="C1408" t="inlineStr">
        <is>
          <t xml:space="preserve">CONCLUIDO	</t>
        </is>
      </c>
      <c r="D1408" t="n">
        <v>3.8004</v>
      </c>
      <c r="E1408" t="n">
        <v>26.31</v>
      </c>
      <c r="F1408" t="n">
        <v>23.95</v>
      </c>
      <c r="G1408" t="n">
        <v>159.67</v>
      </c>
      <c r="H1408" t="n">
        <v>2.26</v>
      </c>
      <c r="I1408" t="n">
        <v>9</v>
      </c>
      <c r="J1408" t="n">
        <v>148.91</v>
      </c>
      <c r="K1408" t="n">
        <v>45</v>
      </c>
      <c r="L1408" t="n">
        <v>19</v>
      </c>
      <c r="M1408" t="n">
        <v>6</v>
      </c>
      <c r="N1408" t="n">
        <v>24.92</v>
      </c>
      <c r="O1408" t="n">
        <v>18599.92</v>
      </c>
      <c r="P1408" t="n">
        <v>211.17</v>
      </c>
      <c r="Q1408" t="n">
        <v>452.57</v>
      </c>
      <c r="R1408" t="n">
        <v>69.67</v>
      </c>
      <c r="S1408" t="n">
        <v>57.64</v>
      </c>
      <c r="T1408" t="n">
        <v>3928.3</v>
      </c>
      <c r="U1408" t="n">
        <v>0.83</v>
      </c>
      <c r="V1408" t="n">
        <v>0.89</v>
      </c>
      <c r="W1408" t="n">
        <v>6.81</v>
      </c>
      <c r="X1408" t="n">
        <v>0.23</v>
      </c>
      <c r="Y1408" t="n">
        <v>1</v>
      </c>
      <c r="Z1408" t="n">
        <v>10</v>
      </c>
    </row>
    <row r="1409">
      <c r="A1409" t="n">
        <v>73</v>
      </c>
      <c r="B1409" t="n">
        <v>60</v>
      </c>
      <c r="C1409" t="inlineStr">
        <is>
          <t xml:space="preserve">CONCLUIDO	</t>
        </is>
      </c>
      <c r="D1409" t="n">
        <v>3.8005</v>
      </c>
      <c r="E1409" t="n">
        <v>26.31</v>
      </c>
      <c r="F1409" t="n">
        <v>23.95</v>
      </c>
      <c r="G1409" t="n">
        <v>159.67</v>
      </c>
      <c r="H1409" t="n">
        <v>2.28</v>
      </c>
      <c r="I1409" t="n">
        <v>9</v>
      </c>
      <c r="J1409" t="n">
        <v>149.26</v>
      </c>
      <c r="K1409" t="n">
        <v>45</v>
      </c>
      <c r="L1409" t="n">
        <v>19.25</v>
      </c>
      <c r="M1409" t="n">
        <v>6</v>
      </c>
      <c r="N1409" t="n">
        <v>25.01</v>
      </c>
      <c r="O1409" t="n">
        <v>18642.66</v>
      </c>
      <c r="P1409" t="n">
        <v>211.21</v>
      </c>
      <c r="Q1409" t="n">
        <v>452.58</v>
      </c>
      <c r="R1409" t="n">
        <v>69.62</v>
      </c>
      <c r="S1409" t="n">
        <v>57.64</v>
      </c>
      <c r="T1409" t="n">
        <v>3902.36</v>
      </c>
      <c r="U1409" t="n">
        <v>0.83</v>
      </c>
      <c r="V1409" t="n">
        <v>0.89</v>
      </c>
      <c r="W1409" t="n">
        <v>6.81</v>
      </c>
      <c r="X1409" t="n">
        <v>0.23</v>
      </c>
      <c r="Y1409" t="n">
        <v>1</v>
      </c>
      <c r="Z1409" t="n">
        <v>10</v>
      </c>
    </row>
    <row r="1410">
      <c r="A1410" t="n">
        <v>74</v>
      </c>
      <c r="B1410" t="n">
        <v>60</v>
      </c>
      <c r="C1410" t="inlineStr">
        <is>
          <t xml:space="preserve">CONCLUIDO	</t>
        </is>
      </c>
      <c r="D1410" t="n">
        <v>3.8009</v>
      </c>
      <c r="E1410" t="n">
        <v>26.31</v>
      </c>
      <c r="F1410" t="n">
        <v>23.95</v>
      </c>
      <c r="G1410" t="n">
        <v>159.65</v>
      </c>
      <c r="H1410" t="n">
        <v>2.31</v>
      </c>
      <c r="I1410" t="n">
        <v>9</v>
      </c>
      <c r="J1410" t="n">
        <v>149.61</v>
      </c>
      <c r="K1410" t="n">
        <v>45</v>
      </c>
      <c r="L1410" t="n">
        <v>19.5</v>
      </c>
      <c r="M1410" t="n">
        <v>5</v>
      </c>
      <c r="N1410" t="n">
        <v>25.11</v>
      </c>
      <c r="O1410" t="n">
        <v>18685.44</v>
      </c>
      <c r="P1410" t="n">
        <v>211.58</v>
      </c>
      <c r="Q1410" t="n">
        <v>452.56</v>
      </c>
      <c r="R1410" t="n">
        <v>69.59</v>
      </c>
      <c r="S1410" t="n">
        <v>57.64</v>
      </c>
      <c r="T1410" t="n">
        <v>3889.27</v>
      </c>
      <c r="U1410" t="n">
        <v>0.83</v>
      </c>
      <c r="V1410" t="n">
        <v>0.89</v>
      </c>
      <c r="W1410" t="n">
        <v>6.81</v>
      </c>
      <c r="X1410" t="n">
        <v>0.22</v>
      </c>
      <c r="Y1410" t="n">
        <v>1</v>
      </c>
      <c r="Z1410" t="n">
        <v>10</v>
      </c>
    </row>
    <row r="1411">
      <c r="A1411" t="n">
        <v>75</v>
      </c>
      <c r="B1411" t="n">
        <v>60</v>
      </c>
      <c r="C1411" t="inlineStr">
        <is>
          <t xml:space="preserve">CONCLUIDO	</t>
        </is>
      </c>
      <c r="D1411" t="n">
        <v>3.8016</v>
      </c>
      <c r="E1411" t="n">
        <v>26.3</v>
      </c>
      <c r="F1411" t="n">
        <v>23.94</v>
      </c>
      <c r="G1411" t="n">
        <v>159.61</v>
      </c>
      <c r="H1411" t="n">
        <v>2.33</v>
      </c>
      <c r="I1411" t="n">
        <v>9</v>
      </c>
      <c r="J1411" t="n">
        <v>149.95</v>
      </c>
      <c r="K1411" t="n">
        <v>45</v>
      </c>
      <c r="L1411" t="n">
        <v>19.75</v>
      </c>
      <c r="M1411" t="n">
        <v>5</v>
      </c>
      <c r="N1411" t="n">
        <v>25.21</v>
      </c>
      <c r="O1411" t="n">
        <v>18728.26</v>
      </c>
      <c r="P1411" t="n">
        <v>211.94</v>
      </c>
      <c r="Q1411" t="n">
        <v>452.55</v>
      </c>
      <c r="R1411" t="n">
        <v>69.44</v>
      </c>
      <c r="S1411" t="n">
        <v>57.64</v>
      </c>
      <c r="T1411" t="n">
        <v>3813.06</v>
      </c>
      <c r="U1411" t="n">
        <v>0.83</v>
      </c>
      <c r="V1411" t="n">
        <v>0.89</v>
      </c>
      <c r="W1411" t="n">
        <v>6.81</v>
      </c>
      <c r="X1411" t="n">
        <v>0.22</v>
      </c>
      <c r="Y1411" t="n">
        <v>1</v>
      </c>
      <c r="Z1411" t="n">
        <v>10</v>
      </c>
    </row>
    <row r="1412">
      <c r="A1412" t="n">
        <v>76</v>
      </c>
      <c r="B1412" t="n">
        <v>60</v>
      </c>
      <c r="C1412" t="inlineStr">
        <is>
          <t xml:space="preserve">CONCLUIDO	</t>
        </is>
      </c>
      <c r="D1412" t="n">
        <v>3.8008</v>
      </c>
      <c r="E1412" t="n">
        <v>26.31</v>
      </c>
      <c r="F1412" t="n">
        <v>23.95</v>
      </c>
      <c r="G1412" t="n">
        <v>159.65</v>
      </c>
      <c r="H1412" t="n">
        <v>2.36</v>
      </c>
      <c r="I1412" t="n">
        <v>9</v>
      </c>
      <c r="J1412" t="n">
        <v>150.3</v>
      </c>
      <c r="K1412" t="n">
        <v>45</v>
      </c>
      <c r="L1412" t="n">
        <v>20</v>
      </c>
      <c r="M1412" t="n">
        <v>3</v>
      </c>
      <c r="N1412" t="n">
        <v>25.3</v>
      </c>
      <c r="O1412" t="n">
        <v>18771.1</v>
      </c>
      <c r="P1412" t="n">
        <v>211.89</v>
      </c>
      <c r="Q1412" t="n">
        <v>452.55</v>
      </c>
      <c r="R1412" t="n">
        <v>69.45</v>
      </c>
      <c r="S1412" t="n">
        <v>57.64</v>
      </c>
      <c r="T1412" t="n">
        <v>3816.29</v>
      </c>
      <c r="U1412" t="n">
        <v>0.83</v>
      </c>
      <c r="V1412" t="n">
        <v>0.89</v>
      </c>
      <c r="W1412" t="n">
        <v>6.81</v>
      </c>
      <c r="X1412" t="n">
        <v>0.22</v>
      </c>
      <c r="Y1412" t="n">
        <v>1</v>
      </c>
      <c r="Z1412" t="n">
        <v>10</v>
      </c>
    </row>
    <row r="1413">
      <c r="A1413" t="n">
        <v>77</v>
      </c>
      <c r="B1413" t="n">
        <v>60</v>
      </c>
      <c r="C1413" t="inlineStr">
        <is>
          <t xml:space="preserve">CONCLUIDO	</t>
        </is>
      </c>
      <c r="D1413" t="n">
        <v>3.8001</v>
      </c>
      <c r="E1413" t="n">
        <v>26.32</v>
      </c>
      <c r="F1413" t="n">
        <v>23.95</v>
      </c>
      <c r="G1413" t="n">
        <v>159.69</v>
      </c>
      <c r="H1413" t="n">
        <v>2.38</v>
      </c>
      <c r="I1413" t="n">
        <v>9</v>
      </c>
      <c r="J1413" t="n">
        <v>150.65</v>
      </c>
      <c r="K1413" t="n">
        <v>45</v>
      </c>
      <c r="L1413" t="n">
        <v>20.25</v>
      </c>
      <c r="M1413" t="n">
        <v>1</v>
      </c>
      <c r="N1413" t="n">
        <v>25.4</v>
      </c>
      <c r="O1413" t="n">
        <v>18813.98</v>
      </c>
      <c r="P1413" t="n">
        <v>212.33</v>
      </c>
      <c r="Q1413" t="n">
        <v>452.58</v>
      </c>
      <c r="R1413" t="n">
        <v>69.5</v>
      </c>
      <c r="S1413" t="n">
        <v>57.64</v>
      </c>
      <c r="T1413" t="n">
        <v>3842.05</v>
      </c>
      <c r="U1413" t="n">
        <v>0.83</v>
      </c>
      <c r="V1413" t="n">
        <v>0.89</v>
      </c>
      <c r="W1413" t="n">
        <v>6.82</v>
      </c>
      <c r="X1413" t="n">
        <v>0.23</v>
      </c>
      <c r="Y1413" t="n">
        <v>1</v>
      </c>
      <c r="Z1413" t="n">
        <v>10</v>
      </c>
    </row>
    <row r="1414">
      <c r="A1414" t="n">
        <v>78</v>
      </c>
      <c r="B1414" t="n">
        <v>60</v>
      </c>
      <c r="C1414" t="inlineStr">
        <is>
          <t xml:space="preserve">CONCLUIDO	</t>
        </is>
      </c>
      <c r="D1414" t="n">
        <v>3.8</v>
      </c>
      <c r="E1414" t="n">
        <v>26.32</v>
      </c>
      <c r="F1414" t="n">
        <v>23.95</v>
      </c>
      <c r="G1414" t="n">
        <v>159.69</v>
      </c>
      <c r="H1414" t="n">
        <v>2.4</v>
      </c>
      <c r="I1414" t="n">
        <v>9</v>
      </c>
      <c r="J1414" t="n">
        <v>151</v>
      </c>
      <c r="K1414" t="n">
        <v>45</v>
      </c>
      <c r="L1414" t="n">
        <v>20.5</v>
      </c>
      <c r="M1414" t="n">
        <v>0</v>
      </c>
      <c r="N1414" t="n">
        <v>25.5</v>
      </c>
      <c r="O1414" t="n">
        <v>18856.89</v>
      </c>
      <c r="P1414" t="n">
        <v>212.81</v>
      </c>
      <c r="Q1414" t="n">
        <v>452.56</v>
      </c>
      <c r="R1414" t="n">
        <v>69.51000000000001</v>
      </c>
      <c r="S1414" t="n">
        <v>57.64</v>
      </c>
      <c r="T1414" t="n">
        <v>3848.71</v>
      </c>
      <c r="U1414" t="n">
        <v>0.83</v>
      </c>
      <c r="V1414" t="n">
        <v>0.89</v>
      </c>
      <c r="W1414" t="n">
        <v>6.82</v>
      </c>
      <c r="X1414" t="n">
        <v>0.23</v>
      </c>
      <c r="Y1414" t="n">
        <v>1</v>
      </c>
      <c r="Z1414" t="n">
        <v>10</v>
      </c>
    </row>
    <row r="1415">
      <c r="A1415" t="n">
        <v>0</v>
      </c>
      <c r="B1415" t="n">
        <v>135</v>
      </c>
      <c r="C1415" t="inlineStr">
        <is>
          <t xml:space="preserve">CONCLUIDO	</t>
        </is>
      </c>
      <c r="D1415" t="n">
        <v>1.5439</v>
      </c>
      <c r="E1415" t="n">
        <v>64.77</v>
      </c>
      <c r="F1415" t="n">
        <v>38.1</v>
      </c>
      <c r="G1415" t="n">
        <v>4.85</v>
      </c>
      <c r="H1415" t="n">
        <v>0.07000000000000001</v>
      </c>
      <c r="I1415" t="n">
        <v>471</v>
      </c>
      <c r="J1415" t="n">
        <v>263.32</v>
      </c>
      <c r="K1415" t="n">
        <v>59.89</v>
      </c>
      <c r="L1415" t="n">
        <v>1</v>
      </c>
      <c r="M1415" t="n">
        <v>469</v>
      </c>
      <c r="N1415" t="n">
        <v>67.43000000000001</v>
      </c>
      <c r="O1415" t="n">
        <v>32710.1</v>
      </c>
      <c r="P1415" t="n">
        <v>648.53</v>
      </c>
      <c r="Q1415" t="n">
        <v>453.91</v>
      </c>
      <c r="R1415" t="n">
        <v>531.36</v>
      </c>
      <c r="S1415" t="n">
        <v>57.64</v>
      </c>
      <c r="T1415" t="n">
        <v>232465.25</v>
      </c>
      <c r="U1415" t="n">
        <v>0.11</v>
      </c>
      <c r="V1415" t="n">
        <v>0.5600000000000001</v>
      </c>
      <c r="W1415" t="n">
        <v>7.59</v>
      </c>
      <c r="X1415" t="n">
        <v>14.35</v>
      </c>
      <c r="Y1415" t="n">
        <v>1</v>
      </c>
      <c r="Z1415" t="n">
        <v>10</v>
      </c>
    </row>
    <row r="1416">
      <c r="A1416" t="n">
        <v>1</v>
      </c>
      <c r="B1416" t="n">
        <v>135</v>
      </c>
      <c r="C1416" t="inlineStr">
        <is>
          <t xml:space="preserve">CONCLUIDO	</t>
        </is>
      </c>
      <c r="D1416" t="n">
        <v>1.8728</v>
      </c>
      <c r="E1416" t="n">
        <v>53.4</v>
      </c>
      <c r="F1416" t="n">
        <v>33.71</v>
      </c>
      <c r="G1416" t="n">
        <v>6.07</v>
      </c>
      <c r="H1416" t="n">
        <v>0.08</v>
      </c>
      <c r="I1416" t="n">
        <v>333</v>
      </c>
      <c r="J1416" t="n">
        <v>263.79</v>
      </c>
      <c r="K1416" t="n">
        <v>59.89</v>
      </c>
      <c r="L1416" t="n">
        <v>1.25</v>
      </c>
      <c r="M1416" t="n">
        <v>331</v>
      </c>
      <c r="N1416" t="n">
        <v>67.65000000000001</v>
      </c>
      <c r="O1416" t="n">
        <v>32767.75</v>
      </c>
      <c r="P1416" t="n">
        <v>573.97</v>
      </c>
      <c r="Q1416" t="n">
        <v>453.49</v>
      </c>
      <c r="R1416" t="n">
        <v>387.27</v>
      </c>
      <c r="S1416" t="n">
        <v>57.64</v>
      </c>
      <c r="T1416" t="n">
        <v>161109.04</v>
      </c>
      <c r="U1416" t="n">
        <v>0.15</v>
      </c>
      <c r="V1416" t="n">
        <v>0.63</v>
      </c>
      <c r="W1416" t="n">
        <v>7.37</v>
      </c>
      <c r="X1416" t="n">
        <v>9.960000000000001</v>
      </c>
      <c r="Y1416" t="n">
        <v>1</v>
      </c>
      <c r="Z1416" t="n">
        <v>10</v>
      </c>
    </row>
    <row r="1417">
      <c r="A1417" t="n">
        <v>2</v>
      </c>
      <c r="B1417" t="n">
        <v>135</v>
      </c>
      <c r="C1417" t="inlineStr">
        <is>
          <t xml:space="preserve">CONCLUIDO	</t>
        </is>
      </c>
      <c r="D1417" t="n">
        <v>2.1156</v>
      </c>
      <c r="E1417" t="n">
        <v>47.27</v>
      </c>
      <c r="F1417" t="n">
        <v>31.37</v>
      </c>
      <c r="G1417" t="n">
        <v>7.3</v>
      </c>
      <c r="H1417" t="n">
        <v>0.1</v>
      </c>
      <c r="I1417" t="n">
        <v>258</v>
      </c>
      <c r="J1417" t="n">
        <v>264.25</v>
      </c>
      <c r="K1417" t="n">
        <v>59.89</v>
      </c>
      <c r="L1417" t="n">
        <v>1.5</v>
      </c>
      <c r="M1417" t="n">
        <v>256</v>
      </c>
      <c r="N1417" t="n">
        <v>67.87</v>
      </c>
      <c r="O1417" t="n">
        <v>32825.49</v>
      </c>
      <c r="P1417" t="n">
        <v>534.28</v>
      </c>
      <c r="Q1417" t="n">
        <v>453.37</v>
      </c>
      <c r="R1417" t="n">
        <v>310.94</v>
      </c>
      <c r="S1417" t="n">
        <v>57.64</v>
      </c>
      <c r="T1417" t="n">
        <v>123320.14</v>
      </c>
      <c r="U1417" t="n">
        <v>0.19</v>
      </c>
      <c r="V1417" t="n">
        <v>0.68</v>
      </c>
      <c r="W1417" t="n">
        <v>7.23</v>
      </c>
      <c r="X1417" t="n">
        <v>7.63</v>
      </c>
      <c r="Y1417" t="n">
        <v>1</v>
      </c>
      <c r="Z1417" t="n">
        <v>10</v>
      </c>
    </row>
    <row r="1418">
      <c r="A1418" t="n">
        <v>3</v>
      </c>
      <c r="B1418" t="n">
        <v>135</v>
      </c>
      <c r="C1418" t="inlineStr">
        <is>
          <t xml:space="preserve">CONCLUIDO	</t>
        </is>
      </c>
      <c r="D1418" t="n">
        <v>2.3019</v>
      </c>
      <c r="E1418" t="n">
        <v>43.44</v>
      </c>
      <c r="F1418" t="n">
        <v>29.92</v>
      </c>
      <c r="G1418" t="n">
        <v>8.51</v>
      </c>
      <c r="H1418" t="n">
        <v>0.12</v>
      </c>
      <c r="I1418" t="n">
        <v>211</v>
      </c>
      <c r="J1418" t="n">
        <v>264.72</v>
      </c>
      <c r="K1418" t="n">
        <v>59.89</v>
      </c>
      <c r="L1418" t="n">
        <v>1.75</v>
      </c>
      <c r="M1418" t="n">
        <v>209</v>
      </c>
      <c r="N1418" t="n">
        <v>68.09</v>
      </c>
      <c r="O1418" t="n">
        <v>32883.31</v>
      </c>
      <c r="P1418" t="n">
        <v>509.61</v>
      </c>
      <c r="Q1418" t="n">
        <v>453.17</v>
      </c>
      <c r="R1418" t="n">
        <v>264.21</v>
      </c>
      <c r="S1418" t="n">
        <v>57.64</v>
      </c>
      <c r="T1418" t="n">
        <v>100187.68</v>
      </c>
      <c r="U1418" t="n">
        <v>0.22</v>
      </c>
      <c r="V1418" t="n">
        <v>0.71</v>
      </c>
      <c r="W1418" t="n">
        <v>7.14</v>
      </c>
      <c r="X1418" t="n">
        <v>6.18</v>
      </c>
      <c r="Y1418" t="n">
        <v>1</v>
      </c>
      <c r="Z1418" t="n">
        <v>10</v>
      </c>
    </row>
    <row r="1419">
      <c r="A1419" t="n">
        <v>4</v>
      </c>
      <c r="B1419" t="n">
        <v>135</v>
      </c>
      <c r="C1419" t="inlineStr">
        <is>
          <t xml:space="preserve">CONCLUIDO	</t>
        </is>
      </c>
      <c r="D1419" t="n">
        <v>2.4473</v>
      </c>
      <c r="E1419" t="n">
        <v>40.86</v>
      </c>
      <c r="F1419" t="n">
        <v>28.96</v>
      </c>
      <c r="G1419" t="n">
        <v>9.710000000000001</v>
      </c>
      <c r="H1419" t="n">
        <v>0.13</v>
      </c>
      <c r="I1419" t="n">
        <v>179</v>
      </c>
      <c r="J1419" t="n">
        <v>265.19</v>
      </c>
      <c r="K1419" t="n">
        <v>59.89</v>
      </c>
      <c r="L1419" t="n">
        <v>2</v>
      </c>
      <c r="M1419" t="n">
        <v>177</v>
      </c>
      <c r="N1419" t="n">
        <v>68.31</v>
      </c>
      <c r="O1419" t="n">
        <v>32941.21</v>
      </c>
      <c r="P1419" t="n">
        <v>493.23</v>
      </c>
      <c r="Q1419" t="n">
        <v>452.93</v>
      </c>
      <c r="R1419" t="n">
        <v>232.89</v>
      </c>
      <c r="S1419" t="n">
        <v>57.64</v>
      </c>
      <c r="T1419" t="n">
        <v>84687.94</v>
      </c>
      <c r="U1419" t="n">
        <v>0.25</v>
      </c>
      <c r="V1419" t="n">
        <v>0.73</v>
      </c>
      <c r="W1419" t="n">
        <v>7.09</v>
      </c>
      <c r="X1419" t="n">
        <v>5.22</v>
      </c>
      <c r="Y1419" t="n">
        <v>1</v>
      </c>
      <c r="Z1419" t="n">
        <v>10</v>
      </c>
    </row>
    <row r="1420">
      <c r="A1420" t="n">
        <v>5</v>
      </c>
      <c r="B1420" t="n">
        <v>135</v>
      </c>
      <c r="C1420" t="inlineStr">
        <is>
          <t xml:space="preserve">CONCLUIDO	</t>
        </is>
      </c>
      <c r="D1420" t="n">
        <v>2.5684</v>
      </c>
      <c r="E1420" t="n">
        <v>38.93</v>
      </c>
      <c r="F1420" t="n">
        <v>28.25</v>
      </c>
      <c r="G1420" t="n">
        <v>10.93</v>
      </c>
      <c r="H1420" t="n">
        <v>0.15</v>
      </c>
      <c r="I1420" t="n">
        <v>155</v>
      </c>
      <c r="J1420" t="n">
        <v>265.66</v>
      </c>
      <c r="K1420" t="n">
        <v>59.89</v>
      </c>
      <c r="L1420" t="n">
        <v>2.25</v>
      </c>
      <c r="M1420" t="n">
        <v>153</v>
      </c>
      <c r="N1420" t="n">
        <v>68.53</v>
      </c>
      <c r="O1420" t="n">
        <v>32999.19</v>
      </c>
      <c r="P1420" t="n">
        <v>481.08</v>
      </c>
      <c r="Q1420" t="n">
        <v>452.91</v>
      </c>
      <c r="R1420" t="n">
        <v>209.7</v>
      </c>
      <c r="S1420" t="n">
        <v>57.64</v>
      </c>
      <c r="T1420" t="n">
        <v>73214.60000000001</v>
      </c>
      <c r="U1420" t="n">
        <v>0.27</v>
      </c>
      <c r="V1420" t="n">
        <v>0.75</v>
      </c>
      <c r="W1420" t="n">
        <v>7.04</v>
      </c>
      <c r="X1420" t="n">
        <v>4.51</v>
      </c>
      <c r="Y1420" t="n">
        <v>1</v>
      </c>
      <c r="Z1420" t="n">
        <v>10</v>
      </c>
    </row>
    <row r="1421">
      <c r="A1421" t="n">
        <v>6</v>
      </c>
      <c r="B1421" t="n">
        <v>135</v>
      </c>
      <c r="C1421" t="inlineStr">
        <is>
          <t xml:space="preserve">CONCLUIDO	</t>
        </is>
      </c>
      <c r="D1421" t="n">
        <v>2.6671</v>
      </c>
      <c r="E1421" t="n">
        <v>37.49</v>
      </c>
      <c r="F1421" t="n">
        <v>27.71</v>
      </c>
      <c r="G1421" t="n">
        <v>12.14</v>
      </c>
      <c r="H1421" t="n">
        <v>0.17</v>
      </c>
      <c r="I1421" t="n">
        <v>137</v>
      </c>
      <c r="J1421" t="n">
        <v>266.13</v>
      </c>
      <c r="K1421" t="n">
        <v>59.89</v>
      </c>
      <c r="L1421" t="n">
        <v>2.5</v>
      </c>
      <c r="M1421" t="n">
        <v>135</v>
      </c>
      <c r="N1421" t="n">
        <v>68.75</v>
      </c>
      <c r="O1421" t="n">
        <v>33057.26</v>
      </c>
      <c r="P1421" t="n">
        <v>472</v>
      </c>
      <c r="Q1421" t="n">
        <v>452.93</v>
      </c>
      <c r="R1421" t="n">
        <v>191.55</v>
      </c>
      <c r="S1421" t="n">
        <v>57.64</v>
      </c>
      <c r="T1421" t="n">
        <v>64229.47</v>
      </c>
      <c r="U1421" t="n">
        <v>0.3</v>
      </c>
      <c r="V1421" t="n">
        <v>0.77</v>
      </c>
      <c r="W1421" t="n">
        <v>7.04</v>
      </c>
      <c r="X1421" t="n">
        <v>3.98</v>
      </c>
      <c r="Y1421" t="n">
        <v>1</v>
      </c>
      <c r="Z1421" t="n">
        <v>10</v>
      </c>
    </row>
    <row r="1422">
      <c r="A1422" t="n">
        <v>7</v>
      </c>
      <c r="B1422" t="n">
        <v>135</v>
      </c>
      <c r="C1422" t="inlineStr">
        <is>
          <t xml:space="preserve">CONCLUIDO	</t>
        </is>
      </c>
      <c r="D1422" t="n">
        <v>2.7502</v>
      </c>
      <c r="E1422" t="n">
        <v>36.36</v>
      </c>
      <c r="F1422" t="n">
        <v>27.29</v>
      </c>
      <c r="G1422" t="n">
        <v>13.31</v>
      </c>
      <c r="H1422" t="n">
        <v>0.18</v>
      </c>
      <c r="I1422" t="n">
        <v>123</v>
      </c>
      <c r="J1422" t="n">
        <v>266.6</v>
      </c>
      <c r="K1422" t="n">
        <v>59.89</v>
      </c>
      <c r="L1422" t="n">
        <v>2.75</v>
      </c>
      <c r="M1422" t="n">
        <v>121</v>
      </c>
      <c r="N1422" t="n">
        <v>68.97</v>
      </c>
      <c r="O1422" t="n">
        <v>33115.41</v>
      </c>
      <c r="P1422" t="n">
        <v>464.73</v>
      </c>
      <c r="Q1422" t="n">
        <v>452.82</v>
      </c>
      <c r="R1422" t="n">
        <v>178.49</v>
      </c>
      <c r="S1422" t="n">
        <v>57.64</v>
      </c>
      <c r="T1422" t="n">
        <v>57769.55</v>
      </c>
      <c r="U1422" t="n">
        <v>0.32</v>
      </c>
      <c r="V1422" t="n">
        <v>0.78</v>
      </c>
      <c r="W1422" t="n">
        <v>6.99</v>
      </c>
      <c r="X1422" t="n">
        <v>3.56</v>
      </c>
      <c r="Y1422" t="n">
        <v>1</v>
      </c>
      <c r="Z1422" t="n">
        <v>10</v>
      </c>
    </row>
    <row r="1423">
      <c r="A1423" t="n">
        <v>8</v>
      </c>
      <c r="B1423" t="n">
        <v>135</v>
      </c>
      <c r="C1423" t="inlineStr">
        <is>
          <t xml:space="preserve">CONCLUIDO	</t>
        </is>
      </c>
      <c r="D1423" t="n">
        <v>2.8229</v>
      </c>
      <c r="E1423" t="n">
        <v>35.42</v>
      </c>
      <c r="F1423" t="n">
        <v>26.96</v>
      </c>
      <c r="G1423" t="n">
        <v>14.57</v>
      </c>
      <c r="H1423" t="n">
        <v>0.2</v>
      </c>
      <c r="I1423" t="n">
        <v>111</v>
      </c>
      <c r="J1423" t="n">
        <v>267.08</v>
      </c>
      <c r="K1423" t="n">
        <v>59.89</v>
      </c>
      <c r="L1423" t="n">
        <v>3</v>
      </c>
      <c r="M1423" t="n">
        <v>109</v>
      </c>
      <c r="N1423" t="n">
        <v>69.19</v>
      </c>
      <c r="O1423" t="n">
        <v>33173.65</v>
      </c>
      <c r="P1423" t="n">
        <v>459.09</v>
      </c>
      <c r="Q1423" t="n">
        <v>452.91</v>
      </c>
      <c r="R1423" t="n">
        <v>167.43</v>
      </c>
      <c r="S1423" t="n">
        <v>57.64</v>
      </c>
      <c r="T1423" t="n">
        <v>52299.99</v>
      </c>
      <c r="U1423" t="n">
        <v>0.34</v>
      </c>
      <c r="V1423" t="n">
        <v>0.79</v>
      </c>
      <c r="W1423" t="n">
        <v>6.98</v>
      </c>
      <c r="X1423" t="n">
        <v>3.23</v>
      </c>
      <c r="Y1423" t="n">
        <v>1</v>
      </c>
      <c r="Z1423" t="n">
        <v>10</v>
      </c>
    </row>
    <row r="1424">
      <c r="A1424" t="n">
        <v>9</v>
      </c>
      <c r="B1424" t="n">
        <v>135</v>
      </c>
      <c r="C1424" t="inlineStr">
        <is>
          <t xml:space="preserve">CONCLUIDO	</t>
        </is>
      </c>
      <c r="D1424" t="n">
        <v>2.8839</v>
      </c>
      <c r="E1424" t="n">
        <v>34.68</v>
      </c>
      <c r="F1424" t="n">
        <v>26.67</v>
      </c>
      <c r="G1424" t="n">
        <v>15.69</v>
      </c>
      <c r="H1424" t="n">
        <v>0.22</v>
      </c>
      <c r="I1424" t="n">
        <v>102</v>
      </c>
      <c r="J1424" t="n">
        <v>267.55</v>
      </c>
      <c r="K1424" t="n">
        <v>59.89</v>
      </c>
      <c r="L1424" t="n">
        <v>3.25</v>
      </c>
      <c r="M1424" t="n">
        <v>100</v>
      </c>
      <c r="N1424" t="n">
        <v>69.41</v>
      </c>
      <c r="O1424" t="n">
        <v>33231.97</v>
      </c>
      <c r="P1424" t="n">
        <v>454.04</v>
      </c>
      <c r="Q1424" t="n">
        <v>452.88</v>
      </c>
      <c r="R1424" t="n">
        <v>157.79</v>
      </c>
      <c r="S1424" t="n">
        <v>57.64</v>
      </c>
      <c r="T1424" t="n">
        <v>47521.59</v>
      </c>
      <c r="U1424" t="n">
        <v>0.37</v>
      </c>
      <c r="V1424" t="n">
        <v>0.8</v>
      </c>
      <c r="W1424" t="n">
        <v>6.97</v>
      </c>
      <c r="X1424" t="n">
        <v>2.93</v>
      </c>
      <c r="Y1424" t="n">
        <v>1</v>
      </c>
      <c r="Z1424" t="n">
        <v>10</v>
      </c>
    </row>
    <row r="1425">
      <c r="A1425" t="n">
        <v>10</v>
      </c>
      <c r="B1425" t="n">
        <v>135</v>
      </c>
      <c r="C1425" t="inlineStr">
        <is>
          <t xml:space="preserve">CONCLUIDO	</t>
        </is>
      </c>
      <c r="D1425" t="n">
        <v>2.947</v>
      </c>
      <c r="E1425" t="n">
        <v>33.93</v>
      </c>
      <c r="F1425" t="n">
        <v>26.38</v>
      </c>
      <c r="G1425" t="n">
        <v>17.02</v>
      </c>
      <c r="H1425" t="n">
        <v>0.23</v>
      </c>
      <c r="I1425" t="n">
        <v>93</v>
      </c>
      <c r="J1425" t="n">
        <v>268.02</v>
      </c>
      <c r="K1425" t="n">
        <v>59.89</v>
      </c>
      <c r="L1425" t="n">
        <v>3.5</v>
      </c>
      <c r="M1425" t="n">
        <v>91</v>
      </c>
      <c r="N1425" t="n">
        <v>69.64</v>
      </c>
      <c r="O1425" t="n">
        <v>33290.38</v>
      </c>
      <c r="P1425" t="n">
        <v>449.05</v>
      </c>
      <c r="Q1425" t="n">
        <v>452.74</v>
      </c>
      <c r="R1425" t="n">
        <v>148.35</v>
      </c>
      <c r="S1425" t="n">
        <v>57.64</v>
      </c>
      <c r="T1425" t="n">
        <v>42847.26</v>
      </c>
      <c r="U1425" t="n">
        <v>0.39</v>
      </c>
      <c r="V1425" t="n">
        <v>0.8</v>
      </c>
      <c r="W1425" t="n">
        <v>6.95</v>
      </c>
      <c r="X1425" t="n">
        <v>2.65</v>
      </c>
      <c r="Y1425" t="n">
        <v>1</v>
      </c>
      <c r="Z1425" t="n">
        <v>10</v>
      </c>
    </row>
    <row r="1426">
      <c r="A1426" t="n">
        <v>11</v>
      </c>
      <c r="B1426" t="n">
        <v>135</v>
      </c>
      <c r="C1426" t="inlineStr">
        <is>
          <t xml:space="preserve">CONCLUIDO	</t>
        </is>
      </c>
      <c r="D1426" t="n">
        <v>2.9881</v>
      </c>
      <c r="E1426" t="n">
        <v>33.47</v>
      </c>
      <c r="F1426" t="n">
        <v>26.21</v>
      </c>
      <c r="G1426" t="n">
        <v>18.08</v>
      </c>
      <c r="H1426" t="n">
        <v>0.25</v>
      </c>
      <c r="I1426" t="n">
        <v>87</v>
      </c>
      <c r="J1426" t="n">
        <v>268.5</v>
      </c>
      <c r="K1426" t="n">
        <v>59.89</v>
      </c>
      <c r="L1426" t="n">
        <v>3.75</v>
      </c>
      <c r="M1426" t="n">
        <v>85</v>
      </c>
      <c r="N1426" t="n">
        <v>69.86</v>
      </c>
      <c r="O1426" t="n">
        <v>33348.87</v>
      </c>
      <c r="P1426" t="n">
        <v>446.24</v>
      </c>
      <c r="Q1426" t="n">
        <v>452.87</v>
      </c>
      <c r="R1426" t="n">
        <v>143.49</v>
      </c>
      <c r="S1426" t="n">
        <v>57.64</v>
      </c>
      <c r="T1426" t="n">
        <v>40448.5</v>
      </c>
      <c r="U1426" t="n">
        <v>0.4</v>
      </c>
      <c r="V1426" t="n">
        <v>0.8100000000000001</v>
      </c>
      <c r="W1426" t="n">
        <v>6.93</v>
      </c>
      <c r="X1426" t="n">
        <v>2.48</v>
      </c>
      <c r="Y1426" t="n">
        <v>1</v>
      </c>
      <c r="Z1426" t="n">
        <v>10</v>
      </c>
    </row>
    <row r="1427">
      <c r="A1427" t="n">
        <v>12</v>
      </c>
      <c r="B1427" t="n">
        <v>135</v>
      </c>
      <c r="C1427" t="inlineStr">
        <is>
          <t xml:space="preserve">CONCLUIDO	</t>
        </is>
      </c>
      <c r="D1427" t="n">
        <v>3.0313</v>
      </c>
      <c r="E1427" t="n">
        <v>32.99</v>
      </c>
      <c r="F1427" t="n">
        <v>26.04</v>
      </c>
      <c r="G1427" t="n">
        <v>19.29</v>
      </c>
      <c r="H1427" t="n">
        <v>0.26</v>
      </c>
      <c r="I1427" t="n">
        <v>81</v>
      </c>
      <c r="J1427" t="n">
        <v>268.97</v>
      </c>
      <c r="K1427" t="n">
        <v>59.89</v>
      </c>
      <c r="L1427" t="n">
        <v>4</v>
      </c>
      <c r="M1427" t="n">
        <v>79</v>
      </c>
      <c r="N1427" t="n">
        <v>70.09</v>
      </c>
      <c r="O1427" t="n">
        <v>33407.45</v>
      </c>
      <c r="P1427" t="n">
        <v>443.22</v>
      </c>
      <c r="Q1427" t="n">
        <v>452.88</v>
      </c>
      <c r="R1427" t="n">
        <v>138.03</v>
      </c>
      <c r="S1427" t="n">
        <v>57.64</v>
      </c>
      <c r="T1427" t="n">
        <v>37748.85</v>
      </c>
      <c r="U1427" t="n">
        <v>0.42</v>
      </c>
      <c r="V1427" t="n">
        <v>0.8100000000000001</v>
      </c>
      <c r="W1427" t="n">
        <v>6.92</v>
      </c>
      <c r="X1427" t="n">
        <v>2.31</v>
      </c>
      <c r="Y1427" t="n">
        <v>1</v>
      </c>
      <c r="Z1427" t="n">
        <v>10</v>
      </c>
    </row>
    <row r="1428">
      <c r="A1428" t="n">
        <v>13</v>
      </c>
      <c r="B1428" t="n">
        <v>135</v>
      </c>
      <c r="C1428" t="inlineStr">
        <is>
          <t xml:space="preserve">CONCLUIDO	</t>
        </is>
      </c>
      <c r="D1428" t="n">
        <v>3.0692</v>
      </c>
      <c r="E1428" t="n">
        <v>32.58</v>
      </c>
      <c r="F1428" t="n">
        <v>25.89</v>
      </c>
      <c r="G1428" t="n">
        <v>20.44</v>
      </c>
      <c r="H1428" t="n">
        <v>0.28</v>
      </c>
      <c r="I1428" t="n">
        <v>76</v>
      </c>
      <c r="J1428" t="n">
        <v>269.45</v>
      </c>
      <c r="K1428" t="n">
        <v>59.89</v>
      </c>
      <c r="L1428" t="n">
        <v>4.25</v>
      </c>
      <c r="M1428" t="n">
        <v>74</v>
      </c>
      <c r="N1428" t="n">
        <v>70.31</v>
      </c>
      <c r="O1428" t="n">
        <v>33466.11</v>
      </c>
      <c r="P1428" t="n">
        <v>440.44</v>
      </c>
      <c r="Q1428" t="n">
        <v>452.79</v>
      </c>
      <c r="R1428" t="n">
        <v>132.96</v>
      </c>
      <c r="S1428" t="n">
        <v>57.64</v>
      </c>
      <c r="T1428" t="n">
        <v>35240.34</v>
      </c>
      <c r="U1428" t="n">
        <v>0.43</v>
      </c>
      <c r="V1428" t="n">
        <v>0.82</v>
      </c>
      <c r="W1428" t="n">
        <v>6.91</v>
      </c>
      <c r="X1428" t="n">
        <v>2.16</v>
      </c>
      <c r="Y1428" t="n">
        <v>1</v>
      </c>
      <c r="Z1428" t="n">
        <v>10</v>
      </c>
    </row>
    <row r="1429">
      <c r="A1429" t="n">
        <v>14</v>
      </c>
      <c r="B1429" t="n">
        <v>135</v>
      </c>
      <c r="C1429" t="inlineStr">
        <is>
          <t xml:space="preserve">CONCLUIDO	</t>
        </is>
      </c>
      <c r="D1429" t="n">
        <v>3.1094</v>
      </c>
      <c r="E1429" t="n">
        <v>32.16</v>
      </c>
      <c r="F1429" t="n">
        <v>25.72</v>
      </c>
      <c r="G1429" t="n">
        <v>21.73</v>
      </c>
      <c r="H1429" t="n">
        <v>0.3</v>
      </c>
      <c r="I1429" t="n">
        <v>71</v>
      </c>
      <c r="J1429" t="n">
        <v>269.92</v>
      </c>
      <c r="K1429" t="n">
        <v>59.89</v>
      </c>
      <c r="L1429" t="n">
        <v>4.5</v>
      </c>
      <c r="M1429" t="n">
        <v>69</v>
      </c>
      <c r="N1429" t="n">
        <v>70.54000000000001</v>
      </c>
      <c r="O1429" t="n">
        <v>33524.86</v>
      </c>
      <c r="P1429" t="n">
        <v>437.59</v>
      </c>
      <c r="Q1429" t="n">
        <v>452.71</v>
      </c>
      <c r="R1429" t="n">
        <v>126.98</v>
      </c>
      <c r="S1429" t="n">
        <v>57.64</v>
      </c>
      <c r="T1429" t="n">
        <v>32271</v>
      </c>
      <c r="U1429" t="n">
        <v>0.45</v>
      </c>
      <c r="V1429" t="n">
        <v>0.82</v>
      </c>
      <c r="W1429" t="n">
        <v>6.91</v>
      </c>
      <c r="X1429" t="n">
        <v>1.99</v>
      </c>
      <c r="Y1429" t="n">
        <v>1</v>
      </c>
      <c r="Z1429" t="n">
        <v>10</v>
      </c>
    </row>
    <row r="1430">
      <c r="A1430" t="n">
        <v>15</v>
      </c>
      <c r="B1430" t="n">
        <v>135</v>
      </c>
      <c r="C1430" t="inlineStr">
        <is>
          <t xml:space="preserve">CONCLUIDO	</t>
        </is>
      </c>
      <c r="D1430" t="n">
        <v>3.1396</v>
      </c>
      <c r="E1430" t="n">
        <v>31.85</v>
      </c>
      <c r="F1430" t="n">
        <v>25.61</v>
      </c>
      <c r="G1430" t="n">
        <v>22.94</v>
      </c>
      <c r="H1430" t="n">
        <v>0.31</v>
      </c>
      <c r="I1430" t="n">
        <v>67</v>
      </c>
      <c r="J1430" t="n">
        <v>270.4</v>
      </c>
      <c r="K1430" t="n">
        <v>59.89</v>
      </c>
      <c r="L1430" t="n">
        <v>4.75</v>
      </c>
      <c r="M1430" t="n">
        <v>65</v>
      </c>
      <c r="N1430" t="n">
        <v>70.76000000000001</v>
      </c>
      <c r="O1430" t="n">
        <v>33583.7</v>
      </c>
      <c r="P1430" t="n">
        <v>435.74</v>
      </c>
      <c r="Q1430" t="n">
        <v>452.75</v>
      </c>
      <c r="R1430" t="n">
        <v>123.56</v>
      </c>
      <c r="S1430" t="n">
        <v>57.64</v>
      </c>
      <c r="T1430" t="n">
        <v>30581.28</v>
      </c>
      <c r="U1430" t="n">
        <v>0.47</v>
      </c>
      <c r="V1430" t="n">
        <v>0.83</v>
      </c>
      <c r="W1430" t="n">
        <v>6.9</v>
      </c>
      <c r="X1430" t="n">
        <v>1.88</v>
      </c>
      <c r="Y1430" t="n">
        <v>1</v>
      </c>
      <c r="Z1430" t="n">
        <v>10</v>
      </c>
    </row>
    <row r="1431">
      <c r="A1431" t="n">
        <v>16</v>
      </c>
      <c r="B1431" t="n">
        <v>135</v>
      </c>
      <c r="C1431" t="inlineStr">
        <is>
          <t xml:space="preserve">CONCLUIDO	</t>
        </is>
      </c>
      <c r="D1431" t="n">
        <v>3.1614</v>
      </c>
      <c r="E1431" t="n">
        <v>31.63</v>
      </c>
      <c r="F1431" t="n">
        <v>25.54</v>
      </c>
      <c r="G1431" t="n">
        <v>23.95</v>
      </c>
      <c r="H1431" t="n">
        <v>0.33</v>
      </c>
      <c r="I1431" t="n">
        <v>64</v>
      </c>
      <c r="J1431" t="n">
        <v>270.88</v>
      </c>
      <c r="K1431" t="n">
        <v>59.89</v>
      </c>
      <c r="L1431" t="n">
        <v>5</v>
      </c>
      <c r="M1431" t="n">
        <v>62</v>
      </c>
      <c r="N1431" t="n">
        <v>70.98999999999999</v>
      </c>
      <c r="O1431" t="n">
        <v>33642.62</v>
      </c>
      <c r="P1431" t="n">
        <v>434.49</v>
      </c>
      <c r="Q1431" t="n">
        <v>452.66</v>
      </c>
      <c r="R1431" t="n">
        <v>121.51</v>
      </c>
      <c r="S1431" t="n">
        <v>57.64</v>
      </c>
      <c r="T1431" t="n">
        <v>29571.49</v>
      </c>
      <c r="U1431" t="n">
        <v>0.47</v>
      </c>
      <c r="V1431" t="n">
        <v>0.83</v>
      </c>
      <c r="W1431" t="n">
        <v>6.89</v>
      </c>
      <c r="X1431" t="n">
        <v>1.82</v>
      </c>
      <c r="Y1431" t="n">
        <v>1</v>
      </c>
      <c r="Z1431" t="n">
        <v>10</v>
      </c>
    </row>
    <row r="1432">
      <c r="A1432" t="n">
        <v>17</v>
      </c>
      <c r="B1432" t="n">
        <v>135</v>
      </c>
      <c r="C1432" t="inlineStr">
        <is>
          <t xml:space="preserve">CONCLUIDO	</t>
        </is>
      </c>
      <c r="D1432" t="n">
        <v>3.1861</v>
      </c>
      <c r="E1432" t="n">
        <v>31.39</v>
      </c>
      <c r="F1432" t="n">
        <v>25.45</v>
      </c>
      <c r="G1432" t="n">
        <v>25.03</v>
      </c>
      <c r="H1432" t="n">
        <v>0.34</v>
      </c>
      <c r="I1432" t="n">
        <v>61</v>
      </c>
      <c r="J1432" t="n">
        <v>271.36</v>
      </c>
      <c r="K1432" t="n">
        <v>59.89</v>
      </c>
      <c r="L1432" t="n">
        <v>5.25</v>
      </c>
      <c r="M1432" t="n">
        <v>59</v>
      </c>
      <c r="N1432" t="n">
        <v>71.22</v>
      </c>
      <c r="O1432" t="n">
        <v>33701.64</v>
      </c>
      <c r="P1432" t="n">
        <v>432.82</v>
      </c>
      <c r="Q1432" t="n">
        <v>452.77</v>
      </c>
      <c r="R1432" t="n">
        <v>118.69</v>
      </c>
      <c r="S1432" t="n">
        <v>57.64</v>
      </c>
      <c r="T1432" t="n">
        <v>28176.78</v>
      </c>
      <c r="U1432" t="n">
        <v>0.49</v>
      </c>
      <c r="V1432" t="n">
        <v>0.83</v>
      </c>
      <c r="W1432" t="n">
        <v>6.89</v>
      </c>
      <c r="X1432" t="n">
        <v>1.72</v>
      </c>
      <c r="Y1432" t="n">
        <v>1</v>
      </c>
      <c r="Z1432" t="n">
        <v>10</v>
      </c>
    </row>
    <row r="1433">
      <c r="A1433" t="n">
        <v>18</v>
      </c>
      <c r="B1433" t="n">
        <v>135</v>
      </c>
      <c r="C1433" t="inlineStr">
        <is>
          <t xml:space="preserve">CONCLUIDO	</t>
        </is>
      </c>
      <c r="D1433" t="n">
        <v>3.2095</v>
      </c>
      <c r="E1433" t="n">
        <v>31.16</v>
      </c>
      <c r="F1433" t="n">
        <v>25.37</v>
      </c>
      <c r="G1433" t="n">
        <v>26.25</v>
      </c>
      <c r="H1433" t="n">
        <v>0.36</v>
      </c>
      <c r="I1433" t="n">
        <v>58</v>
      </c>
      <c r="J1433" t="n">
        <v>271.84</v>
      </c>
      <c r="K1433" t="n">
        <v>59.89</v>
      </c>
      <c r="L1433" t="n">
        <v>5.5</v>
      </c>
      <c r="M1433" t="n">
        <v>56</v>
      </c>
      <c r="N1433" t="n">
        <v>71.45</v>
      </c>
      <c r="O1433" t="n">
        <v>33760.74</v>
      </c>
      <c r="P1433" t="n">
        <v>431.49</v>
      </c>
      <c r="Q1433" t="n">
        <v>452.74</v>
      </c>
      <c r="R1433" t="n">
        <v>115.9</v>
      </c>
      <c r="S1433" t="n">
        <v>57.64</v>
      </c>
      <c r="T1433" t="n">
        <v>26798.1</v>
      </c>
      <c r="U1433" t="n">
        <v>0.5</v>
      </c>
      <c r="V1433" t="n">
        <v>0.84</v>
      </c>
      <c r="W1433" t="n">
        <v>6.89</v>
      </c>
      <c r="X1433" t="n">
        <v>1.64</v>
      </c>
      <c r="Y1433" t="n">
        <v>1</v>
      </c>
      <c r="Z1433" t="n">
        <v>10</v>
      </c>
    </row>
    <row r="1434">
      <c r="A1434" t="n">
        <v>19</v>
      </c>
      <c r="B1434" t="n">
        <v>135</v>
      </c>
      <c r="C1434" t="inlineStr">
        <is>
          <t xml:space="preserve">CONCLUIDO	</t>
        </is>
      </c>
      <c r="D1434" t="n">
        <v>3.2365</v>
      </c>
      <c r="E1434" t="n">
        <v>30.9</v>
      </c>
      <c r="F1434" t="n">
        <v>25.26</v>
      </c>
      <c r="G1434" t="n">
        <v>27.56</v>
      </c>
      <c r="H1434" t="n">
        <v>0.38</v>
      </c>
      <c r="I1434" t="n">
        <v>55</v>
      </c>
      <c r="J1434" t="n">
        <v>272.32</v>
      </c>
      <c r="K1434" t="n">
        <v>59.89</v>
      </c>
      <c r="L1434" t="n">
        <v>5.75</v>
      </c>
      <c r="M1434" t="n">
        <v>53</v>
      </c>
      <c r="N1434" t="n">
        <v>71.68000000000001</v>
      </c>
      <c r="O1434" t="n">
        <v>33820.05</v>
      </c>
      <c r="P1434" t="n">
        <v>429.68</v>
      </c>
      <c r="Q1434" t="n">
        <v>452.72</v>
      </c>
      <c r="R1434" t="n">
        <v>112.14</v>
      </c>
      <c r="S1434" t="n">
        <v>57.64</v>
      </c>
      <c r="T1434" t="n">
        <v>24931.81</v>
      </c>
      <c r="U1434" t="n">
        <v>0.51</v>
      </c>
      <c r="V1434" t="n">
        <v>0.84</v>
      </c>
      <c r="W1434" t="n">
        <v>6.89</v>
      </c>
      <c r="X1434" t="n">
        <v>1.54</v>
      </c>
      <c r="Y1434" t="n">
        <v>1</v>
      </c>
      <c r="Z1434" t="n">
        <v>10</v>
      </c>
    </row>
    <row r="1435">
      <c r="A1435" t="n">
        <v>20</v>
      </c>
      <c r="B1435" t="n">
        <v>135</v>
      </c>
      <c r="C1435" t="inlineStr">
        <is>
          <t xml:space="preserve">CONCLUIDO	</t>
        </is>
      </c>
      <c r="D1435" t="n">
        <v>3.2509</v>
      </c>
      <c r="E1435" t="n">
        <v>30.76</v>
      </c>
      <c r="F1435" t="n">
        <v>25.23</v>
      </c>
      <c r="G1435" t="n">
        <v>28.56</v>
      </c>
      <c r="H1435" t="n">
        <v>0.39</v>
      </c>
      <c r="I1435" t="n">
        <v>53</v>
      </c>
      <c r="J1435" t="n">
        <v>272.8</v>
      </c>
      <c r="K1435" t="n">
        <v>59.89</v>
      </c>
      <c r="L1435" t="n">
        <v>6</v>
      </c>
      <c r="M1435" t="n">
        <v>51</v>
      </c>
      <c r="N1435" t="n">
        <v>71.91</v>
      </c>
      <c r="O1435" t="n">
        <v>33879.33</v>
      </c>
      <c r="P1435" t="n">
        <v>428.89</v>
      </c>
      <c r="Q1435" t="n">
        <v>452.72</v>
      </c>
      <c r="R1435" t="n">
        <v>110.92</v>
      </c>
      <c r="S1435" t="n">
        <v>57.64</v>
      </c>
      <c r="T1435" t="n">
        <v>24334.08</v>
      </c>
      <c r="U1435" t="n">
        <v>0.52</v>
      </c>
      <c r="V1435" t="n">
        <v>0.84</v>
      </c>
      <c r="W1435" t="n">
        <v>6.89</v>
      </c>
      <c r="X1435" t="n">
        <v>1.5</v>
      </c>
      <c r="Y1435" t="n">
        <v>1</v>
      </c>
      <c r="Z1435" t="n">
        <v>10</v>
      </c>
    </row>
    <row r="1436">
      <c r="A1436" t="n">
        <v>21</v>
      </c>
      <c r="B1436" t="n">
        <v>135</v>
      </c>
      <c r="C1436" t="inlineStr">
        <is>
          <t xml:space="preserve">CONCLUIDO	</t>
        </is>
      </c>
      <c r="D1436" t="n">
        <v>3.2764</v>
      </c>
      <c r="E1436" t="n">
        <v>30.52</v>
      </c>
      <c r="F1436" t="n">
        <v>25.14</v>
      </c>
      <c r="G1436" t="n">
        <v>30.17</v>
      </c>
      <c r="H1436" t="n">
        <v>0.41</v>
      </c>
      <c r="I1436" t="n">
        <v>50</v>
      </c>
      <c r="J1436" t="n">
        <v>273.28</v>
      </c>
      <c r="K1436" t="n">
        <v>59.89</v>
      </c>
      <c r="L1436" t="n">
        <v>6.25</v>
      </c>
      <c r="M1436" t="n">
        <v>48</v>
      </c>
      <c r="N1436" t="n">
        <v>72.14</v>
      </c>
      <c r="O1436" t="n">
        <v>33938.7</v>
      </c>
      <c r="P1436" t="n">
        <v>427.4</v>
      </c>
      <c r="Q1436" t="n">
        <v>452.64</v>
      </c>
      <c r="R1436" t="n">
        <v>108.45</v>
      </c>
      <c r="S1436" t="n">
        <v>57.64</v>
      </c>
      <c r="T1436" t="n">
        <v>23112.55</v>
      </c>
      <c r="U1436" t="n">
        <v>0.53</v>
      </c>
      <c r="V1436" t="n">
        <v>0.84</v>
      </c>
      <c r="W1436" t="n">
        <v>6.88</v>
      </c>
      <c r="X1436" t="n">
        <v>1.41</v>
      </c>
      <c r="Y1436" t="n">
        <v>1</v>
      </c>
      <c r="Z1436" t="n">
        <v>10</v>
      </c>
    </row>
    <row r="1437">
      <c r="A1437" t="n">
        <v>22</v>
      </c>
      <c r="B1437" t="n">
        <v>135</v>
      </c>
      <c r="C1437" t="inlineStr">
        <is>
          <t xml:space="preserve">CONCLUIDO	</t>
        </is>
      </c>
      <c r="D1437" t="n">
        <v>3.2919</v>
      </c>
      <c r="E1437" t="n">
        <v>30.38</v>
      </c>
      <c r="F1437" t="n">
        <v>25.1</v>
      </c>
      <c r="G1437" t="n">
        <v>31.37</v>
      </c>
      <c r="H1437" t="n">
        <v>0.42</v>
      </c>
      <c r="I1437" t="n">
        <v>48</v>
      </c>
      <c r="J1437" t="n">
        <v>273.76</v>
      </c>
      <c r="K1437" t="n">
        <v>59.89</v>
      </c>
      <c r="L1437" t="n">
        <v>6.5</v>
      </c>
      <c r="M1437" t="n">
        <v>46</v>
      </c>
      <c r="N1437" t="n">
        <v>72.37</v>
      </c>
      <c r="O1437" t="n">
        <v>33998.16</v>
      </c>
      <c r="P1437" t="n">
        <v>426.45</v>
      </c>
      <c r="Q1437" t="n">
        <v>452.71</v>
      </c>
      <c r="R1437" t="n">
        <v>106.78</v>
      </c>
      <c r="S1437" t="n">
        <v>57.64</v>
      </c>
      <c r="T1437" t="n">
        <v>22288.19</v>
      </c>
      <c r="U1437" t="n">
        <v>0.54</v>
      </c>
      <c r="V1437" t="n">
        <v>0.84</v>
      </c>
      <c r="W1437" t="n">
        <v>6.88</v>
      </c>
      <c r="X1437" t="n">
        <v>1.37</v>
      </c>
      <c r="Y1437" t="n">
        <v>1</v>
      </c>
      <c r="Z1437" t="n">
        <v>10</v>
      </c>
    </row>
    <row r="1438">
      <c r="A1438" t="n">
        <v>23</v>
      </c>
      <c r="B1438" t="n">
        <v>135</v>
      </c>
      <c r="C1438" t="inlineStr">
        <is>
          <t xml:space="preserve">CONCLUIDO	</t>
        </is>
      </c>
      <c r="D1438" t="n">
        <v>3.3027</v>
      </c>
      <c r="E1438" t="n">
        <v>30.28</v>
      </c>
      <c r="F1438" t="n">
        <v>25.05</v>
      </c>
      <c r="G1438" t="n">
        <v>31.98</v>
      </c>
      <c r="H1438" t="n">
        <v>0.44</v>
      </c>
      <c r="I1438" t="n">
        <v>47</v>
      </c>
      <c r="J1438" t="n">
        <v>274.24</v>
      </c>
      <c r="K1438" t="n">
        <v>59.89</v>
      </c>
      <c r="L1438" t="n">
        <v>6.75</v>
      </c>
      <c r="M1438" t="n">
        <v>45</v>
      </c>
      <c r="N1438" t="n">
        <v>72.61</v>
      </c>
      <c r="O1438" t="n">
        <v>34057.71</v>
      </c>
      <c r="P1438" t="n">
        <v>425.8</v>
      </c>
      <c r="Q1438" t="n">
        <v>452.72</v>
      </c>
      <c r="R1438" t="n">
        <v>105.25</v>
      </c>
      <c r="S1438" t="n">
        <v>57.64</v>
      </c>
      <c r="T1438" t="n">
        <v>21527.75</v>
      </c>
      <c r="U1438" t="n">
        <v>0.55</v>
      </c>
      <c r="V1438" t="n">
        <v>0.85</v>
      </c>
      <c r="W1438" t="n">
        <v>6.88</v>
      </c>
      <c r="X1438" t="n">
        <v>1.32</v>
      </c>
      <c r="Y1438" t="n">
        <v>1</v>
      </c>
      <c r="Z1438" t="n">
        <v>10</v>
      </c>
    </row>
    <row r="1439">
      <c r="A1439" t="n">
        <v>24</v>
      </c>
      <c r="B1439" t="n">
        <v>135</v>
      </c>
      <c r="C1439" t="inlineStr">
        <is>
          <t xml:space="preserve">CONCLUIDO	</t>
        </is>
      </c>
      <c r="D1439" t="n">
        <v>3.3203</v>
      </c>
      <c r="E1439" t="n">
        <v>30.12</v>
      </c>
      <c r="F1439" t="n">
        <v>24.99</v>
      </c>
      <c r="G1439" t="n">
        <v>33.32</v>
      </c>
      <c r="H1439" t="n">
        <v>0.45</v>
      </c>
      <c r="I1439" t="n">
        <v>45</v>
      </c>
      <c r="J1439" t="n">
        <v>274.73</v>
      </c>
      <c r="K1439" t="n">
        <v>59.89</v>
      </c>
      <c r="L1439" t="n">
        <v>7</v>
      </c>
      <c r="M1439" t="n">
        <v>43</v>
      </c>
      <c r="N1439" t="n">
        <v>72.84</v>
      </c>
      <c r="O1439" t="n">
        <v>34117.35</v>
      </c>
      <c r="P1439" t="n">
        <v>424.65</v>
      </c>
      <c r="Q1439" t="n">
        <v>452.63</v>
      </c>
      <c r="R1439" t="n">
        <v>103.16</v>
      </c>
      <c r="S1439" t="n">
        <v>57.64</v>
      </c>
      <c r="T1439" t="n">
        <v>20492.6</v>
      </c>
      <c r="U1439" t="n">
        <v>0.5600000000000001</v>
      </c>
      <c r="V1439" t="n">
        <v>0.85</v>
      </c>
      <c r="W1439" t="n">
        <v>6.88</v>
      </c>
      <c r="X1439" t="n">
        <v>1.26</v>
      </c>
      <c r="Y1439" t="n">
        <v>1</v>
      </c>
      <c r="Z1439" t="n">
        <v>10</v>
      </c>
    </row>
    <row r="1440">
      <c r="A1440" t="n">
        <v>25</v>
      </c>
      <c r="B1440" t="n">
        <v>135</v>
      </c>
      <c r="C1440" t="inlineStr">
        <is>
          <t xml:space="preserve">CONCLUIDO	</t>
        </is>
      </c>
      <c r="D1440" t="n">
        <v>3.3364</v>
      </c>
      <c r="E1440" t="n">
        <v>29.97</v>
      </c>
      <c r="F1440" t="n">
        <v>24.95</v>
      </c>
      <c r="G1440" t="n">
        <v>34.81</v>
      </c>
      <c r="H1440" t="n">
        <v>0.47</v>
      </c>
      <c r="I1440" t="n">
        <v>43</v>
      </c>
      <c r="J1440" t="n">
        <v>275.21</v>
      </c>
      <c r="K1440" t="n">
        <v>59.89</v>
      </c>
      <c r="L1440" t="n">
        <v>7.25</v>
      </c>
      <c r="M1440" t="n">
        <v>41</v>
      </c>
      <c r="N1440" t="n">
        <v>73.08</v>
      </c>
      <c r="O1440" t="n">
        <v>34177.09</v>
      </c>
      <c r="P1440" t="n">
        <v>423.84</v>
      </c>
      <c r="Q1440" t="n">
        <v>452.72</v>
      </c>
      <c r="R1440" t="n">
        <v>101.79</v>
      </c>
      <c r="S1440" t="n">
        <v>57.64</v>
      </c>
      <c r="T1440" t="n">
        <v>19817.47</v>
      </c>
      <c r="U1440" t="n">
        <v>0.57</v>
      </c>
      <c r="V1440" t="n">
        <v>0.85</v>
      </c>
      <c r="W1440" t="n">
        <v>6.87</v>
      </c>
      <c r="X1440" t="n">
        <v>1.22</v>
      </c>
      <c r="Y1440" t="n">
        <v>1</v>
      </c>
      <c r="Z1440" t="n">
        <v>10</v>
      </c>
    </row>
    <row r="1441">
      <c r="A1441" t="n">
        <v>26</v>
      </c>
      <c r="B1441" t="n">
        <v>135</v>
      </c>
      <c r="C1441" t="inlineStr">
        <is>
          <t xml:space="preserve">CONCLUIDO	</t>
        </is>
      </c>
      <c r="D1441" t="n">
        <v>3.3469</v>
      </c>
      <c r="E1441" t="n">
        <v>29.88</v>
      </c>
      <c r="F1441" t="n">
        <v>24.9</v>
      </c>
      <c r="G1441" t="n">
        <v>35.57</v>
      </c>
      <c r="H1441" t="n">
        <v>0.48</v>
      </c>
      <c r="I1441" t="n">
        <v>42</v>
      </c>
      <c r="J1441" t="n">
        <v>275.7</v>
      </c>
      <c r="K1441" t="n">
        <v>59.89</v>
      </c>
      <c r="L1441" t="n">
        <v>7.5</v>
      </c>
      <c r="M1441" t="n">
        <v>40</v>
      </c>
      <c r="N1441" t="n">
        <v>73.31</v>
      </c>
      <c r="O1441" t="n">
        <v>34236.91</v>
      </c>
      <c r="P1441" t="n">
        <v>423.24</v>
      </c>
      <c r="Q1441" t="n">
        <v>452.63</v>
      </c>
      <c r="R1441" t="n">
        <v>100.65</v>
      </c>
      <c r="S1441" t="n">
        <v>57.64</v>
      </c>
      <c r="T1441" t="n">
        <v>19252.19</v>
      </c>
      <c r="U1441" t="n">
        <v>0.57</v>
      </c>
      <c r="V1441" t="n">
        <v>0.85</v>
      </c>
      <c r="W1441" t="n">
        <v>6.86</v>
      </c>
      <c r="X1441" t="n">
        <v>1.18</v>
      </c>
      <c r="Y1441" t="n">
        <v>1</v>
      </c>
      <c r="Z1441" t="n">
        <v>10</v>
      </c>
    </row>
    <row r="1442">
      <c r="A1442" t="n">
        <v>27</v>
      </c>
      <c r="B1442" t="n">
        <v>135</v>
      </c>
      <c r="C1442" t="inlineStr">
        <is>
          <t xml:space="preserve">CONCLUIDO	</t>
        </is>
      </c>
      <c r="D1442" t="n">
        <v>3.3636</v>
      </c>
      <c r="E1442" t="n">
        <v>29.73</v>
      </c>
      <c r="F1442" t="n">
        <v>24.85</v>
      </c>
      <c r="G1442" t="n">
        <v>37.28</v>
      </c>
      <c r="H1442" t="n">
        <v>0.5</v>
      </c>
      <c r="I1442" t="n">
        <v>40</v>
      </c>
      <c r="J1442" t="n">
        <v>276.18</v>
      </c>
      <c r="K1442" t="n">
        <v>59.89</v>
      </c>
      <c r="L1442" t="n">
        <v>7.75</v>
      </c>
      <c r="M1442" t="n">
        <v>38</v>
      </c>
      <c r="N1442" t="n">
        <v>73.55</v>
      </c>
      <c r="O1442" t="n">
        <v>34296.82</v>
      </c>
      <c r="P1442" t="n">
        <v>422.04</v>
      </c>
      <c r="Q1442" t="n">
        <v>452.65</v>
      </c>
      <c r="R1442" t="n">
        <v>99</v>
      </c>
      <c r="S1442" t="n">
        <v>57.64</v>
      </c>
      <c r="T1442" t="n">
        <v>18437.62</v>
      </c>
      <c r="U1442" t="n">
        <v>0.58</v>
      </c>
      <c r="V1442" t="n">
        <v>0.85</v>
      </c>
      <c r="W1442" t="n">
        <v>6.86</v>
      </c>
      <c r="X1442" t="n">
        <v>1.13</v>
      </c>
      <c r="Y1442" t="n">
        <v>1</v>
      </c>
      <c r="Z1442" t="n">
        <v>10</v>
      </c>
    </row>
    <row r="1443">
      <c r="A1443" t="n">
        <v>28</v>
      </c>
      <c r="B1443" t="n">
        <v>135</v>
      </c>
      <c r="C1443" t="inlineStr">
        <is>
          <t xml:space="preserve">CONCLUIDO	</t>
        </is>
      </c>
      <c r="D1443" t="n">
        <v>3.3744</v>
      </c>
      <c r="E1443" t="n">
        <v>29.64</v>
      </c>
      <c r="F1443" t="n">
        <v>24.81</v>
      </c>
      <c r="G1443" t="n">
        <v>38.17</v>
      </c>
      <c r="H1443" t="n">
        <v>0.51</v>
      </c>
      <c r="I1443" t="n">
        <v>39</v>
      </c>
      <c r="J1443" t="n">
        <v>276.67</v>
      </c>
      <c r="K1443" t="n">
        <v>59.89</v>
      </c>
      <c r="L1443" t="n">
        <v>8</v>
      </c>
      <c r="M1443" t="n">
        <v>37</v>
      </c>
      <c r="N1443" t="n">
        <v>73.78</v>
      </c>
      <c r="O1443" t="n">
        <v>34356.83</v>
      </c>
      <c r="P1443" t="n">
        <v>421.29</v>
      </c>
      <c r="Q1443" t="n">
        <v>452.63</v>
      </c>
      <c r="R1443" t="n">
        <v>97.87</v>
      </c>
      <c r="S1443" t="n">
        <v>57.64</v>
      </c>
      <c r="T1443" t="n">
        <v>17878.58</v>
      </c>
      <c r="U1443" t="n">
        <v>0.59</v>
      </c>
      <c r="V1443" t="n">
        <v>0.85</v>
      </c>
      <c r="W1443" t="n">
        <v>6.85</v>
      </c>
      <c r="X1443" t="n">
        <v>1.08</v>
      </c>
      <c r="Y1443" t="n">
        <v>1</v>
      </c>
      <c r="Z1443" t="n">
        <v>10</v>
      </c>
    </row>
    <row r="1444">
      <c r="A1444" t="n">
        <v>29</v>
      </c>
      <c r="B1444" t="n">
        <v>135</v>
      </c>
      <c r="C1444" t="inlineStr">
        <is>
          <t xml:space="preserve">CONCLUIDO	</t>
        </is>
      </c>
      <c r="D1444" t="n">
        <v>3.385</v>
      </c>
      <c r="E1444" t="n">
        <v>29.54</v>
      </c>
      <c r="F1444" t="n">
        <v>24.77</v>
      </c>
      <c r="G1444" t="n">
        <v>39.11</v>
      </c>
      <c r="H1444" t="n">
        <v>0.53</v>
      </c>
      <c r="I1444" t="n">
        <v>38</v>
      </c>
      <c r="J1444" t="n">
        <v>277.16</v>
      </c>
      <c r="K1444" t="n">
        <v>59.89</v>
      </c>
      <c r="L1444" t="n">
        <v>8.25</v>
      </c>
      <c r="M1444" t="n">
        <v>36</v>
      </c>
      <c r="N1444" t="n">
        <v>74.02</v>
      </c>
      <c r="O1444" t="n">
        <v>34416.93</v>
      </c>
      <c r="P1444" t="n">
        <v>420.52</v>
      </c>
      <c r="Q1444" t="n">
        <v>452.65</v>
      </c>
      <c r="R1444" t="n">
        <v>96.42</v>
      </c>
      <c r="S1444" t="n">
        <v>57.64</v>
      </c>
      <c r="T1444" t="n">
        <v>17158.63</v>
      </c>
      <c r="U1444" t="n">
        <v>0.6</v>
      </c>
      <c r="V1444" t="n">
        <v>0.86</v>
      </c>
      <c r="W1444" t="n">
        <v>6.85</v>
      </c>
      <c r="X1444" t="n">
        <v>1.04</v>
      </c>
      <c r="Y1444" t="n">
        <v>1</v>
      </c>
      <c r="Z1444" t="n">
        <v>10</v>
      </c>
    </row>
    <row r="1445">
      <c r="A1445" t="n">
        <v>30</v>
      </c>
      <c r="B1445" t="n">
        <v>135</v>
      </c>
      <c r="C1445" t="inlineStr">
        <is>
          <t xml:space="preserve">CONCLUIDO	</t>
        </is>
      </c>
      <c r="D1445" t="n">
        <v>3.3902</v>
      </c>
      <c r="E1445" t="n">
        <v>29.5</v>
      </c>
      <c r="F1445" t="n">
        <v>24.77</v>
      </c>
      <c r="G1445" t="n">
        <v>40.17</v>
      </c>
      <c r="H1445" t="n">
        <v>0.55</v>
      </c>
      <c r="I1445" t="n">
        <v>37</v>
      </c>
      <c r="J1445" t="n">
        <v>277.65</v>
      </c>
      <c r="K1445" t="n">
        <v>59.89</v>
      </c>
      <c r="L1445" t="n">
        <v>8.5</v>
      </c>
      <c r="M1445" t="n">
        <v>35</v>
      </c>
      <c r="N1445" t="n">
        <v>74.26000000000001</v>
      </c>
      <c r="O1445" t="n">
        <v>34477.13</v>
      </c>
      <c r="P1445" t="n">
        <v>420.75</v>
      </c>
      <c r="Q1445" t="n">
        <v>452.65</v>
      </c>
      <c r="R1445" t="n">
        <v>96.26000000000001</v>
      </c>
      <c r="S1445" t="n">
        <v>57.64</v>
      </c>
      <c r="T1445" t="n">
        <v>17081.45</v>
      </c>
      <c r="U1445" t="n">
        <v>0.6</v>
      </c>
      <c r="V1445" t="n">
        <v>0.86</v>
      </c>
      <c r="W1445" t="n">
        <v>6.86</v>
      </c>
      <c r="X1445" t="n">
        <v>1.05</v>
      </c>
      <c r="Y1445" t="n">
        <v>1</v>
      </c>
      <c r="Z1445" t="n">
        <v>10</v>
      </c>
    </row>
    <row r="1446">
      <c r="A1446" t="n">
        <v>31</v>
      </c>
      <c r="B1446" t="n">
        <v>135</v>
      </c>
      <c r="C1446" t="inlineStr">
        <is>
          <t xml:space="preserve">CONCLUIDO	</t>
        </is>
      </c>
      <c r="D1446" t="n">
        <v>3.3978</v>
      </c>
      <c r="E1446" t="n">
        <v>29.43</v>
      </c>
      <c r="F1446" t="n">
        <v>24.76</v>
      </c>
      <c r="G1446" t="n">
        <v>41.26</v>
      </c>
      <c r="H1446" t="n">
        <v>0.5600000000000001</v>
      </c>
      <c r="I1446" t="n">
        <v>36</v>
      </c>
      <c r="J1446" t="n">
        <v>278.13</v>
      </c>
      <c r="K1446" t="n">
        <v>59.89</v>
      </c>
      <c r="L1446" t="n">
        <v>8.75</v>
      </c>
      <c r="M1446" t="n">
        <v>34</v>
      </c>
      <c r="N1446" t="n">
        <v>74.5</v>
      </c>
      <c r="O1446" t="n">
        <v>34537.41</v>
      </c>
      <c r="P1446" t="n">
        <v>420.49</v>
      </c>
      <c r="Q1446" t="n">
        <v>452.67</v>
      </c>
      <c r="R1446" t="n">
        <v>95.89</v>
      </c>
      <c r="S1446" t="n">
        <v>57.64</v>
      </c>
      <c r="T1446" t="n">
        <v>16900.96</v>
      </c>
      <c r="U1446" t="n">
        <v>0.6</v>
      </c>
      <c r="V1446" t="n">
        <v>0.86</v>
      </c>
      <c r="W1446" t="n">
        <v>6.86</v>
      </c>
      <c r="X1446" t="n">
        <v>1.03</v>
      </c>
      <c r="Y1446" t="n">
        <v>1</v>
      </c>
      <c r="Z1446" t="n">
        <v>10</v>
      </c>
    </row>
    <row r="1447">
      <c r="A1447" t="n">
        <v>32</v>
      </c>
      <c r="B1447" t="n">
        <v>135</v>
      </c>
      <c r="C1447" t="inlineStr">
        <is>
          <t xml:space="preserve">CONCLUIDO	</t>
        </is>
      </c>
      <c r="D1447" t="n">
        <v>3.4091</v>
      </c>
      <c r="E1447" t="n">
        <v>29.33</v>
      </c>
      <c r="F1447" t="n">
        <v>24.71</v>
      </c>
      <c r="G1447" t="n">
        <v>42.36</v>
      </c>
      <c r="H1447" t="n">
        <v>0.58</v>
      </c>
      <c r="I1447" t="n">
        <v>35</v>
      </c>
      <c r="J1447" t="n">
        <v>278.62</v>
      </c>
      <c r="K1447" t="n">
        <v>59.89</v>
      </c>
      <c r="L1447" t="n">
        <v>9</v>
      </c>
      <c r="M1447" t="n">
        <v>33</v>
      </c>
      <c r="N1447" t="n">
        <v>74.73999999999999</v>
      </c>
      <c r="O1447" t="n">
        <v>34597.8</v>
      </c>
      <c r="P1447" t="n">
        <v>419.72</v>
      </c>
      <c r="Q1447" t="n">
        <v>452.62</v>
      </c>
      <c r="R1447" t="n">
        <v>94.75</v>
      </c>
      <c r="S1447" t="n">
        <v>57.64</v>
      </c>
      <c r="T1447" t="n">
        <v>16337.56</v>
      </c>
      <c r="U1447" t="n">
        <v>0.61</v>
      </c>
      <c r="V1447" t="n">
        <v>0.86</v>
      </c>
      <c r="W1447" t="n">
        <v>6.84</v>
      </c>
      <c r="X1447" t="n">
        <v>0.98</v>
      </c>
      <c r="Y1447" t="n">
        <v>1</v>
      </c>
      <c r="Z1447" t="n">
        <v>10</v>
      </c>
    </row>
    <row r="1448">
      <c r="A1448" t="n">
        <v>33</v>
      </c>
      <c r="B1448" t="n">
        <v>135</v>
      </c>
      <c r="C1448" t="inlineStr">
        <is>
          <t xml:space="preserve">CONCLUIDO	</t>
        </is>
      </c>
      <c r="D1448" t="n">
        <v>3.4216</v>
      </c>
      <c r="E1448" t="n">
        <v>29.23</v>
      </c>
      <c r="F1448" t="n">
        <v>24.65</v>
      </c>
      <c r="G1448" t="n">
        <v>43.51</v>
      </c>
      <c r="H1448" t="n">
        <v>0.59</v>
      </c>
      <c r="I1448" t="n">
        <v>34</v>
      </c>
      <c r="J1448" t="n">
        <v>279.11</v>
      </c>
      <c r="K1448" t="n">
        <v>59.89</v>
      </c>
      <c r="L1448" t="n">
        <v>9.25</v>
      </c>
      <c r="M1448" t="n">
        <v>32</v>
      </c>
      <c r="N1448" t="n">
        <v>74.98</v>
      </c>
      <c r="O1448" t="n">
        <v>34658.27</v>
      </c>
      <c r="P1448" t="n">
        <v>418.35</v>
      </c>
      <c r="Q1448" t="n">
        <v>452.66</v>
      </c>
      <c r="R1448" t="n">
        <v>92.5</v>
      </c>
      <c r="S1448" t="n">
        <v>57.64</v>
      </c>
      <c r="T1448" t="n">
        <v>15218.25</v>
      </c>
      <c r="U1448" t="n">
        <v>0.62</v>
      </c>
      <c r="V1448" t="n">
        <v>0.86</v>
      </c>
      <c r="W1448" t="n">
        <v>6.85</v>
      </c>
      <c r="X1448" t="n">
        <v>0.93</v>
      </c>
      <c r="Y1448" t="n">
        <v>1</v>
      </c>
      <c r="Z1448" t="n">
        <v>10</v>
      </c>
    </row>
    <row r="1449">
      <c r="A1449" t="n">
        <v>34</v>
      </c>
      <c r="B1449" t="n">
        <v>135</v>
      </c>
      <c r="C1449" t="inlineStr">
        <is>
          <t xml:space="preserve">CONCLUIDO	</t>
        </is>
      </c>
      <c r="D1449" t="n">
        <v>3.4282</v>
      </c>
      <c r="E1449" t="n">
        <v>29.17</v>
      </c>
      <c r="F1449" t="n">
        <v>24.65</v>
      </c>
      <c r="G1449" t="n">
        <v>44.82</v>
      </c>
      <c r="H1449" t="n">
        <v>0.6</v>
      </c>
      <c r="I1449" t="n">
        <v>33</v>
      </c>
      <c r="J1449" t="n">
        <v>279.61</v>
      </c>
      <c r="K1449" t="n">
        <v>59.89</v>
      </c>
      <c r="L1449" t="n">
        <v>9.5</v>
      </c>
      <c r="M1449" t="n">
        <v>31</v>
      </c>
      <c r="N1449" t="n">
        <v>75.22</v>
      </c>
      <c r="O1449" t="n">
        <v>34718.84</v>
      </c>
      <c r="P1449" t="n">
        <v>418.53</v>
      </c>
      <c r="Q1449" t="n">
        <v>452.65</v>
      </c>
      <c r="R1449" t="n">
        <v>92.18000000000001</v>
      </c>
      <c r="S1449" t="n">
        <v>57.64</v>
      </c>
      <c r="T1449" t="n">
        <v>15065.48</v>
      </c>
      <c r="U1449" t="n">
        <v>0.63</v>
      </c>
      <c r="V1449" t="n">
        <v>0.86</v>
      </c>
      <c r="W1449" t="n">
        <v>6.85</v>
      </c>
      <c r="X1449" t="n">
        <v>0.92</v>
      </c>
      <c r="Y1449" t="n">
        <v>1</v>
      </c>
      <c r="Z1449" t="n">
        <v>10</v>
      </c>
    </row>
    <row r="1450">
      <c r="A1450" t="n">
        <v>35</v>
      </c>
      <c r="B1450" t="n">
        <v>135</v>
      </c>
      <c r="C1450" t="inlineStr">
        <is>
          <t xml:space="preserve">CONCLUIDO	</t>
        </is>
      </c>
      <c r="D1450" t="n">
        <v>3.4367</v>
      </c>
      <c r="E1450" t="n">
        <v>29.1</v>
      </c>
      <c r="F1450" t="n">
        <v>24.63</v>
      </c>
      <c r="G1450" t="n">
        <v>46.18</v>
      </c>
      <c r="H1450" t="n">
        <v>0.62</v>
      </c>
      <c r="I1450" t="n">
        <v>32</v>
      </c>
      <c r="J1450" t="n">
        <v>280.1</v>
      </c>
      <c r="K1450" t="n">
        <v>59.89</v>
      </c>
      <c r="L1450" t="n">
        <v>9.75</v>
      </c>
      <c r="M1450" t="n">
        <v>30</v>
      </c>
      <c r="N1450" t="n">
        <v>75.45999999999999</v>
      </c>
      <c r="O1450" t="n">
        <v>34779.51</v>
      </c>
      <c r="P1450" t="n">
        <v>418.02</v>
      </c>
      <c r="Q1450" t="n">
        <v>452.61</v>
      </c>
      <c r="R1450" t="n">
        <v>91.73</v>
      </c>
      <c r="S1450" t="n">
        <v>57.64</v>
      </c>
      <c r="T1450" t="n">
        <v>14842.98</v>
      </c>
      <c r="U1450" t="n">
        <v>0.63</v>
      </c>
      <c r="V1450" t="n">
        <v>0.86</v>
      </c>
      <c r="W1450" t="n">
        <v>6.85</v>
      </c>
      <c r="X1450" t="n">
        <v>0.9</v>
      </c>
      <c r="Y1450" t="n">
        <v>1</v>
      </c>
      <c r="Z1450" t="n">
        <v>10</v>
      </c>
    </row>
    <row r="1451">
      <c r="A1451" t="n">
        <v>36</v>
      </c>
      <c r="B1451" t="n">
        <v>135</v>
      </c>
      <c r="C1451" t="inlineStr">
        <is>
          <t xml:space="preserve">CONCLUIDO	</t>
        </is>
      </c>
      <c r="D1451" t="n">
        <v>3.4477</v>
      </c>
      <c r="E1451" t="n">
        <v>29</v>
      </c>
      <c r="F1451" t="n">
        <v>24.58</v>
      </c>
      <c r="G1451" t="n">
        <v>47.58</v>
      </c>
      <c r="H1451" t="n">
        <v>0.63</v>
      </c>
      <c r="I1451" t="n">
        <v>31</v>
      </c>
      <c r="J1451" t="n">
        <v>280.59</v>
      </c>
      <c r="K1451" t="n">
        <v>59.89</v>
      </c>
      <c r="L1451" t="n">
        <v>10</v>
      </c>
      <c r="M1451" t="n">
        <v>29</v>
      </c>
      <c r="N1451" t="n">
        <v>75.7</v>
      </c>
      <c r="O1451" t="n">
        <v>34840.27</v>
      </c>
      <c r="P1451" t="n">
        <v>417.28</v>
      </c>
      <c r="Q1451" t="n">
        <v>452.62</v>
      </c>
      <c r="R1451" t="n">
        <v>90.26000000000001</v>
      </c>
      <c r="S1451" t="n">
        <v>57.64</v>
      </c>
      <c r="T1451" t="n">
        <v>14113.91</v>
      </c>
      <c r="U1451" t="n">
        <v>0.64</v>
      </c>
      <c r="V1451" t="n">
        <v>0.86</v>
      </c>
      <c r="W1451" t="n">
        <v>6.85</v>
      </c>
      <c r="X1451" t="n">
        <v>0.86</v>
      </c>
      <c r="Y1451" t="n">
        <v>1</v>
      </c>
      <c r="Z1451" t="n">
        <v>10</v>
      </c>
    </row>
    <row r="1452">
      <c r="A1452" t="n">
        <v>37</v>
      </c>
      <c r="B1452" t="n">
        <v>135</v>
      </c>
      <c r="C1452" t="inlineStr">
        <is>
          <t xml:space="preserve">CONCLUIDO	</t>
        </is>
      </c>
      <c r="D1452" t="n">
        <v>3.4489</v>
      </c>
      <c r="E1452" t="n">
        <v>29</v>
      </c>
      <c r="F1452" t="n">
        <v>24.57</v>
      </c>
      <c r="G1452" t="n">
        <v>47.56</v>
      </c>
      <c r="H1452" t="n">
        <v>0.65</v>
      </c>
      <c r="I1452" t="n">
        <v>31</v>
      </c>
      <c r="J1452" t="n">
        <v>281.08</v>
      </c>
      <c r="K1452" t="n">
        <v>59.89</v>
      </c>
      <c r="L1452" t="n">
        <v>10.25</v>
      </c>
      <c r="M1452" t="n">
        <v>29</v>
      </c>
      <c r="N1452" t="n">
        <v>75.95</v>
      </c>
      <c r="O1452" t="n">
        <v>34901.13</v>
      </c>
      <c r="P1452" t="n">
        <v>416.97</v>
      </c>
      <c r="Q1452" t="n">
        <v>452.59</v>
      </c>
      <c r="R1452" t="n">
        <v>89.95</v>
      </c>
      <c r="S1452" t="n">
        <v>57.64</v>
      </c>
      <c r="T1452" t="n">
        <v>13959.83</v>
      </c>
      <c r="U1452" t="n">
        <v>0.64</v>
      </c>
      <c r="V1452" t="n">
        <v>0.86</v>
      </c>
      <c r="W1452" t="n">
        <v>6.85</v>
      </c>
      <c r="X1452" t="n">
        <v>0.85</v>
      </c>
      <c r="Y1452" t="n">
        <v>1</v>
      </c>
      <c r="Z1452" t="n">
        <v>10</v>
      </c>
    </row>
    <row r="1453">
      <c r="A1453" t="n">
        <v>38</v>
      </c>
      <c r="B1453" t="n">
        <v>135</v>
      </c>
      <c r="C1453" t="inlineStr">
        <is>
          <t xml:space="preserve">CONCLUIDO	</t>
        </is>
      </c>
      <c r="D1453" t="n">
        <v>3.4549</v>
      </c>
      <c r="E1453" t="n">
        <v>28.94</v>
      </c>
      <c r="F1453" t="n">
        <v>24.57</v>
      </c>
      <c r="G1453" t="n">
        <v>49.15</v>
      </c>
      <c r="H1453" t="n">
        <v>0.66</v>
      </c>
      <c r="I1453" t="n">
        <v>30</v>
      </c>
      <c r="J1453" t="n">
        <v>281.58</v>
      </c>
      <c r="K1453" t="n">
        <v>59.89</v>
      </c>
      <c r="L1453" t="n">
        <v>10.5</v>
      </c>
      <c r="M1453" t="n">
        <v>28</v>
      </c>
      <c r="N1453" t="n">
        <v>76.19</v>
      </c>
      <c r="O1453" t="n">
        <v>34962.08</v>
      </c>
      <c r="P1453" t="n">
        <v>417.2</v>
      </c>
      <c r="Q1453" t="n">
        <v>452.61</v>
      </c>
      <c r="R1453" t="n">
        <v>89.94</v>
      </c>
      <c r="S1453" t="n">
        <v>57.64</v>
      </c>
      <c r="T1453" t="n">
        <v>13957.13</v>
      </c>
      <c r="U1453" t="n">
        <v>0.64</v>
      </c>
      <c r="V1453" t="n">
        <v>0.86</v>
      </c>
      <c r="W1453" t="n">
        <v>6.85</v>
      </c>
      <c r="X1453" t="n">
        <v>0.85</v>
      </c>
      <c r="Y1453" t="n">
        <v>1</v>
      </c>
      <c r="Z1453" t="n">
        <v>10</v>
      </c>
    </row>
    <row r="1454">
      <c r="A1454" t="n">
        <v>39</v>
      </c>
      <c r="B1454" t="n">
        <v>135</v>
      </c>
      <c r="C1454" t="inlineStr">
        <is>
          <t xml:space="preserve">CONCLUIDO	</t>
        </is>
      </c>
      <c r="D1454" t="n">
        <v>3.4654</v>
      </c>
      <c r="E1454" t="n">
        <v>28.86</v>
      </c>
      <c r="F1454" t="n">
        <v>24.54</v>
      </c>
      <c r="G1454" t="n">
        <v>50.77</v>
      </c>
      <c r="H1454" t="n">
        <v>0.68</v>
      </c>
      <c r="I1454" t="n">
        <v>29</v>
      </c>
      <c r="J1454" t="n">
        <v>282.07</v>
      </c>
      <c r="K1454" t="n">
        <v>59.89</v>
      </c>
      <c r="L1454" t="n">
        <v>10.75</v>
      </c>
      <c r="M1454" t="n">
        <v>27</v>
      </c>
      <c r="N1454" t="n">
        <v>76.44</v>
      </c>
      <c r="O1454" t="n">
        <v>35023.13</v>
      </c>
      <c r="P1454" t="n">
        <v>416.26</v>
      </c>
      <c r="Q1454" t="n">
        <v>452.57</v>
      </c>
      <c r="R1454" t="n">
        <v>88.62</v>
      </c>
      <c r="S1454" t="n">
        <v>57.64</v>
      </c>
      <c r="T1454" t="n">
        <v>13304.16</v>
      </c>
      <c r="U1454" t="n">
        <v>0.65</v>
      </c>
      <c r="V1454" t="n">
        <v>0.86</v>
      </c>
      <c r="W1454" t="n">
        <v>6.85</v>
      </c>
      <c r="X1454" t="n">
        <v>0.8100000000000001</v>
      </c>
      <c r="Y1454" t="n">
        <v>1</v>
      </c>
      <c r="Z1454" t="n">
        <v>10</v>
      </c>
    </row>
    <row r="1455">
      <c r="A1455" t="n">
        <v>40</v>
      </c>
      <c r="B1455" t="n">
        <v>135</v>
      </c>
      <c r="C1455" t="inlineStr">
        <is>
          <t xml:space="preserve">CONCLUIDO	</t>
        </is>
      </c>
      <c r="D1455" t="n">
        <v>3.467</v>
      </c>
      <c r="E1455" t="n">
        <v>28.84</v>
      </c>
      <c r="F1455" t="n">
        <v>24.52</v>
      </c>
      <c r="G1455" t="n">
        <v>50.74</v>
      </c>
      <c r="H1455" t="n">
        <v>0.6899999999999999</v>
      </c>
      <c r="I1455" t="n">
        <v>29</v>
      </c>
      <c r="J1455" t="n">
        <v>282.57</v>
      </c>
      <c r="K1455" t="n">
        <v>59.89</v>
      </c>
      <c r="L1455" t="n">
        <v>11</v>
      </c>
      <c r="M1455" t="n">
        <v>27</v>
      </c>
      <c r="N1455" t="n">
        <v>76.68000000000001</v>
      </c>
      <c r="O1455" t="n">
        <v>35084.28</v>
      </c>
      <c r="P1455" t="n">
        <v>416.12</v>
      </c>
      <c r="Q1455" t="n">
        <v>452.59</v>
      </c>
      <c r="R1455" t="n">
        <v>88.34</v>
      </c>
      <c r="S1455" t="n">
        <v>57.64</v>
      </c>
      <c r="T1455" t="n">
        <v>13163.31</v>
      </c>
      <c r="U1455" t="n">
        <v>0.65</v>
      </c>
      <c r="V1455" t="n">
        <v>0.86</v>
      </c>
      <c r="W1455" t="n">
        <v>6.84</v>
      </c>
      <c r="X1455" t="n">
        <v>0.8</v>
      </c>
      <c r="Y1455" t="n">
        <v>1</v>
      </c>
      <c r="Z1455" t="n">
        <v>10</v>
      </c>
    </row>
    <row r="1456">
      <c r="A1456" t="n">
        <v>41</v>
      </c>
      <c r="B1456" t="n">
        <v>135</v>
      </c>
      <c r="C1456" t="inlineStr">
        <is>
          <t xml:space="preserve">CONCLUIDO	</t>
        </is>
      </c>
      <c r="D1456" t="n">
        <v>3.4778</v>
      </c>
      <c r="E1456" t="n">
        <v>28.75</v>
      </c>
      <c r="F1456" t="n">
        <v>24.49</v>
      </c>
      <c r="G1456" t="n">
        <v>52.47</v>
      </c>
      <c r="H1456" t="n">
        <v>0.71</v>
      </c>
      <c r="I1456" t="n">
        <v>28</v>
      </c>
      <c r="J1456" t="n">
        <v>283.06</v>
      </c>
      <c r="K1456" t="n">
        <v>59.89</v>
      </c>
      <c r="L1456" t="n">
        <v>11.25</v>
      </c>
      <c r="M1456" t="n">
        <v>26</v>
      </c>
      <c r="N1456" t="n">
        <v>76.93000000000001</v>
      </c>
      <c r="O1456" t="n">
        <v>35145.53</v>
      </c>
      <c r="P1456" t="n">
        <v>415.35</v>
      </c>
      <c r="Q1456" t="n">
        <v>452.63</v>
      </c>
      <c r="R1456" t="n">
        <v>86.95</v>
      </c>
      <c r="S1456" t="n">
        <v>57.64</v>
      </c>
      <c r="T1456" t="n">
        <v>12472.7</v>
      </c>
      <c r="U1456" t="n">
        <v>0.66</v>
      </c>
      <c r="V1456" t="n">
        <v>0.87</v>
      </c>
      <c r="W1456" t="n">
        <v>6.84</v>
      </c>
      <c r="X1456" t="n">
        <v>0.76</v>
      </c>
      <c r="Y1456" t="n">
        <v>1</v>
      </c>
      <c r="Z1456" t="n">
        <v>10</v>
      </c>
    </row>
    <row r="1457">
      <c r="A1457" t="n">
        <v>42</v>
      </c>
      <c r="B1457" t="n">
        <v>135</v>
      </c>
      <c r="C1457" t="inlineStr">
        <is>
          <t xml:space="preserve">CONCLUIDO	</t>
        </is>
      </c>
      <c r="D1457" t="n">
        <v>3.4848</v>
      </c>
      <c r="E1457" t="n">
        <v>28.7</v>
      </c>
      <c r="F1457" t="n">
        <v>24.48</v>
      </c>
      <c r="G1457" t="n">
        <v>54.4</v>
      </c>
      <c r="H1457" t="n">
        <v>0.72</v>
      </c>
      <c r="I1457" t="n">
        <v>27</v>
      </c>
      <c r="J1457" t="n">
        <v>283.56</v>
      </c>
      <c r="K1457" t="n">
        <v>59.89</v>
      </c>
      <c r="L1457" t="n">
        <v>11.5</v>
      </c>
      <c r="M1457" t="n">
        <v>25</v>
      </c>
      <c r="N1457" t="n">
        <v>77.18000000000001</v>
      </c>
      <c r="O1457" t="n">
        <v>35206.88</v>
      </c>
      <c r="P1457" t="n">
        <v>415.21</v>
      </c>
      <c r="Q1457" t="n">
        <v>452.56</v>
      </c>
      <c r="R1457" t="n">
        <v>86.75</v>
      </c>
      <c r="S1457" t="n">
        <v>57.64</v>
      </c>
      <c r="T1457" t="n">
        <v>12380.33</v>
      </c>
      <c r="U1457" t="n">
        <v>0.66</v>
      </c>
      <c r="V1457" t="n">
        <v>0.87</v>
      </c>
      <c r="W1457" t="n">
        <v>6.84</v>
      </c>
      <c r="X1457" t="n">
        <v>0.75</v>
      </c>
      <c r="Y1457" t="n">
        <v>1</v>
      </c>
      <c r="Z1457" t="n">
        <v>10</v>
      </c>
    </row>
    <row r="1458">
      <c r="A1458" t="n">
        <v>43</v>
      </c>
      <c r="B1458" t="n">
        <v>135</v>
      </c>
      <c r="C1458" t="inlineStr">
        <is>
          <t xml:space="preserve">CONCLUIDO	</t>
        </is>
      </c>
      <c r="D1458" t="n">
        <v>3.4854</v>
      </c>
      <c r="E1458" t="n">
        <v>28.69</v>
      </c>
      <c r="F1458" t="n">
        <v>24.47</v>
      </c>
      <c r="G1458" t="n">
        <v>54.38</v>
      </c>
      <c r="H1458" t="n">
        <v>0.74</v>
      </c>
      <c r="I1458" t="n">
        <v>27</v>
      </c>
      <c r="J1458" t="n">
        <v>284.06</v>
      </c>
      <c r="K1458" t="n">
        <v>59.89</v>
      </c>
      <c r="L1458" t="n">
        <v>11.75</v>
      </c>
      <c r="M1458" t="n">
        <v>25</v>
      </c>
      <c r="N1458" t="n">
        <v>77.42</v>
      </c>
      <c r="O1458" t="n">
        <v>35268.32</v>
      </c>
      <c r="P1458" t="n">
        <v>415.08</v>
      </c>
      <c r="Q1458" t="n">
        <v>452.62</v>
      </c>
      <c r="R1458" t="n">
        <v>86.48</v>
      </c>
      <c r="S1458" t="n">
        <v>57.64</v>
      </c>
      <c r="T1458" t="n">
        <v>12244.47</v>
      </c>
      <c r="U1458" t="n">
        <v>0.67</v>
      </c>
      <c r="V1458" t="n">
        <v>0.87</v>
      </c>
      <c r="W1458" t="n">
        <v>6.84</v>
      </c>
      <c r="X1458" t="n">
        <v>0.75</v>
      </c>
      <c r="Y1458" t="n">
        <v>1</v>
      </c>
      <c r="Z1458" t="n">
        <v>10</v>
      </c>
    </row>
    <row r="1459">
      <c r="A1459" t="n">
        <v>44</v>
      </c>
      <c r="B1459" t="n">
        <v>135</v>
      </c>
      <c r="C1459" t="inlineStr">
        <is>
          <t xml:space="preserve">CONCLUIDO	</t>
        </is>
      </c>
      <c r="D1459" t="n">
        <v>3.4963</v>
      </c>
      <c r="E1459" t="n">
        <v>28.6</v>
      </c>
      <c r="F1459" t="n">
        <v>24.43</v>
      </c>
      <c r="G1459" t="n">
        <v>56.39</v>
      </c>
      <c r="H1459" t="n">
        <v>0.75</v>
      </c>
      <c r="I1459" t="n">
        <v>26</v>
      </c>
      <c r="J1459" t="n">
        <v>284.56</v>
      </c>
      <c r="K1459" t="n">
        <v>59.89</v>
      </c>
      <c r="L1459" t="n">
        <v>12</v>
      </c>
      <c r="M1459" t="n">
        <v>24</v>
      </c>
      <c r="N1459" t="n">
        <v>77.67</v>
      </c>
      <c r="O1459" t="n">
        <v>35329.87</v>
      </c>
      <c r="P1459" t="n">
        <v>414.31</v>
      </c>
      <c r="Q1459" t="n">
        <v>452.6</v>
      </c>
      <c r="R1459" t="n">
        <v>85.19</v>
      </c>
      <c r="S1459" t="n">
        <v>57.64</v>
      </c>
      <c r="T1459" t="n">
        <v>11602.49</v>
      </c>
      <c r="U1459" t="n">
        <v>0.68</v>
      </c>
      <c r="V1459" t="n">
        <v>0.87</v>
      </c>
      <c r="W1459" t="n">
        <v>6.84</v>
      </c>
      <c r="X1459" t="n">
        <v>0.71</v>
      </c>
      <c r="Y1459" t="n">
        <v>1</v>
      </c>
      <c r="Z1459" t="n">
        <v>10</v>
      </c>
    </row>
    <row r="1460">
      <c r="A1460" t="n">
        <v>45</v>
      </c>
      <c r="B1460" t="n">
        <v>135</v>
      </c>
      <c r="C1460" t="inlineStr">
        <is>
          <t xml:space="preserve">CONCLUIDO	</t>
        </is>
      </c>
      <c r="D1460" t="n">
        <v>3.4938</v>
      </c>
      <c r="E1460" t="n">
        <v>28.62</v>
      </c>
      <c r="F1460" t="n">
        <v>24.45</v>
      </c>
      <c r="G1460" t="n">
        <v>56.43</v>
      </c>
      <c r="H1460" t="n">
        <v>0.77</v>
      </c>
      <c r="I1460" t="n">
        <v>26</v>
      </c>
      <c r="J1460" t="n">
        <v>285.06</v>
      </c>
      <c r="K1460" t="n">
        <v>59.89</v>
      </c>
      <c r="L1460" t="n">
        <v>12.25</v>
      </c>
      <c r="M1460" t="n">
        <v>24</v>
      </c>
      <c r="N1460" t="n">
        <v>77.92</v>
      </c>
      <c r="O1460" t="n">
        <v>35391.51</v>
      </c>
      <c r="P1460" t="n">
        <v>414.39</v>
      </c>
      <c r="Q1460" t="n">
        <v>452.62</v>
      </c>
      <c r="R1460" t="n">
        <v>85.98</v>
      </c>
      <c r="S1460" t="n">
        <v>57.64</v>
      </c>
      <c r="T1460" t="n">
        <v>11997.18</v>
      </c>
      <c r="U1460" t="n">
        <v>0.67</v>
      </c>
      <c r="V1460" t="n">
        <v>0.87</v>
      </c>
      <c r="W1460" t="n">
        <v>6.84</v>
      </c>
      <c r="X1460" t="n">
        <v>0.73</v>
      </c>
      <c r="Y1460" t="n">
        <v>1</v>
      </c>
      <c r="Z1460" t="n">
        <v>10</v>
      </c>
    </row>
    <row r="1461">
      <c r="A1461" t="n">
        <v>46</v>
      </c>
      <c r="B1461" t="n">
        <v>135</v>
      </c>
      <c r="C1461" t="inlineStr">
        <is>
          <t xml:space="preserve">CONCLUIDO	</t>
        </is>
      </c>
      <c r="D1461" t="n">
        <v>3.5036</v>
      </c>
      <c r="E1461" t="n">
        <v>28.54</v>
      </c>
      <c r="F1461" t="n">
        <v>24.43</v>
      </c>
      <c r="G1461" t="n">
        <v>58.62</v>
      </c>
      <c r="H1461" t="n">
        <v>0.78</v>
      </c>
      <c r="I1461" t="n">
        <v>25</v>
      </c>
      <c r="J1461" t="n">
        <v>285.56</v>
      </c>
      <c r="K1461" t="n">
        <v>59.89</v>
      </c>
      <c r="L1461" t="n">
        <v>12.5</v>
      </c>
      <c r="M1461" t="n">
        <v>23</v>
      </c>
      <c r="N1461" t="n">
        <v>78.17</v>
      </c>
      <c r="O1461" t="n">
        <v>35453.26</v>
      </c>
      <c r="P1461" t="n">
        <v>414.13</v>
      </c>
      <c r="Q1461" t="n">
        <v>452.67</v>
      </c>
      <c r="R1461" t="n">
        <v>85.28</v>
      </c>
      <c r="S1461" t="n">
        <v>57.64</v>
      </c>
      <c r="T1461" t="n">
        <v>11654.46</v>
      </c>
      <c r="U1461" t="n">
        <v>0.68</v>
      </c>
      <c r="V1461" t="n">
        <v>0.87</v>
      </c>
      <c r="W1461" t="n">
        <v>6.83</v>
      </c>
      <c r="X1461" t="n">
        <v>0.7</v>
      </c>
      <c r="Y1461" t="n">
        <v>1</v>
      </c>
      <c r="Z1461" t="n">
        <v>10</v>
      </c>
    </row>
    <row r="1462">
      <c r="A1462" t="n">
        <v>47</v>
      </c>
      <c r="B1462" t="n">
        <v>135</v>
      </c>
      <c r="C1462" t="inlineStr">
        <is>
          <t xml:space="preserve">CONCLUIDO	</t>
        </is>
      </c>
      <c r="D1462" t="n">
        <v>3.5051</v>
      </c>
      <c r="E1462" t="n">
        <v>28.53</v>
      </c>
      <c r="F1462" t="n">
        <v>24.41</v>
      </c>
      <c r="G1462" t="n">
        <v>58.59</v>
      </c>
      <c r="H1462" t="n">
        <v>0.79</v>
      </c>
      <c r="I1462" t="n">
        <v>25</v>
      </c>
      <c r="J1462" t="n">
        <v>286.06</v>
      </c>
      <c r="K1462" t="n">
        <v>59.89</v>
      </c>
      <c r="L1462" t="n">
        <v>12.75</v>
      </c>
      <c r="M1462" t="n">
        <v>23</v>
      </c>
      <c r="N1462" t="n">
        <v>78.42</v>
      </c>
      <c r="O1462" t="n">
        <v>35515.1</v>
      </c>
      <c r="P1462" t="n">
        <v>413.84</v>
      </c>
      <c r="Q1462" t="n">
        <v>452.6</v>
      </c>
      <c r="R1462" t="n">
        <v>84.68000000000001</v>
      </c>
      <c r="S1462" t="n">
        <v>57.64</v>
      </c>
      <c r="T1462" t="n">
        <v>11353.01</v>
      </c>
      <c r="U1462" t="n">
        <v>0.68</v>
      </c>
      <c r="V1462" t="n">
        <v>0.87</v>
      </c>
      <c r="W1462" t="n">
        <v>6.84</v>
      </c>
      <c r="X1462" t="n">
        <v>0.6899999999999999</v>
      </c>
      <c r="Y1462" t="n">
        <v>1</v>
      </c>
      <c r="Z1462" t="n">
        <v>10</v>
      </c>
    </row>
    <row r="1463">
      <c r="A1463" t="n">
        <v>48</v>
      </c>
      <c r="B1463" t="n">
        <v>135</v>
      </c>
      <c r="C1463" t="inlineStr">
        <is>
          <t xml:space="preserve">CONCLUIDO	</t>
        </is>
      </c>
      <c r="D1463" t="n">
        <v>3.5152</v>
      </c>
      <c r="E1463" t="n">
        <v>28.45</v>
      </c>
      <c r="F1463" t="n">
        <v>24.38</v>
      </c>
      <c r="G1463" t="n">
        <v>60.95</v>
      </c>
      <c r="H1463" t="n">
        <v>0.8100000000000001</v>
      </c>
      <c r="I1463" t="n">
        <v>24</v>
      </c>
      <c r="J1463" t="n">
        <v>286.56</v>
      </c>
      <c r="K1463" t="n">
        <v>59.89</v>
      </c>
      <c r="L1463" t="n">
        <v>13</v>
      </c>
      <c r="M1463" t="n">
        <v>22</v>
      </c>
      <c r="N1463" t="n">
        <v>78.68000000000001</v>
      </c>
      <c r="O1463" t="n">
        <v>35577.18</v>
      </c>
      <c r="P1463" t="n">
        <v>413.5</v>
      </c>
      <c r="Q1463" t="n">
        <v>452.62</v>
      </c>
      <c r="R1463" t="n">
        <v>83.44</v>
      </c>
      <c r="S1463" t="n">
        <v>57.64</v>
      </c>
      <c r="T1463" t="n">
        <v>10740.24</v>
      </c>
      <c r="U1463" t="n">
        <v>0.6899999999999999</v>
      </c>
      <c r="V1463" t="n">
        <v>0.87</v>
      </c>
      <c r="W1463" t="n">
        <v>6.84</v>
      </c>
      <c r="X1463" t="n">
        <v>0.66</v>
      </c>
      <c r="Y1463" t="n">
        <v>1</v>
      </c>
      <c r="Z1463" t="n">
        <v>10</v>
      </c>
    </row>
    <row r="1464">
      <c r="A1464" t="n">
        <v>49</v>
      </c>
      <c r="B1464" t="n">
        <v>135</v>
      </c>
      <c r="C1464" t="inlineStr">
        <is>
          <t xml:space="preserve">CONCLUIDO	</t>
        </is>
      </c>
      <c r="D1464" t="n">
        <v>3.5133</v>
      </c>
      <c r="E1464" t="n">
        <v>28.46</v>
      </c>
      <c r="F1464" t="n">
        <v>24.4</v>
      </c>
      <c r="G1464" t="n">
        <v>60.99</v>
      </c>
      <c r="H1464" t="n">
        <v>0.82</v>
      </c>
      <c r="I1464" t="n">
        <v>24</v>
      </c>
      <c r="J1464" t="n">
        <v>287.07</v>
      </c>
      <c r="K1464" t="n">
        <v>59.89</v>
      </c>
      <c r="L1464" t="n">
        <v>13.25</v>
      </c>
      <c r="M1464" t="n">
        <v>22</v>
      </c>
      <c r="N1464" t="n">
        <v>78.93000000000001</v>
      </c>
      <c r="O1464" t="n">
        <v>35639.23</v>
      </c>
      <c r="P1464" t="n">
        <v>413.67</v>
      </c>
      <c r="Q1464" t="n">
        <v>452.65</v>
      </c>
      <c r="R1464" t="n">
        <v>84.14</v>
      </c>
      <c r="S1464" t="n">
        <v>57.64</v>
      </c>
      <c r="T1464" t="n">
        <v>11085.6</v>
      </c>
      <c r="U1464" t="n">
        <v>0.6899999999999999</v>
      </c>
      <c r="V1464" t="n">
        <v>0.87</v>
      </c>
      <c r="W1464" t="n">
        <v>6.84</v>
      </c>
      <c r="X1464" t="n">
        <v>0.67</v>
      </c>
      <c r="Y1464" t="n">
        <v>1</v>
      </c>
      <c r="Z1464" t="n">
        <v>10</v>
      </c>
    </row>
    <row r="1465">
      <c r="A1465" t="n">
        <v>50</v>
      </c>
      <c r="B1465" t="n">
        <v>135</v>
      </c>
      <c r="C1465" t="inlineStr">
        <is>
          <t xml:space="preserve">CONCLUIDO	</t>
        </is>
      </c>
      <c r="D1465" t="n">
        <v>3.526</v>
      </c>
      <c r="E1465" t="n">
        <v>28.36</v>
      </c>
      <c r="F1465" t="n">
        <v>24.35</v>
      </c>
      <c r="G1465" t="n">
        <v>63.51</v>
      </c>
      <c r="H1465" t="n">
        <v>0.84</v>
      </c>
      <c r="I1465" t="n">
        <v>23</v>
      </c>
      <c r="J1465" t="n">
        <v>287.57</v>
      </c>
      <c r="K1465" t="n">
        <v>59.89</v>
      </c>
      <c r="L1465" t="n">
        <v>13.5</v>
      </c>
      <c r="M1465" t="n">
        <v>21</v>
      </c>
      <c r="N1465" t="n">
        <v>79.18000000000001</v>
      </c>
      <c r="O1465" t="n">
        <v>35701.38</v>
      </c>
      <c r="P1465" t="n">
        <v>412.69</v>
      </c>
      <c r="Q1465" t="n">
        <v>452.6</v>
      </c>
      <c r="R1465" t="n">
        <v>82.58</v>
      </c>
      <c r="S1465" t="n">
        <v>57.64</v>
      </c>
      <c r="T1465" t="n">
        <v>10311.13</v>
      </c>
      <c r="U1465" t="n">
        <v>0.7</v>
      </c>
      <c r="V1465" t="n">
        <v>0.87</v>
      </c>
      <c r="W1465" t="n">
        <v>6.83</v>
      </c>
      <c r="X1465" t="n">
        <v>0.62</v>
      </c>
      <c r="Y1465" t="n">
        <v>1</v>
      </c>
      <c r="Z1465" t="n">
        <v>10</v>
      </c>
    </row>
    <row r="1466">
      <c r="A1466" t="n">
        <v>51</v>
      </c>
      <c r="B1466" t="n">
        <v>135</v>
      </c>
      <c r="C1466" t="inlineStr">
        <is>
          <t xml:space="preserve">CONCLUIDO	</t>
        </is>
      </c>
      <c r="D1466" t="n">
        <v>3.5262</v>
      </c>
      <c r="E1466" t="n">
        <v>28.36</v>
      </c>
      <c r="F1466" t="n">
        <v>24.34</v>
      </c>
      <c r="G1466" t="n">
        <v>63.5</v>
      </c>
      <c r="H1466" t="n">
        <v>0.85</v>
      </c>
      <c r="I1466" t="n">
        <v>23</v>
      </c>
      <c r="J1466" t="n">
        <v>288.08</v>
      </c>
      <c r="K1466" t="n">
        <v>59.89</v>
      </c>
      <c r="L1466" t="n">
        <v>13.75</v>
      </c>
      <c r="M1466" t="n">
        <v>21</v>
      </c>
      <c r="N1466" t="n">
        <v>79.44</v>
      </c>
      <c r="O1466" t="n">
        <v>35763.64</v>
      </c>
      <c r="P1466" t="n">
        <v>412.58</v>
      </c>
      <c r="Q1466" t="n">
        <v>452.66</v>
      </c>
      <c r="R1466" t="n">
        <v>82.5</v>
      </c>
      <c r="S1466" t="n">
        <v>57.64</v>
      </c>
      <c r="T1466" t="n">
        <v>10273.68</v>
      </c>
      <c r="U1466" t="n">
        <v>0.7</v>
      </c>
      <c r="V1466" t="n">
        <v>0.87</v>
      </c>
      <c r="W1466" t="n">
        <v>6.83</v>
      </c>
      <c r="X1466" t="n">
        <v>0.62</v>
      </c>
      <c r="Y1466" t="n">
        <v>1</v>
      </c>
      <c r="Z1466" t="n">
        <v>10</v>
      </c>
    </row>
    <row r="1467">
      <c r="A1467" t="n">
        <v>52</v>
      </c>
      <c r="B1467" t="n">
        <v>135</v>
      </c>
      <c r="C1467" t="inlineStr">
        <is>
          <t xml:space="preserve">CONCLUIDO	</t>
        </is>
      </c>
      <c r="D1467" t="n">
        <v>3.5243</v>
      </c>
      <c r="E1467" t="n">
        <v>28.37</v>
      </c>
      <c r="F1467" t="n">
        <v>24.36</v>
      </c>
      <c r="G1467" t="n">
        <v>63.54</v>
      </c>
      <c r="H1467" t="n">
        <v>0.86</v>
      </c>
      <c r="I1467" t="n">
        <v>23</v>
      </c>
      <c r="J1467" t="n">
        <v>288.58</v>
      </c>
      <c r="K1467" t="n">
        <v>59.89</v>
      </c>
      <c r="L1467" t="n">
        <v>14</v>
      </c>
      <c r="M1467" t="n">
        <v>21</v>
      </c>
      <c r="N1467" t="n">
        <v>79.69</v>
      </c>
      <c r="O1467" t="n">
        <v>35826</v>
      </c>
      <c r="P1467" t="n">
        <v>412.63</v>
      </c>
      <c r="Q1467" t="n">
        <v>452.56</v>
      </c>
      <c r="R1467" t="n">
        <v>82.81999999999999</v>
      </c>
      <c r="S1467" t="n">
        <v>57.64</v>
      </c>
      <c r="T1467" t="n">
        <v>10432.42</v>
      </c>
      <c r="U1467" t="n">
        <v>0.7</v>
      </c>
      <c r="V1467" t="n">
        <v>0.87</v>
      </c>
      <c r="W1467" t="n">
        <v>6.84</v>
      </c>
      <c r="X1467" t="n">
        <v>0.63</v>
      </c>
      <c r="Y1467" t="n">
        <v>1</v>
      </c>
      <c r="Z1467" t="n">
        <v>10</v>
      </c>
    </row>
    <row r="1468">
      <c r="A1468" t="n">
        <v>53</v>
      </c>
      <c r="B1468" t="n">
        <v>135</v>
      </c>
      <c r="C1468" t="inlineStr">
        <is>
          <t xml:space="preserve">CONCLUIDO	</t>
        </is>
      </c>
      <c r="D1468" t="n">
        <v>3.5359</v>
      </c>
      <c r="E1468" t="n">
        <v>28.28</v>
      </c>
      <c r="F1468" t="n">
        <v>24.32</v>
      </c>
      <c r="G1468" t="n">
        <v>66.31999999999999</v>
      </c>
      <c r="H1468" t="n">
        <v>0.88</v>
      </c>
      <c r="I1468" t="n">
        <v>22</v>
      </c>
      <c r="J1468" t="n">
        <v>289.09</v>
      </c>
      <c r="K1468" t="n">
        <v>59.89</v>
      </c>
      <c r="L1468" t="n">
        <v>14.25</v>
      </c>
      <c r="M1468" t="n">
        <v>20</v>
      </c>
      <c r="N1468" t="n">
        <v>79.95</v>
      </c>
      <c r="O1468" t="n">
        <v>35888.47</v>
      </c>
      <c r="P1468" t="n">
        <v>412.22</v>
      </c>
      <c r="Q1468" t="n">
        <v>452.58</v>
      </c>
      <c r="R1468" t="n">
        <v>81.56999999999999</v>
      </c>
      <c r="S1468" t="n">
        <v>57.64</v>
      </c>
      <c r="T1468" t="n">
        <v>9813.809999999999</v>
      </c>
      <c r="U1468" t="n">
        <v>0.71</v>
      </c>
      <c r="V1468" t="n">
        <v>0.87</v>
      </c>
      <c r="W1468" t="n">
        <v>6.83</v>
      </c>
      <c r="X1468" t="n">
        <v>0.59</v>
      </c>
      <c r="Y1468" t="n">
        <v>1</v>
      </c>
      <c r="Z1468" t="n">
        <v>10</v>
      </c>
    </row>
    <row r="1469">
      <c r="A1469" t="n">
        <v>54</v>
      </c>
      <c r="B1469" t="n">
        <v>135</v>
      </c>
      <c r="C1469" t="inlineStr">
        <is>
          <t xml:space="preserve">CONCLUIDO	</t>
        </is>
      </c>
      <c r="D1469" t="n">
        <v>3.5355</v>
      </c>
      <c r="E1469" t="n">
        <v>28.28</v>
      </c>
      <c r="F1469" t="n">
        <v>24.32</v>
      </c>
      <c r="G1469" t="n">
        <v>66.33</v>
      </c>
      <c r="H1469" t="n">
        <v>0.89</v>
      </c>
      <c r="I1469" t="n">
        <v>22</v>
      </c>
      <c r="J1469" t="n">
        <v>289.6</v>
      </c>
      <c r="K1469" t="n">
        <v>59.89</v>
      </c>
      <c r="L1469" t="n">
        <v>14.5</v>
      </c>
      <c r="M1469" t="n">
        <v>20</v>
      </c>
      <c r="N1469" t="n">
        <v>80.20999999999999</v>
      </c>
      <c r="O1469" t="n">
        <v>35951.04</v>
      </c>
      <c r="P1469" t="n">
        <v>412.18</v>
      </c>
      <c r="Q1469" t="n">
        <v>452.58</v>
      </c>
      <c r="R1469" t="n">
        <v>81.76000000000001</v>
      </c>
      <c r="S1469" t="n">
        <v>57.64</v>
      </c>
      <c r="T1469" t="n">
        <v>9909.17</v>
      </c>
      <c r="U1469" t="n">
        <v>0.71</v>
      </c>
      <c r="V1469" t="n">
        <v>0.87</v>
      </c>
      <c r="W1469" t="n">
        <v>6.83</v>
      </c>
      <c r="X1469" t="n">
        <v>0.59</v>
      </c>
      <c r="Y1469" t="n">
        <v>1</v>
      </c>
      <c r="Z1469" t="n">
        <v>10</v>
      </c>
    </row>
    <row r="1470">
      <c r="A1470" t="n">
        <v>55</v>
      </c>
      <c r="B1470" t="n">
        <v>135</v>
      </c>
      <c r="C1470" t="inlineStr">
        <is>
          <t xml:space="preserve">CONCLUIDO	</t>
        </is>
      </c>
      <c r="D1470" t="n">
        <v>3.5454</v>
      </c>
      <c r="E1470" t="n">
        <v>28.21</v>
      </c>
      <c r="F1470" t="n">
        <v>24.29</v>
      </c>
      <c r="G1470" t="n">
        <v>69.40000000000001</v>
      </c>
      <c r="H1470" t="n">
        <v>0.91</v>
      </c>
      <c r="I1470" t="n">
        <v>21</v>
      </c>
      <c r="J1470" t="n">
        <v>290.1</v>
      </c>
      <c r="K1470" t="n">
        <v>59.89</v>
      </c>
      <c r="L1470" t="n">
        <v>14.75</v>
      </c>
      <c r="M1470" t="n">
        <v>19</v>
      </c>
      <c r="N1470" t="n">
        <v>80.47</v>
      </c>
      <c r="O1470" t="n">
        <v>36013.72</v>
      </c>
      <c r="P1470" t="n">
        <v>411.46</v>
      </c>
      <c r="Q1470" t="n">
        <v>452.56</v>
      </c>
      <c r="R1470" t="n">
        <v>80.8</v>
      </c>
      <c r="S1470" t="n">
        <v>57.64</v>
      </c>
      <c r="T1470" t="n">
        <v>9431.639999999999</v>
      </c>
      <c r="U1470" t="n">
        <v>0.71</v>
      </c>
      <c r="V1470" t="n">
        <v>0.87</v>
      </c>
      <c r="W1470" t="n">
        <v>6.83</v>
      </c>
      <c r="X1470" t="n">
        <v>0.57</v>
      </c>
      <c r="Y1470" t="n">
        <v>1</v>
      </c>
      <c r="Z1470" t="n">
        <v>10</v>
      </c>
    </row>
    <row r="1471">
      <c r="A1471" t="n">
        <v>56</v>
      </c>
      <c r="B1471" t="n">
        <v>135</v>
      </c>
      <c r="C1471" t="inlineStr">
        <is>
          <t xml:space="preserve">CONCLUIDO	</t>
        </is>
      </c>
      <c r="D1471" t="n">
        <v>3.5449</v>
      </c>
      <c r="E1471" t="n">
        <v>28.21</v>
      </c>
      <c r="F1471" t="n">
        <v>24.29</v>
      </c>
      <c r="G1471" t="n">
        <v>69.41</v>
      </c>
      <c r="H1471" t="n">
        <v>0.92</v>
      </c>
      <c r="I1471" t="n">
        <v>21</v>
      </c>
      <c r="J1471" t="n">
        <v>290.61</v>
      </c>
      <c r="K1471" t="n">
        <v>59.89</v>
      </c>
      <c r="L1471" t="n">
        <v>15</v>
      </c>
      <c r="M1471" t="n">
        <v>19</v>
      </c>
      <c r="N1471" t="n">
        <v>80.73</v>
      </c>
      <c r="O1471" t="n">
        <v>36076.5</v>
      </c>
      <c r="P1471" t="n">
        <v>411.75</v>
      </c>
      <c r="Q1471" t="n">
        <v>452.66</v>
      </c>
      <c r="R1471" t="n">
        <v>80.91</v>
      </c>
      <c r="S1471" t="n">
        <v>57.64</v>
      </c>
      <c r="T1471" t="n">
        <v>9489.379999999999</v>
      </c>
      <c r="U1471" t="n">
        <v>0.71</v>
      </c>
      <c r="V1471" t="n">
        <v>0.87</v>
      </c>
      <c r="W1471" t="n">
        <v>6.83</v>
      </c>
      <c r="X1471" t="n">
        <v>0.57</v>
      </c>
      <c r="Y1471" t="n">
        <v>1</v>
      </c>
      <c r="Z1471" t="n">
        <v>10</v>
      </c>
    </row>
    <row r="1472">
      <c r="A1472" t="n">
        <v>57</v>
      </c>
      <c r="B1472" t="n">
        <v>135</v>
      </c>
      <c r="C1472" t="inlineStr">
        <is>
          <t xml:space="preserve">CONCLUIDO	</t>
        </is>
      </c>
      <c r="D1472" t="n">
        <v>3.5445</v>
      </c>
      <c r="E1472" t="n">
        <v>28.21</v>
      </c>
      <c r="F1472" t="n">
        <v>24.3</v>
      </c>
      <c r="G1472" t="n">
        <v>69.42</v>
      </c>
      <c r="H1472" t="n">
        <v>0.93</v>
      </c>
      <c r="I1472" t="n">
        <v>21</v>
      </c>
      <c r="J1472" t="n">
        <v>291.12</v>
      </c>
      <c r="K1472" t="n">
        <v>59.89</v>
      </c>
      <c r="L1472" t="n">
        <v>15.25</v>
      </c>
      <c r="M1472" t="n">
        <v>19</v>
      </c>
      <c r="N1472" t="n">
        <v>80.98999999999999</v>
      </c>
      <c r="O1472" t="n">
        <v>36139.39</v>
      </c>
      <c r="P1472" t="n">
        <v>411.9</v>
      </c>
      <c r="Q1472" t="n">
        <v>452.57</v>
      </c>
      <c r="R1472" t="n">
        <v>81.13</v>
      </c>
      <c r="S1472" t="n">
        <v>57.64</v>
      </c>
      <c r="T1472" t="n">
        <v>9596.469999999999</v>
      </c>
      <c r="U1472" t="n">
        <v>0.71</v>
      </c>
      <c r="V1472" t="n">
        <v>0.87</v>
      </c>
      <c r="W1472" t="n">
        <v>6.83</v>
      </c>
      <c r="X1472" t="n">
        <v>0.57</v>
      </c>
      <c r="Y1472" t="n">
        <v>1</v>
      </c>
      <c r="Z1472" t="n">
        <v>10</v>
      </c>
    </row>
    <row r="1473">
      <c r="A1473" t="n">
        <v>58</v>
      </c>
      <c r="B1473" t="n">
        <v>135</v>
      </c>
      <c r="C1473" t="inlineStr">
        <is>
          <t xml:space="preserve">CONCLUIDO	</t>
        </is>
      </c>
      <c r="D1473" t="n">
        <v>3.5555</v>
      </c>
      <c r="E1473" t="n">
        <v>28.13</v>
      </c>
      <c r="F1473" t="n">
        <v>24.26</v>
      </c>
      <c r="G1473" t="n">
        <v>72.79000000000001</v>
      </c>
      <c r="H1473" t="n">
        <v>0.95</v>
      </c>
      <c r="I1473" t="n">
        <v>20</v>
      </c>
      <c r="J1473" t="n">
        <v>291.63</v>
      </c>
      <c r="K1473" t="n">
        <v>59.89</v>
      </c>
      <c r="L1473" t="n">
        <v>15.5</v>
      </c>
      <c r="M1473" t="n">
        <v>18</v>
      </c>
      <c r="N1473" t="n">
        <v>81.25</v>
      </c>
      <c r="O1473" t="n">
        <v>36202.38</v>
      </c>
      <c r="P1473" t="n">
        <v>410.62</v>
      </c>
      <c r="Q1473" t="n">
        <v>452.64</v>
      </c>
      <c r="R1473" t="n">
        <v>79.75</v>
      </c>
      <c r="S1473" t="n">
        <v>57.64</v>
      </c>
      <c r="T1473" t="n">
        <v>8913.559999999999</v>
      </c>
      <c r="U1473" t="n">
        <v>0.72</v>
      </c>
      <c r="V1473" t="n">
        <v>0.87</v>
      </c>
      <c r="W1473" t="n">
        <v>6.83</v>
      </c>
      <c r="X1473" t="n">
        <v>0.54</v>
      </c>
      <c r="Y1473" t="n">
        <v>1</v>
      </c>
      <c r="Z1473" t="n">
        <v>10</v>
      </c>
    </row>
    <row r="1474">
      <c r="A1474" t="n">
        <v>59</v>
      </c>
      <c r="B1474" t="n">
        <v>135</v>
      </c>
      <c r="C1474" t="inlineStr">
        <is>
          <t xml:space="preserve">CONCLUIDO	</t>
        </is>
      </c>
      <c r="D1474" t="n">
        <v>3.5536</v>
      </c>
      <c r="E1474" t="n">
        <v>28.14</v>
      </c>
      <c r="F1474" t="n">
        <v>24.28</v>
      </c>
      <c r="G1474" t="n">
        <v>72.83</v>
      </c>
      <c r="H1474" t="n">
        <v>0.96</v>
      </c>
      <c r="I1474" t="n">
        <v>20</v>
      </c>
      <c r="J1474" t="n">
        <v>292.15</v>
      </c>
      <c r="K1474" t="n">
        <v>59.89</v>
      </c>
      <c r="L1474" t="n">
        <v>15.75</v>
      </c>
      <c r="M1474" t="n">
        <v>18</v>
      </c>
      <c r="N1474" t="n">
        <v>81.51000000000001</v>
      </c>
      <c r="O1474" t="n">
        <v>36265.48</v>
      </c>
      <c r="P1474" t="n">
        <v>411.35</v>
      </c>
      <c r="Q1474" t="n">
        <v>452.63</v>
      </c>
      <c r="R1474" t="n">
        <v>80.45</v>
      </c>
      <c r="S1474" t="n">
        <v>57.64</v>
      </c>
      <c r="T1474" t="n">
        <v>9262.799999999999</v>
      </c>
      <c r="U1474" t="n">
        <v>0.72</v>
      </c>
      <c r="V1474" t="n">
        <v>0.87</v>
      </c>
      <c r="W1474" t="n">
        <v>6.82</v>
      </c>
      <c r="X1474" t="n">
        <v>0.55</v>
      </c>
      <c r="Y1474" t="n">
        <v>1</v>
      </c>
      <c r="Z1474" t="n">
        <v>10</v>
      </c>
    </row>
    <row r="1475">
      <c r="A1475" t="n">
        <v>60</v>
      </c>
      <c r="B1475" t="n">
        <v>135</v>
      </c>
      <c r="C1475" t="inlineStr">
        <is>
          <t xml:space="preserve">CONCLUIDO	</t>
        </is>
      </c>
      <c r="D1475" t="n">
        <v>3.5534</v>
      </c>
      <c r="E1475" t="n">
        <v>28.14</v>
      </c>
      <c r="F1475" t="n">
        <v>24.28</v>
      </c>
      <c r="G1475" t="n">
        <v>72.83</v>
      </c>
      <c r="H1475" t="n">
        <v>0.97</v>
      </c>
      <c r="I1475" t="n">
        <v>20</v>
      </c>
      <c r="J1475" t="n">
        <v>292.66</v>
      </c>
      <c r="K1475" t="n">
        <v>59.89</v>
      </c>
      <c r="L1475" t="n">
        <v>16</v>
      </c>
      <c r="M1475" t="n">
        <v>18</v>
      </c>
      <c r="N1475" t="n">
        <v>81.77</v>
      </c>
      <c r="O1475" t="n">
        <v>36328.69</v>
      </c>
      <c r="P1475" t="n">
        <v>411.59</v>
      </c>
      <c r="Q1475" t="n">
        <v>452.56</v>
      </c>
      <c r="R1475" t="n">
        <v>80.3</v>
      </c>
      <c r="S1475" t="n">
        <v>57.64</v>
      </c>
      <c r="T1475" t="n">
        <v>9185.700000000001</v>
      </c>
      <c r="U1475" t="n">
        <v>0.72</v>
      </c>
      <c r="V1475" t="n">
        <v>0.87</v>
      </c>
      <c r="W1475" t="n">
        <v>6.83</v>
      </c>
      <c r="X1475" t="n">
        <v>0.55</v>
      </c>
      <c r="Y1475" t="n">
        <v>1</v>
      </c>
      <c r="Z1475" t="n">
        <v>10</v>
      </c>
    </row>
    <row r="1476">
      <c r="A1476" t="n">
        <v>61</v>
      </c>
      <c r="B1476" t="n">
        <v>135</v>
      </c>
      <c r="C1476" t="inlineStr">
        <is>
          <t xml:space="preserve">CONCLUIDO	</t>
        </is>
      </c>
      <c r="D1476" t="n">
        <v>3.5539</v>
      </c>
      <c r="E1476" t="n">
        <v>28.14</v>
      </c>
      <c r="F1476" t="n">
        <v>24.27</v>
      </c>
      <c r="G1476" t="n">
        <v>72.81999999999999</v>
      </c>
      <c r="H1476" t="n">
        <v>0.99</v>
      </c>
      <c r="I1476" t="n">
        <v>20</v>
      </c>
      <c r="J1476" t="n">
        <v>293.17</v>
      </c>
      <c r="K1476" t="n">
        <v>59.89</v>
      </c>
      <c r="L1476" t="n">
        <v>16.25</v>
      </c>
      <c r="M1476" t="n">
        <v>18</v>
      </c>
      <c r="N1476" t="n">
        <v>82.03</v>
      </c>
      <c r="O1476" t="n">
        <v>36392.01</v>
      </c>
      <c r="P1476" t="n">
        <v>410.82</v>
      </c>
      <c r="Q1476" t="n">
        <v>452.58</v>
      </c>
      <c r="R1476" t="n">
        <v>80.27</v>
      </c>
      <c r="S1476" t="n">
        <v>57.64</v>
      </c>
      <c r="T1476" t="n">
        <v>9173.25</v>
      </c>
      <c r="U1476" t="n">
        <v>0.72</v>
      </c>
      <c r="V1476" t="n">
        <v>0.87</v>
      </c>
      <c r="W1476" t="n">
        <v>6.83</v>
      </c>
      <c r="X1476" t="n">
        <v>0.55</v>
      </c>
      <c r="Y1476" t="n">
        <v>1</v>
      </c>
      <c r="Z1476" t="n">
        <v>10</v>
      </c>
    </row>
    <row r="1477">
      <c r="A1477" t="n">
        <v>62</v>
      </c>
      <c r="B1477" t="n">
        <v>135</v>
      </c>
      <c r="C1477" t="inlineStr">
        <is>
          <t xml:space="preserve">CONCLUIDO	</t>
        </is>
      </c>
      <c r="D1477" t="n">
        <v>3.5628</v>
      </c>
      <c r="E1477" t="n">
        <v>28.07</v>
      </c>
      <c r="F1477" t="n">
        <v>24.25</v>
      </c>
      <c r="G1477" t="n">
        <v>76.59</v>
      </c>
      <c r="H1477" t="n">
        <v>1</v>
      </c>
      <c r="I1477" t="n">
        <v>19</v>
      </c>
      <c r="J1477" t="n">
        <v>293.69</v>
      </c>
      <c r="K1477" t="n">
        <v>59.89</v>
      </c>
      <c r="L1477" t="n">
        <v>16.5</v>
      </c>
      <c r="M1477" t="n">
        <v>17</v>
      </c>
      <c r="N1477" t="n">
        <v>82.3</v>
      </c>
      <c r="O1477" t="n">
        <v>36455.44</v>
      </c>
      <c r="P1477" t="n">
        <v>410.65</v>
      </c>
      <c r="Q1477" t="n">
        <v>452.58</v>
      </c>
      <c r="R1477" t="n">
        <v>79.52</v>
      </c>
      <c r="S1477" t="n">
        <v>57.64</v>
      </c>
      <c r="T1477" t="n">
        <v>8801.030000000001</v>
      </c>
      <c r="U1477" t="n">
        <v>0.72</v>
      </c>
      <c r="V1477" t="n">
        <v>0.87</v>
      </c>
      <c r="W1477" t="n">
        <v>6.83</v>
      </c>
      <c r="X1477" t="n">
        <v>0.53</v>
      </c>
      <c r="Y1477" t="n">
        <v>1</v>
      </c>
      <c r="Z1477" t="n">
        <v>10</v>
      </c>
    </row>
    <row r="1478">
      <c r="A1478" t="n">
        <v>63</v>
      </c>
      <c r="B1478" t="n">
        <v>135</v>
      </c>
      <c r="C1478" t="inlineStr">
        <is>
          <t xml:space="preserve">CONCLUIDO	</t>
        </is>
      </c>
      <c r="D1478" t="n">
        <v>3.5651</v>
      </c>
      <c r="E1478" t="n">
        <v>28.05</v>
      </c>
      <c r="F1478" t="n">
        <v>24.24</v>
      </c>
      <c r="G1478" t="n">
        <v>76.54000000000001</v>
      </c>
      <c r="H1478" t="n">
        <v>1.01</v>
      </c>
      <c r="I1478" t="n">
        <v>19</v>
      </c>
      <c r="J1478" t="n">
        <v>294.2</v>
      </c>
      <c r="K1478" t="n">
        <v>59.89</v>
      </c>
      <c r="L1478" t="n">
        <v>16.75</v>
      </c>
      <c r="M1478" t="n">
        <v>17</v>
      </c>
      <c r="N1478" t="n">
        <v>82.56</v>
      </c>
      <c r="O1478" t="n">
        <v>36518.97</v>
      </c>
      <c r="P1478" t="n">
        <v>410.51</v>
      </c>
      <c r="Q1478" t="n">
        <v>452.59</v>
      </c>
      <c r="R1478" t="n">
        <v>79.04000000000001</v>
      </c>
      <c r="S1478" t="n">
        <v>57.64</v>
      </c>
      <c r="T1478" t="n">
        <v>8560.639999999999</v>
      </c>
      <c r="U1478" t="n">
        <v>0.73</v>
      </c>
      <c r="V1478" t="n">
        <v>0.87</v>
      </c>
      <c r="W1478" t="n">
        <v>6.82</v>
      </c>
      <c r="X1478" t="n">
        <v>0.51</v>
      </c>
      <c r="Y1478" t="n">
        <v>1</v>
      </c>
      <c r="Z1478" t="n">
        <v>10</v>
      </c>
    </row>
    <row r="1479">
      <c r="A1479" t="n">
        <v>64</v>
      </c>
      <c r="B1479" t="n">
        <v>135</v>
      </c>
      <c r="C1479" t="inlineStr">
        <is>
          <t xml:space="preserve">CONCLUIDO	</t>
        </is>
      </c>
      <c r="D1479" t="n">
        <v>3.5644</v>
      </c>
      <c r="E1479" t="n">
        <v>28.06</v>
      </c>
      <c r="F1479" t="n">
        <v>24.24</v>
      </c>
      <c r="G1479" t="n">
        <v>76.55</v>
      </c>
      <c r="H1479" t="n">
        <v>1.03</v>
      </c>
      <c r="I1479" t="n">
        <v>19</v>
      </c>
      <c r="J1479" t="n">
        <v>294.72</v>
      </c>
      <c r="K1479" t="n">
        <v>59.89</v>
      </c>
      <c r="L1479" t="n">
        <v>17</v>
      </c>
      <c r="M1479" t="n">
        <v>17</v>
      </c>
      <c r="N1479" t="n">
        <v>82.83</v>
      </c>
      <c r="O1479" t="n">
        <v>36582.62</v>
      </c>
      <c r="P1479" t="n">
        <v>410.57</v>
      </c>
      <c r="Q1479" t="n">
        <v>452.56</v>
      </c>
      <c r="R1479" t="n">
        <v>79.09</v>
      </c>
      <c r="S1479" t="n">
        <v>57.64</v>
      </c>
      <c r="T1479" t="n">
        <v>8589.870000000001</v>
      </c>
      <c r="U1479" t="n">
        <v>0.73</v>
      </c>
      <c r="V1479" t="n">
        <v>0.87</v>
      </c>
      <c r="W1479" t="n">
        <v>6.83</v>
      </c>
      <c r="X1479" t="n">
        <v>0.52</v>
      </c>
      <c r="Y1479" t="n">
        <v>1</v>
      </c>
      <c r="Z1479" t="n">
        <v>10</v>
      </c>
    </row>
    <row r="1480">
      <c r="A1480" t="n">
        <v>65</v>
      </c>
      <c r="B1480" t="n">
        <v>135</v>
      </c>
      <c r="C1480" t="inlineStr">
        <is>
          <t xml:space="preserve">CONCLUIDO	</t>
        </is>
      </c>
      <c r="D1480" t="n">
        <v>3.5744</v>
      </c>
      <c r="E1480" t="n">
        <v>27.98</v>
      </c>
      <c r="F1480" t="n">
        <v>24.21</v>
      </c>
      <c r="G1480" t="n">
        <v>80.70999999999999</v>
      </c>
      <c r="H1480" t="n">
        <v>1.04</v>
      </c>
      <c r="I1480" t="n">
        <v>18</v>
      </c>
      <c r="J1480" t="n">
        <v>295.23</v>
      </c>
      <c r="K1480" t="n">
        <v>59.89</v>
      </c>
      <c r="L1480" t="n">
        <v>17.25</v>
      </c>
      <c r="M1480" t="n">
        <v>16</v>
      </c>
      <c r="N1480" t="n">
        <v>83.09999999999999</v>
      </c>
      <c r="O1480" t="n">
        <v>36646.38</v>
      </c>
      <c r="P1480" t="n">
        <v>409.86</v>
      </c>
      <c r="Q1480" t="n">
        <v>452.58</v>
      </c>
      <c r="R1480" t="n">
        <v>78.28</v>
      </c>
      <c r="S1480" t="n">
        <v>57.64</v>
      </c>
      <c r="T1480" t="n">
        <v>8188.53</v>
      </c>
      <c r="U1480" t="n">
        <v>0.74</v>
      </c>
      <c r="V1480" t="n">
        <v>0.88</v>
      </c>
      <c r="W1480" t="n">
        <v>6.82</v>
      </c>
      <c r="X1480" t="n">
        <v>0.49</v>
      </c>
      <c r="Y1480" t="n">
        <v>1</v>
      </c>
      <c r="Z1480" t="n">
        <v>10</v>
      </c>
    </row>
    <row r="1481">
      <c r="A1481" t="n">
        <v>66</v>
      </c>
      <c r="B1481" t="n">
        <v>135</v>
      </c>
      <c r="C1481" t="inlineStr">
        <is>
          <t xml:space="preserve">CONCLUIDO	</t>
        </is>
      </c>
      <c r="D1481" t="n">
        <v>3.5737</v>
      </c>
      <c r="E1481" t="n">
        <v>27.98</v>
      </c>
      <c r="F1481" t="n">
        <v>24.22</v>
      </c>
      <c r="G1481" t="n">
        <v>80.73</v>
      </c>
      <c r="H1481" t="n">
        <v>1.05</v>
      </c>
      <c r="I1481" t="n">
        <v>18</v>
      </c>
      <c r="J1481" t="n">
        <v>295.75</v>
      </c>
      <c r="K1481" t="n">
        <v>59.89</v>
      </c>
      <c r="L1481" t="n">
        <v>17.5</v>
      </c>
      <c r="M1481" t="n">
        <v>16</v>
      </c>
      <c r="N1481" t="n">
        <v>83.36</v>
      </c>
      <c r="O1481" t="n">
        <v>36710.24</v>
      </c>
      <c r="P1481" t="n">
        <v>410.39</v>
      </c>
      <c r="Q1481" t="n">
        <v>452.61</v>
      </c>
      <c r="R1481" t="n">
        <v>78.22</v>
      </c>
      <c r="S1481" t="n">
        <v>57.64</v>
      </c>
      <c r="T1481" t="n">
        <v>8156.8</v>
      </c>
      <c r="U1481" t="n">
        <v>0.74</v>
      </c>
      <c r="V1481" t="n">
        <v>0.88</v>
      </c>
      <c r="W1481" t="n">
        <v>6.83</v>
      </c>
      <c r="X1481" t="n">
        <v>0.49</v>
      </c>
      <c r="Y1481" t="n">
        <v>1</v>
      </c>
      <c r="Z1481" t="n">
        <v>10</v>
      </c>
    </row>
    <row r="1482">
      <c r="A1482" t="n">
        <v>67</v>
      </c>
      <c r="B1482" t="n">
        <v>135</v>
      </c>
      <c r="C1482" t="inlineStr">
        <is>
          <t xml:space="preserve">CONCLUIDO	</t>
        </is>
      </c>
      <c r="D1482" t="n">
        <v>3.5735</v>
      </c>
      <c r="E1482" t="n">
        <v>27.98</v>
      </c>
      <c r="F1482" t="n">
        <v>24.22</v>
      </c>
      <c r="G1482" t="n">
        <v>80.73999999999999</v>
      </c>
      <c r="H1482" t="n">
        <v>1.07</v>
      </c>
      <c r="I1482" t="n">
        <v>18</v>
      </c>
      <c r="J1482" t="n">
        <v>296.27</v>
      </c>
      <c r="K1482" t="n">
        <v>59.89</v>
      </c>
      <c r="L1482" t="n">
        <v>17.75</v>
      </c>
      <c r="M1482" t="n">
        <v>16</v>
      </c>
      <c r="N1482" t="n">
        <v>83.63</v>
      </c>
      <c r="O1482" t="n">
        <v>36774.22</v>
      </c>
      <c r="P1482" t="n">
        <v>410.55</v>
      </c>
      <c r="Q1482" t="n">
        <v>452.63</v>
      </c>
      <c r="R1482" t="n">
        <v>78.59999999999999</v>
      </c>
      <c r="S1482" t="n">
        <v>57.64</v>
      </c>
      <c r="T1482" t="n">
        <v>8345.870000000001</v>
      </c>
      <c r="U1482" t="n">
        <v>0.73</v>
      </c>
      <c r="V1482" t="n">
        <v>0.88</v>
      </c>
      <c r="W1482" t="n">
        <v>6.82</v>
      </c>
      <c r="X1482" t="n">
        <v>0.49</v>
      </c>
      <c r="Y1482" t="n">
        <v>1</v>
      </c>
      <c r="Z1482" t="n">
        <v>10</v>
      </c>
    </row>
    <row r="1483">
      <c r="A1483" t="n">
        <v>68</v>
      </c>
      <c r="B1483" t="n">
        <v>135</v>
      </c>
      <c r="C1483" t="inlineStr">
        <is>
          <t xml:space="preserve">CONCLUIDO	</t>
        </is>
      </c>
      <c r="D1483" t="n">
        <v>3.5745</v>
      </c>
      <c r="E1483" t="n">
        <v>27.98</v>
      </c>
      <c r="F1483" t="n">
        <v>24.21</v>
      </c>
      <c r="G1483" t="n">
        <v>80.70999999999999</v>
      </c>
      <c r="H1483" t="n">
        <v>1.08</v>
      </c>
      <c r="I1483" t="n">
        <v>18</v>
      </c>
      <c r="J1483" t="n">
        <v>296.79</v>
      </c>
      <c r="K1483" t="n">
        <v>59.89</v>
      </c>
      <c r="L1483" t="n">
        <v>18</v>
      </c>
      <c r="M1483" t="n">
        <v>16</v>
      </c>
      <c r="N1483" t="n">
        <v>83.90000000000001</v>
      </c>
      <c r="O1483" t="n">
        <v>36838.32</v>
      </c>
      <c r="P1483" t="n">
        <v>410.28</v>
      </c>
      <c r="Q1483" t="n">
        <v>452.64</v>
      </c>
      <c r="R1483" t="n">
        <v>78.01000000000001</v>
      </c>
      <c r="S1483" t="n">
        <v>57.64</v>
      </c>
      <c r="T1483" t="n">
        <v>8054.24</v>
      </c>
      <c r="U1483" t="n">
        <v>0.74</v>
      </c>
      <c r="V1483" t="n">
        <v>0.88</v>
      </c>
      <c r="W1483" t="n">
        <v>6.83</v>
      </c>
      <c r="X1483" t="n">
        <v>0.49</v>
      </c>
      <c r="Y1483" t="n">
        <v>1</v>
      </c>
      <c r="Z1483" t="n">
        <v>10</v>
      </c>
    </row>
    <row r="1484">
      <c r="A1484" t="n">
        <v>69</v>
      </c>
      <c r="B1484" t="n">
        <v>135</v>
      </c>
      <c r="C1484" t="inlineStr">
        <is>
          <t xml:space="preserve">CONCLUIDO	</t>
        </is>
      </c>
      <c r="D1484" t="n">
        <v>3.5758</v>
      </c>
      <c r="E1484" t="n">
        <v>27.97</v>
      </c>
      <c r="F1484" t="n">
        <v>24.2</v>
      </c>
      <c r="G1484" t="n">
        <v>80.67</v>
      </c>
      <c r="H1484" t="n">
        <v>1.09</v>
      </c>
      <c r="I1484" t="n">
        <v>18</v>
      </c>
      <c r="J1484" t="n">
        <v>297.31</v>
      </c>
      <c r="K1484" t="n">
        <v>59.89</v>
      </c>
      <c r="L1484" t="n">
        <v>18.25</v>
      </c>
      <c r="M1484" t="n">
        <v>16</v>
      </c>
      <c r="N1484" t="n">
        <v>84.17</v>
      </c>
      <c r="O1484" t="n">
        <v>36902.52</v>
      </c>
      <c r="P1484" t="n">
        <v>409.48</v>
      </c>
      <c r="Q1484" t="n">
        <v>452.58</v>
      </c>
      <c r="R1484" t="n">
        <v>77.97</v>
      </c>
      <c r="S1484" t="n">
        <v>57.64</v>
      </c>
      <c r="T1484" t="n">
        <v>8034.1</v>
      </c>
      <c r="U1484" t="n">
        <v>0.74</v>
      </c>
      <c r="V1484" t="n">
        <v>0.88</v>
      </c>
      <c r="W1484" t="n">
        <v>6.82</v>
      </c>
      <c r="X1484" t="n">
        <v>0.48</v>
      </c>
      <c r="Y1484" t="n">
        <v>1</v>
      </c>
      <c r="Z1484" t="n">
        <v>10</v>
      </c>
    </row>
    <row r="1485">
      <c r="A1485" t="n">
        <v>70</v>
      </c>
      <c r="B1485" t="n">
        <v>135</v>
      </c>
      <c r="C1485" t="inlineStr">
        <is>
          <t xml:space="preserve">CONCLUIDO	</t>
        </is>
      </c>
      <c r="D1485" t="n">
        <v>3.5867</v>
      </c>
      <c r="E1485" t="n">
        <v>27.88</v>
      </c>
      <c r="F1485" t="n">
        <v>24.17</v>
      </c>
      <c r="G1485" t="n">
        <v>85.3</v>
      </c>
      <c r="H1485" t="n">
        <v>1.11</v>
      </c>
      <c r="I1485" t="n">
        <v>17</v>
      </c>
      <c r="J1485" t="n">
        <v>297.83</v>
      </c>
      <c r="K1485" t="n">
        <v>59.89</v>
      </c>
      <c r="L1485" t="n">
        <v>18.5</v>
      </c>
      <c r="M1485" t="n">
        <v>15</v>
      </c>
      <c r="N1485" t="n">
        <v>84.45</v>
      </c>
      <c r="O1485" t="n">
        <v>36966.84</v>
      </c>
      <c r="P1485" t="n">
        <v>409.17</v>
      </c>
      <c r="Q1485" t="n">
        <v>452.56</v>
      </c>
      <c r="R1485" t="n">
        <v>76.88</v>
      </c>
      <c r="S1485" t="n">
        <v>57.64</v>
      </c>
      <c r="T1485" t="n">
        <v>7493.39</v>
      </c>
      <c r="U1485" t="n">
        <v>0.75</v>
      </c>
      <c r="V1485" t="n">
        <v>0.88</v>
      </c>
      <c r="W1485" t="n">
        <v>6.82</v>
      </c>
      <c r="X1485" t="n">
        <v>0.44</v>
      </c>
      <c r="Y1485" t="n">
        <v>1</v>
      </c>
      <c r="Z1485" t="n">
        <v>10</v>
      </c>
    </row>
    <row r="1486">
      <c r="A1486" t="n">
        <v>71</v>
      </c>
      <c r="B1486" t="n">
        <v>135</v>
      </c>
      <c r="C1486" t="inlineStr">
        <is>
          <t xml:space="preserve">CONCLUIDO	</t>
        </is>
      </c>
      <c r="D1486" t="n">
        <v>3.5859</v>
      </c>
      <c r="E1486" t="n">
        <v>27.89</v>
      </c>
      <c r="F1486" t="n">
        <v>24.17</v>
      </c>
      <c r="G1486" t="n">
        <v>85.31999999999999</v>
      </c>
      <c r="H1486" t="n">
        <v>1.12</v>
      </c>
      <c r="I1486" t="n">
        <v>17</v>
      </c>
      <c r="J1486" t="n">
        <v>298.35</v>
      </c>
      <c r="K1486" t="n">
        <v>59.89</v>
      </c>
      <c r="L1486" t="n">
        <v>18.75</v>
      </c>
      <c r="M1486" t="n">
        <v>15</v>
      </c>
      <c r="N1486" t="n">
        <v>84.72</v>
      </c>
      <c r="O1486" t="n">
        <v>37031.27</v>
      </c>
      <c r="P1486" t="n">
        <v>409.5</v>
      </c>
      <c r="Q1486" t="n">
        <v>452.6</v>
      </c>
      <c r="R1486" t="n">
        <v>77.03</v>
      </c>
      <c r="S1486" t="n">
        <v>57.64</v>
      </c>
      <c r="T1486" t="n">
        <v>7569.84</v>
      </c>
      <c r="U1486" t="n">
        <v>0.75</v>
      </c>
      <c r="V1486" t="n">
        <v>0.88</v>
      </c>
      <c r="W1486" t="n">
        <v>6.82</v>
      </c>
      <c r="X1486" t="n">
        <v>0.45</v>
      </c>
      <c r="Y1486" t="n">
        <v>1</v>
      </c>
      <c r="Z1486" t="n">
        <v>10</v>
      </c>
    </row>
    <row r="1487">
      <c r="A1487" t="n">
        <v>72</v>
      </c>
      <c r="B1487" t="n">
        <v>135</v>
      </c>
      <c r="C1487" t="inlineStr">
        <is>
          <t xml:space="preserve">CONCLUIDO	</t>
        </is>
      </c>
      <c r="D1487" t="n">
        <v>3.5867</v>
      </c>
      <c r="E1487" t="n">
        <v>27.88</v>
      </c>
      <c r="F1487" t="n">
        <v>24.17</v>
      </c>
      <c r="G1487" t="n">
        <v>85.3</v>
      </c>
      <c r="H1487" t="n">
        <v>1.13</v>
      </c>
      <c r="I1487" t="n">
        <v>17</v>
      </c>
      <c r="J1487" t="n">
        <v>298.88</v>
      </c>
      <c r="K1487" t="n">
        <v>59.89</v>
      </c>
      <c r="L1487" t="n">
        <v>19</v>
      </c>
      <c r="M1487" t="n">
        <v>15</v>
      </c>
      <c r="N1487" t="n">
        <v>84.98999999999999</v>
      </c>
      <c r="O1487" t="n">
        <v>37095.82</v>
      </c>
      <c r="P1487" t="n">
        <v>409.75</v>
      </c>
      <c r="Q1487" t="n">
        <v>452.63</v>
      </c>
      <c r="R1487" t="n">
        <v>76.68000000000001</v>
      </c>
      <c r="S1487" t="n">
        <v>57.64</v>
      </c>
      <c r="T1487" t="n">
        <v>7390.69</v>
      </c>
      <c r="U1487" t="n">
        <v>0.75</v>
      </c>
      <c r="V1487" t="n">
        <v>0.88</v>
      </c>
      <c r="W1487" t="n">
        <v>6.82</v>
      </c>
      <c r="X1487" t="n">
        <v>0.44</v>
      </c>
      <c r="Y1487" t="n">
        <v>1</v>
      </c>
      <c r="Z1487" t="n">
        <v>10</v>
      </c>
    </row>
    <row r="1488">
      <c r="A1488" t="n">
        <v>73</v>
      </c>
      <c r="B1488" t="n">
        <v>135</v>
      </c>
      <c r="C1488" t="inlineStr">
        <is>
          <t xml:space="preserve">CONCLUIDO	</t>
        </is>
      </c>
      <c r="D1488" t="n">
        <v>3.5834</v>
      </c>
      <c r="E1488" t="n">
        <v>27.91</v>
      </c>
      <c r="F1488" t="n">
        <v>24.19</v>
      </c>
      <c r="G1488" t="n">
        <v>85.39</v>
      </c>
      <c r="H1488" t="n">
        <v>1.15</v>
      </c>
      <c r="I1488" t="n">
        <v>17</v>
      </c>
      <c r="J1488" t="n">
        <v>299.4</v>
      </c>
      <c r="K1488" t="n">
        <v>59.89</v>
      </c>
      <c r="L1488" t="n">
        <v>19.25</v>
      </c>
      <c r="M1488" t="n">
        <v>15</v>
      </c>
      <c r="N1488" t="n">
        <v>85.27</v>
      </c>
      <c r="O1488" t="n">
        <v>37160.49</v>
      </c>
      <c r="P1488" t="n">
        <v>409.99</v>
      </c>
      <c r="Q1488" t="n">
        <v>452.58</v>
      </c>
      <c r="R1488" t="n">
        <v>77.51000000000001</v>
      </c>
      <c r="S1488" t="n">
        <v>57.64</v>
      </c>
      <c r="T1488" t="n">
        <v>7805.71</v>
      </c>
      <c r="U1488" t="n">
        <v>0.74</v>
      </c>
      <c r="V1488" t="n">
        <v>0.88</v>
      </c>
      <c r="W1488" t="n">
        <v>6.83</v>
      </c>
      <c r="X1488" t="n">
        <v>0.47</v>
      </c>
      <c r="Y1488" t="n">
        <v>1</v>
      </c>
      <c r="Z1488" t="n">
        <v>10</v>
      </c>
    </row>
    <row r="1489">
      <c r="A1489" t="n">
        <v>74</v>
      </c>
      <c r="B1489" t="n">
        <v>135</v>
      </c>
      <c r="C1489" t="inlineStr">
        <is>
          <t xml:space="preserve">CONCLUIDO	</t>
        </is>
      </c>
      <c r="D1489" t="n">
        <v>3.5838</v>
      </c>
      <c r="E1489" t="n">
        <v>27.9</v>
      </c>
      <c r="F1489" t="n">
        <v>24.19</v>
      </c>
      <c r="G1489" t="n">
        <v>85.38</v>
      </c>
      <c r="H1489" t="n">
        <v>1.16</v>
      </c>
      <c r="I1489" t="n">
        <v>17</v>
      </c>
      <c r="J1489" t="n">
        <v>299.93</v>
      </c>
      <c r="K1489" t="n">
        <v>59.89</v>
      </c>
      <c r="L1489" t="n">
        <v>19.5</v>
      </c>
      <c r="M1489" t="n">
        <v>15</v>
      </c>
      <c r="N1489" t="n">
        <v>85.54000000000001</v>
      </c>
      <c r="O1489" t="n">
        <v>37225.39</v>
      </c>
      <c r="P1489" t="n">
        <v>409.77</v>
      </c>
      <c r="Q1489" t="n">
        <v>452.64</v>
      </c>
      <c r="R1489" t="n">
        <v>77.63</v>
      </c>
      <c r="S1489" t="n">
        <v>57.64</v>
      </c>
      <c r="T1489" t="n">
        <v>7870.26</v>
      </c>
      <c r="U1489" t="n">
        <v>0.74</v>
      </c>
      <c r="V1489" t="n">
        <v>0.88</v>
      </c>
      <c r="W1489" t="n">
        <v>6.82</v>
      </c>
      <c r="X1489" t="n">
        <v>0.47</v>
      </c>
      <c r="Y1489" t="n">
        <v>1</v>
      </c>
      <c r="Z1489" t="n">
        <v>10</v>
      </c>
    </row>
    <row r="1490">
      <c r="A1490" t="n">
        <v>75</v>
      </c>
      <c r="B1490" t="n">
        <v>135</v>
      </c>
      <c r="C1490" t="inlineStr">
        <is>
          <t xml:space="preserve">CONCLUIDO	</t>
        </is>
      </c>
      <c r="D1490" t="n">
        <v>3.5951</v>
      </c>
      <c r="E1490" t="n">
        <v>27.82</v>
      </c>
      <c r="F1490" t="n">
        <v>24.15</v>
      </c>
      <c r="G1490" t="n">
        <v>90.58</v>
      </c>
      <c r="H1490" t="n">
        <v>1.17</v>
      </c>
      <c r="I1490" t="n">
        <v>16</v>
      </c>
      <c r="J1490" t="n">
        <v>300.45</v>
      </c>
      <c r="K1490" t="n">
        <v>59.89</v>
      </c>
      <c r="L1490" t="n">
        <v>19.75</v>
      </c>
      <c r="M1490" t="n">
        <v>14</v>
      </c>
      <c r="N1490" t="n">
        <v>85.81999999999999</v>
      </c>
      <c r="O1490" t="n">
        <v>37290.29</v>
      </c>
      <c r="P1490" t="n">
        <v>409.14</v>
      </c>
      <c r="Q1490" t="n">
        <v>452.57</v>
      </c>
      <c r="R1490" t="n">
        <v>76.20999999999999</v>
      </c>
      <c r="S1490" t="n">
        <v>57.64</v>
      </c>
      <c r="T1490" t="n">
        <v>7162.99</v>
      </c>
      <c r="U1490" t="n">
        <v>0.76</v>
      </c>
      <c r="V1490" t="n">
        <v>0.88</v>
      </c>
      <c r="W1490" t="n">
        <v>6.82</v>
      </c>
      <c r="X1490" t="n">
        <v>0.43</v>
      </c>
      <c r="Y1490" t="n">
        <v>1</v>
      </c>
      <c r="Z1490" t="n">
        <v>10</v>
      </c>
    </row>
    <row r="1491">
      <c r="A1491" t="n">
        <v>76</v>
      </c>
      <c r="B1491" t="n">
        <v>135</v>
      </c>
      <c r="C1491" t="inlineStr">
        <is>
          <t xml:space="preserve">CONCLUIDO	</t>
        </is>
      </c>
      <c r="D1491" t="n">
        <v>3.5958</v>
      </c>
      <c r="E1491" t="n">
        <v>27.81</v>
      </c>
      <c r="F1491" t="n">
        <v>24.15</v>
      </c>
      <c r="G1491" t="n">
        <v>90.56</v>
      </c>
      <c r="H1491" t="n">
        <v>1.18</v>
      </c>
      <c r="I1491" t="n">
        <v>16</v>
      </c>
      <c r="J1491" t="n">
        <v>300.98</v>
      </c>
      <c r="K1491" t="n">
        <v>59.89</v>
      </c>
      <c r="L1491" t="n">
        <v>20</v>
      </c>
      <c r="M1491" t="n">
        <v>14</v>
      </c>
      <c r="N1491" t="n">
        <v>86.09</v>
      </c>
      <c r="O1491" t="n">
        <v>37355.31</v>
      </c>
      <c r="P1491" t="n">
        <v>409.24</v>
      </c>
      <c r="Q1491" t="n">
        <v>452.58</v>
      </c>
      <c r="R1491" t="n">
        <v>76.19</v>
      </c>
      <c r="S1491" t="n">
        <v>57.64</v>
      </c>
      <c r="T1491" t="n">
        <v>7151.17</v>
      </c>
      <c r="U1491" t="n">
        <v>0.76</v>
      </c>
      <c r="V1491" t="n">
        <v>0.88</v>
      </c>
      <c r="W1491" t="n">
        <v>6.82</v>
      </c>
      <c r="X1491" t="n">
        <v>0.42</v>
      </c>
      <c r="Y1491" t="n">
        <v>1</v>
      </c>
      <c r="Z1491" t="n">
        <v>10</v>
      </c>
    </row>
    <row r="1492">
      <c r="A1492" t="n">
        <v>77</v>
      </c>
      <c r="B1492" t="n">
        <v>135</v>
      </c>
      <c r="C1492" t="inlineStr">
        <is>
          <t xml:space="preserve">CONCLUIDO	</t>
        </is>
      </c>
      <c r="D1492" t="n">
        <v>3.595</v>
      </c>
      <c r="E1492" t="n">
        <v>27.82</v>
      </c>
      <c r="F1492" t="n">
        <v>24.15</v>
      </c>
      <c r="G1492" t="n">
        <v>90.58</v>
      </c>
      <c r="H1492" t="n">
        <v>1.2</v>
      </c>
      <c r="I1492" t="n">
        <v>16</v>
      </c>
      <c r="J1492" t="n">
        <v>301.51</v>
      </c>
      <c r="K1492" t="n">
        <v>59.89</v>
      </c>
      <c r="L1492" t="n">
        <v>20.25</v>
      </c>
      <c r="M1492" t="n">
        <v>14</v>
      </c>
      <c r="N1492" t="n">
        <v>86.37</v>
      </c>
      <c r="O1492" t="n">
        <v>37420.44</v>
      </c>
      <c r="P1492" t="n">
        <v>409.32</v>
      </c>
      <c r="Q1492" t="n">
        <v>452.61</v>
      </c>
      <c r="R1492" t="n">
        <v>76.3</v>
      </c>
      <c r="S1492" t="n">
        <v>57.64</v>
      </c>
      <c r="T1492" t="n">
        <v>7207.79</v>
      </c>
      <c r="U1492" t="n">
        <v>0.76</v>
      </c>
      <c r="V1492" t="n">
        <v>0.88</v>
      </c>
      <c r="W1492" t="n">
        <v>6.82</v>
      </c>
      <c r="X1492" t="n">
        <v>0.43</v>
      </c>
      <c r="Y1492" t="n">
        <v>1</v>
      </c>
      <c r="Z1492" t="n">
        <v>10</v>
      </c>
    </row>
    <row r="1493">
      <c r="A1493" t="n">
        <v>78</v>
      </c>
      <c r="B1493" t="n">
        <v>135</v>
      </c>
      <c r="C1493" t="inlineStr">
        <is>
          <t xml:space="preserve">CONCLUIDO	</t>
        </is>
      </c>
      <c r="D1493" t="n">
        <v>3.5943</v>
      </c>
      <c r="E1493" t="n">
        <v>27.82</v>
      </c>
      <c r="F1493" t="n">
        <v>24.16</v>
      </c>
      <c r="G1493" t="n">
        <v>90.59999999999999</v>
      </c>
      <c r="H1493" t="n">
        <v>1.21</v>
      </c>
      <c r="I1493" t="n">
        <v>16</v>
      </c>
      <c r="J1493" t="n">
        <v>302.04</v>
      </c>
      <c r="K1493" t="n">
        <v>59.89</v>
      </c>
      <c r="L1493" t="n">
        <v>20.5</v>
      </c>
      <c r="M1493" t="n">
        <v>14</v>
      </c>
      <c r="N1493" t="n">
        <v>86.65000000000001</v>
      </c>
      <c r="O1493" t="n">
        <v>37485.7</v>
      </c>
      <c r="P1493" t="n">
        <v>409.55</v>
      </c>
      <c r="Q1493" t="n">
        <v>452.58</v>
      </c>
      <c r="R1493" t="n">
        <v>76.59999999999999</v>
      </c>
      <c r="S1493" t="n">
        <v>57.64</v>
      </c>
      <c r="T1493" t="n">
        <v>7359.52</v>
      </c>
      <c r="U1493" t="n">
        <v>0.75</v>
      </c>
      <c r="V1493" t="n">
        <v>0.88</v>
      </c>
      <c r="W1493" t="n">
        <v>6.82</v>
      </c>
      <c r="X1493" t="n">
        <v>0.43</v>
      </c>
      <c r="Y1493" t="n">
        <v>1</v>
      </c>
      <c r="Z1493" t="n">
        <v>10</v>
      </c>
    </row>
    <row r="1494">
      <c r="A1494" t="n">
        <v>79</v>
      </c>
      <c r="B1494" t="n">
        <v>135</v>
      </c>
      <c r="C1494" t="inlineStr">
        <is>
          <t xml:space="preserve">CONCLUIDO	</t>
        </is>
      </c>
      <c r="D1494" t="n">
        <v>3.5939</v>
      </c>
      <c r="E1494" t="n">
        <v>27.83</v>
      </c>
      <c r="F1494" t="n">
        <v>24.16</v>
      </c>
      <c r="G1494" t="n">
        <v>90.61</v>
      </c>
      <c r="H1494" t="n">
        <v>1.22</v>
      </c>
      <c r="I1494" t="n">
        <v>16</v>
      </c>
      <c r="J1494" t="n">
        <v>302.57</v>
      </c>
      <c r="K1494" t="n">
        <v>59.89</v>
      </c>
      <c r="L1494" t="n">
        <v>20.75</v>
      </c>
      <c r="M1494" t="n">
        <v>14</v>
      </c>
      <c r="N1494" t="n">
        <v>86.93000000000001</v>
      </c>
      <c r="O1494" t="n">
        <v>37551.07</v>
      </c>
      <c r="P1494" t="n">
        <v>409.25</v>
      </c>
      <c r="Q1494" t="n">
        <v>452.59</v>
      </c>
      <c r="R1494" t="n">
        <v>76.54000000000001</v>
      </c>
      <c r="S1494" t="n">
        <v>57.64</v>
      </c>
      <c r="T1494" t="n">
        <v>7330.15</v>
      </c>
      <c r="U1494" t="n">
        <v>0.75</v>
      </c>
      <c r="V1494" t="n">
        <v>0.88</v>
      </c>
      <c r="W1494" t="n">
        <v>6.82</v>
      </c>
      <c r="X1494" t="n">
        <v>0.44</v>
      </c>
      <c r="Y1494" t="n">
        <v>1</v>
      </c>
      <c r="Z1494" t="n">
        <v>10</v>
      </c>
    </row>
    <row r="1495">
      <c r="A1495" t="n">
        <v>80</v>
      </c>
      <c r="B1495" t="n">
        <v>135</v>
      </c>
      <c r="C1495" t="inlineStr">
        <is>
          <t xml:space="preserve">CONCLUIDO	</t>
        </is>
      </c>
      <c r="D1495" t="n">
        <v>3.6049</v>
      </c>
      <c r="E1495" t="n">
        <v>27.74</v>
      </c>
      <c r="F1495" t="n">
        <v>24.13</v>
      </c>
      <c r="G1495" t="n">
        <v>96.51000000000001</v>
      </c>
      <c r="H1495" t="n">
        <v>1.23</v>
      </c>
      <c r="I1495" t="n">
        <v>15</v>
      </c>
      <c r="J1495" t="n">
        <v>303.1</v>
      </c>
      <c r="K1495" t="n">
        <v>59.89</v>
      </c>
      <c r="L1495" t="n">
        <v>21</v>
      </c>
      <c r="M1495" t="n">
        <v>13</v>
      </c>
      <c r="N1495" t="n">
        <v>87.20999999999999</v>
      </c>
      <c r="O1495" t="n">
        <v>37616.56</v>
      </c>
      <c r="P1495" t="n">
        <v>408.54</v>
      </c>
      <c r="Q1495" t="n">
        <v>452.62</v>
      </c>
      <c r="R1495" t="n">
        <v>75.58</v>
      </c>
      <c r="S1495" t="n">
        <v>57.64</v>
      </c>
      <c r="T1495" t="n">
        <v>6854.67</v>
      </c>
      <c r="U1495" t="n">
        <v>0.76</v>
      </c>
      <c r="V1495" t="n">
        <v>0.88</v>
      </c>
      <c r="W1495" t="n">
        <v>6.82</v>
      </c>
      <c r="X1495" t="n">
        <v>0.4</v>
      </c>
      <c r="Y1495" t="n">
        <v>1</v>
      </c>
      <c r="Z1495" t="n">
        <v>10</v>
      </c>
    </row>
    <row r="1496">
      <c r="A1496" t="n">
        <v>81</v>
      </c>
      <c r="B1496" t="n">
        <v>135</v>
      </c>
      <c r="C1496" t="inlineStr">
        <is>
          <t xml:space="preserve">CONCLUIDO	</t>
        </is>
      </c>
      <c r="D1496" t="n">
        <v>3.6068</v>
      </c>
      <c r="E1496" t="n">
        <v>27.73</v>
      </c>
      <c r="F1496" t="n">
        <v>24.11</v>
      </c>
      <c r="G1496" t="n">
        <v>96.45999999999999</v>
      </c>
      <c r="H1496" t="n">
        <v>1.25</v>
      </c>
      <c r="I1496" t="n">
        <v>15</v>
      </c>
      <c r="J1496" t="n">
        <v>303.63</v>
      </c>
      <c r="K1496" t="n">
        <v>59.89</v>
      </c>
      <c r="L1496" t="n">
        <v>21.25</v>
      </c>
      <c r="M1496" t="n">
        <v>13</v>
      </c>
      <c r="N1496" t="n">
        <v>87.48999999999999</v>
      </c>
      <c r="O1496" t="n">
        <v>37682.17</v>
      </c>
      <c r="P1496" t="n">
        <v>408.42</v>
      </c>
      <c r="Q1496" t="n">
        <v>452.58</v>
      </c>
      <c r="R1496" t="n">
        <v>74.95</v>
      </c>
      <c r="S1496" t="n">
        <v>57.64</v>
      </c>
      <c r="T1496" t="n">
        <v>6536.1</v>
      </c>
      <c r="U1496" t="n">
        <v>0.77</v>
      </c>
      <c r="V1496" t="n">
        <v>0.88</v>
      </c>
      <c r="W1496" t="n">
        <v>6.82</v>
      </c>
      <c r="X1496" t="n">
        <v>0.39</v>
      </c>
      <c r="Y1496" t="n">
        <v>1</v>
      </c>
      <c r="Z1496" t="n">
        <v>10</v>
      </c>
    </row>
    <row r="1497">
      <c r="A1497" t="n">
        <v>82</v>
      </c>
      <c r="B1497" t="n">
        <v>135</v>
      </c>
      <c r="C1497" t="inlineStr">
        <is>
          <t xml:space="preserve">CONCLUIDO	</t>
        </is>
      </c>
      <c r="D1497" t="n">
        <v>3.6036</v>
      </c>
      <c r="E1497" t="n">
        <v>27.75</v>
      </c>
      <c r="F1497" t="n">
        <v>24.14</v>
      </c>
      <c r="G1497" t="n">
        <v>96.55</v>
      </c>
      <c r="H1497" t="n">
        <v>1.26</v>
      </c>
      <c r="I1497" t="n">
        <v>15</v>
      </c>
      <c r="J1497" t="n">
        <v>304.16</v>
      </c>
      <c r="K1497" t="n">
        <v>59.89</v>
      </c>
      <c r="L1497" t="n">
        <v>21.5</v>
      </c>
      <c r="M1497" t="n">
        <v>13</v>
      </c>
      <c r="N1497" t="n">
        <v>87.78</v>
      </c>
      <c r="O1497" t="n">
        <v>37747.91</v>
      </c>
      <c r="P1497" t="n">
        <v>408.85</v>
      </c>
      <c r="Q1497" t="n">
        <v>452.64</v>
      </c>
      <c r="R1497" t="n">
        <v>75.77</v>
      </c>
      <c r="S1497" t="n">
        <v>57.64</v>
      </c>
      <c r="T1497" t="n">
        <v>6946.09</v>
      </c>
      <c r="U1497" t="n">
        <v>0.76</v>
      </c>
      <c r="V1497" t="n">
        <v>0.88</v>
      </c>
      <c r="W1497" t="n">
        <v>6.82</v>
      </c>
      <c r="X1497" t="n">
        <v>0.41</v>
      </c>
      <c r="Y1497" t="n">
        <v>1</v>
      </c>
      <c r="Z1497" t="n">
        <v>10</v>
      </c>
    </row>
    <row r="1498">
      <c r="A1498" t="n">
        <v>83</v>
      </c>
      <c r="B1498" t="n">
        <v>135</v>
      </c>
      <c r="C1498" t="inlineStr">
        <is>
          <t xml:space="preserve">CONCLUIDO	</t>
        </is>
      </c>
      <c r="D1498" t="n">
        <v>3.6058</v>
      </c>
      <c r="E1498" t="n">
        <v>27.73</v>
      </c>
      <c r="F1498" t="n">
        <v>24.12</v>
      </c>
      <c r="G1498" t="n">
        <v>96.48999999999999</v>
      </c>
      <c r="H1498" t="n">
        <v>1.27</v>
      </c>
      <c r="I1498" t="n">
        <v>15</v>
      </c>
      <c r="J1498" t="n">
        <v>304.7</v>
      </c>
      <c r="K1498" t="n">
        <v>59.89</v>
      </c>
      <c r="L1498" t="n">
        <v>21.75</v>
      </c>
      <c r="M1498" t="n">
        <v>13</v>
      </c>
      <c r="N1498" t="n">
        <v>88.06</v>
      </c>
      <c r="O1498" t="n">
        <v>37813.76</v>
      </c>
      <c r="P1498" t="n">
        <v>408.66</v>
      </c>
      <c r="Q1498" t="n">
        <v>452.56</v>
      </c>
      <c r="R1498" t="n">
        <v>75.25</v>
      </c>
      <c r="S1498" t="n">
        <v>57.64</v>
      </c>
      <c r="T1498" t="n">
        <v>6690.2</v>
      </c>
      <c r="U1498" t="n">
        <v>0.77</v>
      </c>
      <c r="V1498" t="n">
        <v>0.88</v>
      </c>
      <c r="W1498" t="n">
        <v>6.82</v>
      </c>
      <c r="X1498" t="n">
        <v>0.4</v>
      </c>
      <c r="Y1498" t="n">
        <v>1</v>
      </c>
      <c r="Z1498" t="n">
        <v>10</v>
      </c>
    </row>
    <row r="1499">
      <c r="A1499" t="n">
        <v>84</v>
      </c>
      <c r="B1499" t="n">
        <v>135</v>
      </c>
      <c r="C1499" t="inlineStr">
        <is>
          <t xml:space="preserve">CONCLUIDO	</t>
        </is>
      </c>
      <c r="D1499" t="n">
        <v>3.6047</v>
      </c>
      <c r="E1499" t="n">
        <v>27.74</v>
      </c>
      <c r="F1499" t="n">
        <v>24.13</v>
      </c>
      <c r="G1499" t="n">
        <v>96.52</v>
      </c>
      <c r="H1499" t="n">
        <v>1.28</v>
      </c>
      <c r="I1499" t="n">
        <v>15</v>
      </c>
      <c r="J1499" t="n">
        <v>305.23</v>
      </c>
      <c r="K1499" t="n">
        <v>59.89</v>
      </c>
      <c r="L1499" t="n">
        <v>22</v>
      </c>
      <c r="M1499" t="n">
        <v>13</v>
      </c>
      <c r="N1499" t="n">
        <v>88.34999999999999</v>
      </c>
      <c r="O1499" t="n">
        <v>37879.74</v>
      </c>
      <c r="P1499" t="n">
        <v>408.77</v>
      </c>
      <c r="Q1499" t="n">
        <v>452.57</v>
      </c>
      <c r="R1499" t="n">
        <v>75.36</v>
      </c>
      <c r="S1499" t="n">
        <v>57.64</v>
      </c>
      <c r="T1499" t="n">
        <v>6744.2</v>
      </c>
      <c r="U1499" t="n">
        <v>0.76</v>
      </c>
      <c r="V1499" t="n">
        <v>0.88</v>
      </c>
      <c r="W1499" t="n">
        <v>6.82</v>
      </c>
      <c r="X1499" t="n">
        <v>0.41</v>
      </c>
      <c r="Y1499" t="n">
        <v>1</v>
      </c>
      <c r="Z1499" t="n">
        <v>10</v>
      </c>
    </row>
    <row r="1500">
      <c r="A1500" t="n">
        <v>85</v>
      </c>
      <c r="B1500" t="n">
        <v>135</v>
      </c>
      <c r="C1500" t="inlineStr">
        <is>
          <t xml:space="preserve">CONCLUIDO	</t>
        </is>
      </c>
      <c r="D1500" t="n">
        <v>3.6066</v>
      </c>
      <c r="E1500" t="n">
        <v>27.73</v>
      </c>
      <c r="F1500" t="n">
        <v>24.12</v>
      </c>
      <c r="G1500" t="n">
        <v>96.45999999999999</v>
      </c>
      <c r="H1500" t="n">
        <v>1.3</v>
      </c>
      <c r="I1500" t="n">
        <v>15</v>
      </c>
      <c r="J1500" t="n">
        <v>305.77</v>
      </c>
      <c r="K1500" t="n">
        <v>59.89</v>
      </c>
      <c r="L1500" t="n">
        <v>22.25</v>
      </c>
      <c r="M1500" t="n">
        <v>13</v>
      </c>
      <c r="N1500" t="n">
        <v>88.63</v>
      </c>
      <c r="O1500" t="n">
        <v>37945.85</v>
      </c>
      <c r="P1500" t="n">
        <v>408.35</v>
      </c>
      <c r="Q1500" t="n">
        <v>452.58</v>
      </c>
      <c r="R1500" t="n">
        <v>75</v>
      </c>
      <c r="S1500" t="n">
        <v>57.64</v>
      </c>
      <c r="T1500" t="n">
        <v>6562.04</v>
      </c>
      <c r="U1500" t="n">
        <v>0.77</v>
      </c>
      <c r="V1500" t="n">
        <v>0.88</v>
      </c>
      <c r="W1500" t="n">
        <v>6.82</v>
      </c>
      <c r="X1500" t="n">
        <v>0.39</v>
      </c>
      <c r="Y1500" t="n">
        <v>1</v>
      </c>
      <c r="Z1500" t="n">
        <v>10</v>
      </c>
    </row>
    <row r="1501">
      <c r="A1501" t="n">
        <v>86</v>
      </c>
      <c r="B1501" t="n">
        <v>135</v>
      </c>
      <c r="C1501" t="inlineStr">
        <is>
          <t xml:space="preserve">CONCLUIDO	</t>
        </is>
      </c>
      <c r="D1501" t="n">
        <v>3.616</v>
      </c>
      <c r="E1501" t="n">
        <v>27.66</v>
      </c>
      <c r="F1501" t="n">
        <v>24.09</v>
      </c>
      <c r="G1501" t="n">
        <v>103.26</v>
      </c>
      <c r="H1501" t="n">
        <v>1.31</v>
      </c>
      <c r="I1501" t="n">
        <v>14</v>
      </c>
      <c r="J1501" t="n">
        <v>306.31</v>
      </c>
      <c r="K1501" t="n">
        <v>59.89</v>
      </c>
      <c r="L1501" t="n">
        <v>22.5</v>
      </c>
      <c r="M1501" t="n">
        <v>12</v>
      </c>
      <c r="N1501" t="n">
        <v>88.92</v>
      </c>
      <c r="O1501" t="n">
        <v>38012.07</v>
      </c>
      <c r="P1501" t="n">
        <v>407.98</v>
      </c>
      <c r="Q1501" t="n">
        <v>452.57</v>
      </c>
      <c r="R1501" t="n">
        <v>74.34999999999999</v>
      </c>
      <c r="S1501" t="n">
        <v>57.64</v>
      </c>
      <c r="T1501" t="n">
        <v>6242.37</v>
      </c>
      <c r="U1501" t="n">
        <v>0.78</v>
      </c>
      <c r="V1501" t="n">
        <v>0.88</v>
      </c>
      <c r="W1501" t="n">
        <v>6.82</v>
      </c>
      <c r="X1501" t="n">
        <v>0.37</v>
      </c>
      <c r="Y1501" t="n">
        <v>1</v>
      </c>
      <c r="Z1501" t="n">
        <v>10</v>
      </c>
    </row>
    <row r="1502">
      <c r="A1502" t="n">
        <v>87</v>
      </c>
      <c r="B1502" t="n">
        <v>135</v>
      </c>
      <c r="C1502" t="inlineStr">
        <is>
          <t xml:space="preserve">CONCLUIDO	</t>
        </is>
      </c>
      <c r="D1502" t="n">
        <v>3.6143</v>
      </c>
      <c r="E1502" t="n">
        <v>27.67</v>
      </c>
      <c r="F1502" t="n">
        <v>24.11</v>
      </c>
      <c r="G1502" t="n">
        <v>103.32</v>
      </c>
      <c r="H1502" t="n">
        <v>1.32</v>
      </c>
      <c r="I1502" t="n">
        <v>14</v>
      </c>
      <c r="J1502" t="n">
        <v>306.84</v>
      </c>
      <c r="K1502" t="n">
        <v>59.89</v>
      </c>
      <c r="L1502" t="n">
        <v>22.75</v>
      </c>
      <c r="M1502" t="n">
        <v>12</v>
      </c>
      <c r="N1502" t="n">
        <v>89.20999999999999</v>
      </c>
      <c r="O1502" t="n">
        <v>38078.42</v>
      </c>
      <c r="P1502" t="n">
        <v>408.84</v>
      </c>
      <c r="Q1502" t="n">
        <v>452.58</v>
      </c>
      <c r="R1502" t="n">
        <v>74.86</v>
      </c>
      <c r="S1502" t="n">
        <v>57.64</v>
      </c>
      <c r="T1502" t="n">
        <v>6499.18</v>
      </c>
      <c r="U1502" t="n">
        <v>0.77</v>
      </c>
      <c r="V1502" t="n">
        <v>0.88</v>
      </c>
      <c r="W1502" t="n">
        <v>6.82</v>
      </c>
      <c r="X1502" t="n">
        <v>0.38</v>
      </c>
      <c r="Y1502" t="n">
        <v>1</v>
      </c>
      <c r="Z1502" t="n">
        <v>10</v>
      </c>
    </row>
    <row r="1503">
      <c r="A1503" t="n">
        <v>88</v>
      </c>
      <c r="B1503" t="n">
        <v>135</v>
      </c>
      <c r="C1503" t="inlineStr">
        <is>
          <t xml:space="preserve">CONCLUIDO	</t>
        </is>
      </c>
      <c r="D1503" t="n">
        <v>3.6165</v>
      </c>
      <c r="E1503" t="n">
        <v>27.65</v>
      </c>
      <c r="F1503" t="n">
        <v>24.09</v>
      </c>
      <c r="G1503" t="n">
        <v>103.24</v>
      </c>
      <c r="H1503" t="n">
        <v>1.33</v>
      </c>
      <c r="I1503" t="n">
        <v>14</v>
      </c>
      <c r="J1503" t="n">
        <v>307.38</v>
      </c>
      <c r="K1503" t="n">
        <v>59.89</v>
      </c>
      <c r="L1503" t="n">
        <v>23</v>
      </c>
      <c r="M1503" t="n">
        <v>12</v>
      </c>
      <c r="N1503" t="n">
        <v>89.5</v>
      </c>
      <c r="O1503" t="n">
        <v>38144.9</v>
      </c>
      <c r="P1503" t="n">
        <v>408.49</v>
      </c>
      <c r="Q1503" t="n">
        <v>452.56</v>
      </c>
      <c r="R1503" t="n">
        <v>74.11</v>
      </c>
      <c r="S1503" t="n">
        <v>57.64</v>
      </c>
      <c r="T1503" t="n">
        <v>6122.91</v>
      </c>
      <c r="U1503" t="n">
        <v>0.78</v>
      </c>
      <c r="V1503" t="n">
        <v>0.88</v>
      </c>
      <c r="W1503" t="n">
        <v>6.82</v>
      </c>
      <c r="X1503" t="n">
        <v>0.37</v>
      </c>
      <c r="Y1503" t="n">
        <v>1</v>
      </c>
      <c r="Z1503" t="n">
        <v>10</v>
      </c>
    </row>
    <row r="1504">
      <c r="A1504" t="n">
        <v>89</v>
      </c>
      <c r="B1504" t="n">
        <v>135</v>
      </c>
      <c r="C1504" t="inlineStr">
        <is>
          <t xml:space="preserve">CONCLUIDO	</t>
        </is>
      </c>
      <c r="D1504" t="n">
        <v>3.6164</v>
      </c>
      <c r="E1504" t="n">
        <v>27.65</v>
      </c>
      <c r="F1504" t="n">
        <v>24.09</v>
      </c>
      <c r="G1504" t="n">
        <v>103.25</v>
      </c>
      <c r="H1504" t="n">
        <v>1.35</v>
      </c>
      <c r="I1504" t="n">
        <v>14</v>
      </c>
      <c r="J1504" t="n">
        <v>307.92</v>
      </c>
      <c r="K1504" t="n">
        <v>59.89</v>
      </c>
      <c r="L1504" t="n">
        <v>23.25</v>
      </c>
      <c r="M1504" t="n">
        <v>12</v>
      </c>
      <c r="N1504" t="n">
        <v>89.79000000000001</v>
      </c>
      <c r="O1504" t="n">
        <v>38211.5</v>
      </c>
      <c r="P1504" t="n">
        <v>408.55</v>
      </c>
      <c r="Q1504" t="n">
        <v>452.55</v>
      </c>
      <c r="R1504" t="n">
        <v>74.2</v>
      </c>
      <c r="S1504" t="n">
        <v>57.64</v>
      </c>
      <c r="T1504" t="n">
        <v>6168.36</v>
      </c>
      <c r="U1504" t="n">
        <v>0.78</v>
      </c>
      <c r="V1504" t="n">
        <v>0.88</v>
      </c>
      <c r="W1504" t="n">
        <v>6.82</v>
      </c>
      <c r="X1504" t="n">
        <v>0.37</v>
      </c>
      <c r="Y1504" t="n">
        <v>1</v>
      </c>
      <c r="Z1504" t="n">
        <v>10</v>
      </c>
    </row>
    <row r="1505">
      <c r="A1505" t="n">
        <v>90</v>
      </c>
      <c r="B1505" t="n">
        <v>135</v>
      </c>
      <c r="C1505" t="inlineStr">
        <is>
          <t xml:space="preserve">CONCLUIDO	</t>
        </is>
      </c>
      <c r="D1505" t="n">
        <v>3.6155</v>
      </c>
      <c r="E1505" t="n">
        <v>27.66</v>
      </c>
      <c r="F1505" t="n">
        <v>24.1</v>
      </c>
      <c r="G1505" t="n">
        <v>103.28</v>
      </c>
      <c r="H1505" t="n">
        <v>1.36</v>
      </c>
      <c r="I1505" t="n">
        <v>14</v>
      </c>
      <c r="J1505" t="n">
        <v>308.46</v>
      </c>
      <c r="K1505" t="n">
        <v>59.89</v>
      </c>
      <c r="L1505" t="n">
        <v>23.5</v>
      </c>
      <c r="M1505" t="n">
        <v>12</v>
      </c>
      <c r="N1505" t="n">
        <v>90.08</v>
      </c>
      <c r="O1505" t="n">
        <v>38278.23</v>
      </c>
      <c r="P1505" t="n">
        <v>408.47</v>
      </c>
      <c r="Q1505" t="n">
        <v>452.57</v>
      </c>
      <c r="R1505" t="n">
        <v>74.51000000000001</v>
      </c>
      <c r="S1505" t="n">
        <v>57.64</v>
      </c>
      <c r="T1505" t="n">
        <v>6321.99</v>
      </c>
      <c r="U1505" t="n">
        <v>0.77</v>
      </c>
      <c r="V1505" t="n">
        <v>0.88</v>
      </c>
      <c r="W1505" t="n">
        <v>6.82</v>
      </c>
      <c r="X1505" t="n">
        <v>0.37</v>
      </c>
      <c r="Y1505" t="n">
        <v>1</v>
      </c>
      <c r="Z1505" t="n">
        <v>10</v>
      </c>
    </row>
    <row r="1506">
      <c r="A1506" t="n">
        <v>91</v>
      </c>
      <c r="B1506" t="n">
        <v>135</v>
      </c>
      <c r="C1506" t="inlineStr">
        <is>
          <t xml:space="preserve">CONCLUIDO	</t>
        </is>
      </c>
      <c r="D1506" t="n">
        <v>3.6159</v>
      </c>
      <c r="E1506" t="n">
        <v>27.66</v>
      </c>
      <c r="F1506" t="n">
        <v>24.09</v>
      </c>
      <c r="G1506" t="n">
        <v>103.26</v>
      </c>
      <c r="H1506" t="n">
        <v>1.37</v>
      </c>
      <c r="I1506" t="n">
        <v>14</v>
      </c>
      <c r="J1506" t="n">
        <v>309.01</v>
      </c>
      <c r="K1506" t="n">
        <v>59.89</v>
      </c>
      <c r="L1506" t="n">
        <v>23.75</v>
      </c>
      <c r="M1506" t="n">
        <v>12</v>
      </c>
      <c r="N1506" t="n">
        <v>90.37</v>
      </c>
      <c r="O1506" t="n">
        <v>38345.09</v>
      </c>
      <c r="P1506" t="n">
        <v>408.27</v>
      </c>
      <c r="Q1506" t="n">
        <v>452.55</v>
      </c>
      <c r="R1506" t="n">
        <v>74.09</v>
      </c>
      <c r="S1506" t="n">
        <v>57.64</v>
      </c>
      <c r="T1506" t="n">
        <v>6114.92</v>
      </c>
      <c r="U1506" t="n">
        <v>0.78</v>
      </c>
      <c r="V1506" t="n">
        <v>0.88</v>
      </c>
      <c r="W1506" t="n">
        <v>6.83</v>
      </c>
      <c r="X1506" t="n">
        <v>0.37</v>
      </c>
      <c r="Y1506" t="n">
        <v>1</v>
      </c>
      <c r="Z1506" t="n">
        <v>10</v>
      </c>
    </row>
    <row r="1507">
      <c r="A1507" t="n">
        <v>92</v>
      </c>
      <c r="B1507" t="n">
        <v>135</v>
      </c>
      <c r="C1507" t="inlineStr">
        <is>
          <t xml:space="preserve">CONCLUIDO	</t>
        </is>
      </c>
      <c r="D1507" t="n">
        <v>3.6148</v>
      </c>
      <c r="E1507" t="n">
        <v>27.66</v>
      </c>
      <c r="F1507" t="n">
        <v>24.1</v>
      </c>
      <c r="G1507" t="n">
        <v>103.3</v>
      </c>
      <c r="H1507" t="n">
        <v>1.38</v>
      </c>
      <c r="I1507" t="n">
        <v>14</v>
      </c>
      <c r="J1507" t="n">
        <v>309.55</v>
      </c>
      <c r="K1507" t="n">
        <v>59.89</v>
      </c>
      <c r="L1507" t="n">
        <v>24</v>
      </c>
      <c r="M1507" t="n">
        <v>12</v>
      </c>
      <c r="N1507" t="n">
        <v>90.66</v>
      </c>
      <c r="O1507" t="n">
        <v>38412.07</v>
      </c>
      <c r="P1507" t="n">
        <v>407.83</v>
      </c>
      <c r="Q1507" t="n">
        <v>452.56</v>
      </c>
      <c r="R1507" t="n">
        <v>74.56</v>
      </c>
      <c r="S1507" t="n">
        <v>57.64</v>
      </c>
      <c r="T1507" t="n">
        <v>6348.32</v>
      </c>
      <c r="U1507" t="n">
        <v>0.77</v>
      </c>
      <c r="V1507" t="n">
        <v>0.88</v>
      </c>
      <c r="W1507" t="n">
        <v>6.82</v>
      </c>
      <c r="X1507" t="n">
        <v>0.38</v>
      </c>
      <c r="Y1507" t="n">
        <v>1</v>
      </c>
      <c r="Z1507" t="n">
        <v>10</v>
      </c>
    </row>
    <row r="1508">
      <c r="A1508" t="n">
        <v>93</v>
      </c>
      <c r="B1508" t="n">
        <v>135</v>
      </c>
      <c r="C1508" t="inlineStr">
        <is>
          <t xml:space="preserve">CONCLUIDO	</t>
        </is>
      </c>
      <c r="D1508" t="n">
        <v>3.6262</v>
      </c>
      <c r="E1508" t="n">
        <v>27.58</v>
      </c>
      <c r="F1508" t="n">
        <v>24.07</v>
      </c>
      <c r="G1508" t="n">
        <v>111.08</v>
      </c>
      <c r="H1508" t="n">
        <v>1.39</v>
      </c>
      <c r="I1508" t="n">
        <v>13</v>
      </c>
      <c r="J1508" t="n">
        <v>310.09</v>
      </c>
      <c r="K1508" t="n">
        <v>59.89</v>
      </c>
      <c r="L1508" t="n">
        <v>24.25</v>
      </c>
      <c r="M1508" t="n">
        <v>11</v>
      </c>
      <c r="N1508" t="n">
        <v>90.95999999999999</v>
      </c>
      <c r="O1508" t="n">
        <v>38479.19</v>
      </c>
      <c r="P1508" t="n">
        <v>406.67</v>
      </c>
      <c r="Q1508" t="n">
        <v>452.55</v>
      </c>
      <c r="R1508" t="n">
        <v>73.58</v>
      </c>
      <c r="S1508" t="n">
        <v>57.64</v>
      </c>
      <c r="T1508" t="n">
        <v>5862.51</v>
      </c>
      <c r="U1508" t="n">
        <v>0.78</v>
      </c>
      <c r="V1508" t="n">
        <v>0.88</v>
      </c>
      <c r="W1508" t="n">
        <v>6.81</v>
      </c>
      <c r="X1508" t="n">
        <v>0.34</v>
      </c>
      <c r="Y1508" t="n">
        <v>1</v>
      </c>
      <c r="Z1508" t="n">
        <v>10</v>
      </c>
    </row>
    <row r="1509">
      <c r="A1509" t="n">
        <v>94</v>
      </c>
      <c r="B1509" t="n">
        <v>135</v>
      </c>
      <c r="C1509" t="inlineStr">
        <is>
          <t xml:space="preserve">CONCLUIDO	</t>
        </is>
      </c>
      <c r="D1509" t="n">
        <v>3.6245</v>
      </c>
      <c r="E1509" t="n">
        <v>27.59</v>
      </c>
      <c r="F1509" t="n">
        <v>24.08</v>
      </c>
      <c r="G1509" t="n">
        <v>111.14</v>
      </c>
      <c r="H1509" t="n">
        <v>1.41</v>
      </c>
      <c r="I1509" t="n">
        <v>13</v>
      </c>
      <c r="J1509" t="n">
        <v>310.64</v>
      </c>
      <c r="K1509" t="n">
        <v>59.89</v>
      </c>
      <c r="L1509" t="n">
        <v>24.5</v>
      </c>
      <c r="M1509" t="n">
        <v>11</v>
      </c>
      <c r="N1509" t="n">
        <v>91.25</v>
      </c>
      <c r="O1509" t="n">
        <v>38546.43</v>
      </c>
      <c r="P1509" t="n">
        <v>407.65</v>
      </c>
      <c r="Q1509" t="n">
        <v>452.59</v>
      </c>
      <c r="R1509" t="n">
        <v>74.06</v>
      </c>
      <c r="S1509" t="n">
        <v>57.64</v>
      </c>
      <c r="T1509" t="n">
        <v>6103.22</v>
      </c>
      <c r="U1509" t="n">
        <v>0.78</v>
      </c>
      <c r="V1509" t="n">
        <v>0.88</v>
      </c>
      <c r="W1509" t="n">
        <v>6.81</v>
      </c>
      <c r="X1509" t="n">
        <v>0.35</v>
      </c>
      <c r="Y1509" t="n">
        <v>1</v>
      </c>
      <c r="Z1509" t="n">
        <v>10</v>
      </c>
    </row>
    <row r="1510">
      <c r="A1510" t="n">
        <v>95</v>
      </c>
      <c r="B1510" t="n">
        <v>135</v>
      </c>
      <c r="C1510" t="inlineStr">
        <is>
          <t xml:space="preserve">CONCLUIDO	</t>
        </is>
      </c>
      <c r="D1510" t="n">
        <v>3.6246</v>
      </c>
      <c r="E1510" t="n">
        <v>27.59</v>
      </c>
      <c r="F1510" t="n">
        <v>24.08</v>
      </c>
      <c r="G1510" t="n">
        <v>111.13</v>
      </c>
      <c r="H1510" t="n">
        <v>1.42</v>
      </c>
      <c r="I1510" t="n">
        <v>13</v>
      </c>
      <c r="J1510" t="n">
        <v>311.19</v>
      </c>
      <c r="K1510" t="n">
        <v>59.89</v>
      </c>
      <c r="L1510" t="n">
        <v>24.75</v>
      </c>
      <c r="M1510" t="n">
        <v>11</v>
      </c>
      <c r="N1510" t="n">
        <v>91.55</v>
      </c>
      <c r="O1510" t="n">
        <v>38613.8</v>
      </c>
      <c r="P1510" t="n">
        <v>408.22</v>
      </c>
      <c r="Q1510" t="n">
        <v>452.58</v>
      </c>
      <c r="R1510" t="n">
        <v>73.79000000000001</v>
      </c>
      <c r="S1510" t="n">
        <v>57.64</v>
      </c>
      <c r="T1510" t="n">
        <v>5967.41</v>
      </c>
      <c r="U1510" t="n">
        <v>0.78</v>
      </c>
      <c r="V1510" t="n">
        <v>0.88</v>
      </c>
      <c r="W1510" t="n">
        <v>6.82</v>
      </c>
      <c r="X1510" t="n">
        <v>0.35</v>
      </c>
      <c r="Y1510" t="n">
        <v>1</v>
      </c>
      <c r="Z1510" t="n">
        <v>10</v>
      </c>
    </row>
    <row r="1511">
      <c r="A1511" t="n">
        <v>96</v>
      </c>
      <c r="B1511" t="n">
        <v>135</v>
      </c>
      <c r="C1511" t="inlineStr">
        <is>
          <t xml:space="preserve">CONCLUIDO	</t>
        </is>
      </c>
      <c r="D1511" t="n">
        <v>3.6247</v>
      </c>
      <c r="E1511" t="n">
        <v>27.59</v>
      </c>
      <c r="F1511" t="n">
        <v>24.08</v>
      </c>
      <c r="G1511" t="n">
        <v>111.13</v>
      </c>
      <c r="H1511" t="n">
        <v>1.43</v>
      </c>
      <c r="I1511" t="n">
        <v>13</v>
      </c>
      <c r="J1511" t="n">
        <v>311.73</v>
      </c>
      <c r="K1511" t="n">
        <v>59.89</v>
      </c>
      <c r="L1511" t="n">
        <v>25</v>
      </c>
      <c r="M1511" t="n">
        <v>11</v>
      </c>
      <c r="N1511" t="n">
        <v>91.84999999999999</v>
      </c>
      <c r="O1511" t="n">
        <v>38681.31</v>
      </c>
      <c r="P1511" t="n">
        <v>408.62</v>
      </c>
      <c r="Q1511" t="n">
        <v>452.59</v>
      </c>
      <c r="R1511" t="n">
        <v>73.79000000000001</v>
      </c>
      <c r="S1511" t="n">
        <v>57.64</v>
      </c>
      <c r="T1511" t="n">
        <v>5966.57</v>
      </c>
      <c r="U1511" t="n">
        <v>0.78</v>
      </c>
      <c r="V1511" t="n">
        <v>0.88</v>
      </c>
      <c r="W1511" t="n">
        <v>6.82</v>
      </c>
      <c r="X1511" t="n">
        <v>0.35</v>
      </c>
      <c r="Y1511" t="n">
        <v>1</v>
      </c>
      <c r="Z1511" t="n">
        <v>10</v>
      </c>
    </row>
    <row r="1512">
      <c r="A1512" t="n">
        <v>97</v>
      </c>
      <c r="B1512" t="n">
        <v>135</v>
      </c>
      <c r="C1512" t="inlineStr">
        <is>
          <t xml:space="preserve">CONCLUIDO	</t>
        </is>
      </c>
      <c r="D1512" t="n">
        <v>3.6275</v>
      </c>
      <c r="E1512" t="n">
        <v>27.57</v>
      </c>
      <c r="F1512" t="n">
        <v>24.06</v>
      </c>
      <c r="G1512" t="n">
        <v>111.03</v>
      </c>
      <c r="H1512" t="n">
        <v>1.44</v>
      </c>
      <c r="I1512" t="n">
        <v>13</v>
      </c>
      <c r="J1512" t="n">
        <v>312.28</v>
      </c>
      <c r="K1512" t="n">
        <v>59.89</v>
      </c>
      <c r="L1512" t="n">
        <v>25.25</v>
      </c>
      <c r="M1512" t="n">
        <v>11</v>
      </c>
      <c r="N1512" t="n">
        <v>92.15000000000001</v>
      </c>
      <c r="O1512" t="n">
        <v>38749.07</v>
      </c>
      <c r="P1512" t="n">
        <v>408.67</v>
      </c>
      <c r="Q1512" t="n">
        <v>452.62</v>
      </c>
      <c r="R1512" t="n">
        <v>73.25</v>
      </c>
      <c r="S1512" t="n">
        <v>57.64</v>
      </c>
      <c r="T1512" t="n">
        <v>5698.41</v>
      </c>
      <c r="U1512" t="n">
        <v>0.79</v>
      </c>
      <c r="V1512" t="n">
        <v>0.88</v>
      </c>
      <c r="W1512" t="n">
        <v>6.81</v>
      </c>
      <c r="X1512" t="n">
        <v>0.33</v>
      </c>
      <c r="Y1512" t="n">
        <v>1</v>
      </c>
      <c r="Z1512" t="n">
        <v>10</v>
      </c>
    </row>
    <row r="1513">
      <c r="A1513" t="n">
        <v>98</v>
      </c>
      <c r="B1513" t="n">
        <v>135</v>
      </c>
      <c r="C1513" t="inlineStr">
        <is>
          <t xml:space="preserve">CONCLUIDO	</t>
        </is>
      </c>
      <c r="D1513" t="n">
        <v>3.6258</v>
      </c>
      <c r="E1513" t="n">
        <v>27.58</v>
      </c>
      <c r="F1513" t="n">
        <v>24.07</v>
      </c>
      <c r="G1513" t="n">
        <v>111.09</v>
      </c>
      <c r="H1513" t="n">
        <v>1.45</v>
      </c>
      <c r="I1513" t="n">
        <v>13</v>
      </c>
      <c r="J1513" t="n">
        <v>312.83</v>
      </c>
      <c r="K1513" t="n">
        <v>59.89</v>
      </c>
      <c r="L1513" t="n">
        <v>25.5</v>
      </c>
      <c r="M1513" t="n">
        <v>11</v>
      </c>
      <c r="N1513" t="n">
        <v>92.44</v>
      </c>
      <c r="O1513" t="n">
        <v>38816.85</v>
      </c>
      <c r="P1513" t="n">
        <v>408.99</v>
      </c>
      <c r="Q1513" t="n">
        <v>452.6</v>
      </c>
      <c r="R1513" t="n">
        <v>73.66</v>
      </c>
      <c r="S1513" t="n">
        <v>57.64</v>
      </c>
      <c r="T1513" t="n">
        <v>5904.6</v>
      </c>
      <c r="U1513" t="n">
        <v>0.78</v>
      </c>
      <c r="V1513" t="n">
        <v>0.88</v>
      </c>
      <c r="W1513" t="n">
        <v>6.81</v>
      </c>
      <c r="X1513" t="n">
        <v>0.35</v>
      </c>
      <c r="Y1513" t="n">
        <v>1</v>
      </c>
      <c r="Z1513" t="n">
        <v>10</v>
      </c>
    </row>
    <row r="1514">
      <c r="A1514" t="n">
        <v>99</v>
      </c>
      <c r="B1514" t="n">
        <v>135</v>
      </c>
      <c r="C1514" t="inlineStr">
        <is>
          <t xml:space="preserve">CONCLUIDO	</t>
        </is>
      </c>
      <c r="D1514" t="n">
        <v>3.6266</v>
      </c>
      <c r="E1514" t="n">
        <v>27.57</v>
      </c>
      <c r="F1514" t="n">
        <v>24.06</v>
      </c>
      <c r="G1514" t="n">
        <v>111.06</v>
      </c>
      <c r="H1514" t="n">
        <v>1.46</v>
      </c>
      <c r="I1514" t="n">
        <v>13</v>
      </c>
      <c r="J1514" t="n">
        <v>313.38</v>
      </c>
      <c r="K1514" t="n">
        <v>59.89</v>
      </c>
      <c r="L1514" t="n">
        <v>25.75</v>
      </c>
      <c r="M1514" t="n">
        <v>11</v>
      </c>
      <c r="N1514" t="n">
        <v>92.75</v>
      </c>
      <c r="O1514" t="n">
        <v>38884.75</v>
      </c>
      <c r="P1514" t="n">
        <v>408.58</v>
      </c>
      <c r="Q1514" t="n">
        <v>452.56</v>
      </c>
      <c r="R1514" t="n">
        <v>73.5</v>
      </c>
      <c r="S1514" t="n">
        <v>57.64</v>
      </c>
      <c r="T1514" t="n">
        <v>5824.15</v>
      </c>
      <c r="U1514" t="n">
        <v>0.78</v>
      </c>
      <c r="V1514" t="n">
        <v>0.88</v>
      </c>
      <c r="W1514" t="n">
        <v>6.81</v>
      </c>
      <c r="X1514" t="n">
        <v>0.34</v>
      </c>
      <c r="Y1514" t="n">
        <v>1</v>
      </c>
      <c r="Z1514" t="n">
        <v>10</v>
      </c>
    </row>
    <row r="1515">
      <c r="A1515" t="n">
        <v>100</v>
      </c>
      <c r="B1515" t="n">
        <v>135</v>
      </c>
      <c r="C1515" t="inlineStr">
        <is>
          <t xml:space="preserve">CONCLUIDO	</t>
        </is>
      </c>
      <c r="D1515" t="n">
        <v>3.6263</v>
      </c>
      <c r="E1515" t="n">
        <v>27.58</v>
      </c>
      <c r="F1515" t="n">
        <v>24.07</v>
      </c>
      <c r="G1515" t="n">
        <v>111.07</v>
      </c>
      <c r="H1515" t="n">
        <v>1.48</v>
      </c>
      <c r="I1515" t="n">
        <v>13</v>
      </c>
      <c r="J1515" t="n">
        <v>313.93</v>
      </c>
      <c r="K1515" t="n">
        <v>59.89</v>
      </c>
      <c r="L1515" t="n">
        <v>26</v>
      </c>
      <c r="M1515" t="n">
        <v>11</v>
      </c>
      <c r="N1515" t="n">
        <v>93.05</v>
      </c>
      <c r="O1515" t="n">
        <v>38952.8</v>
      </c>
      <c r="P1515" t="n">
        <v>408.21</v>
      </c>
      <c r="Q1515" t="n">
        <v>452.64</v>
      </c>
      <c r="R1515" t="n">
        <v>73.41</v>
      </c>
      <c r="S1515" t="n">
        <v>57.64</v>
      </c>
      <c r="T1515" t="n">
        <v>5776.82</v>
      </c>
      <c r="U1515" t="n">
        <v>0.79</v>
      </c>
      <c r="V1515" t="n">
        <v>0.88</v>
      </c>
      <c r="W1515" t="n">
        <v>6.82</v>
      </c>
      <c r="X1515" t="n">
        <v>0.34</v>
      </c>
      <c r="Y1515" t="n">
        <v>1</v>
      </c>
      <c r="Z1515" t="n">
        <v>10</v>
      </c>
    </row>
    <row r="1516">
      <c r="A1516" t="n">
        <v>101</v>
      </c>
      <c r="B1516" t="n">
        <v>135</v>
      </c>
      <c r="C1516" t="inlineStr">
        <is>
          <t xml:space="preserve">CONCLUIDO	</t>
        </is>
      </c>
      <c r="D1516" t="n">
        <v>3.6246</v>
      </c>
      <c r="E1516" t="n">
        <v>27.59</v>
      </c>
      <c r="F1516" t="n">
        <v>24.08</v>
      </c>
      <c r="G1516" t="n">
        <v>111.13</v>
      </c>
      <c r="H1516" t="n">
        <v>1.49</v>
      </c>
      <c r="I1516" t="n">
        <v>13</v>
      </c>
      <c r="J1516" t="n">
        <v>314.49</v>
      </c>
      <c r="K1516" t="n">
        <v>59.89</v>
      </c>
      <c r="L1516" t="n">
        <v>26.25</v>
      </c>
      <c r="M1516" t="n">
        <v>11</v>
      </c>
      <c r="N1516" t="n">
        <v>93.34999999999999</v>
      </c>
      <c r="O1516" t="n">
        <v>39020.97</v>
      </c>
      <c r="P1516" t="n">
        <v>408.22</v>
      </c>
      <c r="Q1516" t="n">
        <v>452.62</v>
      </c>
      <c r="R1516" t="n">
        <v>73.78</v>
      </c>
      <c r="S1516" t="n">
        <v>57.64</v>
      </c>
      <c r="T1516" t="n">
        <v>5964.97</v>
      </c>
      <c r="U1516" t="n">
        <v>0.78</v>
      </c>
      <c r="V1516" t="n">
        <v>0.88</v>
      </c>
      <c r="W1516" t="n">
        <v>6.82</v>
      </c>
      <c r="X1516" t="n">
        <v>0.35</v>
      </c>
      <c r="Y1516" t="n">
        <v>1</v>
      </c>
      <c r="Z1516" t="n">
        <v>10</v>
      </c>
    </row>
    <row r="1517">
      <c r="A1517" t="n">
        <v>102</v>
      </c>
      <c r="B1517" t="n">
        <v>135</v>
      </c>
      <c r="C1517" t="inlineStr">
        <is>
          <t xml:space="preserve">CONCLUIDO	</t>
        </is>
      </c>
      <c r="D1517" t="n">
        <v>3.6378</v>
      </c>
      <c r="E1517" t="n">
        <v>27.49</v>
      </c>
      <c r="F1517" t="n">
        <v>24.03</v>
      </c>
      <c r="G1517" t="n">
        <v>120.15</v>
      </c>
      <c r="H1517" t="n">
        <v>1.5</v>
      </c>
      <c r="I1517" t="n">
        <v>12</v>
      </c>
      <c r="J1517" t="n">
        <v>315.04</v>
      </c>
      <c r="K1517" t="n">
        <v>59.89</v>
      </c>
      <c r="L1517" t="n">
        <v>26.5</v>
      </c>
      <c r="M1517" t="n">
        <v>10</v>
      </c>
      <c r="N1517" t="n">
        <v>93.65000000000001</v>
      </c>
      <c r="O1517" t="n">
        <v>39089.29</v>
      </c>
      <c r="P1517" t="n">
        <v>406.77</v>
      </c>
      <c r="Q1517" t="n">
        <v>452.6</v>
      </c>
      <c r="R1517" t="n">
        <v>72.31999999999999</v>
      </c>
      <c r="S1517" t="n">
        <v>57.64</v>
      </c>
      <c r="T1517" t="n">
        <v>5235.76</v>
      </c>
      <c r="U1517" t="n">
        <v>0.8</v>
      </c>
      <c r="V1517" t="n">
        <v>0.88</v>
      </c>
      <c r="W1517" t="n">
        <v>6.81</v>
      </c>
      <c r="X1517" t="n">
        <v>0.3</v>
      </c>
      <c r="Y1517" t="n">
        <v>1</v>
      </c>
      <c r="Z1517" t="n">
        <v>10</v>
      </c>
    </row>
    <row r="1518">
      <c r="A1518" t="n">
        <v>103</v>
      </c>
      <c r="B1518" t="n">
        <v>135</v>
      </c>
      <c r="C1518" t="inlineStr">
        <is>
          <t xml:space="preserve">CONCLUIDO	</t>
        </is>
      </c>
      <c r="D1518" t="n">
        <v>3.6381</v>
      </c>
      <c r="E1518" t="n">
        <v>27.49</v>
      </c>
      <c r="F1518" t="n">
        <v>24.03</v>
      </c>
      <c r="G1518" t="n">
        <v>120.14</v>
      </c>
      <c r="H1518" t="n">
        <v>1.51</v>
      </c>
      <c r="I1518" t="n">
        <v>12</v>
      </c>
      <c r="J1518" t="n">
        <v>315.6</v>
      </c>
      <c r="K1518" t="n">
        <v>59.89</v>
      </c>
      <c r="L1518" t="n">
        <v>26.75</v>
      </c>
      <c r="M1518" t="n">
        <v>10</v>
      </c>
      <c r="N1518" t="n">
        <v>93.95999999999999</v>
      </c>
      <c r="O1518" t="n">
        <v>39157.74</v>
      </c>
      <c r="P1518" t="n">
        <v>407.01</v>
      </c>
      <c r="Q1518" t="n">
        <v>452.57</v>
      </c>
      <c r="R1518" t="n">
        <v>72.18000000000001</v>
      </c>
      <c r="S1518" t="n">
        <v>57.64</v>
      </c>
      <c r="T1518" t="n">
        <v>5167.43</v>
      </c>
      <c r="U1518" t="n">
        <v>0.8</v>
      </c>
      <c r="V1518" t="n">
        <v>0.88</v>
      </c>
      <c r="W1518" t="n">
        <v>6.81</v>
      </c>
      <c r="X1518" t="n">
        <v>0.3</v>
      </c>
      <c r="Y1518" t="n">
        <v>1</v>
      </c>
      <c r="Z1518" t="n">
        <v>10</v>
      </c>
    </row>
    <row r="1519">
      <c r="A1519" t="n">
        <v>104</v>
      </c>
      <c r="B1519" t="n">
        <v>135</v>
      </c>
      <c r="C1519" t="inlineStr">
        <is>
          <t xml:space="preserve">CONCLUIDO	</t>
        </is>
      </c>
      <c r="D1519" t="n">
        <v>3.6385</v>
      </c>
      <c r="E1519" t="n">
        <v>27.48</v>
      </c>
      <c r="F1519" t="n">
        <v>24.02</v>
      </c>
      <c r="G1519" t="n">
        <v>120.12</v>
      </c>
      <c r="H1519" t="n">
        <v>1.52</v>
      </c>
      <c r="I1519" t="n">
        <v>12</v>
      </c>
      <c r="J1519" t="n">
        <v>316.15</v>
      </c>
      <c r="K1519" t="n">
        <v>59.89</v>
      </c>
      <c r="L1519" t="n">
        <v>27</v>
      </c>
      <c r="M1519" t="n">
        <v>10</v>
      </c>
      <c r="N1519" t="n">
        <v>94.26000000000001</v>
      </c>
      <c r="O1519" t="n">
        <v>39226.32</v>
      </c>
      <c r="P1519" t="n">
        <v>407.34</v>
      </c>
      <c r="Q1519" t="n">
        <v>452.57</v>
      </c>
      <c r="R1519" t="n">
        <v>72.09999999999999</v>
      </c>
      <c r="S1519" t="n">
        <v>57.64</v>
      </c>
      <c r="T1519" t="n">
        <v>5127.42</v>
      </c>
      <c r="U1519" t="n">
        <v>0.8</v>
      </c>
      <c r="V1519" t="n">
        <v>0.88</v>
      </c>
      <c r="W1519" t="n">
        <v>6.81</v>
      </c>
      <c r="X1519" t="n">
        <v>0.3</v>
      </c>
      <c r="Y1519" t="n">
        <v>1</v>
      </c>
      <c r="Z1519" t="n">
        <v>10</v>
      </c>
    </row>
    <row r="1520">
      <c r="A1520" t="n">
        <v>105</v>
      </c>
      <c r="B1520" t="n">
        <v>135</v>
      </c>
      <c r="C1520" t="inlineStr">
        <is>
          <t xml:space="preserve">CONCLUIDO	</t>
        </is>
      </c>
      <c r="D1520" t="n">
        <v>3.638</v>
      </c>
      <c r="E1520" t="n">
        <v>27.49</v>
      </c>
      <c r="F1520" t="n">
        <v>24.03</v>
      </c>
      <c r="G1520" t="n">
        <v>120.14</v>
      </c>
      <c r="H1520" t="n">
        <v>1.53</v>
      </c>
      <c r="I1520" t="n">
        <v>12</v>
      </c>
      <c r="J1520" t="n">
        <v>316.71</v>
      </c>
      <c r="K1520" t="n">
        <v>59.89</v>
      </c>
      <c r="L1520" t="n">
        <v>27.25</v>
      </c>
      <c r="M1520" t="n">
        <v>10</v>
      </c>
      <c r="N1520" t="n">
        <v>94.56999999999999</v>
      </c>
      <c r="O1520" t="n">
        <v>39295.05</v>
      </c>
      <c r="P1520" t="n">
        <v>407.9</v>
      </c>
      <c r="Q1520" t="n">
        <v>452.56</v>
      </c>
      <c r="R1520" t="n">
        <v>72.09</v>
      </c>
      <c r="S1520" t="n">
        <v>57.64</v>
      </c>
      <c r="T1520" t="n">
        <v>5120.91</v>
      </c>
      <c r="U1520" t="n">
        <v>0.8</v>
      </c>
      <c r="V1520" t="n">
        <v>0.88</v>
      </c>
      <c r="W1520" t="n">
        <v>6.82</v>
      </c>
      <c r="X1520" t="n">
        <v>0.3</v>
      </c>
      <c r="Y1520" t="n">
        <v>1</v>
      </c>
      <c r="Z1520" t="n">
        <v>10</v>
      </c>
    </row>
    <row r="1521">
      <c r="A1521" t="n">
        <v>106</v>
      </c>
      <c r="B1521" t="n">
        <v>135</v>
      </c>
      <c r="C1521" t="inlineStr">
        <is>
          <t xml:space="preserve">CONCLUIDO	</t>
        </is>
      </c>
      <c r="D1521" t="n">
        <v>3.6389</v>
      </c>
      <c r="E1521" t="n">
        <v>27.48</v>
      </c>
      <c r="F1521" t="n">
        <v>24.02</v>
      </c>
      <c r="G1521" t="n">
        <v>120.1</v>
      </c>
      <c r="H1521" t="n">
        <v>1.54</v>
      </c>
      <c r="I1521" t="n">
        <v>12</v>
      </c>
      <c r="J1521" t="n">
        <v>317.27</v>
      </c>
      <c r="K1521" t="n">
        <v>59.89</v>
      </c>
      <c r="L1521" t="n">
        <v>27.5</v>
      </c>
      <c r="M1521" t="n">
        <v>10</v>
      </c>
      <c r="N1521" t="n">
        <v>94.88</v>
      </c>
      <c r="O1521" t="n">
        <v>39363.91</v>
      </c>
      <c r="P1521" t="n">
        <v>407.85</v>
      </c>
      <c r="Q1521" t="n">
        <v>452.61</v>
      </c>
      <c r="R1521" t="n">
        <v>71.98</v>
      </c>
      <c r="S1521" t="n">
        <v>57.64</v>
      </c>
      <c r="T1521" t="n">
        <v>5070.04</v>
      </c>
      <c r="U1521" t="n">
        <v>0.8</v>
      </c>
      <c r="V1521" t="n">
        <v>0.88</v>
      </c>
      <c r="W1521" t="n">
        <v>6.81</v>
      </c>
      <c r="X1521" t="n">
        <v>0.3</v>
      </c>
      <c r="Y1521" t="n">
        <v>1</v>
      </c>
      <c r="Z1521" t="n">
        <v>10</v>
      </c>
    </row>
    <row r="1522">
      <c r="A1522" t="n">
        <v>107</v>
      </c>
      <c r="B1522" t="n">
        <v>135</v>
      </c>
      <c r="C1522" t="inlineStr">
        <is>
          <t xml:space="preserve">CONCLUIDO	</t>
        </is>
      </c>
      <c r="D1522" t="n">
        <v>3.6375</v>
      </c>
      <c r="E1522" t="n">
        <v>27.49</v>
      </c>
      <c r="F1522" t="n">
        <v>24.03</v>
      </c>
      <c r="G1522" t="n">
        <v>120.16</v>
      </c>
      <c r="H1522" t="n">
        <v>1.56</v>
      </c>
      <c r="I1522" t="n">
        <v>12</v>
      </c>
      <c r="J1522" t="n">
        <v>317.83</v>
      </c>
      <c r="K1522" t="n">
        <v>59.89</v>
      </c>
      <c r="L1522" t="n">
        <v>27.75</v>
      </c>
      <c r="M1522" t="n">
        <v>10</v>
      </c>
      <c r="N1522" t="n">
        <v>95.19</v>
      </c>
      <c r="O1522" t="n">
        <v>39432.92</v>
      </c>
      <c r="P1522" t="n">
        <v>408.53</v>
      </c>
      <c r="Q1522" t="n">
        <v>452.58</v>
      </c>
      <c r="R1522" t="n">
        <v>72.34999999999999</v>
      </c>
      <c r="S1522" t="n">
        <v>57.64</v>
      </c>
      <c r="T1522" t="n">
        <v>5253.07</v>
      </c>
      <c r="U1522" t="n">
        <v>0.8</v>
      </c>
      <c r="V1522" t="n">
        <v>0.88</v>
      </c>
      <c r="W1522" t="n">
        <v>6.81</v>
      </c>
      <c r="X1522" t="n">
        <v>0.31</v>
      </c>
      <c r="Y1522" t="n">
        <v>1</v>
      </c>
      <c r="Z1522" t="n">
        <v>10</v>
      </c>
    </row>
    <row r="1523">
      <c r="A1523" t="n">
        <v>108</v>
      </c>
      <c r="B1523" t="n">
        <v>135</v>
      </c>
      <c r="C1523" t="inlineStr">
        <is>
          <t xml:space="preserve">CONCLUIDO	</t>
        </is>
      </c>
      <c r="D1523" t="n">
        <v>3.6366</v>
      </c>
      <c r="E1523" t="n">
        <v>27.5</v>
      </c>
      <c r="F1523" t="n">
        <v>24.04</v>
      </c>
      <c r="G1523" t="n">
        <v>120.19</v>
      </c>
      <c r="H1523" t="n">
        <v>1.57</v>
      </c>
      <c r="I1523" t="n">
        <v>12</v>
      </c>
      <c r="J1523" t="n">
        <v>318.39</v>
      </c>
      <c r="K1523" t="n">
        <v>59.89</v>
      </c>
      <c r="L1523" t="n">
        <v>28</v>
      </c>
      <c r="M1523" t="n">
        <v>10</v>
      </c>
      <c r="N1523" t="n">
        <v>95.5</v>
      </c>
      <c r="O1523" t="n">
        <v>39502.07</v>
      </c>
      <c r="P1523" t="n">
        <v>408.57</v>
      </c>
      <c r="Q1523" t="n">
        <v>452.59</v>
      </c>
      <c r="R1523" t="n">
        <v>72.48</v>
      </c>
      <c r="S1523" t="n">
        <v>57.64</v>
      </c>
      <c r="T1523" t="n">
        <v>5319.09</v>
      </c>
      <c r="U1523" t="n">
        <v>0.8</v>
      </c>
      <c r="V1523" t="n">
        <v>0.88</v>
      </c>
      <c r="W1523" t="n">
        <v>6.82</v>
      </c>
      <c r="X1523" t="n">
        <v>0.31</v>
      </c>
      <c r="Y1523" t="n">
        <v>1</v>
      </c>
      <c r="Z1523" t="n">
        <v>10</v>
      </c>
    </row>
    <row r="1524">
      <c r="A1524" t="n">
        <v>109</v>
      </c>
      <c r="B1524" t="n">
        <v>135</v>
      </c>
      <c r="C1524" t="inlineStr">
        <is>
          <t xml:space="preserve">CONCLUIDO	</t>
        </is>
      </c>
      <c r="D1524" t="n">
        <v>3.6369</v>
      </c>
      <c r="E1524" t="n">
        <v>27.5</v>
      </c>
      <c r="F1524" t="n">
        <v>24.04</v>
      </c>
      <c r="G1524" t="n">
        <v>120.18</v>
      </c>
      <c r="H1524" t="n">
        <v>1.58</v>
      </c>
      <c r="I1524" t="n">
        <v>12</v>
      </c>
      <c r="J1524" t="n">
        <v>318.95</v>
      </c>
      <c r="K1524" t="n">
        <v>59.89</v>
      </c>
      <c r="L1524" t="n">
        <v>28.25</v>
      </c>
      <c r="M1524" t="n">
        <v>10</v>
      </c>
      <c r="N1524" t="n">
        <v>95.81</v>
      </c>
      <c r="O1524" t="n">
        <v>39571.36</v>
      </c>
      <c r="P1524" t="n">
        <v>408.47</v>
      </c>
      <c r="Q1524" t="n">
        <v>452.56</v>
      </c>
      <c r="R1524" t="n">
        <v>72.42</v>
      </c>
      <c r="S1524" t="n">
        <v>57.64</v>
      </c>
      <c r="T1524" t="n">
        <v>5286.71</v>
      </c>
      <c r="U1524" t="n">
        <v>0.8</v>
      </c>
      <c r="V1524" t="n">
        <v>0.88</v>
      </c>
      <c r="W1524" t="n">
        <v>6.82</v>
      </c>
      <c r="X1524" t="n">
        <v>0.31</v>
      </c>
      <c r="Y1524" t="n">
        <v>1</v>
      </c>
      <c r="Z1524" t="n">
        <v>10</v>
      </c>
    </row>
    <row r="1525">
      <c r="A1525" t="n">
        <v>110</v>
      </c>
      <c r="B1525" t="n">
        <v>135</v>
      </c>
      <c r="C1525" t="inlineStr">
        <is>
          <t xml:space="preserve">CONCLUIDO	</t>
        </is>
      </c>
      <c r="D1525" t="n">
        <v>3.6361</v>
      </c>
      <c r="E1525" t="n">
        <v>27.5</v>
      </c>
      <c r="F1525" t="n">
        <v>24.04</v>
      </c>
      <c r="G1525" t="n">
        <v>120.21</v>
      </c>
      <c r="H1525" t="n">
        <v>1.59</v>
      </c>
      <c r="I1525" t="n">
        <v>12</v>
      </c>
      <c r="J1525" t="n">
        <v>319.51</v>
      </c>
      <c r="K1525" t="n">
        <v>59.89</v>
      </c>
      <c r="L1525" t="n">
        <v>28.5</v>
      </c>
      <c r="M1525" t="n">
        <v>10</v>
      </c>
      <c r="N1525" t="n">
        <v>96.13</v>
      </c>
      <c r="O1525" t="n">
        <v>39640.79</v>
      </c>
      <c r="P1525" t="n">
        <v>408.33</v>
      </c>
      <c r="Q1525" t="n">
        <v>452.56</v>
      </c>
      <c r="R1525" t="n">
        <v>72.76000000000001</v>
      </c>
      <c r="S1525" t="n">
        <v>57.64</v>
      </c>
      <c r="T1525" t="n">
        <v>5459.44</v>
      </c>
      <c r="U1525" t="n">
        <v>0.79</v>
      </c>
      <c r="V1525" t="n">
        <v>0.88</v>
      </c>
      <c r="W1525" t="n">
        <v>6.81</v>
      </c>
      <c r="X1525" t="n">
        <v>0.32</v>
      </c>
      <c r="Y1525" t="n">
        <v>1</v>
      </c>
      <c r="Z1525" t="n">
        <v>10</v>
      </c>
    </row>
    <row r="1526">
      <c r="A1526" t="n">
        <v>111</v>
      </c>
      <c r="B1526" t="n">
        <v>135</v>
      </c>
      <c r="C1526" t="inlineStr">
        <is>
          <t xml:space="preserve">CONCLUIDO	</t>
        </is>
      </c>
      <c r="D1526" t="n">
        <v>3.6374</v>
      </c>
      <c r="E1526" t="n">
        <v>27.49</v>
      </c>
      <c r="F1526" t="n">
        <v>24.03</v>
      </c>
      <c r="G1526" t="n">
        <v>120.16</v>
      </c>
      <c r="H1526" t="n">
        <v>1.6</v>
      </c>
      <c r="I1526" t="n">
        <v>12</v>
      </c>
      <c r="J1526" t="n">
        <v>320.08</v>
      </c>
      <c r="K1526" t="n">
        <v>59.89</v>
      </c>
      <c r="L1526" t="n">
        <v>28.75</v>
      </c>
      <c r="M1526" t="n">
        <v>10</v>
      </c>
      <c r="N1526" t="n">
        <v>96.44</v>
      </c>
      <c r="O1526" t="n">
        <v>39710.36</v>
      </c>
      <c r="P1526" t="n">
        <v>407.69</v>
      </c>
      <c r="Q1526" t="n">
        <v>452.56</v>
      </c>
      <c r="R1526" t="n">
        <v>72.44</v>
      </c>
      <c r="S1526" t="n">
        <v>57.64</v>
      </c>
      <c r="T1526" t="n">
        <v>5295.82</v>
      </c>
      <c r="U1526" t="n">
        <v>0.8</v>
      </c>
      <c r="V1526" t="n">
        <v>0.88</v>
      </c>
      <c r="W1526" t="n">
        <v>6.81</v>
      </c>
      <c r="X1526" t="n">
        <v>0.31</v>
      </c>
      <c r="Y1526" t="n">
        <v>1</v>
      </c>
      <c r="Z1526" t="n">
        <v>10</v>
      </c>
    </row>
    <row r="1527">
      <c r="A1527" t="n">
        <v>112</v>
      </c>
      <c r="B1527" t="n">
        <v>135</v>
      </c>
      <c r="C1527" t="inlineStr">
        <is>
          <t xml:space="preserve">CONCLUIDO	</t>
        </is>
      </c>
      <c r="D1527" t="n">
        <v>3.6368</v>
      </c>
      <c r="E1527" t="n">
        <v>27.5</v>
      </c>
      <c r="F1527" t="n">
        <v>24.04</v>
      </c>
      <c r="G1527" t="n">
        <v>120.18</v>
      </c>
      <c r="H1527" t="n">
        <v>1.61</v>
      </c>
      <c r="I1527" t="n">
        <v>12</v>
      </c>
      <c r="J1527" t="n">
        <v>320.64</v>
      </c>
      <c r="K1527" t="n">
        <v>59.89</v>
      </c>
      <c r="L1527" t="n">
        <v>29</v>
      </c>
      <c r="M1527" t="n">
        <v>10</v>
      </c>
      <c r="N1527" t="n">
        <v>96.75</v>
      </c>
      <c r="O1527" t="n">
        <v>39780.08</v>
      </c>
      <c r="P1527" t="n">
        <v>407.43</v>
      </c>
      <c r="Q1527" t="n">
        <v>452.57</v>
      </c>
      <c r="R1527" t="n">
        <v>72.61</v>
      </c>
      <c r="S1527" t="n">
        <v>57.64</v>
      </c>
      <c r="T1527" t="n">
        <v>5383.04</v>
      </c>
      <c r="U1527" t="n">
        <v>0.79</v>
      </c>
      <c r="V1527" t="n">
        <v>0.88</v>
      </c>
      <c r="W1527" t="n">
        <v>6.81</v>
      </c>
      <c r="X1527" t="n">
        <v>0.31</v>
      </c>
      <c r="Y1527" t="n">
        <v>1</v>
      </c>
      <c r="Z1527" t="n">
        <v>10</v>
      </c>
    </row>
    <row r="1528">
      <c r="A1528" t="n">
        <v>113</v>
      </c>
      <c r="B1528" t="n">
        <v>135</v>
      </c>
      <c r="C1528" t="inlineStr">
        <is>
          <t xml:space="preserve">CONCLUIDO	</t>
        </is>
      </c>
      <c r="D1528" t="n">
        <v>3.6465</v>
      </c>
      <c r="E1528" t="n">
        <v>27.42</v>
      </c>
      <c r="F1528" t="n">
        <v>24.01</v>
      </c>
      <c r="G1528" t="n">
        <v>130.99</v>
      </c>
      <c r="H1528" t="n">
        <v>1.62</v>
      </c>
      <c r="I1528" t="n">
        <v>11</v>
      </c>
      <c r="J1528" t="n">
        <v>321.21</v>
      </c>
      <c r="K1528" t="n">
        <v>59.89</v>
      </c>
      <c r="L1528" t="n">
        <v>29.25</v>
      </c>
      <c r="M1528" t="n">
        <v>9</v>
      </c>
      <c r="N1528" t="n">
        <v>97.06999999999999</v>
      </c>
      <c r="O1528" t="n">
        <v>39849.95</v>
      </c>
      <c r="P1528" t="n">
        <v>407.11</v>
      </c>
      <c r="Q1528" t="n">
        <v>452.56</v>
      </c>
      <c r="R1528" t="n">
        <v>71.7</v>
      </c>
      <c r="S1528" t="n">
        <v>57.64</v>
      </c>
      <c r="T1528" t="n">
        <v>4934.62</v>
      </c>
      <c r="U1528" t="n">
        <v>0.8</v>
      </c>
      <c r="V1528" t="n">
        <v>0.88</v>
      </c>
      <c r="W1528" t="n">
        <v>6.82</v>
      </c>
      <c r="X1528" t="n">
        <v>0.29</v>
      </c>
      <c r="Y1528" t="n">
        <v>1</v>
      </c>
      <c r="Z1528" t="n">
        <v>10</v>
      </c>
    </row>
    <row r="1529">
      <c r="A1529" t="n">
        <v>114</v>
      </c>
      <c r="B1529" t="n">
        <v>135</v>
      </c>
      <c r="C1529" t="inlineStr">
        <is>
          <t xml:space="preserve">CONCLUIDO	</t>
        </is>
      </c>
      <c r="D1529" t="n">
        <v>3.6487</v>
      </c>
      <c r="E1529" t="n">
        <v>27.41</v>
      </c>
      <c r="F1529" t="n">
        <v>24</v>
      </c>
      <c r="G1529" t="n">
        <v>130.9</v>
      </c>
      <c r="H1529" t="n">
        <v>1.63</v>
      </c>
      <c r="I1529" t="n">
        <v>11</v>
      </c>
      <c r="J1529" t="n">
        <v>321.78</v>
      </c>
      <c r="K1529" t="n">
        <v>59.89</v>
      </c>
      <c r="L1529" t="n">
        <v>29.5</v>
      </c>
      <c r="M1529" t="n">
        <v>9</v>
      </c>
      <c r="N1529" t="n">
        <v>97.39</v>
      </c>
      <c r="O1529" t="n">
        <v>39919.96</v>
      </c>
      <c r="P1529" t="n">
        <v>407.19</v>
      </c>
      <c r="Q1529" t="n">
        <v>452.56</v>
      </c>
      <c r="R1529" t="n">
        <v>71.29000000000001</v>
      </c>
      <c r="S1529" t="n">
        <v>57.64</v>
      </c>
      <c r="T1529" t="n">
        <v>4729.81</v>
      </c>
      <c r="U1529" t="n">
        <v>0.8100000000000001</v>
      </c>
      <c r="V1529" t="n">
        <v>0.88</v>
      </c>
      <c r="W1529" t="n">
        <v>6.81</v>
      </c>
      <c r="X1529" t="n">
        <v>0.27</v>
      </c>
      <c r="Y1529" t="n">
        <v>1</v>
      </c>
      <c r="Z1529" t="n">
        <v>10</v>
      </c>
    </row>
    <row r="1530">
      <c r="A1530" t="n">
        <v>115</v>
      </c>
      <c r="B1530" t="n">
        <v>135</v>
      </c>
      <c r="C1530" t="inlineStr">
        <is>
          <t xml:space="preserve">CONCLUIDO	</t>
        </is>
      </c>
      <c r="D1530" t="n">
        <v>3.6478</v>
      </c>
      <c r="E1530" t="n">
        <v>27.41</v>
      </c>
      <c r="F1530" t="n">
        <v>24</v>
      </c>
      <c r="G1530" t="n">
        <v>130.93</v>
      </c>
      <c r="H1530" t="n">
        <v>1.64</v>
      </c>
      <c r="I1530" t="n">
        <v>11</v>
      </c>
      <c r="J1530" t="n">
        <v>322.34</v>
      </c>
      <c r="K1530" t="n">
        <v>59.89</v>
      </c>
      <c r="L1530" t="n">
        <v>29.75</v>
      </c>
      <c r="M1530" t="n">
        <v>9</v>
      </c>
      <c r="N1530" t="n">
        <v>97.70999999999999</v>
      </c>
      <c r="O1530" t="n">
        <v>39990.12</v>
      </c>
      <c r="P1530" t="n">
        <v>407.69</v>
      </c>
      <c r="Q1530" t="n">
        <v>452.56</v>
      </c>
      <c r="R1530" t="n">
        <v>71.36</v>
      </c>
      <c r="S1530" t="n">
        <v>57.64</v>
      </c>
      <c r="T1530" t="n">
        <v>4762.07</v>
      </c>
      <c r="U1530" t="n">
        <v>0.8100000000000001</v>
      </c>
      <c r="V1530" t="n">
        <v>0.88</v>
      </c>
      <c r="W1530" t="n">
        <v>6.82</v>
      </c>
      <c r="X1530" t="n">
        <v>0.28</v>
      </c>
      <c r="Y1530" t="n">
        <v>1</v>
      </c>
      <c r="Z1530" t="n">
        <v>10</v>
      </c>
    </row>
    <row r="1531">
      <c r="A1531" t="n">
        <v>116</v>
      </c>
      <c r="B1531" t="n">
        <v>135</v>
      </c>
      <c r="C1531" t="inlineStr">
        <is>
          <t xml:space="preserve">CONCLUIDO	</t>
        </is>
      </c>
      <c r="D1531" t="n">
        <v>3.6469</v>
      </c>
      <c r="E1531" t="n">
        <v>27.42</v>
      </c>
      <c r="F1531" t="n">
        <v>24.01</v>
      </c>
      <c r="G1531" t="n">
        <v>130.97</v>
      </c>
      <c r="H1531" t="n">
        <v>1.66</v>
      </c>
      <c r="I1531" t="n">
        <v>11</v>
      </c>
      <c r="J1531" t="n">
        <v>322.91</v>
      </c>
      <c r="K1531" t="n">
        <v>59.89</v>
      </c>
      <c r="L1531" t="n">
        <v>30</v>
      </c>
      <c r="M1531" t="n">
        <v>9</v>
      </c>
      <c r="N1531" t="n">
        <v>98.03</v>
      </c>
      <c r="O1531" t="n">
        <v>40060.43</v>
      </c>
      <c r="P1531" t="n">
        <v>408.01</v>
      </c>
      <c r="Q1531" t="n">
        <v>452.59</v>
      </c>
      <c r="R1531" t="n">
        <v>71.55</v>
      </c>
      <c r="S1531" t="n">
        <v>57.64</v>
      </c>
      <c r="T1531" t="n">
        <v>4858.55</v>
      </c>
      <c r="U1531" t="n">
        <v>0.8100000000000001</v>
      </c>
      <c r="V1531" t="n">
        <v>0.88</v>
      </c>
      <c r="W1531" t="n">
        <v>6.82</v>
      </c>
      <c r="X1531" t="n">
        <v>0.29</v>
      </c>
      <c r="Y1531" t="n">
        <v>1</v>
      </c>
      <c r="Z1531" t="n">
        <v>10</v>
      </c>
    </row>
    <row r="1532">
      <c r="A1532" t="n">
        <v>117</v>
      </c>
      <c r="B1532" t="n">
        <v>135</v>
      </c>
      <c r="C1532" t="inlineStr">
        <is>
          <t xml:space="preserve">CONCLUIDO	</t>
        </is>
      </c>
      <c r="D1532" t="n">
        <v>3.6476</v>
      </c>
      <c r="E1532" t="n">
        <v>27.42</v>
      </c>
      <c r="F1532" t="n">
        <v>24.01</v>
      </c>
      <c r="G1532" t="n">
        <v>130.94</v>
      </c>
      <c r="H1532" t="n">
        <v>1.67</v>
      </c>
      <c r="I1532" t="n">
        <v>11</v>
      </c>
      <c r="J1532" t="n">
        <v>323.49</v>
      </c>
      <c r="K1532" t="n">
        <v>59.89</v>
      </c>
      <c r="L1532" t="n">
        <v>30.25</v>
      </c>
      <c r="M1532" t="n">
        <v>9</v>
      </c>
      <c r="N1532" t="n">
        <v>98.34999999999999</v>
      </c>
      <c r="O1532" t="n">
        <v>40131.01</v>
      </c>
      <c r="P1532" t="n">
        <v>408.31</v>
      </c>
      <c r="Q1532" t="n">
        <v>452.56</v>
      </c>
      <c r="R1532" t="n">
        <v>71.47</v>
      </c>
      <c r="S1532" t="n">
        <v>57.64</v>
      </c>
      <c r="T1532" t="n">
        <v>4819.03</v>
      </c>
      <c r="U1532" t="n">
        <v>0.8100000000000001</v>
      </c>
      <c r="V1532" t="n">
        <v>0.88</v>
      </c>
      <c r="W1532" t="n">
        <v>6.81</v>
      </c>
      <c r="X1532" t="n">
        <v>0.28</v>
      </c>
      <c r="Y1532" t="n">
        <v>1</v>
      </c>
      <c r="Z1532" t="n">
        <v>10</v>
      </c>
    </row>
    <row r="1533">
      <c r="A1533" t="n">
        <v>118</v>
      </c>
      <c r="B1533" t="n">
        <v>135</v>
      </c>
      <c r="C1533" t="inlineStr">
        <is>
          <t xml:space="preserve">CONCLUIDO	</t>
        </is>
      </c>
      <c r="D1533" t="n">
        <v>3.6467</v>
      </c>
      <c r="E1533" t="n">
        <v>27.42</v>
      </c>
      <c r="F1533" t="n">
        <v>24.01</v>
      </c>
      <c r="G1533" t="n">
        <v>130.98</v>
      </c>
      <c r="H1533" t="n">
        <v>1.68</v>
      </c>
      <c r="I1533" t="n">
        <v>11</v>
      </c>
      <c r="J1533" t="n">
        <v>324.06</v>
      </c>
      <c r="K1533" t="n">
        <v>59.89</v>
      </c>
      <c r="L1533" t="n">
        <v>30.5</v>
      </c>
      <c r="M1533" t="n">
        <v>9</v>
      </c>
      <c r="N1533" t="n">
        <v>98.67</v>
      </c>
      <c r="O1533" t="n">
        <v>40201.62</v>
      </c>
      <c r="P1533" t="n">
        <v>408.73</v>
      </c>
      <c r="Q1533" t="n">
        <v>452.59</v>
      </c>
      <c r="R1533" t="n">
        <v>71.66</v>
      </c>
      <c r="S1533" t="n">
        <v>57.64</v>
      </c>
      <c r="T1533" t="n">
        <v>4910.99</v>
      </c>
      <c r="U1533" t="n">
        <v>0.8</v>
      </c>
      <c r="V1533" t="n">
        <v>0.88</v>
      </c>
      <c r="W1533" t="n">
        <v>6.82</v>
      </c>
      <c r="X1533" t="n">
        <v>0.29</v>
      </c>
      <c r="Y1533" t="n">
        <v>1</v>
      </c>
      <c r="Z1533" t="n">
        <v>10</v>
      </c>
    </row>
    <row r="1534">
      <c r="A1534" t="n">
        <v>119</v>
      </c>
      <c r="B1534" t="n">
        <v>135</v>
      </c>
      <c r="C1534" t="inlineStr">
        <is>
          <t xml:space="preserve">CONCLUIDO	</t>
        </is>
      </c>
      <c r="D1534" t="n">
        <v>3.6479</v>
      </c>
      <c r="E1534" t="n">
        <v>27.41</v>
      </c>
      <c r="F1534" t="n">
        <v>24</v>
      </c>
      <c r="G1534" t="n">
        <v>130.93</v>
      </c>
      <c r="H1534" t="n">
        <v>1.69</v>
      </c>
      <c r="I1534" t="n">
        <v>11</v>
      </c>
      <c r="J1534" t="n">
        <v>324.63</v>
      </c>
      <c r="K1534" t="n">
        <v>59.89</v>
      </c>
      <c r="L1534" t="n">
        <v>30.75</v>
      </c>
      <c r="M1534" t="n">
        <v>9</v>
      </c>
      <c r="N1534" t="n">
        <v>99</v>
      </c>
      <c r="O1534" t="n">
        <v>40272.38</v>
      </c>
      <c r="P1534" t="n">
        <v>408.47</v>
      </c>
      <c r="Q1534" t="n">
        <v>452.58</v>
      </c>
      <c r="R1534" t="n">
        <v>71.47</v>
      </c>
      <c r="S1534" t="n">
        <v>57.64</v>
      </c>
      <c r="T1534" t="n">
        <v>4817.26</v>
      </c>
      <c r="U1534" t="n">
        <v>0.8100000000000001</v>
      </c>
      <c r="V1534" t="n">
        <v>0.88</v>
      </c>
      <c r="W1534" t="n">
        <v>6.81</v>
      </c>
      <c r="X1534" t="n">
        <v>0.28</v>
      </c>
      <c r="Y1534" t="n">
        <v>1</v>
      </c>
      <c r="Z1534" t="n">
        <v>10</v>
      </c>
    </row>
    <row r="1535">
      <c r="A1535" t="n">
        <v>120</v>
      </c>
      <c r="B1535" t="n">
        <v>135</v>
      </c>
      <c r="C1535" t="inlineStr">
        <is>
          <t xml:space="preserve">CONCLUIDO	</t>
        </is>
      </c>
      <c r="D1535" t="n">
        <v>3.6468</v>
      </c>
      <c r="E1535" t="n">
        <v>27.42</v>
      </c>
      <c r="F1535" t="n">
        <v>24.01</v>
      </c>
      <c r="G1535" t="n">
        <v>130.98</v>
      </c>
      <c r="H1535" t="n">
        <v>1.7</v>
      </c>
      <c r="I1535" t="n">
        <v>11</v>
      </c>
      <c r="J1535" t="n">
        <v>325.21</v>
      </c>
      <c r="K1535" t="n">
        <v>59.89</v>
      </c>
      <c r="L1535" t="n">
        <v>31</v>
      </c>
      <c r="M1535" t="n">
        <v>9</v>
      </c>
      <c r="N1535" t="n">
        <v>99.31999999999999</v>
      </c>
      <c r="O1535" t="n">
        <v>40343.29</v>
      </c>
      <c r="P1535" t="n">
        <v>408.58</v>
      </c>
      <c r="Q1535" t="n">
        <v>452.57</v>
      </c>
      <c r="R1535" t="n">
        <v>71.7</v>
      </c>
      <c r="S1535" t="n">
        <v>57.64</v>
      </c>
      <c r="T1535" t="n">
        <v>4934.43</v>
      </c>
      <c r="U1535" t="n">
        <v>0.8</v>
      </c>
      <c r="V1535" t="n">
        <v>0.88</v>
      </c>
      <c r="W1535" t="n">
        <v>6.81</v>
      </c>
      <c r="X1535" t="n">
        <v>0.29</v>
      </c>
      <c r="Y1535" t="n">
        <v>1</v>
      </c>
      <c r="Z1535" t="n">
        <v>10</v>
      </c>
    </row>
    <row r="1536">
      <c r="A1536" t="n">
        <v>121</v>
      </c>
      <c r="B1536" t="n">
        <v>135</v>
      </c>
      <c r="C1536" t="inlineStr">
        <is>
          <t xml:space="preserve">CONCLUIDO	</t>
        </is>
      </c>
      <c r="D1536" t="n">
        <v>3.6477</v>
      </c>
      <c r="E1536" t="n">
        <v>27.41</v>
      </c>
      <c r="F1536" t="n">
        <v>24.01</v>
      </c>
      <c r="G1536" t="n">
        <v>130.94</v>
      </c>
      <c r="H1536" t="n">
        <v>1.71</v>
      </c>
      <c r="I1536" t="n">
        <v>11</v>
      </c>
      <c r="J1536" t="n">
        <v>325.78</v>
      </c>
      <c r="K1536" t="n">
        <v>59.89</v>
      </c>
      <c r="L1536" t="n">
        <v>31.25</v>
      </c>
      <c r="M1536" t="n">
        <v>9</v>
      </c>
      <c r="N1536" t="n">
        <v>99.65000000000001</v>
      </c>
      <c r="O1536" t="n">
        <v>40414.36</v>
      </c>
      <c r="P1536" t="n">
        <v>408.69</v>
      </c>
      <c r="Q1536" t="n">
        <v>452.6</v>
      </c>
      <c r="R1536" t="n">
        <v>71.68000000000001</v>
      </c>
      <c r="S1536" t="n">
        <v>57.64</v>
      </c>
      <c r="T1536" t="n">
        <v>4921.96</v>
      </c>
      <c r="U1536" t="n">
        <v>0.8</v>
      </c>
      <c r="V1536" t="n">
        <v>0.88</v>
      </c>
      <c r="W1536" t="n">
        <v>6.81</v>
      </c>
      <c r="X1536" t="n">
        <v>0.28</v>
      </c>
      <c r="Y1536" t="n">
        <v>1</v>
      </c>
      <c r="Z1536" t="n">
        <v>10</v>
      </c>
    </row>
    <row r="1537">
      <c r="A1537" t="n">
        <v>122</v>
      </c>
      <c r="B1537" t="n">
        <v>135</v>
      </c>
      <c r="C1537" t="inlineStr">
        <is>
          <t xml:space="preserve">CONCLUIDO	</t>
        </is>
      </c>
      <c r="D1537" t="n">
        <v>3.6493</v>
      </c>
      <c r="E1537" t="n">
        <v>27.4</v>
      </c>
      <c r="F1537" t="n">
        <v>23.99</v>
      </c>
      <c r="G1537" t="n">
        <v>130.87</v>
      </c>
      <c r="H1537" t="n">
        <v>1.72</v>
      </c>
      <c r="I1537" t="n">
        <v>11</v>
      </c>
      <c r="J1537" t="n">
        <v>326.36</v>
      </c>
      <c r="K1537" t="n">
        <v>59.89</v>
      </c>
      <c r="L1537" t="n">
        <v>31.5</v>
      </c>
      <c r="M1537" t="n">
        <v>9</v>
      </c>
      <c r="N1537" t="n">
        <v>99.97</v>
      </c>
      <c r="O1537" t="n">
        <v>40485.58</v>
      </c>
      <c r="P1537" t="n">
        <v>408.3</v>
      </c>
      <c r="Q1537" t="n">
        <v>452.58</v>
      </c>
      <c r="R1537" t="n">
        <v>71.04000000000001</v>
      </c>
      <c r="S1537" t="n">
        <v>57.64</v>
      </c>
      <c r="T1537" t="n">
        <v>4605.13</v>
      </c>
      <c r="U1537" t="n">
        <v>0.8100000000000001</v>
      </c>
      <c r="V1537" t="n">
        <v>0.88</v>
      </c>
      <c r="W1537" t="n">
        <v>6.81</v>
      </c>
      <c r="X1537" t="n">
        <v>0.27</v>
      </c>
      <c r="Y1537" t="n">
        <v>1</v>
      </c>
      <c r="Z1537" t="n">
        <v>10</v>
      </c>
    </row>
    <row r="1538">
      <c r="A1538" t="n">
        <v>123</v>
      </c>
      <c r="B1538" t="n">
        <v>135</v>
      </c>
      <c r="C1538" t="inlineStr">
        <is>
          <t xml:space="preserve">CONCLUIDO	</t>
        </is>
      </c>
      <c r="D1538" t="n">
        <v>3.6477</v>
      </c>
      <c r="E1538" t="n">
        <v>27.41</v>
      </c>
      <c r="F1538" t="n">
        <v>24</v>
      </c>
      <c r="G1538" t="n">
        <v>130.94</v>
      </c>
      <c r="H1538" t="n">
        <v>1.73</v>
      </c>
      <c r="I1538" t="n">
        <v>11</v>
      </c>
      <c r="J1538" t="n">
        <v>326.94</v>
      </c>
      <c r="K1538" t="n">
        <v>59.89</v>
      </c>
      <c r="L1538" t="n">
        <v>31.75</v>
      </c>
      <c r="M1538" t="n">
        <v>9</v>
      </c>
      <c r="N1538" t="n">
        <v>100.3</v>
      </c>
      <c r="O1538" t="n">
        <v>40556.96</v>
      </c>
      <c r="P1538" t="n">
        <v>408.62</v>
      </c>
      <c r="Q1538" t="n">
        <v>452.57</v>
      </c>
      <c r="R1538" t="n">
        <v>71.62</v>
      </c>
      <c r="S1538" t="n">
        <v>57.64</v>
      </c>
      <c r="T1538" t="n">
        <v>4890.76</v>
      </c>
      <c r="U1538" t="n">
        <v>0.8</v>
      </c>
      <c r="V1538" t="n">
        <v>0.88</v>
      </c>
      <c r="W1538" t="n">
        <v>6.81</v>
      </c>
      <c r="X1538" t="n">
        <v>0.28</v>
      </c>
      <c r="Y1538" t="n">
        <v>1</v>
      </c>
      <c r="Z1538" t="n">
        <v>10</v>
      </c>
    </row>
    <row r="1539">
      <c r="A1539" t="n">
        <v>124</v>
      </c>
      <c r="B1539" t="n">
        <v>135</v>
      </c>
      <c r="C1539" t="inlineStr">
        <is>
          <t xml:space="preserve">CONCLUIDO	</t>
        </is>
      </c>
      <c r="D1539" t="n">
        <v>3.6479</v>
      </c>
      <c r="E1539" t="n">
        <v>27.41</v>
      </c>
      <c r="F1539" t="n">
        <v>24</v>
      </c>
      <c r="G1539" t="n">
        <v>130.93</v>
      </c>
      <c r="H1539" t="n">
        <v>1.74</v>
      </c>
      <c r="I1539" t="n">
        <v>11</v>
      </c>
      <c r="J1539" t="n">
        <v>327.52</v>
      </c>
      <c r="K1539" t="n">
        <v>59.89</v>
      </c>
      <c r="L1539" t="n">
        <v>32</v>
      </c>
      <c r="M1539" t="n">
        <v>9</v>
      </c>
      <c r="N1539" t="n">
        <v>100.63</v>
      </c>
      <c r="O1539" t="n">
        <v>40628.49</v>
      </c>
      <c r="P1539" t="n">
        <v>408.07</v>
      </c>
      <c r="Q1539" t="n">
        <v>452.62</v>
      </c>
      <c r="R1539" t="n">
        <v>71.33</v>
      </c>
      <c r="S1539" t="n">
        <v>57.64</v>
      </c>
      <c r="T1539" t="n">
        <v>4748.5</v>
      </c>
      <c r="U1539" t="n">
        <v>0.8100000000000001</v>
      </c>
      <c r="V1539" t="n">
        <v>0.88</v>
      </c>
      <c r="W1539" t="n">
        <v>6.82</v>
      </c>
      <c r="X1539" t="n">
        <v>0.28</v>
      </c>
      <c r="Y1539" t="n">
        <v>1</v>
      </c>
      <c r="Z1539" t="n">
        <v>10</v>
      </c>
    </row>
    <row r="1540">
      <c r="A1540" t="n">
        <v>125</v>
      </c>
      <c r="B1540" t="n">
        <v>135</v>
      </c>
      <c r="C1540" t="inlineStr">
        <is>
          <t xml:space="preserve">CONCLUIDO	</t>
        </is>
      </c>
      <c r="D1540" t="n">
        <v>3.647</v>
      </c>
      <c r="E1540" t="n">
        <v>27.42</v>
      </c>
      <c r="F1540" t="n">
        <v>24.01</v>
      </c>
      <c r="G1540" t="n">
        <v>130.97</v>
      </c>
      <c r="H1540" t="n">
        <v>1.75</v>
      </c>
      <c r="I1540" t="n">
        <v>11</v>
      </c>
      <c r="J1540" t="n">
        <v>328.1</v>
      </c>
      <c r="K1540" t="n">
        <v>59.89</v>
      </c>
      <c r="L1540" t="n">
        <v>32.25</v>
      </c>
      <c r="M1540" t="n">
        <v>9</v>
      </c>
      <c r="N1540" t="n">
        <v>100.96</v>
      </c>
      <c r="O1540" t="n">
        <v>40700.18</v>
      </c>
      <c r="P1540" t="n">
        <v>407.83</v>
      </c>
      <c r="Q1540" t="n">
        <v>452.57</v>
      </c>
      <c r="R1540" t="n">
        <v>71.67</v>
      </c>
      <c r="S1540" t="n">
        <v>57.64</v>
      </c>
      <c r="T1540" t="n">
        <v>4916.54</v>
      </c>
      <c r="U1540" t="n">
        <v>0.8</v>
      </c>
      <c r="V1540" t="n">
        <v>0.88</v>
      </c>
      <c r="W1540" t="n">
        <v>6.81</v>
      </c>
      <c r="X1540" t="n">
        <v>0.29</v>
      </c>
      <c r="Y1540" t="n">
        <v>1</v>
      </c>
      <c r="Z1540" t="n">
        <v>10</v>
      </c>
    </row>
    <row r="1541">
      <c r="A1541" t="n">
        <v>126</v>
      </c>
      <c r="B1541" t="n">
        <v>135</v>
      </c>
      <c r="C1541" t="inlineStr">
        <is>
          <t xml:space="preserve">CONCLUIDO	</t>
        </is>
      </c>
      <c r="D1541" t="n">
        <v>3.6577</v>
      </c>
      <c r="E1541" t="n">
        <v>27.34</v>
      </c>
      <c r="F1541" t="n">
        <v>23.98</v>
      </c>
      <c r="G1541" t="n">
        <v>143.89</v>
      </c>
      <c r="H1541" t="n">
        <v>1.76</v>
      </c>
      <c r="I1541" t="n">
        <v>10</v>
      </c>
      <c r="J1541" t="n">
        <v>328.68</v>
      </c>
      <c r="K1541" t="n">
        <v>59.89</v>
      </c>
      <c r="L1541" t="n">
        <v>32.5</v>
      </c>
      <c r="M1541" t="n">
        <v>8</v>
      </c>
      <c r="N1541" t="n">
        <v>101.3</v>
      </c>
      <c r="O1541" t="n">
        <v>40772.03</v>
      </c>
      <c r="P1541" t="n">
        <v>407.33</v>
      </c>
      <c r="Q1541" t="n">
        <v>452.56</v>
      </c>
      <c r="R1541" t="n">
        <v>70.7</v>
      </c>
      <c r="S1541" t="n">
        <v>57.64</v>
      </c>
      <c r="T1541" t="n">
        <v>4438.48</v>
      </c>
      <c r="U1541" t="n">
        <v>0.82</v>
      </c>
      <c r="V1541" t="n">
        <v>0.88</v>
      </c>
      <c r="W1541" t="n">
        <v>6.81</v>
      </c>
      <c r="X1541" t="n">
        <v>0.26</v>
      </c>
      <c r="Y1541" t="n">
        <v>1</v>
      </c>
      <c r="Z1541" t="n">
        <v>10</v>
      </c>
    </row>
    <row r="1542">
      <c r="A1542" t="n">
        <v>127</v>
      </c>
      <c r="B1542" t="n">
        <v>135</v>
      </c>
      <c r="C1542" t="inlineStr">
        <is>
          <t xml:space="preserve">CONCLUIDO	</t>
        </is>
      </c>
      <c r="D1542" t="n">
        <v>3.6571</v>
      </c>
      <c r="E1542" t="n">
        <v>27.34</v>
      </c>
      <c r="F1542" t="n">
        <v>23.99</v>
      </c>
      <c r="G1542" t="n">
        <v>143.91</v>
      </c>
      <c r="H1542" t="n">
        <v>1.77</v>
      </c>
      <c r="I1542" t="n">
        <v>10</v>
      </c>
      <c r="J1542" t="n">
        <v>329.27</v>
      </c>
      <c r="K1542" t="n">
        <v>59.89</v>
      </c>
      <c r="L1542" t="n">
        <v>32.75</v>
      </c>
      <c r="M1542" t="n">
        <v>8</v>
      </c>
      <c r="N1542" t="n">
        <v>101.63</v>
      </c>
      <c r="O1542" t="n">
        <v>40844.03</v>
      </c>
      <c r="P1542" t="n">
        <v>407.87</v>
      </c>
      <c r="Q1542" t="n">
        <v>452.56</v>
      </c>
      <c r="R1542" t="n">
        <v>70.88</v>
      </c>
      <c r="S1542" t="n">
        <v>57.64</v>
      </c>
      <c r="T1542" t="n">
        <v>4528.59</v>
      </c>
      <c r="U1542" t="n">
        <v>0.8100000000000001</v>
      </c>
      <c r="V1542" t="n">
        <v>0.88</v>
      </c>
      <c r="W1542" t="n">
        <v>6.81</v>
      </c>
      <c r="X1542" t="n">
        <v>0.26</v>
      </c>
      <c r="Y1542" t="n">
        <v>1</v>
      </c>
      <c r="Z1542" t="n">
        <v>10</v>
      </c>
    </row>
    <row r="1543">
      <c r="A1543" t="n">
        <v>128</v>
      </c>
      <c r="B1543" t="n">
        <v>135</v>
      </c>
      <c r="C1543" t="inlineStr">
        <is>
          <t xml:space="preserve">CONCLUIDO	</t>
        </is>
      </c>
      <c r="D1543" t="n">
        <v>3.6582</v>
      </c>
      <c r="E1543" t="n">
        <v>27.34</v>
      </c>
      <c r="F1543" t="n">
        <v>23.98</v>
      </c>
      <c r="G1543" t="n">
        <v>143.86</v>
      </c>
      <c r="H1543" t="n">
        <v>1.78</v>
      </c>
      <c r="I1543" t="n">
        <v>10</v>
      </c>
      <c r="J1543" t="n">
        <v>329.85</v>
      </c>
      <c r="K1543" t="n">
        <v>59.89</v>
      </c>
      <c r="L1543" t="n">
        <v>33</v>
      </c>
      <c r="M1543" t="n">
        <v>8</v>
      </c>
      <c r="N1543" t="n">
        <v>101.97</v>
      </c>
      <c r="O1543" t="n">
        <v>40916.2</v>
      </c>
      <c r="P1543" t="n">
        <v>407.94</v>
      </c>
      <c r="Q1543" t="n">
        <v>452.56</v>
      </c>
      <c r="R1543" t="n">
        <v>70.54000000000001</v>
      </c>
      <c r="S1543" t="n">
        <v>57.64</v>
      </c>
      <c r="T1543" t="n">
        <v>4359.05</v>
      </c>
      <c r="U1543" t="n">
        <v>0.82</v>
      </c>
      <c r="V1543" t="n">
        <v>0.88</v>
      </c>
      <c r="W1543" t="n">
        <v>6.81</v>
      </c>
      <c r="X1543" t="n">
        <v>0.25</v>
      </c>
      <c r="Y1543" t="n">
        <v>1</v>
      </c>
      <c r="Z1543" t="n">
        <v>10</v>
      </c>
    </row>
    <row r="1544">
      <c r="A1544" t="n">
        <v>129</v>
      </c>
      <c r="B1544" t="n">
        <v>135</v>
      </c>
      <c r="C1544" t="inlineStr">
        <is>
          <t xml:space="preserve">CONCLUIDO	</t>
        </is>
      </c>
      <c r="D1544" t="n">
        <v>3.6591</v>
      </c>
      <c r="E1544" t="n">
        <v>27.33</v>
      </c>
      <c r="F1544" t="n">
        <v>23.97</v>
      </c>
      <c r="G1544" t="n">
        <v>143.82</v>
      </c>
      <c r="H1544" t="n">
        <v>1.79</v>
      </c>
      <c r="I1544" t="n">
        <v>10</v>
      </c>
      <c r="J1544" t="n">
        <v>330.44</v>
      </c>
      <c r="K1544" t="n">
        <v>59.89</v>
      </c>
      <c r="L1544" t="n">
        <v>33.25</v>
      </c>
      <c r="M1544" t="n">
        <v>8</v>
      </c>
      <c r="N1544" t="n">
        <v>102.3</v>
      </c>
      <c r="O1544" t="n">
        <v>40988.53</v>
      </c>
      <c r="P1544" t="n">
        <v>408.24</v>
      </c>
      <c r="Q1544" t="n">
        <v>452.58</v>
      </c>
      <c r="R1544" t="n">
        <v>70.31999999999999</v>
      </c>
      <c r="S1544" t="n">
        <v>57.64</v>
      </c>
      <c r="T1544" t="n">
        <v>4247.93</v>
      </c>
      <c r="U1544" t="n">
        <v>0.82</v>
      </c>
      <c r="V1544" t="n">
        <v>0.88</v>
      </c>
      <c r="W1544" t="n">
        <v>6.81</v>
      </c>
      <c r="X1544" t="n">
        <v>0.25</v>
      </c>
      <c r="Y1544" t="n">
        <v>1</v>
      </c>
      <c r="Z1544" t="n">
        <v>10</v>
      </c>
    </row>
    <row r="1545">
      <c r="A1545" t="n">
        <v>130</v>
      </c>
      <c r="B1545" t="n">
        <v>135</v>
      </c>
      <c r="C1545" t="inlineStr">
        <is>
          <t xml:space="preserve">CONCLUIDO	</t>
        </is>
      </c>
      <c r="D1545" t="n">
        <v>3.6569</v>
      </c>
      <c r="E1545" t="n">
        <v>27.35</v>
      </c>
      <c r="F1545" t="n">
        <v>23.99</v>
      </c>
      <c r="G1545" t="n">
        <v>143.92</v>
      </c>
      <c r="H1545" t="n">
        <v>1.8</v>
      </c>
      <c r="I1545" t="n">
        <v>10</v>
      </c>
      <c r="J1545" t="n">
        <v>331.03</v>
      </c>
      <c r="K1545" t="n">
        <v>59.89</v>
      </c>
      <c r="L1545" t="n">
        <v>33.5</v>
      </c>
      <c r="M1545" t="n">
        <v>8</v>
      </c>
      <c r="N1545" t="n">
        <v>102.64</v>
      </c>
      <c r="O1545" t="n">
        <v>41061.02</v>
      </c>
      <c r="P1545" t="n">
        <v>408.75</v>
      </c>
      <c r="Q1545" t="n">
        <v>452.57</v>
      </c>
      <c r="R1545" t="n">
        <v>70.75</v>
      </c>
      <c r="S1545" t="n">
        <v>57.64</v>
      </c>
      <c r="T1545" t="n">
        <v>4464.53</v>
      </c>
      <c r="U1545" t="n">
        <v>0.8100000000000001</v>
      </c>
      <c r="V1545" t="n">
        <v>0.88</v>
      </c>
      <c r="W1545" t="n">
        <v>6.82</v>
      </c>
      <c r="X1545" t="n">
        <v>0.26</v>
      </c>
      <c r="Y1545" t="n">
        <v>1</v>
      </c>
      <c r="Z1545" t="n">
        <v>10</v>
      </c>
    </row>
    <row r="1546">
      <c r="A1546" t="n">
        <v>131</v>
      </c>
      <c r="B1546" t="n">
        <v>135</v>
      </c>
      <c r="C1546" t="inlineStr">
        <is>
          <t xml:space="preserve">CONCLUIDO	</t>
        </is>
      </c>
      <c r="D1546" t="n">
        <v>3.6563</v>
      </c>
      <c r="E1546" t="n">
        <v>27.35</v>
      </c>
      <c r="F1546" t="n">
        <v>23.99</v>
      </c>
      <c r="G1546" t="n">
        <v>143.95</v>
      </c>
      <c r="H1546" t="n">
        <v>1.81</v>
      </c>
      <c r="I1546" t="n">
        <v>10</v>
      </c>
      <c r="J1546" t="n">
        <v>331.62</v>
      </c>
      <c r="K1546" t="n">
        <v>59.89</v>
      </c>
      <c r="L1546" t="n">
        <v>33.75</v>
      </c>
      <c r="M1546" t="n">
        <v>8</v>
      </c>
      <c r="N1546" t="n">
        <v>102.98</v>
      </c>
      <c r="O1546" t="n">
        <v>41133.67</v>
      </c>
      <c r="P1546" t="n">
        <v>409.09</v>
      </c>
      <c r="Q1546" t="n">
        <v>452.58</v>
      </c>
      <c r="R1546" t="n">
        <v>70.84</v>
      </c>
      <c r="S1546" t="n">
        <v>57.64</v>
      </c>
      <c r="T1546" t="n">
        <v>4508.92</v>
      </c>
      <c r="U1546" t="n">
        <v>0.8100000000000001</v>
      </c>
      <c r="V1546" t="n">
        <v>0.88</v>
      </c>
      <c r="W1546" t="n">
        <v>6.82</v>
      </c>
      <c r="X1546" t="n">
        <v>0.27</v>
      </c>
      <c r="Y1546" t="n">
        <v>1</v>
      </c>
      <c r="Z1546" t="n">
        <v>10</v>
      </c>
    </row>
    <row r="1547">
      <c r="A1547" t="n">
        <v>132</v>
      </c>
      <c r="B1547" t="n">
        <v>135</v>
      </c>
      <c r="C1547" t="inlineStr">
        <is>
          <t xml:space="preserve">CONCLUIDO	</t>
        </is>
      </c>
      <c r="D1547" t="n">
        <v>3.6569</v>
      </c>
      <c r="E1547" t="n">
        <v>27.35</v>
      </c>
      <c r="F1547" t="n">
        <v>23.99</v>
      </c>
      <c r="G1547" t="n">
        <v>143.92</v>
      </c>
      <c r="H1547" t="n">
        <v>1.82</v>
      </c>
      <c r="I1547" t="n">
        <v>10</v>
      </c>
      <c r="J1547" t="n">
        <v>332.21</v>
      </c>
      <c r="K1547" t="n">
        <v>59.89</v>
      </c>
      <c r="L1547" t="n">
        <v>34</v>
      </c>
      <c r="M1547" t="n">
        <v>8</v>
      </c>
      <c r="N1547" t="n">
        <v>103.32</v>
      </c>
      <c r="O1547" t="n">
        <v>41206.49</v>
      </c>
      <c r="P1547" t="n">
        <v>409.33</v>
      </c>
      <c r="Q1547" t="n">
        <v>452.55</v>
      </c>
      <c r="R1547" t="n">
        <v>70.83</v>
      </c>
      <c r="S1547" t="n">
        <v>57.64</v>
      </c>
      <c r="T1547" t="n">
        <v>4504.57</v>
      </c>
      <c r="U1547" t="n">
        <v>0.8100000000000001</v>
      </c>
      <c r="V1547" t="n">
        <v>0.88</v>
      </c>
      <c r="W1547" t="n">
        <v>6.81</v>
      </c>
      <c r="X1547" t="n">
        <v>0.26</v>
      </c>
      <c r="Y1547" t="n">
        <v>1</v>
      </c>
      <c r="Z1547" t="n">
        <v>10</v>
      </c>
    </row>
    <row r="1548">
      <c r="A1548" t="n">
        <v>133</v>
      </c>
      <c r="B1548" t="n">
        <v>135</v>
      </c>
      <c r="C1548" t="inlineStr">
        <is>
          <t xml:space="preserve">CONCLUIDO	</t>
        </is>
      </c>
      <c r="D1548" t="n">
        <v>3.6586</v>
      </c>
      <c r="E1548" t="n">
        <v>27.33</v>
      </c>
      <c r="F1548" t="n">
        <v>23.97</v>
      </c>
      <c r="G1548" t="n">
        <v>143.85</v>
      </c>
      <c r="H1548" t="n">
        <v>1.83</v>
      </c>
      <c r="I1548" t="n">
        <v>10</v>
      </c>
      <c r="J1548" t="n">
        <v>332.8</v>
      </c>
      <c r="K1548" t="n">
        <v>59.89</v>
      </c>
      <c r="L1548" t="n">
        <v>34.25</v>
      </c>
      <c r="M1548" t="n">
        <v>8</v>
      </c>
      <c r="N1548" t="n">
        <v>103.66</v>
      </c>
      <c r="O1548" t="n">
        <v>41279.48</v>
      </c>
      <c r="P1548" t="n">
        <v>409.16</v>
      </c>
      <c r="Q1548" t="n">
        <v>452.6</v>
      </c>
      <c r="R1548" t="n">
        <v>70.52</v>
      </c>
      <c r="S1548" t="n">
        <v>57.64</v>
      </c>
      <c r="T1548" t="n">
        <v>4349.78</v>
      </c>
      <c r="U1548" t="n">
        <v>0.82</v>
      </c>
      <c r="V1548" t="n">
        <v>0.88</v>
      </c>
      <c r="W1548" t="n">
        <v>6.81</v>
      </c>
      <c r="X1548" t="n">
        <v>0.25</v>
      </c>
      <c r="Y1548" t="n">
        <v>1</v>
      </c>
      <c r="Z1548" t="n">
        <v>10</v>
      </c>
    </row>
    <row r="1549">
      <c r="A1549" t="n">
        <v>134</v>
      </c>
      <c r="B1549" t="n">
        <v>135</v>
      </c>
      <c r="C1549" t="inlineStr">
        <is>
          <t xml:space="preserve">CONCLUIDO	</t>
        </is>
      </c>
      <c r="D1549" t="n">
        <v>3.6583</v>
      </c>
      <c r="E1549" t="n">
        <v>27.34</v>
      </c>
      <c r="F1549" t="n">
        <v>23.98</v>
      </c>
      <c r="G1549" t="n">
        <v>143.86</v>
      </c>
      <c r="H1549" t="n">
        <v>1.84</v>
      </c>
      <c r="I1549" t="n">
        <v>10</v>
      </c>
      <c r="J1549" t="n">
        <v>333.39</v>
      </c>
      <c r="K1549" t="n">
        <v>59.89</v>
      </c>
      <c r="L1549" t="n">
        <v>34.5</v>
      </c>
      <c r="M1549" t="n">
        <v>8</v>
      </c>
      <c r="N1549" t="n">
        <v>104.01</v>
      </c>
      <c r="O1549" t="n">
        <v>41352.63</v>
      </c>
      <c r="P1549" t="n">
        <v>409.31</v>
      </c>
      <c r="Q1549" t="n">
        <v>452.61</v>
      </c>
      <c r="R1549" t="n">
        <v>70.5</v>
      </c>
      <c r="S1549" t="n">
        <v>57.64</v>
      </c>
      <c r="T1549" t="n">
        <v>4339.61</v>
      </c>
      <c r="U1549" t="n">
        <v>0.82</v>
      </c>
      <c r="V1549" t="n">
        <v>0.88</v>
      </c>
      <c r="W1549" t="n">
        <v>6.81</v>
      </c>
      <c r="X1549" t="n">
        <v>0.25</v>
      </c>
      <c r="Y1549" t="n">
        <v>1</v>
      </c>
      <c r="Z1549" t="n">
        <v>10</v>
      </c>
    </row>
    <row r="1550">
      <c r="A1550" t="n">
        <v>135</v>
      </c>
      <c r="B1550" t="n">
        <v>135</v>
      </c>
      <c r="C1550" t="inlineStr">
        <is>
          <t xml:space="preserve">CONCLUIDO	</t>
        </is>
      </c>
      <c r="D1550" t="n">
        <v>3.657</v>
      </c>
      <c r="E1550" t="n">
        <v>27.34</v>
      </c>
      <c r="F1550" t="n">
        <v>23.99</v>
      </c>
      <c r="G1550" t="n">
        <v>143.92</v>
      </c>
      <c r="H1550" t="n">
        <v>1.85</v>
      </c>
      <c r="I1550" t="n">
        <v>10</v>
      </c>
      <c r="J1550" t="n">
        <v>333.99</v>
      </c>
      <c r="K1550" t="n">
        <v>59.89</v>
      </c>
      <c r="L1550" t="n">
        <v>34.75</v>
      </c>
      <c r="M1550" t="n">
        <v>8</v>
      </c>
      <c r="N1550" t="n">
        <v>104.35</v>
      </c>
      <c r="O1550" t="n">
        <v>41426.07</v>
      </c>
      <c r="P1550" t="n">
        <v>409.52</v>
      </c>
      <c r="Q1550" t="n">
        <v>452.58</v>
      </c>
      <c r="R1550" t="n">
        <v>70.81999999999999</v>
      </c>
      <c r="S1550" t="n">
        <v>57.64</v>
      </c>
      <c r="T1550" t="n">
        <v>4496.26</v>
      </c>
      <c r="U1550" t="n">
        <v>0.8100000000000001</v>
      </c>
      <c r="V1550" t="n">
        <v>0.88</v>
      </c>
      <c r="W1550" t="n">
        <v>6.81</v>
      </c>
      <c r="X1550" t="n">
        <v>0.26</v>
      </c>
      <c r="Y1550" t="n">
        <v>1</v>
      </c>
      <c r="Z1550" t="n">
        <v>10</v>
      </c>
    </row>
    <row r="1551">
      <c r="A1551" t="n">
        <v>136</v>
      </c>
      <c r="B1551" t="n">
        <v>135</v>
      </c>
      <c r="C1551" t="inlineStr">
        <is>
          <t xml:space="preserve">CONCLUIDO	</t>
        </is>
      </c>
      <c r="D1551" t="n">
        <v>3.6562</v>
      </c>
      <c r="E1551" t="n">
        <v>27.35</v>
      </c>
      <c r="F1551" t="n">
        <v>23.99</v>
      </c>
      <c r="G1551" t="n">
        <v>143.95</v>
      </c>
      <c r="H1551" t="n">
        <v>1.86</v>
      </c>
      <c r="I1551" t="n">
        <v>10</v>
      </c>
      <c r="J1551" t="n">
        <v>334.58</v>
      </c>
      <c r="K1551" t="n">
        <v>59.89</v>
      </c>
      <c r="L1551" t="n">
        <v>35</v>
      </c>
      <c r="M1551" t="n">
        <v>8</v>
      </c>
      <c r="N1551" t="n">
        <v>104.7</v>
      </c>
      <c r="O1551" t="n">
        <v>41499.57</v>
      </c>
      <c r="P1551" t="n">
        <v>409.6</v>
      </c>
      <c r="Q1551" t="n">
        <v>452.56</v>
      </c>
      <c r="R1551" t="n">
        <v>71.12</v>
      </c>
      <c r="S1551" t="n">
        <v>57.64</v>
      </c>
      <c r="T1551" t="n">
        <v>4646.55</v>
      </c>
      <c r="U1551" t="n">
        <v>0.8100000000000001</v>
      </c>
      <c r="V1551" t="n">
        <v>0.88</v>
      </c>
      <c r="W1551" t="n">
        <v>6.81</v>
      </c>
      <c r="X1551" t="n">
        <v>0.27</v>
      </c>
      <c r="Y1551" t="n">
        <v>1</v>
      </c>
      <c r="Z1551" t="n">
        <v>10</v>
      </c>
    </row>
    <row r="1552">
      <c r="A1552" t="n">
        <v>137</v>
      </c>
      <c r="B1552" t="n">
        <v>135</v>
      </c>
      <c r="C1552" t="inlineStr">
        <is>
          <t xml:space="preserve">CONCLUIDO	</t>
        </is>
      </c>
      <c r="D1552" t="n">
        <v>3.6573</v>
      </c>
      <c r="E1552" t="n">
        <v>27.34</v>
      </c>
      <c r="F1552" t="n">
        <v>23.98</v>
      </c>
      <c r="G1552" t="n">
        <v>143.9</v>
      </c>
      <c r="H1552" t="n">
        <v>1.87</v>
      </c>
      <c r="I1552" t="n">
        <v>10</v>
      </c>
      <c r="J1552" t="n">
        <v>335.18</v>
      </c>
      <c r="K1552" t="n">
        <v>59.89</v>
      </c>
      <c r="L1552" t="n">
        <v>35.25</v>
      </c>
      <c r="M1552" t="n">
        <v>8</v>
      </c>
      <c r="N1552" t="n">
        <v>105.04</v>
      </c>
      <c r="O1552" t="n">
        <v>41573.23</v>
      </c>
      <c r="P1552" t="n">
        <v>409.4</v>
      </c>
      <c r="Q1552" t="n">
        <v>452.55</v>
      </c>
      <c r="R1552" t="n">
        <v>70.83</v>
      </c>
      <c r="S1552" t="n">
        <v>57.64</v>
      </c>
      <c r="T1552" t="n">
        <v>4502.36</v>
      </c>
      <c r="U1552" t="n">
        <v>0.8100000000000001</v>
      </c>
      <c r="V1552" t="n">
        <v>0.88</v>
      </c>
      <c r="W1552" t="n">
        <v>6.81</v>
      </c>
      <c r="X1552" t="n">
        <v>0.26</v>
      </c>
      <c r="Y1552" t="n">
        <v>1</v>
      </c>
      <c r="Z1552" t="n">
        <v>10</v>
      </c>
    </row>
    <row r="1553">
      <c r="A1553" t="n">
        <v>138</v>
      </c>
      <c r="B1553" t="n">
        <v>135</v>
      </c>
      <c r="C1553" t="inlineStr">
        <is>
          <t xml:space="preserve">CONCLUIDO	</t>
        </is>
      </c>
      <c r="D1553" t="n">
        <v>3.6577</v>
      </c>
      <c r="E1553" t="n">
        <v>27.34</v>
      </c>
      <c r="F1553" t="n">
        <v>23.98</v>
      </c>
      <c r="G1553" t="n">
        <v>143.89</v>
      </c>
      <c r="H1553" t="n">
        <v>1.88</v>
      </c>
      <c r="I1553" t="n">
        <v>10</v>
      </c>
      <c r="J1553" t="n">
        <v>335.78</v>
      </c>
      <c r="K1553" t="n">
        <v>59.89</v>
      </c>
      <c r="L1553" t="n">
        <v>35.5</v>
      </c>
      <c r="M1553" t="n">
        <v>8</v>
      </c>
      <c r="N1553" t="n">
        <v>105.39</v>
      </c>
      <c r="O1553" t="n">
        <v>41647.07</v>
      </c>
      <c r="P1553" t="n">
        <v>409.15</v>
      </c>
      <c r="Q1553" t="n">
        <v>452.64</v>
      </c>
      <c r="R1553" t="n">
        <v>70.66</v>
      </c>
      <c r="S1553" t="n">
        <v>57.64</v>
      </c>
      <c r="T1553" t="n">
        <v>4415.9</v>
      </c>
      <c r="U1553" t="n">
        <v>0.82</v>
      </c>
      <c r="V1553" t="n">
        <v>0.88</v>
      </c>
      <c r="W1553" t="n">
        <v>6.81</v>
      </c>
      <c r="X1553" t="n">
        <v>0.26</v>
      </c>
      <c r="Y1553" t="n">
        <v>1</v>
      </c>
      <c r="Z1553" t="n">
        <v>10</v>
      </c>
    </row>
    <row r="1554">
      <c r="A1554" t="n">
        <v>139</v>
      </c>
      <c r="B1554" t="n">
        <v>135</v>
      </c>
      <c r="C1554" t="inlineStr">
        <is>
          <t xml:space="preserve">CONCLUIDO	</t>
        </is>
      </c>
      <c r="D1554" t="n">
        <v>3.657</v>
      </c>
      <c r="E1554" t="n">
        <v>27.34</v>
      </c>
      <c r="F1554" t="n">
        <v>23.99</v>
      </c>
      <c r="G1554" t="n">
        <v>143.91</v>
      </c>
      <c r="H1554" t="n">
        <v>1.89</v>
      </c>
      <c r="I1554" t="n">
        <v>10</v>
      </c>
      <c r="J1554" t="n">
        <v>336.38</v>
      </c>
      <c r="K1554" t="n">
        <v>59.89</v>
      </c>
      <c r="L1554" t="n">
        <v>35.75</v>
      </c>
      <c r="M1554" t="n">
        <v>8</v>
      </c>
      <c r="N1554" t="n">
        <v>105.74</v>
      </c>
      <c r="O1554" t="n">
        <v>41721.08</v>
      </c>
      <c r="P1554" t="n">
        <v>408.89</v>
      </c>
      <c r="Q1554" t="n">
        <v>452.55</v>
      </c>
      <c r="R1554" t="n">
        <v>70.95</v>
      </c>
      <c r="S1554" t="n">
        <v>57.64</v>
      </c>
      <c r="T1554" t="n">
        <v>4563.62</v>
      </c>
      <c r="U1554" t="n">
        <v>0.8100000000000001</v>
      </c>
      <c r="V1554" t="n">
        <v>0.88</v>
      </c>
      <c r="W1554" t="n">
        <v>6.81</v>
      </c>
      <c r="X1554" t="n">
        <v>0.26</v>
      </c>
      <c r="Y1554" t="n">
        <v>1</v>
      </c>
      <c r="Z1554" t="n">
        <v>10</v>
      </c>
    </row>
    <row r="1555">
      <c r="A1555" t="n">
        <v>140</v>
      </c>
      <c r="B1555" t="n">
        <v>135</v>
      </c>
      <c r="C1555" t="inlineStr">
        <is>
          <t xml:space="preserve">CONCLUIDO	</t>
        </is>
      </c>
      <c r="D1555" t="n">
        <v>3.6569</v>
      </c>
      <c r="E1555" t="n">
        <v>27.35</v>
      </c>
      <c r="F1555" t="n">
        <v>23.99</v>
      </c>
      <c r="G1555" t="n">
        <v>143.92</v>
      </c>
      <c r="H1555" t="n">
        <v>1.9</v>
      </c>
      <c r="I1555" t="n">
        <v>10</v>
      </c>
      <c r="J1555" t="n">
        <v>336.98</v>
      </c>
      <c r="K1555" t="n">
        <v>59.89</v>
      </c>
      <c r="L1555" t="n">
        <v>36</v>
      </c>
      <c r="M1555" t="n">
        <v>8</v>
      </c>
      <c r="N1555" t="n">
        <v>106.09</v>
      </c>
      <c r="O1555" t="n">
        <v>41795.26</v>
      </c>
      <c r="P1555" t="n">
        <v>408.44</v>
      </c>
      <c r="Q1555" t="n">
        <v>452.58</v>
      </c>
      <c r="R1555" t="n">
        <v>70.77</v>
      </c>
      <c r="S1555" t="n">
        <v>57.64</v>
      </c>
      <c r="T1555" t="n">
        <v>4471.61</v>
      </c>
      <c r="U1555" t="n">
        <v>0.8100000000000001</v>
      </c>
      <c r="V1555" t="n">
        <v>0.88</v>
      </c>
      <c r="W1555" t="n">
        <v>6.81</v>
      </c>
      <c r="X1555" t="n">
        <v>0.26</v>
      </c>
      <c r="Y1555" t="n">
        <v>1</v>
      </c>
      <c r="Z1555" t="n">
        <v>10</v>
      </c>
    </row>
    <row r="1556">
      <c r="A1556" t="n">
        <v>141</v>
      </c>
      <c r="B1556" t="n">
        <v>135</v>
      </c>
      <c r="C1556" t="inlineStr">
        <is>
          <t xml:space="preserve">CONCLUIDO	</t>
        </is>
      </c>
      <c r="D1556" t="n">
        <v>3.6574</v>
      </c>
      <c r="E1556" t="n">
        <v>27.34</v>
      </c>
      <c r="F1556" t="n">
        <v>23.98</v>
      </c>
      <c r="G1556" t="n">
        <v>143.9</v>
      </c>
      <c r="H1556" t="n">
        <v>1.91</v>
      </c>
      <c r="I1556" t="n">
        <v>10</v>
      </c>
      <c r="J1556" t="n">
        <v>337.58</v>
      </c>
      <c r="K1556" t="n">
        <v>59.89</v>
      </c>
      <c r="L1556" t="n">
        <v>36.25</v>
      </c>
      <c r="M1556" t="n">
        <v>8</v>
      </c>
      <c r="N1556" t="n">
        <v>106.45</v>
      </c>
      <c r="O1556" t="n">
        <v>41869.62</v>
      </c>
      <c r="P1556" t="n">
        <v>407.77</v>
      </c>
      <c r="Q1556" t="n">
        <v>452.56</v>
      </c>
      <c r="R1556" t="n">
        <v>70.69</v>
      </c>
      <c r="S1556" t="n">
        <v>57.64</v>
      </c>
      <c r="T1556" t="n">
        <v>4434.49</v>
      </c>
      <c r="U1556" t="n">
        <v>0.82</v>
      </c>
      <c r="V1556" t="n">
        <v>0.88</v>
      </c>
      <c r="W1556" t="n">
        <v>6.81</v>
      </c>
      <c r="X1556" t="n">
        <v>0.26</v>
      </c>
      <c r="Y1556" t="n">
        <v>1</v>
      </c>
      <c r="Z1556" t="n">
        <v>10</v>
      </c>
    </row>
    <row r="1557">
      <c r="A1557" t="n">
        <v>142</v>
      </c>
      <c r="B1557" t="n">
        <v>135</v>
      </c>
      <c r="C1557" t="inlineStr">
        <is>
          <t xml:space="preserve">CONCLUIDO	</t>
        </is>
      </c>
      <c r="D1557" t="n">
        <v>3.6679</v>
      </c>
      <c r="E1557" t="n">
        <v>27.26</v>
      </c>
      <c r="F1557" t="n">
        <v>23.96</v>
      </c>
      <c r="G1557" t="n">
        <v>159.71</v>
      </c>
      <c r="H1557" t="n">
        <v>1.92</v>
      </c>
      <c r="I1557" t="n">
        <v>9</v>
      </c>
      <c r="J1557" t="n">
        <v>338.19</v>
      </c>
      <c r="K1557" t="n">
        <v>59.89</v>
      </c>
      <c r="L1557" t="n">
        <v>36.5</v>
      </c>
      <c r="M1557" t="n">
        <v>7</v>
      </c>
      <c r="N1557" t="n">
        <v>106.8</v>
      </c>
      <c r="O1557" t="n">
        <v>41944.15</v>
      </c>
      <c r="P1557" t="n">
        <v>407.4</v>
      </c>
      <c r="Q1557" t="n">
        <v>452.58</v>
      </c>
      <c r="R1557" t="n">
        <v>69.72</v>
      </c>
      <c r="S1557" t="n">
        <v>57.64</v>
      </c>
      <c r="T1557" t="n">
        <v>3954.83</v>
      </c>
      <c r="U1557" t="n">
        <v>0.83</v>
      </c>
      <c r="V1557" t="n">
        <v>0.89</v>
      </c>
      <c r="W1557" t="n">
        <v>6.81</v>
      </c>
      <c r="X1557" t="n">
        <v>0.23</v>
      </c>
      <c r="Y1557" t="n">
        <v>1</v>
      </c>
      <c r="Z1557" t="n">
        <v>10</v>
      </c>
    </row>
    <row r="1558">
      <c r="A1558" t="n">
        <v>143</v>
      </c>
      <c r="B1558" t="n">
        <v>135</v>
      </c>
      <c r="C1558" t="inlineStr">
        <is>
          <t xml:space="preserve">CONCLUIDO	</t>
        </is>
      </c>
      <c r="D1558" t="n">
        <v>3.6683</v>
      </c>
      <c r="E1558" t="n">
        <v>27.26</v>
      </c>
      <c r="F1558" t="n">
        <v>23.95</v>
      </c>
      <c r="G1558" t="n">
        <v>159.68</v>
      </c>
      <c r="H1558" t="n">
        <v>1.93</v>
      </c>
      <c r="I1558" t="n">
        <v>9</v>
      </c>
      <c r="J1558" t="n">
        <v>338.79</v>
      </c>
      <c r="K1558" t="n">
        <v>59.89</v>
      </c>
      <c r="L1558" t="n">
        <v>36.75</v>
      </c>
      <c r="M1558" t="n">
        <v>7</v>
      </c>
      <c r="N1558" t="n">
        <v>107.16</v>
      </c>
      <c r="O1558" t="n">
        <v>42018.86</v>
      </c>
      <c r="P1558" t="n">
        <v>407.82</v>
      </c>
      <c r="Q1558" t="n">
        <v>452.57</v>
      </c>
      <c r="R1558" t="n">
        <v>69.73999999999999</v>
      </c>
      <c r="S1558" t="n">
        <v>57.64</v>
      </c>
      <c r="T1558" t="n">
        <v>3964.5</v>
      </c>
      <c r="U1558" t="n">
        <v>0.83</v>
      </c>
      <c r="V1558" t="n">
        <v>0.89</v>
      </c>
      <c r="W1558" t="n">
        <v>6.81</v>
      </c>
      <c r="X1558" t="n">
        <v>0.23</v>
      </c>
      <c r="Y1558" t="n">
        <v>1</v>
      </c>
      <c r="Z1558" t="n">
        <v>10</v>
      </c>
    </row>
    <row r="1559">
      <c r="A1559" t="n">
        <v>144</v>
      </c>
      <c r="B1559" t="n">
        <v>135</v>
      </c>
      <c r="C1559" t="inlineStr">
        <is>
          <t xml:space="preserve">CONCLUIDO	</t>
        </is>
      </c>
      <c r="D1559" t="n">
        <v>3.6692</v>
      </c>
      <c r="E1559" t="n">
        <v>27.25</v>
      </c>
      <c r="F1559" t="n">
        <v>23.95</v>
      </c>
      <c r="G1559" t="n">
        <v>159.64</v>
      </c>
      <c r="H1559" t="n">
        <v>1.94</v>
      </c>
      <c r="I1559" t="n">
        <v>9</v>
      </c>
      <c r="J1559" t="n">
        <v>339.4</v>
      </c>
      <c r="K1559" t="n">
        <v>59.89</v>
      </c>
      <c r="L1559" t="n">
        <v>37</v>
      </c>
      <c r="M1559" t="n">
        <v>7</v>
      </c>
      <c r="N1559" t="n">
        <v>107.51</v>
      </c>
      <c r="O1559" t="n">
        <v>42093.75</v>
      </c>
      <c r="P1559" t="n">
        <v>408.15</v>
      </c>
      <c r="Q1559" t="n">
        <v>452.56</v>
      </c>
      <c r="R1559" t="n">
        <v>69.56</v>
      </c>
      <c r="S1559" t="n">
        <v>57.64</v>
      </c>
      <c r="T1559" t="n">
        <v>3870.91</v>
      </c>
      <c r="U1559" t="n">
        <v>0.83</v>
      </c>
      <c r="V1559" t="n">
        <v>0.89</v>
      </c>
      <c r="W1559" t="n">
        <v>6.81</v>
      </c>
      <c r="X1559" t="n">
        <v>0.22</v>
      </c>
      <c r="Y1559" t="n">
        <v>1</v>
      </c>
      <c r="Z1559" t="n">
        <v>10</v>
      </c>
    </row>
    <row r="1560">
      <c r="A1560" t="n">
        <v>145</v>
      </c>
      <c r="B1560" t="n">
        <v>135</v>
      </c>
      <c r="C1560" t="inlineStr">
        <is>
          <t xml:space="preserve">CONCLUIDO	</t>
        </is>
      </c>
      <c r="D1560" t="n">
        <v>3.6686</v>
      </c>
      <c r="E1560" t="n">
        <v>27.26</v>
      </c>
      <c r="F1560" t="n">
        <v>23.95</v>
      </c>
      <c r="G1560" t="n">
        <v>159.67</v>
      </c>
      <c r="H1560" t="n">
        <v>1.95</v>
      </c>
      <c r="I1560" t="n">
        <v>9</v>
      </c>
      <c r="J1560" t="n">
        <v>340.01</v>
      </c>
      <c r="K1560" t="n">
        <v>59.89</v>
      </c>
      <c r="L1560" t="n">
        <v>37.25</v>
      </c>
      <c r="M1560" t="n">
        <v>7</v>
      </c>
      <c r="N1560" t="n">
        <v>107.87</v>
      </c>
      <c r="O1560" t="n">
        <v>42168.82</v>
      </c>
      <c r="P1560" t="n">
        <v>408.49</v>
      </c>
      <c r="Q1560" t="n">
        <v>452.55</v>
      </c>
      <c r="R1560" t="n">
        <v>69.65000000000001</v>
      </c>
      <c r="S1560" t="n">
        <v>57.64</v>
      </c>
      <c r="T1560" t="n">
        <v>3917.83</v>
      </c>
      <c r="U1560" t="n">
        <v>0.83</v>
      </c>
      <c r="V1560" t="n">
        <v>0.89</v>
      </c>
      <c r="W1560" t="n">
        <v>6.81</v>
      </c>
      <c r="X1560" t="n">
        <v>0.23</v>
      </c>
      <c r="Y1560" t="n">
        <v>1</v>
      </c>
      <c r="Z1560" t="n">
        <v>10</v>
      </c>
    </row>
    <row r="1561">
      <c r="A1561" t="n">
        <v>146</v>
      </c>
      <c r="B1561" t="n">
        <v>135</v>
      </c>
      <c r="C1561" t="inlineStr">
        <is>
          <t xml:space="preserve">CONCLUIDO	</t>
        </is>
      </c>
      <c r="D1561" t="n">
        <v>3.6689</v>
      </c>
      <c r="E1561" t="n">
        <v>27.26</v>
      </c>
      <c r="F1561" t="n">
        <v>23.95</v>
      </c>
      <c r="G1561" t="n">
        <v>159.66</v>
      </c>
      <c r="H1561" t="n">
        <v>1.96</v>
      </c>
      <c r="I1561" t="n">
        <v>9</v>
      </c>
      <c r="J1561" t="n">
        <v>340.62</v>
      </c>
      <c r="K1561" t="n">
        <v>59.89</v>
      </c>
      <c r="L1561" t="n">
        <v>37.5</v>
      </c>
      <c r="M1561" t="n">
        <v>7</v>
      </c>
      <c r="N1561" t="n">
        <v>108.23</v>
      </c>
      <c r="O1561" t="n">
        <v>42244.08</v>
      </c>
      <c r="P1561" t="n">
        <v>409.12</v>
      </c>
      <c r="Q1561" t="n">
        <v>452.55</v>
      </c>
      <c r="R1561" t="n">
        <v>69.64</v>
      </c>
      <c r="S1561" t="n">
        <v>57.64</v>
      </c>
      <c r="T1561" t="n">
        <v>3911.91</v>
      </c>
      <c r="U1561" t="n">
        <v>0.83</v>
      </c>
      <c r="V1561" t="n">
        <v>0.89</v>
      </c>
      <c r="W1561" t="n">
        <v>6.81</v>
      </c>
      <c r="X1561" t="n">
        <v>0.22</v>
      </c>
      <c r="Y1561" t="n">
        <v>1</v>
      </c>
      <c r="Z1561" t="n">
        <v>10</v>
      </c>
    </row>
    <row r="1562">
      <c r="A1562" t="n">
        <v>147</v>
      </c>
      <c r="B1562" t="n">
        <v>135</v>
      </c>
      <c r="C1562" t="inlineStr">
        <is>
          <t xml:space="preserve">CONCLUIDO	</t>
        </is>
      </c>
      <c r="D1562" t="n">
        <v>3.6683</v>
      </c>
      <c r="E1562" t="n">
        <v>27.26</v>
      </c>
      <c r="F1562" t="n">
        <v>23.95</v>
      </c>
      <c r="G1562" t="n">
        <v>159.68</v>
      </c>
      <c r="H1562" t="n">
        <v>1.97</v>
      </c>
      <c r="I1562" t="n">
        <v>9</v>
      </c>
      <c r="J1562" t="n">
        <v>341.23</v>
      </c>
      <c r="K1562" t="n">
        <v>59.89</v>
      </c>
      <c r="L1562" t="n">
        <v>37.75</v>
      </c>
      <c r="M1562" t="n">
        <v>7</v>
      </c>
      <c r="N1562" t="n">
        <v>108.59</v>
      </c>
      <c r="O1562" t="n">
        <v>42319.51</v>
      </c>
      <c r="P1562" t="n">
        <v>409.72</v>
      </c>
      <c r="Q1562" t="n">
        <v>452.56</v>
      </c>
      <c r="R1562" t="n">
        <v>69.66</v>
      </c>
      <c r="S1562" t="n">
        <v>57.64</v>
      </c>
      <c r="T1562" t="n">
        <v>3921.06</v>
      </c>
      <c r="U1562" t="n">
        <v>0.83</v>
      </c>
      <c r="V1562" t="n">
        <v>0.89</v>
      </c>
      <c r="W1562" t="n">
        <v>6.81</v>
      </c>
      <c r="X1562" t="n">
        <v>0.23</v>
      </c>
      <c r="Y1562" t="n">
        <v>1</v>
      </c>
      <c r="Z1562" t="n">
        <v>10</v>
      </c>
    </row>
    <row r="1563">
      <c r="A1563" t="n">
        <v>148</v>
      </c>
      <c r="B1563" t="n">
        <v>135</v>
      </c>
      <c r="C1563" t="inlineStr">
        <is>
          <t xml:space="preserve">CONCLUIDO	</t>
        </is>
      </c>
      <c r="D1563" t="n">
        <v>3.6694</v>
      </c>
      <c r="E1563" t="n">
        <v>27.25</v>
      </c>
      <c r="F1563" t="n">
        <v>23.94</v>
      </c>
      <c r="G1563" t="n">
        <v>159.63</v>
      </c>
      <c r="H1563" t="n">
        <v>1.98</v>
      </c>
      <c r="I1563" t="n">
        <v>9</v>
      </c>
      <c r="J1563" t="n">
        <v>341.84</v>
      </c>
      <c r="K1563" t="n">
        <v>59.89</v>
      </c>
      <c r="L1563" t="n">
        <v>38</v>
      </c>
      <c r="M1563" t="n">
        <v>7</v>
      </c>
      <c r="N1563" t="n">
        <v>108.96</v>
      </c>
      <c r="O1563" t="n">
        <v>42395.13</v>
      </c>
      <c r="P1563" t="n">
        <v>410.18</v>
      </c>
      <c r="Q1563" t="n">
        <v>452.58</v>
      </c>
      <c r="R1563" t="n">
        <v>69.5</v>
      </c>
      <c r="S1563" t="n">
        <v>57.64</v>
      </c>
      <c r="T1563" t="n">
        <v>3842.05</v>
      </c>
      <c r="U1563" t="n">
        <v>0.83</v>
      </c>
      <c r="V1563" t="n">
        <v>0.89</v>
      </c>
      <c r="W1563" t="n">
        <v>6.81</v>
      </c>
      <c r="X1563" t="n">
        <v>0.22</v>
      </c>
      <c r="Y1563" t="n">
        <v>1</v>
      </c>
      <c r="Z1563" t="n">
        <v>10</v>
      </c>
    </row>
    <row r="1564">
      <c r="A1564" t="n">
        <v>149</v>
      </c>
      <c r="B1564" t="n">
        <v>135</v>
      </c>
      <c r="C1564" t="inlineStr">
        <is>
          <t xml:space="preserve">CONCLUIDO	</t>
        </is>
      </c>
      <c r="D1564" t="n">
        <v>3.6692</v>
      </c>
      <c r="E1564" t="n">
        <v>27.25</v>
      </c>
      <c r="F1564" t="n">
        <v>23.95</v>
      </c>
      <c r="G1564" t="n">
        <v>159.64</v>
      </c>
      <c r="H1564" t="n">
        <v>1.99</v>
      </c>
      <c r="I1564" t="n">
        <v>9</v>
      </c>
      <c r="J1564" t="n">
        <v>342.46</v>
      </c>
      <c r="K1564" t="n">
        <v>59.89</v>
      </c>
      <c r="L1564" t="n">
        <v>38.25</v>
      </c>
      <c r="M1564" t="n">
        <v>7</v>
      </c>
      <c r="N1564" t="n">
        <v>109.32</v>
      </c>
      <c r="O1564" t="n">
        <v>42470.94</v>
      </c>
      <c r="P1564" t="n">
        <v>410.47</v>
      </c>
      <c r="Q1564" t="n">
        <v>452.58</v>
      </c>
      <c r="R1564" t="n">
        <v>69.56</v>
      </c>
      <c r="S1564" t="n">
        <v>57.64</v>
      </c>
      <c r="T1564" t="n">
        <v>3871.57</v>
      </c>
      <c r="U1564" t="n">
        <v>0.83</v>
      </c>
      <c r="V1564" t="n">
        <v>0.89</v>
      </c>
      <c r="W1564" t="n">
        <v>6.81</v>
      </c>
      <c r="X1564" t="n">
        <v>0.22</v>
      </c>
      <c r="Y1564" t="n">
        <v>1</v>
      </c>
      <c r="Z1564" t="n">
        <v>10</v>
      </c>
    </row>
    <row r="1565">
      <c r="A1565" t="n">
        <v>150</v>
      </c>
      <c r="B1565" t="n">
        <v>135</v>
      </c>
      <c r="C1565" t="inlineStr">
        <is>
          <t xml:space="preserve">CONCLUIDO	</t>
        </is>
      </c>
      <c r="D1565" t="n">
        <v>3.6697</v>
      </c>
      <c r="E1565" t="n">
        <v>27.25</v>
      </c>
      <c r="F1565" t="n">
        <v>23.94</v>
      </c>
      <c r="G1565" t="n">
        <v>159.61</v>
      </c>
      <c r="H1565" t="n">
        <v>2</v>
      </c>
      <c r="I1565" t="n">
        <v>9</v>
      </c>
      <c r="J1565" t="n">
        <v>343.08</v>
      </c>
      <c r="K1565" t="n">
        <v>59.89</v>
      </c>
      <c r="L1565" t="n">
        <v>38.5</v>
      </c>
      <c r="M1565" t="n">
        <v>7</v>
      </c>
      <c r="N1565" t="n">
        <v>109.69</v>
      </c>
      <c r="O1565" t="n">
        <v>42546.93</v>
      </c>
      <c r="P1565" t="n">
        <v>410.66</v>
      </c>
      <c r="Q1565" t="n">
        <v>452.56</v>
      </c>
      <c r="R1565" t="n">
        <v>69.45</v>
      </c>
      <c r="S1565" t="n">
        <v>57.64</v>
      </c>
      <c r="T1565" t="n">
        <v>3818.26</v>
      </c>
      <c r="U1565" t="n">
        <v>0.83</v>
      </c>
      <c r="V1565" t="n">
        <v>0.89</v>
      </c>
      <c r="W1565" t="n">
        <v>6.81</v>
      </c>
      <c r="X1565" t="n">
        <v>0.22</v>
      </c>
      <c r="Y1565" t="n">
        <v>1</v>
      </c>
      <c r="Z1565" t="n">
        <v>10</v>
      </c>
    </row>
    <row r="1566">
      <c r="A1566" t="n">
        <v>151</v>
      </c>
      <c r="B1566" t="n">
        <v>135</v>
      </c>
      <c r="C1566" t="inlineStr">
        <is>
          <t xml:space="preserve">CONCLUIDO	</t>
        </is>
      </c>
      <c r="D1566" t="n">
        <v>3.6686</v>
      </c>
      <c r="E1566" t="n">
        <v>27.26</v>
      </c>
      <c r="F1566" t="n">
        <v>23.95</v>
      </c>
      <c r="G1566" t="n">
        <v>159.67</v>
      </c>
      <c r="H1566" t="n">
        <v>2.01</v>
      </c>
      <c r="I1566" t="n">
        <v>9</v>
      </c>
      <c r="J1566" t="n">
        <v>343.69</v>
      </c>
      <c r="K1566" t="n">
        <v>59.89</v>
      </c>
      <c r="L1566" t="n">
        <v>38.75</v>
      </c>
      <c r="M1566" t="n">
        <v>7</v>
      </c>
      <c r="N1566" t="n">
        <v>110.06</v>
      </c>
      <c r="O1566" t="n">
        <v>42623.24</v>
      </c>
      <c r="P1566" t="n">
        <v>411.04</v>
      </c>
      <c r="Q1566" t="n">
        <v>452.55</v>
      </c>
      <c r="R1566" t="n">
        <v>69.69</v>
      </c>
      <c r="S1566" t="n">
        <v>57.64</v>
      </c>
      <c r="T1566" t="n">
        <v>3935.49</v>
      </c>
      <c r="U1566" t="n">
        <v>0.83</v>
      </c>
      <c r="V1566" t="n">
        <v>0.89</v>
      </c>
      <c r="W1566" t="n">
        <v>6.81</v>
      </c>
      <c r="X1566" t="n">
        <v>0.23</v>
      </c>
      <c r="Y1566" t="n">
        <v>1</v>
      </c>
      <c r="Z1566" t="n">
        <v>10</v>
      </c>
    </row>
    <row r="1567">
      <c r="A1567" t="n">
        <v>152</v>
      </c>
      <c r="B1567" t="n">
        <v>135</v>
      </c>
      <c r="C1567" t="inlineStr">
        <is>
          <t xml:space="preserve">CONCLUIDO	</t>
        </is>
      </c>
      <c r="D1567" t="n">
        <v>3.6675</v>
      </c>
      <c r="E1567" t="n">
        <v>27.27</v>
      </c>
      <c r="F1567" t="n">
        <v>23.96</v>
      </c>
      <c r="G1567" t="n">
        <v>159.72</v>
      </c>
      <c r="H1567" t="n">
        <v>2.02</v>
      </c>
      <c r="I1567" t="n">
        <v>9</v>
      </c>
      <c r="J1567" t="n">
        <v>344.31</v>
      </c>
      <c r="K1567" t="n">
        <v>59.89</v>
      </c>
      <c r="L1567" t="n">
        <v>39</v>
      </c>
      <c r="M1567" t="n">
        <v>7</v>
      </c>
      <c r="N1567" t="n">
        <v>110.43</v>
      </c>
      <c r="O1567" t="n">
        <v>42699.62</v>
      </c>
      <c r="P1567" t="n">
        <v>411.34</v>
      </c>
      <c r="Q1567" t="n">
        <v>452.58</v>
      </c>
      <c r="R1567" t="n">
        <v>69.87</v>
      </c>
      <c r="S1567" t="n">
        <v>57.64</v>
      </c>
      <c r="T1567" t="n">
        <v>4030.28</v>
      </c>
      <c r="U1567" t="n">
        <v>0.82</v>
      </c>
      <c r="V1567" t="n">
        <v>0.88</v>
      </c>
      <c r="W1567" t="n">
        <v>6.81</v>
      </c>
      <c r="X1567" t="n">
        <v>0.23</v>
      </c>
      <c r="Y1567" t="n">
        <v>1</v>
      </c>
      <c r="Z1567" t="n">
        <v>10</v>
      </c>
    </row>
    <row r="1568">
      <c r="A1568" t="n">
        <v>153</v>
      </c>
      <c r="B1568" t="n">
        <v>135</v>
      </c>
      <c r="C1568" t="inlineStr">
        <is>
          <t xml:space="preserve">CONCLUIDO	</t>
        </is>
      </c>
      <c r="D1568" t="n">
        <v>3.6671</v>
      </c>
      <c r="E1568" t="n">
        <v>27.27</v>
      </c>
      <c r="F1568" t="n">
        <v>23.96</v>
      </c>
      <c r="G1568" t="n">
        <v>159.74</v>
      </c>
      <c r="H1568" t="n">
        <v>2.03</v>
      </c>
      <c r="I1568" t="n">
        <v>9</v>
      </c>
      <c r="J1568" t="n">
        <v>344.93</v>
      </c>
      <c r="K1568" t="n">
        <v>59.89</v>
      </c>
      <c r="L1568" t="n">
        <v>39.25</v>
      </c>
      <c r="M1568" t="n">
        <v>7</v>
      </c>
      <c r="N1568" t="n">
        <v>110.8</v>
      </c>
      <c r="O1568" t="n">
        <v>42776.18</v>
      </c>
      <c r="P1568" t="n">
        <v>411.42</v>
      </c>
      <c r="Q1568" t="n">
        <v>452.58</v>
      </c>
      <c r="R1568" t="n">
        <v>70.01000000000001</v>
      </c>
      <c r="S1568" t="n">
        <v>57.64</v>
      </c>
      <c r="T1568" t="n">
        <v>4099.96</v>
      </c>
      <c r="U1568" t="n">
        <v>0.82</v>
      </c>
      <c r="V1568" t="n">
        <v>0.88</v>
      </c>
      <c r="W1568" t="n">
        <v>6.81</v>
      </c>
      <c r="X1568" t="n">
        <v>0.24</v>
      </c>
      <c r="Y1568" t="n">
        <v>1</v>
      </c>
      <c r="Z1568" t="n">
        <v>10</v>
      </c>
    </row>
    <row r="1569">
      <c r="A1569" t="n">
        <v>154</v>
      </c>
      <c r="B1569" t="n">
        <v>135</v>
      </c>
      <c r="C1569" t="inlineStr">
        <is>
          <t xml:space="preserve">CONCLUIDO	</t>
        </is>
      </c>
      <c r="D1569" t="n">
        <v>3.668</v>
      </c>
      <c r="E1569" t="n">
        <v>27.26</v>
      </c>
      <c r="F1569" t="n">
        <v>23.95</v>
      </c>
      <c r="G1569" t="n">
        <v>159.7</v>
      </c>
      <c r="H1569" t="n">
        <v>2.04</v>
      </c>
      <c r="I1569" t="n">
        <v>9</v>
      </c>
      <c r="J1569" t="n">
        <v>345.56</v>
      </c>
      <c r="K1569" t="n">
        <v>59.89</v>
      </c>
      <c r="L1569" t="n">
        <v>39.5</v>
      </c>
      <c r="M1569" t="n">
        <v>7</v>
      </c>
      <c r="N1569" t="n">
        <v>111.17</v>
      </c>
      <c r="O1569" t="n">
        <v>42852.94</v>
      </c>
      <c r="P1569" t="n">
        <v>411.48</v>
      </c>
      <c r="Q1569" t="n">
        <v>452.57</v>
      </c>
      <c r="R1569" t="n">
        <v>69.92</v>
      </c>
      <c r="S1569" t="n">
        <v>57.64</v>
      </c>
      <c r="T1569" t="n">
        <v>4052.22</v>
      </c>
      <c r="U1569" t="n">
        <v>0.82</v>
      </c>
      <c r="V1569" t="n">
        <v>0.89</v>
      </c>
      <c r="W1569" t="n">
        <v>6.81</v>
      </c>
      <c r="X1569" t="n">
        <v>0.23</v>
      </c>
      <c r="Y1569" t="n">
        <v>1</v>
      </c>
      <c r="Z1569" t="n">
        <v>10</v>
      </c>
    </row>
    <row r="1570">
      <c r="A1570" t="n">
        <v>155</v>
      </c>
      <c r="B1570" t="n">
        <v>135</v>
      </c>
      <c r="C1570" t="inlineStr">
        <is>
          <t xml:space="preserve">CONCLUIDO	</t>
        </is>
      </c>
      <c r="D1570" t="n">
        <v>3.6683</v>
      </c>
      <c r="E1570" t="n">
        <v>27.26</v>
      </c>
      <c r="F1570" t="n">
        <v>23.95</v>
      </c>
      <c r="G1570" t="n">
        <v>159.69</v>
      </c>
      <c r="H1570" t="n">
        <v>2.05</v>
      </c>
      <c r="I1570" t="n">
        <v>9</v>
      </c>
      <c r="J1570" t="n">
        <v>346.18</v>
      </c>
      <c r="K1570" t="n">
        <v>59.89</v>
      </c>
      <c r="L1570" t="n">
        <v>39.75</v>
      </c>
      <c r="M1570" t="n">
        <v>7</v>
      </c>
      <c r="N1570" t="n">
        <v>111.54</v>
      </c>
      <c r="O1570" t="n">
        <v>42929.9</v>
      </c>
      <c r="P1570" t="n">
        <v>411.55</v>
      </c>
      <c r="Q1570" t="n">
        <v>452.59</v>
      </c>
      <c r="R1570" t="n">
        <v>69.76000000000001</v>
      </c>
      <c r="S1570" t="n">
        <v>57.64</v>
      </c>
      <c r="T1570" t="n">
        <v>3975.18</v>
      </c>
      <c r="U1570" t="n">
        <v>0.83</v>
      </c>
      <c r="V1570" t="n">
        <v>0.89</v>
      </c>
      <c r="W1570" t="n">
        <v>6.81</v>
      </c>
      <c r="X1570" t="n">
        <v>0.23</v>
      </c>
      <c r="Y1570" t="n">
        <v>1</v>
      </c>
      <c r="Z1570" t="n">
        <v>10</v>
      </c>
    </row>
    <row r="1571">
      <c r="A1571" t="n">
        <v>156</v>
      </c>
      <c r="B1571" t="n">
        <v>135</v>
      </c>
      <c r="C1571" t="inlineStr">
        <is>
          <t xml:space="preserve">CONCLUIDO	</t>
        </is>
      </c>
      <c r="D1571" t="n">
        <v>3.6687</v>
      </c>
      <c r="E1571" t="n">
        <v>27.26</v>
      </c>
      <c r="F1571" t="n">
        <v>23.95</v>
      </c>
      <c r="G1571" t="n">
        <v>159.66</v>
      </c>
      <c r="H1571" t="n">
        <v>2.06</v>
      </c>
      <c r="I1571" t="n">
        <v>9</v>
      </c>
      <c r="J1571" t="n">
        <v>346.81</v>
      </c>
      <c r="K1571" t="n">
        <v>59.89</v>
      </c>
      <c r="L1571" t="n">
        <v>40</v>
      </c>
      <c r="M1571" t="n">
        <v>7</v>
      </c>
      <c r="N1571" t="n">
        <v>111.92</v>
      </c>
      <c r="O1571" t="n">
        <v>43007.05</v>
      </c>
      <c r="P1571" t="n">
        <v>411.5</v>
      </c>
      <c r="Q1571" t="n">
        <v>452.59</v>
      </c>
      <c r="R1571" t="n">
        <v>69.72</v>
      </c>
      <c r="S1571" t="n">
        <v>57.64</v>
      </c>
      <c r="T1571" t="n">
        <v>3950.82</v>
      </c>
      <c r="U1571" t="n">
        <v>0.83</v>
      </c>
      <c r="V1571" t="n">
        <v>0.89</v>
      </c>
      <c r="W1571" t="n">
        <v>6.81</v>
      </c>
      <c r="X1571" t="n">
        <v>0.23</v>
      </c>
      <c r="Y1571" t="n">
        <v>1</v>
      </c>
      <c r="Z1571" t="n">
        <v>10</v>
      </c>
    </row>
    <row r="1572">
      <c r="A1572" t="n">
        <v>0</v>
      </c>
      <c r="B1572" t="n">
        <v>80</v>
      </c>
      <c r="C1572" t="inlineStr">
        <is>
          <t xml:space="preserve">CONCLUIDO	</t>
        </is>
      </c>
      <c r="D1572" t="n">
        <v>2.2706</v>
      </c>
      <c r="E1572" t="n">
        <v>44.04</v>
      </c>
      <c r="F1572" t="n">
        <v>32.37</v>
      </c>
      <c r="G1572" t="n">
        <v>6.7</v>
      </c>
      <c r="H1572" t="n">
        <v>0.11</v>
      </c>
      <c r="I1572" t="n">
        <v>290</v>
      </c>
      <c r="J1572" t="n">
        <v>159.12</v>
      </c>
      <c r="K1572" t="n">
        <v>50.28</v>
      </c>
      <c r="L1572" t="n">
        <v>1</v>
      </c>
      <c r="M1572" t="n">
        <v>288</v>
      </c>
      <c r="N1572" t="n">
        <v>27.84</v>
      </c>
      <c r="O1572" t="n">
        <v>19859.16</v>
      </c>
      <c r="P1572" t="n">
        <v>400.8</v>
      </c>
      <c r="Q1572" t="n">
        <v>453.48</v>
      </c>
      <c r="R1572" t="n">
        <v>342.97</v>
      </c>
      <c r="S1572" t="n">
        <v>57.64</v>
      </c>
      <c r="T1572" t="n">
        <v>139174.5</v>
      </c>
      <c r="U1572" t="n">
        <v>0.17</v>
      </c>
      <c r="V1572" t="n">
        <v>0.66</v>
      </c>
      <c r="W1572" t="n">
        <v>7.3</v>
      </c>
      <c r="X1572" t="n">
        <v>8.630000000000001</v>
      </c>
      <c r="Y1572" t="n">
        <v>1</v>
      </c>
      <c r="Z1572" t="n">
        <v>10</v>
      </c>
    </row>
    <row r="1573">
      <c r="A1573" t="n">
        <v>1</v>
      </c>
      <c r="B1573" t="n">
        <v>80</v>
      </c>
      <c r="C1573" t="inlineStr">
        <is>
          <t xml:space="preserve">CONCLUIDO	</t>
        </is>
      </c>
      <c r="D1573" t="n">
        <v>2.5389</v>
      </c>
      <c r="E1573" t="n">
        <v>39.39</v>
      </c>
      <c r="F1573" t="n">
        <v>30.1</v>
      </c>
      <c r="G1573" t="n">
        <v>8.359999999999999</v>
      </c>
      <c r="H1573" t="n">
        <v>0.14</v>
      </c>
      <c r="I1573" t="n">
        <v>216</v>
      </c>
      <c r="J1573" t="n">
        <v>159.48</v>
      </c>
      <c r="K1573" t="n">
        <v>50.28</v>
      </c>
      <c r="L1573" t="n">
        <v>1.25</v>
      </c>
      <c r="M1573" t="n">
        <v>214</v>
      </c>
      <c r="N1573" t="n">
        <v>27.95</v>
      </c>
      <c r="O1573" t="n">
        <v>19902.91</v>
      </c>
      <c r="P1573" t="n">
        <v>372.46</v>
      </c>
      <c r="Q1573" t="n">
        <v>453.25</v>
      </c>
      <c r="R1573" t="n">
        <v>269.5</v>
      </c>
      <c r="S1573" t="n">
        <v>57.64</v>
      </c>
      <c r="T1573" t="n">
        <v>102807.74</v>
      </c>
      <c r="U1573" t="n">
        <v>0.21</v>
      </c>
      <c r="V1573" t="n">
        <v>0.7</v>
      </c>
      <c r="W1573" t="n">
        <v>7.16</v>
      </c>
      <c r="X1573" t="n">
        <v>6.36</v>
      </c>
      <c r="Y1573" t="n">
        <v>1</v>
      </c>
      <c r="Z1573" t="n">
        <v>10</v>
      </c>
    </row>
    <row r="1574">
      <c r="A1574" t="n">
        <v>2</v>
      </c>
      <c r="B1574" t="n">
        <v>80</v>
      </c>
      <c r="C1574" t="inlineStr">
        <is>
          <t xml:space="preserve">CONCLUIDO	</t>
        </is>
      </c>
      <c r="D1574" t="n">
        <v>2.7301</v>
      </c>
      <c r="E1574" t="n">
        <v>36.63</v>
      </c>
      <c r="F1574" t="n">
        <v>28.76</v>
      </c>
      <c r="G1574" t="n">
        <v>10.03</v>
      </c>
      <c r="H1574" t="n">
        <v>0.17</v>
      </c>
      <c r="I1574" t="n">
        <v>172</v>
      </c>
      <c r="J1574" t="n">
        <v>159.83</v>
      </c>
      <c r="K1574" t="n">
        <v>50.28</v>
      </c>
      <c r="L1574" t="n">
        <v>1.5</v>
      </c>
      <c r="M1574" t="n">
        <v>170</v>
      </c>
      <c r="N1574" t="n">
        <v>28.05</v>
      </c>
      <c r="O1574" t="n">
        <v>19946.71</v>
      </c>
      <c r="P1574" t="n">
        <v>355.6</v>
      </c>
      <c r="Q1574" t="n">
        <v>452.87</v>
      </c>
      <c r="R1574" t="n">
        <v>226.28</v>
      </c>
      <c r="S1574" t="n">
        <v>57.64</v>
      </c>
      <c r="T1574" t="n">
        <v>81420.17</v>
      </c>
      <c r="U1574" t="n">
        <v>0.25</v>
      </c>
      <c r="V1574" t="n">
        <v>0.74</v>
      </c>
      <c r="W1574" t="n">
        <v>7.08</v>
      </c>
      <c r="X1574" t="n">
        <v>5.03</v>
      </c>
      <c r="Y1574" t="n">
        <v>1</v>
      </c>
      <c r="Z1574" t="n">
        <v>10</v>
      </c>
    </row>
    <row r="1575">
      <c r="A1575" t="n">
        <v>3</v>
      </c>
      <c r="B1575" t="n">
        <v>80</v>
      </c>
      <c r="C1575" t="inlineStr">
        <is>
          <t xml:space="preserve">CONCLUIDO	</t>
        </is>
      </c>
      <c r="D1575" t="n">
        <v>2.8744</v>
      </c>
      <c r="E1575" t="n">
        <v>34.79</v>
      </c>
      <c r="F1575" t="n">
        <v>27.86</v>
      </c>
      <c r="G1575" t="n">
        <v>11.69</v>
      </c>
      <c r="H1575" t="n">
        <v>0.19</v>
      </c>
      <c r="I1575" t="n">
        <v>143</v>
      </c>
      <c r="J1575" t="n">
        <v>160.19</v>
      </c>
      <c r="K1575" t="n">
        <v>50.28</v>
      </c>
      <c r="L1575" t="n">
        <v>1.75</v>
      </c>
      <c r="M1575" t="n">
        <v>141</v>
      </c>
      <c r="N1575" t="n">
        <v>28.16</v>
      </c>
      <c r="O1575" t="n">
        <v>19990.53</v>
      </c>
      <c r="P1575" t="n">
        <v>344.1</v>
      </c>
      <c r="Q1575" t="n">
        <v>453.17</v>
      </c>
      <c r="R1575" t="n">
        <v>196.74</v>
      </c>
      <c r="S1575" t="n">
        <v>57.64</v>
      </c>
      <c r="T1575" t="n">
        <v>66791.56</v>
      </c>
      <c r="U1575" t="n">
        <v>0.29</v>
      </c>
      <c r="V1575" t="n">
        <v>0.76</v>
      </c>
      <c r="W1575" t="n">
        <v>7.03</v>
      </c>
      <c r="X1575" t="n">
        <v>4.12</v>
      </c>
      <c r="Y1575" t="n">
        <v>1</v>
      </c>
      <c r="Z1575" t="n">
        <v>10</v>
      </c>
    </row>
    <row r="1576">
      <c r="A1576" t="n">
        <v>4</v>
      </c>
      <c r="B1576" t="n">
        <v>80</v>
      </c>
      <c r="C1576" t="inlineStr">
        <is>
          <t xml:space="preserve">CONCLUIDO	</t>
        </is>
      </c>
      <c r="D1576" t="n">
        <v>2.984</v>
      </c>
      <c r="E1576" t="n">
        <v>33.51</v>
      </c>
      <c r="F1576" t="n">
        <v>27.26</v>
      </c>
      <c r="G1576" t="n">
        <v>13.4</v>
      </c>
      <c r="H1576" t="n">
        <v>0.22</v>
      </c>
      <c r="I1576" t="n">
        <v>122</v>
      </c>
      <c r="J1576" t="n">
        <v>160.54</v>
      </c>
      <c r="K1576" t="n">
        <v>50.28</v>
      </c>
      <c r="L1576" t="n">
        <v>2</v>
      </c>
      <c r="M1576" t="n">
        <v>120</v>
      </c>
      <c r="N1576" t="n">
        <v>28.26</v>
      </c>
      <c r="O1576" t="n">
        <v>20034.4</v>
      </c>
      <c r="P1576" t="n">
        <v>336.34</v>
      </c>
      <c r="Q1576" t="n">
        <v>453.05</v>
      </c>
      <c r="R1576" t="n">
        <v>177.03</v>
      </c>
      <c r="S1576" t="n">
        <v>57.64</v>
      </c>
      <c r="T1576" t="n">
        <v>57045.42</v>
      </c>
      <c r="U1576" t="n">
        <v>0.33</v>
      </c>
      <c r="V1576" t="n">
        <v>0.78</v>
      </c>
      <c r="W1576" t="n">
        <v>7</v>
      </c>
      <c r="X1576" t="n">
        <v>3.52</v>
      </c>
      <c r="Y1576" t="n">
        <v>1</v>
      </c>
      <c r="Z1576" t="n">
        <v>10</v>
      </c>
    </row>
    <row r="1577">
      <c r="A1577" t="n">
        <v>5</v>
      </c>
      <c r="B1577" t="n">
        <v>80</v>
      </c>
      <c r="C1577" t="inlineStr">
        <is>
          <t xml:space="preserve">CONCLUIDO	</t>
        </is>
      </c>
      <c r="D1577" t="n">
        <v>3.0705</v>
      </c>
      <c r="E1577" t="n">
        <v>32.57</v>
      </c>
      <c r="F1577" t="n">
        <v>26.8</v>
      </c>
      <c r="G1577" t="n">
        <v>15.03</v>
      </c>
      <c r="H1577" t="n">
        <v>0.25</v>
      </c>
      <c r="I1577" t="n">
        <v>107</v>
      </c>
      <c r="J1577" t="n">
        <v>160.9</v>
      </c>
      <c r="K1577" t="n">
        <v>50.28</v>
      </c>
      <c r="L1577" t="n">
        <v>2.25</v>
      </c>
      <c r="M1577" t="n">
        <v>105</v>
      </c>
      <c r="N1577" t="n">
        <v>28.37</v>
      </c>
      <c r="O1577" t="n">
        <v>20078.3</v>
      </c>
      <c r="P1577" t="n">
        <v>330.31</v>
      </c>
      <c r="Q1577" t="n">
        <v>452.84</v>
      </c>
      <c r="R1577" t="n">
        <v>162.57</v>
      </c>
      <c r="S1577" t="n">
        <v>57.64</v>
      </c>
      <c r="T1577" t="n">
        <v>49885.53</v>
      </c>
      <c r="U1577" t="n">
        <v>0.35</v>
      </c>
      <c r="V1577" t="n">
        <v>0.79</v>
      </c>
      <c r="W1577" t="n">
        <v>6.96</v>
      </c>
      <c r="X1577" t="n">
        <v>3.06</v>
      </c>
      <c r="Y1577" t="n">
        <v>1</v>
      </c>
      <c r="Z1577" t="n">
        <v>10</v>
      </c>
    </row>
    <row r="1578">
      <c r="A1578" t="n">
        <v>6</v>
      </c>
      <c r="B1578" t="n">
        <v>80</v>
      </c>
      <c r="C1578" t="inlineStr">
        <is>
          <t xml:space="preserve">CONCLUIDO	</t>
        </is>
      </c>
      <c r="D1578" t="n">
        <v>3.14</v>
      </c>
      <c r="E1578" t="n">
        <v>31.85</v>
      </c>
      <c r="F1578" t="n">
        <v>26.46</v>
      </c>
      <c r="G1578" t="n">
        <v>16.71</v>
      </c>
      <c r="H1578" t="n">
        <v>0.27</v>
      </c>
      <c r="I1578" t="n">
        <v>95</v>
      </c>
      <c r="J1578" t="n">
        <v>161.26</v>
      </c>
      <c r="K1578" t="n">
        <v>50.28</v>
      </c>
      <c r="L1578" t="n">
        <v>2.5</v>
      </c>
      <c r="M1578" t="n">
        <v>93</v>
      </c>
      <c r="N1578" t="n">
        <v>28.48</v>
      </c>
      <c r="O1578" t="n">
        <v>20122.23</v>
      </c>
      <c r="P1578" t="n">
        <v>325.78</v>
      </c>
      <c r="Q1578" t="n">
        <v>452.85</v>
      </c>
      <c r="R1578" t="n">
        <v>150.96</v>
      </c>
      <c r="S1578" t="n">
        <v>57.64</v>
      </c>
      <c r="T1578" t="n">
        <v>44143.75</v>
      </c>
      <c r="U1578" t="n">
        <v>0.38</v>
      </c>
      <c r="V1578" t="n">
        <v>0.8</v>
      </c>
      <c r="W1578" t="n">
        <v>6.96</v>
      </c>
      <c r="X1578" t="n">
        <v>2.73</v>
      </c>
      <c r="Y1578" t="n">
        <v>1</v>
      </c>
      <c r="Z1578" t="n">
        <v>10</v>
      </c>
    </row>
    <row r="1579">
      <c r="A1579" t="n">
        <v>7</v>
      </c>
      <c r="B1579" t="n">
        <v>80</v>
      </c>
      <c r="C1579" t="inlineStr">
        <is>
          <t xml:space="preserve">CONCLUIDO	</t>
        </is>
      </c>
      <c r="D1579" t="n">
        <v>3.2007</v>
      </c>
      <c r="E1579" t="n">
        <v>31.24</v>
      </c>
      <c r="F1579" t="n">
        <v>26.18</v>
      </c>
      <c r="G1579" t="n">
        <v>18.48</v>
      </c>
      <c r="H1579" t="n">
        <v>0.3</v>
      </c>
      <c r="I1579" t="n">
        <v>85</v>
      </c>
      <c r="J1579" t="n">
        <v>161.61</v>
      </c>
      <c r="K1579" t="n">
        <v>50.28</v>
      </c>
      <c r="L1579" t="n">
        <v>2.75</v>
      </c>
      <c r="M1579" t="n">
        <v>83</v>
      </c>
      <c r="N1579" t="n">
        <v>28.58</v>
      </c>
      <c r="O1579" t="n">
        <v>20166.2</v>
      </c>
      <c r="P1579" t="n">
        <v>321.98</v>
      </c>
      <c r="Q1579" t="n">
        <v>452.74</v>
      </c>
      <c r="R1579" t="n">
        <v>141.9</v>
      </c>
      <c r="S1579" t="n">
        <v>57.64</v>
      </c>
      <c r="T1579" t="n">
        <v>39661.25</v>
      </c>
      <c r="U1579" t="n">
        <v>0.41</v>
      </c>
      <c r="V1579" t="n">
        <v>0.8100000000000001</v>
      </c>
      <c r="W1579" t="n">
        <v>6.94</v>
      </c>
      <c r="X1579" t="n">
        <v>2.45</v>
      </c>
      <c r="Y1579" t="n">
        <v>1</v>
      </c>
      <c r="Z1579" t="n">
        <v>10</v>
      </c>
    </row>
    <row r="1580">
      <c r="A1580" t="n">
        <v>8</v>
      </c>
      <c r="B1580" t="n">
        <v>80</v>
      </c>
      <c r="C1580" t="inlineStr">
        <is>
          <t xml:space="preserve">CONCLUIDO	</t>
        </is>
      </c>
      <c r="D1580" t="n">
        <v>3.2467</v>
      </c>
      <c r="E1580" t="n">
        <v>30.8</v>
      </c>
      <c r="F1580" t="n">
        <v>25.96</v>
      </c>
      <c r="G1580" t="n">
        <v>19.97</v>
      </c>
      <c r="H1580" t="n">
        <v>0.33</v>
      </c>
      <c r="I1580" t="n">
        <v>78</v>
      </c>
      <c r="J1580" t="n">
        <v>161.97</v>
      </c>
      <c r="K1580" t="n">
        <v>50.28</v>
      </c>
      <c r="L1580" t="n">
        <v>3</v>
      </c>
      <c r="M1580" t="n">
        <v>76</v>
      </c>
      <c r="N1580" t="n">
        <v>28.69</v>
      </c>
      <c r="O1580" t="n">
        <v>20210.21</v>
      </c>
      <c r="P1580" t="n">
        <v>318.99</v>
      </c>
      <c r="Q1580" t="n">
        <v>452.79</v>
      </c>
      <c r="R1580" t="n">
        <v>135.21</v>
      </c>
      <c r="S1580" t="n">
        <v>57.64</v>
      </c>
      <c r="T1580" t="n">
        <v>36351.61</v>
      </c>
      <c r="U1580" t="n">
        <v>0.43</v>
      </c>
      <c r="V1580" t="n">
        <v>0.82</v>
      </c>
      <c r="W1580" t="n">
        <v>6.92</v>
      </c>
      <c r="X1580" t="n">
        <v>2.23</v>
      </c>
      <c r="Y1580" t="n">
        <v>1</v>
      </c>
      <c r="Z1580" t="n">
        <v>10</v>
      </c>
    </row>
    <row r="1581">
      <c r="A1581" t="n">
        <v>9</v>
      </c>
      <c r="B1581" t="n">
        <v>80</v>
      </c>
      <c r="C1581" t="inlineStr">
        <is>
          <t xml:space="preserve">CONCLUIDO	</t>
        </is>
      </c>
      <c r="D1581" t="n">
        <v>3.2945</v>
      </c>
      <c r="E1581" t="n">
        <v>30.35</v>
      </c>
      <c r="F1581" t="n">
        <v>25.74</v>
      </c>
      <c r="G1581" t="n">
        <v>21.75</v>
      </c>
      <c r="H1581" t="n">
        <v>0.35</v>
      </c>
      <c r="I1581" t="n">
        <v>71</v>
      </c>
      <c r="J1581" t="n">
        <v>162.33</v>
      </c>
      <c r="K1581" t="n">
        <v>50.28</v>
      </c>
      <c r="L1581" t="n">
        <v>3.25</v>
      </c>
      <c r="M1581" t="n">
        <v>69</v>
      </c>
      <c r="N1581" t="n">
        <v>28.8</v>
      </c>
      <c r="O1581" t="n">
        <v>20254.26</v>
      </c>
      <c r="P1581" t="n">
        <v>315.92</v>
      </c>
      <c r="Q1581" t="n">
        <v>452.8</v>
      </c>
      <c r="R1581" t="n">
        <v>127.1</v>
      </c>
      <c r="S1581" t="n">
        <v>57.64</v>
      </c>
      <c r="T1581" t="n">
        <v>32332.8</v>
      </c>
      <c r="U1581" t="n">
        <v>0.45</v>
      </c>
      <c r="V1581" t="n">
        <v>0.82</v>
      </c>
      <c r="W1581" t="n">
        <v>6.93</v>
      </c>
      <c r="X1581" t="n">
        <v>2.01</v>
      </c>
      <c r="Y1581" t="n">
        <v>1</v>
      </c>
      <c r="Z1581" t="n">
        <v>10</v>
      </c>
    </row>
    <row r="1582">
      <c r="A1582" t="n">
        <v>10</v>
      </c>
      <c r="B1582" t="n">
        <v>80</v>
      </c>
      <c r="C1582" t="inlineStr">
        <is>
          <t xml:space="preserve">CONCLUIDO	</t>
        </is>
      </c>
      <c r="D1582" t="n">
        <v>3.3284</v>
      </c>
      <c r="E1582" t="n">
        <v>30.04</v>
      </c>
      <c r="F1582" t="n">
        <v>25.59</v>
      </c>
      <c r="G1582" t="n">
        <v>23.27</v>
      </c>
      <c r="H1582" t="n">
        <v>0.38</v>
      </c>
      <c r="I1582" t="n">
        <v>66</v>
      </c>
      <c r="J1582" t="n">
        <v>162.68</v>
      </c>
      <c r="K1582" t="n">
        <v>50.28</v>
      </c>
      <c r="L1582" t="n">
        <v>3.5</v>
      </c>
      <c r="M1582" t="n">
        <v>64</v>
      </c>
      <c r="N1582" t="n">
        <v>28.9</v>
      </c>
      <c r="O1582" t="n">
        <v>20298.34</v>
      </c>
      <c r="P1582" t="n">
        <v>313.74</v>
      </c>
      <c r="Q1582" t="n">
        <v>452.78</v>
      </c>
      <c r="R1582" t="n">
        <v>122.87</v>
      </c>
      <c r="S1582" t="n">
        <v>57.64</v>
      </c>
      <c r="T1582" t="n">
        <v>30242.63</v>
      </c>
      <c r="U1582" t="n">
        <v>0.47</v>
      </c>
      <c r="V1582" t="n">
        <v>0.83</v>
      </c>
      <c r="W1582" t="n">
        <v>6.91</v>
      </c>
      <c r="X1582" t="n">
        <v>1.87</v>
      </c>
      <c r="Y1582" t="n">
        <v>1</v>
      </c>
      <c r="Z1582" t="n">
        <v>10</v>
      </c>
    </row>
    <row r="1583">
      <c r="A1583" t="n">
        <v>11</v>
      </c>
      <c r="B1583" t="n">
        <v>80</v>
      </c>
      <c r="C1583" t="inlineStr">
        <is>
          <t xml:space="preserve">CONCLUIDO	</t>
        </is>
      </c>
      <c r="D1583" t="n">
        <v>3.3614</v>
      </c>
      <c r="E1583" t="n">
        <v>29.75</v>
      </c>
      <c r="F1583" t="n">
        <v>25.46</v>
      </c>
      <c r="G1583" t="n">
        <v>25.04</v>
      </c>
      <c r="H1583" t="n">
        <v>0.41</v>
      </c>
      <c r="I1583" t="n">
        <v>61</v>
      </c>
      <c r="J1583" t="n">
        <v>163.04</v>
      </c>
      <c r="K1583" t="n">
        <v>50.28</v>
      </c>
      <c r="L1583" t="n">
        <v>3.75</v>
      </c>
      <c r="M1583" t="n">
        <v>59</v>
      </c>
      <c r="N1583" t="n">
        <v>29.01</v>
      </c>
      <c r="O1583" t="n">
        <v>20342.46</v>
      </c>
      <c r="P1583" t="n">
        <v>311.72</v>
      </c>
      <c r="Q1583" t="n">
        <v>452.72</v>
      </c>
      <c r="R1583" t="n">
        <v>118.89</v>
      </c>
      <c r="S1583" t="n">
        <v>57.64</v>
      </c>
      <c r="T1583" t="n">
        <v>28276.23</v>
      </c>
      <c r="U1583" t="n">
        <v>0.48</v>
      </c>
      <c r="V1583" t="n">
        <v>0.83</v>
      </c>
      <c r="W1583" t="n">
        <v>6.89</v>
      </c>
      <c r="X1583" t="n">
        <v>1.73</v>
      </c>
      <c r="Y1583" t="n">
        <v>1</v>
      </c>
      <c r="Z1583" t="n">
        <v>10</v>
      </c>
    </row>
    <row r="1584">
      <c r="A1584" t="n">
        <v>12</v>
      </c>
      <c r="B1584" t="n">
        <v>80</v>
      </c>
      <c r="C1584" t="inlineStr">
        <is>
          <t xml:space="preserve">CONCLUIDO	</t>
        </is>
      </c>
      <c r="D1584" t="n">
        <v>3.387</v>
      </c>
      <c r="E1584" t="n">
        <v>29.52</v>
      </c>
      <c r="F1584" t="n">
        <v>25.36</v>
      </c>
      <c r="G1584" t="n">
        <v>26.7</v>
      </c>
      <c r="H1584" t="n">
        <v>0.43</v>
      </c>
      <c r="I1584" t="n">
        <v>57</v>
      </c>
      <c r="J1584" t="n">
        <v>163.4</v>
      </c>
      <c r="K1584" t="n">
        <v>50.28</v>
      </c>
      <c r="L1584" t="n">
        <v>4</v>
      </c>
      <c r="M1584" t="n">
        <v>55</v>
      </c>
      <c r="N1584" t="n">
        <v>29.12</v>
      </c>
      <c r="O1584" t="n">
        <v>20386.62</v>
      </c>
      <c r="P1584" t="n">
        <v>310.13</v>
      </c>
      <c r="Q1584" t="n">
        <v>452.64</v>
      </c>
      <c r="R1584" t="n">
        <v>115.3</v>
      </c>
      <c r="S1584" t="n">
        <v>57.64</v>
      </c>
      <c r="T1584" t="n">
        <v>26502.41</v>
      </c>
      <c r="U1584" t="n">
        <v>0.5</v>
      </c>
      <c r="V1584" t="n">
        <v>0.84</v>
      </c>
      <c r="W1584" t="n">
        <v>6.9</v>
      </c>
      <c r="X1584" t="n">
        <v>1.64</v>
      </c>
      <c r="Y1584" t="n">
        <v>1</v>
      </c>
      <c r="Z1584" t="n">
        <v>10</v>
      </c>
    </row>
    <row r="1585">
      <c r="A1585" t="n">
        <v>13</v>
      </c>
      <c r="B1585" t="n">
        <v>80</v>
      </c>
      <c r="C1585" t="inlineStr">
        <is>
          <t xml:space="preserve">CONCLUIDO	</t>
        </is>
      </c>
      <c r="D1585" t="n">
        <v>3.4147</v>
      </c>
      <c r="E1585" t="n">
        <v>29.29</v>
      </c>
      <c r="F1585" t="n">
        <v>25.25</v>
      </c>
      <c r="G1585" t="n">
        <v>28.59</v>
      </c>
      <c r="H1585" t="n">
        <v>0.46</v>
      </c>
      <c r="I1585" t="n">
        <v>53</v>
      </c>
      <c r="J1585" t="n">
        <v>163.76</v>
      </c>
      <c r="K1585" t="n">
        <v>50.28</v>
      </c>
      <c r="L1585" t="n">
        <v>4.25</v>
      </c>
      <c r="M1585" t="n">
        <v>51</v>
      </c>
      <c r="N1585" t="n">
        <v>29.23</v>
      </c>
      <c r="O1585" t="n">
        <v>20430.81</v>
      </c>
      <c r="P1585" t="n">
        <v>308.51</v>
      </c>
      <c r="Q1585" t="n">
        <v>452.75</v>
      </c>
      <c r="R1585" t="n">
        <v>111.83</v>
      </c>
      <c r="S1585" t="n">
        <v>57.64</v>
      </c>
      <c r="T1585" t="n">
        <v>24787.33</v>
      </c>
      <c r="U1585" t="n">
        <v>0.52</v>
      </c>
      <c r="V1585" t="n">
        <v>0.84</v>
      </c>
      <c r="W1585" t="n">
        <v>6.89</v>
      </c>
      <c r="X1585" t="n">
        <v>1.52</v>
      </c>
      <c r="Y1585" t="n">
        <v>1</v>
      </c>
      <c r="Z1585" t="n">
        <v>10</v>
      </c>
    </row>
    <row r="1586">
      <c r="A1586" t="n">
        <v>14</v>
      </c>
      <c r="B1586" t="n">
        <v>80</v>
      </c>
      <c r="C1586" t="inlineStr">
        <is>
          <t xml:space="preserve">CONCLUIDO	</t>
        </is>
      </c>
      <c r="D1586" t="n">
        <v>3.4397</v>
      </c>
      <c r="E1586" t="n">
        <v>29.07</v>
      </c>
      <c r="F1586" t="n">
        <v>25.14</v>
      </c>
      <c r="G1586" t="n">
        <v>30.16</v>
      </c>
      <c r="H1586" t="n">
        <v>0.49</v>
      </c>
      <c r="I1586" t="n">
        <v>50</v>
      </c>
      <c r="J1586" t="n">
        <v>164.12</v>
      </c>
      <c r="K1586" t="n">
        <v>50.28</v>
      </c>
      <c r="L1586" t="n">
        <v>4.5</v>
      </c>
      <c r="M1586" t="n">
        <v>48</v>
      </c>
      <c r="N1586" t="n">
        <v>29.34</v>
      </c>
      <c r="O1586" t="n">
        <v>20475.04</v>
      </c>
      <c r="P1586" t="n">
        <v>306.64</v>
      </c>
      <c r="Q1586" t="n">
        <v>452.69</v>
      </c>
      <c r="R1586" t="n">
        <v>108.36</v>
      </c>
      <c r="S1586" t="n">
        <v>57.64</v>
      </c>
      <c r="T1586" t="n">
        <v>23067.27</v>
      </c>
      <c r="U1586" t="n">
        <v>0.53</v>
      </c>
      <c r="V1586" t="n">
        <v>0.84</v>
      </c>
      <c r="W1586" t="n">
        <v>6.87</v>
      </c>
      <c r="X1586" t="n">
        <v>1.41</v>
      </c>
      <c r="Y1586" t="n">
        <v>1</v>
      </c>
      <c r="Z1586" t="n">
        <v>10</v>
      </c>
    </row>
    <row r="1587">
      <c r="A1587" t="n">
        <v>15</v>
      </c>
      <c r="B1587" t="n">
        <v>80</v>
      </c>
      <c r="C1587" t="inlineStr">
        <is>
          <t xml:space="preserve">CONCLUIDO	</t>
        </is>
      </c>
      <c r="D1587" t="n">
        <v>3.4537</v>
      </c>
      <c r="E1587" t="n">
        <v>28.95</v>
      </c>
      <c r="F1587" t="n">
        <v>25.08</v>
      </c>
      <c r="G1587" t="n">
        <v>31.35</v>
      </c>
      <c r="H1587" t="n">
        <v>0.51</v>
      </c>
      <c r="I1587" t="n">
        <v>48</v>
      </c>
      <c r="J1587" t="n">
        <v>164.48</v>
      </c>
      <c r="K1587" t="n">
        <v>50.28</v>
      </c>
      <c r="L1587" t="n">
        <v>4.75</v>
      </c>
      <c r="M1587" t="n">
        <v>46</v>
      </c>
      <c r="N1587" t="n">
        <v>29.45</v>
      </c>
      <c r="O1587" t="n">
        <v>20519.3</v>
      </c>
      <c r="P1587" t="n">
        <v>305.66</v>
      </c>
      <c r="Q1587" t="n">
        <v>452.69</v>
      </c>
      <c r="R1587" t="n">
        <v>106.61</v>
      </c>
      <c r="S1587" t="n">
        <v>57.64</v>
      </c>
      <c r="T1587" t="n">
        <v>22201.73</v>
      </c>
      <c r="U1587" t="n">
        <v>0.54</v>
      </c>
      <c r="V1587" t="n">
        <v>0.85</v>
      </c>
      <c r="W1587" t="n">
        <v>6.87</v>
      </c>
      <c r="X1587" t="n">
        <v>1.36</v>
      </c>
      <c r="Y1587" t="n">
        <v>1</v>
      </c>
      <c r="Z1587" t="n">
        <v>10</v>
      </c>
    </row>
    <row r="1588">
      <c r="A1588" t="n">
        <v>16</v>
      </c>
      <c r="B1588" t="n">
        <v>80</v>
      </c>
      <c r="C1588" t="inlineStr">
        <is>
          <t xml:space="preserve">CONCLUIDO	</t>
        </is>
      </c>
      <c r="D1588" t="n">
        <v>3.4735</v>
      </c>
      <c r="E1588" t="n">
        <v>28.79</v>
      </c>
      <c r="F1588" t="n">
        <v>25.02</v>
      </c>
      <c r="G1588" t="n">
        <v>33.35</v>
      </c>
      <c r="H1588" t="n">
        <v>0.54</v>
      </c>
      <c r="I1588" t="n">
        <v>45</v>
      </c>
      <c r="J1588" t="n">
        <v>164.83</v>
      </c>
      <c r="K1588" t="n">
        <v>50.28</v>
      </c>
      <c r="L1588" t="n">
        <v>5</v>
      </c>
      <c r="M1588" t="n">
        <v>43</v>
      </c>
      <c r="N1588" t="n">
        <v>29.55</v>
      </c>
      <c r="O1588" t="n">
        <v>20563.61</v>
      </c>
      <c r="P1588" t="n">
        <v>304.55</v>
      </c>
      <c r="Q1588" t="n">
        <v>452.61</v>
      </c>
      <c r="R1588" t="n">
        <v>104.05</v>
      </c>
      <c r="S1588" t="n">
        <v>57.64</v>
      </c>
      <c r="T1588" t="n">
        <v>20936.7</v>
      </c>
      <c r="U1588" t="n">
        <v>0.55</v>
      </c>
      <c r="V1588" t="n">
        <v>0.85</v>
      </c>
      <c r="W1588" t="n">
        <v>6.88</v>
      </c>
      <c r="X1588" t="n">
        <v>1.29</v>
      </c>
      <c r="Y1588" t="n">
        <v>1</v>
      </c>
      <c r="Z1588" t="n">
        <v>10</v>
      </c>
    </row>
    <row r="1589">
      <c r="A1589" t="n">
        <v>17</v>
      </c>
      <c r="B1589" t="n">
        <v>80</v>
      </c>
      <c r="C1589" t="inlineStr">
        <is>
          <t xml:space="preserve">CONCLUIDO	</t>
        </is>
      </c>
      <c r="D1589" t="n">
        <v>3.4926</v>
      </c>
      <c r="E1589" t="n">
        <v>28.63</v>
      </c>
      <c r="F1589" t="n">
        <v>24.92</v>
      </c>
      <c r="G1589" t="n">
        <v>34.77</v>
      </c>
      <c r="H1589" t="n">
        <v>0.5600000000000001</v>
      </c>
      <c r="I1589" t="n">
        <v>43</v>
      </c>
      <c r="J1589" t="n">
        <v>165.19</v>
      </c>
      <c r="K1589" t="n">
        <v>50.28</v>
      </c>
      <c r="L1589" t="n">
        <v>5.25</v>
      </c>
      <c r="M1589" t="n">
        <v>41</v>
      </c>
      <c r="N1589" t="n">
        <v>29.66</v>
      </c>
      <c r="O1589" t="n">
        <v>20607.95</v>
      </c>
      <c r="P1589" t="n">
        <v>302.99</v>
      </c>
      <c r="Q1589" t="n">
        <v>452.73</v>
      </c>
      <c r="R1589" t="n">
        <v>101.12</v>
      </c>
      <c r="S1589" t="n">
        <v>57.64</v>
      </c>
      <c r="T1589" t="n">
        <v>19481.71</v>
      </c>
      <c r="U1589" t="n">
        <v>0.57</v>
      </c>
      <c r="V1589" t="n">
        <v>0.85</v>
      </c>
      <c r="W1589" t="n">
        <v>6.87</v>
      </c>
      <c r="X1589" t="n">
        <v>1.2</v>
      </c>
      <c r="Y1589" t="n">
        <v>1</v>
      </c>
      <c r="Z1589" t="n">
        <v>10</v>
      </c>
    </row>
    <row r="1590">
      <c r="A1590" t="n">
        <v>18</v>
      </c>
      <c r="B1590" t="n">
        <v>80</v>
      </c>
      <c r="C1590" t="inlineStr">
        <is>
          <t xml:space="preserve">CONCLUIDO	</t>
        </is>
      </c>
      <c r="D1590" t="n">
        <v>3.5066</v>
      </c>
      <c r="E1590" t="n">
        <v>28.52</v>
      </c>
      <c r="F1590" t="n">
        <v>24.87</v>
      </c>
      <c r="G1590" t="n">
        <v>36.4</v>
      </c>
      <c r="H1590" t="n">
        <v>0.59</v>
      </c>
      <c r="I1590" t="n">
        <v>41</v>
      </c>
      <c r="J1590" t="n">
        <v>165.55</v>
      </c>
      <c r="K1590" t="n">
        <v>50.28</v>
      </c>
      <c r="L1590" t="n">
        <v>5.5</v>
      </c>
      <c r="M1590" t="n">
        <v>39</v>
      </c>
      <c r="N1590" t="n">
        <v>29.77</v>
      </c>
      <c r="O1590" t="n">
        <v>20652.33</v>
      </c>
      <c r="P1590" t="n">
        <v>302.03</v>
      </c>
      <c r="Q1590" t="n">
        <v>452.64</v>
      </c>
      <c r="R1590" t="n">
        <v>99.56999999999999</v>
      </c>
      <c r="S1590" t="n">
        <v>57.64</v>
      </c>
      <c r="T1590" t="n">
        <v>18716.92</v>
      </c>
      <c r="U1590" t="n">
        <v>0.58</v>
      </c>
      <c r="V1590" t="n">
        <v>0.85</v>
      </c>
      <c r="W1590" t="n">
        <v>6.86</v>
      </c>
      <c r="X1590" t="n">
        <v>1.14</v>
      </c>
      <c r="Y1590" t="n">
        <v>1</v>
      </c>
      <c r="Z1590" t="n">
        <v>10</v>
      </c>
    </row>
    <row r="1591">
      <c r="A1591" t="n">
        <v>19</v>
      </c>
      <c r="B1591" t="n">
        <v>80</v>
      </c>
      <c r="C1591" t="inlineStr">
        <is>
          <t xml:space="preserve">CONCLUIDO	</t>
        </is>
      </c>
      <c r="D1591" t="n">
        <v>3.5186</v>
      </c>
      <c r="E1591" t="n">
        <v>28.42</v>
      </c>
      <c r="F1591" t="n">
        <v>24.84</v>
      </c>
      <c r="G1591" t="n">
        <v>38.21</v>
      </c>
      <c r="H1591" t="n">
        <v>0.61</v>
      </c>
      <c r="I1591" t="n">
        <v>39</v>
      </c>
      <c r="J1591" t="n">
        <v>165.91</v>
      </c>
      <c r="K1591" t="n">
        <v>50.28</v>
      </c>
      <c r="L1591" t="n">
        <v>5.75</v>
      </c>
      <c r="M1591" t="n">
        <v>37</v>
      </c>
      <c r="N1591" t="n">
        <v>29.88</v>
      </c>
      <c r="O1591" t="n">
        <v>20696.74</v>
      </c>
      <c r="P1591" t="n">
        <v>301.27</v>
      </c>
      <c r="Q1591" t="n">
        <v>452.68</v>
      </c>
      <c r="R1591" t="n">
        <v>98.68000000000001</v>
      </c>
      <c r="S1591" t="n">
        <v>57.64</v>
      </c>
      <c r="T1591" t="n">
        <v>18283.72</v>
      </c>
      <c r="U1591" t="n">
        <v>0.58</v>
      </c>
      <c r="V1591" t="n">
        <v>0.85</v>
      </c>
      <c r="W1591" t="n">
        <v>6.86</v>
      </c>
      <c r="X1591" t="n">
        <v>1.11</v>
      </c>
      <c r="Y1591" t="n">
        <v>1</v>
      </c>
      <c r="Z1591" t="n">
        <v>10</v>
      </c>
    </row>
    <row r="1592">
      <c r="A1592" t="n">
        <v>20</v>
      </c>
      <c r="B1592" t="n">
        <v>80</v>
      </c>
      <c r="C1592" t="inlineStr">
        <is>
          <t xml:space="preserve">CONCLUIDO	</t>
        </is>
      </c>
      <c r="D1592" t="n">
        <v>3.5342</v>
      </c>
      <c r="E1592" t="n">
        <v>28.29</v>
      </c>
      <c r="F1592" t="n">
        <v>24.78</v>
      </c>
      <c r="G1592" t="n">
        <v>40.18</v>
      </c>
      <c r="H1592" t="n">
        <v>0.64</v>
      </c>
      <c r="I1592" t="n">
        <v>37</v>
      </c>
      <c r="J1592" t="n">
        <v>166.27</v>
      </c>
      <c r="K1592" t="n">
        <v>50.28</v>
      </c>
      <c r="L1592" t="n">
        <v>6</v>
      </c>
      <c r="M1592" t="n">
        <v>35</v>
      </c>
      <c r="N1592" t="n">
        <v>29.99</v>
      </c>
      <c r="O1592" t="n">
        <v>20741.2</v>
      </c>
      <c r="P1592" t="n">
        <v>300.06</v>
      </c>
      <c r="Q1592" t="n">
        <v>452.63</v>
      </c>
      <c r="R1592" t="n">
        <v>96.8</v>
      </c>
      <c r="S1592" t="n">
        <v>57.64</v>
      </c>
      <c r="T1592" t="n">
        <v>17350.82</v>
      </c>
      <c r="U1592" t="n">
        <v>0.6</v>
      </c>
      <c r="V1592" t="n">
        <v>0.86</v>
      </c>
      <c r="W1592" t="n">
        <v>6.85</v>
      </c>
      <c r="X1592" t="n">
        <v>1.05</v>
      </c>
      <c r="Y1592" t="n">
        <v>1</v>
      </c>
      <c r="Z1592" t="n">
        <v>10</v>
      </c>
    </row>
    <row r="1593">
      <c r="A1593" t="n">
        <v>21</v>
      </c>
      <c r="B1593" t="n">
        <v>80</v>
      </c>
      <c r="C1593" t="inlineStr">
        <is>
          <t xml:space="preserve">CONCLUIDO	</t>
        </is>
      </c>
      <c r="D1593" t="n">
        <v>3.5436</v>
      </c>
      <c r="E1593" t="n">
        <v>28.22</v>
      </c>
      <c r="F1593" t="n">
        <v>24.74</v>
      </c>
      <c r="G1593" t="n">
        <v>41.23</v>
      </c>
      <c r="H1593" t="n">
        <v>0.66</v>
      </c>
      <c r="I1593" t="n">
        <v>36</v>
      </c>
      <c r="J1593" t="n">
        <v>166.64</v>
      </c>
      <c r="K1593" t="n">
        <v>50.28</v>
      </c>
      <c r="L1593" t="n">
        <v>6.25</v>
      </c>
      <c r="M1593" t="n">
        <v>34</v>
      </c>
      <c r="N1593" t="n">
        <v>30.11</v>
      </c>
      <c r="O1593" t="n">
        <v>20785.69</v>
      </c>
      <c r="P1593" t="n">
        <v>299.39</v>
      </c>
      <c r="Q1593" t="n">
        <v>452.64</v>
      </c>
      <c r="R1593" t="n">
        <v>95.19</v>
      </c>
      <c r="S1593" t="n">
        <v>57.64</v>
      </c>
      <c r="T1593" t="n">
        <v>16552.92</v>
      </c>
      <c r="U1593" t="n">
        <v>0.61</v>
      </c>
      <c r="V1593" t="n">
        <v>0.86</v>
      </c>
      <c r="W1593" t="n">
        <v>6.85</v>
      </c>
      <c r="X1593" t="n">
        <v>1.01</v>
      </c>
      <c r="Y1593" t="n">
        <v>1</v>
      </c>
      <c r="Z1593" t="n">
        <v>10</v>
      </c>
    </row>
    <row r="1594">
      <c r="A1594" t="n">
        <v>22</v>
      </c>
      <c r="B1594" t="n">
        <v>80</v>
      </c>
      <c r="C1594" t="inlineStr">
        <is>
          <t xml:space="preserve">CONCLUIDO	</t>
        </is>
      </c>
      <c r="D1594" t="n">
        <v>3.5611</v>
      </c>
      <c r="E1594" t="n">
        <v>28.08</v>
      </c>
      <c r="F1594" t="n">
        <v>24.66</v>
      </c>
      <c r="G1594" t="n">
        <v>43.52</v>
      </c>
      <c r="H1594" t="n">
        <v>0.6899999999999999</v>
      </c>
      <c r="I1594" t="n">
        <v>34</v>
      </c>
      <c r="J1594" t="n">
        <v>167</v>
      </c>
      <c r="K1594" t="n">
        <v>50.28</v>
      </c>
      <c r="L1594" t="n">
        <v>6.5</v>
      </c>
      <c r="M1594" t="n">
        <v>32</v>
      </c>
      <c r="N1594" t="n">
        <v>30.22</v>
      </c>
      <c r="O1594" t="n">
        <v>20830.22</v>
      </c>
      <c r="P1594" t="n">
        <v>297.95</v>
      </c>
      <c r="Q1594" t="n">
        <v>452.62</v>
      </c>
      <c r="R1594" t="n">
        <v>92.76000000000001</v>
      </c>
      <c r="S1594" t="n">
        <v>57.64</v>
      </c>
      <c r="T1594" t="n">
        <v>15348.2</v>
      </c>
      <c r="U1594" t="n">
        <v>0.62</v>
      </c>
      <c r="V1594" t="n">
        <v>0.86</v>
      </c>
      <c r="W1594" t="n">
        <v>6.85</v>
      </c>
      <c r="X1594" t="n">
        <v>0.9399999999999999</v>
      </c>
      <c r="Y1594" t="n">
        <v>1</v>
      </c>
      <c r="Z1594" t="n">
        <v>10</v>
      </c>
    </row>
    <row r="1595">
      <c r="A1595" t="n">
        <v>23</v>
      </c>
      <c r="B1595" t="n">
        <v>80</v>
      </c>
      <c r="C1595" t="inlineStr">
        <is>
          <t xml:space="preserve">CONCLUIDO	</t>
        </is>
      </c>
      <c r="D1595" t="n">
        <v>3.5676</v>
      </c>
      <c r="E1595" t="n">
        <v>28.03</v>
      </c>
      <c r="F1595" t="n">
        <v>24.64</v>
      </c>
      <c r="G1595" t="n">
        <v>44.8</v>
      </c>
      <c r="H1595" t="n">
        <v>0.71</v>
      </c>
      <c r="I1595" t="n">
        <v>33</v>
      </c>
      <c r="J1595" t="n">
        <v>167.36</v>
      </c>
      <c r="K1595" t="n">
        <v>50.28</v>
      </c>
      <c r="L1595" t="n">
        <v>6.75</v>
      </c>
      <c r="M1595" t="n">
        <v>31</v>
      </c>
      <c r="N1595" t="n">
        <v>30.33</v>
      </c>
      <c r="O1595" t="n">
        <v>20874.78</v>
      </c>
      <c r="P1595" t="n">
        <v>297.61</v>
      </c>
      <c r="Q1595" t="n">
        <v>452.64</v>
      </c>
      <c r="R1595" t="n">
        <v>92.29000000000001</v>
      </c>
      <c r="S1595" t="n">
        <v>57.64</v>
      </c>
      <c r="T1595" t="n">
        <v>15115.77</v>
      </c>
      <c r="U1595" t="n">
        <v>0.62</v>
      </c>
      <c r="V1595" t="n">
        <v>0.86</v>
      </c>
      <c r="W1595" t="n">
        <v>6.85</v>
      </c>
      <c r="X1595" t="n">
        <v>0.92</v>
      </c>
      <c r="Y1595" t="n">
        <v>1</v>
      </c>
      <c r="Z1595" t="n">
        <v>10</v>
      </c>
    </row>
    <row r="1596">
      <c r="A1596" t="n">
        <v>24</v>
      </c>
      <c r="B1596" t="n">
        <v>80</v>
      </c>
      <c r="C1596" t="inlineStr">
        <is>
          <t xml:space="preserve">CONCLUIDO	</t>
        </is>
      </c>
      <c r="D1596" t="n">
        <v>3.5731</v>
      </c>
      <c r="E1596" t="n">
        <v>27.99</v>
      </c>
      <c r="F1596" t="n">
        <v>24.63</v>
      </c>
      <c r="G1596" t="n">
        <v>46.18</v>
      </c>
      <c r="H1596" t="n">
        <v>0.74</v>
      </c>
      <c r="I1596" t="n">
        <v>32</v>
      </c>
      <c r="J1596" t="n">
        <v>167.72</v>
      </c>
      <c r="K1596" t="n">
        <v>50.28</v>
      </c>
      <c r="L1596" t="n">
        <v>7</v>
      </c>
      <c r="M1596" t="n">
        <v>30</v>
      </c>
      <c r="N1596" t="n">
        <v>30.44</v>
      </c>
      <c r="O1596" t="n">
        <v>20919.39</v>
      </c>
      <c r="P1596" t="n">
        <v>297.08</v>
      </c>
      <c r="Q1596" t="n">
        <v>452.61</v>
      </c>
      <c r="R1596" t="n">
        <v>91.68000000000001</v>
      </c>
      <c r="S1596" t="n">
        <v>57.64</v>
      </c>
      <c r="T1596" t="n">
        <v>14816.52</v>
      </c>
      <c r="U1596" t="n">
        <v>0.63</v>
      </c>
      <c r="V1596" t="n">
        <v>0.86</v>
      </c>
      <c r="W1596" t="n">
        <v>6.85</v>
      </c>
      <c r="X1596" t="n">
        <v>0.91</v>
      </c>
      <c r="Y1596" t="n">
        <v>1</v>
      </c>
      <c r="Z1596" t="n">
        <v>10</v>
      </c>
    </row>
    <row r="1597">
      <c r="A1597" t="n">
        <v>25</v>
      </c>
      <c r="B1597" t="n">
        <v>80</v>
      </c>
      <c r="C1597" t="inlineStr">
        <is>
          <t xml:space="preserve">CONCLUIDO	</t>
        </is>
      </c>
      <c r="D1597" t="n">
        <v>3.5832</v>
      </c>
      <c r="E1597" t="n">
        <v>27.91</v>
      </c>
      <c r="F1597" t="n">
        <v>24.58</v>
      </c>
      <c r="G1597" t="n">
        <v>47.58</v>
      </c>
      <c r="H1597" t="n">
        <v>0.76</v>
      </c>
      <c r="I1597" t="n">
        <v>31</v>
      </c>
      <c r="J1597" t="n">
        <v>168.08</v>
      </c>
      <c r="K1597" t="n">
        <v>50.28</v>
      </c>
      <c r="L1597" t="n">
        <v>7.25</v>
      </c>
      <c r="M1597" t="n">
        <v>29</v>
      </c>
      <c r="N1597" t="n">
        <v>30.55</v>
      </c>
      <c r="O1597" t="n">
        <v>20964.03</v>
      </c>
      <c r="P1597" t="n">
        <v>296.12</v>
      </c>
      <c r="Q1597" t="n">
        <v>452.61</v>
      </c>
      <c r="R1597" t="n">
        <v>90.2</v>
      </c>
      <c r="S1597" t="n">
        <v>57.64</v>
      </c>
      <c r="T1597" t="n">
        <v>14081.71</v>
      </c>
      <c r="U1597" t="n">
        <v>0.64</v>
      </c>
      <c r="V1597" t="n">
        <v>0.86</v>
      </c>
      <c r="W1597" t="n">
        <v>6.85</v>
      </c>
      <c r="X1597" t="n">
        <v>0.86</v>
      </c>
      <c r="Y1597" t="n">
        <v>1</v>
      </c>
      <c r="Z1597" t="n">
        <v>10</v>
      </c>
    </row>
    <row r="1598">
      <c r="A1598" t="n">
        <v>26</v>
      </c>
      <c r="B1598" t="n">
        <v>80</v>
      </c>
      <c r="C1598" t="inlineStr">
        <is>
          <t xml:space="preserve">CONCLUIDO	</t>
        </is>
      </c>
      <c r="D1598" t="n">
        <v>3.5871</v>
      </c>
      <c r="E1598" t="n">
        <v>27.88</v>
      </c>
      <c r="F1598" t="n">
        <v>24.59</v>
      </c>
      <c r="G1598" t="n">
        <v>49.17</v>
      </c>
      <c r="H1598" t="n">
        <v>0.79</v>
      </c>
      <c r="I1598" t="n">
        <v>30</v>
      </c>
      <c r="J1598" t="n">
        <v>168.44</v>
      </c>
      <c r="K1598" t="n">
        <v>50.28</v>
      </c>
      <c r="L1598" t="n">
        <v>7.5</v>
      </c>
      <c r="M1598" t="n">
        <v>28</v>
      </c>
      <c r="N1598" t="n">
        <v>30.66</v>
      </c>
      <c r="O1598" t="n">
        <v>21008.71</v>
      </c>
      <c r="P1598" t="n">
        <v>295.83</v>
      </c>
      <c r="Q1598" t="n">
        <v>452.57</v>
      </c>
      <c r="R1598" t="n">
        <v>90.19</v>
      </c>
      <c r="S1598" t="n">
        <v>57.64</v>
      </c>
      <c r="T1598" t="n">
        <v>14081.95</v>
      </c>
      <c r="U1598" t="n">
        <v>0.64</v>
      </c>
      <c r="V1598" t="n">
        <v>0.86</v>
      </c>
      <c r="W1598" t="n">
        <v>6.85</v>
      </c>
      <c r="X1598" t="n">
        <v>0.86</v>
      </c>
      <c r="Y1598" t="n">
        <v>1</v>
      </c>
      <c r="Z1598" t="n">
        <v>10</v>
      </c>
    </row>
    <row r="1599">
      <c r="A1599" t="n">
        <v>27</v>
      </c>
      <c r="B1599" t="n">
        <v>80</v>
      </c>
      <c r="C1599" t="inlineStr">
        <is>
          <t xml:space="preserve">CONCLUIDO	</t>
        </is>
      </c>
      <c r="D1599" t="n">
        <v>3.5967</v>
      </c>
      <c r="E1599" t="n">
        <v>27.8</v>
      </c>
      <c r="F1599" t="n">
        <v>24.54</v>
      </c>
      <c r="G1599" t="n">
        <v>50.78</v>
      </c>
      <c r="H1599" t="n">
        <v>0.8100000000000001</v>
      </c>
      <c r="I1599" t="n">
        <v>29</v>
      </c>
      <c r="J1599" t="n">
        <v>168.81</v>
      </c>
      <c r="K1599" t="n">
        <v>50.28</v>
      </c>
      <c r="L1599" t="n">
        <v>7.75</v>
      </c>
      <c r="M1599" t="n">
        <v>27</v>
      </c>
      <c r="N1599" t="n">
        <v>30.78</v>
      </c>
      <c r="O1599" t="n">
        <v>21053.43</v>
      </c>
      <c r="P1599" t="n">
        <v>295.01</v>
      </c>
      <c r="Q1599" t="n">
        <v>452.66</v>
      </c>
      <c r="R1599" t="n">
        <v>88.95</v>
      </c>
      <c r="S1599" t="n">
        <v>57.64</v>
      </c>
      <c r="T1599" t="n">
        <v>13469.11</v>
      </c>
      <c r="U1599" t="n">
        <v>0.65</v>
      </c>
      <c r="V1599" t="n">
        <v>0.86</v>
      </c>
      <c r="W1599" t="n">
        <v>6.84</v>
      </c>
      <c r="X1599" t="n">
        <v>0.82</v>
      </c>
      <c r="Y1599" t="n">
        <v>1</v>
      </c>
      <c r="Z1599" t="n">
        <v>10</v>
      </c>
    </row>
    <row r="1600">
      <c r="A1600" t="n">
        <v>28</v>
      </c>
      <c r="B1600" t="n">
        <v>80</v>
      </c>
      <c r="C1600" t="inlineStr">
        <is>
          <t xml:space="preserve">CONCLUIDO	</t>
        </is>
      </c>
      <c r="D1600" t="n">
        <v>3.6084</v>
      </c>
      <c r="E1600" t="n">
        <v>27.71</v>
      </c>
      <c r="F1600" t="n">
        <v>24.49</v>
      </c>
      <c r="G1600" t="n">
        <v>52.47</v>
      </c>
      <c r="H1600" t="n">
        <v>0.84</v>
      </c>
      <c r="I1600" t="n">
        <v>28</v>
      </c>
      <c r="J1600" t="n">
        <v>169.17</v>
      </c>
      <c r="K1600" t="n">
        <v>50.28</v>
      </c>
      <c r="L1600" t="n">
        <v>8</v>
      </c>
      <c r="M1600" t="n">
        <v>26</v>
      </c>
      <c r="N1600" t="n">
        <v>30.89</v>
      </c>
      <c r="O1600" t="n">
        <v>21098.19</v>
      </c>
      <c r="P1600" t="n">
        <v>293.82</v>
      </c>
      <c r="Q1600" t="n">
        <v>452.59</v>
      </c>
      <c r="R1600" t="n">
        <v>87.11</v>
      </c>
      <c r="S1600" t="n">
        <v>57.64</v>
      </c>
      <c r="T1600" t="n">
        <v>12554.31</v>
      </c>
      <c r="U1600" t="n">
        <v>0.66</v>
      </c>
      <c r="V1600" t="n">
        <v>0.87</v>
      </c>
      <c r="W1600" t="n">
        <v>6.84</v>
      </c>
      <c r="X1600" t="n">
        <v>0.76</v>
      </c>
      <c r="Y1600" t="n">
        <v>1</v>
      </c>
      <c r="Z1600" t="n">
        <v>10</v>
      </c>
    </row>
    <row r="1601">
      <c r="A1601" t="n">
        <v>29</v>
      </c>
      <c r="B1601" t="n">
        <v>80</v>
      </c>
      <c r="C1601" t="inlineStr">
        <is>
          <t xml:space="preserve">CONCLUIDO	</t>
        </is>
      </c>
      <c r="D1601" t="n">
        <v>3.6149</v>
      </c>
      <c r="E1601" t="n">
        <v>27.66</v>
      </c>
      <c r="F1601" t="n">
        <v>24.47</v>
      </c>
      <c r="G1601" t="n">
        <v>54.37</v>
      </c>
      <c r="H1601" t="n">
        <v>0.86</v>
      </c>
      <c r="I1601" t="n">
        <v>27</v>
      </c>
      <c r="J1601" t="n">
        <v>169.53</v>
      </c>
      <c r="K1601" t="n">
        <v>50.28</v>
      </c>
      <c r="L1601" t="n">
        <v>8.25</v>
      </c>
      <c r="M1601" t="n">
        <v>25</v>
      </c>
      <c r="N1601" t="n">
        <v>31</v>
      </c>
      <c r="O1601" t="n">
        <v>21142.98</v>
      </c>
      <c r="P1601" t="n">
        <v>293.12</v>
      </c>
      <c r="Q1601" t="n">
        <v>452.64</v>
      </c>
      <c r="R1601" t="n">
        <v>86.37</v>
      </c>
      <c r="S1601" t="n">
        <v>57.64</v>
      </c>
      <c r="T1601" t="n">
        <v>12188.36</v>
      </c>
      <c r="U1601" t="n">
        <v>0.67</v>
      </c>
      <c r="V1601" t="n">
        <v>0.87</v>
      </c>
      <c r="W1601" t="n">
        <v>6.84</v>
      </c>
      <c r="X1601" t="n">
        <v>0.74</v>
      </c>
      <c r="Y1601" t="n">
        <v>1</v>
      </c>
      <c r="Z1601" t="n">
        <v>10</v>
      </c>
    </row>
    <row r="1602">
      <c r="A1602" t="n">
        <v>30</v>
      </c>
      <c r="B1602" t="n">
        <v>80</v>
      </c>
      <c r="C1602" t="inlineStr">
        <is>
          <t xml:space="preserve">CONCLUIDO	</t>
        </is>
      </c>
      <c r="D1602" t="n">
        <v>3.6231</v>
      </c>
      <c r="E1602" t="n">
        <v>27.6</v>
      </c>
      <c r="F1602" t="n">
        <v>24.44</v>
      </c>
      <c r="G1602" t="n">
        <v>56.4</v>
      </c>
      <c r="H1602" t="n">
        <v>0.89</v>
      </c>
      <c r="I1602" t="n">
        <v>26</v>
      </c>
      <c r="J1602" t="n">
        <v>169.9</v>
      </c>
      <c r="K1602" t="n">
        <v>50.28</v>
      </c>
      <c r="L1602" t="n">
        <v>8.5</v>
      </c>
      <c r="M1602" t="n">
        <v>24</v>
      </c>
      <c r="N1602" t="n">
        <v>31.12</v>
      </c>
      <c r="O1602" t="n">
        <v>21187.82</v>
      </c>
      <c r="P1602" t="n">
        <v>292.48</v>
      </c>
      <c r="Q1602" t="n">
        <v>452.59</v>
      </c>
      <c r="R1602" t="n">
        <v>85.61</v>
      </c>
      <c r="S1602" t="n">
        <v>57.64</v>
      </c>
      <c r="T1602" t="n">
        <v>11813.19</v>
      </c>
      <c r="U1602" t="n">
        <v>0.67</v>
      </c>
      <c r="V1602" t="n">
        <v>0.87</v>
      </c>
      <c r="W1602" t="n">
        <v>6.84</v>
      </c>
      <c r="X1602" t="n">
        <v>0.71</v>
      </c>
      <c r="Y1602" t="n">
        <v>1</v>
      </c>
      <c r="Z1602" t="n">
        <v>10</v>
      </c>
    </row>
    <row r="1603">
      <c r="A1603" t="n">
        <v>31</v>
      </c>
      <c r="B1603" t="n">
        <v>80</v>
      </c>
      <c r="C1603" t="inlineStr">
        <is>
          <t xml:space="preserve">CONCLUIDO	</t>
        </is>
      </c>
      <c r="D1603" t="n">
        <v>3.6287</v>
      </c>
      <c r="E1603" t="n">
        <v>27.56</v>
      </c>
      <c r="F1603" t="n">
        <v>24.43</v>
      </c>
      <c r="G1603" t="n">
        <v>58.63</v>
      </c>
      <c r="H1603" t="n">
        <v>0.91</v>
      </c>
      <c r="I1603" t="n">
        <v>25</v>
      </c>
      <c r="J1603" t="n">
        <v>170.26</v>
      </c>
      <c r="K1603" t="n">
        <v>50.28</v>
      </c>
      <c r="L1603" t="n">
        <v>8.75</v>
      </c>
      <c r="M1603" t="n">
        <v>23</v>
      </c>
      <c r="N1603" t="n">
        <v>31.23</v>
      </c>
      <c r="O1603" t="n">
        <v>21232.69</v>
      </c>
      <c r="P1603" t="n">
        <v>291.97</v>
      </c>
      <c r="Q1603" t="n">
        <v>452.65</v>
      </c>
      <c r="R1603" t="n">
        <v>85.14</v>
      </c>
      <c r="S1603" t="n">
        <v>57.64</v>
      </c>
      <c r="T1603" t="n">
        <v>11580.96</v>
      </c>
      <c r="U1603" t="n">
        <v>0.68</v>
      </c>
      <c r="V1603" t="n">
        <v>0.87</v>
      </c>
      <c r="W1603" t="n">
        <v>6.84</v>
      </c>
      <c r="X1603" t="n">
        <v>0.7</v>
      </c>
      <c r="Y1603" t="n">
        <v>1</v>
      </c>
      <c r="Z1603" t="n">
        <v>10</v>
      </c>
    </row>
    <row r="1604">
      <c r="A1604" t="n">
        <v>32</v>
      </c>
      <c r="B1604" t="n">
        <v>80</v>
      </c>
      <c r="C1604" t="inlineStr">
        <is>
          <t xml:space="preserve">CONCLUIDO	</t>
        </is>
      </c>
      <c r="D1604" t="n">
        <v>3.6337</v>
      </c>
      <c r="E1604" t="n">
        <v>27.52</v>
      </c>
      <c r="F1604" t="n">
        <v>24.39</v>
      </c>
      <c r="G1604" t="n">
        <v>58.54</v>
      </c>
      <c r="H1604" t="n">
        <v>0.9399999999999999</v>
      </c>
      <c r="I1604" t="n">
        <v>25</v>
      </c>
      <c r="J1604" t="n">
        <v>170.62</v>
      </c>
      <c r="K1604" t="n">
        <v>50.28</v>
      </c>
      <c r="L1604" t="n">
        <v>9</v>
      </c>
      <c r="M1604" t="n">
        <v>23</v>
      </c>
      <c r="N1604" t="n">
        <v>31.34</v>
      </c>
      <c r="O1604" t="n">
        <v>21277.6</v>
      </c>
      <c r="P1604" t="n">
        <v>291.05</v>
      </c>
      <c r="Q1604" t="n">
        <v>452.61</v>
      </c>
      <c r="R1604" t="n">
        <v>84</v>
      </c>
      <c r="S1604" t="n">
        <v>57.64</v>
      </c>
      <c r="T1604" t="n">
        <v>11015.13</v>
      </c>
      <c r="U1604" t="n">
        <v>0.6899999999999999</v>
      </c>
      <c r="V1604" t="n">
        <v>0.87</v>
      </c>
      <c r="W1604" t="n">
        <v>6.83</v>
      </c>
      <c r="X1604" t="n">
        <v>0.67</v>
      </c>
      <c r="Y1604" t="n">
        <v>1</v>
      </c>
      <c r="Z1604" t="n">
        <v>10</v>
      </c>
    </row>
    <row r="1605">
      <c r="A1605" t="n">
        <v>33</v>
      </c>
      <c r="B1605" t="n">
        <v>80</v>
      </c>
      <c r="C1605" t="inlineStr">
        <is>
          <t xml:space="preserve">CONCLUIDO	</t>
        </is>
      </c>
      <c r="D1605" t="n">
        <v>3.6392</v>
      </c>
      <c r="E1605" t="n">
        <v>27.48</v>
      </c>
      <c r="F1605" t="n">
        <v>24.38</v>
      </c>
      <c r="G1605" t="n">
        <v>60.95</v>
      </c>
      <c r="H1605" t="n">
        <v>0.96</v>
      </c>
      <c r="I1605" t="n">
        <v>24</v>
      </c>
      <c r="J1605" t="n">
        <v>170.99</v>
      </c>
      <c r="K1605" t="n">
        <v>50.28</v>
      </c>
      <c r="L1605" t="n">
        <v>9.25</v>
      </c>
      <c r="M1605" t="n">
        <v>22</v>
      </c>
      <c r="N1605" t="n">
        <v>31.46</v>
      </c>
      <c r="O1605" t="n">
        <v>21322.55</v>
      </c>
      <c r="P1605" t="n">
        <v>290.95</v>
      </c>
      <c r="Q1605" t="n">
        <v>452.59</v>
      </c>
      <c r="R1605" t="n">
        <v>83.76000000000001</v>
      </c>
      <c r="S1605" t="n">
        <v>57.64</v>
      </c>
      <c r="T1605" t="n">
        <v>10899.9</v>
      </c>
      <c r="U1605" t="n">
        <v>0.6899999999999999</v>
      </c>
      <c r="V1605" t="n">
        <v>0.87</v>
      </c>
      <c r="W1605" t="n">
        <v>6.83</v>
      </c>
      <c r="X1605" t="n">
        <v>0.66</v>
      </c>
      <c r="Y1605" t="n">
        <v>1</v>
      </c>
      <c r="Z1605" t="n">
        <v>10</v>
      </c>
    </row>
    <row r="1606">
      <c r="A1606" t="n">
        <v>34</v>
      </c>
      <c r="B1606" t="n">
        <v>80</v>
      </c>
      <c r="C1606" t="inlineStr">
        <is>
          <t xml:space="preserve">CONCLUIDO	</t>
        </is>
      </c>
      <c r="D1606" t="n">
        <v>3.649</v>
      </c>
      <c r="E1606" t="n">
        <v>27.4</v>
      </c>
      <c r="F1606" t="n">
        <v>24.34</v>
      </c>
      <c r="G1606" t="n">
        <v>63.49</v>
      </c>
      <c r="H1606" t="n">
        <v>0.98</v>
      </c>
      <c r="I1606" t="n">
        <v>23</v>
      </c>
      <c r="J1606" t="n">
        <v>171.35</v>
      </c>
      <c r="K1606" t="n">
        <v>50.28</v>
      </c>
      <c r="L1606" t="n">
        <v>9.5</v>
      </c>
      <c r="M1606" t="n">
        <v>21</v>
      </c>
      <c r="N1606" t="n">
        <v>31.57</v>
      </c>
      <c r="O1606" t="n">
        <v>21367.54</v>
      </c>
      <c r="P1606" t="n">
        <v>289.86</v>
      </c>
      <c r="Q1606" t="n">
        <v>452.64</v>
      </c>
      <c r="R1606" t="n">
        <v>82.58</v>
      </c>
      <c r="S1606" t="n">
        <v>57.64</v>
      </c>
      <c r="T1606" t="n">
        <v>10312.76</v>
      </c>
      <c r="U1606" t="n">
        <v>0.7</v>
      </c>
      <c r="V1606" t="n">
        <v>0.87</v>
      </c>
      <c r="W1606" t="n">
        <v>6.82</v>
      </c>
      <c r="X1606" t="n">
        <v>0.61</v>
      </c>
      <c r="Y1606" t="n">
        <v>1</v>
      </c>
      <c r="Z1606" t="n">
        <v>10</v>
      </c>
    </row>
    <row r="1607">
      <c r="A1607" t="n">
        <v>35</v>
      </c>
      <c r="B1607" t="n">
        <v>80</v>
      </c>
      <c r="C1607" t="inlineStr">
        <is>
          <t xml:space="preserve">CONCLUIDO	</t>
        </is>
      </c>
      <c r="D1607" t="n">
        <v>3.6475</v>
      </c>
      <c r="E1607" t="n">
        <v>27.42</v>
      </c>
      <c r="F1607" t="n">
        <v>24.35</v>
      </c>
      <c r="G1607" t="n">
        <v>63.52</v>
      </c>
      <c r="H1607" t="n">
        <v>1.01</v>
      </c>
      <c r="I1607" t="n">
        <v>23</v>
      </c>
      <c r="J1607" t="n">
        <v>171.72</v>
      </c>
      <c r="K1607" t="n">
        <v>50.28</v>
      </c>
      <c r="L1607" t="n">
        <v>9.75</v>
      </c>
      <c r="M1607" t="n">
        <v>21</v>
      </c>
      <c r="N1607" t="n">
        <v>31.69</v>
      </c>
      <c r="O1607" t="n">
        <v>21412.57</v>
      </c>
      <c r="P1607" t="n">
        <v>289.54</v>
      </c>
      <c r="Q1607" t="n">
        <v>452.59</v>
      </c>
      <c r="R1607" t="n">
        <v>82.45</v>
      </c>
      <c r="S1607" t="n">
        <v>57.64</v>
      </c>
      <c r="T1607" t="n">
        <v>10247.2</v>
      </c>
      <c r="U1607" t="n">
        <v>0.7</v>
      </c>
      <c r="V1607" t="n">
        <v>0.87</v>
      </c>
      <c r="W1607" t="n">
        <v>6.84</v>
      </c>
      <c r="X1607" t="n">
        <v>0.62</v>
      </c>
      <c r="Y1607" t="n">
        <v>1</v>
      </c>
      <c r="Z1607" t="n">
        <v>10</v>
      </c>
    </row>
    <row r="1608">
      <c r="A1608" t="n">
        <v>36</v>
      </c>
      <c r="B1608" t="n">
        <v>80</v>
      </c>
      <c r="C1608" t="inlineStr">
        <is>
          <t xml:space="preserve">CONCLUIDO	</t>
        </is>
      </c>
      <c r="D1608" t="n">
        <v>3.6575</v>
      </c>
      <c r="E1608" t="n">
        <v>27.34</v>
      </c>
      <c r="F1608" t="n">
        <v>24.31</v>
      </c>
      <c r="G1608" t="n">
        <v>66.29000000000001</v>
      </c>
      <c r="H1608" t="n">
        <v>1.03</v>
      </c>
      <c r="I1608" t="n">
        <v>22</v>
      </c>
      <c r="J1608" t="n">
        <v>172.08</v>
      </c>
      <c r="K1608" t="n">
        <v>50.28</v>
      </c>
      <c r="L1608" t="n">
        <v>10</v>
      </c>
      <c r="M1608" t="n">
        <v>20</v>
      </c>
      <c r="N1608" t="n">
        <v>31.8</v>
      </c>
      <c r="O1608" t="n">
        <v>21457.64</v>
      </c>
      <c r="P1608" t="n">
        <v>288.83</v>
      </c>
      <c r="Q1608" t="n">
        <v>452.57</v>
      </c>
      <c r="R1608" t="n">
        <v>81.47</v>
      </c>
      <c r="S1608" t="n">
        <v>57.64</v>
      </c>
      <c r="T1608" t="n">
        <v>9761.5</v>
      </c>
      <c r="U1608" t="n">
        <v>0.71</v>
      </c>
      <c r="V1608" t="n">
        <v>0.87</v>
      </c>
      <c r="W1608" t="n">
        <v>6.83</v>
      </c>
      <c r="X1608" t="n">
        <v>0.58</v>
      </c>
      <c r="Y1608" t="n">
        <v>1</v>
      </c>
      <c r="Z1608" t="n">
        <v>10</v>
      </c>
    </row>
    <row r="1609">
      <c r="A1609" t="n">
        <v>37</v>
      </c>
      <c r="B1609" t="n">
        <v>80</v>
      </c>
      <c r="C1609" t="inlineStr">
        <is>
          <t xml:space="preserve">CONCLUIDO	</t>
        </is>
      </c>
      <c r="D1609" t="n">
        <v>3.6551</v>
      </c>
      <c r="E1609" t="n">
        <v>27.36</v>
      </c>
      <c r="F1609" t="n">
        <v>24.33</v>
      </c>
      <c r="G1609" t="n">
        <v>66.34</v>
      </c>
      <c r="H1609" t="n">
        <v>1.05</v>
      </c>
      <c r="I1609" t="n">
        <v>22</v>
      </c>
      <c r="J1609" t="n">
        <v>172.45</v>
      </c>
      <c r="K1609" t="n">
        <v>50.28</v>
      </c>
      <c r="L1609" t="n">
        <v>10.25</v>
      </c>
      <c r="M1609" t="n">
        <v>20</v>
      </c>
      <c r="N1609" t="n">
        <v>31.92</v>
      </c>
      <c r="O1609" t="n">
        <v>21502.75</v>
      </c>
      <c r="P1609" t="n">
        <v>288.6</v>
      </c>
      <c r="Q1609" t="n">
        <v>452.58</v>
      </c>
      <c r="R1609" t="n">
        <v>81.94</v>
      </c>
      <c r="S1609" t="n">
        <v>57.64</v>
      </c>
      <c r="T1609" t="n">
        <v>10000.11</v>
      </c>
      <c r="U1609" t="n">
        <v>0.7</v>
      </c>
      <c r="V1609" t="n">
        <v>0.87</v>
      </c>
      <c r="W1609" t="n">
        <v>6.83</v>
      </c>
      <c r="X1609" t="n">
        <v>0.6</v>
      </c>
      <c r="Y1609" t="n">
        <v>1</v>
      </c>
      <c r="Z1609" t="n">
        <v>10</v>
      </c>
    </row>
    <row r="1610">
      <c r="A1610" t="n">
        <v>38</v>
      </c>
      <c r="B1610" t="n">
        <v>80</v>
      </c>
      <c r="C1610" t="inlineStr">
        <is>
          <t xml:space="preserve">CONCLUIDO	</t>
        </is>
      </c>
      <c r="D1610" t="n">
        <v>3.6628</v>
      </c>
      <c r="E1610" t="n">
        <v>27.3</v>
      </c>
      <c r="F1610" t="n">
        <v>24.3</v>
      </c>
      <c r="G1610" t="n">
        <v>69.43000000000001</v>
      </c>
      <c r="H1610" t="n">
        <v>1.08</v>
      </c>
      <c r="I1610" t="n">
        <v>21</v>
      </c>
      <c r="J1610" t="n">
        <v>172.82</v>
      </c>
      <c r="K1610" t="n">
        <v>50.28</v>
      </c>
      <c r="L1610" t="n">
        <v>10.5</v>
      </c>
      <c r="M1610" t="n">
        <v>19</v>
      </c>
      <c r="N1610" t="n">
        <v>32.04</v>
      </c>
      <c r="O1610" t="n">
        <v>21547.89</v>
      </c>
      <c r="P1610" t="n">
        <v>288.16</v>
      </c>
      <c r="Q1610" t="n">
        <v>452.67</v>
      </c>
      <c r="R1610" t="n">
        <v>80.93000000000001</v>
      </c>
      <c r="S1610" t="n">
        <v>57.64</v>
      </c>
      <c r="T1610" t="n">
        <v>9497.32</v>
      </c>
      <c r="U1610" t="n">
        <v>0.71</v>
      </c>
      <c r="V1610" t="n">
        <v>0.87</v>
      </c>
      <c r="W1610" t="n">
        <v>6.83</v>
      </c>
      <c r="X1610" t="n">
        <v>0.58</v>
      </c>
      <c r="Y1610" t="n">
        <v>1</v>
      </c>
      <c r="Z1610" t="n">
        <v>10</v>
      </c>
    </row>
    <row r="1611">
      <c r="A1611" t="n">
        <v>39</v>
      </c>
      <c r="B1611" t="n">
        <v>80</v>
      </c>
      <c r="C1611" t="inlineStr">
        <is>
          <t xml:space="preserve">CONCLUIDO	</t>
        </is>
      </c>
      <c r="D1611" t="n">
        <v>3.6625</v>
      </c>
      <c r="E1611" t="n">
        <v>27.3</v>
      </c>
      <c r="F1611" t="n">
        <v>24.3</v>
      </c>
      <c r="G1611" t="n">
        <v>69.44</v>
      </c>
      <c r="H1611" t="n">
        <v>1.1</v>
      </c>
      <c r="I1611" t="n">
        <v>21</v>
      </c>
      <c r="J1611" t="n">
        <v>173.18</v>
      </c>
      <c r="K1611" t="n">
        <v>50.28</v>
      </c>
      <c r="L1611" t="n">
        <v>10.75</v>
      </c>
      <c r="M1611" t="n">
        <v>19</v>
      </c>
      <c r="N1611" t="n">
        <v>32.15</v>
      </c>
      <c r="O1611" t="n">
        <v>21593.08</v>
      </c>
      <c r="P1611" t="n">
        <v>287.66</v>
      </c>
      <c r="Q1611" t="n">
        <v>452.64</v>
      </c>
      <c r="R1611" t="n">
        <v>81.15000000000001</v>
      </c>
      <c r="S1611" t="n">
        <v>57.64</v>
      </c>
      <c r="T1611" t="n">
        <v>9609.459999999999</v>
      </c>
      <c r="U1611" t="n">
        <v>0.71</v>
      </c>
      <c r="V1611" t="n">
        <v>0.87</v>
      </c>
      <c r="W1611" t="n">
        <v>6.83</v>
      </c>
      <c r="X1611" t="n">
        <v>0.58</v>
      </c>
      <c r="Y1611" t="n">
        <v>1</v>
      </c>
      <c r="Z1611" t="n">
        <v>10</v>
      </c>
    </row>
    <row r="1612">
      <c r="A1612" t="n">
        <v>40</v>
      </c>
      <c r="B1612" t="n">
        <v>80</v>
      </c>
      <c r="C1612" t="inlineStr">
        <is>
          <t xml:space="preserve">CONCLUIDO	</t>
        </is>
      </c>
      <c r="D1612" t="n">
        <v>3.6711</v>
      </c>
      <c r="E1612" t="n">
        <v>27.24</v>
      </c>
      <c r="F1612" t="n">
        <v>24.27</v>
      </c>
      <c r="G1612" t="n">
        <v>72.81</v>
      </c>
      <c r="H1612" t="n">
        <v>1.12</v>
      </c>
      <c r="I1612" t="n">
        <v>20</v>
      </c>
      <c r="J1612" t="n">
        <v>173.55</v>
      </c>
      <c r="K1612" t="n">
        <v>50.28</v>
      </c>
      <c r="L1612" t="n">
        <v>11</v>
      </c>
      <c r="M1612" t="n">
        <v>18</v>
      </c>
      <c r="N1612" t="n">
        <v>32.27</v>
      </c>
      <c r="O1612" t="n">
        <v>21638.31</v>
      </c>
      <c r="P1612" t="n">
        <v>287.08</v>
      </c>
      <c r="Q1612" t="n">
        <v>452.61</v>
      </c>
      <c r="R1612" t="n">
        <v>80.31</v>
      </c>
      <c r="S1612" t="n">
        <v>57.64</v>
      </c>
      <c r="T1612" t="n">
        <v>9190.889999999999</v>
      </c>
      <c r="U1612" t="n">
        <v>0.72</v>
      </c>
      <c r="V1612" t="n">
        <v>0.87</v>
      </c>
      <c r="W1612" t="n">
        <v>6.82</v>
      </c>
      <c r="X1612" t="n">
        <v>0.55</v>
      </c>
      <c r="Y1612" t="n">
        <v>1</v>
      </c>
      <c r="Z1612" t="n">
        <v>10</v>
      </c>
    </row>
    <row r="1613">
      <c r="A1613" t="n">
        <v>41</v>
      </c>
      <c r="B1613" t="n">
        <v>80</v>
      </c>
      <c r="C1613" t="inlineStr">
        <is>
          <t xml:space="preserve">CONCLUIDO	</t>
        </is>
      </c>
      <c r="D1613" t="n">
        <v>3.6728</v>
      </c>
      <c r="E1613" t="n">
        <v>27.23</v>
      </c>
      <c r="F1613" t="n">
        <v>24.26</v>
      </c>
      <c r="G1613" t="n">
        <v>72.78</v>
      </c>
      <c r="H1613" t="n">
        <v>1.15</v>
      </c>
      <c r="I1613" t="n">
        <v>20</v>
      </c>
      <c r="J1613" t="n">
        <v>173.92</v>
      </c>
      <c r="K1613" t="n">
        <v>50.28</v>
      </c>
      <c r="L1613" t="n">
        <v>11.25</v>
      </c>
      <c r="M1613" t="n">
        <v>18</v>
      </c>
      <c r="N1613" t="n">
        <v>32.39</v>
      </c>
      <c r="O1613" t="n">
        <v>21683.57</v>
      </c>
      <c r="P1613" t="n">
        <v>286.06</v>
      </c>
      <c r="Q1613" t="n">
        <v>452.63</v>
      </c>
      <c r="R1613" t="n">
        <v>79.54000000000001</v>
      </c>
      <c r="S1613" t="n">
        <v>57.64</v>
      </c>
      <c r="T1613" t="n">
        <v>8808.040000000001</v>
      </c>
      <c r="U1613" t="n">
        <v>0.72</v>
      </c>
      <c r="V1613" t="n">
        <v>0.87</v>
      </c>
      <c r="W1613" t="n">
        <v>6.83</v>
      </c>
      <c r="X1613" t="n">
        <v>0.53</v>
      </c>
      <c r="Y1613" t="n">
        <v>1</v>
      </c>
      <c r="Z1613" t="n">
        <v>10</v>
      </c>
    </row>
    <row r="1614">
      <c r="A1614" t="n">
        <v>42</v>
      </c>
      <c r="B1614" t="n">
        <v>80</v>
      </c>
      <c r="C1614" t="inlineStr">
        <is>
          <t xml:space="preserve">CONCLUIDO	</t>
        </is>
      </c>
      <c r="D1614" t="n">
        <v>3.678</v>
      </c>
      <c r="E1614" t="n">
        <v>27.19</v>
      </c>
      <c r="F1614" t="n">
        <v>24.25</v>
      </c>
      <c r="G1614" t="n">
        <v>76.59</v>
      </c>
      <c r="H1614" t="n">
        <v>1.17</v>
      </c>
      <c r="I1614" t="n">
        <v>19</v>
      </c>
      <c r="J1614" t="n">
        <v>174.28</v>
      </c>
      <c r="K1614" t="n">
        <v>50.28</v>
      </c>
      <c r="L1614" t="n">
        <v>11.5</v>
      </c>
      <c r="M1614" t="n">
        <v>17</v>
      </c>
      <c r="N1614" t="n">
        <v>32.5</v>
      </c>
      <c r="O1614" t="n">
        <v>21728.87</v>
      </c>
      <c r="P1614" t="n">
        <v>285.69</v>
      </c>
      <c r="Q1614" t="n">
        <v>452.56</v>
      </c>
      <c r="R1614" t="n">
        <v>79.59</v>
      </c>
      <c r="S1614" t="n">
        <v>57.64</v>
      </c>
      <c r="T1614" t="n">
        <v>8837.360000000001</v>
      </c>
      <c r="U1614" t="n">
        <v>0.72</v>
      </c>
      <c r="V1614" t="n">
        <v>0.87</v>
      </c>
      <c r="W1614" t="n">
        <v>6.83</v>
      </c>
      <c r="X1614" t="n">
        <v>0.53</v>
      </c>
      <c r="Y1614" t="n">
        <v>1</v>
      </c>
      <c r="Z1614" t="n">
        <v>10</v>
      </c>
    </row>
    <row r="1615">
      <c r="A1615" t="n">
        <v>43</v>
      </c>
      <c r="B1615" t="n">
        <v>80</v>
      </c>
      <c r="C1615" t="inlineStr">
        <is>
          <t xml:space="preserve">CONCLUIDO	</t>
        </is>
      </c>
      <c r="D1615" t="n">
        <v>3.6784</v>
      </c>
      <c r="E1615" t="n">
        <v>27.19</v>
      </c>
      <c r="F1615" t="n">
        <v>24.25</v>
      </c>
      <c r="G1615" t="n">
        <v>76.58</v>
      </c>
      <c r="H1615" t="n">
        <v>1.19</v>
      </c>
      <c r="I1615" t="n">
        <v>19</v>
      </c>
      <c r="J1615" t="n">
        <v>174.65</v>
      </c>
      <c r="K1615" t="n">
        <v>50.28</v>
      </c>
      <c r="L1615" t="n">
        <v>11.75</v>
      </c>
      <c r="M1615" t="n">
        <v>17</v>
      </c>
      <c r="N1615" t="n">
        <v>32.62</v>
      </c>
      <c r="O1615" t="n">
        <v>21774.22</v>
      </c>
      <c r="P1615" t="n">
        <v>285.62</v>
      </c>
      <c r="Q1615" t="n">
        <v>452.64</v>
      </c>
      <c r="R1615" t="n">
        <v>79.31</v>
      </c>
      <c r="S1615" t="n">
        <v>57.64</v>
      </c>
      <c r="T1615" t="n">
        <v>8699.790000000001</v>
      </c>
      <c r="U1615" t="n">
        <v>0.73</v>
      </c>
      <c r="V1615" t="n">
        <v>0.87</v>
      </c>
      <c r="W1615" t="n">
        <v>6.83</v>
      </c>
      <c r="X1615" t="n">
        <v>0.52</v>
      </c>
      <c r="Y1615" t="n">
        <v>1</v>
      </c>
      <c r="Z1615" t="n">
        <v>10</v>
      </c>
    </row>
    <row r="1616">
      <c r="A1616" t="n">
        <v>44</v>
      </c>
      <c r="B1616" t="n">
        <v>80</v>
      </c>
      <c r="C1616" t="inlineStr">
        <is>
          <t xml:space="preserve">CONCLUIDO	</t>
        </is>
      </c>
      <c r="D1616" t="n">
        <v>3.6893</v>
      </c>
      <c r="E1616" t="n">
        <v>27.11</v>
      </c>
      <c r="F1616" t="n">
        <v>24.2</v>
      </c>
      <c r="G1616" t="n">
        <v>80.67</v>
      </c>
      <c r="H1616" t="n">
        <v>1.22</v>
      </c>
      <c r="I1616" t="n">
        <v>18</v>
      </c>
      <c r="J1616" t="n">
        <v>175.02</v>
      </c>
      <c r="K1616" t="n">
        <v>50.28</v>
      </c>
      <c r="L1616" t="n">
        <v>12</v>
      </c>
      <c r="M1616" t="n">
        <v>16</v>
      </c>
      <c r="N1616" t="n">
        <v>32.74</v>
      </c>
      <c r="O1616" t="n">
        <v>21819.6</v>
      </c>
      <c r="P1616" t="n">
        <v>284.33</v>
      </c>
      <c r="Q1616" t="n">
        <v>452.65</v>
      </c>
      <c r="R1616" t="n">
        <v>77.97</v>
      </c>
      <c r="S1616" t="n">
        <v>57.64</v>
      </c>
      <c r="T1616" t="n">
        <v>8031.86</v>
      </c>
      <c r="U1616" t="n">
        <v>0.74</v>
      </c>
      <c r="V1616" t="n">
        <v>0.88</v>
      </c>
      <c r="W1616" t="n">
        <v>6.82</v>
      </c>
      <c r="X1616" t="n">
        <v>0.48</v>
      </c>
      <c r="Y1616" t="n">
        <v>1</v>
      </c>
      <c r="Z1616" t="n">
        <v>10</v>
      </c>
    </row>
    <row r="1617">
      <c r="A1617" t="n">
        <v>45</v>
      </c>
      <c r="B1617" t="n">
        <v>80</v>
      </c>
      <c r="C1617" t="inlineStr">
        <is>
          <t xml:space="preserve">CONCLUIDO	</t>
        </is>
      </c>
      <c r="D1617" t="n">
        <v>3.6868</v>
      </c>
      <c r="E1617" t="n">
        <v>27.12</v>
      </c>
      <c r="F1617" t="n">
        <v>24.22</v>
      </c>
      <c r="G1617" t="n">
        <v>80.73</v>
      </c>
      <c r="H1617" t="n">
        <v>1.24</v>
      </c>
      <c r="I1617" t="n">
        <v>18</v>
      </c>
      <c r="J1617" t="n">
        <v>175.39</v>
      </c>
      <c r="K1617" t="n">
        <v>50.28</v>
      </c>
      <c r="L1617" t="n">
        <v>12.25</v>
      </c>
      <c r="M1617" t="n">
        <v>16</v>
      </c>
      <c r="N1617" t="n">
        <v>32.86</v>
      </c>
      <c r="O1617" t="n">
        <v>21865.03</v>
      </c>
      <c r="P1617" t="n">
        <v>284.84</v>
      </c>
      <c r="Q1617" t="n">
        <v>452.6</v>
      </c>
      <c r="R1617" t="n">
        <v>78.5</v>
      </c>
      <c r="S1617" t="n">
        <v>57.64</v>
      </c>
      <c r="T1617" t="n">
        <v>8296.540000000001</v>
      </c>
      <c r="U1617" t="n">
        <v>0.73</v>
      </c>
      <c r="V1617" t="n">
        <v>0.88</v>
      </c>
      <c r="W1617" t="n">
        <v>6.82</v>
      </c>
      <c r="X1617" t="n">
        <v>0.49</v>
      </c>
      <c r="Y1617" t="n">
        <v>1</v>
      </c>
      <c r="Z1617" t="n">
        <v>10</v>
      </c>
    </row>
    <row r="1618">
      <c r="A1618" t="n">
        <v>46</v>
      </c>
      <c r="B1618" t="n">
        <v>80</v>
      </c>
      <c r="C1618" t="inlineStr">
        <is>
          <t xml:space="preserve">CONCLUIDO	</t>
        </is>
      </c>
      <c r="D1618" t="n">
        <v>3.6886</v>
      </c>
      <c r="E1618" t="n">
        <v>27.11</v>
      </c>
      <c r="F1618" t="n">
        <v>24.21</v>
      </c>
      <c r="G1618" t="n">
        <v>80.69</v>
      </c>
      <c r="H1618" t="n">
        <v>1.26</v>
      </c>
      <c r="I1618" t="n">
        <v>18</v>
      </c>
      <c r="J1618" t="n">
        <v>175.76</v>
      </c>
      <c r="K1618" t="n">
        <v>50.28</v>
      </c>
      <c r="L1618" t="n">
        <v>12.5</v>
      </c>
      <c r="M1618" t="n">
        <v>16</v>
      </c>
      <c r="N1618" t="n">
        <v>32.98</v>
      </c>
      <c r="O1618" t="n">
        <v>21910.49</v>
      </c>
      <c r="P1618" t="n">
        <v>284</v>
      </c>
      <c r="Q1618" t="n">
        <v>452.63</v>
      </c>
      <c r="R1618" t="n">
        <v>77.79000000000001</v>
      </c>
      <c r="S1618" t="n">
        <v>57.64</v>
      </c>
      <c r="T1618" t="n">
        <v>7944.76</v>
      </c>
      <c r="U1618" t="n">
        <v>0.74</v>
      </c>
      <c r="V1618" t="n">
        <v>0.88</v>
      </c>
      <c r="W1618" t="n">
        <v>6.83</v>
      </c>
      <c r="X1618" t="n">
        <v>0.48</v>
      </c>
      <c r="Y1618" t="n">
        <v>1</v>
      </c>
      <c r="Z1618" t="n">
        <v>10</v>
      </c>
    </row>
    <row r="1619">
      <c r="A1619" t="n">
        <v>47</v>
      </c>
      <c r="B1619" t="n">
        <v>80</v>
      </c>
      <c r="C1619" t="inlineStr">
        <is>
          <t xml:space="preserve">CONCLUIDO	</t>
        </is>
      </c>
      <c r="D1619" t="n">
        <v>3.6985</v>
      </c>
      <c r="E1619" t="n">
        <v>27.04</v>
      </c>
      <c r="F1619" t="n">
        <v>24.17</v>
      </c>
      <c r="G1619" t="n">
        <v>85.29000000000001</v>
      </c>
      <c r="H1619" t="n">
        <v>1.28</v>
      </c>
      <c r="I1619" t="n">
        <v>17</v>
      </c>
      <c r="J1619" t="n">
        <v>176.12</v>
      </c>
      <c r="K1619" t="n">
        <v>50.28</v>
      </c>
      <c r="L1619" t="n">
        <v>12.75</v>
      </c>
      <c r="M1619" t="n">
        <v>15</v>
      </c>
      <c r="N1619" t="n">
        <v>33.09</v>
      </c>
      <c r="O1619" t="n">
        <v>21956</v>
      </c>
      <c r="P1619" t="n">
        <v>282.77</v>
      </c>
      <c r="Q1619" t="n">
        <v>452.56</v>
      </c>
      <c r="R1619" t="n">
        <v>76.75</v>
      </c>
      <c r="S1619" t="n">
        <v>57.64</v>
      </c>
      <c r="T1619" t="n">
        <v>7430.11</v>
      </c>
      <c r="U1619" t="n">
        <v>0.75</v>
      </c>
      <c r="V1619" t="n">
        <v>0.88</v>
      </c>
      <c r="W1619" t="n">
        <v>6.82</v>
      </c>
      <c r="X1619" t="n">
        <v>0.44</v>
      </c>
      <c r="Y1619" t="n">
        <v>1</v>
      </c>
      <c r="Z1619" t="n">
        <v>10</v>
      </c>
    </row>
    <row r="1620">
      <c r="A1620" t="n">
        <v>48</v>
      </c>
      <c r="B1620" t="n">
        <v>80</v>
      </c>
      <c r="C1620" t="inlineStr">
        <is>
          <t xml:space="preserve">CONCLUIDO	</t>
        </is>
      </c>
      <c r="D1620" t="n">
        <v>3.6983</v>
      </c>
      <c r="E1620" t="n">
        <v>27.04</v>
      </c>
      <c r="F1620" t="n">
        <v>24.17</v>
      </c>
      <c r="G1620" t="n">
        <v>85.3</v>
      </c>
      <c r="H1620" t="n">
        <v>1.31</v>
      </c>
      <c r="I1620" t="n">
        <v>17</v>
      </c>
      <c r="J1620" t="n">
        <v>176.49</v>
      </c>
      <c r="K1620" t="n">
        <v>50.28</v>
      </c>
      <c r="L1620" t="n">
        <v>13</v>
      </c>
      <c r="M1620" t="n">
        <v>15</v>
      </c>
      <c r="N1620" t="n">
        <v>33.21</v>
      </c>
      <c r="O1620" t="n">
        <v>22001.54</v>
      </c>
      <c r="P1620" t="n">
        <v>283.1</v>
      </c>
      <c r="Q1620" t="n">
        <v>452.63</v>
      </c>
      <c r="R1620" t="n">
        <v>76.8</v>
      </c>
      <c r="S1620" t="n">
        <v>57.64</v>
      </c>
      <c r="T1620" t="n">
        <v>7454.67</v>
      </c>
      <c r="U1620" t="n">
        <v>0.75</v>
      </c>
      <c r="V1620" t="n">
        <v>0.88</v>
      </c>
      <c r="W1620" t="n">
        <v>6.82</v>
      </c>
      <c r="X1620" t="n">
        <v>0.44</v>
      </c>
      <c r="Y1620" t="n">
        <v>1</v>
      </c>
      <c r="Z1620" t="n">
        <v>10</v>
      </c>
    </row>
    <row r="1621">
      <c r="A1621" t="n">
        <v>49</v>
      </c>
      <c r="B1621" t="n">
        <v>80</v>
      </c>
      <c r="C1621" t="inlineStr">
        <is>
          <t xml:space="preserve">CONCLUIDO	</t>
        </is>
      </c>
      <c r="D1621" t="n">
        <v>3.6949</v>
      </c>
      <c r="E1621" t="n">
        <v>27.06</v>
      </c>
      <c r="F1621" t="n">
        <v>24.19</v>
      </c>
      <c r="G1621" t="n">
        <v>85.38</v>
      </c>
      <c r="H1621" t="n">
        <v>1.33</v>
      </c>
      <c r="I1621" t="n">
        <v>17</v>
      </c>
      <c r="J1621" t="n">
        <v>176.86</v>
      </c>
      <c r="K1621" t="n">
        <v>50.28</v>
      </c>
      <c r="L1621" t="n">
        <v>13.25</v>
      </c>
      <c r="M1621" t="n">
        <v>15</v>
      </c>
      <c r="N1621" t="n">
        <v>33.33</v>
      </c>
      <c r="O1621" t="n">
        <v>22047.13</v>
      </c>
      <c r="P1621" t="n">
        <v>282.99</v>
      </c>
      <c r="Q1621" t="n">
        <v>452.58</v>
      </c>
      <c r="R1621" t="n">
        <v>77.61</v>
      </c>
      <c r="S1621" t="n">
        <v>57.64</v>
      </c>
      <c r="T1621" t="n">
        <v>7858.91</v>
      </c>
      <c r="U1621" t="n">
        <v>0.74</v>
      </c>
      <c r="V1621" t="n">
        <v>0.88</v>
      </c>
      <c r="W1621" t="n">
        <v>6.82</v>
      </c>
      <c r="X1621" t="n">
        <v>0.47</v>
      </c>
      <c r="Y1621" t="n">
        <v>1</v>
      </c>
      <c r="Z1621" t="n">
        <v>10</v>
      </c>
    </row>
    <row r="1622">
      <c r="A1622" t="n">
        <v>50</v>
      </c>
      <c r="B1622" t="n">
        <v>80</v>
      </c>
      <c r="C1622" t="inlineStr">
        <is>
          <t xml:space="preserve">CONCLUIDO	</t>
        </is>
      </c>
      <c r="D1622" t="n">
        <v>3.7034</v>
      </c>
      <c r="E1622" t="n">
        <v>27</v>
      </c>
      <c r="F1622" t="n">
        <v>24.16</v>
      </c>
      <c r="G1622" t="n">
        <v>90.61</v>
      </c>
      <c r="H1622" t="n">
        <v>1.35</v>
      </c>
      <c r="I1622" t="n">
        <v>16</v>
      </c>
      <c r="J1622" t="n">
        <v>177.23</v>
      </c>
      <c r="K1622" t="n">
        <v>50.28</v>
      </c>
      <c r="L1622" t="n">
        <v>13.5</v>
      </c>
      <c r="M1622" t="n">
        <v>14</v>
      </c>
      <c r="N1622" t="n">
        <v>33.45</v>
      </c>
      <c r="O1622" t="n">
        <v>22092.76</v>
      </c>
      <c r="P1622" t="n">
        <v>282.13</v>
      </c>
      <c r="Q1622" t="n">
        <v>452.57</v>
      </c>
      <c r="R1622" t="n">
        <v>76.64</v>
      </c>
      <c r="S1622" t="n">
        <v>57.64</v>
      </c>
      <c r="T1622" t="n">
        <v>7376.6</v>
      </c>
      <c r="U1622" t="n">
        <v>0.75</v>
      </c>
      <c r="V1622" t="n">
        <v>0.88</v>
      </c>
      <c r="W1622" t="n">
        <v>6.82</v>
      </c>
      <c r="X1622" t="n">
        <v>0.44</v>
      </c>
      <c r="Y1622" t="n">
        <v>1</v>
      </c>
      <c r="Z1622" t="n">
        <v>10</v>
      </c>
    </row>
    <row r="1623">
      <c r="A1623" t="n">
        <v>51</v>
      </c>
      <c r="B1623" t="n">
        <v>80</v>
      </c>
      <c r="C1623" t="inlineStr">
        <is>
          <t xml:space="preserve">CONCLUIDO	</t>
        </is>
      </c>
      <c r="D1623" t="n">
        <v>3.7052</v>
      </c>
      <c r="E1623" t="n">
        <v>26.99</v>
      </c>
      <c r="F1623" t="n">
        <v>24.15</v>
      </c>
      <c r="G1623" t="n">
        <v>90.56</v>
      </c>
      <c r="H1623" t="n">
        <v>1.37</v>
      </c>
      <c r="I1623" t="n">
        <v>16</v>
      </c>
      <c r="J1623" t="n">
        <v>177.6</v>
      </c>
      <c r="K1623" t="n">
        <v>50.28</v>
      </c>
      <c r="L1623" t="n">
        <v>13.75</v>
      </c>
      <c r="M1623" t="n">
        <v>14</v>
      </c>
      <c r="N1623" t="n">
        <v>33.57</v>
      </c>
      <c r="O1623" t="n">
        <v>22138.42</v>
      </c>
      <c r="P1623" t="n">
        <v>281.81</v>
      </c>
      <c r="Q1623" t="n">
        <v>452.56</v>
      </c>
      <c r="R1623" t="n">
        <v>76.2</v>
      </c>
      <c r="S1623" t="n">
        <v>57.64</v>
      </c>
      <c r="T1623" t="n">
        <v>7158.07</v>
      </c>
      <c r="U1623" t="n">
        <v>0.76</v>
      </c>
      <c r="V1623" t="n">
        <v>0.88</v>
      </c>
      <c r="W1623" t="n">
        <v>6.82</v>
      </c>
      <c r="X1623" t="n">
        <v>0.42</v>
      </c>
      <c r="Y1623" t="n">
        <v>1</v>
      </c>
      <c r="Z1623" t="n">
        <v>10</v>
      </c>
    </row>
    <row r="1624">
      <c r="A1624" t="n">
        <v>52</v>
      </c>
      <c r="B1624" t="n">
        <v>80</v>
      </c>
      <c r="C1624" t="inlineStr">
        <is>
          <t xml:space="preserve">CONCLUIDO	</t>
        </is>
      </c>
      <c r="D1624" t="n">
        <v>3.7033</v>
      </c>
      <c r="E1624" t="n">
        <v>27</v>
      </c>
      <c r="F1624" t="n">
        <v>24.16</v>
      </c>
      <c r="G1624" t="n">
        <v>90.61</v>
      </c>
      <c r="H1624" t="n">
        <v>1.4</v>
      </c>
      <c r="I1624" t="n">
        <v>16</v>
      </c>
      <c r="J1624" t="n">
        <v>177.97</v>
      </c>
      <c r="K1624" t="n">
        <v>50.28</v>
      </c>
      <c r="L1624" t="n">
        <v>14</v>
      </c>
      <c r="M1624" t="n">
        <v>14</v>
      </c>
      <c r="N1624" t="n">
        <v>33.69</v>
      </c>
      <c r="O1624" t="n">
        <v>22184.13</v>
      </c>
      <c r="P1624" t="n">
        <v>281.71</v>
      </c>
      <c r="Q1624" t="n">
        <v>452.57</v>
      </c>
      <c r="R1624" t="n">
        <v>76.55</v>
      </c>
      <c r="S1624" t="n">
        <v>57.64</v>
      </c>
      <c r="T1624" t="n">
        <v>7331.12</v>
      </c>
      <c r="U1624" t="n">
        <v>0.75</v>
      </c>
      <c r="V1624" t="n">
        <v>0.88</v>
      </c>
      <c r="W1624" t="n">
        <v>6.82</v>
      </c>
      <c r="X1624" t="n">
        <v>0.44</v>
      </c>
      <c r="Y1624" t="n">
        <v>1</v>
      </c>
      <c r="Z1624" t="n">
        <v>10</v>
      </c>
    </row>
    <row r="1625">
      <c r="A1625" t="n">
        <v>53</v>
      </c>
      <c r="B1625" t="n">
        <v>80</v>
      </c>
      <c r="C1625" t="inlineStr">
        <is>
          <t xml:space="preserve">CONCLUIDO	</t>
        </is>
      </c>
      <c r="D1625" t="n">
        <v>3.704</v>
      </c>
      <c r="E1625" t="n">
        <v>27</v>
      </c>
      <c r="F1625" t="n">
        <v>24.16</v>
      </c>
      <c r="G1625" t="n">
        <v>90.59</v>
      </c>
      <c r="H1625" t="n">
        <v>1.42</v>
      </c>
      <c r="I1625" t="n">
        <v>16</v>
      </c>
      <c r="J1625" t="n">
        <v>178.34</v>
      </c>
      <c r="K1625" t="n">
        <v>50.28</v>
      </c>
      <c r="L1625" t="n">
        <v>14.25</v>
      </c>
      <c r="M1625" t="n">
        <v>14</v>
      </c>
      <c r="N1625" t="n">
        <v>33.82</v>
      </c>
      <c r="O1625" t="n">
        <v>22229.88</v>
      </c>
      <c r="P1625" t="n">
        <v>280.97</v>
      </c>
      <c r="Q1625" t="n">
        <v>452.65</v>
      </c>
      <c r="R1625" t="n">
        <v>76.56999999999999</v>
      </c>
      <c r="S1625" t="n">
        <v>57.64</v>
      </c>
      <c r="T1625" t="n">
        <v>7343.99</v>
      </c>
      <c r="U1625" t="n">
        <v>0.75</v>
      </c>
      <c r="V1625" t="n">
        <v>0.88</v>
      </c>
      <c r="W1625" t="n">
        <v>6.82</v>
      </c>
      <c r="X1625" t="n">
        <v>0.43</v>
      </c>
      <c r="Y1625" t="n">
        <v>1</v>
      </c>
      <c r="Z1625" t="n">
        <v>10</v>
      </c>
    </row>
    <row r="1626">
      <c r="A1626" t="n">
        <v>54</v>
      </c>
      <c r="B1626" t="n">
        <v>80</v>
      </c>
      <c r="C1626" t="inlineStr">
        <is>
          <t xml:space="preserve">CONCLUIDO	</t>
        </is>
      </c>
      <c r="D1626" t="n">
        <v>3.7133</v>
      </c>
      <c r="E1626" t="n">
        <v>26.93</v>
      </c>
      <c r="F1626" t="n">
        <v>24.12</v>
      </c>
      <c r="G1626" t="n">
        <v>96.48999999999999</v>
      </c>
      <c r="H1626" t="n">
        <v>1.44</v>
      </c>
      <c r="I1626" t="n">
        <v>15</v>
      </c>
      <c r="J1626" t="n">
        <v>178.72</v>
      </c>
      <c r="K1626" t="n">
        <v>50.28</v>
      </c>
      <c r="L1626" t="n">
        <v>14.5</v>
      </c>
      <c r="M1626" t="n">
        <v>13</v>
      </c>
      <c r="N1626" t="n">
        <v>33.94</v>
      </c>
      <c r="O1626" t="n">
        <v>22275.67</v>
      </c>
      <c r="P1626" t="n">
        <v>280.18</v>
      </c>
      <c r="Q1626" t="n">
        <v>452.61</v>
      </c>
      <c r="R1626" t="n">
        <v>75.18000000000001</v>
      </c>
      <c r="S1626" t="n">
        <v>57.64</v>
      </c>
      <c r="T1626" t="n">
        <v>6651.61</v>
      </c>
      <c r="U1626" t="n">
        <v>0.77</v>
      </c>
      <c r="V1626" t="n">
        <v>0.88</v>
      </c>
      <c r="W1626" t="n">
        <v>6.82</v>
      </c>
      <c r="X1626" t="n">
        <v>0.4</v>
      </c>
      <c r="Y1626" t="n">
        <v>1</v>
      </c>
      <c r="Z1626" t="n">
        <v>10</v>
      </c>
    </row>
    <row r="1627">
      <c r="A1627" t="n">
        <v>55</v>
      </c>
      <c r="B1627" t="n">
        <v>80</v>
      </c>
      <c r="C1627" t="inlineStr">
        <is>
          <t xml:space="preserve">CONCLUIDO	</t>
        </is>
      </c>
      <c r="D1627" t="n">
        <v>3.7133</v>
      </c>
      <c r="E1627" t="n">
        <v>26.93</v>
      </c>
      <c r="F1627" t="n">
        <v>24.12</v>
      </c>
      <c r="G1627" t="n">
        <v>96.48999999999999</v>
      </c>
      <c r="H1627" t="n">
        <v>1.46</v>
      </c>
      <c r="I1627" t="n">
        <v>15</v>
      </c>
      <c r="J1627" t="n">
        <v>179.09</v>
      </c>
      <c r="K1627" t="n">
        <v>50.28</v>
      </c>
      <c r="L1627" t="n">
        <v>14.75</v>
      </c>
      <c r="M1627" t="n">
        <v>13</v>
      </c>
      <c r="N1627" t="n">
        <v>34.06</v>
      </c>
      <c r="O1627" t="n">
        <v>22321.5</v>
      </c>
      <c r="P1627" t="n">
        <v>279.79</v>
      </c>
      <c r="Q1627" t="n">
        <v>452.59</v>
      </c>
      <c r="R1627" t="n">
        <v>75.28</v>
      </c>
      <c r="S1627" t="n">
        <v>57.64</v>
      </c>
      <c r="T1627" t="n">
        <v>6701.47</v>
      </c>
      <c r="U1627" t="n">
        <v>0.77</v>
      </c>
      <c r="V1627" t="n">
        <v>0.88</v>
      </c>
      <c r="W1627" t="n">
        <v>6.82</v>
      </c>
      <c r="X1627" t="n">
        <v>0.4</v>
      </c>
      <c r="Y1627" t="n">
        <v>1</v>
      </c>
      <c r="Z1627" t="n">
        <v>10</v>
      </c>
    </row>
    <row r="1628">
      <c r="A1628" t="n">
        <v>56</v>
      </c>
      <c r="B1628" t="n">
        <v>80</v>
      </c>
      <c r="C1628" t="inlineStr">
        <is>
          <t xml:space="preserve">CONCLUIDO	</t>
        </is>
      </c>
      <c r="D1628" t="n">
        <v>3.7131</v>
      </c>
      <c r="E1628" t="n">
        <v>26.93</v>
      </c>
      <c r="F1628" t="n">
        <v>24.12</v>
      </c>
      <c r="G1628" t="n">
        <v>96.48999999999999</v>
      </c>
      <c r="H1628" t="n">
        <v>1.48</v>
      </c>
      <c r="I1628" t="n">
        <v>15</v>
      </c>
      <c r="J1628" t="n">
        <v>179.46</v>
      </c>
      <c r="K1628" t="n">
        <v>50.28</v>
      </c>
      <c r="L1628" t="n">
        <v>15</v>
      </c>
      <c r="M1628" t="n">
        <v>13</v>
      </c>
      <c r="N1628" t="n">
        <v>34.18</v>
      </c>
      <c r="O1628" t="n">
        <v>22367.38</v>
      </c>
      <c r="P1628" t="n">
        <v>279.55</v>
      </c>
      <c r="Q1628" t="n">
        <v>452.61</v>
      </c>
      <c r="R1628" t="n">
        <v>75.48999999999999</v>
      </c>
      <c r="S1628" t="n">
        <v>57.64</v>
      </c>
      <c r="T1628" t="n">
        <v>6810.07</v>
      </c>
      <c r="U1628" t="n">
        <v>0.76</v>
      </c>
      <c r="V1628" t="n">
        <v>0.88</v>
      </c>
      <c r="W1628" t="n">
        <v>6.81</v>
      </c>
      <c r="X1628" t="n">
        <v>0.4</v>
      </c>
      <c r="Y1628" t="n">
        <v>1</v>
      </c>
      <c r="Z1628" t="n">
        <v>10</v>
      </c>
    </row>
    <row r="1629">
      <c r="A1629" t="n">
        <v>57</v>
      </c>
      <c r="B1629" t="n">
        <v>80</v>
      </c>
      <c r="C1629" t="inlineStr">
        <is>
          <t xml:space="preserve">CONCLUIDO	</t>
        </is>
      </c>
      <c r="D1629" t="n">
        <v>3.7136</v>
      </c>
      <c r="E1629" t="n">
        <v>26.93</v>
      </c>
      <c r="F1629" t="n">
        <v>24.12</v>
      </c>
      <c r="G1629" t="n">
        <v>96.48</v>
      </c>
      <c r="H1629" t="n">
        <v>1.5</v>
      </c>
      <c r="I1629" t="n">
        <v>15</v>
      </c>
      <c r="J1629" t="n">
        <v>179.83</v>
      </c>
      <c r="K1629" t="n">
        <v>50.28</v>
      </c>
      <c r="L1629" t="n">
        <v>15.25</v>
      </c>
      <c r="M1629" t="n">
        <v>13</v>
      </c>
      <c r="N1629" t="n">
        <v>34.3</v>
      </c>
      <c r="O1629" t="n">
        <v>22413.29</v>
      </c>
      <c r="P1629" t="n">
        <v>278.86</v>
      </c>
      <c r="Q1629" t="n">
        <v>452.57</v>
      </c>
      <c r="R1629" t="n">
        <v>75.23999999999999</v>
      </c>
      <c r="S1629" t="n">
        <v>57.64</v>
      </c>
      <c r="T1629" t="n">
        <v>6684.94</v>
      </c>
      <c r="U1629" t="n">
        <v>0.77</v>
      </c>
      <c r="V1629" t="n">
        <v>0.88</v>
      </c>
      <c r="W1629" t="n">
        <v>6.82</v>
      </c>
      <c r="X1629" t="n">
        <v>0.4</v>
      </c>
      <c r="Y1629" t="n">
        <v>1</v>
      </c>
      <c r="Z1629" t="n">
        <v>10</v>
      </c>
    </row>
    <row r="1630">
      <c r="A1630" t="n">
        <v>58</v>
      </c>
      <c r="B1630" t="n">
        <v>80</v>
      </c>
      <c r="C1630" t="inlineStr">
        <is>
          <t xml:space="preserve">CONCLUIDO	</t>
        </is>
      </c>
      <c r="D1630" t="n">
        <v>3.7193</v>
      </c>
      <c r="E1630" t="n">
        <v>26.89</v>
      </c>
      <c r="F1630" t="n">
        <v>24.11</v>
      </c>
      <c r="G1630" t="n">
        <v>103.33</v>
      </c>
      <c r="H1630" t="n">
        <v>1.53</v>
      </c>
      <c r="I1630" t="n">
        <v>14</v>
      </c>
      <c r="J1630" t="n">
        <v>180.2</v>
      </c>
      <c r="K1630" t="n">
        <v>50.28</v>
      </c>
      <c r="L1630" t="n">
        <v>15.5</v>
      </c>
      <c r="M1630" t="n">
        <v>12</v>
      </c>
      <c r="N1630" t="n">
        <v>34.43</v>
      </c>
      <c r="O1630" t="n">
        <v>22459.24</v>
      </c>
      <c r="P1630" t="n">
        <v>279.13</v>
      </c>
      <c r="Q1630" t="n">
        <v>452.65</v>
      </c>
      <c r="R1630" t="n">
        <v>74.92</v>
      </c>
      <c r="S1630" t="n">
        <v>57.64</v>
      </c>
      <c r="T1630" t="n">
        <v>6529.58</v>
      </c>
      <c r="U1630" t="n">
        <v>0.77</v>
      </c>
      <c r="V1630" t="n">
        <v>0.88</v>
      </c>
      <c r="W1630" t="n">
        <v>6.82</v>
      </c>
      <c r="X1630" t="n">
        <v>0.39</v>
      </c>
      <c r="Y1630" t="n">
        <v>1</v>
      </c>
      <c r="Z1630" t="n">
        <v>10</v>
      </c>
    </row>
    <row r="1631">
      <c r="A1631" t="n">
        <v>59</v>
      </c>
      <c r="B1631" t="n">
        <v>80</v>
      </c>
      <c r="C1631" t="inlineStr">
        <is>
          <t xml:space="preserve">CONCLUIDO	</t>
        </is>
      </c>
      <c r="D1631" t="n">
        <v>3.7224</v>
      </c>
      <c r="E1631" t="n">
        <v>26.86</v>
      </c>
      <c r="F1631" t="n">
        <v>24.09</v>
      </c>
      <c r="G1631" t="n">
        <v>103.24</v>
      </c>
      <c r="H1631" t="n">
        <v>1.55</v>
      </c>
      <c r="I1631" t="n">
        <v>14</v>
      </c>
      <c r="J1631" t="n">
        <v>180.58</v>
      </c>
      <c r="K1631" t="n">
        <v>50.28</v>
      </c>
      <c r="L1631" t="n">
        <v>15.75</v>
      </c>
      <c r="M1631" t="n">
        <v>12</v>
      </c>
      <c r="N1631" t="n">
        <v>34.55</v>
      </c>
      <c r="O1631" t="n">
        <v>22505.24</v>
      </c>
      <c r="P1631" t="n">
        <v>278.66</v>
      </c>
      <c r="Q1631" t="n">
        <v>452.56</v>
      </c>
      <c r="R1631" t="n">
        <v>74.26000000000001</v>
      </c>
      <c r="S1631" t="n">
        <v>57.64</v>
      </c>
      <c r="T1631" t="n">
        <v>6200.4</v>
      </c>
      <c r="U1631" t="n">
        <v>0.78</v>
      </c>
      <c r="V1631" t="n">
        <v>0.88</v>
      </c>
      <c r="W1631" t="n">
        <v>6.82</v>
      </c>
      <c r="X1631" t="n">
        <v>0.36</v>
      </c>
      <c r="Y1631" t="n">
        <v>1</v>
      </c>
      <c r="Z1631" t="n">
        <v>10</v>
      </c>
    </row>
    <row r="1632">
      <c r="A1632" t="n">
        <v>60</v>
      </c>
      <c r="B1632" t="n">
        <v>80</v>
      </c>
      <c r="C1632" t="inlineStr">
        <is>
          <t xml:space="preserve">CONCLUIDO	</t>
        </is>
      </c>
      <c r="D1632" t="n">
        <v>3.7219</v>
      </c>
      <c r="E1632" t="n">
        <v>26.87</v>
      </c>
      <c r="F1632" t="n">
        <v>24.09</v>
      </c>
      <c r="G1632" t="n">
        <v>103.25</v>
      </c>
      <c r="H1632" t="n">
        <v>1.57</v>
      </c>
      <c r="I1632" t="n">
        <v>14</v>
      </c>
      <c r="J1632" t="n">
        <v>180.95</v>
      </c>
      <c r="K1632" t="n">
        <v>50.28</v>
      </c>
      <c r="L1632" t="n">
        <v>16</v>
      </c>
      <c r="M1632" t="n">
        <v>12</v>
      </c>
      <c r="N1632" t="n">
        <v>34.67</v>
      </c>
      <c r="O1632" t="n">
        <v>22551.28</v>
      </c>
      <c r="P1632" t="n">
        <v>277.61</v>
      </c>
      <c r="Q1632" t="n">
        <v>452.58</v>
      </c>
      <c r="R1632" t="n">
        <v>74.28</v>
      </c>
      <c r="S1632" t="n">
        <v>57.64</v>
      </c>
      <c r="T1632" t="n">
        <v>6209.46</v>
      </c>
      <c r="U1632" t="n">
        <v>0.78</v>
      </c>
      <c r="V1632" t="n">
        <v>0.88</v>
      </c>
      <c r="W1632" t="n">
        <v>6.82</v>
      </c>
      <c r="X1632" t="n">
        <v>0.37</v>
      </c>
      <c r="Y1632" t="n">
        <v>1</v>
      </c>
      <c r="Z1632" t="n">
        <v>10</v>
      </c>
    </row>
    <row r="1633">
      <c r="A1633" t="n">
        <v>61</v>
      </c>
      <c r="B1633" t="n">
        <v>80</v>
      </c>
      <c r="C1633" t="inlineStr">
        <is>
          <t xml:space="preserve">CONCLUIDO	</t>
        </is>
      </c>
      <c r="D1633" t="n">
        <v>3.7196</v>
      </c>
      <c r="E1633" t="n">
        <v>26.88</v>
      </c>
      <c r="F1633" t="n">
        <v>24.11</v>
      </c>
      <c r="G1633" t="n">
        <v>103.32</v>
      </c>
      <c r="H1633" t="n">
        <v>1.59</v>
      </c>
      <c r="I1633" t="n">
        <v>14</v>
      </c>
      <c r="J1633" t="n">
        <v>181.32</v>
      </c>
      <c r="K1633" t="n">
        <v>50.28</v>
      </c>
      <c r="L1633" t="n">
        <v>16.25</v>
      </c>
      <c r="M1633" t="n">
        <v>12</v>
      </c>
      <c r="N1633" t="n">
        <v>34.79</v>
      </c>
      <c r="O1633" t="n">
        <v>22597.36</v>
      </c>
      <c r="P1633" t="n">
        <v>276.81</v>
      </c>
      <c r="Q1633" t="n">
        <v>452.58</v>
      </c>
      <c r="R1633" t="n">
        <v>74.59</v>
      </c>
      <c r="S1633" t="n">
        <v>57.64</v>
      </c>
      <c r="T1633" t="n">
        <v>6362.86</v>
      </c>
      <c r="U1633" t="n">
        <v>0.77</v>
      </c>
      <c r="V1633" t="n">
        <v>0.88</v>
      </c>
      <c r="W1633" t="n">
        <v>6.83</v>
      </c>
      <c r="X1633" t="n">
        <v>0.38</v>
      </c>
      <c r="Y1633" t="n">
        <v>1</v>
      </c>
      <c r="Z1633" t="n">
        <v>10</v>
      </c>
    </row>
    <row r="1634">
      <c r="A1634" t="n">
        <v>62</v>
      </c>
      <c r="B1634" t="n">
        <v>80</v>
      </c>
      <c r="C1634" t="inlineStr">
        <is>
          <t xml:space="preserve">CONCLUIDO	</t>
        </is>
      </c>
      <c r="D1634" t="n">
        <v>3.7275</v>
      </c>
      <c r="E1634" t="n">
        <v>26.83</v>
      </c>
      <c r="F1634" t="n">
        <v>24.08</v>
      </c>
      <c r="G1634" t="n">
        <v>111.16</v>
      </c>
      <c r="H1634" t="n">
        <v>1.61</v>
      </c>
      <c r="I1634" t="n">
        <v>13</v>
      </c>
      <c r="J1634" t="n">
        <v>181.7</v>
      </c>
      <c r="K1634" t="n">
        <v>50.28</v>
      </c>
      <c r="L1634" t="n">
        <v>16.5</v>
      </c>
      <c r="M1634" t="n">
        <v>11</v>
      </c>
      <c r="N1634" t="n">
        <v>34.92</v>
      </c>
      <c r="O1634" t="n">
        <v>22643.61</v>
      </c>
      <c r="P1634" t="n">
        <v>275.98</v>
      </c>
      <c r="Q1634" t="n">
        <v>452.59</v>
      </c>
      <c r="R1634" t="n">
        <v>74.06</v>
      </c>
      <c r="S1634" t="n">
        <v>57.64</v>
      </c>
      <c r="T1634" t="n">
        <v>6104.43</v>
      </c>
      <c r="U1634" t="n">
        <v>0.78</v>
      </c>
      <c r="V1634" t="n">
        <v>0.88</v>
      </c>
      <c r="W1634" t="n">
        <v>6.82</v>
      </c>
      <c r="X1634" t="n">
        <v>0.36</v>
      </c>
      <c r="Y1634" t="n">
        <v>1</v>
      </c>
      <c r="Z1634" t="n">
        <v>10</v>
      </c>
    </row>
    <row r="1635">
      <c r="A1635" t="n">
        <v>63</v>
      </c>
      <c r="B1635" t="n">
        <v>80</v>
      </c>
      <c r="C1635" t="inlineStr">
        <is>
          <t xml:space="preserve">CONCLUIDO	</t>
        </is>
      </c>
      <c r="D1635" t="n">
        <v>3.7284</v>
      </c>
      <c r="E1635" t="n">
        <v>26.82</v>
      </c>
      <c r="F1635" t="n">
        <v>24.08</v>
      </c>
      <c r="G1635" t="n">
        <v>111.13</v>
      </c>
      <c r="H1635" t="n">
        <v>1.63</v>
      </c>
      <c r="I1635" t="n">
        <v>13</v>
      </c>
      <c r="J1635" t="n">
        <v>182.07</v>
      </c>
      <c r="K1635" t="n">
        <v>50.28</v>
      </c>
      <c r="L1635" t="n">
        <v>16.75</v>
      </c>
      <c r="M1635" t="n">
        <v>11</v>
      </c>
      <c r="N1635" t="n">
        <v>35.04</v>
      </c>
      <c r="O1635" t="n">
        <v>22689.77</v>
      </c>
      <c r="P1635" t="n">
        <v>276.49</v>
      </c>
      <c r="Q1635" t="n">
        <v>452.57</v>
      </c>
      <c r="R1635" t="n">
        <v>73.76000000000001</v>
      </c>
      <c r="S1635" t="n">
        <v>57.64</v>
      </c>
      <c r="T1635" t="n">
        <v>5954.22</v>
      </c>
      <c r="U1635" t="n">
        <v>0.78</v>
      </c>
      <c r="V1635" t="n">
        <v>0.88</v>
      </c>
      <c r="W1635" t="n">
        <v>6.82</v>
      </c>
      <c r="X1635" t="n">
        <v>0.35</v>
      </c>
      <c r="Y1635" t="n">
        <v>1</v>
      </c>
      <c r="Z1635" t="n">
        <v>10</v>
      </c>
    </row>
    <row r="1636">
      <c r="A1636" t="n">
        <v>64</v>
      </c>
      <c r="B1636" t="n">
        <v>80</v>
      </c>
      <c r="C1636" t="inlineStr">
        <is>
          <t xml:space="preserve">CONCLUIDO	</t>
        </is>
      </c>
      <c r="D1636" t="n">
        <v>3.731</v>
      </c>
      <c r="E1636" t="n">
        <v>26.8</v>
      </c>
      <c r="F1636" t="n">
        <v>24.06</v>
      </c>
      <c r="G1636" t="n">
        <v>111.04</v>
      </c>
      <c r="H1636" t="n">
        <v>1.65</v>
      </c>
      <c r="I1636" t="n">
        <v>13</v>
      </c>
      <c r="J1636" t="n">
        <v>182.45</v>
      </c>
      <c r="K1636" t="n">
        <v>50.28</v>
      </c>
      <c r="L1636" t="n">
        <v>17</v>
      </c>
      <c r="M1636" t="n">
        <v>11</v>
      </c>
      <c r="N1636" t="n">
        <v>35.17</v>
      </c>
      <c r="O1636" t="n">
        <v>22735.98</v>
      </c>
      <c r="P1636" t="n">
        <v>276.81</v>
      </c>
      <c r="Q1636" t="n">
        <v>452.61</v>
      </c>
      <c r="R1636" t="n">
        <v>73.23999999999999</v>
      </c>
      <c r="S1636" t="n">
        <v>57.64</v>
      </c>
      <c r="T1636" t="n">
        <v>5693.24</v>
      </c>
      <c r="U1636" t="n">
        <v>0.79</v>
      </c>
      <c r="V1636" t="n">
        <v>0.88</v>
      </c>
      <c r="W1636" t="n">
        <v>6.82</v>
      </c>
      <c r="X1636" t="n">
        <v>0.34</v>
      </c>
      <c r="Y1636" t="n">
        <v>1</v>
      </c>
      <c r="Z1636" t="n">
        <v>10</v>
      </c>
    </row>
    <row r="1637">
      <c r="A1637" t="n">
        <v>65</v>
      </c>
      <c r="B1637" t="n">
        <v>80</v>
      </c>
      <c r="C1637" t="inlineStr">
        <is>
          <t xml:space="preserve">CONCLUIDO	</t>
        </is>
      </c>
      <c r="D1637" t="n">
        <v>3.7295</v>
      </c>
      <c r="E1637" t="n">
        <v>26.81</v>
      </c>
      <c r="F1637" t="n">
        <v>24.07</v>
      </c>
      <c r="G1637" t="n">
        <v>111.09</v>
      </c>
      <c r="H1637" t="n">
        <v>1.67</v>
      </c>
      <c r="I1637" t="n">
        <v>13</v>
      </c>
      <c r="J1637" t="n">
        <v>182.82</v>
      </c>
      <c r="K1637" t="n">
        <v>50.28</v>
      </c>
      <c r="L1637" t="n">
        <v>17.25</v>
      </c>
      <c r="M1637" t="n">
        <v>11</v>
      </c>
      <c r="N1637" t="n">
        <v>35.29</v>
      </c>
      <c r="O1637" t="n">
        <v>22782.23</v>
      </c>
      <c r="P1637" t="n">
        <v>276.71</v>
      </c>
      <c r="Q1637" t="n">
        <v>452.59</v>
      </c>
      <c r="R1637" t="n">
        <v>73.67</v>
      </c>
      <c r="S1637" t="n">
        <v>57.64</v>
      </c>
      <c r="T1637" t="n">
        <v>5908.8</v>
      </c>
      <c r="U1637" t="n">
        <v>0.78</v>
      </c>
      <c r="V1637" t="n">
        <v>0.88</v>
      </c>
      <c r="W1637" t="n">
        <v>6.81</v>
      </c>
      <c r="X1637" t="n">
        <v>0.35</v>
      </c>
      <c r="Y1637" t="n">
        <v>1</v>
      </c>
      <c r="Z1637" t="n">
        <v>10</v>
      </c>
    </row>
    <row r="1638">
      <c r="A1638" t="n">
        <v>66</v>
      </c>
      <c r="B1638" t="n">
        <v>80</v>
      </c>
      <c r="C1638" t="inlineStr">
        <is>
          <t xml:space="preserve">CONCLUIDO	</t>
        </is>
      </c>
      <c r="D1638" t="n">
        <v>3.731</v>
      </c>
      <c r="E1638" t="n">
        <v>26.8</v>
      </c>
      <c r="F1638" t="n">
        <v>24.06</v>
      </c>
      <c r="G1638" t="n">
        <v>111.04</v>
      </c>
      <c r="H1638" t="n">
        <v>1.69</v>
      </c>
      <c r="I1638" t="n">
        <v>13</v>
      </c>
      <c r="J1638" t="n">
        <v>183.2</v>
      </c>
      <c r="K1638" t="n">
        <v>50.28</v>
      </c>
      <c r="L1638" t="n">
        <v>17.5</v>
      </c>
      <c r="M1638" t="n">
        <v>11</v>
      </c>
      <c r="N1638" t="n">
        <v>35.42</v>
      </c>
      <c r="O1638" t="n">
        <v>22828.53</v>
      </c>
      <c r="P1638" t="n">
        <v>275.45</v>
      </c>
      <c r="Q1638" t="n">
        <v>452.56</v>
      </c>
      <c r="R1638" t="n">
        <v>73.26000000000001</v>
      </c>
      <c r="S1638" t="n">
        <v>57.64</v>
      </c>
      <c r="T1638" t="n">
        <v>5704.59</v>
      </c>
      <c r="U1638" t="n">
        <v>0.79</v>
      </c>
      <c r="V1638" t="n">
        <v>0.88</v>
      </c>
      <c r="W1638" t="n">
        <v>6.81</v>
      </c>
      <c r="X1638" t="n">
        <v>0.34</v>
      </c>
      <c r="Y1638" t="n">
        <v>1</v>
      </c>
      <c r="Z1638" t="n">
        <v>10</v>
      </c>
    </row>
    <row r="1639">
      <c r="A1639" t="n">
        <v>67</v>
      </c>
      <c r="B1639" t="n">
        <v>80</v>
      </c>
      <c r="C1639" t="inlineStr">
        <is>
          <t xml:space="preserve">CONCLUIDO	</t>
        </is>
      </c>
      <c r="D1639" t="n">
        <v>3.729</v>
      </c>
      <c r="E1639" t="n">
        <v>26.82</v>
      </c>
      <c r="F1639" t="n">
        <v>24.07</v>
      </c>
      <c r="G1639" t="n">
        <v>111.11</v>
      </c>
      <c r="H1639" t="n">
        <v>1.72</v>
      </c>
      <c r="I1639" t="n">
        <v>13</v>
      </c>
      <c r="J1639" t="n">
        <v>183.57</v>
      </c>
      <c r="K1639" t="n">
        <v>50.28</v>
      </c>
      <c r="L1639" t="n">
        <v>17.75</v>
      </c>
      <c r="M1639" t="n">
        <v>11</v>
      </c>
      <c r="N1639" t="n">
        <v>35.54</v>
      </c>
      <c r="O1639" t="n">
        <v>22874.86</v>
      </c>
      <c r="P1639" t="n">
        <v>274.39</v>
      </c>
      <c r="Q1639" t="n">
        <v>452.55</v>
      </c>
      <c r="R1639" t="n">
        <v>73.66</v>
      </c>
      <c r="S1639" t="n">
        <v>57.64</v>
      </c>
      <c r="T1639" t="n">
        <v>5904.72</v>
      </c>
      <c r="U1639" t="n">
        <v>0.78</v>
      </c>
      <c r="V1639" t="n">
        <v>0.88</v>
      </c>
      <c r="W1639" t="n">
        <v>6.82</v>
      </c>
      <c r="X1639" t="n">
        <v>0.35</v>
      </c>
      <c r="Y1639" t="n">
        <v>1</v>
      </c>
      <c r="Z1639" t="n">
        <v>10</v>
      </c>
    </row>
    <row r="1640">
      <c r="A1640" t="n">
        <v>68</v>
      </c>
      <c r="B1640" t="n">
        <v>80</v>
      </c>
      <c r="C1640" t="inlineStr">
        <is>
          <t xml:space="preserve">CONCLUIDO	</t>
        </is>
      </c>
      <c r="D1640" t="n">
        <v>3.7401</v>
      </c>
      <c r="E1640" t="n">
        <v>26.74</v>
      </c>
      <c r="F1640" t="n">
        <v>24.03</v>
      </c>
      <c r="G1640" t="n">
        <v>120.13</v>
      </c>
      <c r="H1640" t="n">
        <v>1.74</v>
      </c>
      <c r="I1640" t="n">
        <v>12</v>
      </c>
      <c r="J1640" t="n">
        <v>183.95</v>
      </c>
      <c r="K1640" t="n">
        <v>50.28</v>
      </c>
      <c r="L1640" t="n">
        <v>18</v>
      </c>
      <c r="M1640" t="n">
        <v>10</v>
      </c>
      <c r="N1640" t="n">
        <v>35.67</v>
      </c>
      <c r="O1640" t="n">
        <v>22921.24</v>
      </c>
      <c r="P1640" t="n">
        <v>273.53</v>
      </c>
      <c r="Q1640" t="n">
        <v>452.58</v>
      </c>
      <c r="R1640" t="n">
        <v>72.05</v>
      </c>
      <c r="S1640" t="n">
        <v>57.64</v>
      </c>
      <c r="T1640" t="n">
        <v>5102.97</v>
      </c>
      <c r="U1640" t="n">
        <v>0.8</v>
      </c>
      <c r="V1640" t="n">
        <v>0.88</v>
      </c>
      <c r="W1640" t="n">
        <v>6.82</v>
      </c>
      <c r="X1640" t="n">
        <v>0.3</v>
      </c>
      <c r="Y1640" t="n">
        <v>1</v>
      </c>
      <c r="Z1640" t="n">
        <v>10</v>
      </c>
    </row>
    <row r="1641">
      <c r="A1641" t="n">
        <v>69</v>
      </c>
      <c r="B1641" t="n">
        <v>80</v>
      </c>
      <c r="C1641" t="inlineStr">
        <is>
          <t xml:space="preserve">CONCLUIDO	</t>
        </is>
      </c>
      <c r="D1641" t="n">
        <v>3.7401</v>
      </c>
      <c r="E1641" t="n">
        <v>26.74</v>
      </c>
      <c r="F1641" t="n">
        <v>24.03</v>
      </c>
      <c r="G1641" t="n">
        <v>120.13</v>
      </c>
      <c r="H1641" t="n">
        <v>1.76</v>
      </c>
      <c r="I1641" t="n">
        <v>12</v>
      </c>
      <c r="J1641" t="n">
        <v>184.33</v>
      </c>
      <c r="K1641" t="n">
        <v>50.28</v>
      </c>
      <c r="L1641" t="n">
        <v>18.25</v>
      </c>
      <c r="M1641" t="n">
        <v>10</v>
      </c>
      <c r="N1641" t="n">
        <v>35.8</v>
      </c>
      <c r="O1641" t="n">
        <v>22967.66</v>
      </c>
      <c r="P1641" t="n">
        <v>273.9</v>
      </c>
      <c r="Q1641" t="n">
        <v>452.59</v>
      </c>
      <c r="R1641" t="n">
        <v>72.09</v>
      </c>
      <c r="S1641" t="n">
        <v>57.64</v>
      </c>
      <c r="T1641" t="n">
        <v>5121.61</v>
      </c>
      <c r="U1641" t="n">
        <v>0.8</v>
      </c>
      <c r="V1641" t="n">
        <v>0.88</v>
      </c>
      <c r="W1641" t="n">
        <v>6.81</v>
      </c>
      <c r="X1641" t="n">
        <v>0.3</v>
      </c>
      <c r="Y1641" t="n">
        <v>1</v>
      </c>
      <c r="Z1641" t="n">
        <v>10</v>
      </c>
    </row>
    <row r="1642">
      <c r="A1642" t="n">
        <v>70</v>
      </c>
      <c r="B1642" t="n">
        <v>80</v>
      </c>
      <c r="C1642" t="inlineStr">
        <is>
          <t xml:space="preserve">CONCLUIDO	</t>
        </is>
      </c>
      <c r="D1642" t="n">
        <v>3.7395</v>
      </c>
      <c r="E1642" t="n">
        <v>26.74</v>
      </c>
      <c r="F1642" t="n">
        <v>24.03</v>
      </c>
      <c r="G1642" t="n">
        <v>120.15</v>
      </c>
      <c r="H1642" t="n">
        <v>1.78</v>
      </c>
      <c r="I1642" t="n">
        <v>12</v>
      </c>
      <c r="J1642" t="n">
        <v>184.7</v>
      </c>
      <c r="K1642" t="n">
        <v>50.28</v>
      </c>
      <c r="L1642" t="n">
        <v>18.5</v>
      </c>
      <c r="M1642" t="n">
        <v>10</v>
      </c>
      <c r="N1642" t="n">
        <v>35.92</v>
      </c>
      <c r="O1642" t="n">
        <v>23014.13</v>
      </c>
      <c r="P1642" t="n">
        <v>274.05</v>
      </c>
      <c r="Q1642" t="n">
        <v>452.58</v>
      </c>
      <c r="R1642" t="n">
        <v>72.39</v>
      </c>
      <c r="S1642" t="n">
        <v>57.64</v>
      </c>
      <c r="T1642" t="n">
        <v>5274.91</v>
      </c>
      <c r="U1642" t="n">
        <v>0.8</v>
      </c>
      <c r="V1642" t="n">
        <v>0.88</v>
      </c>
      <c r="W1642" t="n">
        <v>6.81</v>
      </c>
      <c r="X1642" t="n">
        <v>0.31</v>
      </c>
      <c r="Y1642" t="n">
        <v>1</v>
      </c>
      <c r="Z1642" t="n">
        <v>10</v>
      </c>
    </row>
    <row r="1643">
      <c r="A1643" t="n">
        <v>71</v>
      </c>
      <c r="B1643" t="n">
        <v>80</v>
      </c>
      <c r="C1643" t="inlineStr">
        <is>
          <t xml:space="preserve">CONCLUIDO	</t>
        </is>
      </c>
      <c r="D1643" t="n">
        <v>3.7394</v>
      </c>
      <c r="E1643" t="n">
        <v>26.74</v>
      </c>
      <c r="F1643" t="n">
        <v>24.03</v>
      </c>
      <c r="G1643" t="n">
        <v>120.16</v>
      </c>
      <c r="H1643" t="n">
        <v>1.8</v>
      </c>
      <c r="I1643" t="n">
        <v>12</v>
      </c>
      <c r="J1643" t="n">
        <v>185.08</v>
      </c>
      <c r="K1643" t="n">
        <v>50.28</v>
      </c>
      <c r="L1643" t="n">
        <v>18.75</v>
      </c>
      <c r="M1643" t="n">
        <v>10</v>
      </c>
      <c r="N1643" t="n">
        <v>36.05</v>
      </c>
      <c r="O1643" t="n">
        <v>23060.64</v>
      </c>
      <c r="P1643" t="n">
        <v>273.84</v>
      </c>
      <c r="Q1643" t="n">
        <v>452.55</v>
      </c>
      <c r="R1643" t="n">
        <v>72.34999999999999</v>
      </c>
      <c r="S1643" t="n">
        <v>57.64</v>
      </c>
      <c r="T1643" t="n">
        <v>5253.07</v>
      </c>
      <c r="U1643" t="n">
        <v>0.8</v>
      </c>
      <c r="V1643" t="n">
        <v>0.88</v>
      </c>
      <c r="W1643" t="n">
        <v>6.81</v>
      </c>
      <c r="X1643" t="n">
        <v>0.31</v>
      </c>
      <c r="Y1643" t="n">
        <v>1</v>
      </c>
      <c r="Z1643" t="n">
        <v>10</v>
      </c>
    </row>
    <row r="1644">
      <c r="A1644" t="n">
        <v>72</v>
      </c>
      <c r="B1644" t="n">
        <v>80</v>
      </c>
      <c r="C1644" t="inlineStr">
        <is>
          <t xml:space="preserve">CONCLUIDO	</t>
        </is>
      </c>
      <c r="D1644" t="n">
        <v>3.7388</v>
      </c>
      <c r="E1644" t="n">
        <v>26.75</v>
      </c>
      <c r="F1644" t="n">
        <v>24.04</v>
      </c>
      <c r="G1644" t="n">
        <v>120.18</v>
      </c>
      <c r="H1644" t="n">
        <v>1.82</v>
      </c>
      <c r="I1644" t="n">
        <v>12</v>
      </c>
      <c r="J1644" t="n">
        <v>185.46</v>
      </c>
      <c r="K1644" t="n">
        <v>50.28</v>
      </c>
      <c r="L1644" t="n">
        <v>19</v>
      </c>
      <c r="M1644" t="n">
        <v>10</v>
      </c>
      <c r="N1644" t="n">
        <v>36.18</v>
      </c>
      <c r="O1644" t="n">
        <v>23107.19</v>
      </c>
      <c r="P1644" t="n">
        <v>273.05</v>
      </c>
      <c r="Q1644" t="n">
        <v>452.55</v>
      </c>
      <c r="R1644" t="n">
        <v>72.64</v>
      </c>
      <c r="S1644" t="n">
        <v>57.64</v>
      </c>
      <c r="T1644" t="n">
        <v>5396.23</v>
      </c>
      <c r="U1644" t="n">
        <v>0.79</v>
      </c>
      <c r="V1644" t="n">
        <v>0.88</v>
      </c>
      <c r="W1644" t="n">
        <v>6.81</v>
      </c>
      <c r="X1644" t="n">
        <v>0.31</v>
      </c>
      <c r="Y1644" t="n">
        <v>1</v>
      </c>
      <c r="Z1644" t="n">
        <v>10</v>
      </c>
    </row>
    <row r="1645">
      <c r="A1645" t="n">
        <v>73</v>
      </c>
      <c r="B1645" t="n">
        <v>80</v>
      </c>
      <c r="C1645" t="inlineStr">
        <is>
          <t xml:space="preserve">CONCLUIDO	</t>
        </is>
      </c>
      <c r="D1645" t="n">
        <v>3.7387</v>
      </c>
      <c r="E1645" t="n">
        <v>26.75</v>
      </c>
      <c r="F1645" t="n">
        <v>24.04</v>
      </c>
      <c r="G1645" t="n">
        <v>120.18</v>
      </c>
      <c r="H1645" t="n">
        <v>1.84</v>
      </c>
      <c r="I1645" t="n">
        <v>12</v>
      </c>
      <c r="J1645" t="n">
        <v>185.84</v>
      </c>
      <c r="K1645" t="n">
        <v>50.28</v>
      </c>
      <c r="L1645" t="n">
        <v>19.25</v>
      </c>
      <c r="M1645" t="n">
        <v>10</v>
      </c>
      <c r="N1645" t="n">
        <v>36.31</v>
      </c>
      <c r="O1645" t="n">
        <v>23153.78</v>
      </c>
      <c r="P1645" t="n">
        <v>271.79</v>
      </c>
      <c r="Q1645" t="n">
        <v>452.58</v>
      </c>
      <c r="R1645" t="n">
        <v>72.54000000000001</v>
      </c>
      <c r="S1645" t="n">
        <v>57.64</v>
      </c>
      <c r="T1645" t="n">
        <v>5348.06</v>
      </c>
      <c r="U1645" t="n">
        <v>0.79</v>
      </c>
      <c r="V1645" t="n">
        <v>0.88</v>
      </c>
      <c r="W1645" t="n">
        <v>6.81</v>
      </c>
      <c r="X1645" t="n">
        <v>0.31</v>
      </c>
      <c r="Y1645" t="n">
        <v>1</v>
      </c>
      <c r="Z1645" t="n">
        <v>10</v>
      </c>
    </row>
    <row r="1646">
      <c r="A1646" t="n">
        <v>74</v>
      </c>
      <c r="B1646" t="n">
        <v>80</v>
      </c>
      <c r="C1646" t="inlineStr">
        <is>
          <t xml:space="preserve">CONCLUIDO	</t>
        </is>
      </c>
      <c r="D1646" t="n">
        <v>3.748</v>
      </c>
      <c r="E1646" t="n">
        <v>26.68</v>
      </c>
      <c r="F1646" t="n">
        <v>24</v>
      </c>
      <c r="G1646" t="n">
        <v>130.92</v>
      </c>
      <c r="H1646" t="n">
        <v>1.86</v>
      </c>
      <c r="I1646" t="n">
        <v>11</v>
      </c>
      <c r="J1646" t="n">
        <v>186.21</v>
      </c>
      <c r="K1646" t="n">
        <v>50.28</v>
      </c>
      <c r="L1646" t="n">
        <v>19.5</v>
      </c>
      <c r="M1646" t="n">
        <v>9</v>
      </c>
      <c r="N1646" t="n">
        <v>36.43</v>
      </c>
      <c r="O1646" t="n">
        <v>23200.42</v>
      </c>
      <c r="P1646" t="n">
        <v>270.94</v>
      </c>
      <c r="Q1646" t="n">
        <v>452.55</v>
      </c>
      <c r="R1646" t="n">
        <v>71.42</v>
      </c>
      <c r="S1646" t="n">
        <v>57.64</v>
      </c>
      <c r="T1646" t="n">
        <v>4794.91</v>
      </c>
      <c r="U1646" t="n">
        <v>0.8100000000000001</v>
      </c>
      <c r="V1646" t="n">
        <v>0.88</v>
      </c>
      <c r="W1646" t="n">
        <v>6.81</v>
      </c>
      <c r="X1646" t="n">
        <v>0.28</v>
      </c>
      <c r="Y1646" t="n">
        <v>1</v>
      </c>
      <c r="Z1646" t="n">
        <v>10</v>
      </c>
    </row>
    <row r="1647">
      <c r="A1647" t="n">
        <v>75</v>
      </c>
      <c r="B1647" t="n">
        <v>80</v>
      </c>
      <c r="C1647" t="inlineStr">
        <is>
          <t xml:space="preserve">CONCLUIDO	</t>
        </is>
      </c>
      <c r="D1647" t="n">
        <v>3.7476</v>
      </c>
      <c r="E1647" t="n">
        <v>26.68</v>
      </c>
      <c r="F1647" t="n">
        <v>24</v>
      </c>
      <c r="G1647" t="n">
        <v>130.94</v>
      </c>
      <c r="H1647" t="n">
        <v>1.88</v>
      </c>
      <c r="I1647" t="n">
        <v>11</v>
      </c>
      <c r="J1647" t="n">
        <v>186.59</v>
      </c>
      <c r="K1647" t="n">
        <v>50.28</v>
      </c>
      <c r="L1647" t="n">
        <v>19.75</v>
      </c>
      <c r="M1647" t="n">
        <v>9</v>
      </c>
      <c r="N1647" t="n">
        <v>36.56</v>
      </c>
      <c r="O1647" t="n">
        <v>23247.1</v>
      </c>
      <c r="P1647" t="n">
        <v>271.23</v>
      </c>
      <c r="Q1647" t="n">
        <v>452.61</v>
      </c>
      <c r="R1647" t="n">
        <v>71.43000000000001</v>
      </c>
      <c r="S1647" t="n">
        <v>57.64</v>
      </c>
      <c r="T1647" t="n">
        <v>4799.34</v>
      </c>
      <c r="U1647" t="n">
        <v>0.8100000000000001</v>
      </c>
      <c r="V1647" t="n">
        <v>0.88</v>
      </c>
      <c r="W1647" t="n">
        <v>6.81</v>
      </c>
      <c r="X1647" t="n">
        <v>0.28</v>
      </c>
      <c r="Y1647" t="n">
        <v>1</v>
      </c>
      <c r="Z1647" t="n">
        <v>10</v>
      </c>
    </row>
    <row r="1648">
      <c r="A1648" t="n">
        <v>76</v>
      </c>
      <c r="B1648" t="n">
        <v>80</v>
      </c>
      <c r="C1648" t="inlineStr">
        <is>
          <t xml:space="preserve">CONCLUIDO	</t>
        </is>
      </c>
      <c r="D1648" t="n">
        <v>3.7472</v>
      </c>
      <c r="E1648" t="n">
        <v>26.69</v>
      </c>
      <c r="F1648" t="n">
        <v>24.01</v>
      </c>
      <c r="G1648" t="n">
        <v>130.95</v>
      </c>
      <c r="H1648" t="n">
        <v>1.9</v>
      </c>
      <c r="I1648" t="n">
        <v>11</v>
      </c>
      <c r="J1648" t="n">
        <v>186.97</v>
      </c>
      <c r="K1648" t="n">
        <v>50.28</v>
      </c>
      <c r="L1648" t="n">
        <v>20</v>
      </c>
      <c r="M1648" t="n">
        <v>9</v>
      </c>
      <c r="N1648" t="n">
        <v>36.69</v>
      </c>
      <c r="O1648" t="n">
        <v>23293.82</v>
      </c>
      <c r="P1648" t="n">
        <v>271.35</v>
      </c>
      <c r="Q1648" t="n">
        <v>452.57</v>
      </c>
      <c r="R1648" t="n">
        <v>71.51000000000001</v>
      </c>
      <c r="S1648" t="n">
        <v>57.64</v>
      </c>
      <c r="T1648" t="n">
        <v>4840.11</v>
      </c>
      <c r="U1648" t="n">
        <v>0.8100000000000001</v>
      </c>
      <c r="V1648" t="n">
        <v>0.88</v>
      </c>
      <c r="W1648" t="n">
        <v>6.81</v>
      </c>
      <c r="X1648" t="n">
        <v>0.28</v>
      </c>
      <c r="Y1648" t="n">
        <v>1</v>
      </c>
      <c r="Z1648" t="n">
        <v>10</v>
      </c>
    </row>
    <row r="1649">
      <c r="A1649" t="n">
        <v>77</v>
      </c>
      <c r="B1649" t="n">
        <v>80</v>
      </c>
      <c r="C1649" t="inlineStr">
        <is>
          <t xml:space="preserve">CONCLUIDO	</t>
        </is>
      </c>
      <c r="D1649" t="n">
        <v>3.7476</v>
      </c>
      <c r="E1649" t="n">
        <v>26.68</v>
      </c>
      <c r="F1649" t="n">
        <v>24</v>
      </c>
      <c r="G1649" t="n">
        <v>130.94</v>
      </c>
      <c r="H1649" t="n">
        <v>1.92</v>
      </c>
      <c r="I1649" t="n">
        <v>11</v>
      </c>
      <c r="J1649" t="n">
        <v>187.35</v>
      </c>
      <c r="K1649" t="n">
        <v>50.28</v>
      </c>
      <c r="L1649" t="n">
        <v>20.25</v>
      </c>
      <c r="M1649" t="n">
        <v>9</v>
      </c>
      <c r="N1649" t="n">
        <v>36.82</v>
      </c>
      <c r="O1649" t="n">
        <v>23340.59</v>
      </c>
      <c r="P1649" t="n">
        <v>271.06</v>
      </c>
      <c r="Q1649" t="n">
        <v>452.58</v>
      </c>
      <c r="R1649" t="n">
        <v>71.51000000000001</v>
      </c>
      <c r="S1649" t="n">
        <v>57.64</v>
      </c>
      <c r="T1649" t="n">
        <v>4838.8</v>
      </c>
      <c r="U1649" t="n">
        <v>0.8100000000000001</v>
      </c>
      <c r="V1649" t="n">
        <v>0.88</v>
      </c>
      <c r="W1649" t="n">
        <v>6.81</v>
      </c>
      <c r="X1649" t="n">
        <v>0.28</v>
      </c>
      <c r="Y1649" t="n">
        <v>1</v>
      </c>
      <c r="Z1649" t="n">
        <v>10</v>
      </c>
    </row>
    <row r="1650">
      <c r="A1650" t="n">
        <v>78</v>
      </c>
      <c r="B1650" t="n">
        <v>80</v>
      </c>
      <c r="C1650" t="inlineStr">
        <is>
          <t xml:space="preserve">CONCLUIDO	</t>
        </is>
      </c>
      <c r="D1650" t="n">
        <v>3.7461</v>
      </c>
      <c r="E1650" t="n">
        <v>26.69</v>
      </c>
      <c r="F1650" t="n">
        <v>24.02</v>
      </c>
      <c r="G1650" t="n">
        <v>130.99</v>
      </c>
      <c r="H1650" t="n">
        <v>1.94</v>
      </c>
      <c r="I1650" t="n">
        <v>11</v>
      </c>
      <c r="J1650" t="n">
        <v>187.73</v>
      </c>
      <c r="K1650" t="n">
        <v>50.28</v>
      </c>
      <c r="L1650" t="n">
        <v>20.5</v>
      </c>
      <c r="M1650" t="n">
        <v>9</v>
      </c>
      <c r="N1650" t="n">
        <v>36.95</v>
      </c>
      <c r="O1650" t="n">
        <v>23387.4</v>
      </c>
      <c r="P1650" t="n">
        <v>270.73</v>
      </c>
      <c r="Q1650" t="n">
        <v>452.57</v>
      </c>
      <c r="R1650" t="n">
        <v>71.77</v>
      </c>
      <c r="S1650" t="n">
        <v>57.64</v>
      </c>
      <c r="T1650" t="n">
        <v>4969.11</v>
      </c>
      <c r="U1650" t="n">
        <v>0.8</v>
      </c>
      <c r="V1650" t="n">
        <v>0.88</v>
      </c>
      <c r="W1650" t="n">
        <v>6.81</v>
      </c>
      <c r="X1650" t="n">
        <v>0.29</v>
      </c>
      <c r="Y1650" t="n">
        <v>1</v>
      </c>
      <c r="Z1650" t="n">
        <v>10</v>
      </c>
    </row>
    <row r="1651">
      <c r="A1651" t="n">
        <v>79</v>
      </c>
      <c r="B1651" t="n">
        <v>80</v>
      </c>
      <c r="C1651" t="inlineStr">
        <is>
          <t xml:space="preserve">CONCLUIDO	</t>
        </is>
      </c>
      <c r="D1651" t="n">
        <v>3.7485</v>
      </c>
      <c r="E1651" t="n">
        <v>26.68</v>
      </c>
      <c r="F1651" t="n">
        <v>24</v>
      </c>
      <c r="G1651" t="n">
        <v>130.9</v>
      </c>
      <c r="H1651" t="n">
        <v>1.96</v>
      </c>
      <c r="I1651" t="n">
        <v>11</v>
      </c>
      <c r="J1651" t="n">
        <v>188.11</v>
      </c>
      <c r="K1651" t="n">
        <v>50.28</v>
      </c>
      <c r="L1651" t="n">
        <v>20.75</v>
      </c>
      <c r="M1651" t="n">
        <v>9</v>
      </c>
      <c r="N1651" t="n">
        <v>37.08</v>
      </c>
      <c r="O1651" t="n">
        <v>23434.26</v>
      </c>
      <c r="P1651" t="n">
        <v>270.23</v>
      </c>
      <c r="Q1651" t="n">
        <v>452.55</v>
      </c>
      <c r="R1651" t="n">
        <v>71.08</v>
      </c>
      <c r="S1651" t="n">
        <v>57.64</v>
      </c>
      <c r="T1651" t="n">
        <v>4623.8</v>
      </c>
      <c r="U1651" t="n">
        <v>0.8100000000000001</v>
      </c>
      <c r="V1651" t="n">
        <v>0.88</v>
      </c>
      <c r="W1651" t="n">
        <v>6.82</v>
      </c>
      <c r="X1651" t="n">
        <v>0.27</v>
      </c>
      <c r="Y1651" t="n">
        <v>1</v>
      </c>
      <c r="Z1651" t="n">
        <v>10</v>
      </c>
    </row>
    <row r="1652">
      <c r="A1652" t="n">
        <v>80</v>
      </c>
      <c r="B1652" t="n">
        <v>80</v>
      </c>
      <c r="C1652" t="inlineStr">
        <is>
          <t xml:space="preserve">CONCLUIDO	</t>
        </is>
      </c>
      <c r="D1652" t="n">
        <v>3.7464</v>
      </c>
      <c r="E1652" t="n">
        <v>26.69</v>
      </c>
      <c r="F1652" t="n">
        <v>24.01</v>
      </c>
      <c r="G1652" t="n">
        <v>130.98</v>
      </c>
      <c r="H1652" t="n">
        <v>1.98</v>
      </c>
      <c r="I1652" t="n">
        <v>11</v>
      </c>
      <c r="J1652" t="n">
        <v>188.49</v>
      </c>
      <c r="K1652" t="n">
        <v>50.28</v>
      </c>
      <c r="L1652" t="n">
        <v>21</v>
      </c>
      <c r="M1652" t="n">
        <v>9</v>
      </c>
      <c r="N1652" t="n">
        <v>37.21</v>
      </c>
      <c r="O1652" t="n">
        <v>23481.16</v>
      </c>
      <c r="P1652" t="n">
        <v>269.81</v>
      </c>
      <c r="Q1652" t="n">
        <v>452.58</v>
      </c>
      <c r="R1652" t="n">
        <v>71.70999999999999</v>
      </c>
      <c r="S1652" t="n">
        <v>57.64</v>
      </c>
      <c r="T1652" t="n">
        <v>4937.15</v>
      </c>
      <c r="U1652" t="n">
        <v>0.8</v>
      </c>
      <c r="V1652" t="n">
        <v>0.88</v>
      </c>
      <c r="W1652" t="n">
        <v>6.81</v>
      </c>
      <c r="X1652" t="n">
        <v>0.29</v>
      </c>
      <c r="Y1652" t="n">
        <v>1</v>
      </c>
      <c r="Z1652" t="n">
        <v>10</v>
      </c>
    </row>
    <row r="1653">
      <c r="A1653" t="n">
        <v>81</v>
      </c>
      <c r="B1653" t="n">
        <v>80</v>
      </c>
      <c r="C1653" t="inlineStr">
        <is>
          <t xml:space="preserve">CONCLUIDO	</t>
        </is>
      </c>
      <c r="D1653" t="n">
        <v>3.7455</v>
      </c>
      <c r="E1653" t="n">
        <v>26.7</v>
      </c>
      <c r="F1653" t="n">
        <v>24.02</v>
      </c>
      <c r="G1653" t="n">
        <v>131.02</v>
      </c>
      <c r="H1653" t="n">
        <v>2</v>
      </c>
      <c r="I1653" t="n">
        <v>11</v>
      </c>
      <c r="J1653" t="n">
        <v>188.87</v>
      </c>
      <c r="K1653" t="n">
        <v>50.28</v>
      </c>
      <c r="L1653" t="n">
        <v>21.25</v>
      </c>
      <c r="M1653" t="n">
        <v>9</v>
      </c>
      <c r="N1653" t="n">
        <v>37.34</v>
      </c>
      <c r="O1653" t="n">
        <v>23528.1</v>
      </c>
      <c r="P1653" t="n">
        <v>268.55</v>
      </c>
      <c r="Q1653" t="n">
        <v>452.57</v>
      </c>
      <c r="R1653" t="n">
        <v>71.84</v>
      </c>
      <c r="S1653" t="n">
        <v>57.64</v>
      </c>
      <c r="T1653" t="n">
        <v>5000.62</v>
      </c>
      <c r="U1653" t="n">
        <v>0.8</v>
      </c>
      <c r="V1653" t="n">
        <v>0.88</v>
      </c>
      <c r="W1653" t="n">
        <v>6.82</v>
      </c>
      <c r="X1653" t="n">
        <v>0.3</v>
      </c>
      <c r="Y1653" t="n">
        <v>1</v>
      </c>
      <c r="Z1653" t="n">
        <v>10</v>
      </c>
    </row>
    <row r="1654">
      <c r="A1654" t="n">
        <v>82</v>
      </c>
      <c r="B1654" t="n">
        <v>80</v>
      </c>
      <c r="C1654" t="inlineStr">
        <is>
          <t xml:space="preserve">CONCLUIDO	</t>
        </is>
      </c>
      <c r="D1654" t="n">
        <v>3.7544</v>
      </c>
      <c r="E1654" t="n">
        <v>26.64</v>
      </c>
      <c r="F1654" t="n">
        <v>23.99</v>
      </c>
      <c r="G1654" t="n">
        <v>143.93</v>
      </c>
      <c r="H1654" t="n">
        <v>2.02</v>
      </c>
      <c r="I1654" t="n">
        <v>10</v>
      </c>
      <c r="J1654" t="n">
        <v>189.25</v>
      </c>
      <c r="K1654" t="n">
        <v>50.28</v>
      </c>
      <c r="L1654" t="n">
        <v>21.5</v>
      </c>
      <c r="M1654" t="n">
        <v>8</v>
      </c>
      <c r="N1654" t="n">
        <v>37.47</v>
      </c>
      <c r="O1654" t="n">
        <v>23575.09</v>
      </c>
      <c r="P1654" t="n">
        <v>268.11</v>
      </c>
      <c r="Q1654" t="n">
        <v>452.62</v>
      </c>
      <c r="R1654" t="n">
        <v>70.98999999999999</v>
      </c>
      <c r="S1654" t="n">
        <v>57.64</v>
      </c>
      <c r="T1654" t="n">
        <v>4581.88</v>
      </c>
      <c r="U1654" t="n">
        <v>0.8100000000000001</v>
      </c>
      <c r="V1654" t="n">
        <v>0.88</v>
      </c>
      <c r="W1654" t="n">
        <v>6.81</v>
      </c>
      <c r="X1654" t="n">
        <v>0.26</v>
      </c>
      <c r="Y1654" t="n">
        <v>1</v>
      </c>
      <c r="Z1654" t="n">
        <v>10</v>
      </c>
    </row>
    <row r="1655">
      <c r="A1655" t="n">
        <v>83</v>
      </c>
      <c r="B1655" t="n">
        <v>80</v>
      </c>
      <c r="C1655" t="inlineStr">
        <is>
          <t xml:space="preserve">CONCLUIDO	</t>
        </is>
      </c>
      <c r="D1655" t="n">
        <v>3.7569</v>
      </c>
      <c r="E1655" t="n">
        <v>26.62</v>
      </c>
      <c r="F1655" t="n">
        <v>23.97</v>
      </c>
      <c r="G1655" t="n">
        <v>143.83</v>
      </c>
      <c r="H1655" t="n">
        <v>2.04</v>
      </c>
      <c r="I1655" t="n">
        <v>10</v>
      </c>
      <c r="J1655" t="n">
        <v>189.63</v>
      </c>
      <c r="K1655" t="n">
        <v>50.28</v>
      </c>
      <c r="L1655" t="n">
        <v>21.75</v>
      </c>
      <c r="M1655" t="n">
        <v>8</v>
      </c>
      <c r="N1655" t="n">
        <v>37.6</v>
      </c>
      <c r="O1655" t="n">
        <v>23622.13</v>
      </c>
      <c r="P1655" t="n">
        <v>268.04</v>
      </c>
      <c r="Q1655" t="n">
        <v>452.59</v>
      </c>
      <c r="R1655" t="n">
        <v>70.31</v>
      </c>
      <c r="S1655" t="n">
        <v>57.64</v>
      </c>
      <c r="T1655" t="n">
        <v>4241.91</v>
      </c>
      <c r="U1655" t="n">
        <v>0.82</v>
      </c>
      <c r="V1655" t="n">
        <v>0.88</v>
      </c>
      <c r="W1655" t="n">
        <v>6.81</v>
      </c>
      <c r="X1655" t="n">
        <v>0.25</v>
      </c>
      <c r="Y1655" t="n">
        <v>1</v>
      </c>
      <c r="Z1655" t="n">
        <v>10</v>
      </c>
    </row>
    <row r="1656">
      <c r="A1656" t="n">
        <v>84</v>
      </c>
      <c r="B1656" t="n">
        <v>80</v>
      </c>
      <c r="C1656" t="inlineStr">
        <is>
          <t xml:space="preserve">CONCLUIDO	</t>
        </is>
      </c>
      <c r="D1656" t="n">
        <v>3.7545</v>
      </c>
      <c r="E1656" t="n">
        <v>26.64</v>
      </c>
      <c r="F1656" t="n">
        <v>23.99</v>
      </c>
      <c r="G1656" t="n">
        <v>143.93</v>
      </c>
      <c r="H1656" t="n">
        <v>2.05</v>
      </c>
      <c r="I1656" t="n">
        <v>10</v>
      </c>
      <c r="J1656" t="n">
        <v>190.01</v>
      </c>
      <c r="K1656" t="n">
        <v>50.28</v>
      </c>
      <c r="L1656" t="n">
        <v>22</v>
      </c>
      <c r="M1656" t="n">
        <v>8</v>
      </c>
      <c r="N1656" t="n">
        <v>37.74</v>
      </c>
      <c r="O1656" t="n">
        <v>23669.2</v>
      </c>
      <c r="P1656" t="n">
        <v>268.12</v>
      </c>
      <c r="Q1656" t="n">
        <v>452.6</v>
      </c>
      <c r="R1656" t="n">
        <v>70.92</v>
      </c>
      <c r="S1656" t="n">
        <v>57.64</v>
      </c>
      <c r="T1656" t="n">
        <v>4548.89</v>
      </c>
      <c r="U1656" t="n">
        <v>0.8100000000000001</v>
      </c>
      <c r="V1656" t="n">
        <v>0.88</v>
      </c>
      <c r="W1656" t="n">
        <v>6.81</v>
      </c>
      <c r="X1656" t="n">
        <v>0.26</v>
      </c>
      <c r="Y1656" t="n">
        <v>1</v>
      </c>
      <c r="Z1656" t="n">
        <v>10</v>
      </c>
    </row>
    <row r="1657">
      <c r="A1657" t="n">
        <v>85</v>
      </c>
      <c r="B1657" t="n">
        <v>80</v>
      </c>
      <c r="C1657" t="inlineStr">
        <is>
          <t xml:space="preserve">CONCLUIDO	</t>
        </is>
      </c>
      <c r="D1657" t="n">
        <v>3.7549</v>
      </c>
      <c r="E1657" t="n">
        <v>26.63</v>
      </c>
      <c r="F1657" t="n">
        <v>23.98</v>
      </c>
      <c r="G1657" t="n">
        <v>143.91</v>
      </c>
      <c r="H1657" t="n">
        <v>2.07</v>
      </c>
      <c r="I1657" t="n">
        <v>10</v>
      </c>
      <c r="J1657" t="n">
        <v>190.4</v>
      </c>
      <c r="K1657" t="n">
        <v>50.28</v>
      </c>
      <c r="L1657" t="n">
        <v>22.25</v>
      </c>
      <c r="M1657" t="n">
        <v>8</v>
      </c>
      <c r="N1657" t="n">
        <v>37.87</v>
      </c>
      <c r="O1657" t="n">
        <v>23716.33</v>
      </c>
      <c r="P1657" t="n">
        <v>268.07</v>
      </c>
      <c r="Q1657" t="n">
        <v>452.56</v>
      </c>
      <c r="R1657" t="n">
        <v>70.81</v>
      </c>
      <c r="S1657" t="n">
        <v>57.64</v>
      </c>
      <c r="T1657" t="n">
        <v>4492.92</v>
      </c>
      <c r="U1657" t="n">
        <v>0.8100000000000001</v>
      </c>
      <c r="V1657" t="n">
        <v>0.88</v>
      </c>
      <c r="W1657" t="n">
        <v>6.81</v>
      </c>
      <c r="X1657" t="n">
        <v>0.26</v>
      </c>
      <c r="Y1657" t="n">
        <v>1</v>
      </c>
      <c r="Z1657" t="n">
        <v>10</v>
      </c>
    </row>
    <row r="1658">
      <c r="A1658" t="n">
        <v>86</v>
      </c>
      <c r="B1658" t="n">
        <v>80</v>
      </c>
      <c r="C1658" t="inlineStr">
        <is>
          <t xml:space="preserve">CONCLUIDO	</t>
        </is>
      </c>
      <c r="D1658" t="n">
        <v>3.7562</v>
      </c>
      <c r="E1658" t="n">
        <v>26.62</v>
      </c>
      <c r="F1658" t="n">
        <v>23.98</v>
      </c>
      <c r="G1658" t="n">
        <v>143.85</v>
      </c>
      <c r="H1658" t="n">
        <v>2.09</v>
      </c>
      <c r="I1658" t="n">
        <v>10</v>
      </c>
      <c r="J1658" t="n">
        <v>190.78</v>
      </c>
      <c r="K1658" t="n">
        <v>50.28</v>
      </c>
      <c r="L1658" t="n">
        <v>22.5</v>
      </c>
      <c r="M1658" t="n">
        <v>8</v>
      </c>
      <c r="N1658" t="n">
        <v>38</v>
      </c>
      <c r="O1658" t="n">
        <v>23763.49</v>
      </c>
      <c r="P1658" t="n">
        <v>267.67</v>
      </c>
      <c r="Q1658" t="n">
        <v>452.57</v>
      </c>
      <c r="R1658" t="n">
        <v>70.56999999999999</v>
      </c>
      <c r="S1658" t="n">
        <v>57.64</v>
      </c>
      <c r="T1658" t="n">
        <v>4374.34</v>
      </c>
      <c r="U1658" t="n">
        <v>0.82</v>
      </c>
      <c r="V1658" t="n">
        <v>0.88</v>
      </c>
      <c r="W1658" t="n">
        <v>6.81</v>
      </c>
      <c r="X1658" t="n">
        <v>0.25</v>
      </c>
      <c r="Y1658" t="n">
        <v>1</v>
      </c>
      <c r="Z1658" t="n">
        <v>10</v>
      </c>
    </row>
    <row r="1659">
      <c r="A1659" t="n">
        <v>87</v>
      </c>
      <c r="B1659" t="n">
        <v>80</v>
      </c>
      <c r="C1659" t="inlineStr">
        <is>
          <t xml:space="preserve">CONCLUIDO	</t>
        </is>
      </c>
      <c r="D1659" t="n">
        <v>3.755</v>
      </c>
      <c r="E1659" t="n">
        <v>26.63</v>
      </c>
      <c r="F1659" t="n">
        <v>23.98</v>
      </c>
      <c r="G1659" t="n">
        <v>143.91</v>
      </c>
      <c r="H1659" t="n">
        <v>2.11</v>
      </c>
      <c r="I1659" t="n">
        <v>10</v>
      </c>
      <c r="J1659" t="n">
        <v>191.16</v>
      </c>
      <c r="K1659" t="n">
        <v>50.28</v>
      </c>
      <c r="L1659" t="n">
        <v>22.75</v>
      </c>
      <c r="M1659" t="n">
        <v>8</v>
      </c>
      <c r="N1659" t="n">
        <v>38.13</v>
      </c>
      <c r="O1659" t="n">
        <v>23810.71</v>
      </c>
      <c r="P1659" t="n">
        <v>267.43</v>
      </c>
      <c r="Q1659" t="n">
        <v>452.55</v>
      </c>
      <c r="R1659" t="n">
        <v>70.84999999999999</v>
      </c>
      <c r="S1659" t="n">
        <v>57.64</v>
      </c>
      <c r="T1659" t="n">
        <v>4514.07</v>
      </c>
      <c r="U1659" t="n">
        <v>0.8100000000000001</v>
      </c>
      <c r="V1659" t="n">
        <v>0.88</v>
      </c>
      <c r="W1659" t="n">
        <v>6.81</v>
      </c>
      <c r="X1659" t="n">
        <v>0.26</v>
      </c>
      <c r="Y1659" t="n">
        <v>1</v>
      </c>
      <c r="Z1659" t="n">
        <v>10</v>
      </c>
    </row>
    <row r="1660">
      <c r="A1660" t="n">
        <v>88</v>
      </c>
      <c r="B1660" t="n">
        <v>80</v>
      </c>
      <c r="C1660" t="inlineStr">
        <is>
          <t xml:space="preserve">CONCLUIDO	</t>
        </is>
      </c>
      <c r="D1660" t="n">
        <v>3.7555</v>
      </c>
      <c r="E1660" t="n">
        <v>26.63</v>
      </c>
      <c r="F1660" t="n">
        <v>23.98</v>
      </c>
      <c r="G1660" t="n">
        <v>143.89</v>
      </c>
      <c r="H1660" t="n">
        <v>2.13</v>
      </c>
      <c r="I1660" t="n">
        <v>10</v>
      </c>
      <c r="J1660" t="n">
        <v>191.55</v>
      </c>
      <c r="K1660" t="n">
        <v>50.28</v>
      </c>
      <c r="L1660" t="n">
        <v>23</v>
      </c>
      <c r="M1660" t="n">
        <v>8</v>
      </c>
      <c r="N1660" t="n">
        <v>38.27</v>
      </c>
      <c r="O1660" t="n">
        <v>23857.96</v>
      </c>
      <c r="P1660" t="n">
        <v>266.29</v>
      </c>
      <c r="Q1660" t="n">
        <v>452.55</v>
      </c>
      <c r="R1660" t="n">
        <v>70.61</v>
      </c>
      <c r="S1660" t="n">
        <v>57.64</v>
      </c>
      <c r="T1660" t="n">
        <v>4391.53</v>
      </c>
      <c r="U1660" t="n">
        <v>0.82</v>
      </c>
      <c r="V1660" t="n">
        <v>0.88</v>
      </c>
      <c r="W1660" t="n">
        <v>6.81</v>
      </c>
      <c r="X1660" t="n">
        <v>0.26</v>
      </c>
      <c r="Y1660" t="n">
        <v>1</v>
      </c>
      <c r="Z1660" t="n">
        <v>10</v>
      </c>
    </row>
    <row r="1661">
      <c r="A1661" t="n">
        <v>89</v>
      </c>
      <c r="B1661" t="n">
        <v>80</v>
      </c>
      <c r="C1661" t="inlineStr">
        <is>
          <t xml:space="preserve">CONCLUIDO	</t>
        </is>
      </c>
      <c r="D1661" t="n">
        <v>3.7556</v>
      </c>
      <c r="E1661" t="n">
        <v>26.63</v>
      </c>
      <c r="F1661" t="n">
        <v>23.98</v>
      </c>
      <c r="G1661" t="n">
        <v>143.88</v>
      </c>
      <c r="H1661" t="n">
        <v>2.15</v>
      </c>
      <c r="I1661" t="n">
        <v>10</v>
      </c>
      <c r="J1661" t="n">
        <v>191.93</v>
      </c>
      <c r="K1661" t="n">
        <v>50.28</v>
      </c>
      <c r="L1661" t="n">
        <v>23.25</v>
      </c>
      <c r="M1661" t="n">
        <v>8</v>
      </c>
      <c r="N1661" t="n">
        <v>38.4</v>
      </c>
      <c r="O1661" t="n">
        <v>23905.27</v>
      </c>
      <c r="P1661" t="n">
        <v>264.9</v>
      </c>
      <c r="Q1661" t="n">
        <v>452.55</v>
      </c>
      <c r="R1661" t="n">
        <v>70.59999999999999</v>
      </c>
      <c r="S1661" t="n">
        <v>57.64</v>
      </c>
      <c r="T1661" t="n">
        <v>4390.07</v>
      </c>
      <c r="U1661" t="n">
        <v>0.82</v>
      </c>
      <c r="V1661" t="n">
        <v>0.88</v>
      </c>
      <c r="W1661" t="n">
        <v>6.81</v>
      </c>
      <c r="X1661" t="n">
        <v>0.26</v>
      </c>
      <c r="Y1661" t="n">
        <v>1</v>
      </c>
      <c r="Z1661" t="n">
        <v>10</v>
      </c>
    </row>
    <row r="1662">
      <c r="A1662" t="n">
        <v>90</v>
      </c>
      <c r="B1662" t="n">
        <v>80</v>
      </c>
      <c r="C1662" t="inlineStr">
        <is>
          <t xml:space="preserve">CONCLUIDO	</t>
        </is>
      </c>
      <c r="D1662" t="n">
        <v>3.7558</v>
      </c>
      <c r="E1662" t="n">
        <v>26.63</v>
      </c>
      <c r="F1662" t="n">
        <v>23.98</v>
      </c>
      <c r="G1662" t="n">
        <v>143.87</v>
      </c>
      <c r="H1662" t="n">
        <v>2.17</v>
      </c>
      <c r="I1662" t="n">
        <v>10</v>
      </c>
      <c r="J1662" t="n">
        <v>192.31</v>
      </c>
      <c r="K1662" t="n">
        <v>50.28</v>
      </c>
      <c r="L1662" t="n">
        <v>23.5</v>
      </c>
      <c r="M1662" t="n">
        <v>8</v>
      </c>
      <c r="N1662" t="n">
        <v>38.53</v>
      </c>
      <c r="O1662" t="n">
        <v>23952.62</v>
      </c>
      <c r="P1662" t="n">
        <v>263.53</v>
      </c>
      <c r="Q1662" t="n">
        <v>452.58</v>
      </c>
      <c r="R1662" t="n">
        <v>70.67</v>
      </c>
      <c r="S1662" t="n">
        <v>57.64</v>
      </c>
      <c r="T1662" t="n">
        <v>4423.84</v>
      </c>
      <c r="U1662" t="n">
        <v>0.82</v>
      </c>
      <c r="V1662" t="n">
        <v>0.88</v>
      </c>
      <c r="W1662" t="n">
        <v>6.81</v>
      </c>
      <c r="X1662" t="n">
        <v>0.25</v>
      </c>
      <c r="Y1662" t="n">
        <v>1</v>
      </c>
      <c r="Z1662" t="n">
        <v>10</v>
      </c>
    </row>
    <row r="1663">
      <c r="A1663" t="n">
        <v>91</v>
      </c>
      <c r="B1663" t="n">
        <v>80</v>
      </c>
      <c r="C1663" t="inlineStr">
        <is>
          <t xml:space="preserve">CONCLUIDO	</t>
        </is>
      </c>
      <c r="D1663" t="n">
        <v>3.7639</v>
      </c>
      <c r="E1663" t="n">
        <v>26.57</v>
      </c>
      <c r="F1663" t="n">
        <v>23.95</v>
      </c>
      <c r="G1663" t="n">
        <v>159.69</v>
      </c>
      <c r="H1663" t="n">
        <v>2.19</v>
      </c>
      <c r="I1663" t="n">
        <v>9</v>
      </c>
      <c r="J1663" t="n">
        <v>192.7</v>
      </c>
      <c r="K1663" t="n">
        <v>50.28</v>
      </c>
      <c r="L1663" t="n">
        <v>23.75</v>
      </c>
      <c r="M1663" t="n">
        <v>7</v>
      </c>
      <c r="N1663" t="n">
        <v>38.67</v>
      </c>
      <c r="O1663" t="n">
        <v>24000.01</v>
      </c>
      <c r="P1663" t="n">
        <v>263.56</v>
      </c>
      <c r="Q1663" t="n">
        <v>452.55</v>
      </c>
      <c r="R1663" t="n">
        <v>69.81</v>
      </c>
      <c r="S1663" t="n">
        <v>57.64</v>
      </c>
      <c r="T1663" t="n">
        <v>3999.57</v>
      </c>
      <c r="U1663" t="n">
        <v>0.83</v>
      </c>
      <c r="V1663" t="n">
        <v>0.89</v>
      </c>
      <c r="W1663" t="n">
        <v>6.81</v>
      </c>
      <c r="X1663" t="n">
        <v>0.23</v>
      </c>
      <c r="Y1663" t="n">
        <v>1</v>
      </c>
      <c r="Z1663" t="n">
        <v>10</v>
      </c>
    </row>
    <row r="1664">
      <c r="A1664" t="n">
        <v>92</v>
      </c>
      <c r="B1664" t="n">
        <v>80</v>
      </c>
      <c r="C1664" t="inlineStr">
        <is>
          <t xml:space="preserve">CONCLUIDO	</t>
        </is>
      </c>
      <c r="D1664" t="n">
        <v>3.7643</v>
      </c>
      <c r="E1664" t="n">
        <v>26.57</v>
      </c>
      <c r="F1664" t="n">
        <v>23.95</v>
      </c>
      <c r="G1664" t="n">
        <v>159.67</v>
      </c>
      <c r="H1664" t="n">
        <v>2.21</v>
      </c>
      <c r="I1664" t="n">
        <v>9</v>
      </c>
      <c r="J1664" t="n">
        <v>193.08</v>
      </c>
      <c r="K1664" t="n">
        <v>50.28</v>
      </c>
      <c r="L1664" t="n">
        <v>24</v>
      </c>
      <c r="M1664" t="n">
        <v>7</v>
      </c>
      <c r="N1664" t="n">
        <v>38.8</v>
      </c>
      <c r="O1664" t="n">
        <v>24047.45</v>
      </c>
      <c r="P1664" t="n">
        <v>263.54</v>
      </c>
      <c r="Q1664" t="n">
        <v>452.56</v>
      </c>
      <c r="R1664" t="n">
        <v>69.69</v>
      </c>
      <c r="S1664" t="n">
        <v>57.64</v>
      </c>
      <c r="T1664" t="n">
        <v>3937.46</v>
      </c>
      <c r="U1664" t="n">
        <v>0.83</v>
      </c>
      <c r="V1664" t="n">
        <v>0.89</v>
      </c>
      <c r="W1664" t="n">
        <v>6.81</v>
      </c>
      <c r="X1664" t="n">
        <v>0.23</v>
      </c>
      <c r="Y1664" t="n">
        <v>1</v>
      </c>
      <c r="Z1664" t="n">
        <v>10</v>
      </c>
    </row>
    <row r="1665">
      <c r="A1665" t="n">
        <v>93</v>
      </c>
      <c r="B1665" t="n">
        <v>80</v>
      </c>
      <c r="C1665" t="inlineStr">
        <is>
          <t xml:space="preserve">CONCLUIDO	</t>
        </is>
      </c>
      <c r="D1665" t="n">
        <v>3.7639</v>
      </c>
      <c r="E1665" t="n">
        <v>26.57</v>
      </c>
      <c r="F1665" t="n">
        <v>23.95</v>
      </c>
      <c r="G1665" t="n">
        <v>159.69</v>
      </c>
      <c r="H1665" t="n">
        <v>2.22</v>
      </c>
      <c r="I1665" t="n">
        <v>9</v>
      </c>
      <c r="J1665" t="n">
        <v>193.47</v>
      </c>
      <c r="K1665" t="n">
        <v>50.28</v>
      </c>
      <c r="L1665" t="n">
        <v>24.25</v>
      </c>
      <c r="M1665" t="n">
        <v>7</v>
      </c>
      <c r="N1665" t="n">
        <v>38.94</v>
      </c>
      <c r="O1665" t="n">
        <v>24094.93</v>
      </c>
      <c r="P1665" t="n">
        <v>264.22</v>
      </c>
      <c r="Q1665" t="n">
        <v>452.56</v>
      </c>
      <c r="R1665" t="n">
        <v>69.78</v>
      </c>
      <c r="S1665" t="n">
        <v>57.64</v>
      </c>
      <c r="T1665" t="n">
        <v>3982.55</v>
      </c>
      <c r="U1665" t="n">
        <v>0.83</v>
      </c>
      <c r="V1665" t="n">
        <v>0.89</v>
      </c>
      <c r="W1665" t="n">
        <v>6.81</v>
      </c>
      <c r="X1665" t="n">
        <v>0.23</v>
      </c>
      <c r="Y1665" t="n">
        <v>1</v>
      </c>
      <c r="Z1665" t="n">
        <v>10</v>
      </c>
    </row>
    <row r="1666">
      <c r="A1666" t="n">
        <v>94</v>
      </c>
      <c r="B1666" t="n">
        <v>80</v>
      </c>
      <c r="C1666" t="inlineStr">
        <is>
          <t xml:space="preserve">CONCLUIDO	</t>
        </is>
      </c>
      <c r="D1666" t="n">
        <v>3.7651</v>
      </c>
      <c r="E1666" t="n">
        <v>26.56</v>
      </c>
      <c r="F1666" t="n">
        <v>23.95</v>
      </c>
      <c r="G1666" t="n">
        <v>159.64</v>
      </c>
      <c r="H1666" t="n">
        <v>2.24</v>
      </c>
      <c r="I1666" t="n">
        <v>9</v>
      </c>
      <c r="J1666" t="n">
        <v>193.85</v>
      </c>
      <c r="K1666" t="n">
        <v>50.28</v>
      </c>
      <c r="L1666" t="n">
        <v>24.5</v>
      </c>
      <c r="M1666" t="n">
        <v>7</v>
      </c>
      <c r="N1666" t="n">
        <v>39.07</v>
      </c>
      <c r="O1666" t="n">
        <v>24142.46</v>
      </c>
      <c r="P1666" t="n">
        <v>264.62</v>
      </c>
      <c r="Q1666" t="n">
        <v>452.58</v>
      </c>
      <c r="R1666" t="n">
        <v>69.63</v>
      </c>
      <c r="S1666" t="n">
        <v>57.64</v>
      </c>
      <c r="T1666" t="n">
        <v>3908</v>
      </c>
      <c r="U1666" t="n">
        <v>0.83</v>
      </c>
      <c r="V1666" t="n">
        <v>0.89</v>
      </c>
      <c r="W1666" t="n">
        <v>6.81</v>
      </c>
      <c r="X1666" t="n">
        <v>0.22</v>
      </c>
      <c r="Y1666" t="n">
        <v>1</v>
      </c>
      <c r="Z1666" t="n">
        <v>10</v>
      </c>
    </row>
    <row r="1667">
      <c r="A1667" t="n">
        <v>95</v>
      </c>
      <c r="B1667" t="n">
        <v>80</v>
      </c>
      <c r="C1667" t="inlineStr">
        <is>
          <t xml:space="preserve">CONCLUIDO	</t>
        </is>
      </c>
      <c r="D1667" t="n">
        <v>3.7652</v>
      </c>
      <c r="E1667" t="n">
        <v>26.56</v>
      </c>
      <c r="F1667" t="n">
        <v>23.94</v>
      </c>
      <c r="G1667" t="n">
        <v>159.63</v>
      </c>
      <c r="H1667" t="n">
        <v>2.26</v>
      </c>
      <c r="I1667" t="n">
        <v>9</v>
      </c>
      <c r="J1667" t="n">
        <v>194.24</v>
      </c>
      <c r="K1667" t="n">
        <v>50.28</v>
      </c>
      <c r="L1667" t="n">
        <v>24.75</v>
      </c>
      <c r="M1667" t="n">
        <v>7</v>
      </c>
      <c r="N1667" t="n">
        <v>39.21</v>
      </c>
      <c r="O1667" t="n">
        <v>24190.04</v>
      </c>
      <c r="P1667" t="n">
        <v>264.34</v>
      </c>
      <c r="Q1667" t="n">
        <v>452.57</v>
      </c>
      <c r="R1667" t="n">
        <v>69.5</v>
      </c>
      <c r="S1667" t="n">
        <v>57.64</v>
      </c>
      <c r="T1667" t="n">
        <v>3842.7</v>
      </c>
      <c r="U1667" t="n">
        <v>0.83</v>
      </c>
      <c r="V1667" t="n">
        <v>0.89</v>
      </c>
      <c r="W1667" t="n">
        <v>6.81</v>
      </c>
      <c r="X1667" t="n">
        <v>0.22</v>
      </c>
      <c r="Y1667" t="n">
        <v>1</v>
      </c>
      <c r="Z1667" t="n">
        <v>10</v>
      </c>
    </row>
    <row r="1668">
      <c r="A1668" t="n">
        <v>96</v>
      </c>
      <c r="B1668" t="n">
        <v>80</v>
      </c>
      <c r="C1668" t="inlineStr">
        <is>
          <t xml:space="preserve">CONCLUIDO	</t>
        </is>
      </c>
      <c r="D1668" t="n">
        <v>3.7636</v>
      </c>
      <c r="E1668" t="n">
        <v>26.57</v>
      </c>
      <c r="F1668" t="n">
        <v>23.96</v>
      </c>
      <c r="G1668" t="n">
        <v>159.7</v>
      </c>
      <c r="H1668" t="n">
        <v>2.28</v>
      </c>
      <c r="I1668" t="n">
        <v>9</v>
      </c>
      <c r="J1668" t="n">
        <v>194.62</v>
      </c>
      <c r="K1668" t="n">
        <v>50.28</v>
      </c>
      <c r="L1668" t="n">
        <v>25</v>
      </c>
      <c r="M1668" t="n">
        <v>7</v>
      </c>
      <c r="N1668" t="n">
        <v>39.34</v>
      </c>
      <c r="O1668" t="n">
        <v>24237.67</v>
      </c>
      <c r="P1668" t="n">
        <v>264.17</v>
      </c>
      <c r="Q1668" t="n">
        <v>452.6</v>
      </c>
      <c r="R1668" t="n">
        <v>69.98999999999999</v>
      </c>
      <c r="S1668" t="n">
        <v>57.64</v>
      </c>
      <c r="T1668" t="n">
        <v>4086.98</v>
      </c>
      <c r="U1668" t="n">
        <v>0.82</v>
      </c>
      <c r="V1668" t="n">
        <v>0.89</v>
      </c>
      <c r="W1668" t="n">
        <v>6.81</v>
      </c>
      <c r="X1668" t="n">
        <v>0.23</v>
      </c>
      <c r="Y1668" t="n">
        <v>1</v>
      </c>
      <c r="Z1668" t="n">
        <v>10</v>
      </c>
    </row>
    <row r="1669">
      <c r="A1669" t="n">
        <v>97</v>
      </c>
      <c r="B1669" t="n">
        <v>80</v>
      </c>
      <c r="C1669" t="inlineStr">
        <is>
          <t xml:space="preserve">CONCLUIDO	</t>
        </is>
      </c>
      <c r="D1669" t="n">
        <v>3.7638</v>
      </c>
      <c r="E1669" t="n">
        <v>26.57</v>
      </c>
      <c r="F1669" t="n">
        <v>23.95</v>
      </c>
      <c r="G1669" t="n">
        <v>159.7</v>
      </c>
      <c r="H1669" t="n">
        <v>2.3</v>
      </c>
      <c r="I1669" t="n">
        <v>9</v>
      </c>
      <c r="J1669" t="n">
        <v>195.01</v>
      </c>
      <c r="K1669" t="n">
        <v>50.28</v>
      </c>
      <c r="L1669" t="n">
        <v>25.25</v>
      </c>
      <c r="M1669" t="n">
        <v>7</v>
      </c>
      <c r="N1669" t="n">
        <v>39.48</v>
      </c>
      <c r="O1669" t="n">
        <v>24285.33</v>
      </c>
      <c r="P1669" t="n">
        <v>263.94</v>
      </c>
      <c r="Q1669" t="n">
        <v>452.57</v>
      </c>
      <c r="R1669" t="n">
        <v>69.92</v>
      </c>
      <c r="S1669" t="n">
        <v>57.64</v>
      </c>
      <c r="T1669" t="n">
        <v>4053.41</v>
      </c>
      <c r="U1669" t="n">
        <v>0.82</v>
      </c>
      <c r="V1669" t="n">
        <v>0.89</v>
      </c>
      <c r="W1669" t="n">
        <v>6.81</v>
      </c>
      <c r="X1669" t="n">
        <v>0.23</v>
      </c>
      <c r="Y1669" t="n">
        <v>1</v>
      </c>
      <c r="Z1669" t="n">
        <v>10</v>
      </c>
    </row>
    <row r="1670">
      <c r="A1670" t="n">
        <v>98</v>
      </c>
      <c r="B1670" t="n">
        <v>80</v>
      </c>
      <c r="C1670" t="inlineStr">
        <is>
          <t xml:space="preserve">CONCLUIDO	</t>
        </is>
      </c>
      <c r="D1670" t="n">
        <v>3.7641</v>
      </c>
      <c r="E1670" t="n">
        <v>26.57</v>
      </c>
      <c r="F1670" t="n">
        <v>23.95</v>
      </c>
      <c r="G1670" t="n">
        <v>159.68</v>
      </c>
      <c r="H1670" t="n">
        <v>2.32</v>
      </c>
      <c r="I1670" t="n">
        <v>9</v>
      </c>
      <c r="J1670" t="n">
        <v>195.4</v>
      </c>
      <c r="K1670" t="n">
        <v>50.28</v>
      </c>
      <c r="L1670" t="n">
        <v>25.5</v>
      </c>
      <c r="M1670" t="n">
        <v>7</v>
      </c>
      <c r="N1670" t="n">
        <v>39.62</v>
      </c>
      <c r="O1670" t="n">
        <v>24333.05</v>
      </c>
      <c r="P1670" t="n">
        <v>263.24</v>
      </c>
      <c r="Q1670" t="n">
        <v>452.59</v>
      </c>
      <c r="R1670" t="n">
        <v>69.73999999999999</v>
      </c>
      <c r="S1670" t="n">
        <v>57.64</v>
      </c>
      <c r="T1670" t="n">
        <v>3963.04</v>
      </c>
      <c r="U1670" t="n">
        <v>0.83</v>
      </c>
      <c r="V1670" t="n">
        <v>0.89</v>
      </c>
      <c r="W1670" t="n">
        <v>6.81</v>
      </c>
      <c r="X1670" t="n">
        <v>0.23</v>
      </c>
      <c r="Y1670" t="n">
        <v>1</v>
      </c>
      <c r="Z1670" t="n">
        <v>10</v>
      </c>
    </row>
    <row r="1671">
      <c r="A1671" t="n">
        <v>99</v>
      </c>
      <c r="B1671" t="n">
        <v>80</v>
      </c>
      <c r="C1671" t="inlineStr">
        <is>
          <t xml:space="preserve">CONCLUIDO	</t>
        </is>
      </c>
      <c r="D1671" t="n">
        <v>3.7632</v>
      </c>
      <c r="E1671" t="n">
        <v>26.57</v>
      </c>
      <c r="F1671" t="n">
        <v>23.96</v>
      </c>
      <c r="G1671" t="n">
        <v>159.72</v>
      </c>
      <c r="H1671" t="n">
        <v>2.33</v>
      </c>
      <c r="I1671" t="n">
        <v>9</v>
      </c>
      <c r="J1671" t="n">
        <v>195.78</v>
      </c>
      <c r="K1671" t="n">
        <v>50.28</v>
      </c>
      <c r="L1671" t="n">
        <v>25.75</v>
      </c>
      <c r="M1671" t="n">
        <v>7</v>
      </c>
      <c r="N1671" t="n">
        <v>39.75</v>
      </c>
      <c r="O1671" t="n">
        <v>24380.81</v>
      </c>
      <c r="P1671" t="n">
        <v>262.11</v>
      </c>
      <c r="Q1671" t="n">
        <v>452.6</v>
      </c>
      <c r="R1671" t="n">
        <v>69.91</v>
      </c>
      <c r="S1671" t="n">
        <v>57.64</v>
      </c>
      <c r="T1671" t="n">
        <v>4046.49</v>
      </c>
      <c r="U1671" t="n">
        <v>0.82</v>
      </c>
      <c r="V1671" t="n">
        <v>0.88</v>
      </c>
      <c r="W1671" t="n">
        <v>6.81</v>
      </c>
      <c r="X1671" t="n">
        <v>0.23</v>
      </c>
      <c r="Y1671" t="n">
        <v>1</v>
      </c>
      <c r="Z1671" t="n">
        <v>10</v>
      </c>
    </row>
    <row r="1672">
      <c r="A1672" t="n">
        <v>100</v>
      </c>
      <c r="B1672" t="n">
        <v>80</v>
      </c>
      <c r="C1672" t="inlineStr">
        <is>
          <t xml:space="preserve">CONCLUIDO	</t>
        </is>
      </c>
      <c r="D1672" t="n">
        <v>3.7635</v>
      </c>
      <c r="E1672" t="n">
        <v>26.57</v>
      </c>
      <c r="F1672" t="n">
        <v>23.96</v>
      </c>
      <c r="G1672" t="n">
        <v>159.71</v>
      </c>
      <c r="H1672" t="n">
        <v>2.35</v>
      </c>
      <c r="I1672" t="n">
        <v>9</v>
      </c>
      <c r="J1672" t="n">
        <v>196.17</v>
      </c>
      <c r="K1672" t="n">
        <v>50.28</v>
      </c>
      <c r="L1672" t="n">
        <v>26</v>
      </c>
      <c r="M1672" t="n">
        <v>7</v>
      </c>
      <c r="N1672" t="n">
        <v>39.89</v>
      </c>
      <c r="O1672" t="n">
        <v>24428.62</v>
      </c>
      <c r="P1672" t="n">
        <v>261.76</v>
      </c>
      <c r="Q1672" t="n">
        <v>452.61</v>
      </c>
      <c r="R1672" t="n">
        <v>69.98999999999999</v>
      </c>
      <c r="S1672" t="n">
        <v>57.64</v>
      </c>
      <c r="T1672" t="n">
        <v>4086.43</v>
      </c>
      <c r="U1672" t="n">
        <v>0.82</v>
      </c>
      <c r="V1672" t="n">
        <v>0.89</v>
      </c>
      <c r="W1672" t="n">
        <v>6.81</v>
      </c>
      <c r="X1672" t="n">
        <v>0.23</v>
      </c>
      <c r="Y1672" t="n">
        <v>1</v>
      </c>
      <c r="Z1672" t="n">
        <v>10</v>
      </c>
    </row>
    <row r="1673">
      <c r="A1673" t="n">
        <v>101</v>
      </c>
      <c r="B1673" t="n">
        <v>80</v>
      </c>
      <c r="C1673" t="inlineStr">
        <is>
          <t xml:space="preserve">CONCLUIDO	</t>
        </is>
      </c>
      <c r="D1673" t="n">
        <v>3.7624</v>
      </c>
      <c r="E1673" t="n">
        <v>26.58</v>
      </c>
      <c r="F1673" t="n">
        <v>23.96</v>
      </c>
      <c r="G1673" t="n">
        <v>159.76</v>
      </c>
      <c r="H1673" t="n">
        <v>2.37</v>
      </c>
      <c r="I1673" t="n">
        <v>9</v>
      </c>
      <c r="J1673" t="n">
        <v>196.56</v>
      </c>
      <c r="K1673" t="n">
        <v>50.28</v>
      </c>
      <c r="L1673" t="n">
        <v>26.25</v>
      </c>
      <c r="M1673" t="n">
        <v>7</v>
      </c>
      <c r="N1673" t="n">
        <v>40.03</v>
      </c>
      <c r="O1673" t="n">
        <v>24476.48</v>
      </c>
      <c r="P1673" t="n">
        <v>261.27</v>
      </c>
      <c r="Q1673" t="n">
        <v>452.6</v>
      </c>
      <c r="R1673" t="n">
        <v>70.14</v>
      </c>
      <c r="S1673" t="n">
        <v>57.64</v>
      </c>
      <c r="T1673" t="n">
        <v>4165.13</v>
      </c>
      <c r="U1673" t="n">
        <v>0.82</v>
      </c>
      <c r="V1673" t="n">
        <v>0.88</v>
      </c>
      <c r="W1673" t="n">
        <v>6.81</v>
      </c>
      <c r="X1673" t="n">
        <v>0.24</v>
      </c>
      <c r="Y1673" t="n">
        <v>1</v>
      </c>
      <c r="Z1673" t="n">
        <v>10</v>
      </c>
    </row>
    <row r="1674">
      <c r="A1674" t="n">
        <v>102</v>
      </c>
      <c r="B1674" t="n">
        <v>80</v>
      </c>
      <c r="C1674" t="inlineStr">
        <is>
          <t xml:space="preserve">CONCLUIDO	</t>
        </is>
      </c>
      <c r="D1674" t="n">
        <v>3.7631</v>
      </c>
      <c r="E1674" t="n">
        <v>26.57</v>
      </c>
      <c r="F1674" t="n">
        <v>23.96</v>
      </c>
      <c r="G1674" t="n">
        <v>159.73</v>
      </c>
      <c r="H1674" t="n">
        <v>2.39</v>
      </c>
      <c r="I1674" t="n">
        <v>9</v>
      </c>
      <c r="J1674" t="n">
        <v>196.95</v>
      </c>
      <c r="K1674" t="n">
        <v>50.28</v>
      </c>
      <c r="L1674" t="n">
        <v>26.5</v>
      </c>
      <c r="M1674" t="n">
        <v>7</v>
      </c>
      <c r="N1674" t="n">
        <v>40.17</v>
      </c>
      <c r="O1674" t="n">
        <v>24524.38</v>
      </c>
      <c r="P1674" t="n">
        <v>260.28</v>
      </c>
      <c r="Q1674" t="n">
        <v>452.57</v>
      </c>
      <c r="R1674" t="n">
        <v>70</v>
      </c>
      <c r="S1674" t="n">
        <v>57.64</v>
      </c>
      <c r="T1674" t="n">
        <v>4093.33</v>
      </c>
      <c r="U1674" t="n">
        <v>0.82</v>
      </c>
      <c r="V1674" t="n">
        <v>0.88</v>
      </c>
      <c r="W1674" t="n">
        <v>6.81</v>
      </c>
      <c r="X1674" t="n">
        <v>0.24</v>
      </c>
      <c r="Y1674" t="n">
        <v>1</v>
      </c>
      <c r="Z1674" t="n">
        <v>10</v>
      </c>
    </row>
    <row r="1675">
      <c r="A1675" t="n">
        <v>103</v>
      </c>
      <c r="B1675" t="n">
        <v>80</v>
      </c>
      <c r="C1675" t="inlineStr">
        <is>
          <t xml:space="preserve">CONCLUIDO	</t>
        </is>
      </c>
      <c r="D1675" t="n">
        <v>3.7728</v>
      </c>
      <c r="E1675" t="n">
        <v>26.51</v>
      </c>
      <c r="F1675" t="n">
        <v>23.92</v>
      </c>
      <c r="G1675" t="n">
        <v>179.43</v>
      </c>
      <c r="H1675" t="n">
        <v>2.41</v>
      </c>
      <c r="I1675" t="n">
        <v>8</v>
      </c>
      <c r="J1675" t="n">
        <v>197.34</v>
      </c>
      <c r="K1675" t="n">
        <v>50.28</v>
      </c>
      <c r="L1675" t="n">
        <v>26.75</v>
      </c>
      <c r="M1675" t="n">
        <v>6</v>
      </c>
      <c r="N1675" t="n">
        <v>40.31</v>
      </c>
      <c r="O1675" t="n">
        <v>24572.33</v>
      </c>
      <c r="P1675" t="n">
        <v>259.46</v>
      </c>
      <c r="Q1675" t="n">
        <v>452.59</v>
      </c>
      <c r="R1675" t="n">
        <v>68.75</v>
      </c>
      <c r="S1675" t="n">
        <v>57.64</v>
      </c>
      <c r="T1675" t="n">
        <v>3471.44</v>
      </c>
      <c r="U1675" t="n">
        <v>0.84</v>
      </c>
      <c r="V1675" t="n">
        <v>0.89</v>
      </c>
      <c r="W1675" t="n">
        <v>6.81</v>
      </c>
      <c r="X1675" t="n">
        <v>0.2</v>
      </c>
      <c r="Y1675" t="n">
        <v>1</v>
      </c>
      <c r="Z1675" t="n">
        <v>10</v>
      </c>
    </row>
    <row r="1676">
      <c r="A1676" t="n">
        <v>104</v>
      </c>
      <c r="B1676" t="n">
        <v>80</v>
      </c>
      <c r="C1676" t="inlineStr">
        <is>
          <t xml:space="preserve">CONCLUIDO	</t>
        </is>
      </c>
      <c r="D1676" t="n">
        <v>3.7734</v>
      </c>
      <c r="E1676" t="n">
        <v>26.5</v>
      </c>
      <c r="F1676" t="n">
        <v>23.92</v>
      </c>
      <c r="G1676" t="n">
        <v>179.39</v>
      </c>
      <c r="H1676" t="n">
        <v>2.42</v>
      </c>
      <c r="I1676" t="n">
        <v>8</v>
      </c>
      <c r="J1676" t="n">
        <v>197.73</v>
      </c>
      <c r="K1676" t="n">
        <v>50.28</v>
      </c>
      <c r="L1676" t="n">
        <v>27</v>
      </c>
      <c r="M1676" t="n">
        <v>6</v>
      </c>
      <c r="N1676" t="n">
        <v>40.45</v>
      </c>
      <c r="O1676" t="n">
        <v>24620.33</v>
      </c>
      <c r="P1676" t="n">
        <v>259.55</v>
      </c>
      <c r="Q1676" t="n">
        <v>452.56</v>
      </c>
      <c r="R1676" t="n">
        <v>68.75</v>
      </c>
      <c r="S1676" t="n">
        <v>57.64</v>
      </c>
      <c r="T1676" t="n">
        <v>3474.95</v>
      </c>
      <c r="U1676" t="n">
        <v>0.84</v>
      </c>
      <c r="V1676" t="n">
        <v>0.89</v>
      </c>
      <c r="W1676" t="n">
        <v>6.81</v>
      </c>
      <c r="X1676" t="n">
        <v>0.2</v>
      </c>
      <c r="Y1676" t="n">
        <v>1</v>
      </c>
      <c r="Z1676" t="n">
        <v>10</v>
      </c>
    </row>
    <row r="1677">
      <c r="A1677" t="n">
        <v>105</v>
      </c>
      <c r="B1677" t="n">
        <v>80</v>
      </c>
      <c r="C1677" t="inlineStr">
        <is>
          <t xml:space="preserve">CONCLUIDO	</t>
        </is>
      </c>
      <c r="D1677" t="n">
        <v>3.7746</v>
      </c>
      <c r="E1677" t="n">
        <v>26.49</v>
      </c>
      <c r="F1677" t="n">
        <v>23.91</v>
      </c>
      <c r="G1677" t="n">
        <v>179.33</v>
      </c>
      <c r="H1677" t="n">
        <v>2.44</v>
      </c>
      <c r="I1677" t="n">
        <v>8</v>
      </c>
      <c r="J1677" t="n">
        <v>198.12</v>
      </c>
      <c r="K1677" t="n">
        <v>50.28</v>
      </c>
      <c r="L1677" t="n">
        <v>27.25</v>
      </c>
      <c r="M1677" t="n">
        <v>6</v>
      </c>
      <c r="N1677" t="n">
        <v>40.59</v>
      </c>
      <c r="O1677" t="n">
        <v>24668.37</v>
      </c>
      <c r="P1677" t="n">
        <v>259.47</v>
      </c>
      <c r="Q1677" t="n">
        <v>452.57</v>
      </c>
      <c r="R1677" t="n">
        <v>68.41</v>
      </c>
      <c r="S1677" t="n">
        <v>57.64</v>
      </c>
      <c r="T1677" t="n">
        <v>3302.34</v>
      </c>
      <c r="U1677" t="n">
        <v>0.84</v>
      </c>
      <c r="V1677" t="n">
        <v>0.89</v>
      </c>
      <c r="W1677" t="n">
        <v>6.81</v>
      </c>
      <c r="X1677" t="n">
        <v>0.19</v>
      </c>
      <c r="Y1677" t="n">
        <v>1</v>
      </c>
      <c r="Z1677" t="n">
        <v>10</v>
      </c>
    </row>
    <row r="1678">
      <c r="A1678" t="n">
        <v>106</v>
      </c>
      <c r="B1678" t="n">
        <v>80</v>
      </c>
      <c r="C1678" t="inlineStr">
        <is>
          <t xml:space="preserve">CONCLUIDO	</t>
        </is>
      </c>
      <c r="D1678" t="n">
        <v>3.7727</v>
      </c>
      <c r="E1678" t="n">
        <v>26.51</v>
      </c>
      <c r="F1678" t="n">
        <v>23.92</v>
      </c>
      <c r="G1678" t="n">
        <v>179.43</v>
      </c>
      <c r="H1678" t="n">
        <v>2.46</v>
      </c>
      <c r="I1678" t="n">
        <v>8</v>
      </c>
      <c r="J1678" t="n">
        <v>198.51</v>
      </c>
      <c r="K1678" t="n">
        <v>50.28</v>
      </c>
      <c r="L1678" t="n">
        <v>27.5</v>
      </c>
      <c r="M1678" t="n">
        <v>6</v>
      </c>
      <c r="N1678" t="n">
        <v>40.73</v>
      </c>
      <c r="O1678" t="n">
        <v>24716.47</v>
      </c>
      <c r="P1678" t="n">
        <v>259.66</v>
      </c>
      <c r="Q1678" t="n">
        <v>452.55</v>
      </c>
      <c r="R1678" t="n">
        <v>68.89</v>
      </c>
      <c r="S1678" t="n">
        <v>57.64</v>
      </c>
      <c r="T1678" t="n">
        <v>3541.72</v>
      </c>
      <c r="U1678" t="n">
        <v>0.84</v>
      </c>
      <c r="V1678" t="n">
        <v>0.89</v>
      </c>
      <c r="W1678" t="n">
        <v>6.81</v>
      </c>
      <c r="X1678" t="n">
        <v>0.2</v>
      </c>
      <c r="Y1678" t="n">
        <v>1</v>
      </c>
      <c r="Z1678" t="n">
        <v>10</v>
      </c>
    </row>
    <row r="1679">
      <c r="A1679" t="n">
        <v>107</v>
      </c>
      <c r="B1679" t="n">
        <v>80</v>
      </c>
      <c r="C1679" t="inlineStr">
        <is>
          <t xml:space="preserve">CONCLUIDO	</t>
        </is>
      </c>
      <c r="D1679" t="n">
        <v>3.7745</v>
      </c>
      <c r="E1679" t="n">
        <v>26.49</v>
      </c>
      <c r="F1679" t="n">
        <v>23.91</v>
      </c>
      <c r="G1679" t="n">
        <v>179.33</v>
      </c>
      <c r="H1679" t="n">
        <v>2.48</v>
      </c>
      <c r="I1679" t="n">
        <v>8</v>
      </c>
      <c r="J1679" t="n">
        <v>198.9</v>
      </c>
      <c r="K1679" t="n">
        <v>50.28</v>
      </c>
      <c r="L1679" t="n">
        <v>27.75</v>
      </c>
      <c r="M1679" t="n">
        <v>6</v>
      </c>
      <c r="N1679" t="n">
        <v>40.87</v>
      </c>
      <c r="O1679" t="n">
        <v>24764.61</v>
      </c>
      <c r="P1679" t="n">
        <v>259.2</v>
      </c>
      <c r="Q1679" t="n">
        <v>452.56</v>
      </c>
      <c r="R1679" t="n">
        <v>68.41</v>
      </c>
      <c r="S1679" t="n">
        <v>57.64</v>
      </c>
      <c r="T1679" t="n">
        <v>3304.73</v>
      </c>
      <c r="U1679" t="n">
        <v>0.84</v>
      </c>
      <c r="V1679" t="n">
        <v>0.89</v>
      </c>
      <c r="W1679" t="n">
        <v>6.81</v>
      </c>
      <c r="X1679" t="n">
        <v>0.19</v>
      </c>
      <c r="Y1679" t="n">
        <v>1</v>
      </c>
      <c r="Z1679" t="n">
        <v>10</v>
      </c>
    </row>
    <row r="1680">
      <c r="A1680" t="n">
        <v>108</v>
      </c>
      <c r="B1680" t="n">
        <v>80</v>
      </c>
      <c r="C1680" t="inlineStr">
        <is>
          <t xml:space="preserve">CONCLUIDO	</t>
        </is>
      </c>
      <c r="D1680" t="n">
        <v>3.7738</v>
      </c>
      <c r="E1680" t="n">
        <v>26.5</v>
      </c>
      <c r="F1680" t="n">
        <v>23.92</v>
      </c>
      <c r="G1680" t="n">
        <v>179.37</v>
      </c>
      <c r="H1680" t="n">
        <v>2.49</v>
      </c>
      <c r="I1680" t="n">
        <v>8</v>
      </c>
      <c r="J1680" t="n">
        <v>199.29</v>
      </c>
      <c r="K1680" t="n">
        <v>50.28</v>
      </c>
      <c r="L1680" t="n">
        <v>28</v>
      </c>
      <c r="M1680" t="n">
        <v>6</v>
      </c>
      <c r="N1680" t="n">
        <v>41.01</v>
      </c>
      <c r="O1680" t="n">
        <v>24812.8</v>
      </c>
      <c r="P1680" t="n">
        <v>259.12</v>
      </c>
      <c r="Q1680" t="n">
        <v>452.56</v>
      </c>
      <c r="R1680" t="n">
        <v>68.58</v>
      </c>
      <c r="S1680" t="n">
        <v>57.64</v>
      </c>
      <c r="T1680" t="n">
        <v>3385.83</v>
      </c>
      <c r="U1680" t="n">
        <v>0.84</v>
      </c>
      <c r="V1680" t="n">
        <v>0.89</v>
      </c>
      <c r="W1680" t="n">
        <v>6.81</v>
      </c>
      <c r="X1680" t="n">
        <v>0.19</v>
      </c>
      <c r="Y1680" t="n">
        <v>1</v>
      </c>
      <c r="Z1680" t="n">
        <v>10</v>
      </c>
    </row>
    <row r="1681">
      <c r="A1681" t="n">
        <v>109</v>
      </c>
      <c r="B1681" t="n">
        <v>80</v>
      </c>
      <c r="C1681" t="inlineStr">
        <is>
          <t xml:space="preserve">CONCLUIDO	</t>
        </is>
      </c>
      <c r="D1681" t="n">
        <v>3.773</v>
      </c>
      <c r="E1681" t="n">
        <v>26.5</v>
      </c>
      <c r="F1681" t="n">
        <v>23.92</v>
      </c>
      <c r="G1681" t="n">
        <v>179.42</v>
      </c>
      <c r="H1681" t="n">
        <v>2.51</v>
      </c>
      <c r="I1681" t="n">
        <v>8</v>
      </c>
      <c r="J1681" t="n">
        <v>199.68</v>
      </c>
      <c r="K1681" t="n">
        <v>50.28</v>
      </c>
      <c r="L1681" t="n">
        <v>28.25</v>
      </c>
      <c r="M1681" t="n">
        <v>6</v>
      </c>
      <c r="N1681" t="n">
        <v>41.15</v>
      </c>
      <c r="O1681" t="n">
        <v>24861.03</v>
      </c>
      <c r="P1681" t="n">
        <v>259.04</v>
      </c>
      <c r="Q1681" t="n">
        <v>452.55</v>
      </c>
      <c r="R1681" t="n">
        <v>68.83</v>
      </c>
      <c r="S1681" t="n">
        <v>57.64</v>
      </c>
      <c r="T1681" t="n">
        <v>3513.15</v>
      </c>
      <c r="U1681" t="n">
        <v>0.84</v>
      </c>
      <c r="V1681" t="n">
        <v>0.89</v>
      </c>
      <c r="W1681" t="n">
        <v>6.81</v>
      </c>
      <c r="X1681" t="n">
        <v>0.2</v>
      </c>
      <c r="Y1681" t="n">
        <v>1</v>
      </c>
      <c r="Z1681" t="n">
        <v>10</v>
      </c>
    </row>
    <row r="1682">
      <c r="A1682" t="n">
        <v>110</v>
      </c>
      <c r="B1682" t="n">
        <v>80</v>
      </c>
      <c r="C1682" t="inlineStr">
        <is>
          <t xml:space="preserve">CONCLUIDO	</t>
        </is>
      </c>
      <c r="D1682" t="n">
        <v>3.7727</v>
      </c>
      <c r="E1682" t="n">
        <v>26.51</v>
      </c>
      <c r="F1682" t="n">
        <v>23.92</v>
      </c>
      <c r="G1682" t="n">
        <v>179.43</v>
      </c>
      <c r="H1682" t="n">
        <v>2.53</v>
      </c>
      <c r="I1682" t="n">
        <v>8</v>
      </c>
      <c r="J1682" t="n">
        <v>200.07</v>
      </c>
      <c r="K1682" t="n">
        <v>50.28</v>
      </c>
      <c r="L1682" t="n">
        <v>28.5</v>
      </c>
      <c r="M1682" t="n">
        <v>6</v>
      </c>
      <c r="N1682" t="n">
        <v>41.29</v>
      </c>
      <c r="O1682" t="n">
        <v>24909.32</v>
      </c>
      <c r="P1682" t="n">
        <v>258.69</v>
      </c>
      <c r="Q1682" t="n">
        <v>452.56</v>
      </c>
      <c r="R1682" t="n">
        <v>68.75</v>
      </c>
      <c r="S1682" t="n">
        <v>57.64</v>
      </c>
      <c r="T1682" t="n">
        <v>3470.65</v>
      </c>
      <c r="U1682" t="n">
        <v>0.84</v>
      </c>
      <c r="V1682" t="n">
        <v>0.89</v>
      </c>
      <c r="W1682" t="n">
        <v>6.81</v>
      </c>
      <c r="X1682" t="n">
        <v>0.2</v>
      </c>
      <c r="Y1682" t="n">
        <v>1</v>
      </c>
      <c r="Z1682" t="n">
        <v>10</v>
      </c>
    </row>
    <row r="1683">
      <c r="A1683" t="n">
        <v>111</v>
      </c>
      <c r="B1683" t="n">
        <v>80</v>
      </c>
      <c r="C1683" t="inlineStr">
        <is>
          <t xml:space="preserve">CONCLUIDO	</t>
        </is>
      </c>
      <c r="D1683" t="n">
        <v>3.7729</v>
      </c>
      <c r="E1683" t="n">
        <v>26.5</v>
      </c>
      <c r="F1683" t="n">
        <v>23.92</v>
      </c>
      <c r="G1683" t="n">
        <v>179.42</v>
      </c>
      <c r="H1683" t="n">
        <v>2.55</v>
      </c>
      <c r="I1683" t="n">
        <v>8</v>
      </c>
      <c r="J1683" t="n">
        <v>200.46</v>
      </c>
      <c r="K1683" t="n">
        <v>50.28</v>
      </c>
      <c r="L1683" t="n">
        <v>28.75</v>
      </c>
      <c r="M1683" t="n">
        <v>6</v>
      </c>
      <c r="N1683" t="n">
        <v>41.43</v>
      </c>
      <c r="O1683" t="n">
        <v>24957.65</v>
      </c>
      <c r="P1683" t="n">
        <v>257.55</v>
      </c>
      <c r="Q1683" t="n">
        <v>452.56</v>
      </c>
      <c r="R1683" t="n">
        <v>68.76000000000001</v>
      </c>
      <c r="S1683" t="n">
        <v>57.64</v>
      </c>
      <c r="T1683" t="n">
        <v>3477.06</v>
      </c>
      <c r="U1683" t="n">
        <v>0.84</v>
      </c>
      <c r="V1683" t="n">
        <v>0.89</v>
      </c>
      <c r="W1683" t="n">
        <v>6.81</v>
      </c>
      <c r="X1683" t="n">
        <v>0.2</v>
      </c>
      <c r="Y1683" t="n">
        <v>1</v>
      </c>
      <c r="Z1683" t="n">
        <v>10</v>
      </c>
    </row>
    <row r="1684">
      <c r="A1684" t="n">
        <v>112</v>
      </c>
      <c r="B1684" t="n">
        <v>80</v>
      </c>
      <c r="C1684" t="inlineStr">
        <is>
          <t xml:space="preserve">CONCLUIDO	</t>
        </is>
      </c>
      <c r="D1684" t="n">
        <v>3.7731</v>
      </c>
      <c r="E1684" t="n">
        <v>26.5</v>
      </c>
      <c r="F1684" t="n">
        <v>23.92</v>
      </c>
      <c r="G1684" t="n">
        <v>179.41</v>
      </c>
      <c r="H1684" t="n">
        <v>2.56</v>
      </c>
      <c r="I1684" t="n">
        <v>8</v>
      </c>
      <c r="J1684" t="n">
        <v>200.85</v>
      </c>
      <c r="K1684" t="n">
        <v>50.28</v>
      </c>
      <c r="L1684" t="n">
        <v>29</v>
      </c>
      <c r="M1684" t="n">
        <v>6</v>
      </c>
      <c r="N1684" t="n">
        <v>41.57</v>
      </c>
      <c r="O1684" t="n">
        <v>25006.03</v>
      </c>
      <c r="P1684" t="n">
        <v>256.64</v>
      </c>
      <c r="Q1684" t="n">
        <v>452.55</v>
      </c>
      <c r="R1684" t="n">
        <v>68.83</v>
      </c>
      <c r="S1684" t="n">
        <v>57.64</v>
      </c>
      <c r="T1684" t="n">
        <v>3512.94</v>
      </c>
      <c r="U1684" t="n">
        <v>0.84</v>
      </c>
      <c r="V1684" t="n">
        <v>0.89</v>
      </c>
      <c r="W1684" t="n">
        <v>6.8</v>
      </c>
      <c r="X1684" t="n">
        <v>0.2</v>
      </c>
      <c r="Y1684" t="n">
        <v>1</v>
      </c>
      <c r="Z1684" t="n">
        <v>10</v>
      </c>
    </row>
    <row r="1685">
      <c r="A1685" t="n">
        <v>113</v>
      </c>
      <c r="B1685" t="n">
        <v>80</v>
      </c>
      <c r="C1685" t="inlineStr">
        <is>
          <t xml:space="preserve">CONCLUIDO	</t>
        </is>
      </c>
      <c r="D1685" t="n">
        <v>3.7722</v>
      </c>
      <c r="E1685" t="n">
        <v>26.51</v>
      </c>
      <c r="F1685" t="n">
        <v>23.93</v>
      </c>
      <c r="G1685" t="n">
        <v>179.46</v>
      </c>
      <c r="H1685" t="n">
        <v>2.58</v>
      </c>
      <c r="I1685" t="n">
        <v>8</v>
      </c>
      <c r="J1685" t="n">
        <v>201.25</v>
      </c>
      <c r="K1685" t="n">
        <v>50.28</v>
      </c>
      <c r="L1685" t="n">
        <v>29.25</v>
      </c>
      <c r="M1685" t="n">
        <v>6</v>
      </c>
      <c r="N1685" t="n">
        <v>41.72</v>
      </c>
      <c r="O1685" t="n">
        <v>25054.46</v>
      </c>
      <c r="P1685" t="n">
        <v>255.67</v>
      </c>
      <c r="Q1685" t="n">
        <v>452.55</v>
      </c>
      <c r="R1685" t="n">
        <v>68.98</v>
      </c>
      <c r="S1685" t="n">
        <v>57.64</v>
      </c>
      <c r="T1685" t="n">
        <v>3585.76</v>
      </c>
      <c r="U1685" t="n">
        <v>0.84</v>
      </c>
      <c r="V1685" t="n">
        <v>0.89</v>
      </c>
      <c r="W1685" t="n">
        <v>6.81</v>
      </c>
      <c r="X1685" t="n">
        <v>0.2</v>
      </c>
      <c r="Y1685" t="n">
        <v>1</v>
      </c>
      <c r="Z1685" t="n">
        <v>10</v>
      </c>
    </row>
    <row r="1686">
      <c r="A1686" t="n">
        <v>114</v>
      </c>
      <c r="B1686" t="n">
        <v>80</v>
      </c>
      <c r="C1686" t="inlineStr">
        <is>
          <t xml:space="preserve">CONCLUIDO	</t>
        </is>
      </c>
      <c r="D1686" t="n">
        <v>3.7718</v>
      </c>
      <c r="E1686" t="n">
        <v>26.51</v>
      </c>
      <c r="F1686" t="n">
        <v>23.93</v>
      </c>
      <c r="G1686" t="n">
        <v>179.47</v>
      </c>
      <c r="H1686" t="n">
        <v>2.6</v>
      </c>
      <c r="I1686" t="n">
        <v>8</v>
      </c>
      <c r="J1686" t="n">
        <v>201.64</v>
      </c>
      <c r="K1686" t="n">
        <v>50.28</v>
      </c>
      <c r="L1686" t="n">
        <v>29.5</v>
      </c>
      <c r="M1686" t="n">
        <v>6</v>
      </c>
      <c r="N1686" t="n">
        <v>41.86</v>
      </c>
      <c r="O1686" t="n">
        <v>25102.94</v>
      </c>
      <c r="P1686" t="n">
        <v>254.41</v>
      </c>
      <c r="Q1686" t="n">
        <v>452.57</v>
      </c>
      <c r="R1686" t="n">
        <v>69.08</v>
      </c>
      <c r="S1686" t="n">
        <v>57.64</v>
      </c>
      <c r="T1686" t="n">
        <v>3636.45</v>
      </c>
      <c r="U1686" t="n">
        <v>0.83</v>
      </c>
      <c r="V1686" t="n">
        <v>0.89</v>
      </c>
      <c r="W1686" t="n">
        <v>6.81</v>
      </c>
      <c r="X1686" t="n">
        <v>0.21</v>
      </c>
      <c r="Y1686" t="n">
        <v>1</v>
      </c>
      <c r="Z1686" t="n">
        <v>10</v>
      </c>
    </row>
    <row r="1687">
      <c r="A1687" t="n">
        <v>115</v>
      </c>
      <c r="B1687" t="n">
        <v>80</v>
      </c>
      <c r="C1687" t="inlineStr">
        <is>
          <t xml:space="preserve">CONCLUIDO	</t>
        </is>
      </c>
      <c r="D1687" t="n">
        <v>3.7718</v>
      </c>
      <c r="E1687" t="n">
        <v>26.51</v>
      </c>
      <c r="F1687" t="n">
        <v>23.93</v>
      </c>
      <c r="G1687" t="n">
        <v>179.48</v>
      </c>
      <c r="H1687" t="n">
        <v>2.61</v>
      </c>
      <c r="I1687" t="n">
        <v>8</v>
      </c>
      <c r="J1687" t="n">
        <v>202.03</v>
      </c>
      <c r="K1687" t="n">
        <v>50.28</v>
      </c>
      <c r="L1687" t="n">
        <v>29.75</v>
      </c>
      <c r="M1687" t="n">
        <v>5</v>
      </c>
      <c r="N1687" t="n">
        <v>42</v>
      </c>
      <c r="O1687" t="n">
        <v>25151.46</v>
      </c>
      <c r="P1687" t="n">
        <v>252.28</v>
      </c>
      <c r="Q1687" t="n">
        <v>452.61</v>
      </c>
      <c r="R1687" t="n">
        <v>69.12</v>
      </c>
      <c r="S1687" t="n">
        <v>57.64</v>
      </c>
      <c r="T1687" t="n">
        <v>3657.13</v>
      </c>
      <c r="U1687" t="n">
        <v>0.83</v>
      </c>
      <c r="V1687" t="n">
        <v>0.89</v>
      </c>
      <c r="W1687" t="n">
        <v>6.81</v>
      </c>
      <c r="X1687" t="n">
        <v>0.21</v>
      </c>
      <c r="Y1687" t="n">
        <v>1</v>
      </c>
      <c r="Z1687" t="n">
        <v>10</v>
      </c>
    </row>
    <row r="1688">
      <c r="A1688" t="n">
        <v>116</v>
      </c>
      <c r="B1688" t="n">
        <v>80</v>
      </c>
      <c r="C1688" t="inlineStr">
        <is>
          <t xml:space="preserve">CONCLUIDO	</t>
        </is>
      </c>
      <c r="D1688" t="n">
        <v>3.779</v>
      </c>
      <c r="E1688" t="n">
        <v>26.46</v>
      </c>
      <c r="F1688" t="n">
        <v>23.91</v>
      </c>
      <c r="G1688" t="n">
        <v>204.96</v>
      </c>
      <c r="H1688" t="n">
        <v>2.63</v>
      </c>
      <c r="I1688" t="n">
        <v>7</v>
      </c>
      <c r="J1688" t="n">
        <v>202.43</v>
      </c>
      <c r="K1688" t="n">
        <v>50.28</v>
      </c>
      <c r="L1688" t="n">
        <v>30</v>
      </c>
      <c r="M1688" t="n">
        <v>4</v>
      </c>
      <c r="N1688" t="n">
        <v>42.15</v>
      </c>
      <c r="O1688" t="n">
        <v>25200.04</v>
      </c>
      <c r="P1688" t="n">
        <v>251.14</v>
      </c>
      <c r="Q1688" t="n">
        <v>452.6</v>
      </c>
      <c r="R1688" t="n">
        <v>68.37</v>
      </c>
      <c r="S1688" t="n">
        <v>57.64</v>
      </c>
      <c r="T1688" t="n">
        <v>3289.84</v>
      </c>
      <c r="U1688" t="n">
        <v>0.84</v>
      </c>
      <c r="V1688" t="n">
        <v>0.89</v>
      </c>
      <c r="W1688" t="n">
        <v>6.81</v>
      </c>
      <c r="X1688" t="n">
        <v>0.19</v>
      </c>
      <c r="Y1688" t="n">
        <v>1</v>
      </c>
      <c r="Z1688" t="n">
        <v>10</v>
      </c>
    </row>
    <row r="1689">
      <c r="A1689" t="n">
        <v>117</v>
      </c>
      <c r="B1689" t="n">
        <v>80</v>
      </c>
      <c r="C1689" t="inlineStr">
        <is>
          <t xml:space="preserve">CONCLUIDO	</t>
        </is>
      </c>
      <c r="D1689" t="n">
        <v>3.779</v>
      </c>
      <c r="E1689" t="n">
        <v>26.46</v>
      </c>
      <c r="F1689" t="n">
        <v>23.91</v>
      </c>
      <c r="G1689" t="n">
        <v>204.96</v>
      </c>
      <c r="H1689" t="n">
        <v>2.65</v>
      </c>
      <c r="I1689" t="n">
        <v>7</v>
      </c>
      <c r="J1689" t="n">
        <v>202.82</v>
      </c>
      <c r="K1689" t="n">
        <v>50.28</v>
      </c>
      <c r="L1689" t="n">
        <v>30.25</v>
      </c>
      <c r="M1689" t="n">
        <v>4</v>
      </c>
      <c r="N1689" t="n">
        <v>42.29</v>
      </c>
      <c r="O1689" t="n">
        <v>25248.79</v>
      </c>
      <c r="P1689" t="n">
        <v>251.86</v>
      </c>
      <c r="Q1689" t="n">
        <v>452.59</v>
      </c>
      <c r="R1689" t="n">
        <v>68.43000000000001</v>
      </c>
      <c r="S1689" t="n">
        <v>57.64</v>
      </c>
      <c r="T1689" t="n">
        <v>3318.58</v>
      </c>
      <c r="U1689" t="n">
        <v>0.84</v>
      </c>
      <c r="V1689" t="n">
        <v>0.89</v>
      </c>
      <c r="W1689" t="n">
        <v>6.81</v>
      </c>
      <c r="X1689" t="n">
        <v>0.19</v>
      </c>
      <c r="Y1689" t="n">
        <v>1</v>
      </c>
      <c r="Z1689" t="n">
        <v>10</v>
      </c>
    </row>
    <row r="1690">
      <c r="A1690" t="n">
        <v>118</v>
      </c>
      <c r="B1690" t="n">
        <v>80</v>
      </c>
      <c r="C1690" t="inlineStr">
        <is>
          <t xml:space="preserve">CONCLUIDO	</t>
        </is>
      </c>
      <c r="D1690" t="n">
        <v>3.7785</v>
      </c>
      <c r="E1690" t="n">
        <v>26.47</v>
      </c>
      <c r="F1690" t="n">
        <v>23.92</v>
      </c>
      <c r="G1690" t="n">
        <v>204.99</v>
      </c>
      <c r="H1690" t="n">
        <v>2.67</v>
      </c>
      <c r="I1690" t="n">
        <v>7</v>
      </c>
      <c r="J1690" t="n">
        <v>203.22</v>
      </c>
      <c r="K1690" t="n">
        <v>50.28</v>
      </c>
      <c r="L1690" t="n">
        <v>30.5</v>
      </c>
      <c r="M1690" t="n">
        <v>4</v>
      </c>
      <c r="N1690" t="n">
        <v>42.44</v>
      </c>
      <c r="O1690" t="n">
        <v>25297.46</v>
      </c>
      <c r="P1690" t="n">
        <v>252.62</v>
      </c>
      <c r="Q1690" t="n">
        <v>452.61</v>
      </c>
      <c r="R1690" t="n">
        <v>68.5</v>
      </c>
      <c r="S1690" t="n">
        <v>57.64</v>
      </c>
      <c r="T1690" t="n">
        <v>3354.25</v>
      </c>
      <c r="U1690" t="n">
        <v>0.84</v>
      </c>
      <c r="V1690" t="n">
        <v>0.89</v>
      </c>
      <c r="W1690" t="n">
        <v>6.81</v>
      </c>
      <c r="X1690" t="n">
        <v>0.19</v>
      </c>
      <c r="Y1690" t="n">
        <v>1</v>
      </c>
      <c r="Z1690" t="n">
        <v>10</v>
      </c>
    </row>
    <row r="1691">
      <c r="A1691" t="n">
        <v>119</v>
      </c>
      <c r="B1691" t="n">
        <v>80</v>
      </c>
      <c r="C1691" t="inlineStr">
        <is>
          <t xml:space="preserve">CONCLUIDO	</t>
        </is>
      </c>
      <c r="D1691" t="n">
        <v>3.7788</v>
      </c>
      <c r="E1691" t="n">
        <v>26.46</v>
      </c>
      <c r="F1691" t="n">
        <v>23.91</v>
      </c>
      <c r="G1691" t="n">
        <v>204.97</v>
      </c>
      <c r="H1691" t="n">
        <v>2.68</v>
      </c>
      <c r="I1691" t="n">
        <v>7</v>
      </c>
      <c r="J1691" t="n">
        <v>203.61</v>
      </c>
      <c r="K1691" t="n">
        <v>50.28</v>
      </c>
      <c r="L1691" t="n">
        <v>30.75</v>
      </c>
      <c r="M1691" t="n">
        <v>4</v>
      </c>
      <c r="N1691" t="n">
        <v>42.58</v>
      </c>
      <c r="O1691" t="n">
        <v>25346.19</v>
      </c>
      <c r="P1691" t="n">
        <v>252.79</v>
      </c>
      <c r="Q1691" t="n">
        <v>452.62</v>
      </c>
      <c r="R1691" t="n">
        <v>68.41</v>
      </c>
      <c r="S1691" t="n">
        <v>57.64</v>
      </c>
      <c r="T1691" t="n">
        <v>3309.22</v>
      </c>
      <c r="U1691" t="n">
        <v>0.84</v>
      </c>
      <c r="V1691" t="n">
        <v>0.89</v>
      </c>
      <c r="W1691" t="n">
        <v>6.81</v>
      </c>
      <c r="X1691" t="n">
        <v>0.19</v>
      </c>
      <c r="Y1691" t="n">
        <v>1</v>
      </c>
      <c r="Z1691" t="n">
        <v>10</v>
      </c>
    </row>
    <row r="1692">
      <c r="A1692" t="n">
        <v>120</v>
      </c>
      <c r="B1692" t="n">
        <v>80</v>
      </c>
      <c r="C1692" t="inlineStr">
        <is>
          <t xml:space="preserve">CONCLUIDO	</t>
        </is>
      </c>
      <c r="D1692" t="n">
        <v>3.779</v>
      </c>
      <c r="E1692" t="n">
        <v>26.46</v>
      </c>
      <c r="F1692" t="n">
        <v>23.91</v>
      </c>
      <c r="G1692" t="n">
        <v>204.96</v>
      </c>
      <c r="H1692" t="n">
        <v>2.7</v>
      </c>
      <c r="I1692" t="n">
        <v>7</v>
      </c>
      <c r="J1692" t="n">
        <v>204.01</v>
      </c>
      <c r="K1692" t="n">
        <v>50.28</v>
      </c>
      <c r="L1692" t="n">
        <v>31</v>
      </c>
      <c r="M1692" t="n">
        <v>4</v>
      </c>
      <c r="N1692" t="n">
        <v>42.73</v>
      </c>
      <c r="O1692" t="n">
        <v>25394.96</v>
      </c>
      <c r="P1692" t="n">
        <v>253.23</v>
      </c>
      <c r="Q1692" t="n">
        <v>452.59</v>
      </c>
      <c r="R1692" t="n">
        <v>68.45</v>
      </c>
      <c r="S1692" t="n">
        <v>57.64</v>
      </c>
      <c r="T1692" t="n">
        <v>3326.14</v>
      </c>
      <c r="U1692" t="n">
        <v>0.84</v>
      </c>
      <c r="V1692" t="n">
        <v>0.89</v>
      </c>
      <c r="W1692" t="n">
        <v>6.81</v>
      </c>
      <c r="X1692" t="n">
        <v>0.19</v>
      </c>
      <c r="Y1692" t="n">
        <v>1</v>
      </c>
      <c r="Z1692" t="n">
        <v>10</v>
      </c>
    </row>
    <row r="1693">
      <c r="A1693" t="n">
        <v>121</v>
      </c>
      <c r="B1693" t="n">
        <v>80</v>
      </c>
      <c r="C1693" t="inlineStr">
        <is>
          <t xml:space="preserve">CONCLUIDO	</t>
        </is>
      </c>
      <c r="D1693" t="n">
        <v>3.7807</v>
      </c>
      <c r="E1693" t="n">
        <v>26.45</v>
      </c>
      <c r="F1693" t="n">
        <v>23.9</v>
      </c>
      <c r="G1693" t="n">
        <v>204.86</v>
      </c>
      <c r="H1693" t="n">
        <v>2.72</v>
      </c>
      <c r="I1693" t="n">
        <v>7</v>
      </c>
      <c r="J1693" t="n">
        <v>204.4</v>
      </c>
      <c r="K1693" t="n">
        <v>50.28</v>
      </c>
      <c r="L1693" t="n">
        <v>31.25</v>
      </c>
      <c r="M1693" t="n">
        <v>4</v>
      </c>
      <c r="N1693" t="n">
        <v>42.87</v>
      </c>
      <c r="O1693" t="n">
        <v>25443.79</v>
      </c>
      <c r="P1693" t="n">
        <v>253.31</v>
      </c>
      <c r="Q1693" t="n">
        <v>452.6</v>
      </c>
      <c r="R1693" t="n">
        <v>68.06999999999999</v>
      </c>
      <c r="S1693" t="n">
        <v>57.64</v>
      </c>
      <c r="T1693" t="n">
        <v>3137.05</v>
      </c>
      <c r="U1693" t="n">
        <v>0.85</v>
      </c>
      <c r="V1693" t="n">
        <v>0.89</v>
      </c>
      <c r="W1693" t="n">
        <v>6.81</v>
      </c>
      <c r="X1693" t="n">
        <v>0.18</v>
      </c>
      <c r="Y1693" t="n">
        <v>1</v>
      </c>
      <c r="Z1693" t="n">
        <v>10</v>
      </c>
    </row>
    <row r="1694">
      <c r="A1694" t="n">
        <v>122</v>
      </c>
      <c r="B1694" t="n">
        <v>80</v>
      </c>
      <c r="C1694" t="inlineStr">
        <is>
          <t xml:space="preserve">CONCLUIDO	</t>
        </is>
      </c>
      <c r="D1694" t="n">
        <v>3.7802</v>
      </c>
      <c r="E1694" t="n">
        <v>26.45</v>
      </c>
      <c r="F1694" t="n">
        <v>23.9</v>
      </c>
      <c r="G1694" t="n">
        <v>204.89</v>
      </c>
      <c r="H1694" t="n">
        <v>2.73</v>
      </c>
      <c r="I1694" t="n">
        <v>7</v>
      </c>
      <c r="J1694" t="n">
        <v>204.8</v>
      </c>
      <c r="K1694" t="n">
        <v>50.28</v>
      </c>
      <c r="L1694" t="n">
        <v>31.5</v>
      </c>
      <c r="M1694" t="n">
        <v>3</v>
      </c>
      <c r="N1694" t="n">
        <v>43.02</v>
      </c>
      <c r="O1694" t="n">
        <v>25492.67</v>
      </c>
      <c r="P1694" t="n">
        <v>253.88</v>
      </c>
      <c r="Q1694" t="n">
        <v>452.6</v>
      </c>
      <c r="R1694" t="n">
        <v>68.06</v>
      </c>
      <c r="S1694" t="n">
        <v>57.64</v>
      </c>
      <c r="T1694" t="n">
        <v>3133.59</v>
      </c>
      <c r="U1694" t="n">
        <v>0.85</v>
      </c>
      <c r="V1694" t="n">
        <v>0.89</v>
      </c>
      <c r="W1694" t="n">
        <v>6.81</v>
      </c>
      <c r="X1694" t="n">
        <v>0.18</v>
      </c>
      <c r="Y1694" t="n">
        <v>1</v>
      </c>
      <c r="Z1694" t="n">
        <v>10</v>
      </c>
    </row>
    <row r="1695">
      <c r="A1695" t="n">
        <v>123</v>
      </c>
      <c r="B1695" t="n">
        <v>80</v>
      </c>
      <c r="C1695" t="inlineStr">
        <is>
          <t xml:space="preserve">CONCLUIDO	</t>
        </is>
      </c>
      <c r="D1695" t="n">
        <v>3.7804</v>
      </c>
      <c r="E1695" t="n">
        <v>26.45</v>
      </c>
      <c r="F1695" t="n">
        <v>23.9</v>
      </c>
      <c r="G1695" t="n">
        <v>204.87</v>
      </c>
      <c r="H1695" t="n">
        <v>2.75</v>
      </c>
      <c r="I1695" t="n">
        <v>7</v>
      </c>
      <c r="J1695" t="n">
        <v>205.2</v>
      </c>
      <c r="K1695" t="n">
        <v>50.28</v>
      </c>
      <c r="L1695" t="n">
        <v>31.75</v>
      </c>
      <c r="M1695" t="n">
        <v>2</v>
      </c>
      <c r="N1695" t="n">
        <v>43.17</v>
      </c>
      <c r="O1695" t="n">
        <v>25541.59</v>
      </c>
      <c r="P1695" t="n">
        <v>254.31</v>
      </c>
      <c r="Q1695" t="n">
        <v>452.63</v>
      </c>
      <c r="R1695" t="n">
        <v>68.02</v>
      </c>
      <c r="S1695" t="n">
        <v>57.64</v>
      </c>
      <c r="T1695" t="n">
        <v>3114.45</v>
      </c>
      <c r="U1695" t="n">
        <v>0.85</v>
      </c>
      <c r="V1695" t="n">
        <v>0.89</v>
      </c>
      <c r="W1695" t="n">
        <v>6.81</v>
      </c>
      <c r="X1695" t="n">
        <v>0.18</v>
      </c>
      <c r="Y1695" t="n">
        <v>1</v>
      </c>
      <c r="Z1695" t="n">
        <v>10</v>
      </c>
    </row>
    <row r="1696">
      <c r="A1696" t="n">
        <v>124</v>
      </c>
      <c r="B1696" t="n">
        <v>80</v>
      </c>
      <c r="C1696" t="inlineStr">
        <is>
          <t xml:space="preserve">CONCLUIDO	</t>
        </is>
      </c>
      <c r="D1696" t="n">
        <v>3.7799</v>
      </c>
      <c r="E1696" t="n">
        <v>26.46</v>
      </c>
      <c r="F1696" t="n">
        <v>23.91</v>
      </c>
      <c r="G1696" t="n">
        <v>204.91</v>
      </c>
      <c r="H1696" t="n">
        <v>2.76</v>
      </c>
      <c r="I1696" t="n">
        <v>7</v>
      </c>
      <c r="J1696" t="n">
        <v>205.59</v>
      </c>
      <c r="K1696" t="n">
        <v>50.28</v>
      </c>
      <c r="L1696" t="n">
        <v>32</v>
      </c>
      <c r="M1696" t="n">
        <v>2</v>
      </c>
      <c r="N1696" t="n">
        <v>43.31</v>
      </c>
      <c r="O1696" t="n">
        <v>25590.57</v>
      </c>
      <c r="P1696" t="n">
        <v>254.33</v>
      </c>
      <c r="Q1696" t="n">
        <v>452.62</v>
      </c>
      <c r="R1696" t="n">
        <v>68.09</v>
      </c>
      <c r="S1696" t="n">
        <v>57.64</v>
      </c>
      <c r="T1696" t="n">
        <v>3145.84</v>
      </c>
      <c r="U1696" t="n">
        <v>0.85</v>
      </c>
      <c r="V1696" t="n">
        <v>0.89</v>
      </c>
      <c r="W1696" t="n">
        <v>6.81</v>
      </c>
      <c r="X1696" t="n">
        <v>0.18</v>
      </c>
      <c r="Y1696" t="n">
        <v>1</v>
      </c>
      <c r="Z1696" t="n">
        <v>10</v>
      </c>
    </row>
    <row r="1697">
      <c r="A1697" t="n">
        <v>125</v>
      </c>
      <c r="B1697" t="n">
        <v>80</v>
      </c>
      <c r="C1697" t="inlineStr">
        <is>
          <t xml:space="preserve">CONCLUIDO	</t>
        </is>
      </c>
      <c r="D1697" t="n">
        <v>3.7795</v>
      </c>
      <c r="E1697" t="n">
        <v>26.46</v>
      </c>
      <c r="F1697" t="n">
        <v>23.91</v>
      </c>
      <c r="G1697" t="n">
        <v>204.93</v>
      </c>
      <c r="H1697" t="n">
        <v>2.78</v>
      </c>
      <c r="I1697" t="n">
        <v>7</v>
      </c>
      <c r="J1697" t="n">
        <v>205.99</v>
      </c>
      <c r="K1697" t="n">
        <v>50.28</v>
      </c>
      <c r="L1697" t="n">
        <v>32.25</v>
      </c>
      <c r="M1697" t="n">
        <v>0</v>
      </c>
      <c r="N1697" t="n">
        <v>43.46</v>
      </c>
      <c r="O1697" t="n">
        <v>25639.59</v>
      </c>
      <c r="P1697" t="n">
        <v>254.72</v>
      </c>
      <c r="Q1697" t="n">
        <v>452.63</v>
      </c>
      <c r="R1697" t="n">
        <v>68.06999999999999</v>
      </c>
      <c r="S1697" t="n">
        <v>57.64</v>
      </c>
      <c r="T1697" t="n">
        <v>3139.89</v>
      </c>
      <c r="U1697" t="n">
        <v>0.85</v>
      </c>
      <c r="V1697" t="n">
        <v>0.89</v>
      </c>
      <c r="W1697" t="n">
        <v>6.81</v>
      </c>
      <c r="X1697" t="n">
        <v>0.18</v>
      </c>
      <c r="Y1697" t="n">
        <v>1</v>
      </c>
      <c r="Z1697" t="n">
        <v>10</v>
      </c>
    </row>
    <row r="1698">
      <c r="A1698" t="n">
        <v>0</v>
      </c>
      <c r="B1698" t="n">
        <v>115</v>
      </c>
      <c r="C1698" t="inlineStr">
        <is>
          <t xml:space="preserve">CONCLUIDO	</t>
        </is>
      </c>
      <c r="D1698" t="n">
        <v>1.7926</v>
      </c>
      <c r="E1698" t="n">
        <v>55.79</v>
      </c>
      <c r="F1698" t="n">
        <v>35.7</v>
      </c>
      <c r="G1698" t="n">
        <v>5.4</v>
      </c>
      <c r="H1698" t="n">
        <v>0.08</v>
      </c>
      <c r="I1698" t="n">
        <v>397</v>
      </c>
      <c r="J1698" t="n">
        <v>222.93</v>
      </c>
      <c r="K1698" t="n">
        <v>56.94</v>
      </c>
      <c r="L1698" t="n">
        <v>1</v>
      </c>
      <c r="M1698" t="n">
        <v>395</v>
      </c>
      <c r="N1698" t="n">
        <v>49.99</v>
      </c>
      <c r="O1698" t="n">
        <v>27728.69</v>
      </c>
      <c r="P1698" t="n">
        <v>547.62</v>
      </c>
      <c r="Q1698" t="n">
        <v>453.43</v>
      </c>
      <c r="R1698" t="n">
        <v>452.91</v>
      </c>
      <c r="S1698" t="n">
        <v>57.64</v>
      </c>
      <c r="T1698" t="n">
        <v>193608.07</v>
      </c>
      <c r="U1698" t="n">
        <v>0.13</v>
      </c>
      <c r="V1698" t="n">
        <v>0.59</v>
      </c>
      <c r="W1698" t="n">
        <v>7.46</v>
      </c>
      <c r="X1698" t="n">
        <v>11.95</v>
      </c>
      <c r="Y1698" t="n">
        <v>1</v>
      </c>
      <c r="Z1698" t="n">
        <v>10</v>
      </c>
    </row>
    <row r="1699">
      <c r="A1699" t="n">
        <v>1</v>
      </c>
      <c r="B1699" t="n">
        <v>115</v>
      </c>
      <c r="C1699" t="inlineStr">
        <is>
          <t xml:space="preserve">CONCLUIDO	</t>
        </is>
      </c>
      <c r="D1699" t="n">
        <v>2.1053</v>
      </c>
      <c r="E1699" t="n">
        <v>47.5</v>
      </c>
      <c r="F1699" t="n">
        <v>32.24</v>
      </c>
      <c r="G1699" t="n">
        <v>6.74</v>
      </c>
      <c r="H1699" t="n">
        <v>0.1</v>
      </c>
      <c r="I1699" t="n">
        <v>287</v>
      </c>
      <c r="J1699" t="n">
        <v>223.35</v>
      </c>
      <c r="K1699" t="n">
        <v>56.94</v>
      </c>
      <c r="L1699" t="n">
        <v>1.25</v>
      </c>
      <c r="M1699" t="n">
        <v>285</v>
      </c>
      <c r="N1699" t="n">
        <v>50.15</v>
      </c>
      <c r="O1699" t="n">
        <v>27780.03</v>
      </c>
      <c r="P1699" t="n">
        <v>494.64</v>
      </c>
      <c r="Q1699" t="n">
        <v>453.38</v>
      </c>
      <c r="R1699" t="n">
        <v>339.98</v>
      </c>
      <c r="S1699" t="n">
        <v>57.64</v>
      </c>
      <c r="T1699" t="n">
        <v>137695.37</v>
      </c>
      <c r="U1699" t="n">
        <v>0.17</v>
      </c>
      <c r="V1699" t="n">
        <v>0.66</v>
      </c>
      <c r="W1699" t="n">
        <v>7.27</v>
      </c>
      <c r="X1699" t="n">
        <v>8.5</v>
      </c>
      <c r="Y1699" t="n">
        <v>1</v>
      </c>
      <c r="Z1699" t="n">
        <v>10</v>
      </c>
    </row>
    <row r="1700">
      <c r="A1700" t="n">
        <v>2</v>
      </c>
      <c r="B1700" t="n">
        <v>115</v>
      </c>
      <c r="C1700" t="inlineStr">
        <is>
          <t xml:space="preserve">CONCLUIDO	</t>
        </is>
      </c>
      <c r="D1700" t="n">
        <v>2.3316</v>
      </c>
      <c r="E1700" t="n">
        <v>42.89</v>
      </c>
      <c r="F1700" t="n">
        <v>30.35</v>
      </c>
      <c r="G1700" t="n">
        <v>8.09</v>
      </c>
      <c r="H1700" t="n">
        <v>0.12</v>
      </c>
      <c r="I1700" t="n">
        <v>225</v>
      </c>
      <c r="J1700" t="n">
        <v>223.76</v>
      </c>
      <c r="K1700" t="n">
        <v>56.94</v>
      </c>
      <c r="L1700" t="n">
        <v>1.5</v>
      </c>
      <c r="M1700" t="n">
        <v>223</v>
      </c>
      <c r="N1700" t="n">
        <v>50.32</v>
      </c>
      <c r="O1700" t="n">
        <v>27831.42</v>
      </c>
      <c r="P1700" t="n">
        <v>465.61</v>
      </c>
      <c r="Q1700" t="n">
        <v>453.1</v>
      </c>
      <c r="R1700" t="n">
        <v>278.04</v>
      </c>
      <c r="S1700" t="n">
        <v>57.64</v>
      </c>
      <c r="T1700" t="n">
        <v>107033.68</v>
      </c>
      <c r="U1700" t="n">
        <v>0.21</v>
      </c>
      <c r="V1700" t="n">
        <v>0.7</v>
      </c>
      <c r="W1700" t="n">
        <v>7.17</v>
      </c>
      <c r="X1700" t="n">
        <v>6.61</v>
      </c>
      <c r="Y1700" t="n">
        <v>1</v>
      </c>
      <c r="Z1700" t="n">
        <v>10</v>
      </c>
    </row>
    <row r="1701">
      <c r="A1701" t="n">
        <v>3</v>
      </c>
      <c r="B1701" t="n">
        <v>115</v>
      </c>
      <c r="C1701" t="inlineStr">
        <is>
          <t xml:space="preserve">CONCLUIDO	</t>
        </is>
      </c>
      <c r="D1701" t="n">
        <v>2.5059</v>
      </c>
      <c r="E1701" t="n">
        <v>39.91</v>
      </c>
      <c r="F1701" t="n">
        <v>29.13</v>
      </c>
      <c r="G1701" t="n">
        <v>9.449999999999999</v>
      </c>
      <c r="H1701" t="n">
        <v>0.14</v>
      </c>
      <c r="I1701" t="n">
        <v>185</v>
      </c>
      <c r="J1701" t="n">
        <v>224.18</v>
      </c>
      <c r="K1701" t="n">
        <v>56.94</v>
      </c>
      <c r="L1701" t="n">
        <v>1.75</v>
      </c>
      <c r="M1701" t="n">
        <v>183</v>
      </c>
      <c r="N1701" t="n">
        <v>50.49</v>
      </c>
      <c r="O1701" t="n">
        <v>27882.87</v>
      </c>
      <c r="P1701" t="n">
        <v>446.71</v>
      </c>
      <c r="Q1701" t="n">
        <v>452.94</v>
      </c>
      <c r="R1701" t="n">
        <v>238.43</v>
      </c>
      <c r="S1701" t="n">
        <v>57.64</v>
      </c>
      <c r="T1701" t="n">
        <v>87428.38</v>
      </c>
      <c r="U1701" t="n">
        <v>0.24</v>
      </c>
      <c r="V1701" t="n">
        <v>0.73</v>
      </c>
      <c r="W1701" t="n">
        <v>7.09</v>
      </c>
      <c r="X1701" t="n">
        <v>5.39</v>
      </c>
      <c r="Y1701" t="n">
        <v>1</v>
      </c>
      <c r="Z1701" t="n">
        <v>10</v>
      </c>
    </row>
    <row r="1702">
      <c r="A1702" t="n">
        <v>4</v>
      </c>
      <c r="B1702" t="n">
        <v>115</v>
      </c>
      <c r="C1702" t="inlineStr">
        <is>
          <t xml:space="preserve">CONCLUIDO	</t>
        </is>
      </c>
      <c r="D1702" t="n">
        <v>2.6414</v>
      </c>
      <c r="E1702" t="n">
        <v>37.86</v>
      </c>
      <c r="F1702" t="n">
        <v>28.31</v>
      </c>
      <c r="G1702" t="n">
        <v>10.82</v>
      </c>
      <c r="H1702" t="n">
        <v>0.16</v>
      </c>
      <c r="I1702" t="n">
        <v>157</v>
      </c>
      <c r="J1702" t="n">
        <v>224.6</v>
      </c>
      <c r="K1702" t="n">
        <v>56.94</v>
      </c>
      <c r="L1702" t="n">
        <v>2</v>
      </c>
      <c r="M1702" t="n">
        <v>155</v>
      </c>
      <c r="N1702" t="n">
        <v>50.65</v>
      </c>
      <c r="O1702" t="n">
        <v>27934.37</v>
      </c>
      <c r="P1702" t="n">
        <v>434.02</v>
      </c>
      <c r="Q1702" t="n">
        <v>453.11</v>
      </c>
      <c r="R1702" t="n">
        <v>211.5</v>
      </c>
      <c r="S1702" t="n">
        <v>57.64</v>
      </c>
      <c r="T1702" t="n">
        <v>74104.73</v>
      </c>
      <c r="U1702" t="n">
        <v>0.27</v>
      </c>
      <c r="V1702" t="n">
        <v>0.75</v>
      </c>
      <c r="W1702" t="n">
        <v>7.05</v>
      </c>
      <c r="X1702" t="n">
        <v>4.57</v>
      </c>
      <c r="Y1702" t="n">
        <v>1</v>
      </c>
      <c r="Z1702" t="n">
        <v>10</v>
      </c>
    </row>
    <row r="1703">
      <c r="A1703" t="n">
        <v>5</v>
      </c>
      <c r="B1703" t="n">
        <v>115</v>
      </c>
      <c r="C1703" t="inlineStr">
        <is>
          <t xml:space="preserve">CONCLUIDO	</t>
        </is>
      </c>
      <c r="D1703" t="n">
        <v>2.7493</v>
      </c>
      <c r="E1703" t="n">
        <v>36.37</v>
      </c>
      <c r="F1703" t="n">
        <v>27.7</v>
      </c>
      <c r="G1703" t="n">
        <v>12.13</v>
      </c>
      <c r="H1703" t="n">
        <v>0.18</v>
      </c>
      <c r="I1703" t="n">
        <v>137</v>
      </c>
      <c r="J1703" t="n">
        <v>225.01</v>
      </c>
      <c r="K1703" t="n">
        <v>56.94</v>
      </c>
      <c r="L1703" t="n">
        <v>2.25</v>
      </c>
      <c r="M1703" t="n">
        <v>135</v>
      </c>
      <c r="N1703" t="n">
        <v>50.82</v>
      </c>
      <c r="O1703" t="n">
        <v>27985.94</v>
      </c>
      <c r="P1703" t="n">
        <v>424.59</v>
      </c>
      <c r="Q1703" t="n">
        <v>453.09</v>
      </c>
      <c r="R1703" t="n">
        <v>191.56</v>
      </c>
      <c r="S1703" t="n">
        <v>57.64</v>
      </c>
      <c r="T1703" t="n">
        <v>64231.19</v>
      </c>
      <c r="U1703" t="n">
        <v>0.3</v>
      </c>
      <c r="V1703" t="n">
        <v>0.77</v>
      </c>
      <c r="W1703" t="n">
        <v>7.02</v>
      </c>
      <c r="X1703" t="n">
        <v>3.96</v>
      </c>
      <c r="Y1703" t="n">
        <v>1</v>
      </c>
      <c r="Z1703" t="n">
        <v>10</v>
      </c>
    </row>
    <row r="1704">
      <c r="A1704" t="n">
        <v>6</v>
      </c>
      <c r="B1704" t="n">
        <v>115</v>
      </c>
      <c r="C1704" t="inlineStr">
        <is>
          <t xml:space="preserve">CONCLUIDO	</t>
        </is>
      </c>
      <c r="D1704" t="n">
        <v>2.8416</v>
      </c>
      <c r="E1704" t="n">
        <v>35.19</v>
      </c>
      <c r="F1704" t="n">
        <v>27.22</v>
      </c>
      <c r="G1704" t="n">
        <v>13.5</v>
      </c>
      <c r="H1704" t="n">
        <v>0.2</v>
      </c>
      <c r="I1704" t="n">
        <v>121</v>
      </c>
      <c r="J1704" t="n">
        <v>225.43</v>
      </c>
      <c r="K1704" t="n">
        <v>56.94</v>
      </c>
      <c r="L1704" t="n">
        <v>2.5</v>
      </c>
      <c r="M1704" t="n">
        <v>119</v>
      </c>
      <c r="N1704" t="n">
        <v>50.99</v>
      </c>
      <c r="O1704" t="n">
        <v>28037.57</v>
      </c>
      <c r="P1704" t="n">
        <v>417.07</v>
      </c>
      <c r="Q1704" t="n">
        <v>452.88</v>
      </c>
      <c r="R1704" t="n">
        <v>176.09</v>
      </c>
      <c r="S1704" t="n">
        <v>57.64</v>
      </c>
      <c r="T1704" t="n">
        <v>56579.55</v>
      </c>
      <c r="U1704" t="n">
        <v>0.33</v>
      </c>
      <c r="V1704" t="n">
        <v>0.78</v>
      </c>
      <c r="W1704" t="n">
        <v>6.99</v>
      </c>
      <c r="X1704" t="n">
        <v>3.49</v>
      </c>
      <c r="Y1704" t="n">
        <v>1</v>
      </c>
      <c r="Z1704" t="n">
        <v>10</v>
      </c>
    </row>
    <row r="1705">
      <c r="A1705" t="n">
        <v>7</v>
      </c>
      <c r="B1705" t="n">
        <v>115</v>
      </c>
      <c r="C1705" t="inlineStr">
        <is>
          <t xml:space="preserve">CONCLUIDO	</t>
        </is>
      </c>
      <c r="D1705" t="n">
        <v>2.9166</v>
      </c>
      <c r="E1705" t="n">
        <v>34.29</v>
      </c>
      <c r="F1705" t="n">
        <v>26.84</v>
      </c>
      <c r="G1705" t="n">
        <v>14.78</v>
      </c>
      <c r="H1705" t="n">
        <v>0.22</v>
      </c>
      <c r="I1705" t="n">
        <v>109</v>
      </c>
      <c r="J1705" t="n">
        <v>225.85</v>
      </c>
      <c r="K1705" t="n">
        <v>56.94</v>
      </c>
      <c r="L1705" t="n">
        <v>2.75</v>
      </c>
      <c r="M1705" t="n">
        <v>107</v>
      </c>
      <c r="N1705" t="n">
        <v>51.16</v>
      </c>
      <c r="O1705" t="n">
        <v>28089.25</v>
      </c>
      <c r="P1705" t="n">
        <v>411.13</v>
      </c>
      <c r="Q1705" t="n">
        <v>452.77</v>
      </c>
      <c r="R1705" t="n">
        <v>164.29</v>
      </c>
      <c r="S1705" t="n">
        <v>57.64</v>
      </c>
      <c r="T1705" t="n">
        <v>50735.92</v>
      </c>
      <c r="U1705" t="n">
        <v>0.35</v>
      </c>
      <c r="V1705" t="n">
        <v>0.79</v>
      </c>
      <c r="W1705" t="n">
        <v>6.96</v>
      </c>
      <c r="X1705" t="n">
        <v>3.11</v>
      </c>
      <c r="Y1705" t="n">
        <v>1</v>
      </c>
      <c r="Z1705" t="n">
        <v>10</v>
      </c>
    </row>
    <row r="1706">
      <c r="A1706" t="n">
        <v>8</v>
      </c>
      <c r="B1706" t="n">
        <v>115</v>
      </c>
      <c r="C1706" t="inlineStr">
        <is>
          <t xml:space="preserve">CONCLUIDO	</t>
        </is>
      </c>
      <c r="D1706" t="n">
        <v>2.9771</v>
      </c>
      <c r="E1706" t="n">
        <v>33.59</v>
      </c>
      <c r="F1706" t="n">
        <v>26.58</v>
      </c>
      <c r="G1706" t="n">
        <v>16.11</v>
      </c>
      <c r="H1706" t="n">
        <v>0.24</v>
      </c>
      <c r="I1706" t="n">
        <v>99</v>
      </c>
      <c r="J1706" t="n">
        <v>226.27</v>
      </c>
      <c r="K1706" t="n">
        <v>56.94</v>
      </c>
      <c r="L1706" t="n">
        <v>3</v>
      </c>
      <c r="M1706" t="n">
        <v>97</v>
      </c>
      <c r="N1706" t="n">
        <v>51.33</v>
      </c>
      <c r="O1706" t="n">
        <v>28140.99</v>
      </c>
      <c r="P1706" t="n">
        <v>407.09</v>
      </c>
      <c r="Q1706" t="n">
        <v>452.81</v>
      </c>
      <c r="R1706" t="n">
        <v>155.54</v>
      </c>
      <c r="S1706" t="n">
        <v>57.64</v>
      </c>
      <c r="T1706" t="n">
        <v>46411.65</v>
      </c>
      <c r="U1706" t="n">
        <v>0.37</v>
      </c>
      <c r="V1706" t="n">
        <v>0.8</v>
      </c>
      <c r="W1706" t="n">
        <v>6.95</v>
      </c>
      <c r="X1706" t="n">
        <v>2.85</v>
      </c>
      <c r="Y1706" t="n">
        <v>1</v>
      </c>
      <c r="Z1706" t="n">
        <v>10</v>
      </c>
    </row>
    <row r="1707">
      <c r="A1707" t="n">
        <v>9</v>
      </c>
      <c r="B1707" t="n">
        <v>115</v>
      </c>
      <c r="C1707" t="inlineStr">
        <is>
          <t xml:space="preserve">CONCLUIDO	</t>
        </is>
      </c>
      <c r="D1707" t="n">
        <v>3.0375</v>
      </c>
      <c r="E1707" t="n">
        <v>32.92</v>
      </c>
      <c r="F1707" t="n">
        <v>26.31</v>
      </c>
      <c r="G1707" t="n">
        <v>17.54</v>
      </c>
      <c r="H1707" t="n">
        <v>0.25</v>
      </c>
      <c r="I1707" t="n">
        <v>90</v>
      </c>
      <c r="J1707" t="n">
        <v>226.69</v>
      </c>
      <c r="K1707" t="n">
        <v>56.94</v>
      </c>
      <c r="L1707" t="n">
        <v>3.25</v>
      </c>
      <c r="M1707" t="n">
        <v>88</v>
      </c>
      <c r="N1707" t="n">
        <v>51.5</v>
      </c>
      <c r="O1707" t="n">
        <v>28192.8</v>
      </c>
      <c r="P1707" t="n">
        <v>402.77</v>
      </c>
      <c r="Q1707" t="n">
        <v>452.8</v>
      </c>
      <c r="R1707" t="n">
        <v>146.44</v>
      </c>
      <c r="S1707" t="n">
        <v>57.64</v>
      </c>
      <c r="T1707" t="n">
        <v>41906.14</v>
      </c>
      <c r="U1707" t="n">
        <v>0.39</v>
      </c>
      <c r="V1707" t="n">
        <v>0.8100000000000001</v>
      </c>
      <c r="W1707" t="n">
        <v>6.94</v>
      </c>
      <c r="X1707" t="n">
        <v>2.58</v>
      </c>
      <c r="Y1707" t="n">
        <v>1</v>
      </c>
      <c r="Z1707" t="n">
        <v>10</v>
      </c>
    </row>
    <row r="1708">
      <c r="A1708" t="n">
        <v>10</v>
      </c>
      <c r="B1708" t="n">
        <v>115</v>
      </c>
      <c r="C1708" t="inlineStr">
        <is>
          <t xml:space="preserve">CONCLUIDO	</t>
        </is>
      </c>
      <c r="D1708" t="n">
        <v>3.0854</v>
      </c>
      <c r="E1708" t="n">
        <v>32.41</v>
      </c>
      <c r="F1708" t="n">
        <v>26.11</v>
      </c>
      <c r="G1708" t="n">
        <v>18.87</v>
      </c>
      <c r="H1708" t="n">
        <v>0.27</v>
      </c>
      <c r="I1708" t="n">
        <v>83</v>
      </c>
      <c r="J1708" t="n">
        <v>227.11</v>
      </c>
      <c r="K1708" t="n">
        <v>56.94</v>
      </c>
      <c r="L1708" t="n">
        <v>3.5</v>
      </c>
      <c r="M1708" t="n">
        <v>81</v>
      </c>
      <c r="N1708" t="n">
        <v>51.67</v>
      </c>
      <c r="O1708" t="n">
        <v>28244.66</v>
      </c>
      <c r="P1708" t="n">
        <v>399.53</v>
      </c>
      <c r="Q1708" t="n">
        <v>452.68</v>
      </c>
      <c r="R1708" t="n">
        <v>139.68</v>
      </c>
      <c r="S1708" t="n">
        <v>57.64</v>
      </c>
      <c r="T1708" t="n">
        <v>38563.48</v>
      </c>
      <c r="U1708" t="n">
        <v>0.41</v>
      </c>
      <c r="V1708" t="n">
        <v>0.8100000000000001</v>
      </c>
      <c r="W1708" t="n">
        <v>6.94</v>
      </c>
      <c r="X1708" t="n">
        <v>2.38</v>
      </c>
      <c r="Y1708" t="n">
        <v>1</v>
      </c>
      <c r="Z1708" t="n">
        <v>10</v>
      </c>
    </row>
    <row r="1709">
      <c r="A1709" t="n">
        <v>11</v>
      </c>
      <c r="B1709" t="n">
        <v>115</v>
      </c>
      <c r="C1709" t="inlineStr">
        <is>
          <t xml:space="preserve">CONCLUIDO	</t>
        </is>
      </c>
      <c r="D1709" t="n">
        <v>3.1262</v>
      </c>
      <c r="E1709" t="n">
        <v>31.99</v>
      </c>
      <c r="F1709" t="n">
        <v>25.95</v>
      </c>
      <c r="G1709" t="n">
        <v>20.22</v>
      </c>
      <c r="H1709" t="n">
        <v>0.29</v>
      </c>
      <c r="I1709" t="n">
        <v>77</v>
      </c>
      <c r="J1709" t="n">
        <v>227.53</v>
      </c>
      <c r="K1709" t="n">
        <v>56.94</v>
      </c>
      <c r="L1709" t="n">
        <v>3.75</v>
      </c>
      <c r="M1709" t="n">
        <v>75</v>
      </c>
      <c r="N1709" t="n">
        <v>51.84</v>
      </c>
      <c r="O1709" t="n">
        <v>28296.58</v>
      </c>
      <c r="P1709" t="n">
        <v>396.92</v>
      </c>
      <c r="Q1709" t="n">
        <v>452.76</v>
      </c>
      <c r="R1709" t="n">
        <v>134.55</v>
      </c>
      <c r="S1709" t="n">
        <v>57.64</v>
      </c>
      <c r="T1709" t="n">
        <v>36028.26</v>
      </c>
      <c r="U1709" t="n">
        <v>0.43</v>
      </c>
      <c r="V1709" t="n">
        <v>0.82</v>
      </c>
      <c r="W1709" t="n">
        <v>6.92</v>
      </c>
      <c r="X1709" t="n">
        <v>2.22</v>
      </c>
      <c r="Y1709" t="n">
        <v>1</v>
      </c>
      <c r="Z1709" t="n">
        <v>10</v>
      </c>
    </row>
    <row r="1710">
      <c r="A1710" t="n">
        <v>12</v>
      </c>
      <c r="B1710" t="n">
        <v>115</v>
      </c>
      <c r="C1710" t="inlineStr">
        <is>
          <t xml:space="preserve">CONCLUIDO	</t>
        </is>
      </c>
      <c r="D1710" t="n">
        <v>3.1624</v>
      </c>
      <c r="E1710" t="n">
        <v>31.62</v>
      </c>
      <c r="F1710" t="n">
        <v>25.8</v>
      </c>
      <c r="G1710" t="n">
        <v>21.5</v>
      </c>
      <c r="H1710" t="n">
        <v>0.31</v>
      </c>
      <c r="I1710" t="n">
        <v>72</v>
      </c>
      <c r="J1710" t="n">
        <v>227.95</v>
      </c>
      <c r="K1710" t="n">
        <v>56.94</v>
      </c>
      <c r="L1710" t="n">
        <v>4</v>
      </c>
      <c r="M1710" t="n">
        <v>70</v>
      </c>
      <c r="N1710" t="n">
        <v>52.01</v>
      </c>
      <c r="O1710" t="n">
        <v>28348.56</v>
      </c>
      <c r="P1710" t="n">
        <v>394.5</v>
      </c>
      <c r="Q1710" t="n">
        <v>452.73</v>
      </c>
      <c r="R1710" t="n">
        <v>129.7</v>
      </c>
      <c r="S1710" t="n">
        <v>57.64</v>
      </c>
      <c r="T1710" t="n">
        <v>33626.15</v>
      </c>
      <c r="U1710" t="n">
        <v>0.44</v>
      </c>
      <c r="V1710" t="n">
        <v>0.82</v>
      </c>
      <c r="W1710" t="n">
        <v>6.92</v>
      </c>
      <c r="X1710" t="n">
        <v>2.07</v>
      </c>
      <c r="Y1710" t="n">
        <v>1</v>
      </c>
      <c r="Z1710" t="n">
        <v>10</v>
      </c>
    </row>
    <row r="1711">
      <c r="A1711" t="n">
        <v>13</v>
      </c>
      <c r="B1711" t="n">
        <v>115</v>
      </c>
      <c r="C1711" t="inlineStr">
        <is>
          <t xml:space="preserve">CONCLUIDO	</t>
        </is>
      </c>
      <c r="D1711" t="n">
        <v>3.1955</v>
      </c>
      <c r="E1711" t="n">
        <v>31.29</v>
      </c>
      <c r="F1711" t="n">
        <v>25.65</v>
      </c>
      <c r="G1711" t="n">
        <v>22.63</v>
      </c>
      <c r="H1711" t="n">
        <v>0.33</v>
      </c>
      <c r="I1711" t="n">
        <v>68</v>
      </c>
      <c r="J1711" t="n">
        <v>228.38</v>
      </c>
      <c r="K1711" t="n">
        <v>56.94</v>
      </c>
      <c r="L1711" t="n">
        <v>4.25</v>
      </c>
      <c r="M1711" t="n">
        <v>66</v>
      </c>
      <c r="N1711" t="n">
        <v>52.18</v>
      </c>
      <c r="O1711" t="n">
        <v>28400.61</v>
      </c>
      <c r="P1711" t="n">
        <v>391.96</v>
      </c>
      <c r="Q1711" t="n">
        <v>452.76</v>
      </c>
      <c r="R1711" t="n">
        <v>125.02</v>
      </c>
      <c r="S1711" t="n">
        <v>57.64</v>
      </c>
      <c r="T1711" t="n">
        <v>31309.9</v>
      </c>
      <c r="U1711" t="n">
        <v>0.46</v>
      </c>
      <c r="V1711" t="n">
        <v>0.83</v>
      </c>
      <c r="W1711" t="n">
        <v>6.9</v>
      </c>
      <c r="X1711" t="n">
        <v>1.92</v>
      </c>
      <c r="Y1711" t="n">
        <v>1</v>
      </c>
      <c r="Z1711" t="n">
        <v>10</v>
      </c>
    </row>
    <row r="1712">
      <c r="A1712" t="n">
        <v>14</v>
      </c>
      <c r="B1712" t="n">
        <v>115</v>
      </c>
      <c r="C1712" t="inlineStr">
        <is>
          <t xml:space="preserve">CONCLUIDO	</t>
        </is>
      </c>
      <c r="D1712" t="n">
        <v>3.2217</v>
      </c>
      <c r="E1712" t="n">
        <v>31.04</v>
      </c>
      <c r="F1712" t="n">
        <v>25.57</v>
      </c>
      <c r="G1712" t="n">
        <v>23.97</v>
      </c>
      <c r="H1712" t="n">
        <v>0.35</v>
      </c>
      <c r="I1712" t="n">
        <v>64</v>
      </c>
      <c r="J1712" t="n">
        <v>228.8</v>
      </c>
      <c r="K1712" t="n">
        <v>56.94</v>
      </c>
      <c r="L1712" t="n">
        <v>4.5</v>
      </c>
      <c r="M1712" t="n">
        <v>62</v>
      </c>
      <c r="N1712" t="n">
        <v>52.36</v>
      </c>
      <c r="O1712" t="n">
        <v>28452.71</v>
      </c>
      <c r="P1712" t="n">
        <v>390.61</v>
      </c>
      <c r="Q1712" t="n">
        <v>452.79</v>
      </c>
      <c r="R1712" t="n">
        <v>122.02</v>
      </c>
      <c r="S1712" t="n">
        <v>57.64</v>
      </c>
      <c r="T1712" t="n">
        <v>29826.2</v>
      </c>
      <c r="U1712" t="n">
        <v>0.47</v>
      </c>
      <c r="V1712" t="n">
        <v>0.83</v>
      </c>
      <c r="W1712" t="n">
        <v>6.91</v>
      </c>
      <c r="X1712" t="n">
        <v>1.84</v>
      </c>
      <c r="Y1712" t="n">
        <v>1</v>
      </c>
      <c r="Z1712" t="n">
        <v>10</v>
      </c>
    </row>
    <row r="1713">
      <c r="A1713" t="n">
        <v>15</v>
      </c>
      <c r="B1713" t="n">
        <v>115</v>
      </c>
      <c r="C1713" t="inlineStr">
        <is>
          <t xml:space="preserve">CONCLUIDO	</t>
        </is>
      </c>
      <c r="D1713" t="n">
        <v>3.2556</v>
      </c>
      <c r="E1713" t="n">
        <v>30.72</v>
      </c>
      <c r="F1713" t="n">
        <v>25.42</v>
      </c>
      <c r="G1713" t="n">
        <v>25.42</v>
      </c>
      <c r="H1713" t="n">
        <v>0.37</v>
      </c>
      <c r="I1713" t="n">
        <v>60</v>
      </c>
      <c r="J1713" t="n">
        <v>229.22</v>
      </c>
      <c r="K1713" t="n">
        <v>56.94</v>
      </c>
      <c r="L1713" t="n">
        <v>4.75</v>
      </c>
      <c r="M1713" t="n">
        <v>58</v>
      </c>
      <c r="N1713" t="n">
        <v>52.53</v>
      </c>
      <c r="O1713" t="n">
        <v>28504.87</v>
      </c>
      <c r="P1713" t="n">
        <v>388.19</v>
      </c>
      <c r="Q1713" t="n">
        <v>452.73</v>
      </c>
      <c r="R1713" t="n">
        <v>117.43</v>
      </c>
      <c r="S1713" t="n">
        <v>57.64</v>
      </c>
      <c r="T1713" t="n">
        <v>27553.56</v>
      </c>
      <c r="U1713" t="n">
        <v>0.49</v>
      </c>
      <c r="V1713" t="n">
        <v>0.83</v>
      </c>
      <c r="W1713" t="n">
        <v>6.89</v>
      </c>
      <c r="X1713" t="n">
        <v>1.7</v>
      </c>
      <c r="Y1713" t="n">
        <v>1</v>
      </c>
      <c r="Z1713" t="n">
        <v>10</v>
      </c>
    </row>
    <row r="1714">
      <c r="A1714" t="n">
        <v>16</v>
      </c>
      <c r="B1714" t="n">
        <v>115</v>
      </c>
      <c r="C1714" t="inlineStr">
        <is>
          <t xml:space="preserve">CONCLUIDO	</t>
        </is>
      </c>
      <c r="D1714" t="n">
        <v>3.2771</v>
      </c>
      <c r="E1714" t="n">
        <v>30.51</v>
      </c>
      <c r="F1714" t="n">
        <v>25.35</v>
      </c>
      <c r="G1714" t="n">
        <v>26.69</v>
      </c>
      <c r="H1714" t="n">
        <v>0.39</v>
      </c>
      <c r="I1714" t="n">
        <v>57</v>
      </c>
      <c r="J1714" t="n">
        <v>229.65</v>
      </c>
      <c r="K1714" t="n">
        <v>56.94</v>
      </c>
      <c r="L1714" t="n">
        <v>5</v>
      </c>
      <c r="M1714" t="n">
        <v>55</v>
      </c>
      <c r="N1714" t="n">
        <v>52.7</v>
      </c>
      <c r="O1714" t="n">
        <v>28557.1</v>
      </c>
      <c r="P1714" t="n">
        <v>386.95</v>
      </c>
      <c r="Q1714" t="n">
        <v>452.72</v>
      </c>
      <c r="R1714" t="n">
        <v>115.28</v>
      </c>
      <c r="S1714" t="n">
        <v>57.64</v>
      </c>
      <c r="T1714" t="n">
        <v>26491.74</v>
      </c>
      <c r="U1714" t="n">
        <v>0.5</v>
      </c>
      <c r="V1714" t="n">
        <v>0.84</v>
      </c>
      <c r="W1714" t="n">
        <v>6.89</v>
      </c>
      <c r="X1714" t="n">
        <v>1.62</v>
      </c>
      <c r="Y1714" t="n">
        <v>1</v>
      </c>
      <c r="Z1714" t="n">
        <v>10</v>
      </c>
    </row>
    <row r="1715">
      <c r="A1715" t="n">
        <v>17</v>
      </c>
      <c r="B1715" t="n">
        <v>115</v>
      </c>
      <c r="C1715" t="inlineStr">
        <is>
          <t xml:space="preserve">CONCLUIDO	</t>
        </is>
      </c>
      <c r="D1715" t="n">
        <v>3.3015</v>
      </c>
      <c r="E1715" t="n">
        <v>30.29</v>
      </c>
      <c r="F1715" t="n">
        <v>25.26</v>
      </c>
      <c r="G1715" t="n">
        <v>28.07</v>
      </c>
      <c r="H1715" t="n">
        <v>0.41</v>
      </c>
      <c r="I1715" t="n">
        <v>54</v>
      </c>
      <c r="J1715" t="n">
        <v>230.07</v>
      </c>
      <c r="K1715" t="n">
        <v>56.94</v>
      </c>
      <c r="L1715" t="n">
        <v>5.25</v>
      </c>
      <c r="M1715" t="n">
        <v>52</v>
      </c>
      <c r="N1715" t="n">
        <v>52.88</v>
      </c>
      <c r="O1715" t="n">
        <v>28609.38</v>
      </c>
      <c r="P1715" t="n">
        <v>385.36</v>
      </c>
      <c r="Q1715" t="n">
        <v>452.67</v>
      </c>
      <c r="R1715" t="n">
        <v>112.17</v>
      </c>
      <c r="S1715" t="n">
        <v>57.64</v>
      </c>
      <c r="T1715" t="n">
        <v>24951.08</v>
      </c>
      <c r="U1715" t="n">
        <v>0.51</v>
      </c>
      <c r="V1715" t="n">
        <v>0.84</v>
      </c>
      <c r="W1715" t="n">
        <v>6.88</v>
      </c>
      <c r="X1715" t="n">
        <v>1.53</v>
      </c>
      <c r="Y1715" t="n">
        <v>1</v>
      </c>
      <c r="Z1715" t="n">
        <v>10</v>
      </c>
    </row>
    <row r="1716">
      <c r="A1716" t="n">
        <v>18</v>
      </c>
      <c r="B1716" t="n">
        <v>115</v>
      </c>
      <c r="C1716" t="inlineStr">
        <is>
          <t xml:space="preserve">CONCLUIDO	</t>
        </is>
      </c>
      <c r="D1716" t="n">
        <v>3.3267</v>
      </c>
      <c r="E1716" t="n">
        <v>30.06</v>
      </c>
      <c r="F1716" t="n">
        <v>25.16</v>
      </c>
      <c r="G1716" t="n">
        <v>29.6</v>
      </c>
      <c r="H1716" t="n">
        <v>0.42</v>
      </c>
      <c r="I1716" t="n">
        <v>51</v>
      </c>
      <c r="J1716" t="n">
        <v>230.49</v>
      </c>
      <c r="K1716" t="n">
        <v>56.94</v>
      </c>
      <c r="L1716" t="n">
        <v>5.5</v>
      </c>
      <c r="M1716" t="n">
        <v>49</v>
      </c>
      <c r="N1716" t="n">
        <v>53.05</v>
      </c>
      <c r="O1716" t="n">
        <v>28661.73</v>
      </c>
      <c r="P1716" t="n">
        <v>383.68</v>
      </c>
      <c r="Q1716" t="n">
        <v>452.67</v>
      </c>
      <c r="R1716" t="n">
        <v>109.13</v>
      </c>
      <c r="S1716" t="n">
        <v>57.64</v>
      </c>
      <c r="T1716" t="n">
        <v>23446.7</v>
      </c>
      <c r="U1716" t="n">
        <v>0.53</v>
      </c>
      <c r="V1716" t="n">
        <v>0.84</v>
      </c>
      <c r="W1716" t="n">
        <v>6.87</v>
      </c>
      <c r="X1716" t="n">
        <v>1.43</v>
      </c>
      <c r="Y1716" t="n">
        <v>1</v>
      </c>
      <c r="Z1716" t="n">
        <v>10</v>
      </c>
    </row>
    <row r="1717">
      <c r="A1717" t="n">
        <v>19</v>
      </c>
      <c r="B1717" t="n">
        <v>115</v>
      </c>
      <c r="C1717" t="inlineStr">
        <is>
          <t xml:space="preserve">CONCLUIDO	</t>
        </is>
      </c>
      <c r="D1717" t="n">
        <v>3.3426</v>
      </c>
      <c r="E1717" t="n">
        <v>29.92</v>
      </c>
      <c r="F1717" t="n">
        <v>25.11</v>
      </c>
      <c r="G1717" t="n">
        <v>30.74</v>
      </c>
      <c r="H1717" t="n">
        <v>0.44</v>
      </c>
      <c r="I1717" t="n">
        <v>49</v>
      </c>
      <c r="J1717" t="n">
        <v>230.92</v>
      </c>
      <c r="K1717" t="n">
        <v>56.94</v>
      </c>
      <c r="L1717" t="n">
        <v>5.75</v>
      </c>
      <c r="M1717" t="n">
        <v>47</v>
      </c>
      <c r="N1717" t="n">
        <v>53.23</v>
      </c>
      <c r="O1717" t="n">
        <v>28714.14</v>
      </c>
      <c r="P1717" t="n">
        <v>382.75</v>
      </c>
      <c r="Q1717" t="n">
        <v>452.7</v>
      </c>
      <c r="R1717" t="n">
        <v>106.97</v>
      </c>
      <c r="S1717" t="n">
        <v>57.64</v>
      </c>
      <c r="T1717" t="n">
        <v>22377.73</v>
      </c>
      <c r="U1717" t="n">
        <v>0.54</v>
      </c>
      <c r="V1717" t="n">
        <v>0.84</v>
      </c>
      <c r="W1717" t="n">
        <v>6.88</v>
      </c>
      <c r="X1717" t="n">
        <v>1.38</v>
      </c>
      <c r="Y1717" t="n">
        <v>1</v>
      </c>
      <c r="Z1717" t="n">
        <v>10</v>
      </c>
    </row>
    <row r="1718">
      <c r="A1718" t="n">
        <v>20</v>
      </c>
      <c r="B1718" t="n">
        <v>115</v>
      </c>
      <c r="C1718" t="inlineStr">
        <is>
          <t xml:space="preserve">CONCLUIDO	</t>
        </is>
      </c>
      <c r="D1718" t="n">
        <v>3.3596</v>
      </c>
      <c r="E1718" t="n">
        <v>29.77</v>
      </c>
      <c r="F1718" t="n">
        <v>25.04</v>
      </c>
      <c r="G1718" t="n">
        <v>31.97</v>
      </c>
      <c r="H1718" t="n">
        <v>0.46</v>
      </c>
      <c r="I1718" t="n">
        <v>47</v>
      </c>
      <c r="J1718" t="n">
        <v>231.34</v>
      </c>
      <c r="K1718" t="n">
        <v>56.94</v>
      </c>
      <c r="L1718" t="n">
        <v>6</v>
      </c>
      <c r="M1718" t="n">
        <v>45</v>
      </c>
      <c r="N1718" t="n">
        <v>53.4</v>
      </c>
      <c r="O1718" t="n">
        <v>28766.61</v>
      </c>
      <c r="P1718" t="n">
        <v>381.67</v>
      </c>
      <c r="Q1718" t="n">
        <v>452.6</v>
      </c>
      <c r="R1718" t="n">
        <v>105.54</v>
      </c>
      <c r="S1718" t="n">
        <v>57.64</v>
      </c>
      <c r="T1718" t="n">
        <v>21670.63</v>
      </c>
      <c r="U1718" t="n">
        <v>0.55</v>
      </c>
      <c r="V1718" t="n">
        <v>0.85</v>
      </c>
      <c r="W1718" t="n">
        <v>6.86</v>
      </c>
      <c r="X1718" t="n">
        <v>1.32</v>
      </c>
      <c r="Y1718" t="n">
        <v>1</v>
      </c>
      <c r="Z1718" t="n">
        <v>10</v>
      </c>
    </row>
    <row r="1719">
      <c r="A1719" t="n">
        <v>21</v>
      </c>
      <c r="B1719" t="n">
        <v>115</v>
      </c>
      <c r="C1719" t="inlineStr">
        <is>
          <t xml:space="preserve">CONCLUIDO	</t>
        </is>
      </c>
      <c r="D1719" t="n">
        <v>3.3727</v>
      </c>
      <c r="E1719" t="n">
        <v>29.65</v>
      </c>
      <c r="F1719" t="n">
        <v>25.01</v>
      </c>
      <c r="G1719" t="n">
        <v>33.35</v>
      </c>
      <c r="H1719" t="n">
        <v>0.48</v>
      </c>
      <c r="I1719" t="n">
        <v>45</v>
      </c>
      <c r="J1719" t="n">
        <v>231.77</v>
      </c>
      <c r="K1719" t="n">
        <v>56.94</v>
      </c>
      <c r="L1719" t="n">
        <v>6.25</v>
      </c>
      <c r="M1719" t="n">
        <v>43</v>
      </c>
      <c r="N1719" t="n">
        <v>53.58</v>
      </c>
      <c r="O1719" t="n">
        <v>28819.14</v>
      </c>
      <c r="P1719" t="n">
        <v>381.12</v>
      </c>
      <c r="Q1719" t="n">
        <v>452.72</v>
      </c>
      <c r="R1719" t="n">
        <v>104.13</v>
      </c>
      <c r="S1719" t="n">
        <v>57.64</v>
      </c>
      <c r="T1719" t="n">
        <v>20975.94</v>
      </c>
      <c r="U1719" t="n">
        <v>0.55</v>
      </c>
      <c r="V1719" t="n">
        <v>0.85</v>
      </c>
      <c r="W1719" t="n">
        <v>6.87</v>
      </c>
      <c r="X1719" t="n">
        <v>1.29</v>
      </c>
      <c r="Y1719" t="n">
        <v>1</v>
      </c>
      <c r="Z1719" t="n">
        <v>10</v>
      </c>
    </row>
    <row r="1720">
      <c r="A1720" t="n">
        <v>22</v>
      </c>
      <c r="B1720" t="n">
        <v>115</v>
      </c>
      <c r="C1720" t="inlineStr">
        <is>
          <t xml:space="preserve">CONCLUIDO	</t>
        </is>
      </c>
      <c r="D1720" t="n">
        <v>3.3917</v>
      </c>
      <c r="E1720" t="n">
        <v>29.48</v>
      </c>
      <c r="F1720" t="n">
        <v>24.94</v>
      </c>
      <c r="G1720" t="n">
        <v>34.79</v>
      </c>
      <c r="H1720" t="n">
        <v>0.5</v>
      </c>
      <c r="I1720" t="n">
        <v>43</v>
      </c>
      <c r="J1720" t="n">
        <v>232.2</v>
      </c>
      <c r="K1720" t="n">
        <v>56.94</v>
      </c>
      <c r="L1720" t="n">
        <v>6.5</v>
      </c>
      <c r="M1720" t="n">
        <v>41</v>
      </c>
      <c r="N1720" t="n">
        <v>53.75</v>
      </c>
      <c r="O1720" t="n">
        <v>28871.74</v>
      </c>
      <c r="P1720" t="n">
        <v>379.73</v>
      </c>
      <c r="Q1720" t="n">
        <v>452.64</v>
      </c>
      <c r="R1720" t="n">
        <v>101.65</v>
      </c>
      <c r="S1720" t="n">
        <v>57.64</v>
      </c>
      <c r="T1720" t="n">
        <v>19749.77</v>
      </c>
      <c r="U1720" t="n">
        <v>0.57</v>
      </c>
      <c r="V1720" t="n">
        <v>0.85</v>
      </c>
      <c r="W1720" t="n">
        <v>6.87</v>
      </c>
      <c r="X1720" t="n">
        <v>1.21</v>
      </c>
      <c r="Y1720" t="n">
        <v>1</v>
      </c>
      <c r="Z1720" t="n">
        <v>10</v>
      </c>
    </row>
    <row r="1721">
      <c r="A1721" t="n">
        <v>23</v>
      </c>
      <c r="B1721" t="n">
        <v>115</v>
      </c>
      <c r="C1721" t="inlineStr">
        <is>
          <t xml:space="preserve">CONCLUIDO	</t>
        </is>
      </c>
      <c r="D1721" t="n">
        <v>3.402</v>
      </c>
      <c r="E1721" t="n">
        <v>29.39</v>
      </c>
      <c r="F1721" t="n">
        <v>24.89</v>
      </c>
      <c r="G1721" t="n">
        <v>35.56</v>
      </c>
      <c r="H1721" t="n">
        <v>0.52</v>
      </c>
      <c r="I1721" t="n">
        <v>42</v>
      </c>
      <c r="J1721" t="n">
        <v>232.62</v>
      </c>
      <c r="K1721" t="n">
        <v>56.94</v>
      </c>
      <c r="L1721" t="n">
        <v>6.75</v>
      </c>
      <c r="M1721" t="n">
        <v>40</v>
      </c>
      <c r="N1721" t="n">
        <v>53.93</v>
      </c>
      <c r="O1721" t="n">
        <v>28924.39</v>
      </c>
      <c r="P1721" t="n">
        <v>378.92</v>
      </c>
      <c r="Q1721" t="n">
        <v>452.64</v>
      </c>
      <c r="R1721" t="n">
        <v>100.01</v>
      </c>
      <c r="S1721" t="n">
        <v>57.64</v>
      </c>
      <c r="T1721" t="n">
        <v>18932.96</v>
      </c>
      <c r="U1721" t="n">
        <v>0.58</v>
      </c>
      <c r="V1721" t="n">
        <v>0.85</v>
      </c>
      <c r="W1721" t="n">
        <v>6.87</v>
      </c>
      <c r="X1721" t="n">
        <v>1.16</v>
      </c>
      <c r="Y1721" t="n">
        <v>1</v>
      </c>
      <c r="Z1721" t="n">
        <v>10</v>
      </c>
    </row>
    <row r="1722">
      <c r="A1722" t="n">
        <v>24</v>
      </c>
      <c r="B1722" t="n">
        <v>115</v>
      </c>
      <c r="C1722" t="inlineStr">
        <is>
          <t xml:space="preserve">CONCLUIDO	</t>
        </is>
      </c>
      <c r="D1722" t="n">
        <v>3.4128</v>
      </c>
      <c r="E1722" t="n">
        <v>29.3</v>
      </c>
      <c r="F1722" t="n">
        <v>24.88</v>
      </c>
      <c r="G1722" t="n">
        <v>37.33</v>
      </c>
      <c r="H1722" t="n">
        <v>0.53</v>
      </c>
      <c r="I1722" t="n">
        <v>40</v>
      </c>
      <c r="J1722" t="n">
        <v>233.05</v>
      </c>
      <c r="K1722" t="n">
        <v>56.94</v>
      </c>
      <c r="L1722" t="n">
        <v>7</v>
      </c>
      <c r="M1722" t="n">
        <v>38</v>
      </c>
      <c r="N1722" t="n">
        <v>54.11</v>
      </c>
      <c r="O1722" t="n">
        <v>28977.11</v>
      </c>
      <c r="P1722" t="n">
        <v>378.76</v>
      </c>
      <c r="Q1722" t="n">
        <v>452.67</v>
      </c>
      <c r="R1722" t="n">
        <v>99.65000000000001</v>
      </c>
      <c r="S1722" t="n">
        <v>57.64</v>
      </c>
      <c r="T1722" t="n">
        <v>18764.87</v>
      </c>
      <c r="U1722" t="n">
        <v>0.58</v>
      </c>
      <c r="V1722" t="n">
        <v>0.85</v>
      </c>
      <c r="W1722" t="n">
        <v>6.87</v>
      </c>
      <c r="X1722" t="n">
        <v>1.16</v>
      </c>
      <c r="Y1722" t="n">
        <v>1</v>
      </c>
      <c r="Z1722" t="n">
        <v>10</v>
      </c>
    </row>
    <row r="1723">
      <c r="A1723" t="n">
        <v>25</v>
      </c>
      <c r="B1723" t="n">
        <v>115</v>
      </c>
      <c r="C1723" t="inlineStr">
        <is>
          <t xml:space="preserve">CONCLUIDO	</t>
        </is>
      </c>
      <c r="D1723" t="n">
        <v>3.4247</v>
      </c>
      <c r="E1723" t="n">
        <v>29.2</v>
      </c>
      <c r="F1723" t="n">
        <v>24.83</v>
      </c>
      <c r="G1723" t="n">
        <v>38.2</v>
      </c>
      <c r="H1723" t="n">
        <v>0.55</v>
      </c>
      <c r="I1723" t="n">
        <v>39</v>
      </c>
      <c r="J1723" t="n">
        <v>233.48</v>
      </c>
      <c r="K1723" t="n">
        <v>56.94</v>
      </c>
      <c r="L1723" t="n">
        <v>7.25</v>
      </c>
      <c r="M1723" t="n">
        <v>37</v>
      </c>
      <c r="N1723" t="n">
        <v>54.29</v>
      </c>
      <c r="O1723" t="n">
        <v>29029.89</v>
      </c>
      <c r="P1723" t="n">
        <v>377.69</v>
      </c>
      <c r="Q1723" t="n">
        <v>452.6</v>
      </c>
      <c r="R1723" t="n">
        <v>98.42</v>
      </c>
      <c r="S1723" t="n">
        <v>57.64</v>
      </c>
      <c r="T1723" t="n">
        <v>18151.97</v>
      </c>
      <c r="U1723" t="n">
        <v>0.59</v>
      </c>
      <c r="V1723" t="n">
        <v>0.85</v>
      </c>
      <c r="W1723" t="n">
        <v>6.85</v>
      </c>
      <c r="X1723" t="n">
        <v>1.1</v>
      </c>
      <c r="Y1723" t="n">
        <v>1</v>
      </c>
      <c r="Z1723" t="n">
        <v>10</v>
      </c>
    </row>
    <row r="1724">
      <c r="A1724" t="n">
        <v>26</v>
      </c>
      <c r="B1724" t="n">
        <v>115</v>
      </c>
      <c r="C1724" t="inlineStr">
        <is>
          <t xml:space="preserve">CONCLUIDO	</t>
        </is>
      </c>
      <c r="D1724" t="n">
        <v>3.4413</v>
      </c>
      <c r="E1724" t="n">
        <v>29.06</v>
      </c>
      <c r="F1724" t="n">
        <v>24.77</v>
      </c>
      <c r="G1724" t="n">
        <v>40.17</v>
      </c>
      <c r="H1724" t="n">
        <v>0.57</v>
      </c>
      <c r="I1724" t="n">
        <v>37</v>
      </c>
      <c r="J1724" t="n">
        <v>233.91</v>
      </c>
      <c r="K1724" t="n">
        <v>56.94</v>
      </c>
      <c r="L1724" t="n">
        <v>7.5</v>
      </c>
      <c r="M1724" t="n">
        <v>35</v>
      </c>
      <c r="N1724" t="n">
        <v>54.46</v>
      </c>
      <c r="O1724" t="n">
        <v>29082.74</v>
      </c>
      <c r="P1724" t="n">
        <v>376.35</v>
      </c>
      <c r="Q1724" t="n">
        <v>452.68</v>
      </c>
      <c r="R1724" t="n">
        <v>96.5</v>
      </c>
      <c r="S1724" t="n">
        <v>57.64</v>
      </c>
      <c r="T1724" t="n">
        <v>17202.33</v>
      </c>
      <c r="U1724" t="n">
        <v>0.6</v>
      </c>
      <c r="V1724" t="n">
        <v>0.86</v>
      </c>
      <c r="W1724" t="n">
        <v>6.86</v>
      </c>
      <c r="X1724" t="n">
        <v>1.05</v>
      </c>
      <c r="Y1724" t="n">
        <v>1</v>
      </c>
      <c r="Z1724" t="n">
        <v>10</v>
      </c>
    </row>
    <row r="1725">
      <c r="A1725" t="n">
        <v>27</v>
      </c>
      <c r="B1725" t="n">
        <v>115</v>
      </c>
      <c r="C1725" t="inlineStr">
        <is>
          <t xml:space="preserve">CONCLUIDO	</t>
        </is>
      </c>
      <c r="D1725" t="n">
        <v>3.4519</v>
      </c>
      <c r="E1725" t="n">
        <v>28.97</v>
      </c>
      <c r="F1725" t="n">
        <v>24.73</v>
      </c>
      <c r="G1725" t="n">
        <v>41.21</v>
      </c>
      <c r="H1725" t="n">
        <v>0.59</v>
      </c>
      <c r="I1725" t="n">
        <v>36</v>
      </c>
      <c r="J1725" t="n">
        <v>234.34</v>
      </c>
      <c r="K1725" t="n">
        <v>56.94</v>
      </c>
      <c r="L1725" t="n">
        <v>7.75</v>
      </c>
      <c r="M1725" t="n">
        <v>34</v>
      </c>
      <c r="N1725" t="n">
        <v>54.64</v>
      </c>
      <c r="O1725" t="n">
        <v>29135.65</v>
      </c>
      <c r="P1725" t="n">
        <v>375.78</v>
      </c>
      <c r="Q1725" t="n">
        <v>452.61</v>
      </c>
      <c r="R1725" t="n">
        <v>94.98</v>
      </c>
      <c r="S1725" t="n">
        <v>57.64</v>
      </c>
      <c r="T1725" t="n">
        <v>16448.31</v>
      </c>
      <c r="U1725" t="n">
        <v>0.61</v>
      </c>
      <c r="V1725" t="n">
        <v>0.86</v>
      </c>
      <c r="W1725" t="n">
        <v>6.86</v>
      </c>
      <c r="X1725" t="n">
        <v>1</v>
      </c>
      <c r="Y1725" t="n">
        <v>1</v>
      </c>
      <c r="Z1725" t="n">
        <v>10</v>
      </c>
    </row>
    <row r="1726">
      <c r="A1726" t="n">
        <v>28</v>
      </c>
      <c r="B1726" t="n">
        <v>115</v>
      </c>
      <c r="C1726" t="inlineStr">
        <is>
          <t xml:space="preserve">CONCLUIDO	</t>
        </is>
      </c>
      <c r="D1726" t="n">
        <v>3.4591</v>
      </c>
      <c r="E1726" t="n">
        <v>28.91</v>
      </c>
      <c r="F1726" t="n">
        <v>24.71</v>
      </c>
      <c r="G1726" t="n">
        <v>42.36</v>
      </c>
      <c r="H1726" t="n">
        <v>0.61</v>
      </c>
      <c r="I1726" t="n">
        <v>35</v>
      </c>
      <c r="J1726" t="n">
        <v>234.77</v>
      </c>
      <c r="K1726" t="n">
        <v>56.94</v>
      </c>
      <c r="L1726" t="n">
        <v>8</v>
      </c>
      <c r="M1726" t="n">
        <v>33</v>
      </c>
      <c r="N1726" t="n">
        <v>54.82</v>
      </c>
      <c r="O1726" t="n">
        <v>29188.62</v>
      </c>
      <c r="P1726" t="n">
        <v>375.47</v>
      </c>
      <c r="Q1726" t="n">
        <v>452.61</v>
      </c>
      <c r="R1726" t="n">
        <v>94.55</v>
      </c>
      <c r="S1726" t="n">
        <v>57.64</v>
      </c>
      <c r="T1726" t="n">
        <v>16239.53</v>
      </c>
      <c r="U1726" t="n">
        <v>0.61</v>
      </c>
      <c r="V1726" t="n">
        <v>0.86</v>
      </c>
      <c r="W1726" t="n">
        <v>6.85</v>
      </c>
      <c r="X1726" t="n">
        <v>0.99</v>
      </c>
      <c r="Y1726" t="n">
        <v>1</v>
      </c>
      <c r="Z1726" t="n">
        <v>10</v>
      </c>
    </row>
    <row r="1727">
      <c r="A1727" t="n">
        <v>29</v>
      </c>
      <c r="B1727" t="n">
        <v>115</v>
      </c>
      <c r="C1727" t="inlineStr">
        <is>
          <t xml:space="preserve">CONCLUIDO	</t>
        </is>
      </c>
      <c r="D1727" t="n">
        <v>3.4727</v>
      </c>
      <c r="E1727" t="n">
        <v>28.8</v>
      </c>
      <c r="F1727" t="n">
        <v>24.64</v>
      </c>
      <c r="G1727" t="n">
        <v>43.49</v>
      </c>
      <c r="H1727" t="n">
        <v>0.62</v>
      </c>
      <c r="I1727" t="n">
        <v>34</v>
      </c>
      <c r="J1727" t="n">
        <v>235.2</v>
      </c>
      <c r="K1727" t="n">
        <v>56.94</v>
      </c>
      <c r="L1727" t="n">
        <v>8.25</v>
      </c>
      <c r="M1727" t="n">
        <v>32</v>
      </c>
      <c r="N1727" t="n">
        <v>55</v>
      </c>
      <c r="O1727" t="n">
        <v>29241.66</v>
      </c>
      <c r="P1727" t="n">
        <v>374.04</v>
      </c>
      <c r="Q1727" t="n">
        <v>452.63</v>
      </c>
      <c r="R1727" t="n">
        <v>92.34999999999999</v>
      </c>
      <c r="S1727" t="n">
        <v>57.64</v>
      </c>
      <c r="T1727" t="n">
        <v>15144.78</v>
      </c>
      <c r="U1727" t="n">
        <v>0.62</v>
      </c>
      <c r="V1727" t="n">
        <v>0.86</v>
      </c>
      <c r="W1727" t="n">
        <v>6.84</v>
      </c>
      <c r="X1727" t="n">
        <v>0.92</v>
      </c>
      <c r="Y1727" t="n">
        <v>1</v>
      </c>
      <c r="Z1727" t="n">
        <v>10</v>
      </c>
    </row>
    <row r="1728">
      <c r="A1728" t="n">
        <v>30</v>
      </c>
      <c r="B1728" t="n">
        <v>115</v>
      </c>
      <c r="C1728" t="inlineStr">
        <is>
          <t xml:space="preserve">CONCLUIDO	</t>
        </is>
      </c>
      <c r="D1728" t="n">
        <v>3.4779</v>
      </c>
      <c r="E1728" t="n">
        <v>28.75</v>
      </c>
      <c r="F1728" t="n">
        <v>24.64</v>
      </c>
      <c r="G1728" t="n">
        <v>44.81</v>
      </c>
      <c r="H1728" t="n">
        <v>0.64</v>
      </c>
      <c r="I1728" t="n">
        <v>33</v>
      </c>
      <c r="J1728" t="n">
        <v>235.63</v>
      </c>
      <c r="K1728" t="n">
        <v>56.94</v>
      </c>
      <c r="L1728" t="n">
        <v>8.5</v>
      </c>
      <c r="M1728" t="n">
        <v>31</v>
      </c>
      <c r="N1728" t="n">
        <v>55.18</v>
      </c>
      <c r="O1728" t="n">
        <v>29294.76</v>
      </c>
      <c r="P1728" t="n">
        <v>374.25</v>
      </c>
      <c r="Q1728" t="n">
        <v>452.58</v>
      </c>
      <c r="R1728" t="n">
        <v>92.27</v>
      </c>
      <c r="S1728" t="n">
        <v>57.64</v>
      </c>
      <c r="T1728" t="n">
        <v>15106.46</v>
      </c>
      <c r="U1728" t="n">
        <v>0.62</v>
      </c>
      <c r="V1728" t="n">
        <v>0.86</v>
      </c>
      <c r="W1728" t="n">
        <v>6.85</v>
      </c>
      <c r="X1728" t="n">
        <v>0.92</v>
      </c>
      <c r="Y1728" t="n">
        <v>1</v>
      </c>
      <c r="Z1728" t="n">
        <v>10</v>
      </c>
    </row>
    <row r="1729">
      <c r="A1729" t="n">
        <v>31</v>
      </c>
      <c r="B1729" t="n">
        <v>115</v>
      </c>
      <c r="C1729" t="inlineStr">
        <is>
          <t xml:space="preserve">CONCLUIDO	</t>
        </is>
      </c>
      <c r="D1729" t="n">
        <v>3.4854</v>
      </c>
      <c r="E1729" t="n">
        <v>28.69</v>
      </c>
      <c r="F1729" t="n">
        <v>24.63</v>
      </c>
      <c r="G1729" t="n">
        <v>46.17</v>
      </c>
      <c r="H1729" t="n">
        <v>0.66</v>
      </c>
      <c r="I1729" t="n">
        <v>32</v>
      </c>
      <c r="J1729" t="n">
        <v>236.06</v>
      </c>
      <c r="K1729" t="n">
        <v>56.94</v>
      </c>
      <c r="L1729" t="n">
        <v>8.75</v>
      </c>
      <c r="M1729" t="n">
        <v>30</v>
      </c>
      <c r="N1729" t="n">
        <v>55.36</v>
      </c>
      <c r="O1729" t="n">
        <v>29347.92</v>
      </c>
      <c r="P1729" t="n">
        <v>373.71</v>
      </c>
      <c r="Q1729" t="n">
        <v>452.62</v>
      </c>
      <c r="R1729" t="n">
        <v>91.83</v>
      </c>
      <c r="S1729" t="n">
        <v>57.64</v>
      </c>
      <c r="T1729" t="n">
        <v>14892.04</v>
      </c>
      <c r="U1729" t="n">
        <v>0.63</v>
      </c>
      <c r="V1729" t="n">
        <v>0.86</v>
      </c>
      <c r="W1729" t="n">
        <v>6.84</v>
      </c>
      <c r="X1729" t="n">
        <v>0.9</v>
      </c>
      <c r="Y1729" t="n">
        <v>1</v>
      </c>
      <c r="Z1729" t="n">
        <v>10</v>
      </c>
    </row>
    <row r="1730">
      <c r="A1730" t="n">
        <v>32</v>
      </c>
      <c r="B1730" t="n">
        <v>115</v>
      </c>
      <c r="C1730" t="inlineStr">
        <is>
          <t xml:space="preserve">CONCLUIDO	</t>
        </is>
      </c>
      <c r="D1730" t="n">
        <v>3.496</v>
      </c>
      <c r="E1730" t="n">
        <v>28.6</v>
      </c>
      <c r="F1730" t="n">
        <v>24.58</v>
      </c>
      <c r="G1730" t="n">
        <v>47.58</v>
      </c>
      <c r="H1730" t="n">
        <v>0.68</v>
      </c>
      <c r="I1730" t="n">
        <v>31</v>
      </c>
      <c r="J1730" t="n">
        <v>236.49</v>
      </c>
      <c r="K1730" t="n">
        <v>56.94</v>
      </c>
      <c r="L1730" t="n">
        <v>9</v>
      </c>
      <c r="M1730" t="n">
        <v>29</v>
      </c>
      <c r="N1730" t="n">
        <v>55.55</v>
      </c>
      <c r="O1730" t="n">
        <v>29401.15</v>
      </c>
      <c r="P1730" t="n">
        <v>372.89</v>
      </c>
      <c r="Q1730" t="n">
        <v>452.59</v>
      </c>
      <c r="R1730" t="n">
        <v>90.38</v>
      </c>
      <c r="S1730" t="n">
        <v>57.64</v>
      </c>
      <c r="T1730" t="n">
        <v>14172.1</v>
      </c>
      <c r="U1730" t="n">
        <v>0.64</v>
      </c>
      <c r="V1730" t="n">
        <v>0.86</v>
      </c>
      <c r="W1730" t="n">
        <v>6.84</v>
      </c>
      <c r="X1730" t="n">
        <v>0.86</v>
      </c>
      <c r="Y1730" t="n">
        <v>1</v>
      </c>
      <c r="Z1730" t="n">
        <v>10</v>
      </c>
    </row>
    <row r="1731">
      <c r="A1731" t="n">
        <v>33</v>
      </c>
      <c r="B1731" t="n">
        <v>115</v>
      </c>
      <c r="C1731" t="inlineStr">
        <is>
          <t xml:space="preserve">CONCLUIDO	</t>
        </is>
      </c>
      <c r="D1731" t="n">
        <v>3.5056</v>
      </c>
      <c r="E1731" t="n">
        <v>28.53</v>
      </c>
      <c r="F1731" t="n">
        <v>24.55</v>
      </c>
      <c r="G1731" t="n">
        <v>49.1</v>
      </c>
      <c r="H1731" t="n">
        <v>0.6899999999999999</v>
      </c>
      <c r="I1731" t="n">
        <v>30</v>
      </c>
      <c r="J1731" t="n">
        <v>236.92</v>
      </c>
      <c r="K1731" t="n">
        <v>56.94</v>
      </c>
      <c r="L1731" t="n">
        <v>9.25</v>
      </c>
      <c r="M1731" t="n">
        <v>28</v>
      </c>
      <c r="N1731" t="n">
        <v>55.73</v>
      </c>
      <c r="O1731" t="n">
        <v>29454.44</v>
      </c>
      <c r="P1731" t="n">
        <v>372.35</v>
      </c>
      <c r="Q1731" t="n">
        <v>452.63</v>
      </c>
      <c r="R1731" t="n">
        <v>89</v>
      </c>
      <c r="S1731" t="n">
        <v>57.64</v>
      </c>
      <c r="T1731" t="n">
        <v>13485.65</v>
      </c>
      <c r="U1731" t="n">
        <v>0.65</v>
      </c>
      <c r="V1731" t="n">
        <v>0.86</v>
      </c>
      <c r="W1731" t="n">
        <v>6.84</v>
      </c>
      <c r="X1731" t="n">
        <v>0.82</v>
      </c>
      <c r="Y1731" t="n">
        <v>1</v>
      </c>
      <c r="Z1731" t="n">
        <v>10</v>
      </c>
    </row>
    <row r="1732">
      <c r="A1732" t="n">
        <v>34</v>
      </c>
      <c r="B1732" t="n">
        <v>115</v>
      </c>
      <c r="C1732" t="inlineStr">
        <is>
          <t xml:space="preserve">CONCLUIDO	</t>
        </is>
      </c>
      <c r="D1732" t="n">
        <v>3.5126</v>
      </c>
      <c r="E1732" t="n">
        <v>28.47</v>
      </c>
      <c r="F1732" t="n">
        <v>24.54</v>
      </c>
      <c r="G1732" t="n">
        <v>50.76</v>
      </c>
      <c r="H1732" t="n">
        <v>0.71</v>
      </c>
      <c r="I1732" t="n">
        <v>29</v>
      </c>
      <c r="J1732" t="n">
        <v>237.35</v>
      </c>
      <c r="K1732" t="n">
        <v>56.94</v>
      </c>
      <c r="L1732" t="n">
        <v>9.5</v>
      </c>
      <c r="M1732" t="n">
        <v>27</v>
      </c>
      <c r="N1732" t="n">
        <v>55.91</v>
      </c>
      <c r="O1732" t="n">
        <v>29507.8</v>
      </c>
      <c r="P1732" t="n">
        <v>371.63</v>
      </c>
      <c r="Q1732" t="n">
        <v>452.61</v>
      </c>
      <c r="R1732" t="n">
        <v>88.73</v>
      </c>
      <c r="S1732" t="n">
        <v>57.64</v>
      </c>
      <c r="T1732" t="n">
        <v>13356.14</v>
      </c>
      <c r="U1732" t="n">
        <v>0.65</v>
      </c>
      <c r="V1732" t="n">
        <v>0.86</v>
      </c>
      <c r="W1732" t="n">
        <v>6.84</v>
      </c>
      <c r="X1732" t="n">
        <v>0.8100000000000001</v>
      </c>
      <c r="Y1732" t="n">
        <v>1</v>
      </c>
      <c r="Z1732" t="n">
        <v>10</v>
      </c>
    </row>
    <row r="1733">
      <c r="A1733" t="n">
        <v>35</v>
      </c>
      <c r="B1733" t="n">
        <v>115</v>
      </c>
      <c r="C1733" t="inlineStr">
        <is>
          <t xml:space="preserve">CONCLUIDO	</t>
        </is>
      </c>
      <c r="D1733" t="n">
        <v>3.5116</v>
      </c>
      <c r="E1733" t="n">
        <v>28.48</v>
      </c>
      <c r="F1733" t="n">
        <v>24.54</v>
      </c>
      <c r="G1733" t="n">
        <v>50.78</v>
      </c>
      <c r="H1733" t="n">
        <v>0.73</v>
      </c>
      <c r="I1733" t="n">
        <v>29</v>
      </c>
      <c r="J1733" t="n">
        <v>237.79</v>
      </c>
      <c r="K1733" t="n">
        <v>56.94</v>
      </c>
      <c r="L1733" t="n">
        <v>9.75</v>
      </c>
      <c r="M1733" t="n">
        <v>27</v>
      </c>
      <c r="N1733" t="n">
        <v>56.09</v>
      </c>
      <c r="O1733" t="n">
        <v>29561.22</v>
      </c>
      <c r="P1733" t="n">
        <v>371.92</v>
      </c>
      <c r="Q1733" t="n">
        <v>452.66</v>
      </c>
      <c r="R1733" t="n">
        <v>88.89</v>
      </c>
      <c r="S1733" t="n">
        <v>57.64</v>
      </c>
      <c r="T1733" t="n">
        <v>13439.76</v>
      </c>
      <c r="U1733" t="n">
        <v>0.65</v>
      </c>
      <c r="V1733" t="n">
        <v>0.86</v>
      </c>
      <c r="W1733" t="n">
        <v>6.85</v>
      </c>
      <c r="X1733" t="n">
        <v>0.82</v>
      </c>
      <c r="Y1733" t="n">
        <v>1</v>
      </c>
      <c r="Z1733" t="n">
        <v>10</v>
      </c>
    </row>
    <row r="1734">
      <c r="A1734" t="n">
        <v>36</v>
      </c>
      <c r="B1734" t="n">
        <v>115</v>
      </c>
      <c r="C1734" t="inlineStr">
        <is>
          <t xml:space="preserve">CONCLUIDO	</t>
        </is>
      </c>
      <c r="D1734" t="n">
        <v>3.5242</v>
      </c>
      <c r="E1734" t="n">
        <v>28.38</v>
      </c>
      <c r="F1734" t="n">
        <v>24.49</v>
      </c>
      <c r="G1734" t="n">
        <v>52.47</v>
      </c>
      <c r="H1734" t="n">
        <v>0.75</v>
      </c>
      <c r="I1734" t="n">
        <v>28</v>
      </c>
      <c r="J1734" t="n">
        <v>238.22</v>
      </c>
      <c r="K1734" t="n">
        <v>56.94</v>
      </c>
      <c r="L1734" t="n">
        <v>10</v>
      </c>
      <c r="M1734" t="n">
        <v>26</v>
      </c>
      <c r="N1734" t="n">
        <v>56.28</v>
      </c>
      <c r="O1734" t="n">
        <v>29614.71</v>
      </c>
      <c r="P1734" t="n">
        <v>370.87</v>
      </c>
      <c r="Q1734" t="n">
        <v>452.62</v>
      </c>
      <c r="R1734" t="n">
        <v>87.08</v>
      </c>
      <c r="S1734" t="n">
        <v>57.64</v>
      </c>
      <c r="T1734" t="n">
        <v>12537.4</v>
      </c>
      <c r="U1734" t="n">
        <v>0.66</v>
      </c>
      <c r="V1734" t="n">
        <v>0.87</v>
      </c>
      <c r="W1734" t="n">
        <v>6.84</v>
      </c>
      <c r="X1734" t="n">
        <v>0.76</v>
      </c>
      <c r="Y1734" t="n">
        <v>1</v>
      </c>
      <c r="Z1734" t="n">
        <v>10</v>
      </c>
    </row>
    <row r="1735">
      <c r="A1735" t="n">
        <v>37</v>
      </c>
      <c r="B1735" t="n">
        <v>115</v>
      </c>
      <c r="C1735" t="inlineStr">
        <is>
          <t xml:space="preserve">CONCLUIDO	</t>
        </is>
      </c>
      <c r="D1735" t="n">
        <v>3.5313</v>
      </c>
      <c r="E1735" t="n">
        <v>28.32</v>
      </c>
      <c r="F1735" t="n">
        <v>24.47</v>
      </c>
      <c r="G1735" t="n">
        <v>54.38</v>
      </c>
      <c r="H1735" t="n">
        <v>0.76</v>
      </c>
      <c r="I1735" t="n">
        <v>27</v>
      </c>
      <c r="J1735" t="n">
        <v>238.66</v>
      </c>
      <c r="K1735" t="n">
        <v>56.94</v>
      </c>
      <c r="L1735" t="n">
        <v>10.25</v>
      </c>
      <c r="M1735" t="n">
        <v>25</v>
      </c>
      <c r="N1735" t="n">
        <v>56.46</v>
      </c>
      <c r="O1735" t="n">
        <v>29668.27</v>
      </c>
      <c r="P1735" t="n">
        <v>370.46</v>
      </c>
      <c r="Q1735" t="n">
        <v>452.62</v>
      </c>
      <c r="R1735" t="n">
        <v>86.73</v>
      </c>
      <c r="S1735" t="n">
        <v>57.64</v>
      </c>
      <c r="T1735" t="n">
        <v>12368.06</v>
      </c>
      <c r="U1735" t="n">
        <v>0.66</v>
      </c>
      <c r="V1735" t="n">
        <v>0.87</v>
      </c>
      <c r="W1735" t="n">
        <v>6.84</v>
      </c>
      <c r="X1735" t="n">
        <v>0.75</v>
      </c>
      <c r="Y1735" t="n">
        <v>1</v>
      </c>
      <c r="Z1735" t="n">
        <v>10</v>
      </c>
    </row>
    <row r="1736">
      <c r="A1736" t="n">
        <v>38</v>
      </c>
      <c r="B1736" t="n">
        <v>115</v>
      </c>
      <c r="C1736" t="inlineStr">
        <is>
          <t xml:space="preserve">CONCLUIDO	</t>
        </is>
      </c>
      <c r="D1736" t="n">
        <v>3.5333</v>
      </c>
      <c r="E1736" t="n">
        <v>28.3</v>
      </c>
      <c r="F1736" t="n">
        <v>24.46</v>
      </c>
      <c r="G1736" t="n">
        <v>54.35</v>
      </c>
      <c r="H1736" t="n">
        <v>0.78</v>
      </c>
      <c r="I1736" t="n">
        <v>27</v>
      </c>
      <c r="J1736" t="n">
        <v>239.09</v>
      </c>
      <c r="K1736" t="n">
        <v>56.94</v>
      </c>
      <c r="L1736" t="n">
        <v>10.5</v>
      </c>
      <c r="M1736" t="n">
        <v>25</v>
      </c>
      <c r="N1736" t="n">
        <v>56.65</v>
      </c>
      <c r="O1736" t="n">
        <v>29721.89</v>
      </c>
      <c r="P1736" t="n">
        <v>370.08</v>
      </c>
      <c r="Q1736" t="n">
        <v>452.68</v>
      </c>
      <c r="R1736" t="n">
        <v>86.11</v>
      </c>
      <c r="S1736" t="n">
        <v>57.64</v>
      </c>
      <c r="T1736" t="n">
        <v>12060.45</v>
      </c>
      <c r="U1736" t="n">
        <v>0.67</v>
      </c>
      <c r="V1736" t="n">
        <v>0.87</v>
      </c>
      <c r="W1736" t="n">
        <v>6.84</v>
      </c>
      <c r="X1736" t="n">
        <v>0.73</v>
      </c>
      <c r="Y1736" t="n">
        <v>1</v>
      </c>
      <c r="Z1736" t="n">
        <v>10</v>
      </c>
    </row>
    <row r="1737">
      <c r="A1737" t="n">
        <v>39</v>
      </c>
      <c r="B1737" t="n">
        <v>115</v>
      </c>
      <c r="C1737" t="inlineStr">
        <is>
          <t xml:space="preserve">CONCLUIDO	</t>
        </is>
      </c>
      <c r="D1737" t="n">
        <v>3.5408</v>
      </c>
      <c r="E1737" t="n">
        <v>28.24</v>
      </c>
      <c r="F1737" t="n">
        <v>24.44</v>
      </c>
      <c r="G1737" t="n">
        <v>56.4</v>
      </c>
      <c r="H1737" t="n">
        <v>0.8</v>
      </c>
      <c r="I1737" t="n">
        <v>26</v>
      </c>
      <c r="J1737" t="n">
        <v>239.53</v>
      </c>
      <c r="K1737" t="n">
        <v>56.94</v>
      </c>
      <c r="L1737" t="n">
        <v>10.75</v>
      </c>
      <c r="M1737" t="n">
        <v>24</v>
      </c>
      <c r="N1737" t="n">
        <v>56.83</v>
      </c>
      <c r="O1737" t="n">
        <v>29775.57</v>
      </c>
      <c r="P1737" t="n">
        <v>369.67</v>
      </c>
      <c r="Q1737" t="n">
        <v>452.65</v>
      </c>
      <c r="R1737" t="n">
        <v>85.65000000000001</v>
      </c>
      <c r="S1737" t="n">
        <v>57.64</v>
      </c>
      <c r="T1737" t="n">
        <v>11833.38</v>
      </c>
      <c r="U1737" t="n">
        <v>0.67</v>
      </c>
      <c r="V1737" t="n">
        <v>0.87</v>
      </c>
      <c r="W1737" t="n">
        <v>6.84</v>
      </c>
      <c r="X1737" t="n">
        <v>0.71</v>
      </c>
      <c r="Y1737" t="n">
        <v>1</v>
      </c>
      <c r="Z1737" t="n">
        <v>10</v>
      </c>
    </row>
    <row r="1738">
      <c r="A1738" t="n">
        <v>40</v>
      </c>
      <c r="B1738" t="n">
        <v>115</v>
      </c>
      <c r="C1738" t="inlineStr">
        <is>
          <t xml:space="preserve">CONCLUIDO	</t>
        </is>
      </c>
      <c r="D1738" t="n">
        <v>3.539</v>
      </c>
      <c r="E1738" t="n">
        <v>28.26</v>
      </c>
      <c r="F1738" t="n">
        <v>24.45</v>
      </c>
      <c r="G1738" t="n">
        <v>56.43</v>
      </c>
      <c r="H1738" t="n">
        <v>0.82</v>
      </c>
      <c r="I1738" t="n">
        <v>26</v>
      </c>
      <c r="J1738" t="n">
        <v>239.96</v>
      </c>
      <c r="K1738" t="n">
        <v>56.94</v>
      </c>
      <c r="L1738" t="n">
        <v>11</v>
      </c>
      <c r="M1738" t="n">
        <v>24</v>
      </c>
      <c r="N1738" t="n">
        <v>57.02</v>
      </c>
      <c r="O1738" t="n">
        <v>29829.32</v>
      </c>
      <c r="P1738" t="n">
        <v>369.49</v>
      </c>
      <c r="Q1738" t="n">
        <v>452.61</v>
      </c>
      <c r="R1738" t="n">
        <v>86.19</v>
      </c>
      <c r="S1738" t="n">
        <v>57.64</v>
      </c>
      <c r="T1738" t="n">
        <v>12102.89</v>
      </c>
      <c r="U1738" t="n">
        <v>0.67</v>
      </c>
      <c r="V1738" t="n">
        <v>0.87</v>
      </c>
      <c r="W1738" t="n">
        <v>6.84</v>
      </c>
      <c r="X1738" t="n">
        <v>0.73</v>
      </c>
      <c r="Y1738" t="n">
        <v>1</v>
      </c>
      <c r="Z1738" t="n">
        <v>10</v>
      </c>
    </row>
    <row r="1739">
      <c r="A1739" t="n">
        <v>41</v>
      </c>
      <c r="B1739" t="n">
        <v>115</v>
      </c>
      <c r="C1739" t="inlineStr">
        <is>
          <t xml:space="preserve">CONCLUIDO	</t>
        </is>
      </c>
      <c r="D1739" t="n">
        <v>3.5472</v>
      </c>
      <c r="E1739" t="n">
        <v>28.19</v>
      </c>
      <c r="F1739" t="n">
        <v>24.43</v>
      </c>
      <c r="G1739" t="n">
        <v>58.64</v>
      </c>
      <c r="H1739" t="n">
        <v>0.83</v>
      </c>
      <c r="I1739" t="n">
        <v>25</v>
      </c>
      <c r="J1739" t="n">
        <v>240.4</v>
      </c>
      <c r="K1739" t="n">
        <v>56.94</v>
      </c>
      <c r="L1739" t="n">
        <v>11.25</v>
      </c>
      <c r="M1739" t="n">
        <v>23</v>
      </c>
      <c r="N1739" t="n">
        <v>57.21</v>
      </c>
      <c r="O1739" t="n">
        <v>29883.27</v>
      </c>
      <c r="P1739" t="n">
        <v>369.17</v>
      </c>
      <c r="Q1739" t="n">
        <v>452.61</v>
      </c>
      <c r="R1739" t="n">
        <v>85.31999999999999</v>
      </c>
      <c r="S1739" t="n">
        <v>57.64</v>
      </c>
      <c r="T1739" t="n">
        <v>11673.26</v>
      </c>
      <c r="U1739" t="n">
        <v>0.68</v>
      </c>
      <c r="V1739" t="n">
        <v>0.87</v>
      </c>
      <c r="W1739" t="n">
        <v>6.84</v>
      </c>
      <c r="X1739" t="n">
        <v>0.71</v>
      </c>
      <c r="Y1739" t="n">
        <v>1</v>
      </c>
      <c r="Z1739" t="n">
        <v>10</v>
      </c>
    </row>
    <row r="1740">
      <c r="A1740" t="n">
        <v>42</v>
      </c>
      <c r="B1740" t="n">
        <v>115</v>
      </c>
      <c r="C1740" t="inlineStr">
        <is>
          <t xml:space="preserve">CONCLUIDO	</t>
        </is>
      </c>
      <c r="D1740" t="n">
        <v>3.5607</v>
      </c>
      <c r="E1740" t="n">
        <v>28.08</v>
      </c>
      <c r="F1740" t="n">
        <v>24.37</v>
      </c>
      <c r="G1740" t="n">
        <v>60.92</v>
      </c>
      <c r="H1740" t="n">
        <v>0.85</v>
      </c>
      <c r="I1740" t="n">
        <v>24</v>
      </c>
      <c r="J1740" t="n">
        <v>240.84</v>
      </c>
      <c r="K1740" t="n">
        <v>56.94</v>
      </c>
      <c r="L1740" t="n">
        <v>11.5</v>
      </c>
      <c r="M1740" t="n">
        <v>22</v>
      </c>
      <c r="N1740" t="n">
        <v>57.39</v>
      </c>
      <c r="O1740" t="n">
        <v>29937.16</v>
      </c>
      <c r="P1740" t="n">
        <v>368.27</v>
      </c>
      <c r="Q1740" t="n">
        <v>452.62</v>
      </c>
      <c r="R1740" t="n">
        <v>83.45</v>
      </c>
      <c r="S1740" t="n">
        <v>57.64</v>
      </c>
      <c r="T1740" t="n">
        <v>10740.98</v>
      </c>
      <c r="U1740" t="n">
        <v>0.6899999999999999</v>
      </c>
      <c r="V1740" t="n">
        <v>0.87</v>
      </c>
      <c r="W1740" t="n">
        <v>6.83</v>
      </c>
      <c r="X1740" t="n">
        <v>0.65</v>
      </c>
      <c r="Y1740" t="n">
        <v>1</v>
      </c>
      <c r="Z1740" t="n">
        <v>10</v>
      </c>
    </row>
    <row r="1741">
      <c r="A1741" t="n">
        <v>43</v>
      </c>
      <c r="B1741" t="n">
        <v>115</v>
      </c>
      <c r="C1741" t="inlineStr">
        <is>
          <t xml:space="preserve">CONCLUIDO	</t>
        </is>
      </c>
      <c r="D1741" t="n">
        <v>3.5589</v>
      </c>
      <c r="E1741" t="n">
        <v>28.1</v>
      </c>
      <c r="F1741" t="n">
        <v>24.38</v>
      </c>
      <c r="G1741" t="n">
        <v>60.96</v>
      </c>
      <c r="H1741" t="n">
        <v>0.87</v>
      </c>
      <c r="I1741" t="n">
        <v>24</v>
      </c>
      <c r="J1741" t="n">
        <v>241.27</v>
      </c>
      <c r="K1741" t="n">
        <v>56.94</v>
      </c>
      <c r="L1741" t="n">
        <v>11.75</v>
      </c>
      <c r="M1741" t="n">
        <v>22</v>
      </c>
      <c r="N1741" t="n">
        <v>57.58</v>
      </c>
      <c r="O1741" t="n">
        <v>29991.11</v>
      </c>
      <c r="P1741" t="n">
        <v>368.31</v>
      </c>
      <c r="Q1741" t="n">
        <v>452.66</v>
      </c>
      <c r="R1741" t="n">
        <v>83.95</v>
      </c>
      <c r="S1741" t="n">
        <v>57.64</v>
      </c>
      <c r="T1741" t="n">
        <v>10991.95</v>
      </c>
      <c r="U1741" t="n">
        <v>0.6899999999999999</v>
      </c>
      <c r="V1741" t="n">
        <v>0.87</v>
      </c>
      <c r="W1741" t="n">
        <v>6.83</v>
      </c>
      <c r="X1741" t="n">
        <v>0.66</v>
      </c>
      <c r="Y1741" t="n">
        <v>1</v>
      </c>
      <c r="Z1741" t="n">
        <v>10</v>
      </c>
    </row>
    <row r="1742">
      <c r="A1742" t="n">
        <v>44</v>
      </c>
      <c r="B1742" t="n">
        <v>115</v>
      </c>
      <c r="C1742" t="inlineStr">
        <is>
          <t xml:space="preserve">CONCLUIDO	</t>
        </is>
      </c>
      <c r="D1742" t="n">
        <v>3.5697</v>
      </c>
      <c r="E1742" t="n">
        <v>28.01</v>
      </c>
      <c r="F1742" t="n">
        <v>24.34</v>
      </c>
      <c r="G1742" t="n">
        <v>63.51</v>
      </c>
      <c r="H1742" t="n">
        <v>0.88</v>
      </c>
      <c r="I1742" t="n">
        <v>23</v>
      </c>
      <c r="J1742" t="n">
        <v>241.71</v>
      </c>
      <c r="K1742" t="n">
        <v>56.94</v>
      </c>
      <c r="L1742" t="n">
        <v>12</v>
      </c>
      <c r="M1742" t="n">
        <v>21</v>
      </c>
      <c r="N1742" t="n">
        <v>57.77</v>
      </c>
      <c r="O1742" t="n">
        <v>30045.13</v>
      </c>
      <c r="P1742" t="n">
        <v>367.45</v>
      </c>
      <c r="Q1742" t="n">
        <v>452.61</v>
      </c>
      <c r="R1742" t="n">
        <v>82.55</v>
      </c>
      <c r="S1742" t="n">
        <v>57.64</v>
      </c>
      <c r="T1742" t="n">
        <v>10298.52</v>
      </c>
      <c r="U1742" t="n">
        <v>0.7</v>
      </c>
      <c r="V1742" t="n">
        <v>0.87</v>
      </c>
      <c r="W1742" t="n">
        <v>6.83</v>
      </c>
      <c r="X1742" t="n">
        <v>0.62</v>
      </c>
      <c r="Y1742" t="n">
        <v>1</v>
      </c>
      <c r="Z1742" t="n">
        <v>10</v>
      </c>
    </row>
    <row r="1743">
      <c r="A1743" t="n">
        <v>45</v>
      </c>
      <c r="B1743" t="n">
        <v>115</v>
      </c>
      <c r="C1743" t="inlineStr">
        <is>
          <t xml:space="preserve">CONCLUIDO	</t>
        </is>
      </c>
      <c r="D1743" t="n">
        <v>3.5706</v>
      </c>
      <c r="E1743" t="n">
        <v>28.01</v>
      </c>
      <c r="F1743" t="n">
        <v>24.34</v>
      </c>
      <c r="G1743" t="n">
        <v>63.49</v>
      </c>
      <c r="H1743" t="n">
        <v>0.9</v>
      </c>
      <c r="I1743" t="n">
        <v>23</v>
      </c>
      <c r="J1743" t="n">
        <v>242.15</v>
      </c>
      <c r="K1743" t="n">
        <v>56.94</v>
      </c>
      <c r="L1743" t="n">
        <v>12.25</v>
      </c>
      <c r="M1743" t="n">
        <v>21</v>
      </c>
      <c r="N1743" t="n">
        <v>57.96</v>
      </c>
      <c r="O1743" t="n">
        <v>30099.23</v>
      </c>
      <c r="P1743" t="n">
        <v>367.23</v>
      </c>
      <c r="Q1743" t="n">
        <v>452.56</v>
      </c>
      <c r="R1743" t="n">
        <v>82.25</v>
      </c>
      <c r="S1743" t="n">
        <v>57.64</v>
      </c>
      <c r="T1743" t="n">
        <v>10147.37</v>
      </c>
      <c r="U1743" t="n">
        <v>0.7</v>
      </c>
      <c r="V1743" t="n">
        <v>0.87</v>
      </c>
      <c r="W1743" t="n">
        <v>6.83</v>
      </c>
      <c r="X1743" t="n">
        <v>0.61</v>
      </c>
      <c r="Y1743" t="n">
        <v>1</v>
      </c>
      <c r="Z1743" t="n">
        <v>10</v>
      </c>
    </row>
    <row r="1744">
      <c r="A1744" t="n">
        <v>46</v>
      </c>
      <c r="B1744" t="n">
        <v>115</v>
      </c>
      <c r="C1744" t="inlineStr">
        <is>
          <t xml:space="preserve">CONCLUIDO	</t>
        </is>
      </c>
      <c r="D1744" t="n">
        <v>3.577</v>
      </c>
      <c r="E1744" t="n">
        <v>27.96</v>
      </c>
      <c r="F1744" t="n">
        <v>24.33</v>
      </c>
      <c r="G1744" t="n">
        <v>66.36</v>
      </c>
      <c r="H1744" t="n">
        <v>0.92</v>
      </c>
      <c r="I1744" t="n">
        <v>22</v>
      </c>
      <c r="J1744" t="n">
        <v>242.59</v>
      </c>
      <c r="K1744" t="n">
        <v>56.94</v>
      </c>
      <c r="L1744" t="n">
        <v>12.5</v>
      </c>
      <c r="M1744" t="n">
        <v>20</v>
      </c>
      <c r="N1744" t="n">
        <v>58.15</v>
      </c>
      <c r="O1744" t="n">
        <v>30153.38</v>
      </c>
      <c r="P1744" t="n">
        <v>366.81</v>
      </c>
      <c r="Q1744" t="n">
        <v>452.66</v>
      </c>
      <c r="R1744" t="n">
        <v>81.95999999999999</v>
      </c>
      <c r="S1744" t="n">
        <v>57.64</v>
      </c>
      <c r="T1744" t="n">
        <v>10006.95</v>
      </c>
      <c r="U1744" t="n">
        <v>0.7</v>
      </c>
      <c r="V1744" t="n">
        <v>0.87</v>
      </c>
      <c r="W1744" t="n">
        <v>6.83</v>
      </c>
      <c r="X1744" t="n">
        <v>0.6</v>
      </c>
      <c r="Y1744" t="n">
        <v>1</v>
      </c>
      <c r="Z1744" t="n">
        <v>10</v>
      </c>
    </row>
    <row r="1745">
      <c r="A1745" t="n">
        <v>47</v>
      </c>
      <c r="B1745" t="n">
        <v>115</v>
      </c>
      <c r="C1745" t="inlineStr">
        <is>
          <t xml:space="preserve">CONCLUIDO	</t>
        </is>
      </c>
      <c r="D1745" t="n">
        <v>3.578</v>
      </c>
      <c r="E1745" t="n">
        <v>27.95</v>
      </c>
      <c r="F1745" t="n">
        <v>24.32</v>
      </c>
      <c r="G1745" t="n">
        <v>66.33</v>
      </c>
      <c r="H1745" t="n">
        <v>0.93</v>
      </c>
      <c r="I1745" t="n">
        <v>22</v>
      </c>
      <c r="J1745" t="n">
        <v>243.03</v>
      </c>
      <c r="K1745" t="n">
        <v>56.94</v>
      </c>
      <c r="L1745" t="n">
        <v>12.75</v>
      </c>
      <c r="M1745" t="n">
        <v>20</v>
      </c>
      <c r="N1745" t="n">
        <v>58.34</v>
      </c>
      <c r="O1745" t="n">
        <v>30207.61</v>
      </c>
      <c r="P1745" t="n">
        <v>366.84</v>
      </c>
      <c r="Q1745" t="n">
        <v>452.6</v>
      </c>
      <c r="R1745" t="n">
        <v>81.55</v>
      </c>
      <c r="S1745" t="n">
        <v>57.64</v>
      </c>
      <c r="T1745" t="n">
        <v>9803.73</v>
      </c>
      <c r="U1745" t="n">
        <v>0.71</v>
      </c>
      <c r="V1745" t="n">
        <v>0.87</v>
      </c>
      <c r="W1745" t="n">
        <v>6.84</v>
      </c>
      <c r="X1745" t="n">
        <v>0.6</v>
      </c>
      <c r="Y1745" t="n">
        <v>1</v>
      </c>
      <c r="Z1745" t="n">
        <v>10</v>
      </c>
    </row>
    <row r="1746">
      <c r="A1746" t="n">
        <v>48</v>
      </c>
      <c r="B1746" t="n">
        <v>115</v>
      </c>
      <c r="C1746" t="inlineStr">
        <is>
          <t xml:space="preserve">CONCLUIDO	</t>
        </is>
      </c>
      <c r="D1746" t="n">
        <v>3.5779</v>
      </c>
      <c r="E1746" t="n">
        <v>27.95</v>
      </c>
      <c r="F1746" t="n">
        <v>24.32</v>
      </c>
      <c r="G1746" t="n">
        <v>66.34</v>
      </c>
      <c r="H1746" t="n">
        <v>0.95</v>
      </c>
      <c r="I1746" t="n">
        <v>22</v>
      </c>
      <c r="J1746" t="n">
        <v>243.47</v>
      </c>
      <c r="K1746" t="n">
        <v>56.94</v>
      </c>
      <c r="L1746" t="n">
        <v>13</v>
      </c>
      <c r="M1746" t="n">
        <v>20</v>
      </c>
      <c r="N1746" t="n">
        <v>58.53</v>
      </c>
      <c r="O1746" t="n">
        <v>30261.91</v>
      </c>
      <c r="P1746" t="n">
        <v>366.69</v>
      </c>
      <c r="Q1746" t="n">
        <v>452.64</v>
      </c>
      <c r="R1746" t="n">
        <v>81.73999999999999</v>
      </c>
      <c r="S1746" t="n">
        <v>57.64</v>
      </c>
      <c r="T1746" t="n">
        <v>9900.33</v>
      </c>
      <c r="U1746" t="n">
        <v>0.71</v>
      </c>
      <c r="V1746" t="n">
        <v>0.87</v>
      </c>
      <c r="W1746" t="n">
        <v>6.83</v>
      </c>
      <c r="X1746" t="n">
        <v>0.6</v>
      </c>
      <c r="Y1746" t="n">
        <v>1</v>
      </c>
      <c r="Z1746" t="n">
        <v>10</v>
      </c>
    </row>
    <row r="1747">
      <c r="A1747" t="n">
        <v>49</v>
      </c>
      <c r="B1747" t="n">
        <v>115</v>
      </c>
      <c r="C1747" t="inlineStr">
        <is>
          <t xml:space="preserve">CONCLUIDO	</t>
        </is>
      </c>
      <c r="D1747" t="n">
        <v>3.5891</v>
      </c>
      <c r="E1747" t="n">
        <v>27.86</v>
      </c>
      <c r="F1747" t="n">
        <v>24.28</v>
      </c>
      <c r="G1747" t="n">
        <v>69.37</v>
      </c>
      <c r="H1747" t="n">
        <v>0.97</v>
      </c>
      <c r="I1747" t="n">
        <v>21</v>
      </c>
      <c r="J1747" t="n">
        <v>243.91</v>
      </c>
      <c r="K1747" t="n">
        <v>56.94</v>
      </c>
      <c r="L1747" t="n">
        <v>13.25</v>
      </c>
      <c r="M1747" t="n">
        <v>19</v>
      </c>
      <c r="N1747" t="n">
        <v>58.72</v>
      </c>
      <c r="O1747" t="n">
        <v>30316.27</v>
      </c>
      <c r="P1747" t="n">
        <v>365.97</v>
      </c>
      <c r="Q1747" t="n">
        <v>452.63</v>
      </c>
      <c r="R1747" t="n">
        <v>80.29000000000001</v>
      </c>
      <c r="S1747" t="n">
        <v>57.64</v>
      </c>
      <c r="T1747" t="n">
        <v>9178.190000000001</v>
      </c>
      <c r="U1747" t="n">
        <v>0.72</v>
      </c>
      <c r="V1747" t="n">
        <v>0.87</v>
      </c>
      <c r="W1747" t="n">
        <v>6.83</v>
      </c>
      <c r="X1747" t="n">
        <v>0.55</v>
      </c>
      <c r="Y1747" t="n">
        <v>1</v>
      </c>
      <c r="Z1747" t="n">
        <v>10</v>
      </c>
    </row>
    <row r="1748">
      <c r="A1748" t="n">
        <v>50</v>
      </c>
      <c r="B1748" t="n">
        <v>115</v>
      </c>
      <c r="C1748" t="inlineStr">
        <is>
          <t xml:space="preserve">CONCLUIDO	</t>
        </is>
      </c>
      <c r="D1748" t="n">
        <v>3.587</v>
      </c>
      <c r="E1748" t="n">
        <v>27.88</v>
      </c>
      <c r="F1748" t="n">
        <v>24.3</v>
      </c>
      <c r="G1748" t="n">
        <v>69.42</v>
      </c>
      <c r="H1748" t="n">
        <v>0.98</v>
      </c>
      <c r="I1748" t="n">
        <v>21</v>
      </c>
      <c r="J1748" t="n">
        <v>244.35</v>
      </c>
      <c r="K1748" t="n">
        <v>56.94</v>
      </c>
      <c r="L1748" t="n">
        <v>13.5</v>
      </c>
      <c r="M1748" t="n">
        <v>19</v>
      </c>
      <c r="N1748" t="n">
        <v>58.91</v>
      </c>
      <c r="O1748" t="n">
        <v>30370.7</v>
      </c>
      <c r="P1748" t="n">
        <v>366.07</v>
      </c>
      <c r="Q1748" t="n">
        <v>452.62</v>
      </c>
      <c r="R1748" t="n">
        <v>80.86</v>
      </c>
      <c r="S1748" t="n">
        <v>57.64</v>
      </c>
      <c r="T1748" t="n">
        <v>9462.73</v>
      </c>
      <c r="U1748" t="n">
        <v>0.71</v>
      </c>
      <c r="V1748" t="n">
        <v>0.87</v>
      </c>
      <c r="W1748" t="n">
        <v>6.83</v>
      </c>
      <c r="X1748" t="n">
        <v>0.57</v>
      </c>
      <c r="Y1748" t="n">
        <v>1</v>
      </c>
      <c r="Z1748" t="n">
        <v>10</v>
      </c>
    </row>
    <row r="1749">
      <c r="A1749" t="n">
        <v>51</v>
      </c>
      <c r="B1749" t="n">
        <v>115</v>
      </c>
      <c r="C1749" t="inlineStr">
        <is>
          <t xml:space="preserve">CONCLUIDO	</t>
        </is>
      </c>
      <c r="D1749" t="n">
        <v>3.5968</v>
      </c>
      <c r="E1749" t="n">
        <v>27.8</v>
      </c>
      <c r="F1749" t="n">
        <v>24.26</v>
      </c>
      <c r="G1749" t="n">
        <v>72.79000000000001</v>
      </c>
      <c r="H1749" t="n">
        <v>1</v>
      </c>
      <c r="I1749" t="n">
        <v>20</v>
      </c>
      <c r="J1749" t="n">
        <v>244.79</v>
      </c>
      <c r="K1749" t="n">
        <v>56.94</v>
      </c>
      <c r="L1749" t="n">
        <v>13.75</v>
      </c>
      <c r="M1749" t="n">
        <v>18</v>
      </c>
      <c r="N1749" t="n">
        <v>59.1</v>
      </c>
      <c r="O1749" t="n">
        <v>30425.2</v>
      </c>
      <c r="P1749" t="n">
        <v>364.83</v>
      </c>
      <c r="Q1749" t="n">
        <v>452.62</v>
      </c>
      <c r="R1749" t="n">
        <v>79.8</v>
      </c>
      <c r="S1749" t="n">
        <v>57.64</v>
      </c>
      <c r="T1749" t="n">
        <v>8935.700000000001</v>
      </c>
      <c r="U1749" t="n">
        <v>0.72</v>
      </c>
      <c r="V1749" t="n">
        <v>0.87</v>
      </c>
      <c r="W1749" t="n">
        <v>6.83</v>
      </c>
      <c r="X1749" t="n">
        <v>0.54</v>
      </c>
      <c r="Y1749" t="n">
        <v>1</v>
      </c>
      <c r="Z1749" t="n">
        <v>10</v>
      </c>
    </row>
    <row r="1750">
      <c r="A1750" t="n">
        <v>52</v>
      </c>
      <c r="B1750" t="n">
        <v>115</v>
      </c>
      <c r="C1750" t="inlineStr">
        <is>
          <t xml:space="preserve">CONCLUIDO	</t>
        </is>
      </c>
      <c r="D1750" t="n">
        <v>3.5949</v>
      </c>
      <c r="E1750" t="n">
        <v>27.82</v>
      </c>
      <c r="F1750" t="n">
        <v>24.28</v>
      </c>
      <c r="G1750" t="n">
        <v>72.84</v>
      </c>
      <c r="H1750" t="n">
        <v>1.02</v>
      </c>
      <c r="I1750" t="n">
        <v>20</v>
      </c>
      <c r="J1750" t="n">
        <v>245.23</v>
      </c>
      <c r="K1750" t="n">
        <v>56.94</v>
      </c>
      <c r="L1750" t="n">
        <v>14</v>
      </c>
      <c r="M1750" t="n">
        <v>18</v>
      </c>
      <c r="N1750" t="n">
        <v>59.29</v>
      </c>
      <c r="O1750" t="n">
        <v>30479.78</v>
      </c>
      <c r="P1750" t="n">
        <v>365.57</v>
      </c>
      <c r="Q1750" t="n">
        <v>452.58</v>
      </c>
      <c r="R1750" t="n">
        <v>80.45999999999999</v>
      </c>
      <c r="S1750" t="n">
        <v>57.64</v>
      </c>
      <c r="T1750" t="n">
        <v>9269.370000000001</v>
      </c>
      <c r="U1750" t="n">
        <v>0.72</v>
      </c>
      <c r="V1750" t="n">
        <v>0.87</v>
      </c>
      <c r="W1750" t="n">
        <v>6.83</v>
      </c>
      <c r="X1750" t="n">
        <v>0.55</v>
      </c>
      <c r="Y1750" t="n">
        <v>1</v>
      </c>
      <c r="Z1750" t="n">
        <v>10</v>
      </c>
    </row>
    <row r="1751">
      <c r="A1751" t="n">
        <v>53</v>
      </c>
      <c r="B1751" t="n">
        <v>115</v>
      </c>
      <c r="C1751" t="inlineStr">
        <is>
          <t xml:space="preserve">CONCLUIDO	</t>
        </is>
      </c>
      <c r="D1751" t="n">
        <v>3.5961</v>
      </c>
      <c r="E1751" t="n">
        <v>27.81</v>
      </c>
      <c r="F1751" t="n">
        <v>24.27</v>
      </c>
      <c r="G1751" t="n">
        <v>72.81</v>
      </c>
      <c r="H1751" t="n">
        <v>1.03</v>
      </c>
      <c r="I1751" t="n">
        <v>20</v>
      </c>
      <c r="J1751" t="n">
        <v>245.68</v>
      </c>
      <c r="K1751" t="n">
        <v>56.94</v>
      </c>
      <c r="L1751" t="n">
        <v>14.25</v>
      </c>
      <c r="M1751" t="n">
        <v>18</v>
      </c>
      <c r="N1751" t="n">
        <v>59.48</v>
      </c>
      <c r="O1751" t="n">
        <v>30534.42</v>
      </c>
      <c r="P1751" t="n">
        <v>365.37</v>
      </c>
      <c r="Q1751" t="n">
        <v>452.63</v>
      </c>
      <c r="R1751" t="n">
        <v>80.26000000000001</v>
      </c>
      <c r="S1751" t="n">
        <v>57.64</v>
      </c>
      <c r="T1751" t="n">
        <v>9166.030000000001</v>
      </c>
      <c r="U1751" t="n">
        <v>0.72</v>
      </c>
      <c r="V1751" t="n">
        <v>0.87</v>
      </c>
      <c r="W1751" t="n">
        <v>6.82</v>
      </c>
      <c r="X1751" t="n">
        <v>0.54</v>
      </c>
      <c r="Y1751" t="n">
        <v>1</v>
      </c>
      <c r="Z1751" t="n">
        <v>10</v>
      </c>
    </row>
    <row r="1752">
      <c r="A1752" t="n">
        <v>54</v>
      </c>
      <c r="B1752" t="n">
        <v>115</v>
      </c>
      <c r="C1752" t="inlineStr">
        <is>
          <t xml:space="preserve">CONCLUIDO	</t>
        </is>
      </c>
      <c r="D1752" t="n">
        <v>3.6047</v>
      </c>
      <c r="E1752" t="n">
        <v>27.74</v>
      </c>
      <c r="F1752" t="n">
        <v>24.25</v>
      </c>
      <c r="G1752" t="n">
        <v>76.56999999999999</v>
      </c>
      <c r="H1752" t="n">
        <v>1.05</v>
      </c>
      <c r="I1752" t="n">
        <v>19</v>
      </c>
      <c r="J1752" t="n">
        <v>246.12</v>
      </c>
      <c r="K1752" t="n">
        <v>56.94</v>
      </c>
      <c r="L1752" t="n">
        <v>14.5</v>
      </c>
      <c r="M1752" t="n">
        <v>17</v>
      </c>
      <c r="N1752" t="n">
        <v>59.68</v>
      </c>
      <c r="O1752" t="n">
        <v>30589.13</v>
      </c>
      <c r="P1752" t="n">
        <v>363.99</v>
      </c>
      <c r="Q1752" t="n">
        <v>452.59</v>
      </c>
      <c r="R1752" t="n">
        <v>79.22</v>
      </c>
      <c r="S1752" t="n">
        <v>57.64</v>
      </c>
      <c r="T1752" t="n">
        <v>8654.690000000001</v>
      </c>
      <c r="U1752" t="n">
        <v>0.73</v>
      </c>
      <c r="V1752" t="n">
        <v>0.87</v>
      </c>
      <c r="W1752" t="n">
        <v>6.83</v>
      </c>
      <c r="X1752" t="n">
        <v>0.52</v>
      </c>
      <c r="Y1752" t="n">
        <v>1</v>
      </c>
      <c r="Z1752" t="n">
        <v>10</v>
      </c>
    </row>
    <row r="1753">
      <c r="A1753" t="n">
        <v>55</v>
      </c>
      <c r="B1753" t="n">
        <v>115</v>
      </c>
      <c r="C1753" t="inlineStr">
        <is>
          <t xml:space="preserve">CONCLUIDO	</t>
        </is>
      </c>
      <c r="D1753" t="n">
        <v>3.6057</v>
      </c>
      <c r="E1753" t="n">
        <v>27.73</v>
      </c>
      <c r="F1753" t="n">
        <v>24.24</v>
      </c>
      <c r="G1753" t="n">
        <v>76.54000000000001</v>
      </c>
      <c r="H1753" t="n">
        <v>1.06</v>
      </c>
      <c r="I1753" t="n">
        <v>19</v>
      </c>
      <c r="J1753" t="n">
        <v>246.57</v>
      </c>
      <c r="K1753" t="n">
        <v>56.94</v>
      </c>
      <c r="L1753" t="n">
        <v>14.75</v>
      </c>
      <c r="M1753" t="n">
        <v>17</v>
      </c>
      <c r="N1753" t="n">
        <v>59.87</v>
      </c>
      <c r="O1753" t="n">
        <v>30643.91</v>
      </c>
      <c r="P1753" t="n">
        <v>364.19</v>
      </c>
      <c r="Q1753" t="n">
        <v>452.61</v>
      </c>
      <c r="R1753" t="n">
        <v>79.09</v>
      </c>
      <c r="S1753" t="n">
        <v>57.64</v>
      </c>
      <c r="T1753" t="n">
        <v>8590.440000000001</v>
      </c>
      <c r="U1753" t="n">
        <v>0.73</v>
      </c>
      <c r="V1753" t="n">
        <v>0.87</v>
      </c>
      <c r="W1753" t="n">
        <v>6.83</v>
      </c>
      <c r="X1753" t="n">
        <v>0.51</v>
      </c>
      <c r="Y1753" t="n">
        <v>1</v>
      </c>
      <c r="Z1753" t="n">
        <v>10</v>
      </c>
    </row>
    <row r="1754">
      <c r="A1754" t="n">
        <v>56</v>
      </c>
      <c r="B1754" t="n">
        <v>115</v>
      </c>
      <c r="C1754" t="inlineStr">
        <is>
          <t xml:space="preserve">CONCLUIDO	</t>
        </is>
      </c>
      <c r="D1754" t="n">
        <v>3.6053</v>
      </c>
      <c r="E1754" t="n">
        <v>27.74</v>
      </c>
      <c r="F1754" t="n">
        <v>24.24</v>
      </c>
      <c r="G1754" t="n">
        <v>76.56</v>
      </c>
      <c r="H1754" t="n">
        <v>1.08</v>
      </c>
      <c r="I1754" t="n">
        <v>19</v>
      </c>
      <c r="J1754" t="n">
        <v>247.01</v>
      </c>
      <c r="K1754" t="n">
        <v>56.94</v>
      </c>
      <c r="L1754" t="n">
        <v>15</v>
      </c>
      <c r="M1754" t="n">
        <v>17</v>
      </c>
      <c r="N1754" t="n">
        <v>60.07</v>
      </c>
      <c r="O1754" t="n">
        <v>30698.76</v>
      </c>
      <c r="P1754" t="n">
        <v>364.36</v>
      </c>
      <c r="Q1754" t="n">
        <v>452.58</v>
      </c>
      <c r="R1754" t="n">
        <v>79.3</v>
      </c>
      <c r="S1754" t="n">
        <v>57.64</v>
      </c>
      <c r="T1754" t="n">
        <v>8691.969999999999</v>
      </c>
      <c r="U1754" t="n">
        <v>0.73</v>
      </c>
      <c r="V1754" t="n">
        <v>0.87</v>
      </c>
      <c r="W1754" t="n">
        <v>6.82</v>
      </c>
      <c r="X1754" t="n">
        <v>0.52</v>
      </c>
      <c r="Y1754" t="n">
        <v>1</v>
      </c>
      <c r="Z1754" t="n">
        <v>10</v>
      </c>
    </row>
    <row r="1755">
      <c r="A1755" t="n">
        <v>57</v>
      </c>
      <c r="B1755" t="n">
        <v>115</v>
      </c>
      <c r="C1755" t="inlineStr">
        <is>
          <t xml:space="preserve">CONCLUIDO	</t>
        </is>
      </c>
      <c r="D1755" t="n">
        <v>3.6053</v>
      </c>
      <c r="E1755" t="n">
        <v>27.74</v>
      </c>
      <c r="F1755" t="n">
        <v>24.24</v>
      </c>
      <c r="G1755" t="n">
        <v>76.55</v>
      </c>
      <c r="H1755" t="n">
        <v>1.1</v>
      </c>
      <c r="I1755" t="n">
        <v>19</v>
      </c>
      <c r="J1755" t="n">
        <v>247.46</v>
      </c>
      <c r="K1755" t="n">
        <v>56.94</v>
      </c>
      <c r="L1755" t="n">
        <v>15.25</v>
      </c>
      <c r="M1755" t="n">
        <v>17</v>
      </c>
      <c r="N1755" t="n">
        <v>60.26</v>
      </c>
      <c r="O1755" t="n">
        <v>30753.68</v>
      </c>
      <c r="P1755" t="n">
        <v>364.07</v>
      </c>
      <c r="Q1755" t="n">
        <v>452.66</v>
      </c>
      <c r="R1755" t="n">
        <v>79.14</v>
      </c>
      <c r="S1755" t="n">
        <v>57.64</v>
      </c>
      <c r="T1755" t="n">
        <v>8613.959999999999</v>
      </c>
      <c r="U1755" t="n">
        <v>0.73</v>
      </c>
      <c r="V1755" t="n">
        <v>0.87</v>
      </c>
      <c r="W1755" t="n">
        <v>6.83</v>
      </c>
      <c r="X1755" t="n">
        <v>0.52</v>
      </c>
      <c r="Y1755" t="n">
        <v>1</v>
      </c>
      <c r="Z1755" t="n">
        <v>10</v>
      </c>
    </row>
    <row r="1756">
      <c r="A1756" t="n">
        <v>58</v>
      </c>
      <c r="B1756" t="n">
        <v>115</v>
      </c>
      <c r="C1756" t="inlineStr">
        <is>
          <t xml:space="preserve">CONCLUIDO	</t>
        </is>
      </c>
      <c r="D1756" t="n">
        <v>3.6162</v>
      </c>
      <c r="E1756" t="n">
        <v>27.65</v>
      </c>
      <c r="F1756" t="n">
        <v>24.2</v>
      </c>
      <c r="G1756" t="n">
        <v>80.67</v>
      </c>
      <c r="H1756" t="n">
        <v>1.11</v>
      </c>
      <c r="I1756" t="n">
        <v>18</v>
      </c>
      <c r="J1756" t="n">
        <v>247.9</v>
      </c>
      <c r="K1756" t="n">
        <v>56.94</v>
      </c>
      <c r="L1756" t="n">
        <v>15.5</v>
      </c>
      <c r="M1756" t="n">
        <v>16</v>
      </c>
      <c r="N1756" t="n">
        <v>60.46</v>
      </c>
      <c r="O1756" t="n">
        <v>30808.68</v>
      </c>
      <c r="P1756" t="n">
        <v>363.68</v>
      </c>
      <c r="Q1756" t="n">
        <v>452.58</v>
      </c>
      <c r="R1756" t="n">
        <v>78.09999999999999</v>
      </c>
      <c r="S1756" t="n">
        <v>57.64</v>
      </c>
      <c r="T1756" t="n">
        <v>8098.57</v>
      </c>
      <c r="U1756" t="n">
        <v>0.74</v>
      </c>
      <c r="V1756" t="n">
        <v>0.88</v>
      </c>
      <c r="W1756" t="n">
        <v>6.82</v>
      </c>
      <c r="X1756" t="n">
        <v>0.48</v>
      </c>
      <c r="Y1756" t="n">
        <v>1</v>
      </c>
      <c r="Z1756" t="n">
        <v>10</v>
      </c>
    </row>
    <row r="1757">
      <c r="A1757" t="n">
        <v>59</v>
      </c>
      <c r="B1757" t="n">
        <v>115</v>
      </c>
      <c r="C1757" t="inlineStr">
        <is>
          <t xml:space="preserve">CONCLUIDO	</t>
        </is>
      </c>
      <c r="D1757" t="n">
        <v>3.6145</v>
      </c>
      <c r="E1757" t="n">
        <v>27.67</v>
      </c>
      <c r="F1757" t="n">
        <v>24.22</v>
      </c>
      <c r="G1757" t="n">
        <v>80.72</v>
      </c>
      <c r="H1757" t="n">
        <v>1.13</v>
      </c>
      <c r="I1757" t="n">
        <v>18</v>
      </c>
      <c r="J1757" t="n">
        <v>248.35</v>
      </c>
      <c r="K1757" t="n">
        <v>56.94</v>
      </c>
      <c r="L1757" t="n">
        <v>15.75</v>
      </c>
      <c r="M1757" t="n">
        <v>16</v>
      </c>
      <c r="N1757" t="n">
        <v>60.66</v>
      </c>
      <c r="O1757" t="n">
        <v>30863.74</v>
      </c>
      <c r="P1757" t="n">
        <v>363.86</v>
      </c>
      <c r="Q1757" t="n">
        <v>452.6</v>
      </c>
      <c r="R1757" t="n">
        <v>78.41</v>
      </c>
      <c r="S1757" t="n">
        <v>57.64</v>
      </c>
      <c r="T1757" t="n">
        <v>8255.049999999999</v>
      </c>
      <c r="U1757" t="n">
        <v>0.74</v>
      </c>
      <c r="V1757" t="n">
        <v>0.88</v>
      </c>
      <c r="W1757" t="n">
        <v>6.82</v>
      </c>
      <c r="X1757" t="n">
        <v>0.49</v>
      </c>
      <c r="Y1757" t="n">
        <v>1</v>
      </c>
      <c r="Z1757" t="n">
        <v>10</v>
      </c>
    </row>
    <row r="1758">
      <c r="A1758" t="n">
        <v>60</v>
      </c>
      <c r="B1758" t="n">
        <v>115</v>
      </c>
      <c r="C1758" t="inlineStr">
        <is>
          <t xml:space="preserve">CONCLUIDO	</t>
        </is>
      </c>
      <c r="D1758" t="n">
        <v>3.6167</v>
      </c>
      <c r="E1758" t="n">
        <v>27.65</v>
      </c>
      <c r="F1758" t="n">
        <v>24.2</v>
      </c>
      <c r="G1758" t="n">
        <v>80.66</v>
      </c>
      <c r="H1758" t="n">
        <v>1.14</v>
      </c>
      <c r="I1758" t="n">
        <v>18</v>
      </c>
      <c r="J1758" t="n">
        <v>248.79</v>
      </c>
      <c r="K1758" t="n">
        <v>56.94</v>
      </c>
      <c r="L1758" t="n">
        <v>16</v>
      </c>
      <c r="M1758" t="n">
        <v>16</v>
      </c>
      <c r="N1758" t="n">
        <v>60.85</v>
      </c>
      <c r="O1758" t="n">
        <v>30918.88</v>
      </c>
      <c r="P1758" t="n">
        <v>363.17</v>
      </c>
      <c r="Q1758" t="n">
        <v>452.65</v>
      </c>
      <c r="R1758" t="n">
        <v>77.8</v>
      </c>
      <c r="S1758" t="n">
        <v>57.64</v>
      </c>
      <c r="T1758" t="n">
        <v>7948.43</v>
      </c>
      <c r="U1758" t="n">
        <v>0.74</v>
      </c>
      <c r="V1758" t="n">
        <v>0.88</v>
      </c>
      <c r="W1758" t="n">
        <v>6.82</v>
      </c>
      <c r="X1758" t="n">
        <v>0.47</v>
      </c>
      <c r="Y1758" t="n">
        <v>1</v>
      </c>
      <c r="Z1758" t="n">
        <v>10</v>
      </c>
    </row>
    <row r="1759">
      <c r="A1759" t="n">
        <v>61</v>
      </c>
      <c r="B1759" t="n">
        <v>115</v>
      </c>
      <c r="C1759" t="inlineStr">
        <is>
          <t xml:space="preserve">CONCLUIDO	</t>
        </is>
      </c>
      <c r="D1759" t="n">
        <v>3.6257</v>
      </c>
      <c r="E1759" t="n">
        <v>27.58</v>
      </c>
      <c r="F1759" t="n">
        <v>24.17</v>
      </c>
      <c r="G1759" t="n">
        <v>85.31999999999999</v>
      </c>
      <c r="H1759" t="n">
        <v>1.16</v>
      </c>
      <c r="I1759" t="n">
        <v>17</v>
      </c>
      <c r="J1759" t="n">
        <v>249.24</v>
      </c>
      <c r="K1759" t="n">
        <v>56.94</v>
      </c>
      <c r="L1759" t="n">
        <v>16.25</v>
      </c>
      <c r="M1759" t="n">
        <v>15</v>
      </c>
      <c r="N1759" t="n">
        <v>61.05</v>
      </c>
      <c r="O1759" t="n">
        <v>30974.09</v>
      </c>
      <c r="P1759" t="n">
        <v>362.29</v>
      </c>
      <c r="Q1759" t="n">
        <v>452.59</v>
      </c>
      <c r="R1759" t="n">
        <v>76.93000000000001</v>
      </c>
      <c r="S1759" t="n">
        <v>57.64</v>
      </c>
      <c r="T1759" t="n">
        <v>7520.37</v>
      </c>
      <c r="U1759" t="n">
        <v>0.75</v>
      </c>
      <c r="V1759" t="n">
        <v>0.88</v>
      </c>
      <c r="W1759" t="n">
        <v>6.82</v>
      </c>
      <c r="X1759" t="n">
        <v>0.45</v>
      </c>
      <c r="Y1759" t="n">
        <v>1</v>
      </c>
      <c r="Z1759" t="n">
        <v>10</v>
      </c>
    </row>
    <row r="1760">
      <c r="A1760" t="n">
        <v>62</v>
      </c>
      <c r="B1760" t="n">
        <v>115</v>
      </c>
      <c r="C1760" t="inlineStr">
        <is>
          <t xml:space="preserve">CONCLUIDO	</t>
        </is>
      </c>
      <c r="D1760" t="n">
        <v>3.6261</v>
      </c>
      <c r="E1760" t="n">
        <v>27.58</v>
      </c>
      <c r="F1760" t="n">
        <v>24.17</v>
      </c>
      <c r="G1760" t="n">
        <v>85.31</v>
      </c>
      <c r="H1760" t="n">
        <v>1.18</v>
      </c>
      <c r="I1760" t="n">
        <v>17</v>
      </c>
      <c r="J1760" t="n">
        <v>249.69</v>
      </c>
      <c r="K1760" t="n">
        <v>56.94</v>
      </c>
      <c r="L1760" t="n">
        <v>16.5</v>
      </c>
      <c r="M1760" t="n">
        <v>15</v>
      </c>
      <c r="N1760" t="n">
        <v>61.25</v>
      </c>
      <c r="O1760" t="n">
        <v>31029.37</v>
      </c>
      <c r="P1760" t="n">
        <v>362.57</v>
      </c>
      <c r="Q1760" t="n">
        <v>452.6</v>
      </c>
      <c r="R1760" t="n">
        <v>76.83</v>
      </c>
      <c r="S1760" t="n">
        <v>57.64</v>
      </c>
      <c r="T1760" t="n">
        <v>7469.44</v>
      </c>
      <c r="U1760" t="n">
        <v>0.75</v>
      </c>
      <c r="V1760" t="n">
        <v>0.88</v>
      </c>
      <c r="W1760" t="n">
        <v>6.82</v>
      </c>
      <c r="X1760" t="n">
        <v>0.45</v>
      </c>
      <c r="Y1760" t="n">
        <v>1</v>
      </c>
      <c r="Z1760" t="n">
        <v>10</v>
      </c>
    </row>
    <row r="1761">
      <c r="A1761" t="n">
        <v>63</v>
      </c>
      <c r="B1761" t="n">
        <v>115</v>
      </c>
      <c r="C1761" t="inlineStr">
        <is>
          <t xml:space="preserve">CONCLUIDO	</t>
        </is>
      </c>
      <c r="D1761" t="n">
        <v>3.6257</v>
      </c>
      <c r="E1761" t="n">
        <v>27.58</v>
      </c>
      <c r="F1761" t="n">
        <v>24.17</v>
      </c>
      <c r="G1761" t="n">
        <v>85.31999999999999</v>
      </c>
      <c r="H1761" t="n">
        <v>1.19</v>
      </c>
      <c r="I1761" t="n">
        <v>17</v>
      </c>
      <c r="J1761" t="n">
        <v>250.14</v>
      </c>
      <c r="K1761" t="n">
        <v>56.94</v>
      </c>
      <c r="L1761" t="n">
        <v>16.75</v>
      </c>
      <c r="M1761" t="n">
        <v>15</v>
      </c>
      <c r="N1761" t="n">
        <v>61.45</v>
      </c>
      <c r="O1761" t="n">
        <v>31084.72</v>
      </c>
      <c r="P1761" t="n">
        <v>362.81</v>
      </c>
      <c r="Q1761" t="n">
        <v>452.57</v>
      </c>
      <c r="R1761" t="n">
        <v>76.83</v>
      </c>
      <c r="S1761" t="n">
        <v>57.64</v>
      </c>
      <c r="T1761" t="n">
        <v>7466.54</v>
      </c>
      <c r="U1761" t="n">
        <v>0.75</v>
      </c>
      <c r="V1761" t="n">
        <v>0.88</v>
      </c>
      <c r="W1761" t="n">
        <v>6.82</v>
      </c>
      <c r="X1761" t="n">
        <v>0.45</v>
      </c>
      <c r="Y1761" t="n">
        <v>1</v>
      </c>
      <c r="Z1761" t="n">
        <v>10</v>
      </c>
    </row>
    <row r="1762">
      <c r="A1762" t="n">
        <v>64</v>
      </c>
      <c r="B1762" t="n">
        <v>115</v>
      </c>
      <c r="C1762" t="inlineStr">
        <is>
          <t xml:space="preserve">CONCLUIDO	</t>
        </is>
      </c>
      <c r="D1762" t="n">
        <v>3.6223</v>
      </c>
      <c r="E1762" t="n">
        <v>27.61</v>
      </c>
      <c r="F1762" t="n">
        <v>24.2</v>
      </c>
      <c r="G1762" t="n">
        <v>85.41</v>
      </c>
      <c r="H1762" t="n">
        <v>1.21</v>
      </c>
      <c r="I1762" t="n">
        <v>17</v>
      </c>
      <c r="J1762" t="n">
        <v>250.59</v>
      </c>
      <c r="K1762" t="n">
        <v>56.94</v>
      </c>
      <c r="L1762" t="n">
        <v>17</v>
      </c>
      <c r="M1762" t="n">
        <v>15</v>
      </c>
      <c r="N1762" t="n">
        <v>61.65</v>
      </c>
      <c r="O1762" t="n">
        <v>31140.15</v>
      </c>
      <c r="P1762" t="n">
        <v>362.93</v>
      </c>
      <c r="Q1762" t="n">
        <v>452.63</v>
      </c>
      <c r="R1762" t="n">
        <v>77.63</v>
      </c>
      <c r="S1762" t="n">
        <v>57.64</v>
      </c>
      <c r="T1762" t="n">
        <v>7866</v>
      </c>
      <c r="U1762" t="n">
        <v>0.74</v>
      </c>
      <c r="V1762" t="n">
        <v>0.88</v>
      </c>
      <c r="W1762" t="n">
        <v>6.83</v>
      </c>
      <c r="X1762" t="n">
        <v>0.47</v>
      </c>
      <c r="Y1762" t="n">
        <v>1</v>
      </c>
      <c r="Z1762" t="n">
        <v>10</v>
      </c>
    </row>
    <row r="1763">
      <c r="A1763" t="n">
        <v>65</v>
      </c>
      <c r="B1763" t="n">
        <v>115</v>
      </c>
      <c r="C1763" t="inlineStr">
        <is>
          <t xml:space="preserve">CONCLUIDO	</t>
        </is>
      </c>
      <c r="D1763" t="n">
        <v>3.6237</v>
      </c>
      <c r="E1763" t="n">
        <v>27.6</v>
      </c>
      <c r="F1763" t="n">
        <v>24.19</v>
      </c>
      <c r="G1763" t="n">
        <v>85.37</v>
      </c>
      <c r="H1763" t="n">
        <v>1.22</v>
      </c>
      <c r="I1763" t="n">
        <v>17</v>
      </c>
      <c r="J1763" t="n">
        <v>251.04</v>
      </c>
      <c r="K1763" t="n">
        <v>56.94</v>
      </c>
      <c r="L1763" t="n">
        <v>17.25</v>
      </c>
      <c r="M1763" t="n">
        <v>15</v>
      </c>
      <c r="N1763" t="n">
        <v>61.85</v>
      </c>
      <c r="O1763" t="n">
        <v>31195.65</v>
      </c>
      <c r="P1763" t="n">
        <v>362.54</v>
      </c>
      <c r="Q1763" t="n">
        <v>452.67</v>
      </c>
      <c r="R1763" t="n">
        <v>77.62</v>
      </c>
      <c r="S1763" t="n">
        <v>57.64</v>
      </c>
      <c r="T1763" t="n">
        <v>7860.51</v>
      </c>
      <c r="U1763" t="n">
        <v>0.74</v>
      </c>
      <c r="V1763" t="n">
        <v>0.88</v>
      </c>
      <c r="W1763" t="n">
        <v>6.82</v>
      </c>
      <c r="X1763" t="n">
        <v>0.46</v>
      </c>
      <c r="Y1763" t="n">
        <v>1</v>
      </c>
      <c r="Z1763" t="n">
        <v>10</v>
      </c>
    </row>
    <row r="1764">
      <c r="A1764" t="n">
        <v>66</v>
      </c>
      <c r="B1764" t="n">
        <v>115</v>
      </c>
      <c r="C1764" t="inlineStr">
        <is>
          <t xml:space="preserve">CONCLUIDO	</t>
        </is>
      </c>
      <c r="D1764" t="n">
        <v>3.6343</v>
      </c>
      <c r="E1764" t="n">
        <v>27.52</v>
      </c>
      <c r="F1764" t="n">
        <v>24.15</v>
      </c>
      <c r="G1764" t="n">
        <v>90.56999999999999</v>
      </c>
      <c r="H1764" t="n">
        <v>1.24</v>
      </c>
      <c r="I1764" t="n">
        <v>16</v>
      </c>
      <c r="J1764" t="n">
        <v>251.49</v>
      </c>
      <c r="K1764" t="n">
        <v>56.94</v>
      </c>
      <c r="L1764" t="n">
        <v>17.5</v>
      </c>
      <c r="M1764" t="n">
        <v>14</v>
      </c>
      <c r="N1764" t="n">
        <v>62.05</v>
      </c>
      <c r="O1764" t="n">
        <v>31251.22</v>
      </c>
      <c r="P1764" t="n">
        <v>361.91</v>
      </c>
      <c r="Q1764" t="n">
        <v>452.6</v>
      </c>
      <c r="R1764" t="n">
        <v>76.28</v>
      </c>
      <c r="S1764" t="n">
        <v>57.64</v>
      </c>
      <c r="T1764" t="n">
        <v>7196.14</v>
      </c>
      <c r="U1764" t="n">
        <v>0.76</v>
      </c>
      <c r="V1764" t="n">
        <v>0.88</v>
      </c>
      <c r="W1764" t="n">
        <v>6.82</v>
      </c>
      <c r="X1764" t="n">
        <v>0.43</v>
      </c>
      <c r="Y1764" t="n">
        <v>1</v>
      </c>
      <c r="Z1764" t="n">
        <v>10</v>
      </c>
    </row>
    <row r="1765">
      <c r="A1765" t="n">
        <v>67</v>
      </c>
      <c r="B1765" t="n">
        <v>115</v>
      </c>
      <c r="C1765" t="inlineStr">
        <is>
          <t xml:space="preserve">CONCLUIDO	</t>
        </is>
      </c>
      <c r="D1765" t="n">
        <v>3.6347</v>
      </c>
      <c r="E1765" t="n">
        <v>27.51</v>
      </c>
      <c r="F1765" t="n">
        <v>24.15</v>
      </c>
      <c r="G1765" t="n">
        <v>90.56</v>
      </c>
      <c r="H1765" t="n">
        <v>1.25</v>
      </c>
      <c r="I1765" t="n">
        <v>16</v>
      </c>
      <c r="J1765" t="n">
        <v>251.94</v>
      </c>
      <c r="K1765" t="n">
        <v>56.94</v>
      </c>
      <c r="L1765" t="n">
        <v>17.75</v>
      </c>
      <c r="M1765" t="n">
        <v>14</v>
      </c>
      <c r="N1765" t="n">
        <v>62.25</v>
      </c>
      <c r="O1765" t="n">
        <v>31306.86</v>
      </c>
      <c r="P1765" t="n">
        <v>361.76</v>
      </c>
      <c r="Q1765" t="n">
        <v>452.61</v>
      </c>
      <c r="R1765" t="n">
        <v>76.25</v>
      </c>
      <c r="S1765" t="n">
        <v>57.64</v>
      </c>
      <c r="T1765" t="n">
        <v>7184.14</v>
      </c>
      <c r="U1765" t="n">
        <v>0.76</v>
      </c>
      <c r="V1765" t="n">
        <v>0.88</v>
      </c>
      <c r="W1765" t="n">
        <v>6.82</v>
      </c>
      <c r="X1765" t="n">
        <v>0.42</v>
      </c>
      <c r="Y1765" t="n">
        <v>1</v>
      </c>
      <c r="Z1765" t="n">
        <v>10</v>
      </c>
    </row>
    <row r="1766">
      <c r="A1766" t="n">
        <v>68</v>
      </c>
      <c r="B1766" t="n">
        <v>115</v>
      </c>
      <c r="C1766" t="inlineStr">
        <is>
          <t xml:space="preserve">CONCLUIDO	</t>
        </is>
      </c>
      <c r="D1766" t="n">
        <v>3.6332</v>
      </c>
      <c r="E1766" t="n">
        <v>27.52</v>
      </c>
      <c r="F1766" t="n">
        <v>24.16</v>
      </c>
      <c r="G1766" t="n">
        <v>90.59999999999999</v>
      </c>
      <c r="H1766" t="n">
        <v>1.27</v>
      </c>
      <c r="I1766" t="n">
        <v>16</v>
      </c>
      <c r="J1766" t="n">
        <v>252.39</v>
      </c>
      <c r="K1766" t="n">
        <v>56.94</v>
      </c>
      <c r="L1766" t="n">
        <v>18</v>
      </c>
      <c r="M1766" t="n">
        <v>14</v>
      </c>
      <c r="N1766" t="n">
        <v>62.45</v>
      </c>
      <c r="O1766" t="n">
        <v>31362.58</v>
      </c>
      <c r="P1766" t="n">
        <v>362.03</v>
      </c>
      <c r="Q1766" t="n">
        <v>452.57</v>
      </c>
      <c r="R1766" t="n">
        <v>76.44</v>
      </c>
      <c r="S1766" t="n">
        <v>57.64</v>
      </c>
      <c r="T1766" t="n">
        <v>7276.68</v>
      </c>
      <c r="U1766" t="n">
        <v>0.75</v>
      </c>
      <c r="V1766" t="n">
        <v>0.88</v>
      </c>
      <c r="W1766" t="n">
        <v>6.82</v>
      </c>
      <c r="X1766" t="n">
        <v>0.44</v>
      </c>
      <c r="Y1766" t="n">
        <v>1</v>
      </c>
      <c r="Z1766" t="n">
        <v>10</v>
      </c>
    </row>
    <row r="1767">
      <c r="A1767" t="n">
        <v>69</v>
      </c>
      <c r="B1767" t="n">
        <v>115</v>
      </c>
      <c r="C1767" t="inlineStr">
        <is>
          <t xml:space="preserve">CONCLUIDO	</t>
        </is>
      </c>
      <c r="D1767" t="n">
        <v>3.6345</v>
      </c>
      <c r="E1767" t="n">
        <v>27.51</v>
      </c>
      <c r="F1767" t="n">
        <v>24.15</v>
      </c>
      <c r="G1767" t="n">
        <v>90.56999999999999</v>
      </c>
      <c r="H1767" t="n">
        <v>1.28</v>
      </c>
      <c r="I1767" t="n">
        <v>16</v>
      </c>
      <c r="J1767" t="n">
        <v>252.84</v>
      </c>
      <c r="K1767" t="n">
        <v>56.94</v>
      </c>
      <c r="L1767" t="n">
        <v>18.25</v>
      </c>
      <c r="M1767" t="n">
        <v>14</v>
      </c>
      <c r="N1767" t="n">
        <v>62.65</v>
      </c>
      <c r="O1767" t="n">
        <v>31418.38</v>
      </c>
      <c r="P1767" t="n">
        <v>361.53</v>
      </c>
      <c r="Q1767" t="n">
        <v>452.57</v>
      </c>
      <c r="R1767" t="n">
        <v>76.45999999999999</v>
      </c>
      <c r="S1767" t="n">
        <v>57.64</v>
      </c>
      <c r="T1767" t="n">
        <v>7289.02</v>
      </c>
      <c r="U1767" t="n">
        <v>0.75</v>
      </c>
      <c r="V1767" t="n">
        <v>0.88</v>
      </c>
      <c r="W1767" t="n">
        <v>6.81</v>
      </c>
      <c r="X1767" t="n">
        <v>0.43</v>
      </c>
      <c r="Y1767" t="n">
        <v>1</v>
      </c>
      <c r="Z1767" t="n">
        <v>10</v>
      </c>
    </row>
    <row r="1768">
      <c r="A1768" t="n">
        <v>70</v>
      </c>
      <c r="B1768" t="n">
        <v>115</v>
      </c>
      <c r="C1768" t="inlineStr">
        <is>
          <t xml:space="preserve">CONCLUIDO	</t>
        </is>
      </c>
      <c r="D1768" t="n">
        <v>3.6417</v>
      </c>
      <c r="E1768" t="n">
        <v>27.46</v>
      </c>
      <c r="F1768" t="n">
        <v>24.14</v>
      </c>
      <c r="G1768" t="n">
        <v>96.56</v>
      </c>
      <c r="H1768" t="n">
        <v>1.3</v>
      </c>
      <c r="I1768" t="n">
        <v>15</v>
      </c>
      <c r="J1768" t="n">
        <v>253.3</v>
      </c>
      <c r="K1768" t="n">
        <v>56.94</v>
      </c>
      <c r="L1768" t="n">
        <v>18.5</v>
      </c>
      <c r="M1768" t="n">
        <v>13</v>
      </c>
      <c r="N1768" t="n">
        <v>62.86</v>
      </c>
      <c r="O1768" t="n">
        <v>31474.25</v>
      </c>
      <c r="P1768" t="n">
        <v>361.05</v>
      </c>
      <c r="Q1768" t="n">
        <v>452.63</v>
      </c>
      <c r="R1768" t="n">
        <v>75.84999999999999</v>
      </c>
      <c r="S1768" t="n">
        <v>57.64</v>
      </c>
      <c r="T1768" t="n">
        <v>6985.6</v>
      </c>
      <c r="U1768" t="n">
        <v>0.76</v>
      </c>
      <c r="V1768" t="n">
        <v>0.88</v>
      </c>
      <c r="W1768" t="n">
        <v>6.82</v>
      </c>
      <c r="X1768" t="n">
        <v>0.42</v>
      </c>
      <c r="Y1768" t="n">
        <v>1</v>
      </c>
      <c r="Z1768" t="n">
        <v>10</v>
      </c>
    </row>
    <row r="1769">
      <c r="A1769" t="n">
        <v>71</v>
      </c>
      <c r="B1769" t="n">
        <v>115</v>
      </c>
      <c r="C1769" t="inlineStr">
        <is>
          <t xml:space="preserve">CONCLUIDO	</t>
        </is>
      </c>
      <c r="D1769" t="n">
        <v>3.6454</v>
      </c>
      <c r="E1769" t="n">
        <v>27.43</v>
      </c>
      <c r="F1769" t="n">
        <v>24.11</v>
      </c>
      <c r="G1769" t="n">
        <v>96.45</v>
      </c>
      <c r="H1769" t="n">
        <v>1.31</v>
      </c>
      <c r="I1769" t="n">
        <v>15</v>
      </c>
      <c r="J1769" t="n">
        <v>253.75</v>
      </c>
      <c r="K1769" t="n">
        <v>56.94</v>
      </c>
      <c r="L1769" t="n">
        <v>18.75</v>
      </c>
      <c r="M1769" t="n">
        <v>13</v>
      </c>
      <c r="N1769" t="n">
        <v>63.06</v>
      </c>
      <c r="O1769" t="n">
        <v>31530.19</v>
      </c>
      <c r="P1769" t="n">
        <v>360.52</v>
      </c>
      <c r="Q1769" t="n">
        <v>452.57</v>
      </c>
      <c r="R1769" t="n">
        <v>74.93000000000001</v>
      </c>
      <c r="S1769" t="n">
        <v>57.64</v>
      </c>
      <c r="T1769" t="n">
        <v>6528</v>
      </c>
      <c r="U1769" t="n">
        <v>0.77</v>
      </c>
      <c r="V1769" t="n">
        <v>0.88</v>
      </c>
      <c r="W1769" t="n">
        <v>6.82</v>
      </c>
      <c r="X1769" t="n">
        <v>0.39</v>
      </c>
      <c r="Y1769" t="n">
        <v>1</v>
      </c>
      <c r="Z1769" t="n">
        <v>10</v>
      </c>
    </row>
    <row r="1770">
      <c r="A1770" t="n">
        <v>72</v>
      </c>
      <c r="B1770" t="n">
        <v>115</v>
      </c>
      <c r="C1770" t="inlineStr">
        <is>
          <t xml:space="preserve">CONCLUIDO	</t>
        </is>
      </c>
      <c r="D1770" t="n">
        <v>3.6422</v>
      </c>
      <c r="E1770" t="n">
        <v>27.46</v>
      </c>
      <c r="F1770" t="n">
        <v>24.14</v>
      </c>
      <c r="G1770" t="n">
        <v>96.55</v>
      </c>
      <c r="H1770" t="n">
        <v>1.33</v>
      </c>
      <c r="I1770" t="n">
        <v>15</v>
      </c>
      <c r="J1770" t="n">
        <v>254.21</v>
      </c>
      <c r="K1770" t="n">
        <v>56.94</v>
      </c>
      <c r="L1770" t="n">
        <v>19</v>
      </c>
      <c r="M1770" t="n">
        <v>13</v>
      </c>
      <c r="N1770" t="n">
        <v>63.26</v>
      </c>
      <c r="O1770" t="n">
        <v>31586.21</v>
      </c>
      <c r="P1770" t="n">
        <v>360.91</v>
      </c>
      <c r="Q1770" t="n">
        <v>452.62</v>
      </c>
      <c r="R1770" t="n">
        <v>75.84999999999999</v>
      </c>
      <c r="S1770" t="n">
        <v>57.64</v>
      </c>
      <c r="T1770" t="n">
        <v>6986.85</v>
      </c>
      <c r="U1770" t="n">
        <v>0.76</v>
      </c>
      <c r="V1770" t="n">
        <v>0.88</v>
      </c>
      <c r="W1770" t="n">
        <v>6.82</v>
      </c>
      <c r="X1770" t="n">
        <v>0.41</v>
      </c>
      <c r="Y1770" t="n">
        <v>1</v>
      </c>
      <c r="Z1770" t="n">
        <v>10</v>
      </c>
    </row>
    <row r="1771">
      <c r="A1771" t="n">
        <v>73</v>
      </c>
      <c r="B1771" t="n">
        <v>115</v>
      </c>
      <c r="C1771" t="inlineStr">
        <is>
          <t xml:space="preserve">CONCLUIDO	</t>
        </is>
      </c>
      <c r="D1771" t="n">
        <v>3.6439</v>
      </c>
      <c r="E1771" t="n">
        <v>27.44</v>
      </c>
      <c r="F1771" t="n">
        <v>24.12</v>
      </c>
      <c r="G1771" t="n">
        <v>96.48999999999999</v>
      </c>
      <c r="H1771" t="n">
        <v>1.34</v>
      </c>
      <c r="I1771" t="n">
        <v>15</v>
      </c>
      <c r="J1771" t="n">
        <v>254.66</v>
      </c>
      <c r="K1771" t="n">
        <v>56.94</v>
      </c>
      <c r="L1771" t="n">
        <v>19.25</v>
      </c>
      <c r="M1771" t="n">
        <v>13</v>
      </c>
      <c r="N1771" t="n">
        <v>63.47</v>
      </c>
      <c r="O1771" t="n">
        <v>31642.3</v>
      </c>
      <c r="P1771" t="n">
        <v>360.35</v>
      </c>
      <c r="Q1771" t="n">
        <v>452.64</v>
      </c>
      <c r="R1771" t="n">
        <v>75.26000000000001</v>
      </c>
      <c r="S1771" t="n">
        <v>57.64</v>
      </c>
      <c r="T1771" t="n">
        <v>6691.75</v>
      </c>
      <c r="U1771" t="n">
        <v>0.77</v>
      </c>
      <c r="V1771" t="n">
        <v>0.88</v>
      </c>
      <c r="W1771" t="n">
        <v>6.82</v>
      </c>
      <c r="X1771" t="n">
        <v>0.4</v>
      </c>
      <c r="Y1771" t="n">
        <v>1</v>
      </c>
      <c r="Z1771" t="n">
        <v>10</v>
      </c>
    </row>
    <row r="1772">
      <c r="A1772" t="n">
        <v>74</v>
      </c>
      <c r="B1772" t="n">
        <v>115</v>
      </c>
      <c r="C1772" t="inlineStr">
        <is>
          <t xml:space="preserve">CONCLUIDO	</t>
        </is>
      </c>
      <c r="D1772" t="n">
        <v>3.6456</v>
      </c>
      <c r="E1772" t="n">
        <v>27.43</v>
      </c>
      <c r="F1772" t="n">
        <v>24.11</v>
      </c>
      <c r="G1772" t="n">
        <v>96.44</v>
      </c>
      <c r="H1772" t="n">
        <v>1.36</v>
      </c>
      <c r="I1772" t="n">
        <v>15</v>
      </c>
      <c r="J1772" t="n">
        <v>255.12</v>
      </c>
      <c r="K1772" t="n">
        <v>56.94</v>
      </c>
      <c r="L1772" t="n">
        <v>19.5</v>
      </c>
      <c r="M1772" t="n">
        <v>13</v>
      </c>
      <c r="N1772" t="n">
        <v>63.67</v>
      </c>
      <c r="O1772" t="n">
        <v>31698.47</v>
      </c>
      <c r="P1772" t="n">
        <v>359.99</v>
      </c>
      <c r="Q1772" t="n">
        <v>452.63</v>
      </c>
      <c r="R1772" t="n">
        <v>75.04000000000001</v>
      </c>
      <c r="S1772" t="n">
        <v>57.64</v>
      </c>
      <c r="T1772" t="n">
        <v>6584.66</v>
      </c>
      <c r="U1772" t="n">
        <v>0.77</v>
      </c>
      <c r="V1772" t="n">
        <v>0.88</v>
      </c>
      <c r="W1772" t="n">
        <v>6.81</v>
      </c>
      <c r="X1772" t="n">
        <v>0.39</v>
      </c>
      <c r="Y1772" t="n">
        <v>1</v>
      </c>
      <c r="Z1772" t="n">
        <v>10</v>
      </c>
    </row>
    <row r="1773">
      <c r="A1773" t="n">
        <v>75</v>
      </c>
      <c r="B1773" t="n">
        <v>115</v>
      </c>
      <c r="C1773" t="inlineStr">
        <is>
          <t xml:space="preserve">CONCLUIDO	</t>
        </is>
      </c>
      <c r="D1773" t="n">
        <v>3.6437</v>
      </c>
      <c r="E1773" t="n">
        <v>27.44</v>
      </c>
      <c r="F1773" t="n">
        <v>24.13</v>
      </c>
      <c r="G1773" t="n">
        <v>96.5</v>
      </c>
      <c r="H1773" t="n">
        <v>1.37</v>
      </c>
      <c r="I1773" t="n">
        <v>15</v>
      </c>
      <c r="J1773" t="n">
        <v>255.57</v>
      </c>
      <c r="K1773" t="n">
        <v>56.94</v>
      </c>
      <c r="L1773" t="n">
        <v>19.75</v>
      </c>
      <c r="M1773" t="n">
        <v>13</v>
      </c>
      <c r="N1773" t="n">
        <v>63.88</v>
      </c>
      <c r="O1773" t="n">
        <v>31754.72</v>
      </c>
      <c r="P1773" t="n">
        <v>360.03</v>
      </c>
      <c r="Q1773" t="n">
        <v>452.57</v>
      </c>
      <c r="R1773" t="n">
        <v>75.34999999999999</v>
      </c>
      <c r="S1773" t="n">
        <v>57.64</v>
      </c>
      <c r="T1773" t="n">
        <v>6738.26</v>
      </c>
      <c r="U1773" t="n">
        <v>0.76</v>
      </c>
      <c r="V1773" t="n">
        <v>0.88</v>
      </c>
      <c r="W1773" t="n">
        <v>6.82</v>
      </c>
      <c r="X1773" t="n">
        <v>0.4</v>
      </c>
      <c r="Y1773" t="n">
        <v>1</v>
      </c>
      <c r="Z1773" t="n">
        <v>10</v>
      </c>
    </row>
    <row r="1774">
      <c r="A1774" t="n">
        <v>76</v>
      </c>
      <c r="B1774" t="n">
        <v>115</v>
      </c>
      <c r="C1774" t="inlineStr">
        <is>
          <t xml:space="preserve">CONCLUIDO	</t>
        </is>
      </c>
      <c r="D1774" t="n">
        <v>3.6524</v>
      </c>
      <c r="E1774" t="n">
        <v>27.38</v>
      </c>
      <c r="F1774" t="n">
        <v>24.1</v>
      </c>
      <c r="G1774" t="n">
        <v>103.3</v>
      </c>
      <c r="H1774" t="n">
        <v>1.39</v>
      </c>
      <c r="I1774" t="n">
        <v>14</v>
      </c>
      <c r="J1774" t="n">
        <v>256.03</v>
      </c>
      <c r="K1774" t="n">
        <v>56.94</v>
      </c>
      <c r="L1774" t="n">
        <v>20</v>
      </c>
      <c r="M1774" t="n">
        <v>12</v>
      </c>
      <c r="N1774" t="n">
        <v>64.09</v>
      </c>
      <c r="O1774" t="n">
        <v>31811.04</v>
      </c>
      <c r="P1774" t="n">
        <v>360.24</v>
      </c>
      <c r="Q1774" t="n">
        <v>452.56</v>
      </c>
      <c r="R1774" t="n">
        <v>74.78</v>
      </c>
      <c r="S1774" t="n">
        <v>57.64</v>
      </c>
      <c r="T1774" t="n">
        <v>6456.01</v>
      </c>
      <c r="U1774" t="n">
        <v>0.77</v>
      </c>
      <c r="V1774" t="n">
        <v>0.88</v>
      </c>
      <c r="W1774" t="n">
        <v>6.82</v>
      </c>
      <c r="X1774" t="n">
        <v>0.38</v>
      </c>
      <c r="Y1774" t="n">
        <v>1</v>
      </c>
      <c r="Z1774" t="n">
        <v>10</v>
      </c>
    </row>
    <row r="1775">
      <c r="A1775" t="n">
        <v>77</v>
      </c>
      <c r="B1775" t="n">
        <v>115</v>
      </c>
      <c r="C1775" t="inlineStr">
        <is>
          <t xml:space="preserve">CONCLUIDO	</t>
        </is>
      </c>
      <c r="D1775" t="n">
        <v>3.6545</v>
      </c>
      <c r="E1775" t="n">
        <v>27.36</v>
      </c>
      <c r="F1775" t="n">
        <v>24.09</v>
      </c>
      <c r="G1775" t="n">
        <v>103.24</v>
      </c>
      <c r="H1775" t="n">
        <v>1.4</v>
      </c>
      <c r="I1775" t="n">
        <v>14</v>
      </c>
      <c r="J1775" t="n">
        <v>256.49</v>
      </c>
      <c r="K1775" t="n">
        <v>56.94</v>
      </c>
      <c r="L1775" t="n">
        <v>20.25</v>
      </c>
      <c r="M1775" t="n">
        <v>12</v>
      </c>
      <c r="N1775" t="n">
        <v>64.29000000000001</v>
      </c>
      <c r="O1775" t="n">
        <v>31867.44</v>
      </c>
      <c r="P1775" t="n">
        <v>359.91</v>
      </c>
      <c r="Q1775" t="n">
        <v>452.56</v>
      </c>
      <c r="R1775" t="n">
        <v>74.13</v>
      </c>
      <c r="S1775" t="n">
        <v>57.64</v>
      </c>
      <c r="T1775" t="n">
        <v>6132.12</v>
      </c>
      <c r="U1775" t="n">
        <v>0.78</v>
      </c>
      <c r="V1775" t="n">
        <v>0.88</v>
      </c>
      <c r="W1775" t="n">
        <v>6.82</v>
      </c>
      <c r="X1775" t="n">
        <v>0.36</v>
      </c>
      <c r="Y1775" t="n">
        <v>1</v>
      </c>
      <c r="Z1775" t="n">
        <v>10</v>
      </c>
    </row>
    <row r="1776">
      <c r="A1776" t="n">
        <v>78</v>
      </c>
      <c r="B1776" t="n">
        <v>115</v>
      </c>
      <c r="C1776" t="inlineStr">
        <is>
          <t xml:space="preserve">CONCLUIDO	</t>
        </is>
      </c>
      <c r="D1776" t="n">
        <v>3.6537</v>
      </c>
      <c r="E1776" t="n">
        <v>27.37</v>
      </c>
      <c r="F1776" t="n">
        <v>24.09</v>
      </c>
      <c r="G1776" t="n">
        <v>103.26</v>
      </c>
      <c r="H1776" t="n">
        <v>1.42</v>
      </c>
      <c r="I1776" t="n">
        <v>14</v>
      </c>
      <c r="J1776" t="n">
        <v>256.94</v>
      </c>
      <c r="K1776" t="n">
        <v>56.94</v>
      </c>
      <c r="L1776" t="n">
        <v>20.5</v>
      </c>
      <c r="M1776" t="n">
        <v>12</v>
      </c>
      <c r="N1776" t="n">
        <v>64.5</v>
      </c>
      <c r="O1776" t="n">
        <v>31924.04</v>
      </c>
      <c r="P1776" t="n">
        <v>359.89</v>
      </c>
      <c r="Q1776" t="n">
        <v>452.59</v>
      </c>
      <c r="R1776" t="n">
        <v>74.39</v>
      </c>
      <c r="S1776" t="n">
        <v>57.64</v>
      </c>
      <c r="T1776" t="n">
        <v>6265.44</v>
      </c>
      <c r="U1776" t="n">
        <v>0.77</v>
      </c>
      <c r="V1776" t="n">
        <v>0.88</v>
      </c>
      <c r="W1776" t="n">
        <v>6.82</v>
      </c>
      <c r="X1776" t="n">
        <v>0.37</v>
      </c>
      <c r="Y1776" t="n">
        <v>1</v>
      </c>
      <c r="Z1776" t="n">
        <v>10</v>
      </c>
    </row>
    <row r="1777">
      <c r="A1777" t="n">
        <v>79</v>
      </c>
      <c r="B1777" t="n">
        <v>115</v>
      </c>
      <c r="C1777" t="inlineStr">
        <is>
          <t xml:space="preserve">CONCLUIDO	</t>
        </is>
      </c>
      <c r="D1777" t="n">
        <v>3.6541</v>
      </c>
      <c r="E1777" t="n">
        <v>27.37</v>
      </c>
      <c r="F1777" t="n">
        <v>24.09</v>
      </c>
      <c r="G1777" t="n">
        <v>103.25</v>
      </c>
      <c r="H1777" t="n">
        <v>1.43</v>
      </c>
      <c r="I1777" t="n">
        <v>14</v>
      </c>
      <c r="J1777" t="n">
        <v>257.4</v>
      </c>
      <c r="K1777" t="n">
        <v>56.94</v>
      </c>
      <c r="L1777" t="n">
        <v>20.75</v>
      </c>
      <c r="M1777" t="n">
        <v>12</v>
      </c>
      <c r="N1777" t="n">
        <v>64.70999999999999</v>
      </c>
      <c r="O1777" t="n">
        <v>31980.59</v>
      </c>
      <c r="P1777" t="n">
        <v>359.33</v>
      </c>
      <c r="Q1777" t="n">
        <v>452.59</v>
      </c>
      <c r="R1777" t="n">
        <v>74.27</v>
      </c>
      <c r="S1777" t="n">
        <v>57.64</v>
      </c>
      <c r="T1777" t="n">
        <v>6203.08</v>
      </c>
      <c r="U1777" t="n">
        <v>0.78</v>
      </c>
      <c r="V1777" t="n">
        <v>0.88</v>
      </c>
      <c r="W1777" t="n">
        <v>6.82</v>
      </c>
      <c r="X1777" t="n">
        <v>0.37</v>
      </c>
      <c r="Y1777" t="n">
        <v>1</v>
      </c>
      <c r="Z1777" t="n">
        <v>10</v>
      </c>
    </row>
    <row r="1778">
      <c r="A1778" t="n">
        <v>80</v>
      </c>
      <c r="B1778" t="n">
        <v>115</v>
      </c>
      <c r="C1778" t="inlineStr">
        <is>
          <t xml:space="preserve">CONCLUIDO	</t>
        </is>
      </c>
      <c r="D1778" t="n">
        <v>3.654</v>
      </c>
      <c r="E1778" t="n">
        <v>27.37</v>
      </c>
      <c r="F1778" t="n">
        <v>24.09</v>
      </c>
      <c r="G1778" t="n">
        <v>103.25</v>
      </c>
      <c r="H1778" t="n">
        <v>1.45</v>
      </c>
      <c r="I1778" t="n">
        <v>14</v>
      </c>
      <c r="J1778" t="n">
        <v>257.86</v>
      </c>
      <c r="K1778" t="n">
        <v>56.94</v>
      </c>
      <c r="L1778" t="n">
        <v>21</v>
      </c>
      <c r="M1778" t="n">
        <v>12</v>
      </c>
      <c r="N1778" t="n">
        <v>64.92</v>
      </c>
      <c r="O1778" t="n">
        <v>32037.22</v>
      </c>
      <c r="P1778" t="n">
        <v>358.88</v>
      </c>
      <c r="Q1778" t="n">
        <v>452.57</v>
      </c>
      <c r="R1778" t="n">
        <v>74.44</v>
      </c>
      <c r="S1778" t="n">
        <v>57.64</v>
      </c>
      <c r="T1778" t="n">
        <v>6285.83</v>
      </c>
      <c r="U1778" t="n">
        <v>0.77</v>
      </c>
      <c r="V1778" t="n">
        <v>0.88</v>
      </c>
      <c r="W1778" t="n">
        <v>6.81</v>
      </c>
      <c r="X1778" t="n">
        <v>0.37</v>
      </c>
      <c r="Y1778" t="n">
        <v>1</v>
      </c>
      <c r="Z1778" t="n">
        <v>10</v>
      </c>
    </row>
    <row r="1779">
      <c r="A1779" t="n">
        <v>81</v>
      </c>
      <c r="B1779" t="n">
        <v>115</v>
      </c>
      <c r="C1779" t="inlineStr">
        <is>
          <t xml:space="preserve">CONCLUIDO	</t>
        </is>
      </c>
      <c r="D1779" t="n">
        <v>3.6525</v>
      </c>
      <c r="E1779" t="n">
        <v>27.38</v>
      </c>
      <c r="F1779" t="n">
        <v>24.1</v>
      </c>
      <c r="G1779" t="n">
        <v>103.3</v>
      </c>
      <c r="H1779" t="n">
        <v>1.46</v>
      </c>
      <c r="I1779" t="n">
        <v>14</v>
      </c>
      <c r="J1779" t="n">
        <v>258.32</v>
      </c>
      <c r="K1779" t="n">
        <v>56.94</v>
      </c>
      <c r="L1779" t="n">
        <v>21.25</v>
      </c>
      <c r="M1779" t="n">
        <v>12</v>
      </c>
      <c r="N1779" t="n">
        <v>65.13</v>
      </c>
      <c r="O1779" t="n">
        <v>32093.94</v>
      </c>
      <c r="P1779" t="n">
        <v>358.12</v>
      </c>
      <c r="Q1779" t="n">
        <v>452.55</v>
      </c>
      <c r="R1779" t="n">
        <v>74.64</v>
      </c>
      <c r="S1779" t="n">
        <v>57.64</v>
      </c>
      <c r="T1779" t="n">
        <v>6386.13</v>
      </c>
      <c r="U1779" t="n">
        <v>0.77</v>
      </c>
      <c r="V1779" t="n">
        <v>0.88</v>
      </c>
      <c r="W1779" t="n">
        <v>6.82</v>
      </c>
      <c r="X1779" t="n">
        <v>0.38</v>
      </c>
      <c r="Y1779" t="n">
        <v>1</v>
      </c>
      <c r="Z1779" t="n">
        <v>10</v>
      </c>
    </row>
    <row r="1780">
      <c r="A1780" t="n">
        <v>82</v>
      </c>
      <c r="B1780" t="n">
        <v>115</v>
      </c>
      <c r="C1780" t="inlineStr">
        <is>
          <t xml:space="preserve">CONCLUIDO	</t>
        </is>
      </c>
      <c r="D1780" t="n">
        <v>3.6613</v>
      </c>
      <c r="E1780" t="n">
        <v>27.31</v>
      </c>
      <c r="F1780" t="n">
        <v>24.08</v>
      </c>
      <c r="G1780" t="n">
        <v>111.14</v>
      </c>
      <c r="H1780" t="n">
        <v>1.48</v>
      </c>
      <c r="I1780" t="n">
        <v>13</v>
      </c>
      <c r="J1780" t="n">
        <v>258.78</v>
      </c>
      <c r="K1780" t="n">
        <v>56.94</v>
      </c>
      <c r="L1780" t="n">
        <v>21.5</v>
      </c>
      <c r="M1780" t="n">
        <v>11</v>
      </c>
      <c r="N1780" t="n">
        <v>65.34</v>
      </c>
      <c r="O1780" t="n">
        <v>32150.72</v>
      </c>
      <c r="P1780" t="n">
        <v>358.34</v>
      </c>
      <c r="Q1780" t="n">
        <v>452.58</v>
      </c>
      <c r="R1780" t="n">
        <v>74</v>
      </c>
      <c r="S1780" t="n">
        <v>57.64</v>
      </c>
      <c r="T1780" t="n">
        <v>6073.46</v>
      </c>
      <c r="U1780" t="n">
        <v>0.78</v>
      </c>
      <c r="V1780" t="n">
        <v>0.88</v>
      </c>
      <c r="W1780" t="n">
        <v>6.82</v>
      </c>
      <c r="X1780" t="n">
        <v>0.36</v>
      </c>
      <c r="Y1780" t="n">
        <v>1</v>
      </c>
      <c r="Z1780" t="n">
        <v>10</v>
      </c>
    </row>
    <row r="1781">
      <c r="A1781" t="n">
        <v>83</v>
      </c>
      <c r="B1781" t="n">
        <v>115</v>
      </c>
      <c r="C1781" t="inlineStr">
        <is>
          <t xml:space="preserve">CONCLUIDO	</t>
        </is>
      </c>
      <c r="D1781" t="n">
        <v>3.6623</v>
      </c>
      <c r="E1781" t="n">
        <v>27.3</v>
      </c>
      <c r="F1781" t="n">
        <v>24.07</v>
      </c>
      <c r="G1781" t="n">
        <v>111.11</v>
      </c>
      <c r="H1781" t="n">
        <v>1.49</v>
      </c>
      <c r="I1781" t="n">
        <v>13</v>
      </c>
      <c r="J1781" t="n">
        <v>259.24</v>
      </c>
      <c r="K1781" t="n">
        <v>56.94</v>
      </c>
      <c r="L1781" t="n">
        <v>21.75</v>
      </c>
      <c r="M1781" t="n">
        <v>11</v>
      </c>
      <c r="N1781" t="n">
        <v>65.55</v>
      </c>
      <c r="O1781" t="n">
        <v>32207.59</v>
      </c>
      <c r="P1781" t="n">
        <v>358.8</v>
      </c>
      <c r="Q1781" t="n">
        <v>452.56</v>
      </c>
      <c r="R1781" t="n">
        <v>73.79000000000001</v>
      </c>
      <c r="S1781" t="n">
        <v>57.64</v>
      </c>
      <c r="T1781" t="n">
        <v>5967.8</v>
      </c>
      <c r="U1781" t="n">
        <v>0.78</v>
      </c>
      <c r="V1781" t="n">
        <v>0.88</v>
      </c>
      <c r="W1781" t="n">
        <v>6.81</v>
      </c>
      <c r="X1781" t="n">
        <v>0.35</v>
      </c>
      <c r="Y1781" t="n">
        <v>1</v>
      </c>
      <c r="Z1781" t="n">
        <v>10</v>
      </c>
    </row>
    <row r="1782">
      <c r="A1782" t="n">
        <v>84</v>
      </c>
      <c r="B1782" t="n">
        <v>115</v>
      </c>
      <c r="C1782" t="inlineStr">
        <is>
          <t xml:space="preserve">CONCLUIDO	</t>
        </is>
      </c>
      <c r="D1782" t="n">
        <v>3.6624</v>
      </c>
      <c r="E1782" t="n">
        <v>27.3</v>
      </c>
      <c r="F1782" t="n">
        <v>24.07</v>
      </c>
      <c r="G1782" t="n">
        <v>111.11</v>
      </c>
      <c r="H1782" t="n">
        <v>1.51</v>
      </c>
      <c r="I1782" t="n">
        <v>13</v>
      </c>
      <c r="J1782" t="n">
        <v>259.71</v>
      </c>
      <c r="K1782" t="n">
        <v>56.94</v>
      </c>
      <c r="L1782" t="n">
        <v>22</v>
      </c>
      <c r="M1782" t="n">
        <v>11</v>
      </c>
      <c r="N1782" t="n">
        <v>65.76000000000001</v>
      </c>
      <c r="O1782" t="n">
        <v>32264.54</v>
      </c>
      <c r="P1782" t="n">
        <v>359.28</v>
      </c>
      <c r="Q1782" t="n">
        <v>452.6</v>
      </c>
      <c r="R1782" t="n">
        <v>73.73999999999999</v>
      </c>
      <c r="S1782" t="n">
        <v>57.64</v>
      </c>
      <c r="T1782" t="n">
        <v>5942.25</v>
      </c>
      <c r="U1782" t="n">
        <v>0.78</v>
      </c>
      <c r="V1782" t="n">
        <v>0.88</v>
      </c>
      <c r="W1782" t="n">
        <v>6.81</v>
      </c>
      <c r="X1782" t="n">
        <v>0.35</v>
      </c>
      <c r="Y1782" t="n">
        <v>1</v>
      </c>
      <c r="Z1782" t="n">
        <v>10</v>
      </c>
    </row>
    <row r="1783">
      <c r="A1783" t="n">
        <v>85</v>
      </c>
      <c r="B1783" t="n">
        <v>115</v>
      </c>
      <c r="C1783" t="inlineStr">
        <is>
          <t xml:space="preserve">CONCLUIDO	</t>
        </is>
      </c>
      <c r="D1783" t="n">
        <v>3.6642</v>
      </c>
      <c r="E1783" t="n">
        <v>27.29</v>
      </c>
      <c r="F1783" t="n">
        <v>24.06</v>
      </c>
      <c r="G1783" t="n">
        <v>111.04</v>
      </c>
      <c r="H1783" t="n">
        <v>1.52</v>
      </c>
      <c r="I1783" t="n">
        <v>13</v>
      </c>
      <c r="J1783" t="n">
        <v>260.17</v>
      </c>
      <c r="K1783" t="n">
        <v>56.94</v>
      </c>
      <c r="L1783" t="n">
        <v>22.25</v>
      </c>
      <c r="M1783" t="n">
        <v>11</v>
      </c>
      <c r="N1783" t="n">
        <v>65.98</v>
      </c>
      <c r="O1783" t="n">
        <v>32321.56</v>
      </c>
      <c r="P1783" t="n">
        <v>359.35</v>
      </c>
      <c r="Q1783" t="n">
        <v>452.61</v>
      </c>
      <c r="R1783" t="n">
        <v>73.18000000000001</v>
      </c>
      <c r="S1783" t="n">
        <v>57.64</v>
      </c>
      <c r="T1783" t="n">
        <v>5660.53</v>
      </c>
      <c r="U1783" t="n">
        <v>0.79</v>
      </c>
      <c r="V1783" t="n">
        <v>0.88</v>
      </c>
      <c r="W1783" t="n">
        <v>6.82</v>
      </c>
      <c r="X1783" t="n">
        <v>0.34</v>
      </c>
      <c r="Y1783" t="n">
        <v>1</v>
      </c>
      <c r="Z1783" t="n">
        <v>10</v>
      </c>
    </row>
    <row r="1784">
      <c r="A1784" t="n">
        <v>86</v>
      </c>
      <c r="B1784" t="n">
        <v>115</v>
      </c>
      <c r="C1784" t="inlineStr">
        <is>
          <t xml:space="preserve">CONCLUIDO	</t>
        </is>
      </c>
      <c r="D1784" t="n">
        <v>3.6625</v>
      </c>
      <c r="E1784" t="n">
        <v>27.3</v>
      </c>
      <c r="F1784" t="n">
        <v>24.07</v>
      </c>
      <c r="G1784" t="n">
        <v>111.1</v>
      </c>
      <c r="H1784" t="n">
        <v>1.54</v>
      </c>
      <c r="I1784" t="n">
        <v>13</v>
      </c>
      <c r="J1784" t="n">
        <v>260.63</v>
      </c>
      <c r="K1784" t="n">
        <v>56.94</v>
      </c>
      <c r="L1784" t="n">
        <v>22.5</v>
      </c>
      <c r="M1784" t="n">
        <v>11</v>
      </c>
      <c r="N1784" t="n">
        <v>66.19</v>
      </c>
      <c r="O1784" t="n">
        <v>32378.67</v>
      </c>
      <c r="P1784" t="n">
        <v>359.26</v>
      </c>
      <c r="Q1784" t="n">
        <v>452.59</v>
      </c>
      <c r="R1784" t="n">
        <v>73.59999999999999</v>
      </c>
      <c r="S1784" t="n">
        <v>57.64</v>
      </c>
      <c r="T1784" t="n">
        <v>5873.36</v>
      </c>
      <c r="U1784" t="n">
        <v>0.78</v>
      </c>
      <c r="V1784" t="n">
        <v>0.88</v>
      </c>
      <c r="W1784" t="n">
        <v>6.82</v>
      </c>
      <c r="X1784" t="n">
        <v>0.35</v>
      </c>
      <c r="Y1784" t="n">
        <v>1</v>
      </c>
      <c r="Z1784" t="n">
        <v>10</v>
      </c>
    </row>
    <row r="1785">
      <c r="A1785" t="n">
        <v>87</v>
      </c>
      <c r="B1785" t="n">
        <v>115</v>
      </c>
      <c r="C1785" t="inlineStr">
        <is>
          <t xml:space="preserve">CONCLUIDO	</t>
        </is>
      </c>
      <c r="D1785" t="n">
        <v>3.6644</v>
      </c>
      <c r="E1785" t="n">
        <v>27.29</v>
      </c>
      <c r="F1785" t="n">
        <v>24.06</v>
      </c>
      <c r="G1785" t="n">
        <v>111.04</v>
      </c>
      <c r="H1785" t="n">
        <v>1.55</v>
      </c>
      <c r="I1785" t="n">
        <v>13</v>
      </c>
      <c r="J1785" t="n">
        <v>261.09</v>
      </c>
      <c r="K1785" t="n">
        <v>56.94</v>
      </c>
      <c r="L1785" t="n">
        <v>22.75</v>
      </c>
      <c r="M1785" t="n">
        <v>11</v>
      </c>
      <c r="N1785" t="n">
        <v>66.40000000000001</v>
      </c>
      <c r="O1785" t="n">
        <v>32435.86</v>
      </c>
      <c r="P1785" t="n">
        <v>358.58</v>
      </c>
      <c r="Q1785" t="n">
        <v>452.59</v>
      </c>
      <c r="R1785" t="n">
        <v>73.13</v>
      </c>
      <c r="S1785" t="n">
        <v>57.64</v>
      </c>
      <c r="T1785" t="n">
        <v>5638.8</v>
      </c>
      <c r="U1785" t="n">
        <v>0.79</v>
      </c>
      <c r="V1785" t="n">
        <v>0.88</v>
      </c>
      <c r="W1785" t="n">
        <v>6.82</v>
      </c>
      <c r="X1785" t="n">
        <v>0.33</v>
      </c>
      <c r="Y1785" t="n">
        <v>1</v>
      </c>
      <c r="Z1785" t="n">
        <v>10</v>
      </c>
    </row>
    <row r="1786">
      <c r="A1786" t="n">
        <v>88</v>
      </c>
      <c r="B1786" t="n">
        <v>115</v>
      </c>
      <c r="C1786" t="inlineStr">
        <is>
          <t xml:space="preserve">CONCLUIDO	</t>
        </is>
      </c>
      <c r="D1786" t="n">
        <v>3.6621</v>
      </c>
      <c r="E1786" t="n">
        <v>27.31</v>
      </c>
      <c r="F1786" t="n">
        <v>24.07</v>
      </c>
      <c r="G1786" t="n">
        <v>111.12</v>
      </c>
      <c r="H1786" t="n">
        <v>1.56</v>
      </c>
      <c r="I1786" t="n">
        <v>13</v>
      </c>
      <c r="J1786" t="n">
        <v>261.56</v>
      </c>
      <c r="K1786" t="n">
        <v>56.94</v>
      </c>
      <c r="L1786" t="n">
        <v>23</v>
      </c>
      <c r="M1786" t="n">
        <v>11</v>
      </c>
      <c r="N1786" t="n">
        <v>66.62</v>
      </c>
      <c r="O1786" t="n">
        <v>32493.12</v>
      </c>
      <c r="P1786" t="n">
        <v>358.14</v>
      </c>
      <c r="Q1786" t="n">
        <v>452.59</v>
      </c>
      <c r="R1786" t="n">
        <v>73.84999999999999</v>
      </c>
      <c r="S1786" t="n">
        <v>57.64</v>
      </c>
      <c r="T1786" t="n">
        <v>5997.31</v>
      </c>
      <c r="U1786" t="n">
        <v>0.78</v>
      </c>
      <c r="V1786" t="n">
        <v>0.88</v>
      </c>
      <c r="W1786" t="n">
        <v>6.81</v>
      </c>
      <c r="X1786" t="n">
        <v>0.35</v>
      </c>
      <c r="Y1786" t="n">
        <v>1</v>
      </c>
      <c r="Z1786" t="n">
        <v>10</v>
      </c>
    </row>
    <row r="1787">
      <c r="A1787" t="n">
        <v>89</v>
      </c>
      <c r="B1787" t="n">
        <v>115</v>
      </c>
      <c r="C1787" t="inlineStr">
        <is>
          <t xml:space="preserve">CONCLUIDO	</t>
        </is>
      </c>
      <c r="D1787" t="n">
        <v>3.6743</v>
      </c>
      <c r="E1787" t="n">
        <v>27.22</v>
      </c>
      <c r="F1787" t="n">
        <v>24.03</v>
      </c>
      <c r="G1787" t="n">
        <v>120.14</v>
      </c>
      <c r="H1787" t="n">
        <v>1.58</v>
      </c>
      <c r="I1787" t="n">
        <v>12</v>
      </c>
      <c r="J1787" t="n">
        <v>262.02</v>
      </c>
      <c r="K1787" t="n">
        <v>56.94</v>
      </c>
      <c r="L1787" t="n">
        <v>23.25</v>
      </c>
      <c r="M1787" t="n">
        <v>10</v>
      </c>
      <c r="N1787" t="n">
        <v>66.83</v>
      </c>
      <c r="O1787" t="n">
        <v>32550.47</v>
      </c>
      <c r="P1787" t="n">
        <v>356.72</v>
      </c>
      <c r="Q1787" t="n">
        <v>452.56</v>
      </c>
      <c r="R1787" t="n">
        <v>72.33</v>
      </c>
      <c r="S1787" t="n">
        <v>57.64</v>
      </c>
      <c r="T1787" t="n">
        <v>5240.58</v>
      </c>
      <c r="U1787" t="n">
        <v>0.8</v>
      </c>
      <c r="V1787" t="n">
        <v>0.88</v>
      </c>
      <c r="W1787" t="n">
        <v>6.81</v>
      </c>
      <c r="X1787" t="n">
        <v>0.3</v>
      </c>
      <c r="Y1787" t="n">
        <v>1</v>
      </c>
      <c r="Z1787" t="n">
        <v>10</v>
      </c>
    </row>
    <row r="1788">
      <c r="A1788" t="n">
        <v>90</v>
      </c>
      <c r="B1788" t="n">
        <v>115</v>
      </c>
      <c r="C1788" t="inlineStr">
        <is>
          <t xml:space="preserve">CONCLUIDO	</t>
        </is>
      </c>
      <c r="D1788" t="n">
        <v>3.6749</v>
      </c>
      <c r="E1788" t="n">
        <v>27.21</v>
      </c>
      <c r="F1788" t="n">
        <v>24.02</v>
      </c>
      <c r="G1788" t="n">
        <v>120.12</v>
      </c>
      <c r="H1788" t="n">
        <v>1.59</v>
      </c>
      <c r="I1788" t="n">
        <v>12</v>
      </c>
      <c r="J1788" t="n">
        <v>262.49</v>
      </c>
      <c r="K1788" t="n">
        <v>56.94</v>
      </c>
      <c r="L1788" t="n">
        <v>23.5</v>
      </c>
      <c r="M1788" t="n">
        <v>10</v>
      </c>
      <c r="N1788" t="n">
        <v>67.05</v>
      </c>
      <c r="O1788" t="n">
        <v>32607.89</v>
      </c>
      <c r="P1788" t="n">
        <v>356.83</v>
      </c>
      <c r="Q1788" t="n">
        <v>452.58</v>
      </c>
      <c r="R1788" t="n">
        <v>72.06999999999999</v>
      </c>
      <c r="S1788" t="n">
        <v>57.64</v>
      </c>
      <c r="T1788" t="n">
        <v>5111.87</v>
      </c>
      <c r="U1788" t="n">
        <v>0.8</v>
      </c>
      <c r="V1788" t="n">
        <v>0.88</v>
      </c>
      <c r="W1788" t="n">
        <v>6.81</v>
      </c>
      <c r="X1788" t="n">
        <v>0.3</v>
      </c>
      <c r="Y1788" t="n">
        <v>1</v>
      </c>
      <c r="Z1788" t="n">
        <v>10</v>
      </c>
    </row>
    <row r="1789">
      <c r="A1789" t="n">
        <v>91</v>
      </c>
      <c r="B1789" t="n">
        <v>115</v>
      </c>
      <c r="C1789" t="inlineStr">
        <is>
          <t xml:space="preserve">CONCLUIDO	</t>
        </is>
      </c>
      <c r="D1789" t="n">
        <v>3.6749</v>
      </c>
      <c r="E1789" t="n">
        <v>27.21</v>
      </c>
      <c r="F1789" t="n">
        <v>24.02</v>
      </c>
      <c r="G1789" t="n">
        <v>120.12</v>
      </c>
      <c r="H1789" t="n">
        <v>1.61</v>
      </c>
      <c r="I1789" t="n">
        <v>12</v>
      </c>
      <c r="J1789" t="n">
        <v>262.96</v>
      </c>
      <c r="K1789" t="n">
        <v>56.94</v>
      </c>
      <c r="L1789" t="n">
        <v>23.75</v>
      </c>
      <c r="M1789" t="n">
        <v>10</v>
      </c>
      <c r="N1789" t="n">
        <v>67.26000000000001</v>
      </c>
      <c r="O1789" t="n">
        <v>32665.4</v>
      </c>
      <c r="P1789" t="n">
        <v>357.16</v>
      </c>
      <c r="Q1789" t="n">
        <v>452.59</v>
      </c>
      <c r="R1789" t="n">
        <v>72.06999999999999</v>
      </c>
      <c r="S1789" t="n">
        <v>57.64</v>
      </c>
      <c r="T1789" t="n">
        <v>5112.79</v>
      </c>
      <c r="U1789" t="n">
        <v>0.8</v>
      </c>
      <c r="V1789" t="n">
        <v>0.88</v>
      </c>
      <c r="W1789" t="n">
        <v>6.81</v>
      </c>
      <c r="X1789" t="n">
        <v>0.3</v>
      </c>
      <c r="Y1789" t="n">
        <v>1</v>
      </c>
      <c r="Z1789" t="n">
        <v>10</v>
      </c>
    </row>
    <row r="1790">
      <c r="A1790" t="n">
        <v>92</v>
      </c>
      <c r="B1790" t="n">
        <v>115</v>
      </c>
      <c r="C1790" t="inlineStr">
        <is>
          <t xml:space="preserve">CONCLUIDO	</t>
        </is>
      </c>
      <c r="D1790" t="n">
        <v>3.6754</v>
      </c>
      <c r="E1790" t="n">
        <v>27.21</v>
      </c>
      <c r="F1790" t="n">
        <v>24.02</v>
      </c>
      <c r="G1790" t="n">
        <v>120.1</v>
      </c>
      <c r="H1790" t="n">
        <v>1.62</v>
      </c>
      <c r="I1790" t="n">
        <v>12</v>
      </c>
      <c r="J1790" t="n">
        <v>263.42</v>
      </c>
      <c r="K1790" t="n">
        <v>56.94</v>
      </c>
      <c r="L1790" t="n">
        <v>24</v>
      </c>
      <c r="M1790" t="n">
        <v>10</v>
      </c>
      <c r="N1790" t="n">
        <v>67.48</v>
      </c>
      <c r="O1790" t="n">
        <v>32722.99</v>
      </c>
      <c r="P1790" t="n">
        <v>357.5</v>
      </c>
      <c r="Q1790" t="n">
        <v>452.61</v>
      </c>
      <c r="R1790" t="n">
        <v>71.90000000000001</v>
      </c>
      <c r="S1790" t="n">
        <v>57.64</v>
      </c>
      <c r="T1790" t="n">
        <v>5027.69</v>
      </c>
      <c r="U1790" t="n">
        <v>0.8</v>
      </c>
      <c r="V1790" t="n">
        <v>0.88</v>
      </c>
      <c r="W1790" t="n">
        <v>6.81</v>
      </c>
      <c r="X1790" t="n">
        <v>0.3</v>
      </c>
      <c r="Y1790" t="n">
        <v>1</v>
      </c>
      <c r="Z1790" t="n">
        <v>10</v>
      </c>
    </row>
    <row r="1791">
      <c r="A1791" t="n">
        <v>93</v>
      </c>
      <c r="B1791" t="n">
        <v>115</v>
      </c>
      <c r="C1791" t="inlineStr">
        <is>
          <t xml:space="preserve">CONCLUIDO	</t>
        </is>
      </c>
      <c r="D1791" t="n">
        <v>3.6734</v>
      </c>
      <c r="E1791" t="n">
        <v>27.22</v>
      </c>
      <c r="F1791" t="n">
        <v>24.04</v>
      </c>
      <c r="G1791" t="n">
        <v>120.18</v>
      </c>
      <c r="H1791" t="n">
        <v>1.64</v>
      </c>
      <c r="I1791" t="n">
        <v>12</v>
      </c>
      <c r="J1791" t="n">
        <v>263.89</v>
      </c>
      <c r="K1791" t="n">
        <v>56.94</v>
      </c>
      <c r="L1791" t="n">
        <v>24.25</v>
      </c>
      <c r="M1791" t="n">
        <v>10</v>
      </c>
      <c r="N1791" t="n">
        <v>67.7</v>
      </c>
      <c r="O1791" t="n">
        <v>32780.66</v>
      </c>
      <c r="P1791" t="n">
        <v>357.9</v>
      </c>
      <c r="Q1791" t="n">
        <v>452.58</v>
      </c>
      <c r="R1791" t="n">
        <v>72.47</v>
      </c>
      <c r="S1791" t="n">
        <v>57.64</v>
      </c>
      <c r="T1791" t="n">
        <v>5313.86</v>
      </c>
      <c r="U1791" t="n">
        <v>0.8</v>
      </c>
      <c r="V1791" t="n">
        <v>0.88</v>
      </c>
      <c r="W1791" t="n">
        <v>6.81</v>
      </c>
      <c r="X1791" t="n">
        <v>0.31</v>
      </c>
      <c r="Y1791" t="n">
        <v>1</v>
      </c>
      <c r="Z1791" t="n">
        <v>10</v>
      </c>
    </row>
    <row r="1792">
      <c r="A1792" t="n">
        <v>94</v>
      </c>
      <c r="B1792" t="n">
        <v>115</v>
      </c>
      <c r="C1792" t="inlineStr">
        <is>
          <t xml:space="preserve">CONCLUIDO	</t>
        </is>
      </c>
      <c r="D1792" t="n">
        <v>3.6734</v>
      </c>
      <c r="E1792" t="n">
        <v>27.22</v>
      </c>
      <c r="F1792" t="n">
        <v>24.04</v>
      </c>
      <c r="G1792" t="n">
        <v>120.18</v>
      </c>
      <c r="H1792" t="n">
        <v>1.65</v>
      </c>
      <c r="I1792" t="n">
        <v>12</v>
      </c>
      <c r="J1792" t="n">
        <v>264.36</v>
      </c>
      <c r="K1792" t="n">
        <v>56.94</v>
      </c>
      <c r="L1792" t="n">
        <v>24.5</v>
      </c>
      <c r="M1792" t="n">
        <v>10</v>
      </c>
      <c r="N1792" t="n">
        <v>67.92</v>
      </c>
      <c r="O1792" t="n">
        <v>32838.42</v>
      </c>
      <c r="P1792" t="n">
        <v>357.72</v>
      </c>
      <c r="Q1792" t="n">
        <v>452.56</v>
      </c>
      <c r="R1792" t="n">
        <v>72.47</v>
      </c>
      <c r="S1792" t="n">
        <v>57.64</v>
      </c>
      <c r="T1792" t="n">
        <v>5312.76</v>
      </c>
      <c r="U1792" t="n">
        <v>0.8</v>
      </c>
      <c r="V1792" t="n">
        <v>0.88</v>
      </c>
      <c r="W1792" t="n">
        <v>6.81</v>
      </c>
      <c r="X1792" t="n">
        <v>0.31</v>
      </c>
      <c r="Y1792" t="n">
        <v>1</v>
      </c>
      <c r="Z1792" t="n">
        <v>10</v>
      </c>
    </row>
    <row r="1793">
      <c r="A1793" t="n">
        <v>95</v>
      </c>
      <c r="B1793" t="n">
        <v>115</v>
      </c>
      <c r="C1793" t="inlineStr">
        <is>
          <t xml:space="preserve">CONCLUIDO	</t>
        </is>
      </c>
      <c r="D1793" t="n">
        <v>3.6737</v>
      </c>
      <c r="E1793" t="n">
        <v>27.22</v>
      </c>
      <c r="F1793" t="n">
        <v>24.03</v>
      </c>
      <c r="G1793" t="n">
        <v>120.17</v>
      </c>
      <c r="H1793" t="n">
        <v>1.66</v>
      </c>
      <c r="I1793" t="n">
        <v>12</v>
      </c>
      <c r="J1793" t="n">
        <v>264.83</v>
      </c>
      <c r="K1793" t="n">
        <v>56.94</v>
      </c>
      <c r="L1793" t="n">
        <v>24.75</v>
      </c>
      <c r="M1793" t="n">
        <v>10</v>
      </c>
      <c r="N1793" t="n">
        <v>68.13</v>
      </c>
      <c r="O1793" t="n">
        <v>32896.26</v>
      </c>
      <c r="P1793" t="n">
        <v>357.46</v>
      </c>
      <c r="Q1793" t="n">
        <v>452.58</v>
      </c>
      <c r="R1793" t="n">
        <v>72.34</v>
      </c>
      <c r="S1793" t="n">
        <v>57.64</v>
      </c>
      <c r="T1793" t="n">
        <v>5248.78</v>
      </c>
      <c r="U1793" t="n">
        <v>0.8</v>
      </c>
      <c r="V1793" t="n">
        <v>0.88</v>
      </c>
      <c r="W1793" t="n">
        <v>6.82</v>
      </c>
      <c r="X1793" t="n">
        <v>0.31</v>
      </c>
      <c r="Y1793" t="n">
        <v>1</v>
      </c>
      <c r="Z1793" t="n">
        <v>10</v>
      </c>
    </row>
    <row r="1794">
      <c r="A1794" t="n">
        <v>96</v>
      </c>
      <c r="B1794" t="n">
        <v>115</v>
      </c>
      <c r="C1794" t="inlineStr">
        <is>
          <t xml:space="preserve">CONCLUIDO	</t>
        </is>
      </c>
      <c r="D1794" t="n">
        <v>3.6712</v>
      </c>
      <c r="E1794" t="n">
        <v>27.24</v>
      </c>
      <c r="F1794" t="n">
        <v>24.05</v>
      </c>
      <c r="G1794" t="n">
        <v>120.26</v>
      </c>
      <c r="H1794" t="n">
        <v>1.68</v>
      </c>
      <c r="I1794" t="n">
        <v>12</v>
      </c>
      <c r="J1794" t="n">
        <v>265.3</v>
      </c>
      <c r="K1794" t="n">
        <v>56.94</v>
      </c>
      <c r="L1794" t="n">
        <v>25</v>
      </c>
      <c r="M1794" t="n">
        <v>10</v>
      </c>
      <c r="N1794" t="n">
        <v>68.34999999999999</v>
      </c>
      <c r="O1794" t="n">
        <v>32954.18</v>
      </c>
      <c r="P1794" t="n">
        <v>357.26</v>
      </c>
      <c r="Q1794" t="n">
        <v>452.57</v>
      </c>
      <c r="R1794" t="n">
        <v>72.95999999999999</v>
      </c>
      <c r="S1794" t="n">
        <v>57.64</v>
      </c>
      <c r="T1794" t="n">
        <v>5560.28</v>
      </c>
      <c r="U1794" t="n">
        <v>0.79</v>
      </c>
      <c r="V1794" t="n">
        <v>0.88</v>
      </c>
      <c r="W1794" t="n">
        <v>6.82</v>
      </c>
      <c r="X1794" t="n">
        <v>0.33</v>
      </c>
      <c r="Y1794" t="n">
        <v>1</v>
      </c>
      <c r="Z1794" t="n">
        <v>10</v>
      </c>
    </row>
    <row r="1795">
      <c r="A1795" t="n">
        <v>97</v>
      </c>
      <c r="B1795" t="n">
        <v>115</v>
      </c>
      <c r="C1795" t="inlineStr">
        <is>
          <t xml:space="preserve">CONCLUIDO	</t>
        </is>
      </c>
      <c r="D1795" t="n">
        <v>3.6731</v>
      </c>
      <c r="E1795" t="n">
        <v>27.23</v>
      </c>
      <c r="F1795" t="n">
        <v>24.04</v>
      </c>
      <c r="G1795" t="n">
        <v>120.19</v>
      </c>
      <c r="H1795" t="n">
        <v>1.69</v>
      </c>
      <c r="I1795" t="n">
        <v>12</v>
      </c>
      <c r="J1795" t="n">
        <v>265.77</v>
      </c>
      <c r="K1795" t="n">
        <v>56.94</v>
      </c>
      <c r="L1795" t="n">
        <v>25.25</v>
      </c>
      <c r="M1795" t="n">
        <v>10</v>
      </c>
      <c r="N1795" t="n">
        <v>68.56999999999999</v>
      </c>
      <c r="O1795" t="n">
        <v>33012.18</v>
      </c>
      <c r="P1795" t="n">
        <v>356.28</v>
      </c>
      <c r="Q1795" t="n">
        <v>452.55</v>
      </c>
      <c r="R1795" t="n">
        <v>72.58</v>
      </c>
      <c r="S1795" t="n">
        <v>57.64</v>
      </c>
      <c r="T1795" t="n">
        <v>5368.44</v>
      </c>
      <c r="U1795" t="n">
        <v>0.79</v>
      </c>
      <c r="V1795" t="n">
        <v>0.88</v>
      </c>
      <c r="W1795" t="n">
        <v>6.81</v>
      </c>
      <c r="X1795" t="n">
        <v>0.31</v>
      </c>
      <c r="Y1795" t="n">
        <v>1</v>
      </c>
      <c r="Z1795" t="n">
        <v>10</v>
      </c>
    </row>
    <row r="1796">
      <c r="A1796" t="n">
        <v>98</v>
      </c>
      <c r="B1796" t="n">
        <v>115</v>
      </c>
      <c r="C1796" t="inlineStr">
        <is>
          <t xml:space="preserve">CONCLUIDO	</t>
        </is>
      </c>
      <c r="D1796" t="n">
        <v>3.6819</v>
      </c>
      <c r="E1796" t="n">
        <v>27.16</v>
      </c>
      <c r="F1796" t="n">
        <v>24.02</v>
      </c>
      <c r="G1796" t="n">
        <v>131</v>
      </c>
      <c r="H1796" t="n">
        <v>1.7</v>
      </c>
      <c r="I1796" t="n">
        <v>11</v>
      </c>
      <c r="J1796" t="n">
        <v>266.24</v>
      </c>
      <c r="K1796" t="n">
        <v>56.94</v>
      </c>
      <c r="L1796" t="n">
        <v>25.5</v>
      </c>
      <c r="M1796" t="n">
        <v>9</v>
      </c>
      <c r="N1796" t="n">
        <v>68.8</v>
      </c>
      <c r="O1796" t="n">
        <v>33070.26</v>
      </c>
      <c r="P1796" t="n">
        <v>355.8</v>
      </c>
      <c r="Q1796" t="n">
        <v>452.59</v>
      </c>
      <c r="R1796" t="n">
        <v>71.84</v>
      </c>
      <c r="S1796" t="n">
        <v>57.64</v>
      </c>
      <c r="T1796" t="n">
        <v>5003.82</v>
      </c>
      <c r="U1796" t="n">
        <v>0.8</v>
      </c>
      <c r="V1796" t="n">
        <v>0.88</v>
      </c>
      <c r="W1796" t="n">
        <v>6.81</v>
      </c>
      <c r="X1796" t="n">
        <v>0.29</v>
      </c>
      <c r="Y1796" t="n">
        <v>1</v>
      </c>
      <c r="Z1796" t="n">
        <v>10</v>
      </c>
    </row>
    <row r="1797">
      <c r="A1797" t="n">
        <v>99</v>
      </c>
      <c r="B1797" t="n">
        <v>115</v>
      </c>
      <c r="C1797" t="inlineStr">
        <is>
          <t xml:space="preserve">CONCLUIDO	</t>
        </is>
      </c>
      <c r="D1797" t="n">
        <v>3.6841</v>
      </c>
      <c r="E1797" t="n">
        <v>27.14</v>
      </c>
      <c r="F1797" t="n">
        <v>24</v>
      </c>
      <c r="G1797" t="n">
        <v>130.91</v>
      </c>
      <c r="H1797" t="n">
        <v>1.72</v>
      </c>
      <c r="I1797" t="n">
        <v>11</v>
      </c>
      <c r="J1797" t="n">
        <v>266.71</v>
      </c>
      <c r="K1797" t="n">
        <v>56.94</v>
      </c>
      <c r="L1797" t="n">
        <v>25.75</v>
      </c>
      <c r="M1797" t="n">
        <v>9</v>
      </c>
      <c r="N1797" t="n">
        <v>69.02</v>
      </c>
      <c r="O1797" t="n">
        <v>33128.44</v>
      </c>
      <c r="P1797" t="n">
        <v>355.63</v>
      </c>
      <c r="Q1797" t="n">
        <v>452.56</v>
      </c>
      <c r="R1797" t="n">
        <v>71.31999999999999</v>
      </c>
      <c r="S1797" t="n">
        <v>57.64</v>
      </c>
      <c r="T1797" t="n">
        <v>4744.2</v>
      </c>
      <c r="U1797" t="n">
        <v>0.8100000000000001</v>
      </c>
      <c r="V1797" t="n">
        <v>0.88</v>
      </c>
      <c r="W1797" t="n">
        <v>6.81</v>
      </c>
      <c r="X1797" t="n">
        <v>0.28</v>
      </c>
      <c r="Y1797" t="n">
        <v>1</v>
      </c>
      <c r="Z1797" t="n">
        <v>10</v>
      </c>
    </row>
    <row r="1798">
      <c r="A1798" t="n">
        <v>100</v>
      </c>
      <c r="B1798" t="n">
        <v>115</v>
      </c>
      <c r="C1798" t="inlineStr">
        <is>
          <t xml:space="preserve">CONCLUIDO	</t>
        </is>
      </c>
      <c r="D1798" t="n">
        <v>3.6831</v>
      </c>
      <c r="E1798" t="n">
        <v>27.15</v>
      </c>
      <c r="F1798" t="n">
        <v>24.01</v>
      </c>
      <c r="G1798" t="n">
        <v>130.95</v>
      </c>
      <c r="H1798" t="n">
        <v>1.73</v>
      </c>
      <c r="I1798" t="n">
        <v>11</v>
      </c>
      <c r="J1798" t="n">
        <v>267.18</v>
      </c>
      <c r="K1798" t="n">
        <v>56.94</v>
      </c>
      <c r="L1798" t="n">
        <v>26</v>
      </c>
      <c r="M1798" t="n">
        <v>9</v>
      </c>
      <c r="N1798" t="n">
        <v>69.23999999999999</v>
      </c>
      <c r="O1798" t="n">
        <v>33186.69</v>
      </c>
      <c r="P1798" t="n">
        <v>356.05</v>
      </c>
      <c r="Q1798" t="n">
        <v>452.59</v>
      </c>
      <c r="R1798" t="n">
        <v>71.38</v>
      </c>
      <c r="S1798" t="n">
        <v>57.64</v>
      </c>
      <c r="T1798" t="n">
        <v>4774.7</v>
      </c>
      <c r="U1798" t="n">
        <v>0.8100000000000001</v>
      </c>
      <c r="V1798" t="n">
        <v>0.88</v>
      </c>
      <c r="W1798" t="n">
        <v>6.82</v>
      </c>
      <c r="X1798" t="n">
        <v>0.28</v>
      </c>
      <c r="Y1798" t="n">
        <v>1</v>
      </c>
      <c r="Z1798" t="n">
        <v>10</v>
      </c>
    </row>
    <row r="1799">
      <c r="A1799" t="n">
        <v>101</v>
      </c>
      <c r="B1799" t="n">
        <v>115</v>
      </c>
      <c r="C1799" t="inlineStr">
        <is>
          <t xml:space="preserve">CONCLUIDO	</t>
        </is>
      </c>
      <c r="D1799" t="n">
        <v>3.6833</v>
      </c>
      <c r="E1799" t="n">
        <v>27.15</v>
      </c>
      <c r="F1799" t="n">
        <v>24.01</v>
      </c>
      <c r="G1799" t="n">
        <v>130.94</v>
      </c>
      <c r="H1799" t="n">
        <v>1.75</v>
      </c>
      <c r="I1799" t="n">
        <v>11</v>
      </c>
      <c r="J1799" t="n">
        <v>267.66</v>
      </c>
      <c r="K1799" t="n">
        <v>56.94</v>
      </c>
      <c r="L1799" t="n">
        <v>26.25</v>
      </c>
      <c r="M1799" t="n">
        <v>9</v>
      </c>
      <c r="N1799" t="n">
        <v>69.45999999999999</v>
      </c>
      <c r="O1799" t="n">
        <v>33245.03</v>
      </c>
      <c r="P1799" t="n">
        <v>356.26</v>
      </c>
      <c r="Q1799" t="n">
        <v>452.55</v>
      </c>
      <c r="R1799" t="n">
        <v>71.64</v>
      </c>
      <c r="S1799" t="n">
        <v>57.64</v>
      </c>
      <c r="T1799" t="n">
        <v>4902.43</v>
      </c>
      <c r="U1799" t="n">
        <v>0.8</v>
      </c>
      <c r="V1799" t="n">
        <v>0.88</v>
      </c>
      <c r="W1799" t="n">
        <v>6.81</v>
      </c>
      <c r="X1799" t="n">
        <v>0.28</v>
      </c>
      <c r="Y1799" t="n">
        <v>1</v>
      </c>
      <c r="Z1799" t="n">
        <v>10</v>
      </c>
    </row>
    <row r="1800">
      <c r="A1800" t="n">
        <v>102</v>
      </c>
      <c r="B1800" t="n">
        <v>115</v>
      </c>
      <c r="C1800" t="inlineStr">
        <is>
          <t xml:space="preserve">CONCLUIDO	</t>
        </is>
      </c>
      <c r="D1800" t="n">
        <v>3.683</v>
      </c>
      <c r="E1800" t="n">
        <v>27.15</v>
      </c>
      <c r="F1800" t="n">
        <v>24.01</v>
      </c>
      <c r="G1800" t="n">
        <v>130.95</v>
      </c>
      <c r="H1800" t="n">
        <v>1.76</v>
      </c>
      <c r="I1800" t="n">
        <v>11</v>
      </c>
      <c r="J1800" t="n">
        <v>268.13</v>
      </c>
      <c r="K1800" t="n">
        <v>56.94</v>
      </c>
      <c r="L1800" t="n">
        <v>26.5</v>
      </c>
      <c r="M1800" t="n">
        <v>9</v>
      </c>
      <c r="N1800" t="n">
        <v>69.69</v>
      </c>
      <c r="O1800" t="n">
        <v>33303.46</v>
      </c>
      <c r="P1800" t="n">
        <v>356.57</v>
      </c>
      <c r="Q1800" t="n">
        <v>452.58</v>
      </c>
      <c r="R1800" t="n">
        <v>71.54000000000001</v>
      </c>
      <c r="S1800" t="n">
        <v>57.64</v>
      </c>
      <c r="T1800" t="n">
        <v>4855.31</v>
      </c>
      <c r="U1800" t="n">
        <v>0.8100000000000001</v>
      </c>
      <c r="V1800" t="n">
        <v>0.88</v>
      </c>
      <c r="W1800" t="n">
        <v>6.81</v>
      </c>
      <c r="X1800" t="n">
        <v>0.28</v>
      </c>
      <c r="Y1800" t="n">
        <v>1</v>
      </c>
      <c r="Z1800" t="n">
        <v>10</v>
      </c>
    </row>
    <row r="1801">
      <c r="A1801" t="n">
        <v>103</v>
      </c>
      <c r="B1801" t="n">
        <v>115</v>
      </c>
      <c r="C1801" t="inlineStr">
        <is>
          <t xml:space="preserve">CONCLUIDO	</t>
        </is>
      </c>
      <c r="D1801" t="n">
        <v>3.6843</v>
      </c>
      <c r="E1801" t="n">
        <v>27.14</v>
      </c>
      <c r="F1801" t="n">
        <v>24</v>
      </c>
      <c r="G1801" t="n">
        <v>130.9</v>
      </c>
      <c r="H1801" t="n">
        <v>1.77</v>
      </c>
      <c r="I1801" t="n">
        <v>11</v>
      </c>
      <c r="J1801" t="n">
        <v>268.6</v>
      </c>
      <c r="K1801" t="n">
        <v>56.94</v>
      </c>
      <c r="L1801" t="n">
        <v>26.75</v>
      </c>
      <c r="M1801" t="n">
        <v>9</v>
      </c>
      <c r="N1801" t="n">
        <v>69.91</v>
      </c>
      <c r="O1801" t="n">
        <v>33361.97</v>
      </c>
      <c r="P1801" t="n">
        <v>356.34</v>
      </c>
      <c r="Q1801" t="n">
        <v>452.58</v>
      </c>
      <c r="R1801" t="n">
        <v>71.34</v>
      </c>
      <c r="S1801" t="n">
        <v>57.64</v>
      </c>
      <c r="T1801" t="n">
        <v>4753.79</v>
      </c>
      <c r="U1801" t="n">
        <v>0.8100000000000001</v>
      </c>
      <c r="V1801" t="n">
        <v>0.88</v>
      </c>
      <c r="W1801" t="n">
        <v>6.81</v>
      </c>
      <c r="X1801" t="n">
        <v>0.27</v>
      </c>
      <c r="Y1801" t="n">
        <v>1</v>
      </c>
      <c r="Z1801" t="n">
        <v>10</v>
      </c>
    </row>
    <row r="1802">
      <c r="A1802" t="n">
        <v>104</v>
      </c>
      <c r="B1802" t="n">
        <v>115</v>
      </c>
      <c r="C1802" t="inlineStr">
        <is>
          <t xml:space="preserve">CONCLUIDO	</t>
        </is>
      </c>
      <c r="D1802" t="n">
        <v>3.6826</v>
      </c>
      <c r="E1802" t="n">
        <v>27.15</v>
      </c>
      <c r="F1802" t="n">
        <v>24.01</v>
      </c>
      <c r="G1802" t="n">
        <v>130.97</v>
      </c>
      <c r="H1802" t="n">
        <v>1.79</v>
      </c>
      <c r="I1802" t="n">
        <v>11</v>
      </c>
      <c r="J1802" t="n">
        <v>269.08</v>
      </c>
      <c r="K1802" t="n">
        <v>56.94</v>
      </c>
      <c r="L1802" t="n">
        <v>27</v>
      </c>
      <c r="M1802" t="n">
        <v>9</v>
      </c>
      <c r="N1802" t="n">
        <v>70.14</v>
      </c>
      <c r="O1802" t="n">
        <v>33420.56</v>
      </c>
      <c r="P1802" t="n">
        <v>356.25</v>
      </c>
      <c r="Q1802" t="n">
        <v>452.57</v>
      </c>
      <c r="R1802" t="n">
        <v>71.70999999999999</v>
      </c>
      <c r="S1802" t="n">
        <v>57.64</v>
      </c>
      <c r="T1802" t="n">
        <v>4937.37</v>
      </c>
      <c r="U1802" t="n">
        <v>0.8</v>
      </c>
      <c r="V1802" t="n">
        <v>0.88</v>
      </c>
      <c r="W1802" t="n">
        <v>6.81</v>
      </c>
      <c r="X1802" t="n">
        <v>0.29</v>
      </c>
      <c r="Y1802" t="n">
        <v>1</v>
      </c>
      <c r="Z1802" t="n">
        <v>10</v>
      </c>
    </row>
    <row r="1803">
      <c r="A1803" t="n">
        <v>105</v>
      </c>
      <c r="B1803" t="n">
        <v>115</v>
      </c>
      <c r="C1803" t="inlineStr">
        <is>
          <t xml:space="preserve">CONCLUIDO	</t>
        </is>
      </c>
      <c r="D1803" t="n">
        <v>3.6836</v>
      </c>
      <c r="E1803" t="n">
        <v>27.15</v>
      </c>
      <c r="F1803" t="n">
        <v>24</v>
      </c>
      <c r="G1803" t="n">
        <v>130.93</v>
      </c>
      <c r="H1803" t="n">
        <v>1.8</v>
      </c>
      <c r="I1803" t="n">
        <v>11</v>
      </c>
      <c r="J1803" t="n">
        <v>269.55</v>
      </c>
      <c r="K1803" t="n">
        <v>56.94</v>
      </c>
      <c r="L1803" t="n">
        <v>27.25</v>
      </c>
      <c r="M1803" t="n">
        <v>9</v>
      </c>
      <c r="N1803" t="n">
        <v>70.36</v>
      </c>
      <c r="O1803" t="n">
        <v>33479.25</v>
      </c>
      <c r="P1803" t="n">
        <v>356.32</v>
      </c>
      <c r="Q1803" t="n">
        <v>452.56</v>
      </c>
      <c r="R1803" t="n">
        <v>71.45</v>
      </c>
      <c r="S1803" t="n">
        <v>57.64</v>
      </c>
      <c r="T1803" t="n">
        <v>4807.98</v>
      </c>
      <c r="U1803" t="n">
        <v>0.8100000000000001</v>
      </c>
      <c r="V1803" t="n">
        <v>0.88</v>
      </c>
      <c r="W1803" t="n">
        <v>6.81</v>
      </c>
      <c r="X1803" t="n">
        <v>0.28</v>
      </c>
      <c r="Y1803" t="n">
        <v>1</v>
      </c>
      <c r="Z1803" t="n">
        <v>10</v>
      </c>
    </row>
    <row r="1804">
      <c r="A1804" t="n">
        <v>106</v>
      </c>
      <c r="B1804" t="n">
        <v>115</v>
      </c>
      <c r="C1804" t="inlineStr">
        <is>
          <t xml:space="preserve">CONCLUIDO	</t>
        </is>
      </c>
      <c r="D1804" t="n">
        <v>3.6838</v>
      </c>
      <c r="E1804" t="n">
        <v>27.15</v>
      </c>
      <c r="F1804" t="n">
        <v>24</v>
      </c>
      <c r="G1804" t="n">
        <v>130.92</v>
      </c>
      <c r="H1804" t="n">
        <v>1.81</v>
      </c>
      <c r="I1804" t="n">
        <v>11</v>
      </c>
      <c r="J1804" t="n">
        <v>270.03</v>
      </c>
      <c r="K1804" t="n">
        <v>56.94</v>
      </c>
      <c r="L1804" t="n">
        <v>27.5</v>
      </c>
      <c r="M1804" t="n">
        <v>9</v>
      </c>
      <c r="N1804" t="n">
        <v>70.59</v>
      </c>
      <c r="O1804" t="n">
        <v>33538.02</v>
      </c>
      <c r="P1804" t="n">
        <v>356.05</v>
      </c>
      <c r="Q1804" t="n">
        <v>452.58</v>
      </c>
      <c r="R1804" t="n">
        <v>71.34</v>
      </c>
      <c r="S1804" t="n">
        <v>57.64</v>
      </c>
      <c r="T1804" t="n">
        <v>4750.78</v>
      </c>
      <c r="U1804" t="n">
        <v>0.8100000000000001</v>
      </c>
      <c r="V1804" t="n">
        <v>0.88</v>
      </c>
      <c r="W1804" t="n">
        <v>6.81</v>
      </c>
      <c r="X1804" t="n">
        <v>0.28</v>
      </c>
      <c r="Y1804" t="n">
        <v>1</v>
      </c>
      <c r="Z1804" t="n">
        <v>10</v>
      </c>
    </row>
    <row r="1805">
      <c r="A1805" t="n">
        <v>107</v>
      </c>
      <c r="B1805" t="n">
        <v>115</v>
      </c>
      <c r="C1805" t="inlineStr">
        <is>
          <t xml:space="preserve">CONCLUIDO	</t>
        </is>
      </c>
      <c r="D1805" t="n">
        <v>3.6822</v>
      </c>
      <c r="E1805" t="n">
        <v>27.16</v>
      </c>
      <c r="F1805" t="n">
        <v>24.01</v>
      </c>
      <c r="G1805" t="n">
        <v>130.99</v>
      </c>
      <c r="H1805" t="n">
        <v>1.83</v>
      </c>
      <c r="I1805" t="n">
        <v>11</v>
      </c>
      <c r="J1805" t="n">
        <v>270.51</v>
      </c>
      <c r="K1805" t="n">
        <v>56.94</v>
      </c>
      <c r="L1805" t="n">
        <v>27.75</v>
      </c>
      <c r="M1805" t="n">
        <v>9</v>
      </c>
      <c r="N1805" t="n">
        <v>70.81999999999999</v>
      </c>
      <c r="O1805" t="n">
        <v>33596.87</v>
      </c>
      <c r="P1805" t="n">
        <v>355.82</v>
      </c>
      <c r="Q1805" t="n">
        <v>452.59</v>
      </c>
      <c r="R1805" t="n">
        <v>71.67</v>
      </c>
      <c r="S1805" t="n">
        <v>57.64</v>
      </c>
      <c r="T1805" t="n">
        <v>4916.31</v>
      </c>
      <c r="U1805" t="n">
        <v>0.8</v>
      </c>
      <c r="V1805" t="n">
        <v>0.88</v>
      </c>
      <c r="W1805" t="n">
        <v>6.82</v>
      </c>
      <c r="X1805" t="n">
        <v>0.29</v>
      </c>
      <c r="Y1805" t="n">
        <v>1</v>
      </c>
      <c r="Z1805" t="n">
        <v>10</v>
      </c>
    </row>
    <row r="1806">
      <c r="A1806" t="n">
        <v>108</v>
      </c>
      <c r="B1806" t="n">
        <v>115</v>
      </c>
      <c r="C1806" t="inlineStr">
        <is>
          <t xml:space="preserve">CONCLUIDO	</t>
        </is>
      </c>
      <c r="D1806" t="n">
        <v>3.6827</v>
      </c>
      <c r="E1806" t="n">
        <v>27.15</v>
      </c>
      <c r="F1806" t="n">
        <v>24.01</v>
      </c>
      <c r="G1806" t="n">
        <v>130.97</v>
      </c>
      <c r="H1806" t="n">
        <v>1.84</v>
      </c>
      <c r="I1806" t="n">
        <v>11</v>
      </c>
      <c r="J1806" t="n">
        <v>270.99</v>
      </c>
      <c r="K1806" t="n">
        <v>56.94</v>
      </c>
      <c r="L1806" t="n">
        <v>28</v>
      </c>
      <c r="M1806" t="n">
        <v>9</v>
      </c>
      <c r="N1806" t="n">
        <v>71.04000000000001</v>
      </c>
      <c r="O1806" t="n">
        <v>33655.82</v>
      </c>
      <c r="P1806" t="n">
        <v>354.82</v>
      </c>
      <c r="Q1806" t="n">
        <v>452.57</v>
      </c>
      <c r="R1806" t="n">
        <v>71.65000000000001</v>
      </c>
      <c r="S1806" t="n">
        <v>57.64</v>
      </c>
      <c r="T1806" t="n">
        <v>4908.08</v>
      </c>
      <c r="U1806" t="n">
        <v>0.8</v>
      </c>
      <c r="V1806" t="n">
        <v>0.88</v>
      </c>
      <c r="W1806" t="n">
        <v>6.81</v>
      </c>
      <c r="X1806" t="n">
        <v>0.29</v>
      </c>
      <c r="Y1806" t="n">
        <v>1</v>
      </c>
      <c r="Z1806" t="n">
        <v>10</v>
      </c>
    </row>
    <row r="1807">
      <c r="A1807" t="n">
        <v>109</v>
      </c>
      <c r="B1807" t="n">
        <v>115</v>
      </c>
      <c r="C1807" t="inlineStr">
        <is>
          <t xml:space="preserve">CONCLUIDO	</t>
        </is>
      </c>
      <c r="D1807" t="n">
        <v>3.693</v>
      </c>
      <c r="E1807" t="n">
        <v>27.08</v>
      </c>
      <c r="F1807" t="n">
        <v>23.98</v>
      </c>
      <c r="G1807" t="n">
        <v>143.87</v>
      </c>
      <c r="H1807" t="n">
        <v>1.85</v>
      </c>
      <c r="I1807" t="n">
        <v>10</v>
      </c>
      <c r="J1807" t="n">
        <v>271.46</v>
      </c>
      <c r="K1807" t="n">
        <v>56.94</v>
      </c>
      <c r="L1807" t="n">
        <v>28.25</v>
      </c>
      <c r="M1807" t="n">
        <v>8</v>
      </c>
      <c r="N1807" t="n">
        <v>71.27</v>
      </c>
      <c r="O1807" t="n">
        <v>33714.85</v>
      </c>
      <c r="P1807" t="n">
        <v>354.19</v>
      </c>
      <c r="Q1807" t="n">
        <v>452.56</v>
      </c>
      <c r="R1807" t="n">
        <v>70.65000000000001</v>
      </c>
      <c r="S1807" t="n">
        <v>57.64</v>
      </c>
      <c r="T1807" t="n">
        <v>4414.63</v>
      </c>
      <c r="U1807" t="n">
        <v>0.82</v>
      </c>
      <c r="V1807" t="n">
        <v>0.88</v>
      </c>
      <c r="W1807" t="n">
        <v>6.81</v>
      </c>
      <c r="X1807" t="n">
        <v>0.25</v>
      </c>
      <c r="Y1807" t="n">
        <v>1</v>
      </c>
      <c r="Z1807" t="n">
        <v>10</v>
      </c>
    </row>
    <row r="1808">
      <c r="A1808" t="n">
        <v>110</v>
      </c>
      <c r="B1808" t="n">
        <v>115</v>
      </c>
      <c r="C1808" t="inlineStr">
        <is>
          <t xml:space="preserve">CONCLUIDO	</t>
        </is>
      </c>
      <c r="D1808" t="n">
        <v>3.691</v>
      </c>
      <c r="E1808" t="n">
        <v>27.09</v>
      </c>
      <c r="F1808" t="n">
        <v>23.99</v>
      </c>
      <c r="G1808" t="n">
        <v>143.96</v>
      </c>
      <c r="H1808" t="n">
        <v>1.87</v>
      </c>
      <c r="I1808" t="n">
        <v>10</v>
      </c>
      <c r="J1808" t="n">
        <v>271.94</v>
      </c>
      <c r="K1808" t="n">
        <v>56.94</v>
      </c>
      <c r="L1808" t="n">
        <v>28.5</v>
      </c>
      <c r="M1808" t="n">
        <v>8</v>
      </c>
      <c r="N1808" t="n">
        <v>71.5</v>
      </c>
      <c r="O1808" t="n">
        <v>33773.97</v>
      </c>
      <c r="P1808" t="n">
        <v>354.7</v>
      </c>
      <c r="Q1808" t="n">
        <v>452.55</v>
      </c>
      <c r="R1808" t="n">
        <v>71.02</v>
      </c>
      <c r="S1808" t="n">
        <v>57.64</v>
      </c>
      <c r="T1808" t="n">
        <v>4597.8</v>
      </c>
      <c r="U1808" t="n">
        <v>0.8100000000000001</v>
      </c>
      <c r="V1808" t="n">
        <v>0.88</v>
      </c>
      <c r="W1808" t="n">
        <v>6.81</v>
      </c>
      <c r="X1808" t="n">
        <v>0.27</v>
      </c>
      <c r="Y1808" t="n">
        <v>1</v>
      </c>
      <c r="Z1808" t="n">
        <v>10</v>
      </c>
    </row>
    <row r="1809">
      <c r="A1809" t="n">
        <v>111</v>
      </c>
      <c r="B1809" t="n">
        <v>115</v>
      </c>
      <c r="C1809" t="inlineStr">
        <is>
          <t xml:space="preserve">CONCLUIDO	</t>
        </is>
      </c>
      <c r="D1809" t="n">
        <v>3.6941</v>
      </c>
      <c r="E1809" t="n">
        <v>27.07</v>
      </c>
      <c r="F1809" t="n">
        <v>23.97</v>
      </c>
      <c r="G1809" t="n">
        <v>143.82</v>
      </c>
      <c r="H1809" t="n">
        <v>1.88</v>
      </c>
      <c r="I1809" t="n">
        <v>10</v>
      </c>
      <c r="J1809" t="n">
        <v>272.43</v>
      </c>
      <c r="K1809" t="n">
        <v>56.94</v>
      </c>
      <c r="L1809" t="n">
        <v>28.75</v>
      </c>
      <c r="M1809" t="n">
        <v>8</v>
      </c>
      <c r="N1809" t="n">
        <v>71.73</v>
      </c>
      <c r="O1809" t="n">
        <v>33833.3</v>
      </c>
      <c r="P1809" t="n">
        <v>354.65</v>
      </c>
      <c r="Q1809" t="n">
        <v>452.55</v>
      </c>
      <c r="R1809" t="n">
        <v>70.25</v>
      </c>
      <c r="S1809" t="n">
        <v>57.64</v>
      </c>
      <c r="T1809" t="n">
        <v>4211.53</v>
      </c>
      <c r="U1809" t="n">
        <v>0.82</v>
      </c>
      <c r="V1809" t="n">
        <v>0.88</v>
      </c>
      <c r="W1809" t="n">
        <v>6.81</v>
      </c>
      <c r="X1809" t="n">
        <v>0.25</v>
      </c>
      <c r="Y1809" t="n">
        <v>1</v>
      </c>
      <c r="Z1809" t="n">
        <v>10</v>
      </c>
    </row>
    <row r="1810">
      <c r="A1810" t="n">
        <v>112</v>
      </c>
      <c r="B1810" t="n">
        <v>115</v>
      </c>
      <c r="C1810" t="inlineStr">
        <is>
          <t xml:space="preserve">CONCLUIDO	</t>
        </is>
      </c>
      <c r="D1810" t="n">
        <v>3.6926</v>
      </c>
      <c r="E1810" t="n">
        <v>27.08</v>
      </c>
      <c r="F1810" t="n">
        <v>23.98</v>
      </c>
      <c r="G1810" t="n">
        <v>143.89</v>
      </c>
      <c r="H1810" t="n">
        <v>1.89</v>
      </c>
      <c r="I1810" t="n">
        <v>10</v>
      </c>
      <c r="J1810" t="n">
        <v>272.91</v>
      </c>
      <c r="K1810" t="n">
        <v>56.94</v>
      </c>
      <c r="L1810" t="n">
        <v>29</v>
      </c>
      <c r="M1810" t="n">
        <v>8</v>
      </c>
      <c r="N1810" t="n">
        <v>71.95999999999999</v>
      </c>
      <c r="O1810" t="n">
        <v>33892.61</v>
      </c>
      <c r="P1810" t="n">
        <v>354.96</v>
      </c>
      <c r="Q1810" t="n">
        <v>452.55</v>
      </c>
      <c r="R1810" t="n">
        <v>70.73999999999999</v>
      </c>
      <c r="S1810" t="n">
        <v>57.64</v>
      </c>
      <c r="T1810" t="n">
        <v>4459.12</v>
      </c>
      <c r="U1810" t="n">
        <v>0.8100000000000001</v>
      </c>
      <c r="V1810" t="n">
        <v>0.88</v>
      </c>
      <c r="W1810" t="n">
        <v>6.81</v>
      </c>
      <c r="X1810" t="n">
        <v>0.26</v>
      </c>
      <c r="Y1810" t="n">
        <v>1</v>
      </c>
      <c r="Z1810" t="n">
        <v>10</v>
      </c>
    </row>
    <row r="1811">
      <c r="A1811" t="n">
        <v>113</v>
      </c>
      <c r="B1811" t="n">
        <v>115</v>
      </c>
      <c r="C1811" t="inlineStr">
        <is>
          <t xml:space="preserve">CONCLUIDO	</t>
        </is>
      </c>
      <c r="D1811" t="n">
        <v>3.6915</v>
      </c>
      <c r="E1811" t="n">
        <v>27.09</v>
      </c>
      <c r="F1811" t="n">
        <v>23.99</v>
      </c>
      <c r="G1811" t="n">
        <v>143.94</v>
      </c>
      <c r="H1811" t="n">
        <v>1.9</v>
      </c>
      <c r="I1811" t="n">
        <v>10</v>
      </c>
      <c r="J1811" t="n">
        <v>273.39</v>
      </c>
      <c r="K1811" t="n">
        <v>56.94</v>
      </c>
      <c r="L1811" t="n">
        <v>29.25</v>
      </c>
      <c r="M1811" t="n">
        <v>8</v>
      </c>
      <c r="N1811" t="n">
        <v>72.19</v>
      </c>
      <c r="O1811" t="n">
        <v>33952</v>
      </c>
      <c r="P1811" t="n">
        <v>355.19</v>
      </c>
      <c r="Q1811" t="n">
        <v>452.55</v>
      </c>
      <c r="R1811" t="n">
        <v>70.84</v>
      </c>
      <c r="S1811" t="n">
        <v>57.64</v>
      </c>
      <c r="T1811" t="n">
        <v>4507.32</v>
      </c>
      <c r="U1811" t="n">
        <v>0.8100000000000001</v>
      </c>
      <c r="V1811" t="n">
        <v>0.88</v>
      </c>
      <c r="W1811" t="n">
        <v>6.82</v>
      </c>
      <c r="X1811" t="n">
        <v>0.27</v>
      </c>
      <c r="Y1811" t="n">
        <v>1</v>
      </c>
      <c r="Z1811" t="n">
        <v>10</v>
      </c>
    </row>
    <row r="1812">
      <c r="A1812" t="n">
        <v>114</v>
      </c>
      <c r="B1812" t="n">
        <v>115</v>
      </c>
      <c r="C1812" t="inlineStr">
        <is>
          <t xml:space="preserve">CONCLUIDO	</t>
        </is>
      </c>
      <c r="D1812" t="n">
        <v>3.6916</v>
      </c>
      <c r="E1812" t="n">
        <v>27.09</v>
      </c>
      <c r="F1812" t="n">
        <v>23.99</v>
      </c>
      <c r="G1812" t="n">
        <v>143.94</v>
      </c>
      <c r="H1812" t="n">
        <v>1.92</v>
      </c>
      <c r="I1812" t="n">
        <v>10</v>
      </c>
      <c r="J1812" t="n">
        <v>273.87</v>
      </c>
      <c r="K1812" t="n">
        <v>56.94</v>
      </c>
      <c r="L1812" t="n">
        <v>29.5</v>
      </c>
      <c r="M1812" t="n">
        <v>8</v>
      </c>
      <c r="N1812" t="n">
        <v>72.43000000000001</v>
      </c>
      <c r="O1812" t="n">
        <v>34011.48</v>
      </c>
      <c r="P1812" t="n">
        <v>355.37</v>
      </c>
      <c r="Q1812" t="n">
        <v>452.62</v>
      </c>
      <c r="R1812" t="n">
        <v>70.88</v>
      </c>
      <c r="S1812" t="n">
        <v>57.64</v>
      </c>
      <c r="T1812" t="n">
        <v>4529.58</v>
      </c>
      <c r="U1812" t="n">
        <v>0.8100000000000001</v>
      </c>
      <c r="V1812" t="n">
        <v>0.88</v>
      </c>
      <c r="W1812" t="n">
        <v>6.81</v>
      </c>
      <c r="X1812" t="n">
        <v>0.26</v>
      </c>
      <c r="Y1812" t="n">
        <v>1</v>
      </c>
      <c r="Z1812" t="n">
        <v>10</v>
      </c>
    </row>
    <row r="1813">
      <c r="A1813" t="n">
        <v>115</v>
      </c>
      <c r="B1813" t="n">
        <v>115</v>
      </c>
      <c r="C1813" t="inlineStr">
        <is>
          <t xml:space="preserve">CONCLUIDO	</t>
        </is>
      </c>
      <c r="D1813" t="n">
        <v>3.6929</v>
      </c>
      <c r="E1813" t="n">
        <v>27.08</v>
      </c>
      <c r="F1813" t="n">
        <v>23.98</v>
      </c>
      <c r="G1813" t="n">
        <v>143.88</v>
      </c>
      <c r="H1813" t="n">
        <v>1.93</v>
      </c>
      <c r="I1813" t="n">
        <v>10</v>
      </c>
      <c r="J1813" t="n">
        <v>274.35</v>
      </c>
      <c r="K1813" t="n">
        <v>56.94</v>
      </c>
      <c r="L1813" t="n">
        <v>29.75</v>
      </c>
      <c r="M1813" t="n">
        <v>8</v>
      </c>
      <c r="N1813" t="n">
        <v>72.66</v>
      </c>
      <c r="O1813" t="n">
        <v>34071.05</v>
      </c>
      <c r="P1813" t="n">
        <v>355.03</v>
      </c>
      <c r="Q1813" t="n">
        <v>452.57</v>
      </c>
      <c r="R1813" t="n">
        <v>70.59999999999999</v>
      </c>
      <c r="S1813" t="n">
        <v>57.64</v>
      </c>
      <c r="T1813" t="n">
        <v>4388.91</v>
      </c>
      <c r="U1813" t="n">
        <v>0.82</v>
      </c>
      <c r="V1813" t="n">
        <v>0.88</v>
      </c>
      <c r="W1813" t="n">
        <v>6.81</v>
      </c>
      <c r="X1813" t="n">
        <v>0.26</v>
      </c>
      <c r="Y1813" t="n">
        <v>1</v>
      </c>
      <c r="Z1813" t="n">
        <v>10</v>
      </c>
    </row>
    <row r="1814">
      <c r="A1814" t="n">
        <v>116</v>
      </c>
      <c r="B1814" t="n">
        <v>115</v>
      </c>
      <c r="C1814" t="inlineStr">
        <is>
          <t xml:space="preserve">CONCLUIDO	</t>
        </is>
      </c>
      <c r="D1814" t="n">
        <v>3.6931</v>
      </c>
      <c r="E1814" t="n">
        <v>27.08</v>
      </c>
      <c r="F1814" t="n">
        <v>23.98</v>
      </c>
      <c r="G1814" t="n">
        <v>143.87</v>
      </c>
      <c r="H1814" t="n">
        <v>1.94</v>
      </c>
      <c r="I1814" t="n">
        <v>10</v>
      </c>
      <c r="J1814" t="n">
        <v>274.84</v>
      </c>
      <c r="K1814" t="n">
        <v>56.94</v>
      </c>
      <c r="L1814" t="n">
        <v>30</v>
      </c>
      <c r="M1814" t="n">
        <v>8</v>
      </c>
      <c r="N1814" t="n">
        <v>72.89</v>
      </c>
      <c r="O1814" t="n">
        <v>34130.71</v>
      </c>
      <c r="P1814" t="n">
        <v>355.02</v>
      </c>
      <c r="Q1814" t="n">
        <v>452.56</v>
      </c>
      <c r="R1814" t="n">
        <v>70.63</v>
      </c>
      <c r="S1814" t="n">
        <v>57.64</v>
      </c>
      <c r="T1814" t="n">
        <v>4404.87</v>
      </c>
      <c r="U1814" t="n">
        <v>0.82</v>
      </c>
      <c r="V1814" t="n">
        <v>0.88</v>
      </c>
      <c r="W1814" t="n">
        <v>6.81</v>
      </c>
      <c r="X1814" t="n">
        <v>0.25</v>
      </c>
      <c r="Y1814" t="n">
        <v>1</v>
      </c>
      <c r="Z1814" t="n">
        <v>10</v>
      </c>
    </row>
    <row r="1815">
      <c r="A1815" t="n">
        <v>117</v>
      </c>
      <c r="B1815" t="n">
        <v>115</v>
      </c>
      <c r="C1815" t="inlineStr">
        <is>
          <t xml:space="preserve">CONCLUIDO	</t>
        </is>
      </c>
      <c r="D1815" t="n">
        <v>3.692</v>
      </c>
      <c r="E1815" t="n">
        <v>27.09</v>
      </c>
      <c r="F1815" t="n">
        <v>23.99</v>
      </c>
      <c r="G1815" t="n">
        <v>143.91</v>
      </c>
      <c r="H1815" t="n">
        <v>1.96</v>
      </c>
      <c r="I1815" t="n">
        <v>10</v>
      </c>
      <c r="J1815" t="n">
        <v>275.32</v>
      </c>
      <c r="K1815" t="n">
        <v>56.94</v>
      </c>
      <c r="L1815" t="n">
        <v>30.25</v>
      </c>
      <c r="M1815" t="n">
        <v>8</v>
      </c>
      <c r="N1815" t="n">
        <v>73.13</v>
      </c>
      <c r="O1815" t="n">
        <v>34190.46</v>
      </c>
      <c r="P1815" t="n">
        <v>355.05</v>
      </c>
      <c r="Q1815" t="n">
        <v>452.55</v>
      </c>
      <c r="R1815" t="n">
        <v>70.92</v>
      </c>
      <c r="S1815" t="n">
        <v>57.64</v>
      </c>
      <c r="T1815" t="n">
        <v>4547.14</v>
      </c>
      <c r="U1815" t="n">
        <v>0.8100000000000001</v>
      </c>
      <c r="V1815" t="n">
        <v>0.88</v>
      </c>
      <c r="W1815" t="n">
        <v>6.81</v>
      </c>
      <c r="X1815" t="n">
        <v>0.26</v>
      </c>
      <c r="Y1815" t="n">
        <v>1</v>
      </c>
      <c r="Z1815" t="n">
        <v>10</v>
      </c>
    </row>
    <row r="1816">
      <c r="A1816" t="n">
        <v>118</v>
      </c>
      <c r="B1816" t="n">
        <v>115</v>
      </c>
      <c r="C1816" t="inlineStr">
        <is>
          <t xml:space="preserve">CONCLUIDO	</t>
        </is>
      </c>
      <c r="D1816" t="n">
        <v>3.692</v>
      </c>
      <c r="E1816" t="n">
        <v>27.09</v>
      </c>
      <c r="F1816" t="n">
        <v>23.99</v>
      </c>
      <c r="G1816" t="n">
        <v>143.91</v>
      </c>
      <c r="H1816" t="n">
        <v>1.97</v>
      </c>
      <c r="I1816" t="n">
        <v>10</v>
      </c>
      <c r="J1816" t="n">
        <v>275.81</v>
      </c>
      <c r="K1816" t="n">
        <v>56.94</v>
      </c>
      <c r="L1816" t="n">
        <v>30.5</v>
      </c>
      <c r="M1816" t="n">
        <v>8</v>
      </c>
      <c r="N1816" t="n">
        <v>73.36</v>
      </c>
      <c r="O1816" t="n">
        <v>34250.31</v>
      </c>
      <c r="P1816" t="n">
        <v>354.71</v>
      </c>
      <c r="Q1816" t="n">
        <v>452.55</v>
      </c>
      <c r="R1816" t="n">
        <v>70.87</v>
      </c>
      <c r="S1816" t="n">
        <v>57.64</v>
      </c>
      <c r="T1816" t="n">
        <v>4522.83</v>
      </c>
      <c r="U1816" t="n">
        <v>0.8100000000000001</v>
      </c>
      <c r="V1816" t="n">
        <v>0.88</v>
      </c>
      <c r="W1816" t="n">
        <v>6.81</v>
      </c>
      <c r="X1816" t="n">
        <v>0.26</v>
      </c>
      <c r="Y1816" t="n">
        <v>1</v>
      </c>
      <c r="Z1816" t="n">
        <v>10</v>
      </c>
    </row>
    <row r="1817">
      <c r="A1817" t="n">
        <v>119</v>
      </c>
      <c r="B1817" t="n">
        <v>115</v>
      </c>
      <c r="C1817" t="inlineStr">
        <is>
          <t xml:space="preserve">CONCLUIDO	</t>
        </is>
      </c>
      <c r="D1817" t="n">
        <v>3.6934</v>
      </c>
      <c r="E1817" t="n">
        <v>27.08</v>
      </c>
      <c r="F1817" t="n">
        <v>23.98</v>
      </c>
      <c r="G1817" t="n">
        <v>143.85</v>
      </c>
      <c r="H1817" t="n">
        <v>1.98</v>
      </c>
      <c r="I1817" t="n">
        <v>10</v>
      </c>
      <c r="J1817" t="n">
        <v>276.29</v>
      </c>
      <c r="K1817" t="n">
        <v>56.94</v>
      </c>
      <c r="L1817" t="n">
        <v>30.75</v>
      </c>
      <c r="M1817" t="n">
        <v>8</v>
      </c>
      <c r="N1817" t="n">
        <v>73.59999999999999</v>
      </c>
      <c r="O1817" t="n">
        <v>34310.24</v>
      </c>
      <c r="P1817" t="n">
        <v>354.2</v>
      </c>
      <c r="Q1817" t="n">
        <v>452.56</v>
      </c>
      <c r="R1817" t="n">
        <v>70.54000000000001</v>
      </c>
      <c r="S1817" t="n">
        <v>57.64</v>
      </c>
      <c r="T1817" t="n">
        <v>4358.85</v>
      </c>
      <c r="U1817" t="n">
        <v>0.82</v>
      </c>
      <c r="V1817" t="n">
        <v>0.88</v>
      </c>
      <c r="W1817" t="n">
        <v>6.81</v>
      </c>
      <c r="X1817" t="n">
        <v>0.25</v>
      </c>
      <c r="Y1817" t="n">
        <v>1</v>
      </c>
      <c r="Z1817" t="n">
        <v>10</v>
      </c>
    </row>
    <row r="1818">
      <c r="A1818" t="n">
        <v>120</v>
      </c>
      <c r="B1818" t="n">
        <v>115</v>
      </c>
      <c r="C1818" t="inlineStr">
        <is>
          <t xml:space="preserve">CONCLUIDO	</t>
        </is>
      </c>
      <c r="D1818" t="n">
        <v>3.6933</v>
      </c>
      <c r="E1818" t="n">
        <v>27.08</v>
      </c>
      <c r="F1818" t="n">
        <v>23.98</v>
      </c>
      <c r="G1818" t="n">
        <v>143.86</v>
      </c>
      <c r="H1818" t="n">
        <v>1.99</v>
      </c>
      <c r="I1818" t="n">
        <v>10</v>
      </c>
      <c r="J1818" t="n">
        <v>276.78</v>
      </c>
      <c r="K1818" t="n">
        <v>56.94</v>
      </c>
      <c r="L1818" t="n">
        <v>31</v>
      </c>
      <c r="M1818" t="n">
        <v>8</v>
      </c>
      <c r="N1818" t="n">
        <v>73.84</v>
      </c>
      <c r="O1818" t="n">
        <v>34370.27</v>
      </c>
      <c r="P1818" t="n">
        <v>353.18</v>
      </c>
      <c r="Q1818" t="n">
        <v>452.55</v>
      </c>
      <c r="R1818" t="n">
        <v>70.54000000000001</v>
      </c>
      <c r="S1818" t="n">
        <v>57.64</v>
      </c>
      <c r="T1818" t="n">
        <v>4360.24</v>
      </c>
      <c r="U1818" t="n">
        <v>0.82</v>
      </c>
      <c r="V1818" t="n">
        <v>0.88</v>
      </c>
      <c r="W1818" t="n">
        <v>6.81</v>
      </c>
      <c r="X1818" t="n">
        <v>0.25</v>
      </c>
      <c r="Y1818" t="n">
        <v>1</v>
      </c>
      <c r="Z1818" t="n">
        <v>10</v>
      </c>
    </row>
    <row r="1819">
      <c r="A1819" t="n">
        <v>121</v>
      </c>
      <c r="B1819" t="n">
        <v>115</v>
      </c>
      <c r="C1819" t="inlineStr">
        <is>
          <t xml:space="preserve">CONCLUIDO	</t>
        </is>
      </c>
      <c r="D1819" t="n">
        <v>3.6933</v>
      </c>
      <c r="E1819" t="n">
        <v>27.08</v>
      </c>
      <c r="F1819" t="n">
        <v>23.98</v>
      </c>
      <c r="G1819" t="n">
        <v>143.86</v>
      </c>
      <c r="H1819" t="n">
        <v>2.01</v>
      </c>
      <c r="I1819" t="n">
        <v>10</v>
      </c>
      <c r="J1819" t="n">
        <v>277.27</v>
      </c>
      <c r="K1819" t="n">
        <v>56.94</v>
      </c>
      <c r="L1819" t="n">
        <v>31.25</v>
      </c>
      <c r="M1819" t="n">
        <v>8</v>
      </c>
      <c r="N1819" t="n">
        <v>74.06999999999999</v>
      </c>
      <c r="O1819" t="n">
        <v>34430.39</v>
      </c>
      <c r="P1819" t="n">
        <v>352.65</v>
      </c>
      <c r="Q1819" t="n">
        <v>452.55</v>
      </c>
      <c r="R1819" t="n">
        <v>70.59999999999999</v>
      </c>
      <c r="S1819" t="n">
        <v>57.64</v>
      </c>
      <c r="T1819" t="n">
        <v>4389.63</v>
      </c>
      <c r="U1819" t="n">
        <v>0.82</v>
      </c>
      <c r="V1819" t="n">
        <v>0.88</v>
      </c>
      <c r="W1819" t="n">
        <v>6.81</v>
      </c>
      <c r="X1819" t="n">
        <v>0.25</v>
      </c>
      <c r="Y1819" t="n">
        <v>1</v>
      </c>
      <c r="Z1819" t="n">
        <v>10</v>
      </c>
    </row>
    <row r="1820">
      <c r="A1820" t="n">
        <v>122</v>
      </c>
      <c r="B1820" t="n">
        <v>115</v>
      </c>
      <c r="C1820" t="inlineStr">
        <is>
          <t xml:space="preserve">CONCLUIDO	</t>
        </is>
      </c>
      <c r="D1820" t="n">
        <v>3.7031</v>
      </c>
      <c r="E1820" t="n">
        <v>27</v>
      </c>
      <c r="F1820" t="n">
        <v>23.95</v>
      </c>
      <c r="G1820" t="n">
        <v>159.66</v>
      </c>
      <c r="H1820" t="n">
        <v>2.02</v>
      </c>
      <c r="I1820" t="n">
        <v>9</v>
      </c>
      <c r="J1820" t="n">
        <v>277.75</v>
      </c>
      <c r="K1820" t="n">
        <v>56.94</v>
      </c>
      <c r="L1820" t="n">
        <v>31.5</v>
      </c>
      <c r="M1820" t="n">
        <v>7</v>
      </c>
      <c r="N1820" t="n">
        <v>74.31</v>
      </c>
      <c r="O1820" t="n">
        <v>34490.61</v>
      </c>
      <c r="P1820" t="n">
        <v>351.78</v>
      </c>
      <c r="Q1820" t="n">
        <v>452.55</v>
      </c>
      <c r="R1820" t="n">
        <v>69.72</v>
      </c>
      <c r="S1820" t="n">
        <v>57.64</v>
      </c>
      <c r="T1820" t="n">
        <v>3950.66</v>
      </c>
      <c r="U1820" t="n">
        <v>0.83</v>
      </c>
      <c r="V1820" t="n">
        <v>0.89</v>
      </c>
      <c r="W1820" t="n">
        <v>6.81</v>
      </c>
      <c r="X1820" t="n">
        <v>0.23</v>
      </c>
      <c r="Y1820" t="n">
        <v>1</v>
      </c>
      <c r="Z1820" t="n">
        <v>10</v>
      </c>
    </row>
    <row r="1821">
      <c r="A1821" t="n">
        <v>123</v>
      </c>
      <c r="B1821" t="n">
        <v>115</v>
      </c>
      <c r="C1821" t="inlineStr">
        <is>
          <t xml:space="preserve">CONCLUIDO	</t>
        </is>
      </c>
      <c r="D1821" t="n">
        <v>3.7025</v>
      </c>
      <c r="E1821" t="n">
        <v>27.01</v>
      </c>
      <c r="F1821" t="n">
        <v>23.95</v>
      </c>
      <c r="G1821" t="n">
        <v>159.69</v>
      </c>
      <c r="H1821" t="n">
        <v>2.03</v>
      </c>
      <c r="I1821" t="n">
        <v>9</v>
      </c>
      <c r="J1821" t="n">
        <v>278.24</v>
      </c>
      <c r="K1821" t="n">
        <v>56.94</v>
      </c>
      <c r="L1821" t="n">
        <v>31.75</v>
      </c>
      <c r="M1821" t="n">
        <v>7</v>
      </c>
      <c r="N1821" t="n">
        <v>74.55</v>
      </c>
      <c r="O1821" t="n">
        <v>34550.91</v>
      </c>
      <c r="P1821" t="n">
        <v>352.35</v>
      </c>
      <c r="Q1821" t="n">
        <v>452.55</v>
      </c>
      <c r="R1821" t="n">
        <v>69.7</v>
      </c>
      <c r="S1821" t="n">
        <v>57.64</v>
      </c>
      <c r="T1821" t="n">
        <v>3943.27</v>
      </c>
      <c r="U1821" t="n">
        <v>0.83</v>
      </c>
      <c r="V1821" t="n">
        <v>0.89</v>
      </c>
      <c r="W1821" t="n">
        <v>6.81</v>
      </c>
      <c r="X1821" t="n">
        <v>0.23</v>
      </c>
      <c r="Y1821" t="n">
        <v>1</v>
      </c>
      <c r="Z1821" t="n">
        <v>10</v>
      </c>
    </row>
    <row r="1822">
      <c r="A1822" t="n">
        <v>124</v>
      </c>
      <c r="B1822" t="n">
        <v>115</v>
      </c>
      <c r="C1822" t="inlineStr">
        <is>
          <t xml:space="preserve">CONCLUIDO	</t>
        </is>
      </c>
      <c r="D1822" t="n">
        <v>3.7036</v>
      </c>
      <c r="E1822" t="n">
        <v>27</v>
      </c>
      <c r="F1822" t="n">
        <v>23.94</v>
      </c>
      <c r="G1822" t="n">
        <v>159.63</v>
      </c>
      <c r="H1822" t="n">
        <v>2.04</v>
      </c>
      <c r="I1822" t="n">
        <v>9</v>
      </c>
      <c r="J1822" t="n">
        <v>278.73</v>
      </c>
      <c r="K1822" t="n">
        <v>56.94</v>
      </c>
      <c r="L1822" t="n">
        <v>32</v>
      </c>
      <c r="M1822" t="n">
        <v>7</v>
      </c>
      <c r="N1822" t="n">
        <v>74.79000000000001</v>
      </c>
      <c r="O1822" t="n">
        <v>34611.32</v>
      </c>
      <c r="P1822" t="n">
        <v>352.49</v>
      </c>
      <c r="Q1822" t="n">
        <v>452.55</v>
      </c>
      <c r="R1822" t="n">
        <v>69.48</v>
      </c>
      <c r="S1822" t="n">
        <v>57.64</v>
      </c>
      <c r="T1822" t="n">
        <v>3835.25</v>
      </c>
      <c r="U1822" t="n">
        <v>0.83</v>
      </c>
      <c r="V1822" t="n">
        <v>0.89</v>
      </c>
      <c r="W1822" t="n">
        <v>6.81</v>
      </c>
      <c r="X1822" t="n">
        <v>0.22</v>
      </c>
      <c r="Y1822" t="n">
        <v>1</v>
      </c>
      <c r="Z1822" t="n">
        <v>10</v>
      </c>
    </row>
    <row r="1823">
      <c r="A1823" t="n">
        <v>125</v>
      </c>
      <c r="B1823" t="n">
        <v>115</v>
      </c>
      <c r="C1823" t="inlineStr">
        <is>
          <t xml:space="preserve">CONCLUIDO	</t>
        </is>
      </c>
      <c r="D1823" t="n">
        <v>3.7026</v>
      </c>
      <c r="E1823" t="n">
        <v>27.01</v>
      </c>
      <c r="F1823" t="n">
        <v>23.95</v>
      </c>
      <c r="G1823" t="n">
        <v>159.68</v>
      </c>
      <c r="H1823" t="n">
        <v>2.06</v>
      </c>
      <c r="I1823" t="n">
        <v>9</v>
      </c>
      <c r="J1823" t="n">
        <v>279.22</v>
      </c>
      <c r="K1823" t="n">
        <v>56.94</v>
      </c>
      <c r="L1823" t="n">
        <v>32.25</v>
      </c>
      <c r="M1823" t="n">
        <v>7</v>
      </c>
      <c r="N1823" t="n">
        <v>75.03</v>
      </c>
      <c r="O1823" t="n">
        <v>34671.81</v>
      </c>
      <c r="P1823" t="n">
        <v>352.85</v>
      </c>
      <c r="Q1823" t="n">
        <v>452.55</v>
      </c>
      <c r="R1823" t="n">
        <v>69.7</v>
      </c>
      <c r="S1823" t="n">
        <v>57.64</v>
      </c>
      <c r="T1823" t="n">
        <v>3943.71</v>
      </c>
      <c r="U1823" t="n">
        <v>0.83</v>
      </c>
      <c r="V1823" t="n">
        <v>0.89</v>
      </c>
      <c r="W1823" t="n">
        <v>6.81</v>
      </c>
      <c r="X1823" t="n">
        <v>0.23</v>
      </c>
      <c r="Y1823" t="n">
        <v>1</v>
      </c>
      <c r="Z1823" t="n">
        <v>10</v>
      </c>
    </row>
    <row r="1824">
      <c r="A1824" t="n">
        <v>126</v>
      </c>
      <c r="B1824" t="n">
        <v>115</v>
      </c>
      <c r="C1824" t="inlineStr">
        <is>
          <t xml:space="preserve">CONCLUIDO	</t>
        </is>
      </c>
      <c r="D1824" t="n">
        <v>3.7028</v>
      </c>
      <c r="E1824" t="n">
        <v>27.01</v>
      </c>
      <c r="F1824" t="n">
        <v>23.95</v>
      </c>
      <c r="G1824" t="n">
        <v>159.67</v>
      </c>
      <c r="H1824" t="n">
        <v>2.07</v>
      </c>
      <c r="I1824" t="n">
        <v>9</v>
      </c>
      <c r="J1824" t="n">
        <v>279.72</v>
      </c>
      <c r="K1824" t="n">
        <v>56.94</v>
      </c>
      <c r="L1824" t="n">
        <v>32.5</v>
      </c>
      <c r="M1824" t="n">
        <v>7</v>
      </c>
      <c r="N1824" t="n">
        <v>75.27</v>
      </c>
      <c r="O1824" t="n">
        <v>34732.41</v>
      </c>
      <c r="P1824" t="n">
        <v>353.49</v>
      </c>
      <c r="Q1824" t="n">
        <v>452.59</v>
      </c>
      <c r="R1824" t="n">
        <v>69.7</v>
      </c>
      <c r="S1824" t="n">
        <v>57.64</v>
      </c>
      <c r="T1824" t="n">
        <v>3945.22</v>
      </c>
      <c r="U1824" t="n">
        <v>0.83</v>
      </c>
      <c r="V1824" t="n">
        <v>0.89</v>
      </c>
      <c r="W1824" t="n">
        <v>6.81</v>
      </c>
      <c r="X1824" t="n">
        <v>0.23</v>
      </c>
      <c r="Y1824" t="n">
        <v>1</v>
      </c>
      <c r="Z1824" t="n">
        <v>10</v>
      </c>
    </row>
    <row r="1825">
      <c r="A1825" t="n">
        <v>127</v>
      </c>
      <c r="B1825" t="n">
        <v>115</v>
      </c>
      <c r="C1825" t="inlineStr">
        <is>
          <t xml:space="preserve">CONCLUIDO	</t>
        </is>
      </c>
      <c r="D1825" t="n">
        <v>3.7036</v>
      </c>
      <c r="E1825" t="n">
        <v>27</v>
      </c>
      <c r="F1825" t="n">
        <v>23.95</v>
      </c>
      <c r="G1825" t="n">
        <v>159.63</v>
      </c>
      <c r="H1825" t="n">
        <v>2.08</v>
      </c>
      <c r="I1825" t="n">
        <v>9</v>
      </c>
      <c r="J1825" t="n">
        <v>280.21</v>
      </c>
      <c r="K1825" t="n">
        <v>56.94</v>
      </c>
      <c r="L1825" t="n">
        <v>32.75</v>
      </c>
      <c r="M1825" t="n">
        <v>7</v>
      </c>
      <c r="N1825" t="n">
        <v>75.51000000000001</v>
      </c>
      <c r="O1825" t="n">
        <v>34793.09</v>
      </c>
      <c r="P1825" t="n">
        <v>353.88</v>
      </c>
      <c r="Q1825" t="n">
        <v>452.61</v>
      </c>
      <c r="R1825" t="n">
        <v>69.51000000000001</v>
      </c>
      <c r="S1825" t="n">
        <v>57.64</v>
      </c>
      <c r="T1825" t="n">
        <v>3849.53</v>
      </c>
      <c r="U1825" t="n">
        <v>0.83</v>
      </c>
      <c r="V1825" t="n">
        <v>0.89</v>
      </c>
      <c r="W1825" t="n">
        <v>6.81</v>
      </c>
      <c r="X1825" t="n">
        <v>0.22</v>
      </c>
      <c r="Y1825" t="n">
        <v>1</v>
      </c>
      <c r="Z1825" t="n">
        <v>10</v>
      </c>
    </row>
    <row r="1826">
      <c r="A1826" t="n">
        <v>128</v>
      </c>
      <c r="B1826" t="n">
        <v>115</v>
      </c>
      <c r="C1826" t="inlineStr">
        <is>
          <t xml:space="preserve">CONCLUIDO	</t>
        </is>
      </c>
      <c r="D1826" t="n">
        <v>3.7033</v>
      </c>
      <c r="E1826" t="n">
        <v>27</v>
      </c>
      <c r="F1826" t="n">
        <v>23.95</v>
      </c>
      <c r="G1826" t="n">
        <v>159.65</v>
      </c>
      <c r="H1826" t="n">
        <v>2.09</v>
      </c>
      <c r="I1826" t="n">
        <v>9</v>
      </c>
      <c r="J1826" t="n">
        <v>280.7</v>
      </c>
      <c r="K1826" t="n">
        <v>56.94</v>
      </c>
      <c r="L1826" t="n">
        <v>33</v>
      </c>
      <c r="M1826" t="n">
        <v>7</v>
      </c>
      <c r="N1826" t="n">
        <v>75.76000000000001</v>
      </c>
      <c r="O1826" t="n">
        <v>34853.88</v>
      </c>
      <c r="P1826" t="n">
        <v>353.98</v>
      </c>
      <c r="Q1826" t="n">
        <v>452.57</v>
      </c>
      <c r="R1826" t="n">
        <v>69.58</v>
      </c>
      <c r="S1826" t="n">
        <v>57.64</v>
      </c>
      <c r="T1826" t="n">
        <v>3881.37</v>
      </c>
      <c r="U1826" t="n">
        <v>0.83</v>
      </c>
      <c r="V1826" t="n">
        <v>0.89</v>
      </c>
      <c r="W1826" t="n">
        <v>6.81</v>
      </c>
      <c r="X1826" t="n">
        <v>0.22</v>
      </c>
      <c r="Y1826" t="n">
        <v>1</v>
      </c>
      <c r="Z1826" t="n">
        <v>10</v>
      </c>
    </row>
    <row r="1827">
      <c r="A1827" t="n">
        <v>129</v>
      </c>
      <c r="B1827" t="n">
        <v>115</v>
      </c>
      <c r="C1827" t="inlineStr">
        <is>
          <t xml:space="preserve">CONCLUIDO	</t>
        </is>
      </c>
      <c r="D1827" t="n">
        <v>3.7038</v>
      </c>
      <c r="E1827" t="n">
        <v>27</v>
      </c>
      <c r="F1827" t="n">
        <v>23.94</v>
      </c>
      <c r="G1827" t="n">
        <v>159.62</v>
      </c>
      <c r="H1827" t="n">
        <v>2.11</v>
      </c>
      <c r="I1827" t="n">
        <v>9</v>
      </c>
      <c r="J1827" t="n">
        <v>281.19</v>
      </c>
      <c r="K1827" t="n">
        <v>56.94</v>
      </c>
      <c r="L1827" t="n">
        <v>33.25</v>
      </c>
      <c r="M1827" t="n">
        <v>7</v>
      </c>
      <c r="N1827" t="n">
        <v>76</v>
      </c>
      <c r="O1827" t="n">
        <v>34914.76</v>
      </c>
      <c r="P1827" t="n">
        <v>354.06</v>
      </c>
      <c r="Q1827" t="n">
        <v>452.56</v>
      </c>
      <c r="R1827" t="n">
        <v>69.52</v>
      </c>
      <c r="S1827" t="n">
        <v>57.64</v>
      </c>
      <c r="T1827" t="n">
        <v>3853.67</v>
      </c>
      <c r="U1827" t="n">
        <v>0.83</v>
      </c>
      <c r="V1827" t="n">
        <v>0.89</v>
      </c>
      <c r="W1827" t="n">
        <v>6.81</v>
      </c>
      <c r="X1827" t="n">
        <v>0.22</v>
      </c>
      <c r="Y1827" t="n">
        <v>1</v>
      </c>
      <c r="Z1827" t="n">
        <v>10</v>
      </c>
    </row>
    <row r="1828">
      <c r="A1828" t="n">
        <v>130</v>
      </c>
      <c r="B1828" t="n">
        <v>115</v>
      </c>
      <c r="C1828" t="inlineStr">
        <is>
          <t xml:space="preserve">CONCLUIDO	</t>
        </is>
      </c>
      <c r="D1828" t="n">
        <v>3.7021</v>
      </c>
      <c r="E1828" t="n">
        <v>27.01</v>
      </c>
      <c r="F1828" t="n">
        <v>23.96</v>
      </c>
      <c r="G1828" t="n">
        <v>159.71</v>
      </c>
      <c r="H1828" t="n">
        <v>2.12</v>
      </c>
      <c r="I1828" t="n">
        <v>9</v>
      </c>
      <c r="J1828" t="n">
        <v>281.69</v>
      </c>
      <c r="K1828" t="n">
        <v>56.94</v>
      </c>
      <c r="L1828" t="n">
        <v>33.5</v>
      </c>
      <c r="M1828" t="n">
        <v>7</v>
      </c>
      <c r="N1828" t="n">
        <v>76.25</v>
      </c>
      <c r="O1828" t="n">
        <v>34975.73</v>
      </c>
      <c r="P1828" t="n">
        <v>354.34</v>
      </c>
      <c r="Q1828" t="n">
        <v>452.59</v>
      </c>
      <c r="R1828" t="n">
        <v>69.84999999999999</v>
      </c>
      <c r="S1828" t="n">
        <v>57.64</v>
      </c>
      <c r="T1828" t="n">
        <v>4019.79</v>
      </c>
      <c r="U1828" t="n">
        <v>0.83</v>
      </c>
      <c r="V1828" t="n">
        <v>0.89</v>
      </c>
      <c r="W1828" t="n">
        <v>6.81</v>
      </c>
      <c r="X1828" t="n">
        <v>0.23</v>
      </c>
      <c r="Y1828" t="n">
        <v>1</v>
      </c>
      <c r="Z1828" t="n">
        <v>10</v>
      </c>
    </row>
    <row r="1829">
      <c r="A1829" t="n">
        <v>131</v>
      </c>
      <c r="B1829" t="n">
        <v>115</v>
      </c>
      <c r="C1829" t="inlineStr">
        <is>
          <t xml:space="preserve">CONCLUIDO	</t>
        </is>
      </c>
      <c r="D1829" t="n">
        <v>3.702</v>
      </c>
      <c r="E1829" t="n">
        <v>27.01</v>
      </c>
      <c r="F1829" t="n">
        <v>23.96</v>
      </c>
      <c r="G1829" t="n">
        <v>159.71</v>
      </c>
      <c r="H1829" t="n">
        <v>2.13</v>
      </c>
      <c r="I1829" t="n">
        <v>9</v>
      </c>
      <c r="J1829" t="n">
        <v>282.18</v>
      </c>
      <c r="K1829" t="n">
        <v>56.94</v>
      </c>
      <c r="L1829" t="n">
        <v>33.75</v>
      </c>
      <c r="M1829" t="n">
        <v>7</v>
      </c>
      <c r="N1829" t="n">
        <v>76.48999999999999</v>
      </c>
      <c r="O1829" t="n">
        <v>35036.81</v>
      </c>
      <c r="P1829" t="n">
        <v>354.19</v>
      </c>
      <c r="Q1829" t="n">
        <v>452.55</v>
      </c>
      <c r="R1829" t="n">
        <v>70.02</v>
      </c>
      <c r="S1829" t="n">
        <v>57.64</v>
      </c>
      <c r="T1829" t="n">
        <v>4101.5</v>
      </c>
      <c r="U1829" t="n">
        <v>0.82</v>
      </c>
      <c r="V1829" t="n">
        <v>0.89</v>
      </c>
      <c r="W1829" t="n">
        <v>6.81</v>
      </c>
      <c r="X1829" t="n">
        <v>0.23</v>
      </c>
      <c r="Y1829" t="n">
        <v>1</v>
      </c>
      <c r="Z1829" t="n">
        <v>10</v>
      </c>
    </row>
    <row r="1830">
      <c r="A1830" t="n">
        <v>132</v>
      </c>
      <c r="B1830" t="n">
        <v>115</v>
      </c>
      <c r="C1830" t="inlineStr">
        <is>
          <t xml:space="preserve">CONCLUIDO	</t>
        </is>
      </c>
      <c r="D1830" t="n">
        <v>3.7016</v>
      </c>
      <c r="E1830" t="n">
        <v>27.02</v>
      </c>
      <c r="F1830" t="n">
        <v>23.96</v>
      </c>
      <c r="G1830" t="n">
        <v>159.73</v>
      </c>
      <c r="H1830" t="n">
        <v>2.14</v>
      </c>
      <c r="I1830" t="n">
        <v>9</v>
      </c>
      <c r="J1830" t="n">
        <v>282.68</v>
      </c>
      <c r="K1830" t="n">
        <v>56.94</v>
      </c>
      <c r="L1830" t="n">
        <v>34</v>
      </c>
      <c r="M1830" t="n">
        <v>7</v>
      </c>
      <c r="N1830" t="n">
        <v>76.73999999999999</v>
      </c>
      <c r="O1830" t="n">
        <v>35097.98</v>
      </c>
      <c r="P1830" t="n">
        <v>354.23</v>
      </c>
      <c r="Q1830" t="n">
        <v>452.56</v>
      </c>
      <c r="R1830" t="n">
        <v>69.95999999999999</v>
      </c>
      <c r="S1830" t="n">
        <v>57.64</v>
      </c>
      <c r="T1830" t="n">
        <v>4074.06</v>
      </c>
      <c r="U1830" t="n">
        <v>0.82</v>
      </c>
      <c r="V1830" t="n">
        <v>0.88</v>
      </c>
      <c r="W1830" t="n">
        <v>6.81</v>
      </c>
      <c r="X1830" t="n">
        <v>0.24</v>
      </c>
      <c r="Y1830" t="n">
        <v>1</v>
      </c>
      <c r="Z1830" t="n">
        <v>10</v>
      </c>
    </row>
    <row r="1831">
      <c r="A1831" t="n">
        <v>133</v>
      </c>
      <c r="B1831" t="n">
        <v>115</v>
      </c>
      <c r="C1831" t="inlineStr">
        <is>
          <t xml:space="preserve">CONCLUIDO	</t>
        </is>
      </c>
      <c r="D1831" t="n">
        <v>3.7027</v>
      </c>
      <c r="E1831" t="n">
        <v>27.01</v>
      </c>
      <c r="F1831" t="n">
        <v>23.95</v>
      </c>
      <c r="G1831" t="n">
        <v>159.68</v>
      </c>
      <c r="H1831" t="n">
        <v>2.15</v>
      </c>
      <c r="I1831" t="n">
        <v>9</v>
      </c>
      <c r="J1831" t="n">
        <v>283.18</v>
      </c>
      <c r="K1831" t="n">
        <v>56.94</v>
      </c>
      <c r="L1831" t="n">
        <v>34.25</v>
      </c>
      <c r="M1831" t="n">
        <v>7</v>
      </c>
      <c r="N1831" t="n">
        <v>76.98</v>
      </c>
      <c r="O1831" t="n">
        <v>35159.25</v>
      </c>
      <c r="P1831" t="n">
        <v>354.01</v>
      </c>
      <c r="Q1831" t="n">
        <v>452.57</v>
      </c>
      <c r="R1831" t="n">
        <v>69.70999999999999</v>
      </c>
      <c r="S1831" t="n">
        <v>57.64</v>
      </c>
      <c r="T1831" t="n">
        <v>3946.98</v>
      </c>
      <c r="U1831" t="n">
        <v>0.83</v>
      </c>
      <c r="V1831" t="n">
        <v>0.89</v>
      </c>
      <c r="W1831" t="n">
        <v>6.81</v>
      </c>
      <c r="X1831" t="n">
        <v>0.23</v>
      </c>
      <c r="Y1831" t="n">
        <v>1</v>
      </c>
      <c r="Z1831" t="n">
        <v>10</v>
      </c>
    </row>
    <row r="1832">
      <c r="A1832" t="n">
        <v>134</v>
      </c>
      <c r="B1832" t="n">
        <v>115</v>
      </c>
      <c r="C1832" t="inlineStr">
        <is>
          <t xml:space="preserve">CONCLUIDO	</t>
        </is>
      </c>
      <c r="D1832" t="n">
        <v>3.7038</v>
      </c>
      <c r="E1832" t="n">
        <v>27</v>
      </c>
      <c r="F1832" t="n">
        <v>23.94</v>
      </c>
      <c r="G1832" t="n">
        <v>159.62</v>
      </c>
      <c r="H1832" t="n">
        <v>2.17</v>
      </c>
      <c r="I1832" t="n">
        <v>9</v>
      </c>
      <c r="J1832" t="n">
        <v>283.67</v>
      </c>
      <c r="K1832" t="n">
        <v>56.94</v>
      </c>
      <c r="L1832" t="n">
        <v>34.5</v>
      </c>
      <c r="M1832" t="n">
        <v>7</v>
      </c>
      <c r="N1832" t="n">
        <v>77.23</v>
      </c>
      <c r="O1832" t="n">
        <v>35220.61</v>
      </c>
      <c r="P1832" t="n">
        <v>353.14</v>
      </c>
      <c r="Q1832" t="n">
        <v>452.61</v>
      </c>
      <c r="R1832" t="n">
        <v>69.5</v>
      </c>
      <c r="S1832" t="n">
        <v>57.64</v>
      </c>
      <c r="T1832" t="n">
        <v>3844.81</v>
      </c>
      <c r="U1832" t="n">
        <v>0.83</v>
      </c>
      <c r="V1832" t="n">
        <v>0.89</v>
      </c>
      <c r="W1832" t="n">
        <v>6.81</v>
      </c>
      <c r="X1832" t="n">
        <v>0.22</v>
      </c>
      <c r="Y1832" t="n">
        <v>1</v>
      </c>
      <c r="Z1832" t="n">
        <v>10</v>
      </c>
    </row>
    <row r="1833">
      <c r="A1833" t="n">
        <v>135</v>
      </c>
      <c r="B1833" t="n">
        <v>115</v>
      </c>
      <c r="C1833" t="inlineStr">
        <is>
          <t xml:space="preserve">CONCLUIDO	</t>
        </is>
      </c>
      <c r="D1833" t="n">
        <v>3.703</v>
      </c>
      <c r="E1833" t="n">
        <v>27.01</v>
      </c>
      <c r="F1833" t="n">
        <v>23.95</v>
      </c>
      <c r="G1833" t="n">
        <v>159.66</v>
      </c>
      <c r="H1833" t="n">
        <v>2.18</v>
      </c>
      <c r="I1833" t="n">
        <v>9</v>
      </c>
      <c r="J1833" t="n">
        <v>284.17</v>
      </c>
      <c r="K1833" t="n">
        <v>56.94</v>
      </c>
      <c r="L1833" t="n">
        <v>34.75</v>
      </c>
      <c r="M1833" t="n">
        <v>7</v>
      </c>
      <c r="N1833" t="n">
        <v>77.48</v>
      </c>
      <c r="O1833" t="n">
        <v>35282.08</v>
      </c>
      <c r="P1833" t="n">
        <v>353.05</v>
      </c>
      <c r="Q1833" t="n">
        <v>452.55</v>
      </c>
      <c r="R1833" t="n">
        <v>69.75</v>
      </c>
      <c r="S1833" t="n">
        <v>57.64</v>
      </c>
      <c r="T1833" t="n">
        <v>3966.93</v>
      </c>
      <c r="U1833" t="n">
        <v>0.83</v>
      </c>
      <c r="V1833" t="n">
        <v>0.89</v>
      </c>
      <c r="W1833" t="n">
        <v>6.81</v>
      </c>
      <c r="X1833" t="n">
        <v>0.23</v>
      </c>
      <c r="Y1833" t="n">
        <v>1</v>
      </c>
      <c r="Z1833" t="n">
        <v>10</v>
      </c>
    </row>
    <row r="1834">
      <c r="A1834" t="n">
        <v>136</v>
      </c>
      <c r="B1834" t="n">
        <v>115</v>
      </c>
      <c r="C1834" t="inlineStr">
        <is>
          <t xml:space="preserve">CONCLUIDO	</t>
        </is>
      </c>
      <c r="D1834" t="n">
        <v>3.7016</v>
      </c>
      <c r="E1834" t="n">
        <v>27.02</v>
      </c>
      <c r="F1834" t="n">
        <v>23.96</v>
      </c>
      <c r="G1834" t="n">
        <v>159.73</v>
      </c>
      <c r="H1834" t="n">
        <v>2.19</v>
      </c>
      <c r="I1834" t="n">
        <v>9</v>
      </c>
      <c r="J1834" t="n">
        <v>284.67</v>
      </c>
      <c r="K1834" t="n">
        <v>56.94</v>
      </c>
      <c r="L1834" t="n">
        <v>35</v>
      </c>
      <c r="M1834" t="n">
        <v>7</v>
      </c>
      <c r="N1834" t="n">
        <v>77.73</v>
      </c>
      <c r="O1834" t="n">
        <v>35343.65</v>
      </c>
      <c r="P1834" t="n">
        <v>352.97</v>
      </c>
      <c r="Q1834" t="n">
        <v>452.56</v>
      </c>
      <c r="R1834" t="n">
        <v>69.92</v>
      </c>
      <c r="S1834" t="n">
        <v>57.64</v>
      </c>
      <c r="T1834" t="n">
        <v>4052.75</v>
      </c>
      <c r="U1834" t="n">
        <v>0.82</v>
      </c>
      <c r="V1834" t="n">
        <v>0.88</v>
      </c>
      <c r="W1834" t="n">
        <v>6.81</v>
      </c>
      <c r="X1834" t="n">
        <v>0.24</v>
      </c>
      <c r="Y1834" t="n">
        <v>1</v>
      </c>
      <c r="Z1834" t="n">
        <v>10</v>
      </c>
    </row>
    <row r="1835">
      <c r="A1835" t="n">
        <v>137</v>
      </c>
      <c r="B1835" t="n">
        <v>115</v>
      </c>
      <c r="C1835" t="inlineStr">
        <is>
          <t xml:space="preserve">CONCLUIDO	</t>
        </is>
      </c>
      <c r="D1835" t="n">
        <v>3.7015</v>
      </c>
      <c r="E1835" t="n">
        <v>27.02</v>
      </c>
      <c r="F1835" t="n">
        <v>23.96</v>
      </c>
      <c r="G1835" t="n">
        <v>159.74</v>
      </c>
      <c r="H1835" t="n">
        <v>2.2</v>
      </c>
      <c r="I1835" t="n">
        <v>9</v>
      </c>
      <c r="J1835" t="n">
        <v>285.17</v>
      </c>
      <c r="K1835" t="n">
        <v>56.94</v>
      </c>
      <c r="L1835" t="n">
        <v>35.25</v>
      </c>
      <c r="M1835" t="n">
        <v>7</v>
      </c>
      <c r="N1835" t="n">
        <v>77.98</v>
      </c>
      <c r="O1835" t="n">
        <v>35405.32</v>
      </c>
      <c r="P1835" t="n">
        <v>352.81</v>
      </c>
      <c r="Q1835" t="n">
        <v>452.55</v>
      </c>
      <c r="R1835" t="n">
        <v>70.02</v>
      </c>
      <c r="S1835" t="n">
        <v>57.64</v>
      </c>
      <c r="T1835" t="n">
        <v>4101.12</v>
      </c>
      <c r="U1835" t="n">
        <v>0.82</v>
      </c>
      <c r="V1835" t="n">
        <v>0.88</v>
      </c>
      <c r="W1835" t="n">
        <v>6.81</v>
      </c>
      <c r="X1835" t="n">
        <v>0.24</v>
      </c>
      <c r="Y1835" t="n">
        <v>1</v>
      </c>
      <c r="Z1835" t="n">
        <v>10</v>
      </c>
    </row>
    <row r="1836">
      <c r="A1836" t="n">
        <v>138</v>
      </c>
      <c r="B1836" t="n">
        <v>115</v>
      </c>
      <c r="C1836" t="inlineStr">
        <is>
          <t xml:space="preserve">CONCLUIDO	</t>
        </is>
      </c>
      <c r="D1836" t="n">
        <v>3.7017</v>
      </c>
      <c r="E1836" t="n">
        <v>27.01</v>
      </c>
      <c r="F1836" t="n">
        <v>23.96</v>
      </c>
      <c r="G1836" t="n">
        <v>159.72</v>
      </c>
      <c r="H1836" t="n">
        <v>2.21</v>
      </c>
      <c r="I1836" t="n">
        <v>9</v>
      </c>
      <c r="J1836" t="n">
        <v>285.67</v>
      </c>
      <c r="K1836" t="n">
        <v>56.94</v>
      </c>
      <c r="L1836" t="n">
        <v>35.5</v>
      </c>
      <c r="M1836" t="n">
        <v>7</v>
      </c>
      <c r="N1836" t="n">
        <v>78.23</v>
      </c>
      <c r="O1836" t="n">
        <v>35467.08</v>
      </c>
      <c r="P1836" t="n">
        <v>352.45</v>
      </c>
      <c r="Q1836" t="n">
        <v>452.55</v>
      </c>
      <c r="R1836" t="n">
        <v>70</v>
      </c>
      <c r="S1836" t="n">
        <v>57.64</v>
      </c>
      <c r="T1836" t="n">
        <v>4092.16</v>
      </c>
      <c r="U1836" t="n">
        <v>0.82</v>
      </c>
      <c r="V1836" t="n">
        <v>0.88</v>
      </c>
      <c r="W1836" t="n">
        <v>6.81</v>
      </c>
      <c r="X1836" t="n">
        <v>0.23</v>
      </c>
      <c r="Y1836" t="n">
        <v>1</v>
      </c>
      <c r="Z1836" t="n">
        <v>10</v>
      </c>
    </row>
    <row r="1837">
      <c r="A1837" t="n">
        <v>139</v>
      </c>
      <c r="B1837" t="n">
        <v>115</v>
      </c>
      <c r="C1837" t="inlineStr">
        <is>
          <t xml:space="preserve">CONCLUIDO	</t>
        </is>
      </c>
      <c r="D1837" t="n">
        <v>3.7015</v>
      </c>
      <c r="E1837" t="n">
        <v>27.02</v>
      </c>
      <c r="F1837" t="n">
        <v>23.96</v>
      </c>
      <c r="G1837" t="n">
        <v>159.74</v>
      </c>
      <c r="H1837" t="n">
        <v>2.22</v>
      </c>
      <c r="I1837" t="n">
        <v>9</v>
      </c>
      <c r="J1837" t="n">
        <v>286.17</v>
      </c>
      <c r="K1837" t="n">
        <v>56.94</v>
      </c>
      <c r="L1837" t="n">
        <v>35.75</v>
      </c>
      <c r="M1837" t="n">
        <v>7</v>
      </c>
      <c r="N1837" t="n">
        <v>78.48</v>
      </c>
      <c r="O1837" t="n">
        <v>35528.95</v>
      </c>
      <c r="P1837" t="n">
        <v>352.12</v>
      </c>
      <c r="Q1837" t="n">
        <v>452.57</v>
      </c>
      <c r="R1837" t="n">
        <v>69.91</v>
      </c>
      <c r="S1837" t="n">
        <v>57.64</v>
      </c>
      <c r="T1837" t="n">
        <v>4048.09</v>
      </c>
      <c r="U1837" t="n">
        <v>0.82</v>
      </c>
      <c r="V1837" t="n">
        <v>0.88</v>
      </c>
      <c r="W1837" t="n">
        <v>6.81</v>
      </c>
      <c r="X1837" t="n">
        <v>0.24</v>
      </c>
      <c r="Y1837" t="n">
        <v>1</v>
      </c>
      <c r="Z1837" t="n">
        <v>10</v>
      </c>
    </row>
    <row r="1838">
      <c r="A1838" t="n">
        <v>140</v>
      </c>
      <c r="B1838" t="n">
        <v>115</v>
      </c>
      <c r="C1838" t="inlineStr">
        <is>
          <t xml:space="preserve">CONCLUIDO	</t>
        </is>
      </c>
      <c r="D1838" t="n">
        <v>3.7128</v>
      </c>
      <c r="E1838" t="n">
        <v>26.93</v>
      </c>
      <c r="F1838" t="n">
        <v>23.92</v>
      </c>
      <c r="G1838" t="n">
        <v>179.42</v>
      </c>
      <c r="H1838" t="n">
        <v>2.24</v>
      </c>
      <c r="I1838" t="n">
        <v>8</v>
      </c>
      <c r="J1838" t="n">
        <v>286.68</v>
      </c>
      <c r="K1838" t="n">
        <v>56.94</v>
      </c>
      <c r="L1838" t="n">
        <v>36</v>
      </c>
      <c r="M1838" t="n">
        <v>6</v>
      </c>
      <c r="N1838" t="n">
        <v>78.73</v>
      </c>
      <c r="O1838" t="n">
        <v>35591.05</v>
      </c>
      <c r="P1838" t="n">
        <v>351.51</v>
      </c>
      <c r="Q1838" t="n">
        <v>452.56</v>
      </c>
      <c r="R1838" t="n">
        <v>68.91</v>
      </c>
      <c r="S1838" t="n">
        <v>57.64</v>
      </c>
      <c r="T1838" t="n">
        <v>3555.14</v>
      </c>
      <c r="U1838" t="n">
        <v>0.84</v>
      </c>
      <c r="V1838" t="n">
        <v>0.89</v>
      </c>
      <c r="W1838" t="n">
        <v>6.8</v>
      </c>
      <c r="X1838" t="n">
        <v>0.2</v>
      </c>
      <c r="Y1838" t="n">
        <v>1</v>
      </c>
      <c r="Z1838" t="n">
        <v>10</v>
      </c>
    </row>
    <row r="1839">
      <c r="A1839" t="n">
        <v>141</v>
      </c>
      <c r="B1839" t="n">
        <v>115</v>
      </c>
      <c r="C1839" t="inlineStr">
        <is>
          <t xml:space="preserve">CONCLUIDO	</t>
        </is>
      </c>
      <c r="D1839" t="n">
        <v>3.7132</v>
      </c>
      <c r="E1839" t="n">
        <v>26.93</v>
      </c>
      <c r="F1839" t="n">
        <v>23.92</v>
      </c>
      <c r="G1839" t="n">
        <v>179.39</v>
      </c>
      <c r="H1839" t="n">
        <v>2.25</v>
      </c>
      <c r="I1839" t="n">
        <v>8</v>
      </c>
      <c r="J1839" t="n">
        <v>287.18</v>
      </c>
      <c r="K1839" t="n">
        <v>56.94</v>
      </c>
      <c r="L1839" t="n">
        <v>36.25</v>
      </c>
      <c r="M1839" t="n">
        <v>6</v>
      </c>
      <c r="N1839" t="n">
        <v>78.98999999999999</v>
      </c>
      <c r="O1839" t="n">
        <v>35653.12</v>
      </c>
      <c r="P1839" t="n">
        <v>351.41</v>
      </c>
      <c r="Q1839" t="n">
        <v>452.56</v>
      </c>
      <c r="R1839" t="n">
        <v>68.66</v>
      </c>
      <c r="S1839" t="n">
        <v>57.64</v>
      </c>
      <c r="T1839" t="n">
        <v>3429.54</v>
      </c>
      <c r="U1839" t="n">
        <v>0.84</v>
      </c>
      <c r="V1839" t="n">
        <v>0.89</v>
      </c>
      <c r="W1839" t="n">
        <v>6.81</v>
      </c>
      <c r="X1839" t="n">
        <v>0.2</v>
      </c>
      <c r="Y1839" t="n">
        <v>1</v>
      </c>
      <c r="Z1839" t="n">
        <v>10</v>
      </c>
    </row>
    <row r="1840">
      <c r="A1840" t="n">
        <v>142</v>
      </c>
      <c r="B1840" t="n">
        <v>115</v>
      </c>
      <c r="C1840" t="inlineStr">
        <is>
          <t xml:space="preserve">CONCLUIDO	</t>
        </is>
      </c>
      <c r="D1840" t="n">
        <v>3.7131</v>
      </c>
      <c r="E1840" t="n">
        <v>26.93</v>
      </c>
      <c r="F1840" t="n">
        <v>23.92</v>
      </c>
      <c r="G1840" t="n">
        <v>179.4</v>
      </c>
      <c r="H1840" t="n">
        <v>2.26</v>
      </c>
      <c r="I1840" t="n">
        <v>8</v>
      </c>
      <c r="J1840" t="n">
        <v>287.68</v>
      </c>
      <c r="K1840" t="n">
        <v>56.94</v>
      </c>
      <c r="L1840" t="n">
        <v>36.5</v>
      </c>
      <c r="M1840" t="n">
        <v>6</v>
      </c>
      <c r="N1840" t="n">
        <v>79.23999999999999</v>
      </c>
      <c r="O1840" t="n">
        <v>35715.3</v>
      </c>
      <c r="P1840" t="n">
        <v>351.57</v>
      </c>
      <c r="Q1840" t="n">
        <v>452.56</v>
      </c>
      <c r="R1840" t="n">
        <v>68.72</v>
      </c>
      <c r="S1840" t="n">
        <v>57.64</v>
      </c>
      <c r="T1840" t="n">
        <v>3460.37</v>
      </c>
      <c r="U1840" t="n">
        <v>0.84</v>
      </c>
      <c r="V1840" t="n">
        <v>0.89</v>
      </c>
      <c r="W1840" t="n">
        <v>6.81</v>
      </c>
      <c r="X1840" t="n">
        <v>0.2</v>
      </c>
      <c r="Y1840" t="n">
        <v>1</v>
      </c>
      <c r="Z1840" t="n">
        <v>10</v>
      </c>
    </row>
    <row r="1841">
      <c r="A1841" t="n">
        <v>143</v>
      </c>
      <c r="B1841" t="n">
        <v>115</v>
      </c>
      <c r="C1841" t="inlineStr">
        <is>
          <t xml:space="preserve">CONCLUIDO	</t>
        </is>
      </c>
      <c r="D1841" t="n">
        <v>3.712</v>
      </c>
      <c r="E1841" t="n">
        <v>26.94</v>
      </c>
      <c r="F1841" t="n">
        <v>23.93</v>
      </c>
      <c r="G1841" t="n">
        <v>179.46</v>
      </c>
      <c r="H1841" t="n">
        <v>2.27</v>
      </c>
      <c r="I1841" t="n">
        <v>8</v>
      </c>
      <c r="J1841" t="n">
        <v>288.19</v>
      </c>
      <c r="K1841" t="n">
        <v>56.94</v>
      </c>
      <c r="L1841" t="n">
        <v>36.75</v>
      </c>
      <c r="M1841" t="n">
        <v>6</v>
      </c>
      <c r="N1841" t="n">
        <v>79.5</v>
      </c>
      <c r="O1841" t="n">
        <v>35777.58</v>
      </c>
      <c r="P1841" t="n">
        <v>352.08</v>
      </c>
      <c r="Q1841" t="n">
        <v>452.57</v>
      </c>
      <c r="R1841" t="n">
        <v>68.93000000000001</v>
      </c>
      <c r="S1841" t="n">
        <v>57.64</v>
      </c>
      <c r="T1841" t="n">
        <v>3560.77</v>
      </c>
      <c r="U1841" t="n">
        <v>0.84</v>
      </c>
      <c r="V1841" t="n">
        <v>0.89</v>
      </c>
      <c r="W1841" t="n">
        <v>6.81</v>
      </c>
      <c r="X1841" t="n">
        <v>0.2</v>
      </c>
      <c r="Y1841" t="n">
        <v>1</v>
      </c>
      <c r="Z1841" t="n">
        <v>10</v>
      </c>
    </row>
    <row r="1842">
      <c r="A1842" t="n">
        <v>144</v>
      </c>
      <c r="B1842" t="n">
        <v>115</v>
      </c>
      <c r="C1842" t="inlineStr">
        <is>
          <t xml:space="preserve">CONCLUIDO	</t>
        </is>
      </c>
      <c r="D1842" t="n">
        <v>3.7125</v>
      </c>
      <c r="E1842" t="n">
        <v>26.94</v>
      </c>
      <c r="F1842" t="n">
        <v>23.92</v>
      </c>
      <c r="G1842" t="n">
        <v>179.43</v>
      </c>
      <c r="H1842" t="n">
        <v>2.28</v>
      </c>
      <c r="I1842" t="n">
        <v>8</v>
      </c>
      <c r="J1842" t="n">
        <v>288.7</v>
      </c>
      <c r="K1842" t="n">
        <v>56.94</v>
      </c>
      <c r="L1842" t="n">
        <v>37</v>
      </c>
      <c r="M1842" t="n">
        <v>6</v>
      </c>
      <c r="N1842" t="n">
        <v>79.75</v>
      </c>
      <c r="O1842" t="n">
        <v>35839.97</v>
      </c>
      <c r="P1842" t="n">
        <v>352.32</v>
      </c>
      <c r="Q1842" t="n">
        <v>452.57</v>
      </c>
      <c r="R1842" t="n">
        <v>68.84</v>
      </c>
      <c r="S1842" t="n">
        <v>57.64</v>
      </c>
      <c r="T1842" t="n">
        <v>3517.38</v>
      </c>
      <c r="U1842" t="n">
        <v>0.84</v>
      </c>
      <c r="V1842" t="n">
        <v>0.89</v>
      </c>
      <c r="W1842" t="n">
        <v>6.81</v>
      </c>
      <c r="X1842" t="n">
        <v>0.2</v>
      </c>
      <c r="Y1842" t="n">
        <v>1</v>
      </c>
      <c r="Z1842" t="n">
        <v>10</v>
      </c>
    </row>
    <row r="1843">
      <c r="A1843" t="n">
        <v>145</v>
      </c>
      <c r="B1843" t="n">
        <v>115</v>
      </c>
      <c r="C1843" t="inlineStr">
        <is>
          <t xml:space="preserve">CONCLUIDO	</t>
        </is>
      </c>
      <c r="D1843" t="n">
        <v>3.7135</v>
      </c>
      <c r="E1843" t="n">
        <v>26.93</v>
      </c>
      <c r="F1843" t="n">
        <v>23.92</v>
      </c>
      <c r="G1843" t="n">
        <v>179.38</v>
      </c>
      <c r="H1843" t="n">
        <v>2.29</v>
      </c>
      <c r="I1843" t="n">
        <v>8</v>
      </c>
      <c r="J1843" t="n">
        <v>289.2</v>
      </c>
      <c r="K1843" t="n">
        <v>56.94</v>
      </c>
      <c r="L1843" t="n">
        <v>37.25</v>
      </c>
      <c r="M1843" t="n">
        <v>6</v>
      </c>
      <c r="N1843" t="n">
        <v>80.01000000000001</v>
      </c>
      <c r="O1843" t="n">
        <v>35902.46</v>
      </c>
      <c r="P1843" t="n">
        <v>352.51</v>
      </c>
      <c r="Q1843" t="n">
        <v>452.56</v>
      </c>
      <c r="R1843" t="n">
        <v>68.64</v>
      </c>
      <c r="S1843" t="n">
        <v>57.64</v>
      </c>
      <c r="T1843" t="n">
        <v>3417.7</v>
      </c>
      <c r="U1843" t="n">
        <v>0.84</v>
      </c>
      <c r="V1843" t="n">
        <v>0.89</v>
      </c>
      <c r="W1843" t="n">
        <v>6.81</v>
      </c>
      <c r="X1843" t="n">
        <v>0.19</v>
      </c>
      <c r="Y1843" t="n">
        <v>1</v>
      </c>
      <c r="Z1843" t="n">
        <v>10</v>
      </c>
    </row>
    <row r="1844">
      <c r="A1844" t="n">
        <v>146</v>
      </c>
      <c r="B1844" t="n">
        <v>115</v>
      </c>
      <c r="C1844" t="inlineStr">
        <is>
          <t xml:space="preserve">CONCLUIDO	</t>
        </is>
      </c>
      <c r="D1844" t="n">
        <v>3.7122</v>
      </c>
      <c r="E1844" t="n">
        <v>26.94</v>
      </c>
      <c r="F1844" t="n">
        <v>23.93</v>
      </c>
      <c r="G1844" t="n">
        <v>179.45</v>
      </c>
      <c r="H1844" t="n">
        <v>2.31</v>
      </c>
      <c r="I1844" t="n">
        <v>8</v>
      </c>
      <c r="J1844" t="n">
        <v>289.71</v>
      </c>
      <c r="K1844" t="n">
        <v>56.94</v>
      </c>
      <c r="L1844" t="n">
        <v>37.5</v>
      </c>
      <c r="M1844" t="n">
        <v>6</v>
      </c>
      <c r="N1844" t="n">
        <v>80.27</v>
      </c>
      <c r="O1844" t="n">
        <v>35965.05</v>
      </c>
      <c r="P1844" t="n">
        <v>352.71</v>
      </c>
      <c r="Q1844" t="n">
        <v>452.55</v>
      </c>
      <c r="R1844" t="n">
        <v>68.94</v>
      </c>
      <c r="S1844" t="n">
        <v>57.64</v>
      </c>
      <c r="T1844" t="n">
        <v>3570.47</v>
      </c>
      <c r="U1844" t="n">
        <v>0.84</v>
      </c>
      <c r="V1844" t="n">
        <v>0.89</v>
      </c>
      <c r="W1844" t="n">
        <v>6.81</v>
      </c>
      <c r="X1844" t="n">
        <v>0.2</v>
      </c>
      <c r="Y1844" t="n">
        <v>1</v>
      </c>
      <c r="Z1844" t="n">
        <v>10</v>
      </c>
    </row>
    <row r="1845">
      <c r="A1845" t="n">
        <v>147</v>
      </c>
      <c r="B1845" t="n">
        <v>115</v>
      </c>
      <c r="C1845" t="inlineStr">
        <is>
          <t xml:space="preserve">CONCLUIDO	</t>
        </is>
      </c>
      <c r="D1845" t="n">
        <v>3.7134</v>
      </c>
      <c r="E1845" t="n">
        <v>26.93</v>
      </c>
      <c r="F1845" t="n">
        <v>23.92</v>
      </c>
      <c r="G1845" t="n">
        <v>179.38</v>
      </c>
      <c r="H1845" t="n">
        <v>2.32</v>
      </c>
      <c r="I1845" t="n">
        <v>8</v>
      </c>
      <c r="J1845" t="n">
        <v>290.22</v>
      </c>
      <c r="K1845" t="n">
        <v>56.94</v>
      </c>
      <c r="L1845" t="n">
        <v>37.75</v>
      </c>
      <c r="M1845" t="n">
        <v>6</v>
      </c>
      <c r="N1845" t="n">
        <v>80.52</v>
      </c>
      <c r="O1845" t="n">
        <v>36027.75</v>
      </c>
      <c r="P1845" t="n">
        <v>352.86</v>
      </c>
      <c r="Q1845" t="n">
        <v>452.55</v>
      </c>
      <c r="R1845" t="n">
        <v>68.61</v>
      </c>
      <c r="S1845" t="n">
        <v>57.64</v>
      </c>
      <c r="T1845" t="n">
        <v>3404.42</v>
      </c>
      <c r="U1845" t="n">
        <v>0.84</v>
      </c>
      <c r="V1845" t="n">
        <v>0.89</v>
      </c>
      <c r="W1845" t="n">
        <v>6.81</v>
      </c>
      <c r="X1845" t="n">
        <v>0.19</v>
      </c>
      <c r="Y1845" t="n">
        <v>1</v>
      </c>
      <c r="Z1845" t="n">
        <v>10</v>
      </c>
    </row>
    <row r="1846">
      <c r="A1846" t="n">
        <v>148</v>
      </c>
      <c r="B1846" t="n">
        <v>115</v>
      </c>
      <c r="C1846" t="inlineStr">
        <is>
          <t xml:space="preserve">CONCLUIDO	</t>
        </is>
      </c>
      <c r="D1846" t="n">
        <v>3.7142</v>
      </c>
      <c r="E1846" t="n">
        <v>26.92</v>
      </c>
      <c r="F1846" t="n">
        <v>23.91</v>
      </c>
      <c r="G1846" t="n">
        <v>179.34</v>
      </c>
      <c r="H1846" t="n">
        <v>2.33</v>
      </c>
      <c r="I1846" t="n">
        <v>8</v>
      </c>
      <c r="J1846" t="n">
        <v>290.73</v>
      </c>
      <c r="K1846" t="n">
        <v>56.94</v>
      </c>
      <c r="L1846" t="n">
        <v>38</v>
      </c>
      <c r="M1846" t="n">
        <v>6</v>
      </c>
      <c r="N1846" t="n">
        <v>80.78</v>
      </c>
      <c r="O1846" t="n">
        <v>36090.56</v>
      </c>
      <c r="P1846" t="n">
        <v>352.68</v>
      </c>
      <c r="Q1846" t="n">
        <v>452.55</v>
      </c>
      <c r="R1846" t="n">
        <v>68.45</v>
      </c>
      <c r="S1846" t="n">
        <v>57.64</v>
      </c>
      <c r="T1846" t="n">
        <v>3322.25</v>
      </c>
      <c r="U1846" t="n">
        <v>0.84</v>
      </c>
      <c r="V1846" t="n">
        <v>0.89</v>
      </c>
      <c r="W1846" t="n">
        <v>6.81</v>
      </c>
      <c r="X1846" t="n">
        <v>0.19</v>
      </c>
      <c r="Y1846" t="n">
        <v>1</v>
      </c>
      <c r="Z1846" t="n">
        <v>10</v>
      </c>
    </row>
    <row r="1847">
      <c r="A1847" t="n">
        <v>149</v>
      </c>
      <c r="B1847" t="n">
        <v>115</v>
      </c>
      <c r="C1847" t="inlineStr">
        <is>
          <t xml:space="preserve">CONCLUIDO	</t>
        </is>
      </c>
      <c r="D1847" t="n">
        <v>3.7144</v>
      </c>
      <c r="E1847" t="n">
        <v>26.92</v>
      </c>
      <c r="F1847" t="n">
        <v>23.91</v>
      </c>
      <c r="G1847" t="n">
        <v>179.33</v>
      </c>
      <c r="H1847" t="n">
        <v>2.34</v>
      </c>
      <c r="I1847" t="n">
        <v>8</v>
      </c>
      <c r="J1847" t="n">
        <v>291.24</v>
      </c>
      <c r="K1847" t="n">
        <v>56.94</v>
      </c>
      <c r="L1847" t="n">
        <v>38.25</v>
      </c>
      <c r="M1847" t="n">
        <v>6</v>
      </c>
      <c r="N1847" t="n">
        <v>81.04000000000001</v>
      </c>
      <c r="O1847" t="n">
        <v>36153.47</v>
      </c>
      <c r="P1847" t="n">
        <v>352.81</v>
      </c>
      <c r="Q1847" t="n">
        <v>452.58</v>
      </c>
      <c r="R1847" t="n">
        <v>68.47</v>
      </c>
      <c r="S1847" t="n">
        <v>57.64</v>
      </c>
      <c r="T1847" t="n">
        <v>3335.29</v>
      </c>
      <c r="U1847" t="n">
        <v>0.84</v>
      </c>
      <c r="V1847" t="n">
        <v>0.89</v>
      </c>
      <c r="W1847" t="n">
        <v>6.8</v>
      </c>
      <c r="X1847" t="n">
        <v>0.19</v>
      </c>
      <c r="Y1847" t="n">
        <v>1</v>
      </c>
      <c r="Z1847" t="n">
        <v>10</v>
      </c>
    </row>
    <row r="1848">
      <c r="A1848" t="n">
        <v>150</v>
      </c>
      <c r="B1848" t="n">
        <v>115</v>
      </c>
      <c r="C1848" t="inlineStr">
        <is>
          <t xml:space="preserve">CONCLUIDO	</t>
        </is>
      </c>
      <c r="D1848" t="n">
        <v>3.7135</v>
      </c>
      <c r="E1848" t="n">
        <v>26.93</v>
      </c>
      <c r="F1848" t="n">
        <v>23.92</v>
      </c>
      <c r="G1848" t="n">
        <v>179.38</v>
      </c>
      <c r="H1848" t="n">
        <v>2.35</v>
      </c>
      <c r="I1848" t="n">
        <v>8</v>
      </c>
      <c r="J1848" t="n">
        <v>291.75</v>
      </c>
      <c r="K1848" t="n">
        <v>56.94</v>
      </c>
      <c r="L1848" t="n">
        <v>38.5</v>
      </c>
      <c r="M1848" t="n">
        <v>6</v>
      </c>
      <c r="N1848" t="n">
        <v>81.31</v>
      </c>
      <c r="O1848" t="n">
        <v>36216.49</v>
      </c>
      <c r="P1848" t="n">
        <v>352.99</v>
      </c>
      <c r="Q1848" t="n">
        <v>452.55</v>
      </c>
      <c r="R1848" t="n">
        <v>68.58</v>
      </c>
      <c r="S1848" t="n">
        <v>57.64</v>
      </c>
      <c r="T1848" t="n">
        <v>3388.92</v>
      </c>
      <c r="U1848" t="n">
        <v>0.84</v>
      </c>
      <c r="V1848" t="n">
        <v>0.89</v>
      </c>
      <c r="W1848" t="n">
        <v>6.81</v>
      </c>
      <c r="X1848" t="n">
        <v>0.19</v>
      </c>
      <c r="Y1848" t="n">
        <v>1</v>
      </c>
      <c r="Z1848" t="n">
        <v>10</v>
      </c>
    </row>
    <row r="1849">
      <c r="A1849" t="n">
        <v>151</v>
      </c>
      <c r="B1849" t="n">
        <v>115</v>
      </c>
      <c r="C1849" t="inlineStr">
        <is>
          <t xml:space="preserve">CONCLUIDO	</t>
        </is>
      </c>
      <c r="D1849" t="n">
        <v>3.7131</v>
      </c>
      <c r="E1849" t="n">
        <v>26.93</v>
      </c>
      <c r="F1849" t="n">
        <v>23.92</v>
      </c>
      <c r="G1849" t="n">
        <v>179.4</v>
      </c>
      <c r="H1849" t="n">
        <v>2.36</v>
      </c>
      <c r="I1849" t="n">
        <v>8</v>
      </c>
      <c r="J1849" t="n">
        <v>292.26</v>
      </c>
      <c r="K1849" t="n">
        <v>56.94</v>
      </c>
      <c r="L1849" t="n">
        <v>38.75</v>
      </c>
      <c r="M1849" t="n">
        <v>6</v>
      </c>
      <c r="N1849" t="n">
        <v>81.56999999999999</v>
      </c>
      <c r="O1849" t="n">
        <v>36279.61</v>
      </c>
      <c r="P1849" t="n">
        <v>352.81</v>
      </c>
      <c r="Q1849" t="n">
        <v>452.55</v>
      </c>
      <c r="R1849" t="n">
        <v>68.72</v>
      </c>
      <c r="S1849" t="n">
        <v>57.64</v>
      </c>
      <c r="T1849" t="n">
        <v>3459.89</v>
      </c>
      <c r="U1849" t="n">
        <v>0.84</v>
      </c>
      <c r="V1849" t="n">
        <v>0.89</v>
      </c>
      <c r="W1849" t="n">
        <v>6.81</v>
      </c>
      <c r="X1849" t="n">
        <v>0.2</v>
      </c>
      <c r="Y1849" t="n">
        <v>1</v>
      </c>
      <c r="Z1849" t="n">
        <v>10</v>
      </c>
    </row>
    <row r="1850">
      <c r="A1850" t="n">
        <v>152</v>
      </c>
      <c r="B1850" t="n">
        <v>115</v>
      </c>
      <c r="C1850" t="inlineStr">
        <is>
          <t xml:space="preserve">CONCLUIDO	</t>
        </is>
      </c>
      <c r="D1850" t="n">
        <v>3.7128</v>
      </c>
      <c r="E1850" t="n">
        <v>26.93</v>
      </c>
      <c r="F1850" t="n">
        <v>23.92</v>
      </c>
      <c r="G1850" t="n">
        <v>179.41</v>
      </c>
      <c r="H1850" t="n">
        <v>2.37</v>
      </c>
      <c r="I1850" t="n">
        <v>8</v>
      </c>
      <c r="J1850" t="n">
        <v>292.77</v>
      </c>
      <c r="K1850" t="n">
        <v>56.94</v>
      </c>
      <c r="L1850" t="n">
        <v>39</v>
      </c>
      <c r="M1850" t="n">
        <v>6</v>
      </c>
      <c r="N1850" t="n">
        <v>81.83</v>
      </c>
      <c r="O1850" t="n">
        <v>36342.85</v>
      </c>
      <c r="P1850" t="n">
        <v>352.88</v>
      </c>
      <c r="Q1850" t="n">
        <v>452.56</v>
      </c>
      <c r="R1850" t="n">
        <v>68.63</v>
      </c>
      <c r="S1850" t="n">
        <v>57.64</v>
      </c>
      <c r="T1850" t="n">
        <v>3413.54</v>
      </c>
      <c r="U1850" t="n">
        <v>0.84</v>
      </c>
      <c r="V1850" t="n">
        <v>0.89</v>
      </c>
      <c r="W1850" t="n">
        <v>6.81</v>
      </c>
      <c r="X1850" t="n">
        <v>0.2</v>
      </c>
      <c r="Y1850" t="n">
        <v>1</v>
      </c>
      <c r="Z1850" t="n">
        <v>10</v>
      </c>
    </row>
    <row r="1851">
      <c r="A1851" t="n">
        <v>153</v>
      </c>
      <c r="B1851" t="n">
        <v>115</v>
      </c>
      <c r="C1851" t="inlineStr">
        <is>
          <t xml:space="preserve">CONCLUIDO	</t>
        </is>
      </c>
      <c r="D1851" t="n">
        <v>3.7129</v>
      </c>
      <c r="E1851" t="n">
        <v>26.93</v>
      </c>
      <c r="F1851" t="n">
        <v>23.92</v>
      </c>
      <c r="G1851" t="n">
        <v>179.41</v>
      </c>
      <c r="H1851" t="n">
        <v>2.38</v>
      </c>
      <c r="I1851" t="n">
        <v>8</v>
      </c>
      <c r="J1851" t="n">
        <v>293.29</v>
      </c>
      <c r="K1851" t="n">
        <v>56.94</v>
      </c>
      <c r="L1851" t="n">
        <v>39.25</v>
      </c>
      <c r="M1851" t="n">
        <v>6</v>
      </c>
      <c r="N1851" t="n">
        <v>82.09</v>
      </c>
      <c r="O1851" t="n">
        <v>36406.19</v>
      </c>
      <c r="P1851" t="n">
        <v>352.64</v>
      </c>
      <c r="Q1851" t="n">
        <v>452.57</v>
      </c>
      <c r="R1851" t="n">
        <v>68.79000000000001</v>
      </c>
      <c r="S1851" t="n">
        <v>57.64</v>
      </c>
      <c r="T1851" t="n">
        <v>3494.14</v>
      </c>
      <c r="U1851" t="n">
        <v>0.84</v>
      </c>
      <c r="V1851" t="n">
        <v>0.89</v>
      </c>
      <c r="W1851" t="n">
        <v>6.81</v>
      </c>
      <c r="X1851" t="n">
        <v>0.2</v>
      </c>
      <c r="Y1851" t="n">
        <v>1</v>
      </c>
      <c r="Z1851" t="n">
        <v>10</v>
      </c>
    </row>
    <row r="1852">
      <c r="A1852" t="n">
        <v>154</v>
      </c>
      <c r="B1852" t="n">
        <v>115</v>
      </c>
      <c r="C1852" t="inlineStr">
        <is>
          <t xml:space="preserve">CONCLUIDO	</t>
        </is>
      </c>
      <c r="D1852" t="n">
        <v>3.7131</v>
      </c>
      <c r="E1852" t="n">
        <v>26.93</v>
      </c>
      <c r="F1852" t="n">
        <v>23.92</v>
      </c>
      <c r="G1852" t="n">
        <v>179.4</v>
      </c>
      <c r="H1852" t="n">
        <v>2.39</v>
      </c>
      <c r="I1852" t="n">
        <v>8</v>
      </c>
      <c r="J1852" t="n">
        <v>293.8</v>
      </c>
      <c r="K1852" t="n">
        <v>56.94</v>
      </c>
      <c r="L1852" t="n">
        <v>39.5</v>
      </c>
      <c r="M1852" t="n">
        <v>6</v>
      </c>
      <c r="N1852" t="n">
        <v>82.36</v>
      </c>
      <c r="O1852" t="n">
        <v>36469.64</v>
      </c>
      <c r="P1852" t="n">
        <v>352.17</v>
      </c>
      <c r="Q1852" t="n">
        <v>452.56</v>
      </c>
      <c r="R1852" t="n">
        <v>68.69</v>
      </c>
      <c r="S1852" t="n">
        <v>57.64</v>
      </c>
      <c r="T1852" t="n">
        <v>3441.07</v>
      </c>
      <c r="U1852" t="n">
        <v>0.84</v>
      </c>
      <c r="V1852" t="n">
        <v>0.89</v>
      </c>
      <c r="W1852" t="n">
        <v>6.81</v>
      </c>
      <c r="X1852" t="n">
        <v>0.2</v>
      </c>
      <c r="Y1852" t="n">
        <v>1</v>
      </c>
      <c r="Z1852" t="n">
        <v>10</v>
      </c>
    </row>
    <row r="1853">
      <c r="A1853" t="n">
        <v>155</v>
      </c>
      <c r="B1853" t="n">
        <v>115</v>
      </c>
      <c r="C1853" t="inlineStr">
        <is>
          <t xml:space="preserve">CONCLUIDO	</t>
        </is>
      </c>
      <c r="D1853" t="n">
        <v>3.7135</v>
      </c>
      <c r="E1853" t="n">
        <v>26.93</v>
      </c>
      <c r="F1853" t="n">
        <v>23.92</v>
      </c>
      <c r="G1853" t="n">
        <v>179.38</v>
      </c>
      <c r="H1853" t="n">
        <v>2.41</v>
      </c>
      <c r="I1853" t="n">
        <v>8</v>
      </c>
      <c r="J1853" t="n">
        <v>294.32</v>
      </c>
      <c r="K1853" t="n">
        <v>56.94</v>
      </c>
      <c r="L1853" t="n">
        <v>39.75</v>
      </c>
      <c r="M1853" t="n">
        <v>6</v>
      </c>
      <c r="N1853" t="n">
        <v>82.62</v>
      </c>
      <c r="O1853" t="n">
        <v>36533.2</v>
      </c>
      <c r="P1853" t="n">
        <v>351.7</v>
      </c>
      <c r="Q1853" t="n">
        <v>452.55</v>
      </c>
      <c r="R1853" t="n">
        <v>68.65000000000001</v>
      </c>
      <c r="S1853" t="n">
        <v>57.64</v>
      </c>
      <c r="T1853" t="n">
        <v>3425.16</v>
      </c>
      <c r="U1853" t="n">
        <v>0.84</v>
      </c>
      <c r="V1853" t="n">
        <v>0.89</v>
      </c>
      <c r="W1853" t="n">
        <v>6.81</v>
      </c>
      <c r="X1853" t="n">
        <v>0.19</v>
      </c>
      <c r="Y1853" t="n">
        <v>1</v>
      </c>
      <c r="Z1853" t="n">
        <v>10</v>
      </c>
    </row>
    <row r="1854">
      <c r="A1854" t="n">
        <v>156</v>
      </c>
      <c r="B1854" t="n">
        <v>115</v>
      </c>
      <c r="C1854" t="inlineStr">
        <is>
          <t xml:space="preserve">CONCLUIDO	</t>
        </is>
      </c>
      <c r="D1854" t="n">
        <v>3.7121</v>
      </c>
      <c r="E1854" t="n">
        <v>26.94</v>
      </c>
      <c r="F1854" t="n">
        <v>23.93</v>
      </c>
      <c r="G1854" t="n">
        <v>179.45</v>
      </c>
      <c r="H1854" t="n">
        <v>2.42</v>
      </c>
      <c r="I1854" t="n">
        <v>8</v>
      </c>
      <c r="J1854" t="n">
        <v>294.83</v>
      </c>
      <c r="K1854" t="n">
        <v>56.94</v>
      </c>
      <c r="L1854" t="n">
        <v>40</v>
      </c>
      <c r="M1854" t="n">
        <v>6</v>
      </c>
      <c r="N1854" t="n">
        <v>82.89</v>
      </c>
      <c r="O1854" t="n">
        <v>36596.87</v>
      </c>
      <c r="P1854" t="n">
        <v>351.39</v>
      </c>
      <c r="Q1854" t="n">
        <v>452.56</v>
      </c>
      <c r="R1854" t="n">
        <v>68.95999999999999</v>
      </c>
      <c r="S1854" t="n">
        <v>57.64</v>
      </c>
      <c r="T1854" t="n">
        <v>3575.77</v>
      </c>
      <c r="U1854" t="n">
        <v>0.84</v>
      </c>
      <c r="V1854" t="n">
        <v>0.89</v>
      </c>
      <c r="W1854" t="n">
        <v>6.81</v>
      </c>
      <c r="X1854" t="n">
        <v>0.2</v>
      </c>
      <c r="Y1854" t="n">
        <v>1</v>
      </c>
      <c r="Z1854" t="n">
        <v>10</v>
      </c>
    </row>
    <row r="1855">
      <c r="A1855" t="n">
        <v>0</v>
      </c>
      <c r="B1855" t="n">
        <v>35</v>
      </c>
      <c r="C1855" t="inlineStr">
        <is>
          <t xml:space="preserve">CONCLUIDO	</t>
        </is>
      </c>
      <c r="D1855" t="n">
        <v>3.018</v>
      </c>
      <c r="E1855" t="n">
        <v>33.13</v>
      </c>
      <c r="F1855" t="n">
        <v>28.45</v>
      </c>
      <c r="G1855" t="n">
        <v>10.54</v>
      </c>
      <c r="H1855" t="n">
        <v>0.22</v>
      </c>
      <c r="I1855" t="n">
        <v>162</v>
      </c>
      <c r="J1855" t="n">
        <v>80.84</v>
      </c>
      <c r="K1855" t="n">
        <v>35.1</v>
      </c>
      <c r="L1855" t="n">
        <v>1</v>
      </c>
      <c r="M1855" t="n">
        <v>160</v>
      </c>
      <c r="N1855" t="n">
        <v>9.74</v>
      </c>
      <c r="O1855" t="n">
        <v>10204.21</v>
      </c>
      <c r="P1855" t="n">
        <v>223.48</v>
      </c>
      <c r="Q1855" t="n">
        <v>452.96</v>
      </c>
      <c r="R1855" t="n">
        <v>216.01</v>
      </c>
      <c r="S1855" t="n">
        <v>57.64</v>
      </c>
      <c r="T1855" t="n">
        <v>76331.32000000001</v>
      </c>
      <c r="U1855" t="n">
        <v>0.27</v>
      </c>
      <c r="V1855" t="n">
        <v>0.75</v>
      </c>
      <c r="W1855" t="n">
        <v>7.07</v>
      </c>
      <c r="X1855" t="n">
        <v>4.72</v>
      </c>
      <c r="Y1855" t="n">
        <v>1</v>
      </c>
      <c r="Z1855" t="n">
        <v>10</v>
      </c>
    </row>
    <row r="1856">
      <c r="A1856" t="n">
        <v>1</v>
      </c>
      <c r="B1856" t="n">
        <v>35</v>
      </c>
      <c r="C1856" t="inlineStr">
        <is>
          <t xml:space="preserve">CONCLUIDO	</t>
        </is>
      </c>
      <c r="D1856" t="n">
        <v>3.1936</v>
      </c>
      <c r="E1856" t="n">
        <v>31.31</v>
      </c>
      <c r="F1856" t="n">
        <v>27.28</v>
      </c>
      <c r="G1856" t="n">
        <v>13.2</v>
      </c>
      <c r="H1856" t="n">
        <v>0.27</v>
      </c>
      <c r="I1856" t="n">
        <v>124</v>
      </c>
      <c r="J1856" t="n">
        <v>81.14</v>
      </c>
      <c r="K1856" t="n">
        <v>35.1</v>
      </c>
      <c r="L1856" t="n">
        <v>1.25</v>
      </c>
      <c r="M1856" t="n">
        <v>122</v>
      </c>
      <c r="N1856" t="n">
        <v>9.789999999999999</v>
      </c>
      <c r="O1856" t="n">
        <v>10241.25</v>
      </c>
      <c r="P1856" t="n">
        <v>213.4</v>
      </c>
      <c r="Q1856" t="n">
        <v>452.85</v>
      </c>
      <c r="R1856" t="n">
        <v>178.1</v>
      </c>
      <c r="S1856" t="n">
        <v>57.64</v>
      </c>
      <c r="T1856" t="n">
        <v>57566.34</v>
      </c>
      <c r="U1856" t="n">
        <v>0.32</v>
      </c>
      <c r="V1856" t="n">
        <v>0.78</v>
      </c>
      <c r="W1856" t="n">
        <v>7</v>
      </c>
      <c r="X1856" t="n">
        <v>3.55</v>
      </c>
      <c r="Y1856" t="n">
        <v>1</v>
      </c>
      <c r="Z1856" t="n">
        <v>10</v>
      </c>
    </row>
    <row r="1857">
      <c r="A1857" t="n">
        <v>2</v>
      </c>
      <c r="B1857" t="n">
        <v>35</v>
      </c>
      <c r="C1857" t="inlineStr">
        <is>
          <t xml:space="preserve">CONCLUIDO	</t>
        </is>
      </c>
      <c r="D1857" t="n">
        <v>3.3044</v>
      </c>
      <c r="E1857" t="n">
        <v>30.26</v>
      </c>
      <c r="F1857" t="n">
        <v>26.63</v>
      </c>
      <c r="G1857" t="n">
        <v>15.82</v>
      </c>
      <c r="H1857" t="n">
        <v>0.32</v>
      </c>
      <c r="I1857" t="n">
        <v>101</v>
      </c>
      <c r="J1857" t="n">
        <v>81.44</v>
      </c>
      <c r="K1857" t="n">
        <v>35.1</v>
      </c>
      <c r="L1857" t="n">
        <v>1.5</v>
      </c>
      <c r="M1857" t="n">
        <v>99</v>
      </c>
      <c r="N1857" t="n">
        <v>9.84</v>
      </c>
      <c r="O1857" t="n">
        <v>10278.32</v>
      </c>
      <c r="P1857" t="n">
        <v>207.39</v>
      </c>
      <c r="Q1857" t="n">
        <v>452.99</v>
      </c>
      <c r="R1857" t="n">
        <v>156.84</v>
      </c>
      <c r="S1857" t="n">
        <v>57.64</v>
      </c>
      <c r="T1857" t="n">
        <v>47055.21</v>
      </c>
      <c r="U1857" t="n">
        <v>0.37</v>
      </c>
      <c r="V1857" t="n">
        <v>0.8</v>
      </c>
      <c r="W1857" t="n">
        <v>6.96</v>
      </c>
      <c r="X1857" t="n">
        <v>2.9</v>
      </c>
      <c r="Y1857" t="n">
        <v>1</v>
      </c>
      <c r="Z1857" t="n">
        <v>10</v>
      </c>
    </row>
    <row r="1858">
      <c r="A1858" t="n">
        <v>3</v>
      </c>
      <c r="B1858" t="n">
        <v>35</v>
      </c>
      <c r="C1858" t="inlineStr">
        <is>
          <t xml:space="preserve">CONCLUIDO	</t>
        </is>
      </c>
      <c r="D1858" t="n">
        <v>3.3946</v>
      </c>
      <c r="E1858" t="n">
        <v>29.46</v>
      </c>
      <c r="F1858" t="n">
        <v>26.12</v>
      </c>
      <c r="G1858" t="n">
        <v>18.66</v>
      </c>
      <c r="H1858" t="n">
        <v>0.38</v>
      </c>
      <c r="I1858" t="n">
        <v>84</v>
      </c>
      <c r="J1858" t="n">
        <v>81.73999999999999</v>
      </c>
      <c r="K1858" t="n">
        <v>35.1</v>
      </c>
      <c r="L1858" t="n">
        <v>1.75</v>
      </c>
      <c r="M1858" t="n">
        <v>82</v>
      </c>
      <c r="N1858" t="n">
        <v>9.890000000000001</v>
      </c>
      <c r="O1858" t="n">
        <v>10315.41</v>
      </c>
      <c r="P1858" t="n">
        <v>202.54</v>
      </c>
      <c r="Q1858" t="n">
        <v>452.83</v>
      </c>
      <c r="R1858" t="n">
        <v>140.13</v>
      </c>
      <c r="S1858" t="n">
        <v>57.64</v>
      </c>
      <c r="T1858" t="n">
        <v>38782.12</v>
      </c>
      <c r="U1858" t="n">
        <v>0.41</v>
      </c>
      <c r="V1858" t="n">
        <v>0.8100000000000001</v>
      </c>
      <c r="W1858" t="n">
        <v>6.93</v>
      </c>
      <c r="X1858" t="n">
        <v>2.39</v>
      </c>
      <c r="Y1858" t="n">
        <v>1</v>
      </c>
      <c r="Z1858" t="n">
        <v>10</v>
      </c>
    </row>
    <row r="1859">
      <c r="A1859" t="n">
        <v>4</v>
      </c>
      <c r="B1859" t="n">
        <v>35</v>
      </c>
      <c r="C1859" t="inlineStr">
        <is>
          <t xml:space="preserve">CONCLUIDO	</t>
        </is>
      </c>
      <c r="D1859" t="n">
        <v>3.4522</v>
      </c>
      <c r="E1859" t="n">
        <v>28.97</v>
      </c>
      <c r="F1859" t="n">
        <v>25.82</v>
      </c>
      <c r="G1859" t="n">
        <v>21.22</v>
      </c>
      <c r="H1859" t="n">
        <v>0.43</v>
      </c>
      <c r="I1859" t="n">
        <v>73</v>
      </c>
      <c r="J1859" t="n">
        <v>82.04000000000001</v>
      </c>
      <c r="K1859" t="n">
        <v>35.1</v>
      </c>
      <c r="L1859" t="n">
        <v>2</v>
      </c>
      <c r="M1859" t="n">
        <v>71</v>
      </c>
      <c r="N1859" t="n">
        <v>9.94</v>
      </c>
      <c r="O1859" t="n">
        <v>10352.53</v>
      </c>
      <c r="P1859" t="n">
        <v>199.2</v>
      </c>
      <c r="Q1859" t="n">
        <v>452.7</v>
      </c>
      <c r="R1859" t="n">
        <v>130.91</v>
      </c>
      <c r="S1859" t="n">
        <v>57.64</v>
      </c>
      <c r="T1859" t="n">
        <v>34230.38</v>
      </c>
      <c r="U1859" t="n">
        <v>0.44</v>
      </c>
      <c r="V1859" t="n">
        <v>0.82</v>
      </c>
      <c r="W1859" t="n">
        <v>6.9</v>
      </c>
      <c r="X1859" t="n">
        <v>2.09</v>
      </c>
      <c r="Y1859" t="n">
        <v>1</v>
      </c>
      <c r="Z1859" t="n">
        <v>10</v>
      </c>
    </row>
    <row r="1860">
      <c r="A1860" t="n">
        <v>5</v>
      </c>
      <c r="B1860" t="n">
        <v>35</v>
      </c>
      <c r="C1860" t="inlineStr">
        <is>
          <t xml:space="preserve">CONCLUIDO	</t>
        </is>
      </c>
      <c r="D1860" t="n">
        <v>3.5039</v>
      </c>
      <c r="E1860" t="n">
        <v>28.54</v>
      </c>
      <c r="F1860" t="n">
        <v>25.55</v>
      </c>
      <c r="G1860" t="n">
        <v>23.95</v>
      </c>
      <c r="H1860" t="n">
        <v>0.48</v>
      </c>
      <c r="I1860" t="n">
        <v>64</v>
      </c>
      <c r="J1860" t="n">
        <v>82.34</v>
      </c>
      <c r="K1860" t="n">
        <v>35.1</v>
      </c>
      <c r="L1860" t="n">
        <v>2.25</v>
      </c>
      <c r="M1860" t="n">
        <v>62</v>
      </c>
      <c r="N1860" t="n">
        <v>9.99</v>
      </c>
      <c r="O1860" t="n">
        <v>10389.66</v>
      </c>
      <c r="P1860" t="n">
        <v>196.12</v>
      </c>
      <c r="Q1860" t="n">
        <v>452.67</v>
      </c>
      <c r="R1860" t="n">
        <v>121.63</v>
      </c>
      <c r="S1860" t="n">
        <v>57.64</v>
      </c>
      <c r="T1860" t="n">
        <v>29632.8</v>
      </c>
      <c r="U1860" t="n">
        <v>0.47</v>
      </c>
      <c r="V1860" t="n">
        <v>0.83</v>
      </c>
      <c r="W1860" t="n">
        <v>6.9</v>
      </c>
      <c r="X1860" t="n">
        <v>1.82</v>
      </c>
      <c r="Y1860" t="n">
        <v>1</v>
      </c>
      <c r="Z1860" t="n">
        <v>10</v>
      </c>
    </row>
    <row r="1861">
      <c r="A1861" t="n">
        <v>6</v>
      </c>
      <c r="B1861" t="n">
        <v>35</v>
      </c>
      <c r="C1861" t="inlineStr">
        <is>
          <t xml:space="preserve">CONCLUIDO	</t>
        </is>
      </c>
      <c r="D1861" t="n">
        <v>3.5438</v>
      </c>
      <c r="E1861" t="n">
        <v>28.22</v>
      </c>
      <c r="F1861" t="n">
        <v>25.34</v>
      </c>
      <c r="G1861" t="n">
        <v>26.68</v>
      </c>
      <c r="H1861" t="n">
        <v>0.53</v>
      </c>
      <c r="I1861" t="n">
        <v>57</v>
      </c>
      <c r="J1861" t="n">
        <v>82.65000000000001</v>
      </c>
      <c r="K1861" t="n">
        <v>35.1</v>
      </c>
      <c r="L1861" t="n">
        <v>2.5</v>
      </c>
      <c r="M1861" t="n">
        <v>55</v>
      </c>
      <c r="N1861" t="n">
        <v>10.04</v>
      </c>
      <c r="O1861" t="n">
        <v>10426.82</v>
      </c>
      <c r="P1861" t="n">
        <v>193.61</v>
      </c>
      <c r="Q1861" t="n">
        <v>452.76</v>
      </c>
      <c r="R1861" t="n">
        <v>115.08</v>
      </c>
      <c r="S1861" t="n">
        <v>57.64</v>
      </c>
      <c r="T1861" t="n">
        <v>26394.71</v>
      </c>
      <c r="U1861" t="n">
        <v>0.5</v>
      </c>
      <c r="V1861" t="n">
        <v>0.84</v>
      </c>
      <c r="W1861" t="n">
        <v>6.88</v>
      </c>
      <c r="X1861" t="n">
        <v>1.62</v>
      </c>
      <c r="Y1861" t="n">
        <v>1</v>
      </c>
      <c r="Z1861" t="n">
        <v>10</v>
      </c>
    </row>
    <row r="1862">
      <c r="A1862" t="n">
        <v>7</v>
      </c>
      <c r="B1862" t="n">
        <v>35</v>
      </c>
      <c r="C1862" t="inlineStr">
        <is>
          <t xml:space="preserve">CONCLUIDO	</t>
        </is>
      </c>
      <c r="D1862" t="n">
        <v>3.5798</v>
      </c>
      <c r="E1862" t="n">
        <v>27.93</v>
      </c>
      <c r="F1862" t="n">
        <v>25.16</v>
      </c>
      <c r="G1862" t="n">
        <v>29.6</v>
      </c>
      <c r="H1862" t="n">
        <v>0.58</v>
      </c>
      <c r="I1862" t="n">
        <v>51</v>
      </c>
      <c r="J1862" t="n">
        <v>82.95</v>
      </c>
      <c r="K1862" t="n">
        <v>35.1</v>
      </c>
      <c r="L1862" t="n">
        <v>2.75</v>
      </c>
      <c r="M1862" t="n">
        <v>49</v>
      </c>
      <c r="N1862" t="n">
        <v>10.1</v>
      </c>
      <c r="O1862" t="n">
        <v>10463.99</v>
      </c>
      <c r="P1862" t="n">
        <v>191.27</v>
      </c>
      <c r="Q1862" t="n">
        <v>452.66</v>
      </c>
      <c r="R1862" t="n">
        <v>109.23</v>
      </c>
      <c r="S1862" t="n">
        <v>57.64</v>
      </c>
      <c r="T1862" t="n">
        <v>23500.38</v>
      </c>
      <c r="U1862" t="n">
        <v>0.53</v>
      </c>
      <c r="V1862" t="n">
        <v>0.84</v>
      </c>
      <c r="W1862" t="n">
        <v>6.88</v>
      </c>
      <c r="X1862" t="n">
        <v>1.44</v>
      </c>
      <c r="Y1862" t="n">
        <v>1</v>
      </c>
      <c r="Z1862" t="n">
        <v>10</v>
      </c>
    </row>
    <row r="1863">
      <c r="A1863" t="n">
        <v>8</v>
      </c>
      <c r="B1863" t="n">
        <v>35</v>
      </c>
      <c r="C1863" t="inlineStr">
        <is>
          <t xml:space="preserve">CONCLUIDO	</t>
        </is>
      </c>
      <c r="D1863" t="n">
        <v>3.6039</v>
      </c>
      <c r="E1863" t="n">
        <v>27.75</v>
      </c>
      <c r="F1863" t="n">
        <v>25.05</v>
      </c>
      <c r="G1863" t="n">
        <v>31.97</v>
      </c>
      <c r="H1863" t="n">
        <v>0.63</v>
      </c>
      <c r="I1863" t="n">
        <v>47</v>
      </c>
      <c r="J1863" t="n">
        <v>83.25</v>
      </c>
      <c r="K1863" t="n">
        <v>35.1</v>
      </c>
      <c r="L1863" t="n">
        <v>3</v>
      </c>
      <c r="M1863" t="n">
        <v>45</v>
      </c>
      <c r="N1863" t="n">
        <v>10.15</v>
      </c>
      <c r="O1863" t="n">
        <v>10501.19</v>
      </c>
      <c r="P1863" t="n">
        <v>189.57</v>
      </c>
      <c r="Q1863" t="n">
        <v>452.63</v>
      </c>
      <c r="R1863" t="n">
        <v>105.43</v>
      </c>
      <c r="S1863" t="n">
        <v>57.64</v>
      </c>
      <c r="T1863" t="n">
        <v>21619.32</v>
      </c>
      <c r="U1863" t="n">
        <v>0.55</v>
      </c>
      <c r="V1863" t="n">
        <v>0.85</v>
      </c>
      <c r="W1863" t="n">
        <v>6.87</v>
      </c>
      <c r="X1863" t="n">
        <v>1.32</v>
      </c>
      <c r="Y1863" t="n">
        <v>1</v>
      </c>
      <c r="Z1863" t="n">
        <v>10</v>
      </c>
    </row>
    <row r="1864">
      <c r="A1864" t="n">
        <v>9</v>
      </c>
      <c r="B1864" t="n">
        <v>35</v>
      </c>
      <c r="C1864" t="inlineStr">
        <is>
          <t xml:space="preserve">CONCLUIDO	</t>
        </is>
      </c>
      <c r="D1864" t="n">
        <v>3.629</v>
      </c>
      <c r="E1864" t="n">
        <v>27.56</v>
      </c>
      <c r="F1864" t="n">
        <v>24.92</v>
      </c>
      <c r="G1864" t="n">
        <v>34.78</v>
      </c>
      <c r="H1864" t="n">
        <v>0.68</v>
      </c>
      <c r="I1864" t="n">
        <v>43</v>
      </c>
      <c r="J1864" t="n">
        <v>83.55</v>
      </c>
      <c r="K1864" t="n">
        <v>35.1</v>
      </c>
      <c r="L1864" t="n">
        <v>3.25</v>
      </c>
      <c r="M1864" t="n">
        <v>41</v>
      </c>
      <c r="N1864" t="n">
        <v>10.2</v>
      </c>
      <c r="O1864" t="n">
        <v>10538.42</v>
      </c>
      <c r="P1864" t="n">
        <v>187.57</v>
      </c>
      <c r="Q1864" t="n">
        <v>452.66</v>
      </c>
      <c r="R1864" t="n">
        <v>101.18</v>
      </c>
      <c r="S1864" t="n">
        <v>57.64</v>
      </c>
      <c r="T1864" t="n">
        <v>19513.46</v>
      </c>
      <c r="U1864" t="n">
        <v>0.57</v>
      </c>
      <c r="V1864" t="n">
        <v>0.85</v>
      </c>
      <c r="W1864" t="n">
        <v>6.87</v>
      </c>
      <c r="X1864" t="n">
        <v>1.2</v>
      </c>
      <c r="Y1864" t="n">
        <v>1</v>
      </c>
      <c r="Z1864" t="n">
        <v>10</v>
      </c>
    </row>
    <row r="1865">
      <c r="A1865" t="n">
        <v>10</v>
      </c>
      <c r="B1865" t="n">
        <v>35</v>
      </c>
      <c r="C1865" t="inlineStr">
        <is>
          <t xml:space="preserve">CONCLUIDO	</t>
        </is>
      </c>
      <c r="D1865" t="n">
        <v>3.6533</v>
      </c>
      <c r="E1865" t="n">
        <v>27.37</v>
      </c>
      <c r="F1865" t="n">
        <v>24.81</v>
      </c>
      <c r="G1865" t="n">
        <v>38.17</v>
      </c>
      <c r="H1865" t="n">
        <v>0.73</v>
      </c>
      <c r="I1865" t="n">
        <v>39</v>
      </c>
      <c r="J1865" t="n">
        <v>83.84999999999999</v>
      </c>
      <c r="K1865" t="n">
        <v>35.1</v>
      </c>
      <c r="L1865" t="n">
        <v>3.5</v>
      </c>
      <c r="M1865" t="n">
        <v>37</v>
      </c>
      <c r="N1865" t="n">
        <v>10.25</v>
      </c>
      <c r="O1865" t="n">
        <v>10575.66</v>
      </c>
      <c r="P1865" t="n">
        <v>185.57</v>
      </c>
      <c r="Q1865" t="n">
        <v>452.66</v>
      </c>
      <c r="R1865" t="n">
        <v>97.56</v>
      </c>
      <c r="S1865" t="n">
        <v>57.64</v>
      </c>
      <c r="T1865" t="n">
        <v>17723.07</v>
      </c>
      <c r="U1865" t="n">
        <v>0.59</v>
      </c>
      <c r="V1865" t="n">
        <v>0.85</v>
      </c>
      <c r="W1865" t="n">
        <v>6.86</v>
      </c>
      <c r="X1865" t="n">
        <v>1.08</v>
      </c>
      <c r="Y1865" t="n">
        <v>1</v>
      </c>
      <c r="Z1865" t="n">
        <v>10</v>
      </c>
    </row>
    <row r="1866">
      <c r="A1866" t="n">
        <v>11</v>
      </c>
      <c r="B1866" t="n">
        <v>35</v>
      </c>
      <c r="C1866" t="inlineStr">
        <is>
          <t xml:space="preserve">CONCLUIDO	</t>
        </is>
      </c>
      <c r="D1866" t="n">
        <v>3.6648</v>
      </c>
      <c r="E1866" t="n">
        <v>27.29</v>
      </c>
      <c r="F1866" t="n">
        <v>24.76</v>
      </c>
      <c r="G1866" t="n">
        <v>40.15</v>
      </c>
      <c r="H1866" t="n">
        <v>0.78</v>
      </c>
      <c r="I1866" t="n">
        <v>37</v>
      </c>
      <c r="J1866" t="n">
        <v>84.15000000000001</v>
      </c>
      <c r="K1866" t="n">
        <v>35.1</v>
      </c>
      <c r="L1866" t="n">
        <v>3.75</v>
      </c>
      <c r="M1866" t="n">
        <v>35</v>
      </c>
      <c r="N1866" t="n">
        <v>10.3</v>
      </c>
      <c r="O1866" t="n">
        <v>10612.93</v>
      </c>
      <c r="P1866" t="n">
        <v>184.68</v>
      </c>
      <c r="Q1866" t="n">
        <v>452.71</v>
      </c>
      <c r="R1866" t="n">
        <v>95.81999999999999</v>
      </c>
      <c r="S1866" t="n">
        <v>57.64</v>
      </c>
      <c r="T1866" t="n">
        <v>16862.97</v>
      </c>
      <c r="U1866" t="n">
        <v>0.6</v>
      </c>
      <c r="V1866" t="n">
        <v>0.86</v>
      </c>
      <c r="W1866" t="n">
        <v>6.86</v>
      </c>
      <c r="X1866" t="n">
        <v>1.03</v>
      </c>
      <c r="Y1866" t="n">
        <v>1</v>
      </c>
      <c r="Z1866" t="n">
        <v>10</v>
      </c>
    </row>
    <row r="1867">
      <c r="A1867" t="n">
        <v>12</v>
      </c>
      <c r="B1867" t="n">
        <v>35</v>
      </c>
      <c r="C1867" t="inlineStr">
        <is>
          <t xml:space="preserve">CONCLUIDO	</t>
        </is>
      </c>
      <c r="D1867" t="n">
        <v>3.6869</v>
      </c>
      <c r="E1867" t="n">
        <v>27.12</v>
      </c>
      <c r="F1867" t="n">
        <v>24.65</v>
      </c>
      <c r="G1867" t="n">
        <v>43.49</v>
      </c>
      <c r="H1867" t="n">
        <v>0.83</v>
      </c>
      <c r="I1867" t="n">
        <v>34</v>
      </c>
      <c r="J1867" t="n">
        <v>84.45999999999999</v>
      </c>
      <c r="K1867" t="n">
        <v>35.1</v>
      </c>
      <c r="L1867" t="n">
        <v>4</v>
      </c>
      <c r="M1867" t="n">
        <v>32</v>
      </c>
      <c r="N1867" t="n">
        <v>10.36</v>
      </c>
      <c r="O1867" t="n">
        <v>10650.22</v>
      </c>
      <c r="P1867" t="n">
        <v>182.53</v>
      </c>
      <c r="Q1867" t="n">
        <v>452.61</v>
      </c>
      <c r="R1867" t="n">
        <v>92.36</v>
      </c>
      <c r="S1867" t="n">
        <v>57.64</v>
      </c>
      <c r="T1867" t="n">
        <v>15147.61</v>
      </c>
      <c r="U1867" t="n">
        <v>0.62</v>
      </c>
      <c r="V1867" t="n">
        <v>0.86</v>
      </c>
      <c r="W1867" t="n">
        <v>6.85</v>
      </c>
      <c r="X1867" t="n">
        <v>0.92</v>
      </c>
      <c r="Y1867" t="n">
        <v>1</v>
      </c>
      <c r="Z1867" t="n">
        <v>10</v>
      </c>
    </row>
    <row r="1868">
      <c r="A1868" t="n">
        <v>13</v>
      </c>
      <c r="B1868" t="n">
        <v>35</v>
      </c>
      <c r="C1868" t="inlineStr">
        <is>
          <t xml:space="preserve">CONCLUIDO	</t>
        </is>
      </c>
      <c r="D1868" t="n">
        <v>3.6929</v>
      </c>
      <c r="E1868" t="n">
        <v>27.08</v>
      </c>
      <c r="F1868" t="n">
        <v>24.64</v>
      </c>
      <c r="G1868" t="n">
        <v>46.19</v>
      </c>
      <c r="H1868" t="n">
        <v>0.88</v>
      </c>
      <c r="I1868" t="n">
        <v>32</v>
      </c>
      <c r="J1868" t="n">
        <v>84.76000000000001</v>
      </c>
      <c r="K1868" t="n">
        <v>35.1</v>
      </c>
      <c r="L1868" t="n">
        <v>4.25</v>
      </c>
      <c r="M1868" t="n">
        <v>30</v>
      </c>
      <c r="N1868" t="n">
        <v>10.41</v>
      </c>
      <c r="O1868" t="n">
        <v>10687.53</v>
      </c>
      <c r="P1868" t="n">
        <v>181.57</v>
      </c>
      <c r="Q1868" t="n">
        <v>452.58</v>
      </c>
      <c r="R1868" t="n">
        <v>91.8</v>
      </c>
      <c r="S1868" t="n">
        <v>57.64</v>
      </c>
      <c r="T1868" t="n">
        <v>14877.13</v>
      </c>
      <c r="U1868" t="n">
        <v>0.63</v>
      </c>
      <c r="V1868" t="n">
        <v>0.86</v>
      </c>
      <c r="W1868" t="n">
        <v>6.85</v>
      </c>
      <c r="X1868" t="n">
        <v>0.91</v>
      </c>
      <c r="Y1868" t="n">
        <v>1</v>
      </c>
      <c r="Z1868" t="n">
        <v>10</v>
      </c>
    </row>
    <row r="1869">
      <c r="A1869" t="n">
        <v>14</v>
      </c>
      <c r="B1869" t="n">
        <v>35</v>
      </c>
      <c r="C1869" t="inlineStr">
        <is>
          <t xml:space="preserve">CONCLUIDO	</t>
        </is>
      </c>
      <c r="D1869" t="n">
        <v>3.7087</v>
      </c>
      <c r="E1869" t="n">
        <v>26.96</v>
      </c>
      <c r="F1869" t="n">
        <v>24.56</v>
      </c>
      <c r="G1869" t="n">
        <v>49.11</v>
      </c>
      <c r="H1869" t="n">
        <v>0.93</v>
      </c>
      <c r="I1869" t="n">
        <v>30</v>
      </c>
      <c r="J1869" t="n">
        <v>85.06</v>
      </c>
      <c r="K1869" t="n">
        <v>35.1</v>
      </c>
      <c r="L1869" t="n">
        <v>4.5</v>
      </c>
      <c r="M1869" t="n">
        <v>28</v>
      </c>
      <c r="N1869" t="n">
        <v>10.46</v>
      </c>
      <c r="O1869" t="n">
        <v>10724.86</v>
      </c>
      <c r="P1869" t="n">
        <v>180.17</v>
      </c>
      <c r="Q1869" t="n">
        <v>452.63</v>
      </c>
      <c r="R1869" t="n">
        <v>89.36</v>
      </c>
      <c r="S1869" t="n">
        <v>57.64</v>
      </c>
      <c r="T1869" t="n">
        <v>13667.49</v>
      </c>
      <c r="U1869" t="n">
        <v>0.65</v>
      </c>
      <c r="V1869" t="n">
        <v>0.86</v>
      </c>
      <c r="W1869" t="n">
        <v>6.84</v>
      </c>
      <c r="X1869" t="n">
        <v>0.83</v>
      </c>
      <c r="Y1869" t="n">
        <v>1</v>
      </c>
      <c r="Z1869" t="n">
        <v>10</v>
      </c>
    </row>
    <row r="1870">
      <c r="A1870" t="n">
        <v>15</v>
      </c>
      <c r="B1870" t="n">
        <v>35</v>
      </c>
      <c r="C1870" t="inlineStr">
        <is>
          <t xml:space="preserve">CONCLUIDO	</t>
        </is>
      </c>
      <c r="D1870" t="n">
        <v>3.7202</v>
      </c>
      <c r="E1870" t="n">
        <v>26.88</v>
      </c>
      <c r="F1870" t="n">
        <v>24.51</v>
      </c>
      <c r="G1870" t="n">
        <v>52.51</v>
      </c>
      <c r="H1870" t="n">
        <v>0.98</v>
      </c>
      <c r="I1870" t="n">
        <v>28</v>
      </c>
      <c r="J1870" t="n">
        <v>85.36</v>
      </c>
      <c r="K1870" t="n">
        <v>35.1</v>
      </c>
      <c r="L1870" t="n">
        <v>4.75</v>
      </c>
      <c r="M1870" t="n">
        <v>26</v>
      </c>
      <c r="N1870" t="n">
        <v>10.51</v>
      </c>
      <c r="O1870" t="n">
        <v>10762.22</v>
      </c>
      <c r="P1870" t="n">
        <v>178.81</v>
      </c>
      <c r="Q1870" t="n">
        <v>452.58</v>
      </c>
      <c r="R1870" t="n">
        <v>87.69</v>
      </c>
      <c r="S1870" t="n">
        <v>57.64</v>
      </c>
      <c r="T1870" t="n">
        <v>12842.92</v>
      </c>
      <c r="U1870" t="n">
        <v>0.66</v>
      </c>
      <c r="V1870" t="n">
        <v>0.87</v>
      </c>
      <c r="W1870" t="n">
        <v>6.84</v>
      </c>
      <c r="X1870" t="n">
        <v>0.78</v>
      </c>
      <c r="Y1870" t="n">
        <v>1</v>
      </c>
      <c r="Z1870" t="n">
        <v>10</v>
      </c>
    </row>
    <row r="1871">
      <c r="A1871" t="n">
        <v>16</v>
      </c>
      <c r="B1871" t="n">
        <v>35</v>
      </c>
      <c r="C1871" t="inlineStr">
        <is>
          <t xml:space="preserve">CONCLUIDO	</t>
        </is>
      </c>
      <c r="D1871" t="n">
        <v>3.7282</v>
      </c>
      <c r="E1871" t="n">
        <v>26.82</v>
      </c>
      <c r="F1871" t="n">
        <v>24.47</v>
      </c>
      <c r="G1871" t="n">
        <v>54.37</v>
      </c>
      <c r="H1871" t="n">
        <v>1.02</v>
      </c>
      <c r="I1871" t="n">
        <v>27</v>
      </c>
      <c r="J1871" t="n">
        <v>85.67</v>
      </c>
      <c r="K1871" t="n">
        <v>35.1</v>
      </c>
      <c r="L1871" t="n">
        <v>5</v>
      </c>
      <c r="M1871" t="n">
        <v>25</v>
      </c>
      <c r="N1871" t="n">
        <v>10.57</v>
      </c>
      <c r="O1871" t="n">
        <v>10799.59</v>
      </c>
      <c r="P1871" t="n">
        <v>177.35</v>
      </c>
      <c r="Q1871" t="n">
        <v>452.56</v>
      </c>
      <c r="R1871" t="n">
        <v>86.45</v>
      </c>
      <c r="S1871" t="n">
        <v>57.64</v>
      </c>
      <c r="T1871" t="n">
        <v>12227.64</v>
      </c>
      <c r="U1871" t="n">
        <v>0.67</v>
      </c>
      <c r="V1871" t="n">
        <v>0.87</v>
      </c>
      <c r="W1871" t="n">
        <v>6.84</v>
      </c>
      <c r="X1871" t="n">
        <v>0.74</v>
      </c>
      <c r="Y1871" t="n">
        <v>1</v>
      </c>
      <c r="Z1871" t="n">
        <v>10</v>
      </c>
    </row>
    <row r="1872">
      <c r="A1872" t="n">
        <v>17</v>
      </c>
      <c r="B1872" t="n">
        <v>35</v>
      </c>
      <c r="C1872" t="inlineStr">
        <is>
          <t xml:space="preserve">CONCLUIDO	</t>
        </is>
      </c>
      <c r="D1872" t="n">
        <v>3.7375</v>
      </c>
      <c r="E1872" t="n">
        <v>26.76</v>
      </c>
      <c r="F1872" t="n">
        <v>24.43</v>
      </c>
      <c r="G1872" t="n">
        <v>58.64</v>
      </c>
      <c r="H1872" t="n">
        <v>1.07</v>
      </c>
      <c r="I1872" t="n">
        <v>25</v>
      </c>
      <c r="J1872" t="n">
        <v>85.97</v>
      </c>
      <c r="K1872" t="n">
        <v>35.1</v>
      </c>
      <c r="L1872" t="n">
        <v>5.25</v>
      </c>
      <c r="M1872" t="n">
        <v>23</v>
      </c>
      <c r="N1872" t="n">
        <v>10.62</v>
      </c>
      <c r="O1872" t="n">
        <v>10836.99</v>
      </c>
      <c r="P1872" t="n">
        <v>175.84</v>
      </c>
      <c r="Q1872" t="n">
        <v>452.56</v>
      </c>
      <c r="R1872" t="n">
        <v>85.42</v>
      </c>
      <c r="S1872" t="n">
        <v>57.64</v>
      </c>
      <c r="T1872" t="n">
        <v>11721.59</v>
      </c>
      <c r="U1872" t="n">
        <v>0.67</v>
      </c>
      <c r="V1872" t="n">
        <v>0.87</v>
      </c>
      <c r="W1872" t="n">
        <v>6.84</v>
      </c>
      <c r="X1872" t="n">
        <v>0.71</v>
      </c>
      <c r="Y1872" t="n">
        <v>1</v>
      </c>
      <c r="Z1872" t="n">
        <v>10</v>
      </c>
    </row>
    <row r="1873">
      <c r="A1873" t="n">
        <v>18</v>
      </c>
      <c r="B1873" t="n">
        <v>35</v>
      </c>
      <c r="C1873" t="inlineStr">
        <is>
          <t xml:space="preserve">CONCLUIDO	</t>
        </is>
      </c>
      <c r="D1873" t="n">
        <v>3.749</v>
      </c>
      <c r="E1873" t="n">
        <v>26.67</v>
      </c>
      <c r="F1873" t="n">
        <v>24.37</v>
      </c>
      <c r="G1873" t="n">
        <v>60.92</v>
      </c>
      <c r="H1873" t="n">
        <v>1.12</v>
      </c>
      <c r="I1873" t="n">
        <v>24</v>
      </c>
      <c r="J1873" t="n">
        <v>86.27</v>
      </c>
      <c r="K1873" t="n">
        <v>35.1</v>
      </c>
      <c r="L1873" t="n">
        <v>5.5</v>
      </c>
      <c r="M1873" t="n">
        <v>22</v>
      </c>
      <c r="N1873" t="n">
        <v>10.67</v>
      </c>
      <c r="O1873" t="n">
        <v>10874.42</v>
      </c>
      <c r="P1873" t="n">
        <v>174.88</v>
      </c>
      <c r="Q1873" t="n">
        <v>452.65</v>
      </c>
      <c r="R1873" t="n">
        <v>83.64</v>
      </c>
      <c r="S1873" t="n">
        <v>57.64</v>
      </c>
      <c r="T1873" t="n">
        <v>10840.47</v>
      </c>
      <c r="U1873" t="n">
        <v>0.6899999999999999</v>
      </c>
      <c r="V1873" t="n">
        <v>0.87</v>
      </c>
      <c r="W1873" t="n">
        <v>6.82</v>
      </c>
      <c r="X1873" t="n">
        <v>0.64</v>
      </c>
      <c r="Y1873" t="n">
        <v>1</v>
      </c>
      <c r="Z1873" t="n">
        <v>10</v>
      </c>
    </row>
    <row r="1874">
      <c r="A1874" t="n">
        <v>19</v>
      </c>
      <c r="B1874" t="n">
        <v>35</v>
      </c>
      <c r="C1874" t="inlineStr">
        <is>
          <t xml:space="preserve">CONCLUIDO	</t>
        </is>
      </c>
      <c r="D1874" t="n">
        <v>3.7551</v>
      </c>
      <c r="E1874" t="n">
        <v>26.63</v>
      </c>
      <c r="F1874" t="n">
        <v>24.34</v>
      </c>
      <c r="G1874" t="n">
        <v>63.5</v>
      </c>
      <c r="H1874" t="n">
        <v>1.16</v>
      </c>
      <c r="I1874" t="n">
        <v>23</v>
      </c>
      <c r="J1874" t="n">
        <v>86.58</v>
      </c>
      <c r="K1874" t="n">
        <v>35.1</v>
      </c>
      <c r="L1874" t="n">
        <v>5.75</v>
      </c>
      <c r="M1874" t="n">
        <v>21</v>
      </c>
      <c r="N1874" t="n">
        <v>10.73</v>
      </c>
      <c r="O1874" t="n">
        <v>10911.86</v>
      </c>
      <c r="P1874" t="n">
        <v>173.32</v>
      </c>
      <c r="Q1874" t="n">
        <v>452.63</v>
      </c>
      <c r="R1874" t="n">
        <v>82.43000000000001</v>
      </c>
      <c r="S1874" t="n">
        <v>57.64</v>
      </c>
      <c r="T1874" t="n">
        <v>10239.77</v>
      </c>
      <c r="U1874" t="n">
        <v>0.7</v>
      </c>
      <c r="V1874" t="n">
        <v>0.87</v>
      </c>
      <c r="W1874" t="n">
        <v>6.83</v>
      </c>
      <c r="X1874" t="n">
        <v>0.62</v>
      </c>
      <c r="Y1874" t="n">
        <v>1</v>
      </c>
      <c r="Z1874" t="n">
        <v>10</v>
      </c>
    </row>
    <row r="1875">
      <c r="A1875" t="n">
        <v>20</v>
      </c>
      <c r="B1875" t="n">
        <v>35</v>
      </c>
      <c r="C1875" t="inlineStr">
        <is>
          <t xml:space="preserve">CONCLUIDO	</t>
        </is>
      </c>
      <c r="D1875" t="n">
        <v>3.7616</v>
      </c>
      <c r="E1875" t="n">
        <v>26.58</v>
      </c>
      <c r="F1875" t="n">
        <v>24.31</v>
      </c>
      <c r="G1875" t="n">
        <v>66.31</v>
      </c>
      <c r="H1875" t="n">
        <v>1.21</v>
      </c>
      <c r="I1875" t="n">
        <v>22</v>
      </c>
      <c r="J1875" t="n">
        <v>86.88</v>
      </c>
      <c r="K1875" t="n">
        <v>35.1</v>
      </c>
      <c r="L1875" t="n">
        <v>6</v>
      </c>
      <c r="M1875" t="n">
        <v>20</v>
      </c>
      <c r="N1875" t="n">
        <v>10.78</v>
      </c>
      <c r="O1875" t="n">
        <v>10949.33</v>
      </c>
      <c r="P1875" t="n">
        <v>172.09</v>
      </c>
      <c r="Q1875" t="n">
        <v>452.6</v>
      </c>
      <c r="R1875" t="n">
        <v>81.67</v>
      </c>
      <c r="S1875" t="n">
        <v>57.64</v>
      </c>
      <c r="T1875" t="n">
        <v>9864.42</v>
      </c>
      <c r="U1875" t="n">
        <v>0.71</v>
      </c>
      <c r="V1875" t="n">
        <v>0.87</v>
      </c>
      <c r="W1875" t="n">
        <v>6.82</v>
      </c>
      <c r="X1875" t="n">
        <v>0.59</v>
      </c>
      <c r="Y1875" t="n">
        <v>1</v>
      </c>
      <c r="Z1875" t="n">
        <v>10</v>
      </c>
    </row>
    <row r="1876">
      <c r="A1876" t="n">
        <v>21</v>
      </c>
      <c r="B1876" t="n">
        <v>35</v>
      </c>
      <c r="C1876" t="inlineStr">
        <is>
          <t xml:space="preserve">CONCLUIDO	</t>
        </is>
      </c>
      <c r="D1876" t="n">
        <v>3.767</v>
      </c>
      <c r="E1876" t="n">
        <v>26.55</v>
      </c>
      <c r="F1876" t="n">
        <v>24.29</v>
      </c>
      <c r="G1876" t="n">
        <v>69.41</v>
      </c>
      <c r="H1876" t="n">
        <v>1.26</v>
      </c>
      <c r="I1876" t="n">
        <v>21</v>
      </c>
      <c r="J1876" t="n">
        <v>87.19</v>
      </c>
      <c r="K1876" t="n">
        <v>35.1</v>
      </c>
      <c r="L1876" t="n">
        <v>6.25</v>
      </c>
      <c r="M1876" t="n">
        <v>19</v>
      </c>
      <c r="N1876" t="n">
        <v>10.83</v>
      </c>
      <c r="O1876" t="n">
        <v>10986.82</v>
      </c>
      <c r="P1876" t="n">
        <v>171.12</v>
      </c>
      <c r="Q1876" t="n">
        <v>452.62</v>
      </c>
      <c r="R1876" t="n">
        <v>80.88</v>
      </c>
      <c r="S1876" t="n">
        <v>57.64</v>
      </c>
      <c r="T1876" t="n">
        <v>9475.309999999999</v>
      </c>
      <c r="U1876" t="n">
        <v>0.71</v>
      </c>
      <c r="V1876" t="n">
        <v>0.87</v>
      </c>
      <c r="W1876" t="n">
        <v>6.83</v>
      </c>
      <c r="X1876" t="n">
        <v>0.57</v>
      </c>
      <c r="Y1876" t="n">
        <v>1</v>
      </c>
      <c r="Z1876" t="n">
        <v>10</v>
      </c>
    </row>
    <row r="1877">
      <c r="A1877" t="n">
        <v>22</v>
      </c>
      <c r="B1877" t="n">
        <v>35</v>
      </c>
      <c r="C1877" t="inlineStr">
        <is>
          <t xml:space="preserve">CONCLUIDO	</t>
        </is>
      </c>
      <c r="D1877" t="n">
        <v>3.773</v>
      </c>
      <c r="E1877" t="n">
        <v>26.5</v>
      </c>
      <c r="F1877" t="n">
        <v>24.27</v>
      </c>
      <c r="G1877" t="n">
        <v>72.8</v>
      </c>
      <c r="H1877" t="n">
        <v>1.3</v>
      </c>
      <c r="I1877" t="n">
        <v>20</v>
      </c>
      <c r="J1877" t="n">
        <v>87.48999999999999</v>
      </c>
      <c r="K1877" t="n">
        <v>35.1</v>
      </c>
      <c r="L1877" t="n">
        <v>6.5</v>
      </c>
      <c r="M1877" t="n">
        <v>18</v>
      </c>
      <c r="N1877" t="n">
        <v>10.89</v>
      </c>
      <c r="O1877" t="n">
        <v>11024.33</v>
      </c>
      <c r="P1877" t="n">
        <v>169.86</v>
      </c>
      <c r="Q1877" t="n">
        <v>452.68</v>
      </c>
      <c r="R1877" t="n">
        <v>80.06999999999999</v>
      </c>
      <c r="S1877" t="n">
        <v>57.64</v>
      </c>
      <c r="T1877" t="n">
        <v>9072.790000000001</v>
      </c>
      <c r="U1877" t="n">
        <v>0.72</v>
      </c>
      <c r="V1877" t="n">
        <v>0.87</v>
      </c>
      <c r="W1877" t="n">
        <v>6.82</v>
      </c>
      <c r="X1877" t="n">
        <v>0.54</v>
      </c>
      <c r="Y1877" t="n">
        <v>1</v>
      </c>
      <c r="Z1877" t="n">
        <v>10</v>
      </c>
    </row>
    <row r="1878">
      <c r="A1878" t="n">
        <v>23</v>
      </c>
      <c r="B1878" t="n">
        <v>35</v>
      </c>
      <c r="C1878" t="inlineStr">
        <is>
          <t xml:space="preserve">CONCLUIDO	</t>
        </is>
      </c>
      <c r="D1878" t="n">
        <v>3.7789</v>
      </c>
      <c r="E1878" t="n">
        <v>26.46</v>
      </c>
      <c r="F1878" t="n">
        <v>24.24</v>
      </c>
      <c r="G1878" t="n">
        <v>76.56</v>
      </c>
      <c r="H1878" t="n">
        <v>1.35</v>
      </c>
      <c r="I1878" t="n">
        <v>19</v>
      </c>
      <c r="J1878" t="n">
        <v>87.79000000000001</v>
      </c>
      <c r="K1878" t="n">
        <v>35.1</v>
      </c>
      <c r="L1878" t="n">
        <v>6.75</v>
      </c>
      <c r="M1878" t="n">
        <v>17</v>
      </c>
      <c r="N1878" t="n">
        <v>10.94</v>
      </c>
      <c r="O1878" t="n">
        <v>11061.87</v>
      </c>
      <c r="P1878" t="n">
        <v>167.77</v>
      </c>
      <c r="Q1878" t="n">
        <v>452.58</v>
      </c>
      <c r="R1878" t="n">
        <v>79.27</v>
      </c>
      <c r="S1878" t="n">
        <v>57.64</v>
      </c>
      <c r="T1878" t="n">
        <v>8676.18</v>
      </c>
      <c r="U1878" t="n">
        <v>0.73</v>
      </c>
      <c r="V1878" t="n">
        <v>0.87</v>
      </c>
      <c r="W1878" t="n">
        <v>6.82</v>
      </c>
      <c r="X1878" t="n">
        <v>0.52</v>
      </c>
      <c r="Y1878" t="n">
        <v>1</v>
      </c>
      <c r="Z1878" t="n">
        <v>10</v>
      </c>
    </row>
    <row r="1879">
      <c r="A1879" t="n">
        <v>24</v>
      </c>
      <c r="B1879" t="n">
        <v>35</v>
      </c>
      <c r="C1879" t="inlineStr">
        <is>
          <t xml:space="preserve">CONCLUIDO	</t>
        </is>
      </c>
      <c r="D1879" t="n">
        <v>3.7798</v>
      </c>
      <c r="E1879" t="n">
        <v>26.46</v>
      </c>
      <c r="F1879" t="n">
        <v>24.24</v>
      </c>
      <c r="G1879" t="n">
        <v>76.54000000000001</v>
      </c>
      <c r="H1879" t="n">
        <v>1.39</v>
      </c>
      <c r="I1879" t="n">
        <v>19</v>
      </c>
      <c r="J1879" t="n">
        <v>88.09999999999999</v>
      </c>
      <c r="K1879" t="n">
        <v>35.1</v>
      </c>
      <c r="L1879" t="n">
        <v>7</v>
      </c>
      <c r="M1879" t="n">
        <v>17</v>
      </c>
      <c r="N1879" t="n">
        <v>11</v>
      </c>
      <c r="O1879" t="n">
        <v>11099.43</v>
      </c>
      <c r="P1879" t="n">
        <v>167</v>
      </c>
      <c r="Q1879" t="n">
        <v>452.59</v>
      </c>
      <c r="R1879" t="n">
        <v>79.11</v>
      </c>
      <c r="S1879" t="n">
        <v>57.64</v>
      </c>
      <c r="T1879" t="n">
        <v>8598.879999999999</v>
      </c>
      <c r="U1879" t="n">
        <v>0.73</v>
      </c>
      <c r="V1879" t="n">
        <v>0.87</v>
      </c>
      <c r="W1879" t="n">
        <v>6.82</v>
      </c>
      <c r="X1879" t="n">
        <v>0.51</v>
      </c>
      <c r="Y1879" t="n">
        <v>1</v>
      </c>
      <c r="Z1879" t="n">
        <v>10</v>
      </c>
    </row>
    <row r="1880">
      <c r="A1880" t="n">
        <v>25</v>
      </c>
      <c r="B1880" t="n">
        <v>35</v>
      </c>
      <c r="C1880" t="inlineStr">
        <is>
          <t xml:space="preserve">CONCLUIDO	</t>
        </is>
      </c>
      <c r="D1880" t="n">
        <v>3.7867</v>
      </c>
      <c r="E1880" t="n">
        <v>26.41</v>
      </c>
      <c r="F1880" t="n">
        <v>24.21</v>
      </c>
      <c r="G1880" t="n">
        <v>80.69</v>
      </c>
      <c r="H1880" t="n">
        <v>1.44</v>
      </c>
      <c r="I1880" t="n">
        <v>18</v>
      </c>
      <c r="J1880" t="n">
        <v>88.40000000000001</v>
      </c>
      <c r="K1880" t="n">
        <v>35.1</v>
      </c>
      <c r="L1880" t="n">
        <v>7.25</v>
      </c>
      <c r="M1880" t="n">
        <v>16</v>
      </c>
      <c r="N1880" t="n">
        <v>11.05</v>
      </c>
      <c r="O1880" t="n">
        <v>11137.01</v>
      </c>
      <c r="P1880" t="n">
        <v>166.07</v>
      </c>
      <c r="Q1880" t="n">
        <v>452.58</v>
      </c>
      <c r="R1880" t="n">
        <v>78</v>
      </c>
      <c r="S1880" t="n">
        <v>57.64</v>
      </c>
      <c r="T1880" t="n">
        <v>8046.55</v>
      </c>
      <c r="U1880" t="n">
        <v>0.74</v>
      </c>
      <c r="V1880" t="n">
        <v>0.88</v>
      </c>
      <c r="W1880" t="n">
        <v>6.83</v>
      </c>
      <c r="X1880" t="n">
        <v>0.48</v>
      </c>
      <c r="Y1880" t="n">
        <v>1</v>
      </c>
      <c r="Z1880" t="n">
        <v>10</v>
      </c>
    </row>
    <row r="1881">
      <c r="A1881" t="n">
        <v>26</v>
      </c>
      <c r="B1881" t="n">
        <v>35</v>
      </c>
      <c r="C1881" t="inlineStr">
        <is>
          <t xml:space="preserve">CONCLUIDO	</t>
        </is>
      </c>
      <c r="D1881" t="n">
        <v>3.7928</v>
      </c>
      <c r="E1881" t="n">
        <v>26.37</v>
      </c>
      <c r="F1881" t="n">
        <v>24.18</v>
      </c>
      <c r="G1881" t="n">
        <v>85.34999999999999</v>
      </c>
      <c r="H1881" t="n">
        <v>1.48</v>
      </c>
      <c r="I1881" t="n">
        <v>17</v>
      </c>
      <c r="J1881" t="n">
        <v>88.70999999999999</v>
      </c>
      <c r="K1881" t="n">
        <v>35.1</v>
      </c>
      <c r="L1881" t="n">
        <v>7.5</v>
      </c>
      <c r="M1881" t="n">
        <v>15</v>
      </c>
      <c r="N1881" t="n">
        <v>11.11</v>
      </c>
      <c r="O1881" t="n">
        <v>11174.61</v>
      </c>
      <c r="P1881" t="n">
        <v>164.61</v>
      </c>
      <c r="Q1881" t="n">
        <v>452.58</v>
      </c>
      <c r="R1881" t="n">
        <v>77.20999999999999</v>
      </c>
      <c r="S1881" t="n">
        <v>57.64</v>
      </c>
      <c r="T1881" t="n">
        <v>7656.26</v>
      </c>
      <c r="U1881" t="n">
        <v>0.75</v>
      </c>
      <c r="V1881" t="n">
        <v>0.88</v>
      </c>
      <c r="W1881" t="n">
        <v>6.82</v>
      </c>
      <c r="X1881" t="n">
        <v>0.46</v>
      </c>
      <c r="Y1881" t="n">
        <v>1</v>
      </c>
      <c r="Z1881" t="n">
        <v>10</v>
      </c>
    </row>
    <row r="1882">
      <c r="A1882" t="n">
        <v>27</v>
      </c>
      <c r="B1882" t="n">
        <v>35</v>
      </c>
      <c r="C1882" t="inlineStr">
        <is>
          <t xml:space="preserve">CONCLUIDO	</t>
        </is>
      </c>
      <c r="D1882" t="n">
        <v>3.7911</v>
      </c>
      <c r="E1882" t="n">
        <v>26.38</v>
      </c>
      <c r="F1882" t="n">
        <v>24.19</v>
      </c>
      <c r="G1882" t="n">
        <v>85.39</v>
      </c>
      <c r="H1882" t="n">
        <v>1.53</v>
      </c>
      <c r="I1882" t="n">
        <v>17</v>
      </c>
      <c r="J1882" t="n">
        <v>89.01000000000001</v>
      </c>
      <c r="K1882" t="n">
        <v>35.1</v>
      </c>
      <c r="L1882" t="n">
        <v>7.75</v>
      </c>
      <c r="M1882" t="n">
        <v>15</v>
      </c>
      <c r="N1882" t="n">
        <v>11.16</v>
      </c>
      <c r="O1882" t="n">
        <v>11212.24</v>
      </c>
      <c r="P1882" t="n">
        <v>163.67</v>
      </c>
      <c r="Q1882" t="n">
        <v>452.58</v>
      </c>
      <c r="R1882" t="n">
        <v>77.51000000000001</v>
      </c>
      <c r="S1882" t="n">
        <v>57.64</v>
      </c>
      <c r="T1882" t="n">
        <v>7807.82</v>
      </c>
      <c r="U1882" t="n">
        <v>0.74</v>
      </c>
      <c r="V1882" t="n">
        <v>0.88</v>
      </c>
      <c r="W1882" t="n">
        <v>6.82</v>
      </c>
      <c r="X1882" t="n">
        <v>0.47</v>
      </c>
      <c r="Y1882" t="n">
        <v>1</v>
      </c>
      <c r="Z1882" t="n">
        <v>10</v>
      </c>
    </row>
    <row r="1883">
      <c r="A1883" t="n">
        <v>28</v>
      </c>
      <c r="B1883" t="n">
        <v>35</v>
      </c>
      <c r="C1883" t="inlineStr">
        <is>
          <t xml:space="preserve">CONCLUIDO	</t>
        </is>
      </c>
      <c r="D1883" t="n">
        <v>3.7988</v>
      </c>
      <c r="E1883" t="n">
        <v>26.32</v>
      </c>
      <c r="F1883" t="n">
        <v>24.16</v>
      </c>
      <c r="G1883" t="n">
        <v>90.59</v>
      </c>
      <c r="H1883" t="n">
        <v>1.57</v>
      </c>
      <c r="I1883" t="n">
        <v>16</v>
      </c>
      <c r="J1883" t="n">
        <v>89.31999999999999</v>
      </c>
      <c r="K1883" t="n">
        <v>35.1</v>
      </c>
      <c r="L1883" t="n">
        <v>8</v>
      </c>
      <c r="M1883" t="n">
        <v>14</v>
      </c>
      <c r="N1883" t="n">
        <v>11.22</v>
      </c>
      <c r="O1883" t="n">
        <v>11249.89</v>
      </c>
      <c r="P1883" t="n">
        <v>162.1</v>
      </c>
      <c r="Q1883" t="n">
        <v>452.58</v>
      </c>
      <c r="R1883" t="n">
        <v>76.43000000000001</v>
      </c>
      <c r="S1883" t="n">
        <v>57.64</v>
      </c>
      <c r="T1883" t="n">
        <v>7273.02</v>
      </c>
      <c r="U1883" t="n">
        <v>0.75</v>
      </c>
      <c r="V1883" t="n">
        <v>0.88</v>
      </c>
      <c r="W1883" t="n">
        <v>6.82</v>
      </c>
      <c r="X1883" t="n">
        <v>0.43</v>
      </c>
      <c r="Y1883" t="n">
        <v>1</v>
      </c>
      <c r="Z1883" t="n">
        <v>10</v>
      </c>
    </row>
    <row r="1884">
      <c r="A1884" t="n">
        <v>29</v>
      </c>
      <c r="B1884" t="n">
        <v>35</v>
      </c>
      <c r="C1884" t="inlineStr">
        <is>
          <t xml:space="preserve">CONCLUIDO	</t>
        </is>
      </c>
      <c r="D1884" t="n">
        <v>3.8041</v>
      </c>
      <c r="E1884" t="n">
        <v>26.29</v>
      </c>
      <c r="F1884" t="n">
        <v>24.14</v>
      </c>
      <c r="G1884" t="n">
        <v>96.55</v>
      </c>
      <c r="H1884" t="n">
        <v>1.62</v>
      </c>
      <c r="I1884" t="n">
        <v>15</v>
      </c>
      <c r="J1884" t="n">
        <v>89.62</v>
      </c>
      <c r="K1884" t="n">
        <v>35.1</v>
      </c>
      <c r="L1884" t="n">
        <v>8.25</v>
      </c>
      <c r="M1884" t="n">
        <v>10</v>
      </c>
      <c r="N1884" t="n">
        <v>11.27</v>
      </c>
      <c r="O1884" t="n">
        <v>11287.56</v>
      </c>
      <c r="P1884" t="n">
        <v>160.68</v>
      </c>
      <c r="Q1884" t="n">
        <v>452.63</v>
      </c>
      <c r="R1884" t="n">
        <v>75.79000000000001</v>
      </c>
      <c r="S1884" t="n">
        <v>57.64</v>
      </c>
      <c r="T1884" t="n">
        <v>6959.61</v>
      </c>
      <c r="U1884" t="n">
        <v>0.76</v>
      </c>
      <c r="V1884" t="n">
        <v>0.88</v>
      </c>
      <c r="W1884" t="n">
        <v>6.82</v>
      </c>
      <c r="X1884" t="n">
        <v>0.41</v>
      </c>
      <c r="Y1884" t="n">
        <v>1</v>
      </c>
      <c r="Z1884" t="n">
        <v>10</v>
      </c>
    </row>
    <row r="1885">
      <c r="A1885" t="n">
        <v>30</v>
      </c>
      <c r="B1885" t="n">
        <v>35</v>
      </c>
      <c r="C1885" t="inlineStr">
        <is>
          <t xml:space="preserve">CONCLUIDO	</t>
        </is>
      </c>
      <c r="D1885" t="n">
        <v>3.8051</v>
      </c>
      <c r="E1885" t="n">
        <v>26.28</v>
      </c>
      <c r="F1885" t="n">
        <v>24.13</v>
      </c>
      <c r="G1885" t="n">
        <v>96.52</v>
      </c>
      <c r="H1885" t="n">
        <v>1.66</v>
      </c>
      <c r="I1885" t="n">
        <v>15</v>
      </c>
      <c r="J1885" t="n">
        <v>89.93000000000001</v>
      </c>
      <c r="K1885" t="n">
        <v>35.1</v>
      </c>
      <c r="L1885" t="n">
        <v>8.5</v>
      </c>
      <c r="M1885" t="n">
        <v>8</v>
      </c>
      <c r="N1885" t="n">
        <v>11.33</v>
      </c>
      <c r="O1885" t="n">
        <v>11325.25</v>
      </c>
      <c r="P1885" t="n">
        <v>159.57</v>
      </c>
      <c r="Q1885" t="n">
        <v>452.63</v>
      </c>
      <c r="R1885" t="n">
        <v>75.45999999999999</v>
      </c>
      <c r="S1885" t="n">
        <v>57.64</v>
      </c>
      <c r="T1885" t="n">
        <v>6794.91</v>
      </c>
      <c r="U1885" t="n">
        <v>0.76</v>
      </c>
      <c r="V1885" t="n">
        <v>0.88</v>
      </c>
      <c r="W1885" t="n">
        <v>6.82</v>
      </c>
      <c r="X1885" t="n">
        <v>0.41</v>
      </c>
      <c r="Y1885" t="n">
        <v>1</v>
      </c>
      <c r="Z1885" t="n">
        <v>10</v>
      </c>
    </row>
    <row r="1886">
      <c r="A1886" t="n">
        <v>31</v>
      </c>
      <c r="B1886" t="n">
        <v>35</v>
      </c>
      <c r="C1886" t="inlineStr">
        <is>
          <t xml:space="preserve">CONCLUIDO	</t>
        </is>
      </c>
      <c r="D1886" t="n">
        <v>3.8044</v>
      </c>
      <c r="E1886" t="n">
        <v>26.29</v>
      </c>
      <c r="F1886" t="n">
        <v>24.14</v>
      </c>
      <c r="G1886" t="n">
        <v>96.54000000000001</v>
      </c>
      <c r="H1886" t="n">
        <v>1.7</v>
      </c>
      <c r="I1886" t="n">
        <v>15</v>
      </c>
      <c r="J1886" t="n">
        <v>90.23999999999999</v>
      </c>
      <c r="K1886" t="n">
        <v>35.1</v>
      </c>
      <c r="L1886" t="n">
        <v>8.75</v>
      </c>
      <c r="M1886" t="n">
        <v>5</v>
      </c>
      <c r="N1886" t="n">
        <v>11.38</v>
      </c>
      <c r="O1886" t="n">
        <v>11362.97</v>
      </c>
      <c r="P1886" t="n">
        <v>159.43</v>
      </c>
      <c r="Q1886" t="n">
        <v>452.61</v>
      </c>
      <c r="R1886" t="n">
        <v>75.51000000000001</v>
      </c>
      <c r="S1886" t="n">
        <v>57.64</v>
      </c>
      <c r="T1886" t="n">
        <v>6817.4</v>
      </c>
      <c r="U1886" t="n">
        <v>0.76</v>
      </c>
      <c r="V1886" t="n">
        <v>0.88</v>
      </c>
      <c r="W1886" t="n">
        <v>6.83</v>
      </c>
      <c r="X1886" t="n">
        <v>0.41</v>
      </c>
      <c r="Y1886" t="n">
        <v>1</v>
      </c>
      <c r="Z1886" t="n">
        <v>10</v>
      </c>
    </row>
    <row r="1887">
      <c r="A1887" t="n">
        <v>32</v>
      </c>
      <c r="B1887" t="n">
        <v>35</v>
      </c>
      <c r="C1887" t="inlineStr">
        <is>
          <t xml:space="preserve">CONCLUIDO	</t>
        </is>
      </c>
      <c r="D1887" t="n">
        <v>3.8023</v>
      </c>
      <c r="E1887" t="n">
        <v>26.3</v>
      </c>
      <c r="F1887" t="n">
        <v>24.15</v>
      </c>
      <c r="G1887" t="n">
        <v>96.59999999999999</v>
      </c>
      <c r="H1887" t="n">
        <v>1.75</v>
      </c>
      <c r="I1887" t="n">
        <v>15</v>
      </c>
      <c r="J1887" t="n">
        <v>90.54000000000001</v>
      </c>
      <c r="K1887" t="n">
        <v>35.1</v>
      </c>
      <c r="L1887" t="n">
        <v>9</v>
      </c>
      <c r="M1887" t="n">
        <v>2</v>
      </c>
      <c r="N1887" t="n">
        <v>11.44</v>
      </c>
      <c r="O1887" t="n">
        <v>11400.71</v>
      </c>
      <c r="P1887" t="n">
        <v>159.04</v>
      </c>
      <c r="Q1887" t="n">
        <v>452.62</v>
      </c>
      <c r="R1887" t="n">
        <v>75.63</v>
      </c>
      <c r="S1887" t="n">
        <v>57.64</v>
      </c>
      <c r="T1887" t="n">
        <v>6878.48</v>
      </c>
      <c r="U1887" t="n">
        <v>0.76</v>
      </c>
      <c r="V1887" t="n">
        <v>0.88</v>
      </c>
      <c r="W1887" t="n">
        <v>6.84</v>
      </c>
      <c r="X1887" t="n">
        <v>0.42</v>
      </c>
      <c r="Y1887" t="n">
        <v>1</v>
      </c>
      <c r="Z1887" t="n">
        <v>10</v>
      </c>
    </row>
    <row r="1888">
      <c r="A1888" t="n">
        <v>33</v>
      </c>
      <c r="B1888" t="n">
        <v>35</v>
      </c>
      <c r="C1888" t="inlineStr">
        <is>
          <t xml:space="preserve">CONCLUIDO	</t>
        </is>
      </c>
      <c r="D1888" t="n">
        <v>3.8117</v>
      </c>
      <c r="E1888" t="n">
        <v>26.24</v>
      </c>
      <c r="F1888" t="n">
        <v>24.1</v>
      </c>
      <c r="G1888" t="n">
        <v>103.3</v>
      </c>
      <c r="H1888" t="n">
        <v>1.79</v>
      </c>
      <c r="I1888" t="n">
        <v>14</v>
      </c>
      <c r="J1888" t="n">
        <v>90.84999999999999</v>
      </c>
      <c r="K1888" t="n">
        <v>35.1</v>
      </c>
      <c r="L1888" t="n">
        <v>9.25</v>
      </c>
      <c r="M1888" t="n">
        <v>1</v>
      </c>
      <c r="N1888" t="n">
        <v>11.5</v>
      </c>
      <c r="O1888" t="n">
        <v>11438.48</v>
      </c>
      <c r="P1888" t="n">
        <v>158.86</v>
      </c>
      <c r="Q1888" t="n">
        <v>452.67</v>
      </c>
      <c r="R1888" t="n">
        <v>74.14</v>
      </c>
      <c r="S1888" t="n">
        <v>57.64</v>
      </c>
      <c r="T1888" t="n">
        <v>6139.94</v>
      </c>
      <c r="U1888" t="n">
        <v>0.78</v>
      </c>
      <c r="V1888" t="n">
        <v>0.88</v>
      </c>
      <c r="W1888" t="n">
        <v>6.83</v>
      </c>
      <c r="X1888" t="n">
        <v>0.38</v>
      </c>
      <c r="Y1888" t="n">
        <v>1</v>
      </c>
      <c r="Z1888" t="n">
        <v>10</v>
      </c>
    </row>
    <row r="1889">
      <c r="A1889" t="n">
        <v>34</v>
      </c>
      <c r="B1889" t="n">
        <v>35</v>
      </c>
      <c r="C1889" t="inlineStr">
        <is>
          <t xml:space="preserve">CONCLUIDO	</t>
        </is>
      </c>
      <c r="D1889" t="n">
        <v>3.8122</v>
      </c>
      <c r="E1889" t="n">
        <v>26.23</v>
      </c>
      <c r="F1889" t="n">
        <v>24.1</v>
      </c>
      <c r="G1889" t="n">
        <v>103.28</v>
      </c>
      <c r="H1889" t="n">
        <v>1.83</v>
      </c>
      <c r="I1889" t="n">
        <v>14</v>
      </c>
      <c r="J1889" t="n">
        <v>91.15000000000001</v>
      </c>
      <c r="K1889" t="n">
        <v>35.1</v>
      </c>
      <c r="L1889" t="n">
        <v>9.5</v>
      </c>
      <c r="M1889" t="n">
        <v>0</v>
      </c>
      <c r="N1889" t="n">
        <v>11.55</v>
      </c>
      <c r="O1889" t="n">
        <v>11476.26</v>
      </c>
      <c r="P1889" t="n">
        <v>159.34</v>
      </c>
      <c r="Q1889" t="n">
        <v>452.68</v>
      </c>
      <c r="R1889" t="n">
        <v>74.06</v>
      </c>
      <c r="S1889" t="n">
        <v>57.64</v>
      </c>
      <c r="T1889" t="n">
        <v>6096.02</v>
      </c>
      <c r="U1889" t="n">
        <v>0.78</v>
      </c>
      <c r="V1889" t="n">
        <v>0.88</v>
      </c>
      <c r="W1889" t="n">
        <v>6.83</v>
      </c>
      <c r="X1889" t="n">
        <v>0.37</v>
      </c>
      <c r="Y1889" t="n">
        <v>1</v>
      </c>
      <c r="Z1889" t="n">
        <v>10</v>
      </c>
    </row>
    <row r="1890">
      <c r="A1890" t="n">
        <v>0</v>
      </c>
      <c r="B1890" t="n">
        <v>50</v>
      </c>
      <c r="C1890" t="inlineStr">
        <is>
          <t xml:space="preserve">CONCLUIDO	</t>
        </is>
      </c>
      <c r="D1890" t="n">
        <v>2.7487</v>
      </c>
      <c r="E1890" t="n">
        <v>36.38</v>
      </c>
      <c r="F1890" t="n">
        <v>29.77</v>
      </c>
      <c r="G1890" t="n">
        <v>8.67</v>
      </c>
      <c r="H1890" t="n">
        <v>0.16</v>
      </c>
      <c r="I1890" t="n">
        <v>206</v>
      </c>
      <c r="J1890" t="n">
        <v>107.41</v>
      </c>
      <c r="K1890" t="n">
        <v>41.65</v>
      </c>
      <c r="L1890" t="n">
        <v>1</v>
      </c>
      <c r="M1890" t="n">
        <v>204</v>
      </c>
      <c r="N1890" t="n">
        <v>14.77</v>
      </c>
      <c r="O1890" t="n">
        <v>13481.73</v>
      </c>
      <c r="P1890" t="n">
        <v>284.5</v>
      </c>
      <c r="Q1890" t="n">
        <v>453.1</v>
      </c>
      <c r="R1890" t="n">
        <v>259.02</v>
      </c>
      <c r="S1890" t="n">
        <v>57.64</v>
      </c>
      <c r="T1890" t="n">
        <v>97616.38</v>
      </c>
      <c r="U1890" t="n">
        <v>0.22</v>
      </c>
      <c r="V1890" t="n">
        <v>0.71</v>
      </c>
      <c r="W1890" t="n">
        <v>7.13</v>
      </c>
      <c r="X1890" t="n">
        <v>6.03</v>
      </c>
      <c r="Y1890" t="n">
        <v>1</v>
      </c>
      <c r="Z1890" t="n">
        <v>10</v>
      </c>
    </row>
    <row r="1891">
      <c r="A1891" t="n">
        <v>1</v>
      </c>
      <c r="B1891" t="n">
        <v>50</v>
      </c>
      <c r="C1891" t="inlineStr">
        <is>
          <t xml:space="preserve">CONCLUIDO	</t>
        </is>
      </c>
      <c r="D1891" t="n">
        <v>2.9543</v>
      </c>
      <c r="E1891" t="n">
        <v>33.85</v>
      </c>
      <c r="F1891" t="n">
        <v>28.32</v>
      </c>
      <c r="G1891" t="n">
        <v>10.82</v>
      </c>
      <c r="H1891" t="n">
        <v>0.2</v>
      </c>
      <c r="I1891" t="n">
        <v>157</v>
      </c>
      <c r="J1891" t="n">
        <v>107.73</v>
      </c>
      <c r="K1891" t="n">
        <v>41.65</v>
      </c>
      <c r="L1891" t="n">
        <v>1.25</v>
      </c>
      <c r="M1891" t="n">
        <v>155</v>
      </c>
      <c r="N1891" t="n">
        <v>14.83</v>
      </c>
      <c r="O1891" t="n">
        <v>13520.81</v>
      </c>
      <c r="P1891" t="n">
        <v>270.17</v>
      </c>
      <c r="Q1891" t="n">
        <v>452.8</v>
      </c>
      <c r="R1891" t="n">
        <v>211.62</v>
      </c>
      <c r="S1891" t="n">
        <v>57.64</v>
      </c>
      <c r="T1891" t="n">
        <v>74161.2</v>
      </c>
      <c r="U1891" t="n">
        <v>0.27</v>
      </c>
      <c r="V1891" t="n">
        <v>0.75</v>
      </c>
      <c r="W1891" t="n">
        <v>7.07</v>
      </c>
      <c r="X1891" t="n">
        <v>4.59</v>
      </c>
      <c r="Y1891" t="n">
        <v>1</v>
      </c>
      <c r="Z1891" t="n">
        <v>10</v>
      </c>
    </row>
    <row r="1892">
      <c r="A1892" t="n">
        <v>2</v>
      </c>
      <c r="B1892" t="n">
        <v>50</v>
      </c>
      <c r="C1892" t="inlineStr">
        <is>
          <t xml:space="preserve">CONCLUIDO	</t>
        </is>
      </c>
      <c r="D1892" t="n">
        <v>3.1026</v>
      </c>
      <c r="E1892" t="n">
        <v>32.23</v>
      </c>
      <c r="F1892" t="n">
        <v>27.39</v>
      </c>
      <c r="G1892" t="n">
        <v>13.05</v>
      </c>
      <c r="H1892" t="n">
        <v>0.24</v>
      </c>
      <c r="I1892" t="n">
        <v>126</v>
      </c>
      <c r="J1892" t="n">
        <v>108.05</v>
      </c>
      <c r="K1892" t="n">
        <v>41.65</v>
      </c>
      <c r="L1892" t="n">
        <v>1.5</v>
      </c>
      <c r="M1892" t="n">
        <v>124</v>
      </c>
      <c r="N1892" t="n">
        <v>14.9</v>
      </c>
      <c r="O1892" t="n">
        <v>13559.91</v>
      </c>
      <c r="P1892" t="n">
        <v>260.68</v>
      </c>
      <c r="Q1892" t="n">
        <v>452.85</v>
      </c>
      <c r="R1892" t="n">
        <v>181.55</v>
      </c>
      <c r="S1892" t="n">
        <v>57.64</v>
      </c>
      <c r="T1892" t="n">
        <v>59281.19</v>
      </c>
      <c r="U1892" t="n">
        <v>0.32</v>
      </c>
      <c r="V1892" t="n">
        <v>0.77</v>
      </c>
      <c r="W1892" t="n">
        <v>7.01</v>
      </c>
      <c r="X1892" t="n">
        <v>3.66</v>
      </c>
      <c r="Y1892" t="n">
        <v>1</v>
      </c>
      <c r="Z1892" t="n">
        <v>10</v>
      </c>
    </row>
    <row r="1893">
      <c r="A1893" t="n">
        <v>3</v>
      </c>
      <c r="B1893" t="n">
        <v>50</v>
      </c>
      <c r="C1893" t="inlineStr">
        <is>
          <t xml:space="preserve">CONCLUIDO	</t>
        </is>
      </c>
      <c r="D1893" t="n">
        <v>3.2096</v>
      </c>
      <c r="E1893" t="n">
        <v>31.16</v>
      </c>
      <c r="F1893" t="n">
        <v>26.77</v>
      </c>
      <c r="G1893" t="n">
        <v>15.15</v>
      </c>
      <c r="H1893" t="n">
        <v>0.28</v>
      </c>
      <c r="I1893" t="n">
        <v>106</v>
      </c>
      <c r="J1893" t="n">
        <v>108.37</v>
      </c>
      <c r="K1893" t="n">
        <v>41.65</v>
      </c>
      <c r="L1893" t="n">
        <v>1.75</v>
      </c>
      <c r="M1893" t="n">
        <v>104</v>
      </c>
      <c r="N1893" t="n">
        <v>14.97</v>
      </c>
      <c r="O1893" t="n">
        <v>13599.17</v>
      </c>
      <c r="P1893" t="n">
        <v>254.03</v>
      </c>
      <c r="Q1893" t="n">
        <v>452.72</v>
      </c>
      <c r="R1893" t="n">
        <v>161.47</v>
      </c>
      <c r="S1893" t="n">
        <v>57.64</v>
      </c>
      <c r="T1893" t="n">
        <v>49342.21</v>
      </c>
      <c r="U1893" t="n">
        <v>0.36</v>
      </c>
      <c r="V1893" t="n">
        <v>0.79</v>
      </c>
      <c r="W1893" t="n">
        <v>6.96</v>
      </c>
      <c r="X1893" t="n">
        <v>3.03</v>
      </c>
      <c r="Y1893" t="n">
        <v>1</v>
      </c>
      <c r="Z1893" t="n">
        <v>10</v>
      </c>
    </row>
    <row r="1894">
      <c r="A1894" t="n">
        <v>4</v>
      </c>
      <c r="B1894" t="n">
        <v>50</v>
      </c>
      <c r="C1894" t="inlineStr">
        <is>
          <t xml:space="preserve">CONCLUIDO	</t>
        </is>
      </c>
      <c r="D1894" t="n">
        <v>3.2898</v>
      </c>
      <c r="E1894" t="n">
        <v>30.4</v>
      </c>
      <c r="F1894" t="n">
        <v>26.34</v>
      </c>
      <c r="G1894" t="n">
        <v>17.37</v>
      </c>
      <c r="H1894" t="n">
        <v>0.32</v>
      </c>
      <c r="I1894" t="n">
        <v>91</v>
      </c>
      <c r="J1894" t="n">
        <v>108.68</v>
      </c>
      <c r="K1894" t="n">
        <v>41.65</v>
      </c>
      <c r="L1894" t="n">
        <v>2</v>
      </c>
      <c r="M1894" t="n">
        <v>89</v>
      </c>
      <c r="N1894" t="n">
        <v>15.03</v>
      </c>
      <c r="O1894" t="n">
        <v>13638.32</v>
      </c>
      <c r="P1894" t="n">
        <v>249.41</v>
      </c>
      <c r="Q1894" t="n">
        <v>452.78</v>
      </c>
      <c r="R1894" t="n">
        <v>147.28</v>
      </c>
      <c r="S1894" t="n">
        <v>57.64</v>
      </c>
      <c r="T1894" t="n">
        <v>42323.89</v>
      </c>
      <c r="U1894" t="n">
        <v>0.39</v>
      </c>
      <c r="V1894" t="n">
        <v>0.8100000000000001</v>
      </c>
      <c r="W1894" t="n">
        <v>6.95</v>
      </c>
      <c r="X1894" t="n">
        <v>2.61</v>
      </c>
      <c r="Y1894" t="n">
        <v>1</v>
      </c>
      <c r="Z1894" t="n">
        <v>10</v>
      </c>
    </row>
    <row r="1895">
      <c r="A1895" t="n">
        <v>5</v>
      </c>
      <c r="B1895" t="n">
        <v>50</v>
      </c>
      <c r="C1895" t="inlineStr">
        <is>
          <t xml:space="preserve">CONCLUIDO	</t>
        </is>
      </c>
      <c r="D1895" t="n">
        <v>3.3528</v>
      </c>
      <c r="E1895" t="n">
        <v>29.83</v>
      </c>
      <c r="F1895" t="n">
        <v>26.01</v>
      </c>
      <c r="G1895" t="n">
        <v>19.51</v>
      </c>
      <c r="H1895" t="n">
        <v>0.36</v>
      </c>
      <c r="I1895" t="n">
        <v>80</v>
      </c>
      <c r="J1895" t="n">
        <v>109</v>
      </c>
      <c r="K1895" t="n">
        <v>41.65</v>
      </c>
      <c r="L1895" t="n">
        <v>2.25</v>
      </c>
      <c r="M1895" t="n">
        <v>78</v>
      </c>
      <c r="N1895" t="n">
        <v>15.1</v>
      </c>
      <c r="O1895" t="n">
        <v>13677.51</v>
      </c>
      <c r="P1895" t="n">
        <v>245.65</v>
      </c>
      <c r="Q1895" t="n">
        <v>452.72</v>
      </c>
      <c r="R1895" t="n">
        <v>136.95</v>
      </c>
      <c r="S1895" t="n">
        <v>57.64</v>
      </c>
      <c r="T1895" t="n">
        <v>37214.77</v>
      </c>
      <c r="U1895" t="n">
        <v>0.42</v>
      </c>
      <c r="V1895" t="n">
        <v>0.82</v>
      </c>
      <c r="W1895" t="n">
        <v>6.92</v>
      </c>
      <c r="X1895" t="n">
        <v>2.28</v>
      </c>
      <c r="Y1895" t="n">
        <v>1</v>
      </c>
      <c r="Z1895" t="n">
        <v>10</v>
      </c>
    </row>
    <row r="1896">
      <c r="A1896" t="n">
        <v>6</v>
      </c>
      <c r="B1896" t="n">
        <v>50</v>
      </c>
      <c r="C1896" t="inlineStr">
        <is>
          <t xml:space="preserve">CONCLUIDO	</t>
        </is>
      </c>
      <c r="D1896" t="n">
        <v>3.4082</v>
      </c>
      <c r="E1896" t="n">
        <v>29.34</v>
      </c>
      <c r="F1896" t="n">
        <v>25.73</v>
      </c>
      <c r="G1896" t="n">
        <v>21.74</v>
      </c>
      <c r="H1896" t="n">
        <v>0.4</v>
      </c>
      <c r="I1896" t="n">
        <v>71</v>
      </c>
      <c r="J1896" t="n">
        <v>109.32</v>
      </c>
      <c r="K1896" t="n">
        <v>41.65</v>
      </c>
      <c r="L1896" t="n">
        <v>2.5</v>
      </c>
      <c r="M1896" t="n">
        <v>69</v>
      </c>
      <c r="N1896" t="n">
        <v>15.17</v>
      </c>
      <c r="O1896" t="n">
        <v>13716.72</v>
      </c>
      <c r="P1896" t="n">
        <v>242.28</v>
      </c>
      <c r="Q1896" t="n">
        <v>452.78</v>
      </c>
      <c r="R1896" t="n">
        <v>127.64</v>
      </c>
      <c r="S1896" t="n">
        <v>57.64</v>
      </c>
      <c r="T1896" t="n">
        <v>32603.24</v>
      </c>
      <c r="U1896" t="n">
        <v>0.45</v>
      </c>
      <c r="V1896" t="n">
        <v>0.82</v>
      </c>
      <c r="W1896" t="n">
        <v>6.9</v>
      </c>
      <c r="X1896" t="n">
        <v>2</v>
      </c>
      <c r="Y1896" t="n">
        <v>1</v>
      </c>
      <c r="Z1896" t="n">
        <v>10</v>
      </c>
    </row>
    <row r="1897">
      <c r="A1897" t="n">
        <v>7</v>
      </c>
      <c r="B1897" t="n">
        <v>50</v>
      </c>
      <c r="C1897" t="inlineStr">
        <is>
          <t xml:space="preserve">CONCLUIDO	</t>
        </is>
      </c>
      <c r="D1897" t="n">
        <v>3.4478</v>
      </c>
      <c r="E1897" t="n">
        <v>29</v>
      </c>
      <c r="F1897" t="n">
        <v>25.55</v>
      </c>
      <c r="G1897" t="n">
        <v>23.95</v>
      </c>
      <c r="H1897" t="n">
        <v>0.44</v>
      </c>
      <c r="I1897" t="n">
        <v>64</v>
      </c>
      <c r="J1897" t="n">
        <v>109.64</v>
      </c>
      <c r="K1897" t="n">
        <v>41.65</v>
      </c>
      <c r="L1897" t="n">
        <v>2.75</v>
      </c>
      <c r="M1897" t="n">
        <v>62</v>
      </c>
      <c r="N1897" t="n">
        <v>15.24</v>
      </c>
      <c r="O1897" t="n">
        <v>13755.95</v>
      </c>
      <c r="P1897" t="n">
        <v>239.91</v>
      </c>
      <c r="Q1897" t="n">
        <v>452.65</v>
      </c>
      <c r="R1897" t="n">
        <v>121.61</v>
      </c>
      <c r="S1897" t="n">
        <v>57.64</v>
      </c>
      <c r="T1897" t="n">
        <v>29623.26</v>
      </c>
      <c r="U1897" t="n">
        <v>0.47</v>
      </c>
      <c r="V1897" t="n">
        <v>0.83</v>
      </c>
      <c r="W1897" t="n">
        <v>6.9</v>
      </c>
      <c r="X1897" t="n">
        <v>1.82</v>
      </c>
      <c r="Y1897" t="n">
        <v>1</v>
      </c>
      <c r="Z1897" t="n">
        <v>10</v>
      </c>
    </row>
    <row r="1898">
      <c r="A1898" t="n">
        <v>8</v>
      </c>
      <c r="B1898" t="n">
        <v>50</v>
      </c>
      <c r="C1898" t="inlineStr">
        <is>
          <t xml:space="preserve">CONCLUIDO	</t>
        </is>
      </c>
      <c r="D1898" t="n">
        <v>3.485</v>
      </c>
      <c r="E1898" t="n">
        <v>28.69</v>
      </c>
      <c r="F1898" t="n">
        <v>25.37</v>
      </c>
      <c r="G1898" t="n">
        <v>26.24</v>
      </c>
      <c r="H1898" t="n">
        <v>0.48</v>
      </c>
      <c r="I1898" t="n">
        <v>58</v>
      </c>
      <c r="J1898" t="n">
        <v>109.96</v>
      </c>
      <c r="K1898" t="n">
        <v>41.65</v>
      </c>
      <c r="L1898" t="n">
        <v>3</v>
      </c>
      <c r="M1898" t="n">
        <v>56</v>
      </c>
      <c r="N1898" t="n">
        <v>15.31</v>
      </c>
      <c r="O1898" t="n">
        <v>13795.21</v>
      </c>
      <c r="P1898" t="n">
        <v>237.58</v>
      </c>
      <c r="Q1898" t="n">
        <v>452.6</v>
      </c>
      <c r="R1898" t="n">
        <v>115.84</v>
      </c>
      <c r="S1898" t="n">
        <v>57.64</v>
      </c>
      <c r="T1898" t="n">
        <v>26766.02</v>
      </c>
      <c r="U1898" t="n">
        <v>0.5</v>
      </c>
      <c r="V1898" t="n">
        <v>0.84</v>
      </c>
      <c r="W1898" t="n">
        <v>6.89</v>
      </c>
      <c r="X1898" t="n">
        <v>1.64</v>
      </c>
      <c r="Y1898" t="n">
        <v>1</v>
      </c>
      <c r="Z1898" t="n">
        <v>10</v>
      </c>
    </row>
    <row r="1899">
      <c r="A1899" t="n">
        <v>9</v>
      </c>
      <c r="B1899" t="n">
        <v>50</v>
      </c>
      <c r="C1899" t="inlineStr">
        <is>
          <t xml:space="preserve">CONCLUIDO	</t>
        </is>
      </c>
      <c r="D1899" t="n">
        <v>3.5134</v>
      </c>
      <c r="E1899" t="n">
        <v>28.46</v>
      </c>
      <c r="F1899" t="n">
        <v>25.25</v>
      </c>
      <c r="G1899" t="n">
        <v>28.58</v>
      </c>
      <c r="H1899" t="n">
        <v>0.52</v>
      </c>
      <c r="I1899" t="n">
        <v>53</v>
      </c>
      <c r="J1899" t="n">
        <v>110.27</v>
      </c>
      <c r="K1899" t="n">
        <v>41.65</v>
      </c>
      <c r="L1899" t="n">
        <v>3.25</v>
      </c>
      <c r="M1899" t="n">
        <v>51</v>
      </c>
      <c r="N1899" t="n">
        <v>15.37</v>
      </c>
      <c r="O1899" t="n">
        <v>13834.5</v>
      </c>
      <c r="P1899" t="n">
        <v>235.85</v>
      </c>
      <c r="Q1899" t="n">
        <v>452.75</v>
      </c>
      <c r="R1899" t="n">
        <v>111.87</v>
      </c>
      <c r="S1899" t="n">
        <v>57.64</v>
      </c>
      <c r="T1899" t="n">
        <v>24810.46</v>
      </c>
      <c r="U1899" t="n">
        <v>0.52</v>
      </c>
      <c r="V1899" t="n">
        <v>0.84</v>
      </c>
      <c r="W1899" t="n">
        <v>6.88</v>
      </c>
      <c r="X1899" t="n">
        <v>1.52</v>
      </c>
      <c r="Y1899" t="n">
        <v>1</v>
      </c>
      <c r="Z1899" t="n">
        <v>10</v>
      </c>
    </row>
    <row r="1900">
      <c r="A1900" t="n">
        <v>10</v>
      </c>
      <c r="B1900" t="n">
        <v>50</v>
      </c>
      <c r="C1900" t="inlineStr">
        <is>
          <t xml:space="preserve">CONCLUIDO	</t>
        </is>
      </c>
      <c r="D1900" t="n">
        <v>3.5416</v>
      </c>
      <c r="E1900" t="n">
        <v>28.24</v>
      </c>
      <c r="F1900" t="n">
        <v>25.11</v>
      </c>
      <c r="G1900" t="n">
        <v>30.75</v>
      </c>
      <c r="H1900" t="n">
        <v>0.5600000000000001</v>
      </c>
      <c r="I1900" t="n">
        <v>49</v>
      </c>
      <c r="J1900" t="n">
        <v>110.59</v>
      </c>
      <c r="K1900" t="n">
        <v>41.65</v>
      </c>
      <c r="L1900" t="n">
        <v>3.5</v>
      </c>
      <c r="M1900" t="n">
        <v>47</v>
      </c>
      <c r="N1900" t="n">
        <v>15.44</v>
      </c>
      <c r="O1900" t="n">
        <v>13873.81</v>
      </c>
      <c r="P1900" t="n">
        <v>233.91</v>
      </c>
      <c r="Q1900" t="n">
        <v>452.71</v>
      </c>
      <c r="R1900" t="n">
        <v>107.5</v>
      </c>
      <c r="S1900" t="n">
        <v>57.64</v>
      </c>
      <c r="T1900" t="n">
        <v>22644.24</v>
      </c>
      <c r="U1900" t="n">
        <v>0.54</v>
      </c>
      <c r="V1900" t="n">
        <v>0.84</v>
      </c>
      <c r="W1900" t="n">
        <v>6.87</v>
      </c>
      <c r="X1900" t="n">
        <v>1.38</v>
      </c>
      <c r="Y1900" t="n">
        <v>1</v>
      </c>
      <c r="Z1900" t="n">
        <v>10</v>
      </c>
    </row>
    <row r="1901">
      <c r="A1901" t="n">
        <v>11</v>
      </c>
      <c r="B1901" t="n">
        <v>50</v>
      </c>
      <c r="C1901" t="inlineStr">
        <is>
          <t xml:space="preserve">CONCLUIDO	</t>
        </is>
      </c>
      <c r="D1901" t="n">
        <v>3.5601</v>
      </c>
      <c r="E1901" t="n">
        <v>28.09</v>
      </c>
      <c r="F1901" t="n">
        <v>25.03</v>
      </c>
      <c r="G1901" t="n">
        <v>32.65</v>
      </c>
      <c r="H1901" t="n">
        <v>0.6</v>
      </c>
      <c r="I1901" t="n">
        <v>46</v>
      </c>
      <c r="J1901" t="n">
        <v>110.91</v>
      </c>
      <c r="K1901" t="n">
        <v>41.65</v>
      </c>
      <c r="L1901" t="n">
        <v>3.75</v>
      </c>
      <c r="M1901" t="n">
        <v>44</v>
      </c>
      <c r="N1901" t="n">
        <v>15.51</v>
      </c>
      <c r="O1901" t="n">
        <v>13913.15</v>
      </c>
      <c r="P1901" t="n">
        <v>232.49</v>
      </c>
      <c r="Q1901" t="n">
        <v>452.71</v>
      </c>
      <c r="R1901" t="n">
        <v>104.72</v>
      </c>
      <c r="S1901" t="n">
        <v>57.64</v>
      </c>
      <c r="T1901" t="n">
        <v>21266.57</v>
      </c>
      <c r="U1901" t="n">
        <v>0.55</v>
      </c>
      <c r="V1901" t="n">
        <v>0.85</v>
      </c>
      <c r="W1901" t="n">
        <v>6.87</v>
      </c>
      <c r="X1901" t="n">
        <v>1.3</v>
      </c>
      <c r="Y1901" t="n">
        <v>1</v>
      </c>
      <c r="Z1901" t="n">
        <v>10</v>
      </c>
    </row>
    <row r="1902">
      <c r="A1902" t="n">
        <v>12</v>
      </c>
      <c r="B1902" t="n">
        <v>50</v>
      </c>
      <c r="C1902" t="inlineStr">
        <is>
          <t xml:space="preserve">CONCLUIDO	</t>
        </is>
      </c>
      <c r="D1902" t="n">
        <v>3.5809</v>
      </c>
      <c r="E1902" t="n">
        <v>27.93</v>
      </c>
      <c r="F1902" t="n">
        <v>24.93</v>
      </c>
      <c r="G1902" t="n">
        <v>34.79</v>
      </c>
      <c r="H1902" t="n">
        <v>0.63</v>
      </c>
      <c r="I1902" t="n">
        <v>43</v>
      </c>
      <c r="J1902" t="n">
        <v>111.23</v>
      </c>
      <c r="K1902" t="n">
        <v>41.65</v>
      </c>
      <c r="L1902" t="n">
        <v>4</v>
      </c>
      <c r="M1902" t="n">
        <v>41</v>
      </c>
      <c r="N1902" t="n">
        <v>15.58</v>
      </c>
      <c r="O1902" t="n">
        <v>13952.52</v>
      </c>
      <c r="P1902" t="n">
        <v>230.91</v>
      </c>
      <c r="Q1902" t="n">
        <v>452.63</v>
      </c>
      <c r="R1902" t="n">
        <v>101.16</v>
      </c>
      <c r="S1902" t="n">
        <v>57.64</v>
      </c>
      <c r="T1902" t="n">
        <v>19501.79</v>
      </c>
      <c r="U1902" t="n">
        <v>0.57</v>
      </c>
      <c r="V1902" t="n">
        <v>0.85</v>
      </c>
      <c r="W1902" t="n">
        <v>6.88</v>
      </c>
      <c r="X1902" t="n">
        <v>1.21</v>
      </c>
      <c r="Y1902" t="n">
        <v>1</v>
      </c>
      <c r="Z1902" t="n">
        <v>10</v>
      </c>
    </row>
    <row r="1903">
      <c r="A1903" t="n">
        <v>13</v>
      </c>
      <c r="B1903" t="n">
        <v>50</v>
      </c>
      <c r="C1903" t="inlineStr">
        <is>
          <t xml:space="preserve">CONCLUIDO	</t>
        </is>
      </c>
      <c r="D1903" t="n">
        <v>3.5972</v>
      </c>
      <c r="E1903" t="n">
        <v>27.8</v>
      </c>
      <c r="F1903" t="n">
        <v>24.87</v>
      </c>
      <c r="G1903" t="n">
        <v>37.31</v>
      </c>
      <c r="H1903" t="n">
        <v>0.67</v>
      </c>
      <c r="I1903" t="n">
        <v>40</v>
      </c>
      <c r="J1903" t="n">
        <v>111.55</v>
      </c>
      <c r="K1903" t="n">
        <v>41.65</v>
      </c>
      <c r="L1903" t="n">
        <v>4.25</v>
      </c>
      <c r="M1903" t="n">
        <v>38</v>
      </c>
      <c r="N1903" t="n">
        <v>15.65</v>
      </c>
      <c r="O1903" t="n">
        <v>13991.91</v>
      </c>
      <c r="P1903" t="n">
        <v>229.91</v>
      </c>
      <c r="Q1903" t="n">
        <v>452.72</v>
      </c>
      <c r="R1903" t="n">
        <v>99.69</v>
      </c>
      <c r="S1903" t="n">
        <v>57.64</v>
      </c>
      <c r="T1903" t="n">
        <v>18784.3</v>
      </c>
      <c r="U1903" t="n">
        <v>0.58</v>
      </c>
      <c r="V1903" t="n">
        <v>0.85</v>
      </c>
      <c r="W1903" t="n">
        <v>6.86</v>
      </c>
      <c r="X1903" t="n">
        <v>1.15</v>
      </c>
      <c r="Y1903" t="n">
        <v>1</v>
      </c>
      <c r="Z1903" t="n">
        <v>10</v>
      </c>
    </row>
    <row r="1904">
      <c r="A1904" t="n">
        <v>14</v>
      </c>
      <c r="B1904" t="n">
        <v>50</v>
      </c>
      <c r="C1904" t="inlineStr">
        <is>
          <t xml:space="preserve">CONCLUIDO	</t>
        </is>
      </c>
      <c r="D1904" t="n">
        <v>3.6118</v>
      </c>
      <c r="E1904" t="n">
        <v>27.69</v>
      </c>
      <c r="F1904" t="n">
        <v>24.81</v>
      </c>
      <c r="G1904" t="n">
        <v>39.17</v>
      </c>
      <c r="H1904" t="n">
        <v>0.71</v>
      </c>
      <c r="I1904" t="n">
        <v>38</v>
      </c>
      <c r="J1904" t="n">
        <v>111.87</v>
      </c>
      <c r="K1904" t="n">
        <v>41.65</v>
      </c>
      <c r="L1904" t="n">
        <v>4.5</v>
      </c>
      <c r="M1904" t="n">
        <v>36</v>
      </c>
      <c r="N1904" t="n">
        <v>15.72</v>
      </c>
      <c r="O1904" t="n">
        <v>14031.33</v>
      </c>
      <c r="P1904" t="n">
        <v>228.1</v>
      </c>
      <c r="Q1904" t="n">
        <v>452.7</v>
      </c>
      <c r="R1904" t="n">
        <v>97.34</v>
      </c>
      <c r="S1904" t="n">
        <v>57.64</v>
      </c>
      <c r="T1904" t="n">
        <v>17618.96</v>
      </c>
      <c r="U1904" t="n">
        <v>0.59</v>
      </c>
      <c r="V1904" t="n">
        <v>0.85</v>
      </c>
      <c r="W1904" t="n">
        <v>6.86</v>
      </c>
      <c r="X1904" t="n">
        <v>1.08</v>
      </c>
      <c r="Y1904" t="n">
        <v>1</v>
      </c>
      <c r="Z1904" t="n">
        <v>10</v>
      </c>
    </row>
    <row r="1905">
      <c r="A1905" t="n">
        <v>15</v>
      </c>
      <c r="B1905" t="n">
        <v>50</v>
      </c>
      <c r="C1905" t="inlineStr">
        <is>
          <t xml:space="preserve">CONCLUIDO	</t>
        </is>
      </c>
      <c r="D1905" t="n">
        <v>3.6263</v>
      </c>
      <c r="E1905" t="n">
        <v>27.58</v>
      </c>
      <c r="F1905" t="n">
        <v>24.74</v>
      </c>
      <c r="G1905" t="n">
        <v>41.23</v>
      </c>
      <c r="H1905" t="n">
        <v>0.75</v>
      </c>
      <c r="I1905" t="n">
        <v>36</v>
      </c>
      <c r="J1905" t="n">
        <v>112.19</v>
      </c>
      <c r="K1905" t="n">
        <v>41.65</v>
      </c>
      <c r="L1905" t="n">
        <v>4.75</v>
      </c>
      <c r="M1905" t="n">
        <v>34</v>
      </c>
      <c r="N1905" t="n">
        <v>15.79</v>
      </c>
      <c r="O1905" t="n">
        <v>14070.77</v>
      </c>
      <c r="P1905" t="n">
        <v>227.29</v>
      </c>
      <c r="Q1905" t="n">
        <v>452.63</v>
      </c>
      <c r="R1905" t="n">
        <v>95.23999999999999</v>
      </c>
      <c r="S1905" t="n">
        <v>57.64</v>
      </c>
      <c r="T1905" t="n">
        <v>16577.32</v>
      </c>
      <c r="U1905" t="n">
        <v>0.61</v>
      </c>
      <c r="V1905" t="n">
        <v>0.86</v>
      </c>
      <c r="W1905" t="n">
        <v>6.86</v>
      </c>
      <c r="X1905" t="n">
        <v>1.02</v>
      </c>
      <c r="Y1905" t="n">
        <v>1</v>
      </c>
      <c r="Z1905" t="n">
        <v>10</v>
      </c>
    </row>
    <row r="1906">
      <c r="A1906" t="n">
        <v>16</v>
      </c>
      <c r="B1906" t="n">
        <v>50</v>
      </c>
      <c r="C1906" t="inlineStr">
        <is>
          <t xml:space="preserve">CONCLUIDO	</t>
        </is>
      </c>
      <c r="D1906" t="n">
        <v>3.6445</v>
      </c>
      <c r="E1906" t="n">
        <v>27.44</v>
      </c>
      <c r="F1906" t="n">
        <v>24.65</v>
      </c>
      <c r="G1906" t="n">
        <v>43.49</v>
      </c>
      <c r="H1906" t="n">
        <v>0.78</v>
      </c>
      <c r="I1906" t="n">
        <v>34</v>
      </c>
      <c r="J1906" t="n">
        <v>112.51</v>
      </c>
      <c r="K1906" t="n">
        <v>41.65</v>
      </c>
      <c r="L1906" t="n">
        <v>5</v>
      </c>
      <c r="M1906" t="n">
        <v>32</v>
      </c>
      <c r="N1906" t="n">
        <v>15.86</v>
      </c>
      <c r="O1906" t="n">
        <v>14110.24</v>
      </c>
      <c r="P1906" t="n">
        <v>225.45</v>
      </c>
      <c r="Q1906" t="n">
        <v>452.59</v>
      </c>
      <c r="R1906" t="n">
        <v>92.45</v>
      </c>
      <c r="S1906" t="n">
        <v>57.64</v>
      </c>
      <c r="T1906" t="n">
        <v>15194.87</v>
      </c>
      <c r="U1906" t="n">
        <v>0.62</v>
      </c>
      <c r="V1906" t="n">
        <v>0.86</v>
      </c>
      <c r="W1906" t="n">
        <v>6.84</v>
      </c>
      <c r="X1906" t="n">
        <v>0.92</v>
      </c>
      <c r="Y1906" t="n">
        <v>1</v>
      </c>
      <c r="Z1906" t="n">
        <v>10</v>
      </c>
    </row>
    <row r="1907">
      <c r="A1907" t="n">
        <v>17</v>
      </c>
      <c r="B1907" t="n">
        <v>50</v>
      </c>
      <c r="C1907" t="inlineStr">
        <is>
          <t xml:space="preserve">CONCLUIDO	</t>
        </is>
      </c>
      <c r="D1907" t="n">
        <v>3.6534</v>
      </c>
      <c r="E1907" t="n">
        <v>27.37</v>
      </c>
      <c r="F1907" t="n">
        <v>24.62</v>
      </c>
      <c r="G1907" t="n">
        <v>46.17</v>
      </c>
      <c r="H1907" t="n">
        <v>0.82</v>
      </c>
      <c r="I1907" t="n">
        <v>32</v>
      </c>
      <c r="J1907" t="n">
        <v>112.83</v>
      </c>
      <c r="K1907" t="n">
        <v>41.65</v>
      </c>
      <c r="L1907" t="n">
        <v>5.25</v>
      </c>
      <c r="M1907" t="n">
        <v>30</v>
      </c>
      <c r="N1907" t="n">
        <v>15.93</v>
      </c>
      <c r="O1907" t="n">
        <v>14149.74</v>
      </c>
      <c r="P1907" t="n">
        <v>224.89</v>
      </c>
      <c r="Q1907" t="n">
        <v>452.66</v>
      </c>
      <c r="R1907" t="n">
        <v>91.89</v>
      </c>
      <c r="S1907" t="n">
        <v>57.64</v>
      </c>
      <c r="T1907" t="n">
        <v>14923.56</v>
      </c>
      <c r="U1907" t="n">
        <v>0.63</v>
      </c>
      <c r="V1907" t="n">
        <v>0.86</v>
      </c>
      <c r="W1907" t="n">
        <v>6.84</v>
      </c>
      <c r="X1907" t="n">
        <v>0.9</v>
      </c>
      <c r="Y1907" t="n">
        <v>1</v>
      </c>
      <c r="Z1907" t="n">
        <v>10</v>
      </c>
    </row>
    <row r="1908">
      <c r="A1908" t="n">
        <v>18</v>
      </c>
      <c r="B1908" t="n">
        <v>50</v>
      </c>
      <c r="C1908" t="inlineStr">
        <is>
          <t xml:space="preserve">CONCLUIDO	</t>
        </is>
      </c>
      <c r="D1908" t="n">
        <v>3.6621</v>
      </c>
      <c r="E1908" t="n">
        <v>27.31</v>
      </c>
      <c r="F1908" t="n">
        <v>24.58</v>
      </c>
      <c r="G1908" t="n">
        <v>47.58</v>
      </c>
      <c r="H1908" t="n">
        <v>0.86</v>
      </c>
      <c r="I1908" t="n">
        <v>31</v>
      </c>
      <c r="J1908" t="n">
        <v>113.15</v>
      </c>
      <c r="K1908" t="n">
        <v>41.65</v>
      </c>
      <c r="L1908" t="n">
        <v>5.5</v>
      </c>
      <c r="M1908" t="n">
        <v>29</v>
      </c>
      <c r="N1908" t="n">
        <v>16</v>
      </c>
      <c r="O1908" t="n">
        <v>14189.26</v>
      </c>
      <c r="P1908" t="n">
        <v>223.65</v>
      </c>
      <c r="Q1908" t="n">
        <v>452.6</v>
      </c>
      <c r="R1908" t="n">
        <v>90.01000000000001</v>
      </c>
      <c r="S1908" t="n">
        <v>57.64</v>
      </c>
      <c r="T1908" t="n">
        <v>13989.23</v>
      </c>
      <c r="U1908" t="n">
        <v>0.64</v>
      </c>
      <c r="V1908" t="n">
        <v>0.86</v>
      </c>
      <c r="W1908" t="n">
        <v>6.85</v>
      </c>
      <c r="X1908" t="n">
        <v>0.86</v>
      </c>
      <c r="Y1908" t="n">
        <v>1</v>
      </c>
      <c r="Z1908" t="n">
        <v>10</v>
      </c>
    </row>
    <row r="1909">
      <c r="A1909" t="n">
        <v>19</v>
      </c>
      <c r="B1909" t="n">
        <v>50</v>
      </c>
      <c r="C1909" t="inlineStr">
        <is>
          <t xml:space="preserve">CONCLUIDO	</t>
        </is>
      </c>
      <c r="D1909" t="n">
        <v>3.6744</v>
      </c>
      <c r="E1909" t="n">
        <v>27.22</v>
      </c>
      <c r="F1909" t="n">
        <v>24.53</v>
      </c>
      <c r="G1909" t="n">
        <v>50.76</v>
      </c>
      <c r="H1909" t="n">
        <v>0.89</v>
      </c>
      <c r="I1909" t="n">
        <v>29</v>
      </c>
      <c r="J1909" t="n">
        <v>113.47</v>
      </c>
      <c r="K1909" t="n">
        <v>41.65</v>
      </c>
      <c r="L1909" t="n">
        <v>5.75</v>
      </c>
      <c r="M1909" t="n">
        <v>27</v>
      </c>
      <c r="N1909" t="n">
        <v>16.07</v>
      </c>
      <c r="O1909" t="n">
        <v>14228.81</v>
      </c>
      <c r="P1909" t="n">
        <v>222.54</v>
      </c>
      <c r="Q1909" t="n">
        <v>452.62</v>
      </c>
      <c r="R1909" t="n">
        <v>88.48</v>
      </c>
      <c r="S1909" t="n">
        <v>57.64</v>
      </c>
      <c r="T1909" t="n">
        <v>13232.92</v>
      </c>
      <c r="U1909" t="n">
        <v>0.65</v>
      </c>
      <c r="V1909" t="n">
        <v>0.86</v>
      </c>
      <c r="W1909" t="n">
        <v>6.85</v>
      </c>
      <c r="X1909" t="n">
        <v>0.8100000000000001</v>
      </c>
      <c r="Y1909" t="n">
        <v>1</v>
      </c>
      <c r="Z1909" t="n">
        <v>10</v>
      </c>
    </row>
    <row r="1910">
      <c r="A1910" t="n">
        <v>20</v>
      </c>
      <c r="B1910" t="n">
        <v>50</v>
      </c>
      <c r="C1910" t="inlineStr">
        <is>
          <t xml:space="preserve">CONCLUIDO	</t>
        </is>
      </c>
      <c r="D1910" t="n">
        <v>3.6846</v>
      </c>
      <c r="E1910" t="n">
        <v>27.14</v>
      </c>
      <c r="F1910" t="n">
        <v>24.48</v>
      </c>
      <c r="G1910" t="n">
        <v>52.46</v>
      </c>
      <c r="H1910" t="n">
        <v>0.93</v>
      </c>
      <c r="I1910" t="n">
        <v>28</v>
      </c>
      <c r="J1910" t="n">
        <v>113.79</v>
      </c>
      <c r="K1910" t="n">
        <v>41.65</v>
      </c>
      <c r="L1910" t="n">
        <v>6</v>
      </c>
      <c r="M1910" t="n">
        <v>26</v>
      </c>
      <c r="N1910" t="n">
        <v>16.14</v>
      </c>
      <c r="O1910" t="n">
        <v>14268.39</v>
      </c>
      <c r="P1910" t="n">
        <v>221.41</v>
      </c>
      <c r="Q1910" t="n">
        <v>452.61</v>
      </c>
      <c r="R1910" t="n">
        <v>86.84999999999999</v>
      </c>
      <c r="S1910" t="n">
        <v>57.64</v>
      </c>
      <c r="T1910" t="n">
        <v>12422.96</v>
      </c>
      <c r="U1910" t="n">
        <v>0.66</v>
      </c>
      <c r="V1910" t="n">
        <v>0.87</v>
      </c>
      <c r="W1910" t="n">
        <v>6.84</v>
      </c>
      <c r="X1910" t="n">
        <v>0.76</v>
      </c>
      <c r="Y1910" t="n">
        <v>1</v>
      </c>
      <c r="Z1910" t="n">
        <v>10</v>
      </c>
    </row>
    <row r="1911">
      <c r="A1911" t="n">
        <v>21</v>
      </c>
      <c r="B1911" t="n">
        <v>50</v>
      </c>
      <c r="C1911" t="inlineStr">
        <is>
          <t xml:space="preserve">CONCLUIDO	</t>
        </is>
      </c>
      <c r="D1911" t="n">
        <v>3.6902</v>
      </c>
      <c r="E1911" t="n">
        <v>27.1</v>
      </c>
      <c r="F1911" t="n">
        <v>24.46</v>
      </c>
      <c r="G1911" t="n">
        <v>54.36</v>
      </c>
      <c r="H1911" t="n">
        <v>0.97</v>
      </c>
      <c r="I1911" t="n">
        <v>27</v>
      </c>
      <c r="J1911" t="n">
        <v>114.11</v>
      </c>
      <c r="K1911" t="n">
        <v>41.65</v>
      </c>
      <c r="L1911" t="n">
        <v>6.25</v>
      </c>
      <c r="M1911" t="n">
        <v>25</v>
      </c>
      <c r="N1911" t="n">
        <v>16.21</v>
      </c>
      <c r="O1911" t="n">
        <v>14307.99</v>
      </c>
      <c r="P1911" t="n">
        <v>220.58</v>
      </c>
      <c r="Q1911" t="n">
        <v>452.63</v>
      </c>
      <c r="R1911" t="n">
        <v>86.3</v>
      </c>
      <c r="S1911" t="n">
        <v>57.64</v>
      </c>
      <c r="T1911" t="n">
        <v>12151.15</v>
      </c>
      <c r="U1911" t="n">
        <v>0.67</v>
      </c>
      <c r="V1911" t="n">
        <v>0.87</v>
      </c>
      <c r="W1911" t="n">
        <v>6.84</v>
      </c>
      <c r="X1911" t="n">
        <v>0.74</v>
      </c>
      <c r="Y1911" t="n">
        <v>1</v>
      </c>
      <c r="Z1911" t="n">
        <v>10</v>
      </c>
    </row>
    <row r="1912">
      <c r="A1912" t="n">
        <v>22</v>
      </c>
      <c r="B1912" t="n">
        <v>50</v>
      </c>
      <c r="C1912" t="inlineStr">
        <is>
          <t xml:space="preserve">CONCLUIDO	</t>
        </is>
      </c>
      <c r="D1912" t="n">
        <v>3.6945</v>
      </c>
      <c r="E1912" t="n">
        <v>27.07</v>
      </c>
      <c r="F1912" t="n">
        <v>24.45</v>
      </c>
      <c r="G1912" t="n">
        <v>56.43</v>
      </c>
      <c r="H1912" t="n">
        <v>1</v>
      </c>
      <c r="I1912" t="n">
        <v>26</v>
      </c>
      <c r="J1912" t="n">
        <v>114.44</v>
      </c>
      <c r="K1912" t="n">
        <v>41.65</v>
      </c>
      <c r="L1912" t="n">
        <v>6.5</v>
      </c>
      <c r="M1912" t="n">
        <v>24</v>
      </c>
      <c r="N1912" t="n">
        <v>16.29</v>
      </c>
      <c r="O1912" t="n">
        <v>14347.62</v>
      </c>
      <c r="P1912" t="n">
        <v>219.53</v>
      </c>
      <c r="Q1912" t="n">
        <v>452.64</v>
      </c>
      <c r="R1912" t="n">
        <v>86.28</v>
      </c>
      <c r="S1912" t="n">
        <v>57.64</v>
      </c>
      <c r="T1912" t="n">
        <v>12146.17</v>
      </c>
      <c r="U1912" t="n">
        <v>0.67</v>
      </c>
      <c r="V1912" t="n">
        <v>0.87</v>
      </c>
      <c r="W1912" t="n">
        <v>6.83</v>
      </c>
      <c r="X1912" t="n">
        <v>0.73</v>
      </c>
      <c r="Y1912" t="n">
        <v>1</v>
      </c>
      <c r="Z1912" t="n">
        <v>10</v>
      </c>
    </row>
    <row r="1913">
      <c r="A1913" t="n">
        <v>23</v>
      </c>
      <c r="B1913" t="n">
        <v>50</v>
      </c>
      <c r="C1913" t="inlineStr">
        <is>
          <t xml:space="preserve">CONCLUIDO	</t>
        </is>
      </c>
      <c r="D1913" t="n">
        <v>3.7056</v>
      </c>
      <c r="E1913" t="n">
        <v>26.99</v>
      </c>
      <c r="F1913" t="n">
        <v>24.39</v>
      </c>
      <c r="G1913" t="n">
        <v>58.55</v>
      </c>
      <c r="H1913" t="n">
        <v>1.04</v>
      </c>
      <c r="I1913" t="n">
        <v>25</v>
      </c>
      <c r="J1913" t="n">
        <v>114.76</v>
      </c>
      <c r="K1913" t="n">
        <v>41.65</v>
      </c>
      <c r="L1913" t="n">
        <v>6.75</v>
      </c>
      <c r="M1913" t="n">
        <v>23</v>
      </c>
      <c r="N1913" t="n">
        <v>16.36</v>
      </c>
      <c r="O1913" t="n">
        <v>14387.27</v>
      </c>
      <c r="P1913" t="n">
        <v>218.41</v>
      </c>
      <c r="Q1913" t="n">
        <v>452.66</v>
      </c>
      <c r="R1913" t="n">
        <v>84.03</v>
      </c>
      <c r="S1913" t="n">
        <v>57.64</v>
      </c>
      <c r="T1913" t="n">
        <v>11028.2</v>
      </c>
      <c r="U1913" t="n">
        <v>0.6899999999999999</v>
      </c>
      <c r="V1913" t="n">
        <v>0.87</v>
      </c>
      <c r="W1913" t="n">
        <v>6.83</v>
      </c>
      <c r="X1913" t="n">
        <v>0.67</v>
      </c>
      <c r="Y1913" t="n">
        <v>1</v>
      </c>
      <c r="Z1913" t="n">
        <v>10</v>
      </c>
    </row>
    <row r="1914">
      <c r="A1914" t="n">
        <v>24</v>
      </c>
      <c r="B1914" t="n">
        <v>50</v>
      </c>
      <c r="C1914" t="inlineStr">
        <is>
          <t xml:space="preserve">CONCLUIDO	</t>
        </is>
      </c>
      <c r="D1914" t="n">
        <v>3.7096</v>
      </c>
      <c r="E1914" t="n">
        <v>26.96</v>
      </c>
      <c r="F1914" t="n">
        <v>24.39</v>
      </c>
      <c r="G1914" t="n">
        <v>60.97</v>
      </c>
      <c r="H1914" t="n">
        <v>1.07</v>
      </c>
      <c r="I1914" t="n">
        <v>24</v>
      </c>
      <c r="J1914" t="n">
        <v>115.08</v>
      </c>
      <c r="K1914" t="n">
        <v>41.65</v>
      </c>
      <c r="L1914" t="n">
        <v>7</v>
      </c>
      <c r="M1914" t="n">
        <v>22</v>
      </c>
      <c r="N1914" t="n">
        <v>16.43</v>
      </c>
      <c r="O1914" t="n">
        <v>14426.96</v>
      </c>
      <c r="P1914" t="n">
        <v>217.77</v>
      </c>
      <c r="Q1914" t="n">
        <v>452.61</v>
      </c>
      <c r="R1914" t="n">
        <v>84.13</v>
      </c>
      <c r="S1914" t="n">
        <v>57.64</v>
      </c>
      <c r="T1914" t="n">
        <v>11082.52</v>
      </c>
      <c r="U1914" t="n">
        <v>0.6899999999999999</v>
      </c>
      <c r="V1914" t="n">
        <v>0.87</v>
      </c>
      <c r="W1914" t="n">
        <v>6.83</v>
      </c>
      <c r="X1914" t="n">
        <v>0.66</v>
      </c>
      <c r="Y1914" t="n">
        <v>1</v>
      </c>
      <c r="Z1914" t="n">
        <v>10</v>
      </c>
    </row>
    <row r="1915">
      <c r="A1915" t="n">
        <v>25</v>
      </c>
      <c r="B1915" t="n">
        <v>50</v>
      </c>
      <c r="C1915" t="inlineStr">
        <is>
          <t xml:space="preserve">CONCLUIDO	</t>
        </is>
      </c>
      <c r="D1915" t="n">
        <v>3.7211</v>
      </c>
      <c r="E1915" t="n">
        <v>26.87</v>
      </c>
      <c r="F1915" t="n">
        <v>24.33</v>
      </c>
      <c r="G1915" t="n">
        <v>63.46</v>
      </c>
      <c r="H1915" t="n">
        <v>1.11</v>
      </c>
      <c r="I1915" t="n">
        <v>23</v>
      </c>
      <c r="J1915" t="n">
        <v>115.4</v>
      </c>
      <c r="K1915" t="n">
        <v>41.65</v>
      </c>
      <c r="L1915" t="n">
        <v>7.25</v>
      </c>
      <c r="M1915" t="n">
        <v>21</v>
      </c>
      <c r="N1915" t="n">
        <v>16.5</v>
      </c>
      <c r="O1915" t="n">
        <v>14466.67</v>
      </c>
      <c r="P1915" t="n">
        <v>216.72</v>
      </c>
      <c r="Q1915" t="n">
        <v>452.59</v>
      </c>
      <c r="R1915" t="n">
        <v>81.84999999999999</v>
      </c>
      <c r="S1915" t="n">
        <v>57.64</v>
      </c>
      <c r="T1915" t="n">
        <v>9946.120000000001</v>
      </c>
      <c r="U1915" t="n">
        <v>0.7</v>
      </c>
      <c r="V1915" t="n">
        <v>0.87</v>
      </c>
      <c r="W1915" t="n">
        <v>6.83</v>
      </c>
      <c r="X1915" t="n">
        <v>0.6</v>
      </c>
      <c r="Y1915" t="n">
        <v>1</v>
      </c>
      <c r="Z1915" t="n">
        <v>10</v>
      </c>
    </row>
    <row r="1916">
      <c r="A1916" t="n">
        <v>26</v>
      </c>
      <c r="B1916" t="n">
        <v>50</v>
      </c>
      <c r="C1916" t="inlineStr">
        <is>
          <t xml:space="preserve">CONCLUIDO	</t>
        </is>
      </c>
      <c r="D1916" t="n">
        <v>3.7255</v>
      </c>
      <c r="E1916" t="n">
        <v>26.84</v>
      </c>
      <c r="F1916" t="n">
        <v>24.32</v>
      </c>
      <c r="G1916" t="n">
        <v>66.31999999999999</v>
      </c>
      <c r="H1916" t="n">
        <v>1.14</v>
      </c>
      <c r="I1916" t="n">
        <v>22</v>
      </c>
      <c r="J1916" t="n">
        <v>115.72</v>
      </c>
      <c r="K1916" t="n">
        <v>41.65</v>
      </c>
      <c r="L1916" t="n">
        <v>7.5</v>
      </c>
      <c r="M1916" t="n">
        <v>20</v>
      </c>
      <c r="N1916" t="n">
        <v>16.57</v>
      </c>
      <c r="O1916" t="n">
        <v>14506.4</v>
      </c>
      <c r="P1916" t="n">
        <v>215.85</v>
      </c>
      <c r="Q1916" t="n">
        <v>452.65</v>
      </c>
      <c r="R1916" t="n">
        <v>81.56999999999999</v>
      </c>
      <c r="S1916" t="n">
        <v>57.64</v>
      </c>
      <c r="T1916" t="n">
        <v>9811.4</v>
      </c>
      <c r="U1916" t="n">
        <v>0.71</v>
      </c>
      <c r="V1916" t="n">
        <v>0.87</v>
      </c>
      <c r="W1916" t="n">
        <v>6.83</v>
      </c>
      <c r="X1916" t="n">
        <v>0.59</v>
      </c>
      <c r="Y1916" t="n">
        <v>1</v>
      </c>
      <c r="Z1916" t="n">
        <v>10</v>
      </c>
    </row>
    <row r="1917">
      <c r="A1917" t="n">
        <v>27</v>
      </c>
      <c r="B1917" t="n">
        <v>50</v>
      </c>
      <c r="C1917" t="inlineStr">
        <is>
          <t xml:space="preserve">CONCLUIDO	</t>
        </is>
      </c>
      <c r="D1917" t="n">
        <v>3.7324</v>
      </c>
      <c r="E1917" t="n">
        <v>26.79</v>
      </c>
      <c r="F1917" t="n">
        <v>24.29</v>
      </c>
      <c r="G1917" t="n">
        <v>69.40000000000001</v>
      </c>
      <c r="H1917" t="n">
        <v>1.18</v>
      </c>
      <c r="I1917" t="n">
        <v>21</v>
      </c>
      <c r="J1917" t="n">
        <v>116.05</v>
      </c>
      <c r="K1917" t="n">
        <v>41.65</v>
      </c>
      <c r="L1917" t="n">
        <v>7.75</v>
      </c>
      <c r="M1917" t="n">
        <v>19</v>
      </c>
      <c r="N1917" t="n">
        <v>16.65</v>
      </c>
      <c r="O1917" t="n">
        <v>14546.17</v>
      </c>
      <c r="P1917" t="n">
        <v>215</v>
      </c>
      <c r="Q1917" t="n">
        <v>452.69</v>
      </c>
      <c r="R1917" t="n">
        <v>80.5</v>
      </c>
      <c r="S1917" t="n">
        <v>57.64</v>
      </c>
      <c r="T1917" t="n">
        <v>9281.799999999999</v>
      </c>
      <c r="U1917" t="n">
        <v>0.72</v>
      </c>
      <c r="V1917" t="n">
        <v>0.87</v>
      </c>
      <c r="W1917" t="n">
        <v>6.83</v>
      </c>
      <c r="X1917" t="n">
        <v>0.5600000000000001</v>
      </c>
      <c r="Y1917" t="n">
        <v>1</v>
      </c>
      <c r="Z1917" t="n">
        <v>10</v>
      </c>
    </row>
    <row r="1918">
      <c r="A1918" t="n">
        <v>28</v>
      </c>
      <c r="B1918" t="n">
        <v>50</v>
      </c>
      <c r="C1918" t="inlineStr">
        <is>
          <t xml:space="preserve">CONCLUIDO	</t>
        </is>
      </c>
      <c r="D1918" t="n">
        <v>3.7314</v>
      </c>
      <c r="E1918" t="n">
        <v>26.8</v>
      </c>
      <c r="F1918" t="n">
        <v>24.3</v>
      </c>
      <c r="G1918" t="n">
        <v>69.42</v>
      </c>
      <c r="H1918" t="n">
        <v>1.21</v>
      </c>
      <c r="I1918" t="n">
        <v>21</v>
      </c>
      <c r="J1918" t="n">
        <v>116.37</v>
      </c>
      <c r="K1918" t="n">
        <v>41.65</v>
      </c>
      <c r="L1918" t="n">
        <v>8</v>
      </c>
      <c r="M1918" t="n">
        <v>19</v>
      </c>
      <c r="N1918" t="n">
        <v>16.72</v>
      </c>
      <c r="O1918" t="n">
        <v>14585.96</v>
      </c>
      <c r="P1918" t="n">
        <v>214.14</v>
      </c>
      <c r="Q1918" t="n">
        <v>452.59</v>
      </c>
      <c r="R1918" t="n">
        <v>81.15000000000001</v>
      </c>
      <c r="S1918" t="n">
        <v>57.64</v>
      </c>
      <c r="T1918" t="n">
        <v>9609.950000000001</v>
      </c>
      <c r="U1918" t="n">
        <v>0.71</v>
      </c>
      <c r="V1918" t="n">
        <v>0.87</v>
      </c>
      <c r="W1918" t="n">
        <v>6.82</v>
      </c>
      <c r="X1918" t="n">
        <v>0.57</v>
      </c>
      <c r="Y1918" t="n">
        <v>1</v>
      </c>
      <c r="Z1918" t="n">
        <v>10</v>
      </c>
    </row>
    <row r="1919">
      <c r="A1919" t="n">
        <v>29</v>
      </c>
      <c r="B1919" t="n">
        <v>50</v>
      </c>
      <c r="C1919" t="inlineStr">
        <is>
          <t xml:space="preserve">CONCLUIDO	</t>
        </is>
      </c>
      <c r="D1919" t="n">
        <v>3.7391</v>
      </c>
      <c r="E1919" t="n">
        <v>26.74</v>
      </c>
      <c r="F1919" t="n">
        <v>24.26</v>
      </c>
      <c r="G1919" t="n">
        <v>72.79000000000001</v>
      </c>
      <c r="H1919" t="n">
        <v>1.25</v>
      </c>
      <c r="I1919" t="n">
        <v>20</v>
      </c>
      <c r="J1919" t="n">
        <v>116.69</v>
      </c>
      <c r="K1919" t="n">
        <v>41.65</v>
      </c>
      <c r="L1919" t="n">
        <v>8.25</v>
      </c>
      <c r="M1919" t="n">
        <v>18</v>
      </c>
      <c r="N1919" t="n">
        <v>16.79</v>
      </c>
      <c r="O1919" t="n">
        <v>14625.77</v>
      </c>
      <c r="P1919" t="n">
        <v>213.61</v>
      </c>
      <c r="Q1919" t="n">
        <v>452.58</v>
      </c>
      <c r="R1919" t="n">
        <v>79.93000000000001</v>
      </c>
      <c r="S1919" t="n">
        <v>57.64</v>
      </c>
      <c r="T1919" t="n">
        <v>9004.959999999999</v>
      </c>
      <c r="U1919" t="n">
        <v>0.72</v>
      </c>
      <c r="V1919" t="n">
        <v>0.87</v>
      </c>
      <c r="W1919" t="n">
        <v>6.83</v>
      </c>
      <c r="X1919" t="n">
        <v>0.54</v>
      </c>
      <c r="Y1919" t="n">
        <v>1</v>
      </c>
      <c r="Z1919" t="n">
        <v>10</v>
      </c>
    </row>
    <row r="1920">
      <c r="A1920" t="n">
        <v>30</v>
      </c>
      <c r="B1920" t="n">
        <v>50</v>
      </c>
      <c r="C1920" t="inlineStr">
        <is>
          <t xml:space="preserve">CONCLUIDO	</t>
        </is>
      </c>
      <c r="D1920" t="n">
        <v>3.7441</v>
      </c>
      <c r="E1920" t="n">
        <v>26.71</v>
      </c>
      <c r="F1920" t="n">
        <v>24.25</v>
      </c>
      <c r="G1920" t="n">
        <v>76.58</v>
      </c>
      <c r="H1920" t="n">
        <v>1.28</v>
      </c>
      <c r="I1920" t="n">
        <v>19</v>
      </c>
      <c r="J1920" t="n">
        <v>117.01</v>
      </c>
      <c r="K1920" t="n">
        <v>41.65</v>
      </c>
      <c r="L1920" t="n">
        <v>8.5</v>
      </c>
      <c r="M1920" t="n">
        <v>17</v>
      </c>
      <c r="N1920" t="n">
        <v>16.86</v>
      </c>
      <c r="O1920" t="n">
        <v>14665.62</v>
      </c>
      <c r="P1920" t="n">
        <v>211.95</v>
      </c>
      <c r="Q1920" t="n">
        <v>452.62</v>
      </c>
      <c r="R1920" t="n">
        <v>79.56999999999999</v>
      </c>
      <c r="S1920" t="n">
        <v>57.64</v>
      </c>
      <c r="T1920" t="n">
        <v>8830.059999999999</v>
      </c>
      <c r="U1920" t="n">
        <v>0.72</v>
      </c>
      <c r="V1920" t="n">
        <v>0.87</v>
      </c>
      <c r="W1920" t="n">
        <v>6.82</v>
      </c>
      <c r="X1920" t="n">
        <v>0.52</v>
      </c>
      <c r="Y1920" t="n">
        <v>1</v>
      </c>
      <c r="Z1920" t="n">
        <v>10</v>
      </c>
    </row>
    <row r="1921">
      <c r="A1921" t="n">
        <v>31</v>
      </c>
      <c r="B1921" t="n">
        <v>50</v>
      </c>
      <c r="C1921" t="inlineStr">
        <is>
          <t xml:space="preserve">CONCLUIDO	</t>
        </is>
      </c>
      <c r="D1921" t="n">
        <v>3.7452</v>
      </c>
      <c r="E1921" t="n">
        <v>26.7</v>
      </c>
      <c r="F1921" t="n">
        <v>24.24</v>
      </c>
      <c r="G1921" t="n">
        <v>76.56</v>
      </c>
      <c r="H1921" t="n">
        <v>1.32</v>
      </c>
      <c r="I1921" t="n">
        <v>19</v>
      </c>
      <c r="J1921" t="n">
        <v>117.34</v>
      </c>
      <c r="K1921" t="n">
        <v>41.65</v>
      </c>
      <c r="L1921" t="n">
        <v>8.75</v>
      </c>
      <c r="M1921" t="n">
        <v>17</v>
      </c>
      <c r="N1921" t="n">
        <v>16.94</v>
      </c>
      <c r="O1921" t="n">
        <v>14705.49</v>
      </c>
      <c r="P1921" t="n">
        <v>211.51</v>
      </c>
      <c r="Q1921" t="n">
        <v>452.61</v>
      </c>
      <c r="R1921" t="n">
        <v>79.26000000000001</v>
      </c>
      <c r="S1921" t="n">
        <v>57.64</v>
      </c>
      <c r="T1921" t="n">
        <v>8671.129999999999</v>
      </c>
      <c r="U1921" t="n">
        <v>0.73</v>
      </c>
      <c r="V1921" t="n">
        <v>0.87</v>
      </c>
      <c r="W1921" t="n">
        <v>6.82</v>
      </c>
      <c r="X1921" t="n">
        <v>0.52</v>
      </c>
      <c r="Y1921" t="n">
        <v>1</v>
      </c>
      <c r="Z1921" t="n">
        <v>10</v>
      </c>
    </row>
    <row r="1922">
      <c r="A1922" t="n">
        <v>32</v>
      </c>
      <c r="B1922" t="n">
        <v>50</v>
      </c>
      <c r="C1922" t="inlineStr">
        <is>
          <t xml:space="preserve">CONCLUIDO	</t>
        </is>
      </c>
      <c r="D1922" t="n">
        <v>3.752</v>
      </c>
      <c r="E1922" t="n">
        <v>26.65</v>
      </c>
      <c r="F1922" t="n">
        <v>24.22</v>
      </c>
      <c r="G1922" t="n">
        <v>80.72</v>
      </c>
      <c r="H1922" t="n">
        <v>1.35</v>
      </c>
      <c r="I1922" t="n">
        <v>18</v>
      </c>
      <c r="J1922" t="n">
        <v>117.66</v>
      </c>
      <c r="K1922" t="n">
        <v>41.65</v>
      </c>
      <c r="L1922" t="n">
        <v>9</v>
      </c>
      <c r="M1922" t="n">
        <v>16</v>
      </c>
      <c r="N1922" t="n">
        <v>17.01</v>
      </c>
      <c r="O1922" t="n">
        <v>14745.39</v>
      </c>
      <c r="P1922" t="n">
        <v>211.06</v>
      </c>
      <c r="Q1922" t="n">
        <v>452.59</v>
      </c>
      <c r="R1922" t="n">
        <v>78.23999999999999</v>
      </c>
      <c r="S1922" t="n">
        <v>57.64</v>
      </c>
      <c r="T1922" t="n">
        <v>8168.9</v>
      </c>
      <c r="U1922" t="n">
        <v>0.74</v>
      </c>
      <c r="V1922" t="n">
        <v>0.88</v>
      </c>
      <c r="W1922" t="n">
        <v>6.83</v>
      </c>
      <c r="X1922" t="n">
        <v>0.49</v>
      </c>
      <c r="Y1922" t="n">
        <v>1</v>
      </c>
      <c r="Z1922" t="n">
        <v>10</v>
      </c>
    </row>
    <row r="1923">
      <c r="A1923" t="n">
        <v>33</v>
      </c>
      <c r="B1923" t="n">
        <v>50</v>
      </c>
      <c r="C1923" t="inlineStr">
        <is>
          <t xml:space="preserve">CONCLUIDO	</t>
        </is>
      </c>
      <c r="D1923" t="n">
        <v>3.7541</v>
      </c>
      <c r="E1923" t="n">
        <v>26.64</v>
      </c>
      <c r="F1923" t="n">
        <v>24.2</v>
      </c>
      <c r="G1923" t="n">
        <v>80.67</v>
      </c>
      <c r="H1923" t="n">
        <v>1.38</v>
      </c>
      <c r="I1923" t="n">
        <v>18</v>
      </c>
      <c r="J1923" t="n">
        <v>117.98</v>
      </c>
      <c r="K1923" t="n">
        <v>41.65</v>
      </c>
      <c r="L1923" t="n">
        <v>9.25</v>
      </c>
      <c r="M1923" t="n">
        <v>16</v>
      </c>
      <c r="N1923" t="n">
        <v>17.08</v>
      </c>
      <c r="O1923" t="n">
        <v>14785.31</v>
      </c>
      <c r="P1923" t="n">
        <v>209.69</v>
      </c>
      <c r="Q1923" t="n">
        <v>452.64</v>
      </c>
      <c r="R1923" t="n">
        <v>77.98</v>
      </c>
      <c r="S1923" t="n">
        <v>57.64</v>
      </c>
      <c r="T1923" t="n">
        <v>8038.54</v>
      </c>
      <c r="U1923" t="n">
        <v>0.74</v>
      </c>
      <c r="V1923" t="n">
        <v>0.88</v>
      </c>
      <c r="W1923" t="n">
        <v>6.82</v>
      </c>
      <c r="X1923" t="n">
        <v>0.48</v>
      </c>
      <c r="Y1923" t="n">
        <v>1</v>
      </c>
      <c r="Z1923" t="n">
        <v>10</v>
      </c>
    </row>
    <row r="1924">
      <c r="A1924" t="n">
        <v>34</v>
      </c>
      <c r="B1924" t="n">
        <v>50</v>
      </c>
      <c r="C1924" t="inlineStr">
        <is>
          <t xml:space="preserve">CONCLUIDO	</t>
        </is>
      </c>
      <c r="D1924" t="n">
        <v>3.761</v>
      </c>
      <c r="E1924" t="n">
        <v>26.59</v>
      </c>
      <c r="F1924" t="n">
        <v>24.17</v>
      </c>
      <c r="G1924" t="n">
        <v>85.31999999999999</v>
      </c>
      <c r="H1924" t="n">
        <v>1.42</v>
      </c>
      <c r="I1924" t="n">
        <v>17</v>
      </c>
      <c r="J1924" t="n">
        <v>118.31</v>
      </c>
      <c r="K1924" t="n">
        <v>41.65</v>
      </c>
      <c r="L1924" t="n">
        <v>9.5</v>
      </c>
      <c r="M1924" t="n">
        <v>15</v>
      </c>
      <c r="N1924" t="n">
        <v>17.16</v>
      </c>
      <c r="O1924" t="n">
        <v>14825.26</v>
      </c>
      <c r="P1924" t="n">
        <v>208.86</v>
      </c>
      <c r="Q1924" t="n">
        <v>452.58</v>
      </c>
      <c r="R1924" t="n">
        <v>77.03</v>
      </c>
      <c r="S1924" t="n">
        <v>57.64</v>
      </c>
      <c r="T1924" t="n">
        <v>7567.82</v>
      </c>
      <c r="U1924" t="n">
        <v>0.75</v>
      </c>
      <c r="V1924" t="n">
        <v>0.88</v>
      </c>
      <c r="W1924" t="n">
        <v>6.82</v>
      </c>
      <c r="X1924" t="n">
        <v>0.45</v>
      </c>
      <c r="Y1924" t="n">
        <v>1</v>
      </c>
      <c r="Z1924" t="n">
        <v>10</v>
      </c>
    </row>
    <row r="1925">
      <c r="A1925" t="n">
        <v>35</v>
      </c>
      <c r="B1925" t="n">
        <v>50</v>
      </c>
      <c r="C1925" t="inlineStr">
        <is>
          <t xml:space="preserve">CONCLUIDO	</t>
        </is>
      </c>
      <c r="D1925" t="n">
        <v>3.7591</v>
      </c>
      <c r="E1925" t="n">
        <v>26.6</v>
      </c>
      <c r="F1925" t="n">
        <v>24.19</v>
      </c>
      <c r="G1925" t="n">
        <v>85.37</v>
      </c>
      <c r="H1925" t="n">
        <v>1.45</v>
      </c>
      <c r="I1925" t="n">
        <v>17</v>
      </c>
      <c r="J1925" t="n">
        <v>118.63</v>
      </c>
      <c r="K1925" t="n">
        <v>41.65</v>
      </c>
      <c r="L1925" t="n">
        <v>9.75</v>
      </c>
      <c r="M1925" t="n">
        <v>15</v>
      </c>
      <c r="N1925" t="n">
        <v>17.23</v>
      </c>
      <c r="O1925" t="n">
        <v>14865.24</v>
      </c>
      <c r="P1925" t="n">
        <v>208.42</v>
      </c>
      <c r="Q1925" t="n">
        <v>452.59</v>
      </c>
      <c r="R1925" t="n">
        <v>77.64</v>
      </c>
      <c r="S1925" t="n">
        <v>57.64</v>
      </c>
      <c r="T1925" t="n">
        <v>7871.84</v>
      </c>
      <c r="U1925" t="n">
        <v>0.74</v>
      </c>
      <c r="V1925" t="n">
        <v>0.88</v>
      </c>
      <c r="W1925" t="n">
        <v>6.82</v>
      </c>
      <c r="X1925" t="n">
        <v>0.46</v>
      </c>
      <c r="Y1925" t="n">
        <v>1</v>
      </c>
      <c r="Z1925" t="n">
        <v>10</v>
      </c>
    </row>
    <row r="1926">
      <c r="A1926" t="n">
        <v>36</v>
      </c>
      <c r="B1926" t="n">
        <v>50</v>
      </c>
      <c r="C1926" t="inlineStr">
        <is>
          <t xml:space="preserve">CONCLUIDO	</t>
        </is>
      </c>
      <c r="D1926" t="n">
        <v>3.7672</v>
      </c>
      <c r="E1926" t="n">
        <v>26.54</v>
      </c>
      <c r="F1926" t="n">
        <v>24.15</v>
      </c>
      <c r="G1926" t="n">
        <v>90.56999999999999</v>
      </c>
      <c r="H1926" t="n">
        <v>1.48</v>
      </c>
      <c r="I1926" t="n">
        <v>16</v>
      </c>
      <c r="J1926" t="n">
        <v>118.96</v>
      </c>
      <c r="K1926" t="n">
        <v>41.65</v>
      </c>
      <c r="L1926" t="n">
        <v>10</v>
      </c>
      <c r="M1926" t="n">
        <v>14</v>
      </c>
      <c r="N1926" t="n">
        <v>17.31</v>
      </c>
      <c r="O1926" t="n">
        <v>14905.25</v>
      </c>
      <c r="P1926" t="n">
        <v>207.34</v>
      </c>
      <c r="Q1926" t="n">
        <v>452.59</v>
      </c>
      <c r="R1926" t="n">
        <v>76.19</v>
      </c>
      <c r="S1926" t="n">
        <v>57.64</v>
      </c>
      <c r="T1926" t="n">
        <v>7152.86</v>
      </c>
      <c r="U1926" t="n">
        <v>0.76</v>
      </c>
      <c r="V1926" t="n">
        <v>0.88</v>
      </c>
      <c r="W1926" t="n">
        <v>6.82</v>
      </c>
      <c r="X1926" t="n">
        <v>0.43</v>
      </c>
      <c r="Y1926" t="n">
        <v>1</v>
      </c>
      <c r="Z1926" t="n">
        <v>10</v>
      </c>
    </row>
    <row r="1927">
      <c r="A1927" t="n">
        <v>37</v>
      </c>
      <c r="B1927" t="n">
        <v>50</v>
      </c>
      <c r="C1927" t="inlineStr">
        <is>
          <t xml:space="preserve">CONCLUIDO	</t>
        </is>
      </c>
      <c r="D1927" t="n">
        <v>3.7668</v>
      </c>
      <c r="E1927" t="n">
        <v>26.55</v>
      </c>
      <c r="F1927" t="n">
        <v>24.16</v>
      </c>
      <c r="G1927" t="n">
        <v>90.58</v>
      </c>
      <c r="H1927" t="n">
        <v>1.52</v>
      </c>
      <c r="I1927" t="n">
        <v>16</v>
      </c>
      <c r="J1927" t="n">
        <v>119.28</v>
      </c>
      <c r="K1927" t="n">
        <v>41.65</v>
      </c>
      <c r="L1927" t="n">
        <v>10.25</v>
      </c>
      <c r="M1927" t="n">
        <v>14</v>
      </c>
      <c r="N1927" t="n">
        <v>17.38</v>
      </c>
      <c r="O1927" t="n">
        <v>14945.29</v>
      </c>
      <c r="P1927" t="n">
        <v>206.74</v>
      </c>
      <c r="Q1927" t="n">
        <v>452.59</v>
      </c>
      <c r="R1927" t="n">
        <v>76.34999999999999</v>
      </c>
      <c r="S1927" t="n">
        <v>57.64</v>
      </c>
      <c r="T1927" t="n">
        <v>7233.72</v>
      </c>
      <c r="U1927" t="n">
        <v>0.75</v>
      </c>
      <c r="V1927" t="n">
        <v>0.88</v>
      </c>
      <c r="W1927" t="n">
        <v>6.82</v>
      </c>
      <c r="X1927" t="n">
        <v>0.43</v>
      </c>
      <c r="Y1927" t="n">
        <v>1</v>
      </c>
      <c r="Z1927" t="n">
        <v>10</v>
      </c>
    </row>
    <row r="1928">
      <c r="A1928" t="n">
        <v>38</v>
      </c>
      <c r="B1928" t="n">
        <v>50</v>
      </c>
      <c r="C1928" t="inlineStr">
        <is>
          <t xml:space="preserve">CONCLUIDO	</t>
        </is>
      </c>
      <c r="D1928" t="n">
        <v>3.7727</v>
      </c>
      <c r="E1928" t="n">
        <v>26.51</v>
      </c>
      <c r="F1928" t="n">
        <v>24.14</v>
      </c>
      <c r="G1928" t="n">
        <v>96.55</v>
      </c>
      <c r="H1928" t="n">
        <v>1.55</v>
      </c>
      <c r="I1928" t="n">
        <v>15</v>
      </c>
      <c r="J1928" t="n">
        <v>119.61</v>
      </c>
      <c r="K1928" t="n">
        <v>41.65</v>
      </c>
      <c r="L1928" t="n">
        <v>10.5</v>
      </c>
      <c r="M1928" t="n">
        <v>13</v>
      </c>
      <c r="N1928" t="n">
        <v>17.46</v>
      </c>
      <c r="O1928" t="n">
        <v>14985.35</v>
      </c>
      <c r="P1928" t="n">
        <v>205.44</v>
      </c>
      <c r="Q1928" t="n">
        <v>452.61</v>
      </c>
      <c r="R1928" t="n">
        <v>75.92</v>
      </c>
      <c r="S1928" t="n">
        <v>57.64</v>
      </c>
      <c r="T1928" t="n">
        <v>7022.16</v>
      </c>
      <c r="U1928" t="n">
        <v>0.76</v>
      </c>
      <c r="V1928" t="n">
        <v>0.88</v>
      </c>
      <c r="W1928" t="n">
        <v>6.82</v>
      </c>
      <c r="X1928" t="n">
        <v>0.41</v>
      </c>
      <c r="Y1928" t="n">
        <v>1</v>
      </c>
      <c r="Z1928" t="n">
        <v>10</v>
      </c>
    </row>
    <row r="1929">
      <c r="A1929" t="n">
        <v>39</v>
      </c>
      <c r="B1929" t="n">
        <v>50</v>
      </c>
      <c r="C1929" t="inlineStr">
        <is>
          <t xml:space="preserve">CONCLUIDO	</t>
        </is>
      </c>
      <c r="D1929" t="n">
        <v>3.7736</v>
      </c>
      <c r="E1929" t="n">
        <v>26.5</v>
      </c>
      <c r="F1929" t="n">
        <v>24.13</v>
      </c>
      <c r="G1929" t="n">
        <v>96.52</v>
      </c>
      <c r="H1929" t="n">
        <v>1.58</v>
      </c>
      <c r="I1929" t="n">
        <v>15</v>
      </c>
      <c r="J1929" t="n">
        <v>119.93</v>
      </c>
      <c r="K1929" t="n">
        <v>41.65</v>
      </c>
      <c r="L1929" t="n">
        <v>10.75</v>
      </c>
      <c r="M1929" t="n">
        <v>13</v>
      </c>
      <c r="N1929" t="n">
        <v>17.53</v>
      </c>
      <c r="O1929" t="n">
        <v>15025.44</v>
      </c>
      <c r="P1929" t="n">
        <v>204.78</v>
      </c>
      <c r="Q1929" t="n">
        <v>452.62</v>
      </c>
      <c r="R1929" t="n">
        <v>75.69</v>
      </c>
      <c r="S1929" t="n">
        <v>57.64</v>
      </c>
      <c r="T1929" t="n">
        <v>6908.65</v>
      </c>
      <c r="U1929" t="n">
        <v>0.76</v>
      </c>
      <c r="V1929" t="n">
        <v>0.88</v>
      </c>
      <c r="W1929" t="n">
        <v>6.82</v>
      </c>
      <c r="X1929" t="n">
        <v>0.41</v>
      </c>
      <c r="Y1929" t="n">
        <v>1</v>
      </c>
      <c r="Z1929" t="n">
        <v>10</v>
      </c>
    </row>
    <row r="1930">
      <c r="A1930" t="n">
        <v>40</v>
      </c>
      <c r="B1930" t="n">
        <v>50</v>
      </c>
      <c r="C1930" t="inlineStr">
        <is>
          <t xml:space="preserve">CONCLUIDO	</t>
        </is>
      </c>
      <c r="D1930" t="n">
        <v>3.7762</v>
      </c>
      <c r="E1930" t="n">
        <v>26.48</v>
      </c>
      <c r="F1930" t="n">
        <v>24.11</v>
      </c>
      <c r="G1930" t="n">
        <v>96.45</v>
      </c>
      <c r="H1930" t="n">
        <v>1.61</v>
      </c>
      <c r="I1930" t="n">
        <v>15</v>
      </c>
      <c r="J1930" t="n">
        <v>120.26</v>
      </c>
      <c r="K1930" t="n">
        <v>41.65</v>
      </c>
      <c r="L1930" t="n">
        <v>11</v>
      </c>
      <c r="M1930" t="n">
        <v>13</v>
      </c>
      <c r="N1930" t="n">
        <v>17.61</v>
      </c>
      <c r="O1930" t="n">
        <v>15065.56</v>
      </c>
      <c r="P1930" t="n">
        <v>203.61</v>
      </c>
      <c r="Q1930" t="n">
        <v>452.56</v>
      </c>
      <c r="R1930" t="n">
        <v>74.95</v>
      </c>
      <c r="S1930" t="n">
        <v>57.64</v>
      </c>
      <c r="T1930" t="n">
        <v>6538.69</v>
      </c>
      <c r="U1930" t="n">
        <v>0.77</v>
      </c>
      <c r="V1930" t="n">
        <v>0.88</v>
      </c>
      <c r="W1930" t="n">
        <v>6.82</v>
      </c>
      <c r="X1930" t="n">
        <v>0.39</v>
      </c>
      <c r="Y1930" t="n">
        <v>1</v>
      </c>
      <c r="Z1930" t="n">
        <v>10</v>
      </c>
    </row>
    <row r="1931">
      <c r="A1931" t="n">
        <v>41</v>
      </c>
      <c r="B1931" t="n">
        <v>50</v>
      </c>
      <c r="C1931" t="inlineStr">
        <is>
          <t xml:space="preserve">CONCLUIDO	</t>
        </is>
      </c>
      <c r="D1931" t="n">
        <v>3.7793</v>
      </c>
      <c r="E1931" t="n">
        <v>26.46</v>
      </c>
      <c r="F1931" t="n">
        <v>24.11</v>
      </c>
      <c r="G1931" t="n">
        <v>103.34</v>
      </c>
      <c r="H1931" t="n">
        <v>1.65</v>
      </c>
      <c r="I1931" t="n">
        <v>14</v>
      </c>
      <c r="J1931" t="n">
        <v>120.58</v>
      </c>
      <c r="K1931" t="n">
        <v>41.65</v>
      </c>
      <c r="L1931" t="n">
        <v>11.25</v>
      </c>
      <c r="M1931" t="n">
        <v>12</v>
      </c>
      <c r="N1931" t="n">
        <v>17.68</v>
      </c>
      <c r="O1931" t="n">
        <v>15105.7</v>
      </c>
      <c r="P1931" t="n">
        <v>203.35</v>
      </c>
      <c r="Q1931" t="n">
        <v>452.6</v>
      </c>
      <c r="R1931" t="n">
        <v>74.97</v>
      </c>
      <c r="S1931" t="n">
        <v>57.64</v>
      </c>
      <c r="T1931" t="n">
        <v>6554.18</v>
      </c>
      <c r="U1931" t="n">
        <v>0.77</v>
      </c>
      <c r="V1931" t="n">
        <v>0.88</v>
      </c>
      <c r="W1931" t="n">
        <v>6.82</v>
      </c>
      <c r="X1931" t="n">
        <v>0.39</v>
      </c>
      <c r="Y1931" t="n">
        <v>1</v>
      </c>
      <c r="Z1931" t="n">
        <v>10</v>
      </c>
    </row>
    <row r="1932">
      <c r="A1932" t="n">
        <v>42</v>
      </c>
      <c r="B1932" t="n">
        <v>50</v>
      </c>
      <c r="C1932" t="inlineStr">
        <is>
          <t xml:space="preserve">CONCLUIDO	</t>
        </is>
      </c>
      <c r="D1932" t="n">
        <v>3.7819</v>
      </c>
      <c r="E1932" t="n">
        <v>26.44</v>
      </c>
      <c r="F1932" t="n">
        <v>24.09</v>
      </c>
      <c r="G1932" t="n">
        <v>103.26</v>
      </c>
      <c r="H1932" t="n">
        <v>1.68</v>
      </c>
      <c r="I1932" t="n">
        <v>14</v>
      </c>
      <c r="J1932" t="n">
        <v>120.91</v>
      </c>
      <c r="K1932" t="n">
        <v>41.65</v>
      </c>
      <c r="L1932" t="n">
        <v>11.5</v>
      </c>
      <c r="M1932" t="n">
        <v>12</v>
      </c>
      <c r="N1932" t="n">
        <v>17.76</v>
      </c>
      <c r="O1932" t="n">
        <v>15145.88</v>
      </c>
      <c r="P1932" t="n">
        <v>202.79</v>
      </c>
      <c r="Q1932" t="n">
        <v>452.58</v>
      </c>
      <c r="R1932" t="n">
        <v>74.3</v>
      </c>
      <c r="S1932" t="n">
        <v>57.64</v>
      </c>
      <c r="T1932" t="n">
        <v>6219.87</v>
      </c>
      <c r="U1932" t="n">
        <v>0.78</v>
      </c>
      <c r="V1932" t="n">
        <v>0.88</v>
      </c>
      <c r="W1932" t="n">
        <v>6.82</v>
      </c>
      <c r="X1932" t="n">
        <v>0.37</v>
      </c>
      <c r="Y1932" t="n">
        <v>1</v>
      </c>
      <c r="Z1932" t="n">
        <v>10</v>
      </c>
    </row>
    <row r="1933">
      <c r="A1933" t="n">
        <v>43</v>
      </c>
      <c r="B1933" t="n">
        <v>50</v>
      </c>
      <c r="C1933" t="inlineStr">
        <is>
          <t xml:space="preserve">CONCLUIDO	</t>
        </is>
      </c>
      <c r="D1933" t="n">
        <v>3.7809</v>
      </c>
      <c r="E1933" t="n">
        <v>26.45</v>
      </c>
      <c r="F1933" t="n">
        <v>24.1</v>
      </c>
      <c r="G1933" t="n">
        <v>103.29</v>
      </c>
      <c r="H1933" t="n">
        <v>1.71</v>
      </c>
      <c r="I1933" t="n">
        <v>14</v>
      </c>
      <c r="J1933" t="n">
        <v>121.23</v>
      </c>
      <c r="K1933" t="n">
        <v>41.65</v>
      </c>
      <c r="L1933" t="n">
        <v>11.75</v>
      </c>
      <c r="M1933" t="n">
        <v>12</v>
      </c>
      <c r="N1933" t="n">
        <v>17.83</v>
      </c>
      <c r="O1933" t="n">
        <v>15186.08</v>
      </c>
      <c r="P1933" t="n">
        <v>200.81</v>
      </c>
      <c r="Q1933" t="n">
        <v>452.59</v>
      </c>
      <c r="R1933" t="n">
        <v>74.55</v>
      </c>
      <c r="S1933" t="n">
        <v>57.64</v>
      </c>
      <c r="T1933" t="n">
        <v>6340.69</v>
      </c>
      <c r="U1933" t="n">
        <v>0.77</v>
      </c>
      <c r="V1933" t="n">
        <v>0.88</v>
      </c>
      <c r="W1933" t="n">
        <v>6.82</v>
      </c>
      <c r="X1933" t="n">
        <v>0.38</v>
      </c>
      <c r="Y1933" t="n">
        <v>1</v>
      </c>
      <c r="Z1933" t="n">
        <v>10</v>
      </c>
    </row>
    <row r="1934">
      <c r="A1934" t="n">
        <v>44</v>
      </c>
      <c r="B1934" t="n">
        <v>50</v>
      </c>
      <c r="C1934" t="inlineStr">
        <is>
          <t xml:space="preserve">CONCLUIDO	</t>
        </is>
      </c>
      <c r="D1934" t="n">
        <v>3.787</v>
      </c>
      <c r="E1934" t="n">
        <v>26.41</v>
      </c>
      <c r="F1934" t="n">
        <v>24.08</v>
      </c>
      <c r="G1934" t="n">
        <v>111.14</v>
      </c>
      <c r="H1934" t="n">
        <v>1.74</v>
      </c>
      <c r="I1934" t="n">
        <v>13</v>
      </c>
      <c r="J1934" t="n">
        <v>121.56</v>
      </c>
      <c r="K1934" t="n">
        <v>41.65</v>
      </c>
      <c r="L1934" t="n">
        <v>12</v>
      </c>
      <c r="M1934" t="n">
        <v>11</v>
      </c>
      <c r="N1934" t="n">
        <v>17.91</v>
      </c>
      <c r="O1934" t="n">
        <v>15226.31</v>
      </c>
      <c r="P1934" t="n">
        <v>200</v>
      </c>
      <c r="Q1934" t="n">
        <v>452.58</v>
      </c>
      <c r="R1934" t="n">
        <v>74.02</v>
      </c>
      <c r="S1934" t="n">
        <v>57.64</v>
      </c>
      <c r="T1934" t="n">
        <v>6082.67</v>
      </c>
      <c r="U1934" t="n">
        <v>0.78</v>
      </c>
      <c r="V1934" t="n">
        <v>0.88</v>
      </c>
      <c r="W1934" t="n">
        <v>6.82</v>
      </c>
      <c r="X1934" t="n">
        <v>0.36</v>
      </c>
      <c r="Y1934" t="n">
        <v>1</v>
      </c>
      <c r="Z1934" t="n">
        <v>10</v>
      </c>
    </row>
    <row r="1935">
      <c r="A1935" t="n">
        <v>45</v>
      </c>
      <c r="B1935" t="n">
        <v>50</v>
      </c>
      <c r="C1935" t="inlineStr">
        <is>
          <t xml:space="preserve">CONCLUIDO	</t>
        </is>
      </c>
      <c r="D1935" t="n">
        <v>3.7873</v>
      </c>
      <c r="E1935" t="n">
        <v>26.4</v>
      </c>
      <c r="F1935" t="n">
        <v>24.08</v>
      </c>
      <c r="G1935" t="n">
        <v>111.13</v>
      </c>
      <c r="H1935" t="n">
        <v>1.77</v>
      </c>
      <c r="I1935" t="n">
        <v>13</v>
      </c>
      <c r="J1935" t="n">
        <v>121.89</v>
      </c>
      <c r="K1935" t="n">
        <v>41.65</v>
      </c>
      <c r="L1935" t="n">
        <v>12.25</v>
      </c>
      <c r="M1935" t="n">
        <v>11</v>
      </c>
      <c r="N1935" t="n">
        <v>17.99</v>
      </c>
      <c r="O1935" t="n">
        <v>15266.56</v>
      </c>
      <c r="P1935" t="n">
        <v>200.96</v>
      </c>
      <c r="Q1935" t="n">
        <v>452.57</v>
      </c>
      <c r="R1935" t="n">
        <v>73.81999999999999</v>
      </c>
      <c r="S1935" t="n">
        <v>57.64</v>
      </c>
      <c r="T1935" t="n">
        <v>5982.57</v>
      </c>
      <c r="U1935" t="n">
        <v>0.78</v>
      </c>
      <c r="V1935" t="n">
        <v>0.88</v>
      </c>
      <c r="W1935" t="n">
        <v>6.82</v>
      </c>
      <c r="X1935" t="n">
        <v>0.35</v>
      </c>
      <c r="Y1935" t="n">
        <v>1</v>
      </c>
      <c r="Z1935" t="n">
        <v>10</v>
      </c>
    </row>
    <row r="1936">
      <c r="A1936" t="n">
        <v>46</v>
      </c>
      <c r="B1936" t="n">
        <v>50</v>
      </c>
      <c r="C1936" t="inlineStr">
        <is>
          <t xml:space="preserve">CONCLUIDO	</t>
        </is>
      </c>
      <c r="D1936" t="n">
        <v>3.7891</v>
      </c>
      <c r="E1936" t="n">
        <v>26.39</v>
      </c>
      <c r="F1936" t="n">
        <v>24.07</v>
      </c>
      <c r="G1936" t="n">
        <v>111.08</v>
      </c>
      <c r="H1936" t="n">
        <v>1.81</v>
      </c>
      <c r="I1936" t="n">
        <v>13</v>
      </c>
      <c r="J1936" t="n">
        <v>122.21</v>
      </c>
      <c r="K1936" t="n">
        <v>41.65</v>
      </c>
      <c r="L1936" t="n">
        <v>12.5</v>
      </c>
      <c r="M1936" t="n">
        <v>11</v>
      </c>
      <c r="N1936" t="n">
        <v>18.06</v>
      </c>
      <c r="O1936" t="n">
        <v>15306.85</v>
      </c>
      <c r="P1936" t="n">
        <v>199.95</v>
      </c>
      <c r="Q1936" t="n">
        <v>452.6</v>
      </c>
      <c r="R1936" t="n">
        <v>73.48</v>
      </c>
      <c r="S1936" t="n">
        <v>57.64</v>
      </c>
      <c r="T1936" t="n">
        <v>5814.97</v>
      </c>
      <c r="U1936" t="n">
        <v>0.78</v>
      </c>
      <c r="V1936" t="n">
        <v>0.88</v>
      </c>
      <c r="W1936" t="n">
        <v>6.82</v>
      </c>
      <c r="X1936" t="n">
        <v>0.34</v>
      </c>
      <c r="Y1936" t="n">
        <v>1</v>
      </c>
      <c r="Z1936" t="n">
        <v>10</v>
      </c>
    </row>
    <row r="1937">
      <c r="A1937" t="n">
        <v>47</v>
      </c>
      <c r="B1937" t="n">
        <v>50</v>
      </c>
      <c r="C1937" t="inlineStr">
        <is>
          <t xml:space="preserve">CONCLUIDO	</t>
        </is>
      </c>
      <c r="D1937" t="n">
        <v>3.79</v>
      </c>
      <c r="E1937" t="n">
        <v>26.39</v>
      </c>
      <c r="F1937" t="n">
        <v>24.06</v>
      </c>
      <c r="G1937" t="n">
        <v>111.05</v>
      </c>
      <c r="H1937" t="n">
        <v>1.84</v>
      </c>
      <c r="I1937" t="n">
        <v>13</v>
      </c>
      <c r="J1937" t="n">
        <v>122.54</v>
      </c>
      <c r="K1937" t="n">
        <v>41.65</v>
      </c>
      <c r="L1937" t="n">
        <v>12.75</v>
      </c>
      <c r="M1937" t="n">
        <v>11</v>
      </c>
      <c r="N1937" t="n">
        <v>18.14</v>
      </c>
      <c r="O1937" t="n">
        <v>15347.16</v>
      </c>
      <c r="P1937" t="n">
        <v>197.36</v>
      </c>
      <c r="Q1937" t="n">
        <v>452.61</v>
      </c>
      <c r="R1937" t="n">
        <v>73.38</v>
      </c>
      <c r="S1937" t="n">
        <v>57.64</v>
      </c>
      <c r="T1937" t="n">
        <v>5764.03</v>
      </c>
      <c r="U1937" t="n">
        <v>0.79</v>
      </c>
      <c r="V1937" t="n">
        <v>0.88</v>
      </c>
      <c r="W1937" t="n">
        <v>6.81</v>
      </c>
      <c r="X1937" t="n">
        <v>0.34</v>
      </c>
      <c r="Y1937" t="n">
        <v>1</v>
      </c>
      <c r="Z1937" t="n">
        <v>10</v>
      </c>
    </row>
    <row r="1938">
      <c r="A1938" t="n">
        <v>48</v>
      </c>
      <c r="B1938" t="n">
        <v>50</v>
      </c>
      <c r="C1938" t="inlineStr">
        <is>
          <t xml:space="preserve">CONCLUIDO	</t>
        </is>
      </c>
      <c r="D1938" t="n">
        <v>3.798</v>
      </c>
      <c r="E1938" t="n">
        <v>26.33</v>
      </c>
      <c r="F1938" t="n">
        <v>24.03</v>
      </c>
      <c r="G1938" t="n">
        <v>120.13</v>
      </c>
      <c r="H1938" t="n">
        <v>1.87</v>
      </c>
      <c r="I1938" t="n">
        <v>12</v>
      </c>
      <c r="J1938" t="n">
        <v>122.87</v>
      </c>
      <c r="K1938" t="n">
        <v>41.65</v>
      </c>
      <c r="L1938" t="n">
        <v>13</v>
      </c>
      <c r="M1938" t="n">
        <v>10</v>
      </c>
      <c r="N1938" t="n">
        <v>18.22</v>
      </c>
      <c r="O1938" t="n">
        <v>15387.5</v>
      </c>
      <c r="P1938" t="n">
        <v>196.71</v>
      </c>
      <c r="Q1938" t="n">
        <v>452.6</v>
      </c>
      <c r="R1938" t="n">
        <v>72.18000000000001</v>
      </c>
      <c r="S1938" t="n">
        <v>57.64</v>
      </c>
      <c r="T1938" t="n">
        <v>5166.62</v>
      </c>
      <c r="U1938" t="n">
        <v>0.8</v>
      </c>
      <c r="V1938" t="n">
        <v>0.88</v>
      </c>
      <c r="W1938" t="n">
        <v>6.81</v>
      </c>
      <c r="X1938" t="n">
        <v>0.3</v>
      </c>
      <c r="Y1938" t="n">
        <v>1</v>
      </c>
      <c r="Z1938" t="n">
        <v>10</v>
      </c>
    </row>
    <row r="1939">
      <c r="A1939" t="n">
        <v>49</v>
      </c>
      <c r="B1939" t="n">
        <v>50</v>
      </c>
      <c r="C1939" t="inlineStr">
        <is>
          <t xml:space="preserve">CONCLUIDO	</t>
        </is>
      </c>
      <c r="D1939" t="n">
        <v>3.797</v>
      </c>
      <c r="E1939" t="n">
        <v>26.34</v>
      </c>
      <c r="F1939" t="n">
        <v>24.03</v>
      </c>
      <c r="G1939" t="n">
        <v>120.17</v>
      </c>
      <c r="H1939" t="n">
        <v>1.9</v>
      </c>
      <c r="I1939" t="n">
        <v>12</v>
      </c>
      <c r="J1939" t="n">
        <v>123.19</v>
      </c>
      <c r="K1939" t="n">
        <v>41.65</v>
      </c>
      <c r="L1939" t="n">
        <v>13.25</v>
      </c>
      <c r="M1939" t="n">
        <v>10</v>
      </c>
      <c r="N1939" t="n">
        <v>18.29</v>
      </c>
      <c r="O1939" t="n">
        <v>15427.87</v>
      </c>
      <c r="P1939" t="n">
        <v>196.88</v>
      </c>
      <c r="Q1939" t="n">
        <v>452.59</v>
      </c>
      <c r="R1939" t="n">
        <v>72.47</v>
      </c>
      <c r="S1939" t="n">
        <v>57.64</v>
      </c>
      <c r="T1939" t="n">
        <v>5312.29</v>
      </c>
      <c r="U1939" t="n">
        <v>0.8</v>
      </c>
      <c r="V1939" t="n">
        <v>0.88</v>
      </c>
      <c r="W1939" t="n">
        <v>6.81</v>
      </c>
      <c r="X1939" t="n">
        <v>0.31</v>
      </c>
      <c r="Y1939" t="n">
        <v>1</v>
      </c>
      <c r="Z1939" t="n">
        <v>10</v>
      </c>
    </row>
    <row r="1940">
      <c r="A1940" t="n">
        <v>50</v>
      </c>
      <c r="B1940" t="n">
        <v>50</v>
      </c>
      <c r="C1940" t="inlineStr">
        <is>
          <t xml:space="preserve">CONCLUIDO	</t>
        </is>
      </c>
      <c r="D1940" t="n">
        <v>3.796</v>
      </c>
      <c r="E1940" t="n">
        <v>26.34</v>
      </c>
      <c r="F1940" t="n">
        <v>24.04</v>
      </c>
      <c r="G1940" t="n">
        <v>120.2</v>
      </c>
      <c r="H1940" t="n">
        <v>1.93</v>
      </c>
      <c r="I1940" t="n">
        <v>12</v>
      </c>
      <c r="J1940" t="n">
        <v>123.52</v>
      </c>
      <c r="K1940" t="n">
        <v>41.65</v>
      </c>
      <c r="L1940" t="n">
        <v>13.5</v>
      </c>
      <c r="M1940" t="n">
        <v>10</v>
      </c>
      <c r="N1940" t="n">
        <v>18.37</v>
      </c>
      <c r="O1940" t="n">
        <v>15468.27</v>
      </c>
      <c r="P1940" t="n">
        <v>196.46</v>
      </c>
      <c r="Q1940" t="n">
        <v>452.57</v>
      </c>
      <c r="R1940" t="n">
        <v>72.59999999999999</v>
      </c>
      <c r="S1940" t="n">
        <v>57.64</v>
      </c>
      <c r="T1940" t="n">
        <v>5379.08</v>
      </c>
      <c r="U1940" t="n">
        <v>0.79</v>
      </c>
      <c r="V1940" t="n">
        <v>0.88</v>
      </c>
      <c r="W1940" t="n">
        <v>6.82</v>
      </c>
      <c r="X1940" t="n">
        <v>0.32</v>
      </c>
      <c r="Y1940" t="n">
        <v>1</v>
      </c>
      <c r="Z1940" t="n">
        <v>10</v>
      </c>
    </row>
    <row r="1941">
      <c r="A1941" t="n">
        <v>51</v>
      </c>
      <c r="B1941" t="n">
        <v>50</v>
      </c>
      <c r="C1941" t="inlineStr">
        <is>
          <t xml:space="preserve">CONCLUIDO	</t>
        </is>
      </c>
      <c r="D1941" t="n">
        <v>3.7951</v>
      </c>
      <c r="E1941" t="n">
        <v>26.35</v>
      </c>
      <c r="F1941" t="n">
        <v>24.05</v>
      </c>
      <c r="G1941" t="n">
        <v>120.23</v>
      </c>
      <c r="H1941" t="n">
        <v>1.96</v>
      </c>
      <c r="I1941" t="n">
        <v>12</v>
      </c>
      <c r="J1941" t="n">
        <v>123.85</v>
      </c>
      <c r="K1941" t="n">
        <v>41.65</v>
      </c>
      <c r="L1941" t="n">
        <v>13.75</v>
      </c>
      <c r="M1941" t="n">
        <v>10</v>
      </c>
      <c r="N1941" t="n">
        <v>18.45</v>
      </c>
      <c r="O1941" t="n">
        <v>15508.69</v>
      </c>
      <c r="P1941" t="n">
        <v>194.08</v>
      </c>
      <c r="Q1941" t="n">
        <v>452.59</v>
      </c>
      <c r="R1941" t="n">
        <v>72.7</v>
      </c>
      <c r="S1941" t="n">
        <v>57.64</v>
      </c>
      <c r="T1941" t="n">
        <v>5427.07</v>
      </c>
      <c r="U1941" t="n">
        <v>0.79</v>
      </c>
      <c r="V1941" t="n">
        <v>0.88</v>
      </c>
      <c r="W1941" t="n">
        <v>6.82</v>
      </c>
      <c r="X1941" t="n">
        <v>0.32</v>
      </c>
      <c r="Y1941" t="n">
        <v>1</v>
      </c>
      <c r="Z1941" t="n">
        <v>10</v>
      </c>
    </row>
    <row r="1942">
      <c r="A1942" t="n">
        <v>52</v>
      </c>
      <c r="B1942" t="n">
        <v>50</v>
      </c>
      <c r="C1942" t="inlineStr">
        <is>
          <t xml:space="preserve">CONCLUIDO	</t>
        </is>
      </c>
      <c r="D1942" t="n">
        <v>3.8052</v>
      </c>
      <c r="E1942" t="n">
        <v>26.28</v>
      </c>
      <c r="F1942" t="n">
        <v>24</v>
      </c>
      <c r="G1942" t="n">
        <v>130.9</v>
      </c>
      <c r="H1942" t="n">
        <v>1.99</v>
      </c>
      <c r="I1942" t="n">
        <v>11</v>
      </c>
      <c r="J1942" t="n">
        <v>124.18</v>
      </c>
      <c r="K1942" t="n">
        <v>41.65</v>
      </c>
      <c r="L1942" t="n">
        <v>14</v>
      </c>
      <c r="M1942" t="n">
        <v>8</v>
      </c>
      <c r="N1942" t="n">
        <v>18.53</v>
      </c>
      <c r="O1942" t="n">
        <v>15549.15</v>
      </c>
      <c r="P1942" t="n">
        <v>193.26</v>
      </c>
      <c r="Q1942" t="n">
        <v>452.58</v>
      </c>
      <c r="R1942" t="n">
        <v>71.25</v>
      </c>
      <c r="S1942" t="n">
        <v>57.64</v>
      </c>
      <c r="T1942" t="n">
        <v>4707.35</v>
      </c>
      <c r="U1942" t="n">
        <v>0.8100000000000001</v>
      </c>
      <c r="V1942" t="n">
        <v>0.88</v>
      </c>
      <c r="W1942" t="n">
        <v>6.81</v>
      </c>
      <c r="X1942" t="n">
        <v>0.27</v>
      </c>
      <c r="Y1942" t="n">
        <v>1</v>
      </c>
      <c r="Z1942" t="n">
        <v>10</v>
      </c>
    </row>
    <row r="1943">
      <c r="A1943" t="n">
        <v>53</v>
      </c>
      <c r="B1943" t="n">
        <v>50</v>
      </c>
      <c r="C1943" t="inlineStr">
        <is>
          <t xml:space="preserve">CONCLUIDO	</t>
        </is>
      </c>
      <c r="D1943" t="n">
        <v>3.8034</v>
      </c>
      <c r="E1943" t="n">
        <v>26.29</v>
      </c>
      <c r="F1943" t="n">
        <v>24.01</v>
      </c>
      <c r="G1943" t="n">
        <v>130.97</v>
      </c>
      <c r="H1943" t="n">
        <v>2.02</v>
      </c>
      <c r="I1943" t="n">
        <v>11</v>
      </c>
      <c r="J1943" t="n">
        <v>124.51</v>
      </c>
      <c r="K1943" t="n">
        <v>41.65</v>
      </c>
      <c r="L1943" t="n">
        <v>14.25</v>
      </c>
      <c r="M1943" t="n">
        <v>8</v>
      </c>
      <c r="N1943" t="n">
        <v>18.61</v>
      </c>
      <c r="O1943" t="n">
        <v>15589.63</v>
      </c>
      <c r="P1943" t="n">
        <v>193.33</v>
      </c>
      <c r="Q1943" t="n">
        <v>452.63</v>
      </c>
      <c r="R1943" t="n">
        <v>71.58</v>
      </c>
      <c r="S1943" t="n">
        <v>57.64</v>
      </c>
      <c r="T1943" t="n">
        <v>4872.06</v>
      </c>
      <c r="U1943" t="n">
        <v>0.8100000000000001</v>
      </c>
      <c r="V1943" t="n">
        <v>0.88</v>
      </c>
      <c r="W1943" t="n">
        <v>6.81</v>
      </c>
      <c r="X1943" t="n">
        <v>0.29</v>
      </c>
      <c r="Y1943" t="n">
        <v>1</v>
      </c>
      <c r="Z1943" t="n">
        <v>10</v>
      </c>
    </row>
    <row r="1944">
      <c r="A1944" t="n">
        <v>54</v>
      </c>
      <c r="B1944" t="n">
        <v>50</v>
      </c>
      <c r="C1944" t="inlineStr">
        <is>
          <t xml:space="preserve">CONCLUIDO	</t>
        </is>
      </c>
      <c r="D1944" t="n">
        <v>3.8042</v>
      </c>
      <c r="E1944" t="n">
        <v>26.29</v>
      </c>
      <c r="F1944" t="n">
        <v>24.01</v>
      </c>
      <c r="G1944" t="n">
        <v>130.94</v>
      </c>
      <c r="H1944" t="n">
        <v>2.05</v>
      </c>
      <c r="I1944" t="n">
        <v>11</v>
      </c>
      <c r="J1944" t="n">
        <v>124.83</v>
      </c>
      <c r="K1944" t="n">
        <v>41.65</v>
      </c>
      <c r="L1944" t="n">
        <v>14.5</v>
      </c>
      <c r="M1944" t="n">
        <v>6</v>
      </c>
      <c r="N1944" t="n">
        <v>18.68</v>
      </c>
      <c r="O1944" t="n">
        <v>15630.14</v>
      </c>
      <c r="P1944" t="n">
        <v>193.31</v>
      </c>
      <c r="Q1944" t="n">
        <v>452.59</v>
      </c>
      <c r="R1944" t="n">
        <v>71.41</v>
      </c>
      <c r="S1944" t="n">
        <v>57.64</v>
      </c>
      <c r="T1944" t="n">
        <v>4789.83</v>
      </c>
      <c r="U1944" t="n">
        <v>0.8100000000000001</v>
      </c>
      <c r="V1944" t="n">
        <v>0.88</v>
      </c>
      <c r="W1944" t="n">
        <v>6.82</v>
      </c>
      <c r="X1944" t="n">
        <v>0.28</v>
      </c>
      <c r="Y1944" t="n">
        <v>1</v>
      </c>
      <c r="Z1944" t="n">
        <v>10</v>
      </c>
    </row>
    <row r="1945">
      <c r="A1945" t="n">
        <v>55</v>
      </c>
      <c r="B1945" t="n">
        <v>50</v>
      </c>
      <c r="C1945" t="inlineStr">
        <is>
          <t xml:space="preserve">CONCLUIDO	</t>
        </is>
      </c>
      <c r="D1945" t="n">
        <v>3.803</v>
      </c>
      <c r="E1945" t="n">
        <v>26.3</v>
      </c>
      <c r="F1945" t="n">
        <v>24.01</v>
      </c>
      <c r="G1945" t="n">
        <v>130.99</v>
      </c>
      <c r="H1945" t="n">
        <v>2.08</v>
      </c>
      <c r="I1945" t="n">
        <v>11</v>
      </c>
      <c r="J1945" t="n">
        <v>125.16</v>
      </c>
      <c r="K1945" t="n">
        <v>41.65</v>
      </c>
      <c r="L1945" t="n">
        <v>14.75</v>
      </c>
      <c r="M1945" t="n">
        <v>5</v>
      </c>
      <c r="N1945" t="n">
        <v>18.76</v>
      </c>
      <c r="O1945" t="n">
        <v>15670.68</v>
      </c>
      <c r="P1945" t="n">
        <v>192.69</v>
      </c>
      <c r="Q1945" t="n">
        <v>452.57</v>
      </c>
      <c r="R1945" t="n">
        <v>71.66</v>
      </c>
      <c r="S1945" t="n">
        <v>57.64</v>
      </c>
      <c r="T1945" t="n">
        <v>4912.59</v>
      </c>
      <c r="U1945" t="n">
        <v>0.8</v>
      </c>
      <c r="V1945" t="n">
        <v>0.88</v>
      </c>
      <c r="W1945" t="n">
        <v>6.82</v>
      </c>
      <c r="X1945" t="n">
        <v>0.29</v>
      </c>
      <c r="Y1945" t="n">
        <v>1</v>
      </c>
      <c r="Z1945" t="n">
        <v>10</v>
      </c>
    </row>
    <row r="1946">
      <c r="A1946" t="n">
        <v>56</v>
      </c>
      <c r="B1946" t="n">
        <v>50</v>
      </c>
      <c r="C1946" t="inlineStr">
        <is>
          <t xml:space="preserve">CONCLUIDO	</t>
        </is>
      </c>
      <c r="D1946" t="n">
        <v>3.8039</v>
      </c>
      <c r="E1946" t="n">
        <v>26.29</v>
      </c>
      <c r="F1946" t="n">
        <v>24.01</v>
      </c>
      <c r="G1946" t="n">
        <v>130.95</v>
      </c>
      <c r="H1946" t="n">
        <v>2.11</v>
      </c>
      <c r="I1946" t="n">
        <v>11</v>
      </c>
      <c r="J1946" t="n">
        <v>125.49</v>
      </c>
      <c r="K1946" t="n">
        <v>41.65</v>
      </c>
      <c r="L1946" t="n">
        <v>15</v>
      </c>
      <c r="M1946" t="n">
        <v>5</v>
      </c>
      <c r="N1946" t="n">
        <v>18.84</v>
      </c>
      <c r="O1946" t="n">
        <v>15711.24</v>
      </c>
      <c r="P1946" t="n">
        <v>192.39</v>
      </c>
      <c r="Q1946" t="n">
        <v>452.58</v>
      </c>
      <c r="R1946" t="n">
        <v>71.25</v>
      </c>
      <c r="S1946" t="n">
        <v>57.64</v>
      </c>
      <c r="T1946" t="n">
        <v>4706.48</v>
      </c>
      <c r="U1946" t="n">
        <v>0.8100000000000001</v>
      </c>
      <c r="V1946" t="n">
        <v>0.88</v>
      </c>
      <c r="W1946" t="n">
        <v>6.82</v>
      </c>
      <c r="X1946" t="n">
        <v>0.28</v>
      </c>
      <c r="Y1946" t="n">
        <v>1</v>
      </c>
      <c r="Z1946" t="n">
        <v>10</v>
      </c>
    </row>
    <row r="1947">
      <c r="A1947" t="n">
        <v>57</v>
      </c>
      <c r="B1947" t="n">
        <v>50</v>
      </c>
      <c r="C1947" t="inlineStr">
        <is>
          <t xml:space="preserve">CONCLUIDO	</t>
        </is>
      </c>
      <c r="D1947" t="n">
        <v>3.8035</v>
      </c>
      <c r="E1947" t="n">
        <v>26.29</v>
      </c>
      <c r="F1947" t="n">
        <v>24.01</v>
      </c>
      <c r="G1947" t="n">
        <v>130.97</v>
      </c>
      <c r="H1947" t="n">
        <v>2.14</v>
      </c>
      <c r="I1947" t="n">
        <v>11</v>
      </c>
      <c r="J1947" t="n">
        <v>125.82</v>
      </c>
      <c r="K1947" t="n">
        <v>41.65</v>
      </c>
      <c r="L1947" t="n">
        <v>15.25</v>
      </c>
      <c r="M1947" t="n">
        <v>4</v>
      </c>
      <c r="N1947" t="n">
        <v>18.92</v>
      </c>
      <c r="O1947" t="n">
        <v>15751.84</v>
      </c>
      <c r="P1947" t="n">
        <v>192.25</v>
      </c>
      <c r="Q1947" t="n">
        <v>452.58</v>
      </c>
      <c r="R1947" t="n">
        <v>71.54000000000001</v>
      </c>
      <c r="S1947" t="n">
        <v>57.64</v>
      </c>
      <c r="T1947" t="n">
        <v>4850.67</v>
      </c>
      <c r="U1947" t="n">
        <v>0.8100000000000001</v>
      </c>
      <c r="V1947" t="n">
        <v>0.88</v>
      </c>
      <c r="W1947" t="n">
        <v>6.82</v>
      </c>
      <c r="X1947" t="n">
        <v>0.29</v>
      </c>
      <c r="Y1947" t="n">
        <v>1</v>
      </c>
      <c r="Z1947" t="n">
        <v>10</v>
      </c>
    </row>
    <row r="1948">
      <c r="A1948" t="n">
        <v>58</v>
      </c>
      <c r="B1948" t="n">
        <v>50</v>
      </c>
      <c r="C1948" t="inlineStr">
        <is>
          <t xml:space="preserve">CONCLUIDO	</t>
        </is>
      </c>
      <c r="D1948" t="n">
        <v>3.8046</v>
      </c>
      <c r="E1948" t="n">
        <v>26.28</v>
      </c>
      <c r="F1948" t="n">
        <v>24</v>
      </c>
      <c r="G1948" t="n">
        <v>130.93</v>
      </c>
      <c r="H1948" t="n">
        <v>2.17</v>
      </c>
      <c r="I1948" t="n">
        <v>11</v>
      </c>
      <c r="J1948" t="n">
        <v>126.15</v>
      </c>
      <c r="K1948" t="n">
        <v>41.65</v>
      </c>
      <c r="L1948" t="n">
        <v>15.5</v>
      </c>
      <c r="M1948" t="n">
        <v>2</v>
      </c>
      <c r="N1948" t="n">
        <v>19</v>
      </c>
      <c r="O1948" t="n">
        <v>15792.46</v>
      </c>
      <c r="P1948" t="n">
        <v>192.46</v>
      </c>
      <c r="Q1948" t="n">
        <v>452.57</v>
      </c>
      <c r="R1948" t="n">
        <v>71.23999999999999</v>
      </c>
      <c r="S1948" t="n">
        <v>57.64</v>
      </c>
      <c r="T1948" t="n">
        <v>4701.19</v>
      </c>
      <c r="U1948" t="n">
        <v>0.8100000000000001</v>
      </c>
      <c r="V1948" t="n">
        <v>0.88</v>
      </c>
      <c r="W1948" t="n">
        <v>6.82</v>
      </c>
      <c r="X1948" t="n">
        <v>0.28</v>
      </c>
      <c r="Y1948" t="n">
        <v>1</v>
      </c>
      <c r="Z1948" t="n">
        <v>10</v>
      </c>
    </row>
    <row r="1949">
      <c r="A1949" t="n">
        <v>59</v>
      </c>
      <c r="B1949" t="n">
        <v>50</v>
      </c>
      <c r="C1949" t="inlineStr">
        <is>
          <t xml:space="preserve">CONCLUIDO	</t>
        </is>
      </c>
      <c r="D1949" t="n">
        <v>3.8043</v>
      </c>
      <c r="E1949" t="n">
        <v>26.29</v>
      </c>
      <c r="F1949" t="n">
        <v>24.01</v>
      </c>
      <c r="G1949" t="n">
        <v>130.94</v>
      </c>
      <c r="H1949" t="n">
        <v>2.2</v>
      </c>
      <c r="I1949" t="n">
        <v>11</v>
      </c>
      <c r="J1949" t="n">
        <v>126.48</v>
      </c>
      <c r="K1949" t="n">
        <v>41.65</v>
      </c>
      <c r="L1949" t="n">
        <v>15.75</v>
      </c>
      <c r="M1949" t="n">
        <v>2</v>
      </c>
      <c r="N1949" t="n">
        <v>19.08</v>
      </c>
      <c r="O1949" t="n">
        <v>15833.12</v>
      </c>
      <c r="P1949" t="n">
        <v>192.49</v>
      </c>
      <c r="Q1949" t="n">
        <v>452.61</v>
      </c>
      <c r="R1949" t="n">
        <v>71.22</v>
      </c>
      <c r="S1949" t="n">
        <v>57.64</v>
      </c>
      <c r="T1949" t="n">
        <v>4693.77</v>
      </c>
      <c r="U1949" t="n">
        <v>0.8100000000000001</v>
      </c>
      <c r="V1949" t="n">
        <v>0.88</v>
      </c>
      <c r="W1949" t="n">
        <v>6.82</v>
      </c>
      <c r="X1949" t="n">
        <v>0.28</v>
      </c>
      <c r="Y1949" t="n">
        <v>1</v>
      </c>
      <c r="Z1949" t="n">
        <v>10</v>
      </c>
    </row>
    <row r="1950">
      <c r="A1950" t="n">
        <v>60</v>
      </c>
      <c r="B1950" t="n">
        <v>50</v>
      </c>
      <c r="C1950" t="inlineStr">
        <is>
          <t xml:space="preserve">CONCLUIDO	</t>
        </is>
      </c>
      <c r="D1950" t="n">
        <v>3.804</v>
      </c>
      <c r="E1950" t="n">
        <v>26.29</v>
      </c>
      <c r="F1950" t="n">
        <v>24.01</v>
      </c>
      <c r="G1950" t="n">
        <v>130.95</v>
      </c>
      <c r="H1950" t="n">
        <v>2.23</v>
      </c>
      <c r="I1950" t="n">
        <v>11</v>
      </c>
      <c r="J1950" t="n">
        <v>126.81</v>
      </c>
      <c r="K1950" t="n">
        <v>41.65</v>
      </c>
      <c r="L1950" t="n">
        <v>16</v>
      </c>
      <c r="M1950" t="n">
        <v>0</v>
      </c>
      <c r="N1950" t="n">
        <v>19.16</v>
      </c>
      <c r="O1950" t="n">
        <v>15873.8</v>
      </c>
      <c r="P1950" t="n">
        <v>192.71</v>
      </c>
      <c r="Q1950" t="n">
        <v>452.59</v>
      </c>
      <c r="R1950" t="n">
        <v>71.25</v>
      </c>
      <c r="S1950" t="n">
        <v>57.64</v>
      </c>
      <c r="T1950" t="n">
        <v>4708.85</v>
      </c>
      <c r="U1950" t="n">
        <v>0.8100000000000001</v>
      </c>
      <c r="V1950" t="n">
        <v>0.88</v>
      </c>
      <c r="W1950" t="n">
        <v>6.82</v>
      </c>
      <c r="X1950" t="n">
        <v>0.28</v>
      </c>
      <c r="Y1950" t="n">
        <v>1</v>
      </c>
      <c r="Z1950" t="n">
        <v>10</v>
      </c>
    </row>
    <row r="1951">
      <c r="A1951" t="n">
        <v>0</v>
      </c>
      <c r="B1951" t="n">
        <v>25</v>
      </c>
      <c r="C1951" t="inlineStr">
        <is>
          <t xml:space="preserve">CONCLUIDO	</t>
        </is>
      </c>
      <c r="D1951" t="n">
        <v>3.2211</v>
      </c>
      <c r="E1951" t="n">
        <v>31.04</v>
      </c>
      <c r="F1951" t="n">
        <v>27.46</v>
      </c>
      <c r="G1951" t="n">
        <v>12.77</v>
      </c>
      <c r="H1951" t="n">
        <v>0.28</v>
      </c>
      <c r="I1951" t="n">
        <v>129</v>
      </c>
      <c r="J1951" t="n">
        <v>61.76</v>
      </c>
      <c r="K1951" t="n">
        <v>28.92</v>
      </c>
      <c r="L1951" t="n">
        <v>1</v>
      </c>
      <c r="M1951" t="n">
        <v>127</v>
      </c>
      <c r="N1951" t="n">
        <v>6.84</v>
      </c>
      <c r="O1951" t="n">
        <v>7851.41</v>
      </c>
      <c r="P1951" t="n">
        <v>177.25</v>
      </c>
      <c r="Q1951" t="n">
        <v>452.99</v>
      </c>
      <c r="R1951" t="n">
        <v>183.78</v>
      </c>
      <c r="S1951" t="n">
        <v>57.64</v>
      </c>
      <c r="T1951" t="n">
        <v>60384.38</v>
      </c>
      <c r="U1951" t="n">
        <v>0.31</v>
      </c>
      <c r="V1951" t="n">
        <v>0.77</v>
      </c>
      <c r="W1951" t="n">
        <v>7</v>
      </c>
      <c r="X1951" t="n">
        <v>3.72</v>
      </c>
      <c r="Y1951" t="n">
        <v>1</v>
      </c>
      <c r="Z1951" t="n">
        <v>10</v>
      </c>
    </row>
    <row r="1952">
      <c r="A1952" t="n">
        <v>1</v>
      </c>
      <c r="B1952" t="n">
        <v>25</v>
      </c>
      <c r="C1952" t="inlineStr">
        <is>
          <t xml:space="preserve">CONCLUIDO	</t>
        </is>
      </c>
      <c r="D1952" t="n">
        <v>3.3608</v>
      </c>
      <c r="E1952" t="n">
        <v>29.75</v>
      </c>
      <c r="F1952" t="n">
        <v>26.58</v>
      </c>
      <c r="G1952" t="n">
        <v>16.11</v>
      </c>
      <c r="H1952" t="n">
        <v>0.35</v>
      </c>
      <c r="I1952" t="n">
        <v>99</v>
      </c>
      <c r="J1952" t="n">
        <v>62.05</v>
      </c>
      <c r="K1952" t="n">
        <v>28.92</v>
      </c>
      <c r="L1952" t="n">
        <v>1.25</v>
      </c>
      <c r="M1952" t="n">
        <v>97</v>
      </c>
      <c r="N1952" t="n">
        <v>6.88</v>
      </c>
      <c r="O1952" t="n">
        <v>7887.12</v>
      </c>
      <c r="P1952" t="n">
        <v>170.27</v>
      </c>
      <c r="Q1952" t="n">
        <v>452.93</v>
      </c>
      <c r="R1952" t="n">
        <v>155.63</v>
      </c>
      <c r="S1952" t="n">
        <v>57.64</v>
      </c>
      <c r="T1952" t="n">
        <v>46458.36</v>
      </c>
      <c r="U1952" t="n">
        <v>0.37</v>
      </c>
      <c r="V1952" t="n">
        <v>0.8</v>
      </c>
      <c r="W1952" t="n">
        <v>6.95</v>
      </c>
      <c r="X1952" t="n">
        <v>2.85</v>
      </c>
      <c r="Y1952" t="n">
        <v>1</v>
      </c>
      <c r="Z1952" t="n">
        <v>10</v>
      </c>
    </row>
    <row r="1953">
      <c r="A1953" t="n">
        <v>2</v>
      </c>
      <c r="B1953" t="n">
        <v>25</v>
      </c>
      <c r="C1953" t="inlineStr">
        <is>
          <t xml:space="preserve">CONCLUIDO	</t>
        </is>
      </c>
      <c r="D1953" t="n">
        <v>3.4597</v>
      </c>
      <c r="E1953" t="n">
        <v>28.9</v>
      </c>
      <c r="F1953" t="n">
        <v>26</v>
      </c>
      <c r="G1953" t="n">
        <v>19.5</v>
      </c>
      <c r="H1953" t="n">
        <v>0.42</v>
      </c>
      <c r="I1953" t="n">
        <v>80</v>
      </c>
      <c r="J1953" t="n">
        <v>62.34</v>
      </c>
      <c r="K1953" t="n">
        <v>28.92</v>
      </c>
      <c r="L1953" t="n">
        <v>1.5</v>
      </c>
      <c r="M1953" t="n">
        <v>78</v>
      </c>
      <c r="N1953" t="n">
        <v>6.92</v>
      </c>
      <c r="O1953" t="n">
        <v>7922.85</v>
      </c>
      <c r="P1953" t="n">
        <v>165.25</v>
      </c>
      <c r="Q1953" t="n">
        <v>452.83</v>
      </c>
      <c r="R1953" t="n">
        <v>136.31</v>
      </c>
      <c r="S1953" t="n">
        <v>57.64</v>
      </c>
      <c r="T1953" t="n">
        <v>36892.65</v>
      </c>
      <c r="U1953" t="n">
        <v>0.42</v>
      </c>
      <c r="V1953" t="n">
        <v>0.82</v>
      </c>
      <c r="W1953" t="n">
        <v>6.92</v>
      </c>
      <c r="X1953" t="n">
        <v>2.27</v>
      </c>
      <c r="Y1953" t="n">
        <v>1</v>
      </c>
      <c r="Z1953" t="n">
        <v>10</v>
      </c>
    </row>
    <row r="1954">
      <c r="A1954" t="n">
        <v>3</v>
      </c>
      <c r="B1954" t="n">
        <v>25</v>
      </c>
      <c r="C1954" t="inlineStr">
        <is>
          <t xml:space="preserve">CONCLUIDO	</t>
        </is>
      </c>
      <c r="D1954" t="n">
        <v>3.5236</v>
      </c>
      <c r="E1954" t="n">
        <v>28.38</v>
      </c>
      <c r="F1954" t="n">
        <v>25.64</v>
      </c>
      <c r="G1954" t="n">
        <v>22.62</v>
      </c>
      <c r="H1954" t="n">
        <v>0.49</v>
      </c>
      <c r="I1954" t="n">
        <v>68</v>
      </c>
      <c r="J1954" t="n">
        <v>62.63</v>
      </c>
      <c r="K1954" t="n">
        <v>28.92</v>
      </c>
      <c r="L1954" t="n">
        <v>1.75</v>
      </c>
      <c r="M1954" t="n">
        <v>66</v>
      </c>
      <c r="N1954" t="n">
        <v>6.96</v>
      </c>
      <c r="O1954" t="n">
        <v>7958.6</v>
      </c>
      <c r="P1954" t="n">
        <v>161.67</v>
      </c>
      <c r="Q1954" t="n">
        <v>452.84</v>
      </c>
      <c r="R1954" t="n">
        <v>124.74</v>
      </c>
      <c r="S1954" t="n">
        <v>57.64</v>
      </c>
      <c r="T1954" t="n">
        <v>31168.24</v>
      </c>
      <c r="U1954" t="n">
        <v>0.46</v>
      </c>
      <c r="V1954" t="n">
        <v>0.83</v>
      </c>
      <c r="W1954" t="n">
        <v>6.9</v>
      </c>
      <c r="X1954" t="n">
        <v>1.91</v>
      </c>
      <c r="Y1954" t="n">
        <v>1</v>
      </c>
      <c r="Z1954" t="n">
        <v>10</v>
      </c>
    </row>
    <row r="1955">
      <c r="A1955" t="n">
        <v>4</v>
      </c>
      <c r="B1955" t="n">
        <v>25</v>
      </c>
      <c r="C1955" t="inlineStr">
        <is>
          <t xml:space="preserve">CONCLUIDO	</t>
        </is>
      </c>
      <c r="D1955" t="n">
        <v>3.5768</v>
      </c>
      <c r="E1955" t="n">
        <v>27.96</v>
      </c>
      <c r="F1955" t="n">
        <v>25.36</v>
      </c>
      <c r="G1955" t="n">
        <v>26.23</v>
      </c>
      <c r="H1955" t="n">
        <v>0.55</v>
      </c>
      <c r="I1955" t="n">
        <v>58</v>
      </c>
      <c r="J1955" t="n">
        <v>62.92</v>
      </c>
      <c r="K1955" t="n">
        <v>28.92</v>
      </c>
      <c r="L1955" t="n">
        <v>2</v>
      </c>
      <c r="M1955" t="n">
        <v>56</v>
      </c>
      <c r="N1955" t="n">
        <v>7</v>
      </c>
      <c r="O1955" t="n">
        <v>7994.37</v>
      </c>
      <c r="P1955" t="n">
        <v>158.52</v>
      </c>
      <c r="Q1955" t="n">
        <v>452.77</v>
      </c>
      <c r="R1955" t="n">
        <v>115.44</v>
      </c>
      <c r="S1955" t="n">
        <v>57.64</v>
      </c>
      <c r="T1955" t="n">
        <v>26567.77</v>
      </c>
      <c r="U1955" t="n">
        <v>0.5</v>
      </c>
      <c r="V1955" t="n">
        <v>0.84</v>
      </c>
      <c r="W1955" t="n">
        <v>6.89</v>
      </c>
      <c r="X1955" t="n">
        <v>1.63</v>
      </c>
      <c r="Y1955" t="n">
        <v>1</v>
      </c>
      <c r="Z1955" t="n">
        <v>10</v>
      </c>
    </row>
    <row r="1956">
      <c r="A1956" t="n">
        <v>5</v>
      </c>
      <c r="B1956" t="n">
        <v>25</v>
      </c>
      <c r="C1956" t="inlineStr">
        <is>
          <t xml:space="preserve">CONCLUIDO	</t>
        </is>
      </c>
      <c r="D1956" t="n">
        <v>3.6116</v>
      </c>
      <c r="E1956" t="n">
        <v>27.69</v>
      </c>
      <c r="F1956" t="n">
        <v>25.18</v>
      </c>
      <c r="G1956" t="n">
        <v>29.63</v>
      </c>
      <c r="H1956" t="n">
        <v>0.62</v>
      </c>
      <c r="I1956" t="n">
        <v>51</v>
      </c>
      <c r="J1956" t="n">
        <v>63.21</v>
      </c>
      <c r="K1956" t="n">
        <v>28.92</v>
      </c>
      <c r="L1956" t="n">
        <v>2.25</v>
      </c>
      <c r="M1956" t="n">
        <v>49</v>
      </c>
      <c r="N1956" t="n">
        <v>7.04</v>
      </c>
      <c r="O1956" t="n">
        <v>8030.17</v>
      </c>
      <c r="P1956" t="n">
        <v>156.2</v>
      </c>
      <c r="Q1956" t="n">
        <v>452.68</v>
      </c>
      <c r="R1956" t="n">
        <v>109.45</v>
      </c>
      <c r="S1956" t="n">
        <v>57.64</v>
      </c>
      <c r="T1956" t="n">
        <v>23608.67</v>
      </c>
      <c r="U1956" t="n">
        <v>0.53</v>
      </c>
      <c r="V1956" t="n">
        <v>0.84</v>
      </c>
      <c r="W1956" t="n">
        <v>6.89</v>
      </c>
      <c r="X1956" t="n">
        <v>1.46</v>
      </c>
      <c r="Y1956" t="n">
        <v>1</v>
      </c>
      <c r="Z1956" t="n">
        <v>10</v>
      </c>
    </row>
    <row r="1957">
      <c r="A1957" t="n">
        <v>6</v>
      </c>
      <c r="B1957" t="n">
        <v>25</v>
      </c>
      <c r="C1957" t="inlineStr">
        <is>
          <t xml:space="preserve">CONCLUIDO	</t>
        </is>
      </c>
      <c r="D1957" t="n">
        <v>3.6485</v>
      </c>
      <c r="E1957" t="n">
        <v>27.41</v>
      </c>
      <c r="F1957" t="n">
        <v>24.99</v>
      </c>
      <c r="G1957" t="n">
        <v>33.32</v>
      </c>
      <c r="H1957" t="n">
        <v>0.6899999999999999</v>
      </c>
      <c r="I1957" t="n">
        <v>45</v>
      </c>
      <c r="J1957" t="n">
        <v>63.5</v>
      </c>
      <c r="K1957" t="n">
        <v>28.92</v>
      </c>
      <c r="L1957" t="n">
        <v>2.5</v>
      </c>
      <c r="M1957" t="n">
        <v>43</v>
      </c>
      <c r="N1957" t="n">
        <v>7.08</v>
      </c>
      <c r="O1957" t="n">
        <v>8065.98</v>
      </c>
      <c r="P1957" t="n">
        <v>153.58</v>
      </c>
      <c r="Q1957" t="n">
        <v>452.69</v>
      </c>
      <c r="R1957" t="n">
        <v>103.12</v>
      </c>
      <c r="S1957" t="n">
        <v>57.64</v>
      </c>
      <c r="T1957" t="n">
        <v>20474.25</v>
      </c>
      <c r="U1957" t="n">
        <v>0.5600000000000001</v>
      </c>
      <c r="V1957" t="n">
        <v>0.85</v>
      </c>
      <c r="W1957" t="n">
        <v>6.87</v>
      </c>
      <c r="X1957" t="n">
        <v>1.26</v>
      </c>
      <c r="Y1957" t="n">
        <v>1</v>
      </c>
      <c r="Z1957" t="n">
        <v>10</v>
      </c>
    </row>
    <row r="1958">
      <c r="A1958" t="n">
        <v>7</v>
      </c>
      <c r="B1958" t="n">
        <v>25</v>
      </c>
      <c r="C1958" t="inlineStr">
        <is>
          <t xml:space="preserve">CONCLUIDO	</t>
        </is>
      </c>
      <c r="D1958" t="n">
        <v>3.6713</v>
      </c>
      <c r="E1958" t="n">
        <v>27.24</v>
      </c>
      <c r="F1958" t="n">
        <v>24.87</v>
      </c>
      <c r="G1958" t="n">
        <v>36.4</v>
      </c>
      <c r="H1958" t="n">
        <v>0.75</v>
      </c>
      <c r="I1958" t="n">
        <v>41</v>
      </c>
      <c r="J1958" t="n">
        <v>63.79</v>
      </c>
      <c r="K1958" t="n">
        <v>28.92</v>
      </c>
      <c r="L1958" t="n">
        <v>2.75</v>
      </c>
      <c r="M1958" t="n">
        <v>39</v>
      </c>
      <c r="N1958" t="n">
        <v>7.12</v>
      </c>
      <c r="O1958" t="n">
        <v>8101.81</v>
      </c>
      <c r="P1958" t="n">
        <v>151.47</v>
      </c>
      <c r="Q1958" t="n">
        <v>452.62</v>
      </c>
      <c r="R1958" t="n">
        <v>99.53</v>
      </c>
      <c r="S1958" t="n">
        <v>57.64</v>
      </c>
      <c r="T1958" t="n">
        <v>18699.03</v>
      </c>
      <c r="U1958" t="n">
        <v>0.58</v>
      </c>
      <c r="V1958" t="n">
        <v>0.85</v>
      </c>
      <c r="W1958" t="n">
        <v>6.86</v>
      </c>
      <c r="X1958" t="n">
        <v>1.15</v>
      </c>
      <c r="Y1958" t="n">
        <v>1</v>
      </c>
      <c r="Z1958" t="n">
        <v>10</v>
      </c>
    </row>
    <row r="1959">
      <c r="A1959" t="n">
        <v>8</v>
      </c>
      <c r="B1959" t="n">
        <v>25</v>
      </c>
      <c r="C1959" t="inlineStr">
        <is>
          <t xml:space="preserve">CONCLUIDO	</t>
        </is>
      </c>
      <c r="D1959" t="n">
        <v>3.6895</v>
      </c>
      <c r="E1959" t="n">
        <v>27.1</v>
      </c>
      <c r="F1959" t="n">
        <v>24.79</v>
      </c>
      <c r="G1959" t="n">
        <v>40.21</v>
      </c>
      <c r="H1959" t="n">
        <v>0.8100000000000001</v>
      </c>
      <c r="I1959" t="n">
        <v>37</v>
      </c>
      <c r="J1959" t="n">
        <v>64.08</v>
      </c>
      <c r="K1959" t="n">
        <v>28.92</v>
      </c>
      <c r="L1959" t="n">
        <v>3</v>
      </c>
      <c r="M1959" t="n">
        <v>35</v>
      </c>
      <c r="N1959" t="n">
        <v>7.16</v>
      </c>
      <c r="O1959" t="n">
        <v>8137.65</v>
      </c>
      <c r="P1959" t="n">
        <v>149.67</v>
      </c>
      <c r="Q1959" t="n">
        <v>452.64</v>
      </c>
      <c r="R1959" t="n">
        <v>97.22</v>
      </c>
      <c r="S1959" t="n">
        <v>57.64</v>
      </c>
      <c r="T1959" t="n">
        <v>17561.62</v>
      </c>
      <c r="U1959" t="n">
        <v>0.59</v>
      </c>
      <c r="V1959" t="n">
        <v>0.86</v>
      </c>
      <c r="W1959" t="n">
        <v>6.85</v>
      </c>
      <c r="X1959" t="n">
        <v>1.07</v>
      </c>
      <c r="Y1959" t="n">
        <v>1</v>
      </c>
      <c r="Z1959" t="n">
        <v>10</v>
      </c>
    </row>
    <row r="1960">
      <c r="A1960" t="n">
        <v>9</v>
      </c>
      <c r="B1960" t="n">
        <v>25</v>
      </c>
      <c r="C1960" t="inlineStr">
        <is>
          <t xml:space="preserve">CONCLUIDO	</t>
        </is>
      </c>
      <c r="D1960" t="n">
        <v>3.7137</v>
      </c>
      <c r="E1960" t="n">
        <v>26.93</v>
      </c>
      <c r="F1960" t="n">
        <v>24.66</v>
      </c>
      <c r="G1960" t="n">
        <v>43.52</v>
      </c>
      <c r="H1960" t="n">
        <v>0.88</v>
      </c>
      <c r="I1960" t="n">
        <v>34</v>
      </c>
      <c r="J1960" t="n">
        <v>64.38</v>
      </c>
      <c r="K1960" t="n">
        <v>28.92</v>
      </c>
      <c r="L1960" t="n">
        <v>3.25</v>
      </c>
      <c r="M1960" t="n">
        <v>32</v>
      </c>
      <c r="N1960" t="n">
        <v>7.2</v>
      </c>
      <c r="O1960" t="n">
        <v>8173.52</v>
      </c>
      <c r="P1960" t="n">
        <v>147.27</v>
      </c>
      <c r="Q1960" t="n">
        <v>452.63</v>
      </c>
      <c r="R1960" t="n">
        <v>92.56</v>
      </c>
      <c r="S1960" t="n">
        <v>57.64</v>
      </c>
      <c r="T1960" t="n">
        <v>15248.93</v>
      </c>
      <c r="U1960" t="n">
        <v>0.62</v>
      </c>
      <c r="V1960" t="n">
        <v>0.86</v>
      </c>
      <c r="W1960" t="n">
        <v>6.85</v>
      </c>
      <c r="X1960" t="n">
        <v>0.93</v>
      </c>
      <c r="Y1960" t="n">
        <v>1</v>
      </c>
      <c r="Z1960" t="n">
        <v>10</v>
      </c>
    </row>
    <row r="1961">
      <c r="A1961" t="n">
        <v>10</v>
      </c>
      <c r="B1961" t="n">
        <v>25</v>
      </c>
      <c r="C1961" t="inlineStr">
        <is>
          <t xml:space="preserve">CONCLUIDO	</t>
        </is>
      </c>
      <c r="D1961" t="n">
        <v>3.73</v>
      </c>
      <c r="E1961" t="n">
        <v>26.81</v>
      </c>
      <c r="F1961" t="n">
        <v>24.58</v>
      </c>
      <c r="G1961" t="n">
        <v>47.58</v>
      </c>
      <c r="H1961" t="n">
        <v>0.9399999999999999</v>
      </c>
      <c r="I1961" t="n">
        <v>31</v>
      </c>
      <c r="J1961" t="n">
        <v>64.67</v>
      </c>
      <c r="K1961" t="n">
        <v>28.92</v>
      </c>
      <c r="L1961" t="n">
        <v>3.5</v>
      </c>
      <c r="M1961" t="n">
        <v>29</v>
      </c>
      <c r="N1961" t="n">
        <v>7.24</v>
      </c>
      <c r="O1961" t="n">
        <v>8209.41</v>
      </c>
      <c r="P1961" t="n">
        <v>145.62</v>
      </c>
      <c r="Q1961" t="n">
        <v>452.62</v>
      </c>
      <c r="R1961" t="n">
        <v>90.2</v>
      </c>
      <c r="S1961" t="n">
        <v>57.64</v>
      </c>
      <c r="T1961" t="n">
        <v>14080.75</v>
      </c>
      <c r="U1961" t="n">
        <v>0.64</v>
      </c>
      <c r="V1961" t="n">
        <v>0.86</v>
      </c>
      <c r="W1961" t="n">
        <v>6.85</v>
      </c>
      <c r="X1961" t="n">
        <v>0.86</v>
      </c>
      <c r="Y1961" t="n">
        <v>1</v>
      </c>
      <c r="Z1961" t="n">
        <v>10</v>
      </c>
    </row>
    <row r="1962">
      <c r="A1962" t="n">
        <v>11</v>
      </c>
      <c r="B1962" t="n">
        <v>25</v>
      </c>
      <c r="C1962" t="inlineStr">
        <is>
          <t xml:space="preserve">CONCLUIDO	</t>
        </is>
      </c>
      <c r="D1962" t="n">
        <v>3.7423</v>
      </c>
      <c r="E1962" t="n">
        <v>26.72</v>
      </c>
      <c r="F1962" t="n">
        <v>24.52</v>
      </c>
      <c r="G1962" t="n">
        <v>50.74</v>
      </c>
      <c r="H1962" t="n">
        <v>1.01</v>
      </c>
      <c r="I1962" t="n">
        <v>29</v>
      </c>
      <c r="J1962" t="n">
        <v>64.95999999999999</v>
      </c>
      <c r="K1962" t="n">
        <v>28.92</v>
      </c>
      <c r="L1962" t="n">
        <v>3.75</v>
      </c>
      <c r="M1962" t="n">
        <v>27</v>
      </c>
      <c r="N1962" t="n">
        <v>7.28</v>
      </c>
      <c r="O1962" t="n">
        <v>8245.32</v>
      </c>
      <c r="P1962" t="n">
        <v>143.84</v>
      </c>
      <c r="Q1962" t="n">
        <v>452.63</v>
      </c>
      <c r="R1962" t="n">
        <v>88.41</v>
      </c>
      <c r="S1962" t="n">
        <v>57.64</v>
      </c>
      <c r="T1962" t="n">
        <v>13199.49</v>
      </c>
      <c r="U1962" t="n">
        <v>0.65</v>
      </c>
      <c r="V1962" t="n">
        <v>0.86</v>
      </c>
      <c r="W1962" t="n">
        <v>6.84</v>
      </c>
      <c r="X1962" t="n">
        <v>0.8</v>
      </c>
      <c r="Y1962" t="n">
        <v>1</v>
      </c>
      <c r="Z1962" t="n">
        <v>10</v>
      </c>
    </row>
    <row r="1963">
      <c r="A1963" t="n">
        <v>12</v>
      </c>
      <c r="B1963" t="n">
        <v>25</v>
      </c>
      <c r="C1963" t="inlineStr">
        <is>
          <t xml:space="preserve">CONCLUIDO	</t>
        </is>
      </c>
      <c r="D1963" t="n">
        <v>3.7535</v>
      </c>
      <c r="E1963" t="n">
        <v>26.64</v>
      </c>
      <c r="F1963" t="n">
        <v>24.47</v>
      </c>
      <c r="G1963" t="n">
        <v>54.38</v>
      </c>
      <c r="H1963" t="n">
        <v>1.07</v>
      </c>
      <c r="I1963" t="n">
        <v>27</v>
      </c>
      <c r="J1963" t="n">
        <v>65.25</v>
      </c>
      <c r="K1963" t="n">
        <v>28.92</v>
      </c>
      <c r="L1963" t="n">
        <v>4</v>
      </c>
      <c r="M1963" t="n">
        <v>25</v>
      </c>
      <c r="N1963" t="n">
        <v>7.33</v>
      </c>
      <c r="O1963" t="n">
        <v>8281.25</v>
      </c>
      <c r="P1963" t="n">
        <v>141.98</v>
      </c>
      <c r="Q1963" t="n">
        <v>452.61</v>
      </c>
      <c r="R1963" t="n">
        <v>86.70999999999999</v>
      </c>
      <c r="S1963" t="n">
        <v>57.64</v>
      </c>
      <c r="T1963" t="n">
        <v>12359.66</v>
      </c>
      <c r="U1963" t="n">
        <v>0.66</v>
      </c>
      <c r="V1963" t="n">
        <v>0.87</v>
      </c>
      <c r="W1963" t="n">
        <v>6.83</v>
      </c>
      <c r="X1963" t="n">
        <v>0.75</v>
      </c>
      <c r="Y1963" t="n">
        <v>1</v>
      </c>
      <c r="Z1963" t="n">
        <v>10</v>
      </c>
    </row>
    <row r="1964">
      <c r="A1964" t="n">
        <v>13</v>
      </c>
      <c r="B1964" t="n">
        <v>25</v>
      </c>
      <c r="C1964" t="inlineStr">
        <is>
          <t xml:space="preserve">CONCLUIDO	</t>
        </is>
      </c>
      <c r="D1964" t="n">
        <v>3.7639</v>
      </c>
      <c r="E1964" t="n">
        <v>26.57</v>
      </c>
      <c r="F1964" t="n">
        <v>24.43</v>
      </c>
      <c r="G1964" t="n">
        <v>58.62</v>
      </c>
      <c r="H1964" t="n">
        <v>1.13</v>
      </c>
      <c r="I1964" t="n">
        <v>25</v>
      </c>
      <c r="J1964" t="n">
        <v>65.54000000000001</v>
      </c>
      <c r="K1964" t="n">
        <v>28.92</v>
      </c>
      <c r="L1964" t="n">
        <v>4.25</v>
      </c>
      <c r="M1964" t="n">
        <v>23</v>
      </c>
      <c r="N1964" t="n">
        <v>7.37</v>
      </c>
      <c r="O1964" t="n">
        <v>8317.200000000001</v>
      </c>
      <c r="P1964" t="n">
        <v>139.89</v>
      </c>
      <c r="Q1964" t="n">
        <v>452.66</v>
      </c>
      <c r="R1964" t="n">
        <v>85.26000000000001</v>
      </c>
      <c r="S1964" t="n">
        <v>57.64</v>
      </c>
      <c r="T1964" t="n">
        <v>11643.55</v>
      </c>
      <c r="U1964" t="n">
        <v>0.68</v>
      </c>
      <c r="V1964" t="n">
        <v>0.87</v>
      </c>
      <c r="W1964" t="n">
        <v>6.83</v>
      </c>
      <c r="X1964" t="n">
        <v>0.7</v>
      </c>
      <c r="Y1964" t="n">
        <v>1</v>
      </c>
      <c r="Z1964" t="n">
        <v>10</v>
      </c>
    </row>
    <row r="1965">
      <c r="A1965" t="n">
        <v>14</v>
      </c>
      <c r="B1965" t="n">
        <v>25</v>
      </c>
      <c r="C1965" t="inlineStr">
        <is>
          <t xml:space="preserve">CONCLUIDO	</t>
        </is>
      </c>
      <c r="D1965" t="n">
        <v>3.7797</v>
      </c>
      <c r="E1965" t="n">
        <v>26.46</v>
      </c>
      <c r="F1965" t="n">
        <v>24.34</v>
      </c>
      <c r="G1965" t="n">
        <v>63.5</v>
      </c>
      <c r="H1965" t="n">
        <v>1.19</v>
      </c>
      <c r="I1965" t="n">
        <v>23</v>
      </c>
      <c r="J1965" t="n">
        <v>65.83</v>
      </c>
      <c r="K1965" t="n">
        <v>28.92</v>
      </c>
      <c r="L1965" t="n">
        <v>4.5</v>
      </c>
      <c r="M1965" t="n">
        <v>21</v>
      </c>
      <c r="N1965" t="n">
        <v>7.41</v>
      </c>
      <c r="O1965" t="n">
        <v>8353.17</v>
      </c>
      <c r="P1965" t="n">
        <v>137.94</v>
      </c>
      <c r="Q1965" t="n">
        <v>452.6</v>
      </c>
      <c r="R1965" t="n">
        <v>82.37</v>
      </c>
      <c r="S1965" t="n">
        <v>57.64</v>
      </c>
      <c r="T1965" t="n">
        <v>10206.94</v>
      </c>
      <c r="U1965" t="n">
        <v>0.7</v>
      </c>
      <c r="V1965" t="n">
        <v>0.87</v>
      </c>
      <c r="W1965" t="n">
        <v>6.83</v>
      </c>
      <c r="X1965" t="n">
        <v>0.62</v>
      </c>
      <c r="Y1965" t="n">
        <v>1</v>
      </c>
      <c r="Z1965" t="n">
        <v>10</v>
      </c>
    </row>
    <row r="1966">
      <c r="A1966" t="n">
        <v>15</v>
      </c>
      <c r="B1966" t="n">
        <v>25</v>
      </c>
      <c r="C1966" t="inlineStr">
        <is>
          <t xml:space="preserve">CONCLUIDO	</t>
        </is>
      </c>
      <c r="D1966" t="n">
        <v>3.7852</v>
      </c>
      <c r="E1966" t="n">
        <v>26.42</v>
      </c>
      <c r="F1966" t="n">
        <v>24.32</v>
      </c>
      <c r="G1966" t="n">
        <v>66.31999999999999</v>
      </c>
      <c r="H1966" t="n">
        <v>1.25</v>
      </c>
      <c r="I1966" t="n">
        <v>22</v>
      </c>
      <c r="J1966" t="n">
        <v>66.12</v>
      </c>
      <c r="K1966" t="n">
        <v>28.92</v>
      </c>
      <c r="L1966" t="n">
        <v>4.75</v>
      </c>
      <c r="M1966" t="n">
        <v>19</v>
      </c>
      <c r="N1966" t="n">
        <v>7.45</v>
      </c>
      <c r="O1966" t="n">
        <v>8389.16</v>
      </c>
      <c r="P1966" t="n">
        <v>136.57</v>
      </c>
      <c r="Q1966" t="n">
        <v>452.59</v>
      </c>
      <c r="R1966" t="n">
        <v>81.55</v>
      </c>
      <c r="S1966" t="n">
        <v>57.64</v>
      </c>
      <c r="T1966" t="n">
        <v>9802.65</v>
      </c>
      <c r="U1966" t="n">
        <v>0.71</v>
      </c>
      <c r="V1966" t="n">
        <v>0.87</v>
      </c>
      <c r="W1966" t="n">
        <v>6.83</v>
      </c>
      <c r="X1966" t="n">
        <v>0.59</v>
      </c>
      <c r="Y1966" t="n">
        <v>1</v>
      </c>
      <c r="Z1966" t="n">
        <v>10</v>
      </c>
    </row>
    <row r="1967">
      <c r="A1967" t="n">
        <v>16</v>
      </c>
      <c r="B1967" t="n">
        <v>25</v>
      </c>
      <c r="C1967" t="inlineStr">
        <is>
          <t xml:space="preserve">CONCLUIDO	</t>
        </is>
      </c>
      <c r="D1967" t="n">
        <v>3.7882</v>
      </c>
      <c r="E1967" t="n">
        <v>26.4</v>
      </c>
      <c r="F1967" t="n">
        <v>24.31</v>
      </c>
      <c r="G1967" t="n">
        <v>69.45999999999999</v>
      </c>
      <c r="H1967" t="n">
        <v>1.31</v>
      </c>
      <c r="I1967" t="n">
        <v>21</v>
      </c>
      <c r="J1967" t="n">
        <v>66.42</v>
      </c>
      <c r="K1967" t="n">
        <v>28.92</v>
      </c>
      <c r="L1967" t="n">
        <v>5</v>
      </c>
      <c r="M1967" t="n">
        <v>15</v>
      </c>
      <c r="N1967" t="n">
        <v>7.49</v>
      </c>
      <c r="O1967" t="n">
        <v>8425.16</v>
      </c>
      <c r="P1967" t="n">
        <v>135.18</v>
      </c>
      <c r="Q1967" t="n">
        <v>452.69</v>
      </c>
      <c r="R1967" t="n">
        <v>81.12</v>
      </c>
      <c r="S1967" t="n">
        <v>57.64</v>
      </c>
      <c r="T1967" t="n">
        <v>9594.719999999999</v>
      </c>
      <c r="U1967" t="n">
        <v>0.71</v>
      </c>
      <c r="V1967" t="n">
        <v>0.87</v>
      </c>
      <c r="W1967" t="n">
        <v>6.84</v>
      </c>
      <c r="X1967" t="n">
        <v>0.58</v>
      </c>
      <c r="Y1967" t="n">
        <v>1</v>
      </c>
      <c r="Z1967" t="n">
        <v>10</v>
      </c>
    </row>
    <row r="1968">
      <c r="A1968" t="n">
        <v>17</v>
      </c>
      <c r="B1968" t="n">
        <v>25</v>
      </c>
      <c r="C1968" t="inlineStr">
        <is>
          <t xml:space="preserve">CONCLUIDO	</t>
        </is>
      </c>
      <c r="D1968" t="n">
        <v>3.7938</v>
      </c>
      <c r="E1968" t="n">
        <v>26.36</v>
      </c>
      <c r="F1968" t="n">
        <v>24.29</v>
      </c>
      <c r="G1968" t="n">
        <v>72.86</v>
      </c>
      <c r="H1968" t="n">
        <v>1.37</v>
      </c>
      <c r="I1968" t="n">
        <v>20</v>
      </c>
      <c r="J1968" t="n">
        <v>66.70999999999999</v>
      </c>
      <c r="K1968" t="n">
        <v>28.92</v>
      </c>
      <c r="L1968" t="n">
        <v>5.25</v>
      </c>
      <c r="M1968" t="n">
        <v>7</v>
      </c>
      <c r="N1968" t="n">
        <v>7.54</v>
      </c>
      <c r="O1968" t="n">
        <v>8461.190000000001</v>
      </c>
      <c r="P1968" t="n">
        <v>134.43</v>
      </c>
      <c r="Q1968" t="n">
        <v>452.61</v>
      </c>
      <c r="R1968" t="n">
        <v>80.2</v>
      </c>
      <c r="S1968" t="n">
        <v>57.64</v>
      </c>
      <c r="T1968" t="n">
        <v>9137.459999999999</v>
      </c>
      <c r="U1968" t="n">
        <v>0.72</v>
      </c>
      <c r="V1968" t="n">
        <v>0.87</v>
      </c>
      <c r="W1968" t="n">
        <v>6.84</v>
      </c>
      <c r="X1968" t="n">
        <v>0.5600000000000001</v>
      </c>
      <c r="Y1968" t="n">
        <v>1</v>
      </c>
      <c r="Z1968" t="n">
        <v>10</v>
      </c>
    </row>
    <row r="1969">
      <c r="A1969" t="n">
        <v>18</v>
      </c>
      <c r="B1969" t="n">
        <v>25</v>
      </c>
      <c r="C1969" t="inlineStr">
        <is>
          <t xml:space="preserve">CONCLUIDO	</t>
        </is>
      </c>
      <c r="D1969" t="n">
        <v>3.7942</v>
      </c>
      <c r="E1969" t="n">
        <v>26.36</v>
      </c>
      <c r="F1969" t="n">
        <v>24.28</v>
      </c>
      <c r="G1969" t="n">
        <v>72.84999999999999</v>
      </c>
      <c r="H1969" t="n">
        <v>1.43</v>
      </c>
      <c r="I1969" t="n">
        <v>20</v>
      </c>
      <c r="J1969" t="n">
        <v>67</v>
      </c>
      <c r="K1969" t="n">
        <v>28.92</v>
      </c>
      <c r="L1969" t="n">
        <v>5.5</v>
      </c>
      <c r="M1969" t="n">
        <v>5</v>
      </c>
      <c r="N1969" t="n">
        <v>7.58</v>
      </c>
      <c r="O1969" t="n">
        <v>8497.24</v>
      </c>
      <c r="P1969" t="n">
        <v>134.74</v>
      </c>
      <c r="Q1969" t="n">
        <v>452.78</v>
      </c>
      <c r="R1969" t="n">
        <v>79.86</v>
      </c>
      <c r="S1969" t="n">
        <v>57.64</v>
      </c>
      <c r="T1969" t="n">
        <v>8966.98</v>
      </c>
      <c r="U1969" t="n">
        <v>0.72</v>
      </c>
      <c r="V1969" t="n">
        <v>0.87</v>
      </c>
      <c r="W1969" t="n">
        <v>6.84</v>
      </c>
      <c r="X1969" t="n">
        <v>0.5600000000000001</v>
      </c>
      <c r="Y1969" t="n">
        <v>1</v>
      </c>
      <c r="Z1969" t="n">
        <v>10</v>
      </c>
    </row>
    <row r="1970">
      <c r="A1970" t="n">
        <v>19</v>
      </c>
      <c r="B1970" t="n">
        <v>25</v>
      </c>
      <c r="C1970" t="inlineStr">
        <is>
          <t xml:space="preserve">CONCLUIDO	</t>
        </is>
      </c>
      <c r="D1970" t="n">
        <v>3.7949</v>
      </c>
      <c r="E1970" t="n">
        <v>26.35</v>
      </c>
      <c r="F1970" t="n">
        <v>24.28</v>
      </c>
      <c r="G1970" t="n">
        <v>72.83</v>
      </c>
      <c r="H1970" t="n">
        <v>1.49</v>
      </c>
      <c r="I1970" t="n">
        <v>20</v>
      </c>
      <c r="J1970" t="n">
        <v>67.29000000000001</v>
      </c>
      <c r="K1970" t="n">
        <v>28.92</v>
      </c>
      <c r="L1970" t="n">
        <v>5.75</v>
      </c>
      <c r="M1970" t="n">
        <v>2</v>
      </c>
      <c r="N1970" t="n">
        <v>7.62</v>
      </c>
      <c r="O1970" t="n">
        <v>8533.309999999999</v>
      </c>
      <c r="P1970" t="n">
        <v>134.82</v>
      </c>
      <c r="Q1970" t="n">
        <v>452.66</v>
      </c>
      <c r="R1970" t="n">
        <v>79.44</v>
      </c>
      <c r="S1970" t="n">
        <v>57.64</v>
      </c>
      <c r="T1970" t="n">
        <v>8755.98</v>
      </c>
      <c r="U1970" t="n">
        <v>0.73</v>
      </c>
      <c r="V1970" t="n">
        <v>0.87</v>
      </c>
      <c r="W1970" t="n">
        <v>6.85</v>
      </c>
      <c r="X1970" t="n">
        <v>0.55</v>
      </c>
      <c r="Y1970" t="n">
        <v>1</v>
      </c>
      <c r="Z1970" t="n">
        <v>10</v>
      </c>
    </row>
    <row r="1971">
      <c r="A1971" t="n">
        <v>20</v>
      </c>
      <c r="B1971" t="n">
        <v>25</v>
      </c>
      <c r="C1971" t="inlineStr">
        <is>
          <t xml:space="preserve">CONCLUIDO	</t>
        </is>
      </c>
      <c r="D1971" t="n">
        <v>3.7949</v>
      </c>
      <c r="E1971" t="n">
        <v>26.35</v>
      </c>
      <c r="F1971" t="n">
        <v>24.28</v>
      </c>
      <c r="G1971" t="n">
        <v>72.83</v>
      </c>
      <c r="H1971" t="n">
        <v>1.55</v>
      </c>
      <c r="I1971" t="n">
        <v>20</v>
      </c>
      <c r="J1971" t="n">
        <v>67.59</v>
      </c>
      <c r="K1971" t="n">
        <v>28.92</v>
      </c>
      <c r="L1971" t="n">
        <v>6</v>
      </c>
      <c r="M1971" t="n">
        <v>0</v>
      </c>
      <c r="N1971" t="n">
        <v>7.66</v>
      </c>
      <c r="O1971" t="n">
        <v>8569.4</v>
      </c>
      <c r="P1971" t="n">
        <v>135.14</v>
      </c>
      <c r="Q1971" t="n">
        <v>452.71</v>
      </c>
      <c r="R1971" t="n">
        <v>79.36</v>
      </c>
      <c r="S1971" t="n">
        <v>57.64</v>
      </c>
      <c r="T1971" t="n">
        <v>8717.870000000001</v>
      </c>
      <c r="U1971" t="n">
        <v>0.73</v>
      </c>
      <c r="V1971" t="n">
        <v>0.87</v>
      </c>
      <c r="W1971" t="n">
        <v>6.85</v>
      </c>
      <c r="X1971" t="n">
        <v>0.55</v>
      </c>
      <c r="Y1971" t="n">
        <v>1</v>
      </c>
      <c r="Z1971" t="n">
        <v>10</v>
      </c>
    </row>
    <row r="1972">
      <c r="A1972" t="n">
        <v>0</v>
      </c>
      <c r="B1972" t="n">
        <v>85</v>
      </c>
      <c r="C1972" t="inlineStr">
        <is>
          <t xml:space="preserve">CONCLUIDO	</t>
        </is>
      </c>
      <c r="D1972" t="n">
        <v>2.1969</v>
      </c>
      <c r="E1972" t="n">
        <v>45.52</v>
      </c>
      <c r="F1972" t="n">
        <v>32.81</v>
      </c>
      <c r="G1972" t="n">
        <v>6.45</v>
      </c>
      <c r="H1972" t="n">
        <v>0.11</v>
      </c>
      <c r="I1972" t="n">
        <v>305</v>
      </c>
      <c r="J1972" t="n">
        <v>167.88</v>
      </c>
      <c r="K1972" t="n">
        <v>51.39</v>
      </c>
      <c r="L1972" t="n">
        <v>1</v>
      </c>
      <c r="M1972" t="n">
        <v>303</v>
      </c>
      <c r="N1972" t="n">
        <v>30.49</v>
      </c>
      <c r="O1972" t="n">
        <v>20939.59</v>
      </c>
      <c r="P1972" t="n">
        <v>420.45</v>
      </c>
      <c r="Q1972" t="n">
        <v>453.42</v>
      </c>
      <c r="R1972" t="n">
        <v>357.99</v>
      </c>
      <c r="S1972" t="n">
        <v>57.64</v>
      </c>
      <c r="T1972" t="n">
        <v>146609.37</v>
      </c>
      <c r="U1972" t="n">
        <v>0.16</v>
      </c>
      <c r="V1972" t="n">
        <v>0.65</v>
      </c>
      <c r="W1972" t="n">
        <v>7.31</v>
      </c>
      <c r="X1972" t="n">
        <v>9.07</v>
      </c>
      <c r="Y1972" t="n">
        <v>1</v>
      </c>
      <c r="Z1972" t="n">
        <v>10</v>
      </c>
    </row>
    <row r="1973">
      <c r="A1973" t="n">
        <v>1</v>
      </c>
      <c r="B1973" t="n">
        <v>85</v>
      </c>
      <c r="C1973" t="inlineStr">
        <is>
          <t xml:space="preserve">CONCLUIDO	</t>
        </is>
      </c>
      <c r="D1973" t="n">
        <v>2.4809</v>
      </c>
      <c r="E1973" t="n">
        <v>40.31</v>
      </c>
      <c r="F1973" t="n">
        <v>30.31</v>
      </c>
      <c r="G1973" t="n">
        <v>8.08</v>
      </c>
      <c r="H1973" t="n">
        <v>0.13</v>
      </c>
      <c r="I1973" t="n">
        <v>225</v>
      </c>
      <c r="J1973" t="n">
        <v>168.25</v>
      </c>
      <c r="K1973" t="n">
        <v>51.39</v>
      </c>
      <c r="L1973" t="n">
        <v>1.25</v>
      </c>
      <c r="M1973" t="n">
        <v>223</v>
      </c>
      <c r="N1973" t="n">
        <v>30.6</v>
      </c>
      <c r="O1973" t="n">
        <v>20984.25</v>
      </c>
      <c r="P1973" t="n">
        <v>388.22</v>
      </c>
      <c r="Q1973" t="n">
        <v>453.14</v>
      </c>
      <c r="R1973" t="n">
        <v>277.43</v>
      </c>
      <c r="S1973" t="n">
        <v>57.64</v>
      </c>
      <c r="T1973" t="n">
        <v>106729.06</v>
      </c>
      <c r="U1973" t="n">
        <v>0.21</v>
      </c>
      <c r="V1973" t="n">
        <v>0.7</v>
      </c>
      <c r="W1973" t="n">
        <v>7.14</v>
      </c>
      <c r="X1973" t="n">
        <v>6.57</v>
      </c>
      <c r="Y1973" t="n">
        <v>1</v>
      </c>
      <c r="Z1973" t="n">
        <v>10</v>
      </c>
    </row>
    <row r="1974">
      <c r="A1974" t="n">
        <v>2</v>
      </c>
      <c r="B1974" t="n">
        <v>85</v>
      </c>
      <c r="C1974" t="inlineStr">
        <is>
          <t xml:space="preserve">CONCLUIDO	</t>
        </is>
      </c>
      <c r="D1974" t="n">
        <v>2.6746</v>
      </c>
      <c r="E1974" t="n">
        <v>37.39</v>
      </c>
      <c r="F1974" t="n">
        <v>28.95</v>
      </c>
      <c r="G1974" t="n">
        <v>9.699999999999999</v>
      </c>
      <c r="H1974" t="n">
        <v>0.16</v>
      </c>
      <c r="I1974" t="n">
        <v>179</v>
      </c>
      <c r="J1974" t="n">
        <v>168.61</v>
      </c>
      <c r="K1974" t="n">
        <v>51.39</v>
      </c>
      <c r="L1974" t="n">
        <v>1.5</v>
      </c>
      <c r="M1974" t="n">
        <v>177</v>
      </c>
      <c r="N1974" t="n">
        <v>30.71</v>
      </c>
      <c r="O1974" t="n">
        <v>21028.94</v>
      </c>
      <c r="P1974" t="n">
        <v>370.59</v>
      </c>
      <c r="Q1974" t="n">
        <v>452.97</v>
      </c>
      <c r="R1974" t="n">
        <v>232.61</v>
      </c>
      <c r="S1974" t="n">
        <v>57.64</v>
      </c>
      <c r="T1974" t="n">
        <v>84548.17</v>
      </c>
      <c r="U1974" t="n">
        <v>0.25</v>
      </c>
      <c r="V1974" t="n">
        <v>0.73</v>
      </c>
      <c r="W1974" t="n">
        <v>7.08</v>
      </c>
      <c r="X1974" t="n">
        <v>5.21</v>
      </c>
      <c r="Y1974" t="n">
        <v>1</v>
      </c>
      <c r="Z1974" t="n">
        <v>10</v>
      </c>
    </row>
    <row r="1975">
      <c r="A1975" t="n">
        <v>3</v>
      </c>
      <c r="B1975" t="n">
        <v>85</v>
      </c>
      <c r="C1975" t="inlineStr">
        <is>
          <t xml:space="preserve">CONCLUIDO	</t>
        </is>
      </c>
      <c r="D1975" t="n">
        <v>2.8191</v>
      </c>
      <c r="E1975" t="n">
        <v>35.47</v>
      </c>
      <c r="F1975" t="n">
        <v>28.05</v>
      </c>
      <c r="G1975" t="n">
        <v>11.3</v>
      </c>
      <c r="H1975" t="n">
        <v>0.18</v>
      </c>
      <c r="I1975" t="n">
        <v>149</v>
      </c>
      <c r="J1975" t="n">
        <v>168.97</v>
      </c>
      <c r="K1975" t="n">
        <v>51.39</v>
      </c>
      <c r="L1975" t="n">
        <v>1.75</v>
      </c>
      <c r="M1975" t="n">
        <v>147</v>
      </c>
      <c r="N1975" t="n">
        <v>30.83</v>
      </c>
      <c r="O1975" t="n">
        <v>21073.68</v>
      </c>
      <c r="P1975" t="n">
        <v>358.78</v>
      </c>
      <c r="Q1975" t="n">
        <v>452.87</v>
      </c>
      <c r="R1975" t="n">
        <v>202.86</v>
      </c>
      <c r="S1975" t="n">
        <v>57.64</v>
      </c>
      <c r="T1975" t="n">
        <v>69824.17</v>
      </c>
      <c r="U1975" t="n">
        <v>0.28</v>
      </c>
      <c r="V1975" t="n">
        <v>0.76</v>
      </c>
      <c r="W1975" t="n">
        <v>7.04</v>
      </c>
      <c r="X1975" t="n">
        <v>4.32</v>
      </c>
      <c r="Y1975" t="n">
        <v>1</v>
      </c>
      <c r="Z1975" t="n">
        <v>10</v>
      </c>
    </row>
    <row r="1976">
      <c r="A1976" t="n">
        <v>4</v>
      </c>
      <c r="B1976" t="n">
        <v>85</v>
      </c>
      <c r="C1976" t="inlineStr">
        <is>
          <t xml:space="preserve">CONCLUIDO	</t>
        </is>
      </c>
      <c r="D1976" t="n">
        <v>2.9343</v>
      </c>
      <c r="E1976" t="n">
        <v>34.08</v>
      </c>
      <c r="F1976" t="n">
        <v>27.4</v>
      </c>
      <c r="G1976" t="n">
        <v>12.95</v>
      </c>
      <c r="H1976" t="n">
        <v>0.21</v>
      </c>
      <c r="I1976" t="n">
        <v>127</v>
      </c>
      <c r="J1976" t="n">
        <v>169.33</v>
      </c>
      <c r="K1976" t="n">
        <v>51.39</v>
      </c>
      <c r="L1976" t="n">
        <v>2</v>
      </c>
      <c r="M1976" t="n">
        <v>125</v>
      </c>
      <c r="N1976" t="n">
        <v>30.94</v>
      </c>
      <c r="O1976" t="n">
        <v>21118.46</v>
      </c>
      <c r="P1976" t="n">
        <v>350.21</v>
      </c>
      <c r="Q1976" t="n">
        <v>452.93</v>
      </c>
      <c r="R1976" t="n">
        <v>181.88</v>
      </c>
      <c r="S1976" t="n">
        <v>57.64</v>
      </c>
      <c r="T1976" t="n">
        <v>59442.94</v>
      </c>
      <c r="U1976" t="n">
        <v>0.32</v>
      </c>
      <c r="V1976" t="n">
        <v>0.77</v>
      </c>
      <c r="W1976" t="n">
        <v>7</v>
      </c>
      <c r="X1976" t="n">
        <v>3.67</v>
      </c>
      <c r="Y1976" t="n">
        <v>1</v>
      </c>
      <c r="Z1976" t="n">
        <v>10</v>
      </c>
    </row>
    <row r="1977">
      <c r="A1977" t="n">
        <v>5</v>
      </c>
      <c r="B1977" t="n">
        <v>85</v>
      </c>
      <c r="C1977" t="inlineStr">
        <is>
          <t xml:space="preserve">CONCLUIDO	</t>
        </is>
      </c>
      <c r="D1977" t="n">
        <v>3.0232</v>
      </c>
      <c r="E1977" t="n">
        <v>33.08</v>
      </c>
      <c r="F1977" t="n">
        <v>26.94</v>
      </c>
      <c r="G1977" t="n">
        <v>14.56</v>
      </c>
      <c r="H1977" t="n">
        <v>0.24</v>
      </c>
      <c r="I1977" t="n">
        <v>111</v>
      </c>
      <c r="J1977" t="n">
        <v>169.7</v>
      </c>
      <c r="K1977" t="n">
        <v>51.39</v>
      </c>
      <c r="L1977" t="n">
        <v>2.25</v>
      </c>
      <c r="M1977" t="n">
        <v>109</v>
      </c>
      <c r="N1977" t="n">
        <v>31.05</v>
      </c>
      <c r="O1977" t="n">
        <v>21163.27</v>
      </c>
      <c r="P1977" t="n">
        <v>344.05</v>
      </c>
      <c r="Q1977" t="n">
        <v>452.71</v>
      </c>
      <c r="R1977" t="n">
        <v>167.37</v>
      </c>
      <c r="S1977" t="n">
        <v>57.64</v>
      </c>
      <c r="T1977" t="n">
        <v>52270.05</v>
      </c>
      <c r="U1977" t="n">
        <v>0.34</v>
      </c>
      <c r="V1977" t="n">
        <v>0.79</v>
      </c>
      <c r="W1977" t="n">
        <v>6.97</v>
      </c>
      <c r="X1977" t="n">
        <v>3.21</v>
      </c>
      <c r="Y1977" t="n">
        <v>1</v>
      </c>
      <c r="Z1977" t="n">
        <v>10</v>
      </c>
    </row>
    <row r="1978">
      <c r="A1978" t="n">
        <v>6</v>
      </c>
      <c r="B1978" t="n">
        <v>85</v>
      </c>
      <c r="C1978" t="inlineStr">
        <is>
          <t xml:space="preserve">CONCLUIDO	</t>
        </is>
      </c>
      <c r="D1978" t="n">
        <v>3.0953</v>
      </c>
      <c r="E1978" t="n">
        <v>32.31</v>
      </c>
      <c r="F1978" t="n">
        <v>26.58</v>
      </c>
      <c r="G1978" t="n">
        <v>16.11</v>
      </c>
      <c r="H1978" t="n">
        <v>0.26</v>
      </c>
      <c r="I1978" t="n">
        <v>99</v>
      </c>
      <c r="J1978" t="n">
        <v>170.06</v>
      </c>
      <c r="K1978" t="n">
        <v>51.39</v>
      </c>
      <c r="L1978" t="n">
        <v>2.5</v>
      </c>
      <c r="M1978" t="n">
        <v>97</v>
      </c>
      <c r="N1978" t="n">
        <v>31.17</v>
      </c>
      <c r="O1978" t="n">
        <v>21208.12</v>
      </c>
      <c r="P1978" t="n">
        <v>339.07</v>
      </c>
      <c r="Q1978" t="n">
        <v>452.72</v>
      </c>
      <c r="R1978" t="n">
        <v>155.41</v>
      </c>
      <c r="S1978" t="n">
        <v>57.64</v>
      </c>
      <c r="T1978" t="n">
        <v>46346.79</v>
      </c>
      <c r="U1978" t="n">
        <v>0.37</v>
      </c>
      <c r="V1978" t="n">
        <v>0.8</v>
      </c>
      <c r="W1978" t="n">
        <v>6.95</v>
      </c>
      <c r="X1978" t="n">
        <v>2.85</v>
      </c>
      <c r="Y1978" t="n">
        <v>1</v>
      </c>
      <c r="Z1978" t="n">
        <v>10</v>
      </c>
    </row>
    <row r="1979">
      <c r="A1979" t="n">
        <v>7</v>
      </c>
      <c r="B1979" t="n">
        <v>85</v>
      </c>
      <c r="C1979" t="inlineStr">
        <is>
          <t xml:space="preserve">CONCLUIDO	</t>
        </is>
      </c>
      <c r="D1979" t="n">
        <v>3.1588</v>
      </c>
      <c r="E1979" t="n">
        <v>31.66</v>
      </c>
      <c r="F1979" t="n">
        <v>26.27</v>
      </c>
      <c r="G1979" t="n">
        <v>17.71</v>
      </c>
      <c r="H1979" t="n">
        <v>0.29</v>
      </c>
      <c r="I1979" t="n">
        <v>89</v>
      </c>
      <c r="J1979" t="n">
        <v>170.42</v>
      </c>
      <c r="K1979" t="n">
        <v>51.39</v>
      </c>
      <c r="L1979" t="n">
        <v>2.75</v>
      </c>
      <c r="M1979" t="n">
        <v>87</v>
      </c>
      <c r="N1979" t="n">
        <v>31.28</v>
      </c>
      <c r="O1979" t="n">
        <v>21253.01</v>
      </c>
      <c r="P1979" t="n">
        <v>334.75</v>
      </c>
      <c r="Q1979" t="n">
        <v>452.77</v>
      </c>
      <c r="R1979" t="n">
        <v>145.23</v>
      </c>
      <c r="S1979" t="n">
        <v>57.64</v>
      </c>
      <c r="T1979" t="n">
        <v>41308.84</v>
      </c>
      <c r="U1979" t="n">
        <v>0.4</v>
      </c>
      <c r="V1979" t="n">
        <v>0.8100000000000001</v>
      </c>
      <c r="W1979" t="n">
        <v>6.94</v>
      </c>
      <c r="X1979" t="n">
        <v>2.54</v>
      </c>
      <c r="Y1979" t="n">
        <v>1</v>
      </c>
      <c r="Z1979" t="n">
        <v>10</v>
      </c>
    </row>
    <row r="1980">
      <c r="A1980" t="n">
        <v>8</v>
      </c>
      <c r="B1980" t="n">
        <v>85</v>
      </c>
      <c r="C1980" t="inlineStr">
        <is>
          <t xml:space="preserve">CONCLUIDO	</t>
        </is>
      </c>
      <c r="D1980" t="n">
        <v>3.2104</v>
      </c>
      <c r="E1980" t="n">
        <v>31.15</v>
      </c>
      <c r="F1980" t="n">
        <v>26.03</v>
      </c>
      <c r="G1980" t="n">
        <v>19.28</v>
      </c>
      <c r="H1980" t="n">
        <v>0.31</v>
      </c>
      <c r="I1980" t="n">
        <v>81</v>
      </c>
      <c r="J1980" t="n">
        <v>170.79</v>
      </c>
      <c r="K1980" t="n">
        <v>51.39</v>
      </c>
      <c r="L1980" t="n">
        <v>3</v>
      </c>
      <c r="M1980" t="n">
        <v>79</v>
      </c>
      <c r="N1980" t="n">
        <v>31.4</v>
      </c>
      <c r="O1980" t="n">
        <v>21297.94</v>
      </c>
      <c r="P1980" t="n">
        <v>331.41</v>
      </c>
      <c r="Q1980" t="n">
        <v>452.91</v>
      </c>
      <c r="R1980" t="n">
        <v>137.58</v>
      </c>
      <c r="S1980" t="n">
        <v>57.64</v>
      </c>
      <c r="T1980" t="n">
        <v>37523.33</v>
      </c>
      <c r="U1980" t="n">
        <v>0.42</v>
      </c>
      <c r="V1980" t="n">
        <v>0.8100000000000001</v>
      </c>
      <c r="W1980" t="n">
        <v>6.92</v>
      </c>
      <c r="X1980" t="n">
        <v>2.3</v>
      </c>
      <c r="Y1980" t="n">
        <v>1</v>
      </c>
      <c r="Z1980" t="n">
        <v>10</v>
      </c>
    </row>
    <row r="1981">
      <c r="A1981" t="n">
        <v>9</v>
      </c>
      <c r="B1981" t="n">
        <v>85</v>
      </c>
      <c r="C1981" t="inlineStr">
        <is>
          <t xml:space="preserve">CONCLUIDO	</t>
        </is>
      </c>
      <c r="D1981" t="n">
        <v>3.2541</v>
      </c>
      <c r="E1981" t="n">
        <v>30.73</v>
      </c>
      <c r="F1981" t="n">
        <v>25.85</v>
      </c>
      <c r="G1981" t="n">
        <v>20.96</v>
      </c>
      <c r="H1981" t="n">
        <v>0.34</v>
      </c>
      <c r="I1981" t="n">
        <v>74</v>
      </c>
      <c r="J1981" t="n">
        <v>171.15</v>
      </c>
      <c r="K1981" t="n">
        <v>51.39</v>
      </c>
      <c r="L1981" t="n">
        <v>3.25</v>
      </c>
      <c r="M1981" t="n">
        <v>72</v>
      </c>
      <c r="N1981" t="n">
        <v>31.51</v>
      </c>
      <c r="O1981" t="n">
        <v>21342.91</v>
      </c>
      <c r="P1981" t="n">
        <v>328.89</v>
      </c>
      <c r="Q1981" t="n">
        <v>452.75</v>
      </c>
      <c r="R1981" t="n">
        <v>131.62</v>
      </c>
      <c r="S1981" t="n">
        <v>57.64</v>
      </c>
      <c r="T1981" t="n">
        <v>34577.12</v>
      </c>
      <c r="U1981" t="n">
        <v>0.44</v>
      </c>
      <c r="V1981" t="n">
        <v>0.82</v>
      </c>
      <c r="W1981" t="n">
        <v>6.92</v>
      </c>
      <c r="X1981" t="n">
        <v>2.12</v>
      </c>
      <c r="Y1981" t="n">
        <v>1</v>
      </c>
      <c r="Z1981" t="n">
        <v>10</v>
      </c>
    </row>
    <row r="1982">
      <c r="A1982" t="n">
        <v>10</v>
      </c>
      <c r="B1982" t="n">
        <v>85</v>
      </c>
      <c r="C1982" t="inlineStr">
        <is>
          <t xml:space="preserve">CONCLUIDO	</t>
        </is>
      </c>
      <c r="D1982" t="n">
        <v>3.2941</v>
      </c>
      <c r="E1982" t="n">
        <v>30.36</v>
      </c>
      <c r="F1982" t="n">
        <v>25.68</v>
      </c>
      <c r="G1982" t="n">
        <v>22.66</v>
      </c>
      <c r="H1982" t="n">
        <v>0.36</v>
      </c>
      <c r="I1982" t="n">
        <v>68</v>
      </c>
      <c r="J1982" t="n">
        <v>171.52</v>
      </c>
      <c r="K1982" t="n">
        <v>51.39</v>
      </c>
      <c r="L1982" t="n">
        <v>3.5</v>
      </c>
      <c r="M1982" t="n">
        <v>66</v>
      </c>
      <c r="N1982" t="n">
        <v>31.63</v>
      </c>
      <c r="O1982" t="n">
        <v>21387.92</v>
      </c>
      <c r="P1982" t="n">
        <v>326.39</v>
      </c>
      <c r="Q1982" t="n">
        <v>452.78</v>
      </c>
      <c r="R1982" t="n">
        <v>125.76</v>
      </c>
      <c r="S1982" t="n">
        <v>57.64</v>
      </c>
      <c r="T1982" t="n">
        <v>31679.09</v>
      </c>
      <c r="U1982" t="n">
        <v>0.46</v>
      </c>
      <c r="V1982" t="n">
        <v>0.83</v>
      </c>
      <c r="W1982" t="n">
        <v>6.91</v>
      </c>
      <c r="X1982" t="n">
        <v>1.95</v>
      </c>
      <c r="Y1982" t="n">
        <v>1</v>
      </c>
      <c r="Z1982" t="n">
        <v>10</v>
      </c>
    </row>
    <row r="1983">
      <c r="A1983" t="n">
        <v>11</v>
      </c>
      <c r="B1983" t="n">
        <v>85</v>
      </c>
      <c r="C1983" t="inlineStr">
        <is>
          <t xml:space="preserve">CONCLUIDO	</t>
        </is>
      </c>
      <c r="D1983" t="n">
        <v>3.3313</v>
      </c>
      <c r="E1983" t="n">
        <v>30.02</v>
      </c>
      <c r="F1983" t="n">
        <v>25.51</v>
      </c>
      <c r="G1983" t="n">
        <v>24.3</v>
      </c>
      <c r="H1983" t="n">
        <v>0.39</v>
      </c>
      <c r="I1983" t="n">
        <v>63</v>
      </c>
      <c r="J1983" t="n">
        <v>171.88</v>
      </c>
      <c r="K1983" t="n">
        <v>51.39</v>
      </c>
      <c r="L1983" t="n">
        <v>3.75</v>
      </c>
      <c r="M1983" t="n">
        <v>61</v>
      </c>
      <c r="N1983" t="n">
        <v>31.74</v>
      </c>
      <c r="O1983" t="n">
        <v>21432.96</v>
      </c>
      <c r="P1983" t="n">
        <v>323.9</v>
      </c>
      <c r="Q1983" t="n">
        <v>452.75</v>
      </c>
      <c r="R1983" t="n">
        <v>120.49</v>
      </c>
      <c r="S1983" t="n">
        <v>57.64</v>
      </c>
      <c r="T1983" t="n">
        <v>29066.69</v>
      </c>
      <c r="U1983" t="n">
        <v>0.48</v>
      </c>
      <c r="V1983" t="n">
        <v>0.83</v>
      </c>
      <c r="W1983" t="n">
        <v>6.9</v>
      </c>
      <c r="X1983" t="n">
        <v>1.78</v>
      </c>
      <c r="Y1983" t="n">
        <v>1</v>
      </c>
      <c r="Z1983" t="n">
        <v>10</v>
      </c>
    </row>
    <row r="1984">
      <c r="A1984" t="n">
        <v>12</v>
      </c>
      <c r="B1984" t="n">
        <v>85</v>
      </c>
      <c r="C1984" t="inlineStr">
        <is>
          <t xml:space="preserve">CONCLUIDO	</t>
        </is>
      </c>
      <c r="D1984" t="n">
        <v>3.3565</v>
      </c>
      <c r="E1984" t="n">
        <v>29.79</v>
      </c>
      <c r="F1984" t="n">
        <v>25.42</v>
      </c>
      <c r="G1984" t="n">
        <v>25.85</v>
      </c>
      <c r="H1984" t="n">
        <v>0.41</v>
      </c>
      <c r="I1984" t="n">
        <v>59</v>
      </c>
      <c r="J1984" t="n">
        <v>172.25</v>
      </c>
      <c r="K1984" t="n">
        <v>51.39</v>
      </c>
      <c r="L1984" t="n">
        <v>4</v>
      </c>
      <c r="M1984" t="n">
        <v>57</v>
      </c>
      <c r="N1984" t="n">
        <v>31.86</v>
      </c>
      <c r="O1984" t="n">
        <v>21478.05</v>
      </c>
      <c r="P1984" t="n">
        <v>322.39</v>
      </c>
      <c r="Q1984" t="n">
        <v>452.68</v>
      </c>
      <c r="R1984" t="n">
        <v>117.52</v>
      </c>
      <c r="S1984" t="n">
        <v>57.64</v>
      </c>
      <c r="T1984" t="n">
        <v>27605.12</v>
      </c>
      <c r="U1984" t="n">
        <v>0.49</v>
      </c>
      <c r="V1984" t="n">
        <v>0.83</v>
      </c>
      <c r="W1984" t="n">
        <v>6.89</v>
      </c>
      <c r="X1984" t="n">
        <v>1.69</v>
      </c>
      <c r="Y1984" t="n">
        <v>1</v>
      </c>
      <c r="Z1984" t="n">
        <v>10</v>
      </c>
    </row>
    <row r="1985">
      <c r="A1985" t="n">
        <v>13</v>
      </c>
      <c r="B1985" t="n">
        <v>85</v>
      </c>
      <c r="C1985" t="inlineStr">
        <is>
          <t xml:space="preserve">CONCLUIDO	</t>
        </is>
      </c>
      <c r="D1985" t="n">
        <v>3.3872</v>
      </c>
      <c r="E1985" t="n">
        <v>29.52</v>
      </c>
      <c r="F1985" t="n">
        <v>25.29</v>
      </c>
      <c r="G1985" t="n">
        <v>27.59</v>
      </c>
      <c r="H1985" t="n">
        <v>0.44</v>
      </c>
      <c r="I1985" t="n">
        <v>55</v>
      </c>
      <c r="J1985" t="n">
        <v>172.61</v>
      </c>
      <c r="K1985" t="n">
        <v>51.39</v>
      </c>
      <c r="L1985" t="n">
        <v>4.25</v>
      </c>
      <c r="M1985" t="n">
        <v>53</v>
      </c>
      <c r="N1985" t="n">
        <v>31.97</v>
      </c>
      <c r="O1985" t="n">
        <v>21523.17</v>
      </c>
      <c r="P1985" t="n">
        <v>320.33</v>
      </c>
      <c r="Q1985" t="n">
        <v>452.7</v>
      </c>
      <c r="R1985" t="n">
        <v>113.06</v>
      </c>
      <c r="S1985" t="n">
        <v>57.64</v>
      </c>
      <c r="T1985" t="n">
        <v>25391.2</v>
      </c>
      <c r="U1985" t="n">
        <v>0.51</v>
      </c>
      <c r="V1985" t="n">
        <v>0.84</v>
      </c>
      <c r="W1985" t="n">
        <v>6.88</v>
      </c>
      <c r="X1985" t="n">
        <v>1.56</v>
      </c>
      <c r="Y1985" t="n">
        <v>1</v>
      </c>
      <c r="Z1985" t="n">
        <v>10</v>
      </c>
    </row>
    <row r="1986">
      <c r="A1986" t="n">
        <v>14</v>
      </c>
      <c r="B1986" t="n">
        <v>85</v>
      </c>
      <c r="C1986" t="inlineStr">
        <is>
          <t xml:space="preserve">CONCLUIDO	</t>
        </is>
      </c>
      <c r="D1986" t="n">
        <v>3.411</v>
      </c>
      <c r="E1986" t="n">
        <v>29.32</v>
      </c>
      <c r="F1986" t="n">
        <v>25.18</v>
      </c>
      <c r="G1986" t="n">
        <v>29.06</v>
      </c>
      <c r="H1986" t="n">
        <v>0.46</v>
      </c>
      <c r="I1986" t="n">
        <v>52</v>
      </c>
      <c r="J1986" t="n">
        <v>172.98</v>
      </c>
      <c r="K1986" t="n">
        <v>51.39</v>
      </c>
      <c r="L1986" t="n">
        <v>4.5</v>
      </c>
      <c r="M1986" t="n">
        <v>50</v>
      </c>
      <c r="N1986" t="n">
        <v>32.09</v>
      </c>
      <c r="O1986" t="n">
        <v>21568.34</v>
      </c>
      <c r="P1986" t="n">
        <v>318.75</v>
      </c>
      <c r="Q1986" t="n">
        <v>452.67</v>
      </c>
      <c r="R1986" t="n">
        <v>109.55</v>
      </c>
      <c r="S1986" t="n">
        <v>57.64</v>
      </c>
      <c r="T1986" t="n">
        <v>23654.9</v>
      </c>
      <c r="U1986" t="n">
        <v>0.53</v>
      </c>
      <c r="V1986" t="n">
        <v>0.84</v>
      </c>
      <c r="W1986" t="n">
        <v>6.88</v>
      </c>
      <c r="X1986" t="n">
        <v>1.45</v>
      </c>
      <c r="Y1986" t="n">
        <v>1</v>
      </c>
      <c r="Z1986" t="n">
        <v>10</v>
      </c>
    </row>
    <row r="1987">
      <c r="A1987" t="n">
        <v>15</v>
      </c>
      <c r="B1987" t="n">
        <v>85</v>
      </c>
      <c r="C1987" t="inlineStr">
        <is>
          <t xml:space="preserve">CONCLUIDO	</t>
        </is>
      </c>
      <c r="D1987" t="n">
        <v>3.4319</v>
      </c>
      <c r="E1987" t="n">
        <v>29.14</v>
      </c>
      <c r="F1987" t="n">
        <v>25.11</v>
      </c>
      <c r="G1987" t="n">
        <v>30.74</v>
      </c>
      <c r="H1987" t="n">
        <v>0.49</v>
      </c>
      <c r="I1987" t="n">
        <v>49</v>
      </c>
      <c r="J1987" t="n">
        <v>173.35</v>
      </c>
      <c r="K1987" t="n">
        <v>51.39</v>
      </c>
      <c r="L1987" t="n">
        <v>4.75</v>
      </c>
      <c r="M1987" t="n">
        <v>47</v>
      </c>
      <c r="N1987" t="n">
        <v>32.2</v>
      </c>
      <c r="O1987" t="n">
        <v>21613.54</v>
      </c>
      <c r="P1987" t="n">
        <v>317.38</v>
      </c>
      <c r="Q1987" t="n">
        <v>452.67</v>
      </c>
      <c r="R1987" t="n">
        <v>107.48</v>
      </c>
      <c r="S1987" t="n">
        <v>57.64</v>
      </c>
      <c r="T1987" t="n">
        <v>22634.94</v>
      </c>
      <c r="U1987" t="n">
        <v>0.54</v>
      </c>
      <c r="V1987" t="n">
        <v>0.84</v>
      </c>
      <c r="W1987" t="n">
        <v>6.87</v>
      </c>
      <c r="X1987" t="n">
        <v>1.38</v>
      </c>
      <c r="Y1987" t="n">
        <v>1</v>
      </c>
      <c r="Z1987" t="n">
        <v>10</v>
      </c>
    </row>
    <row r="1988">
      <c r="A1988" t="n">
        <v>16</v>
      </c>
      <c r="B1988" t="n">
        <v>85</v>
      </c>
      <c r="C1988" t="inlineStr">
        <is>
          <t xml:space="preserve">CONCLUIDO	</t>
        </is>
      </c>
      <c r="D1988" t="n">
        <v>3.4459</v>
      </c>
      <c r="E1988" t="n">
        <v>29.02</v>
      </c>
      <c r="F1988" t="n">
        <v>25.05</v>
      </c>
      <c r="G1988" t="n">
        <v>31.98</v>
      </c>
      <c r="H1988" t="n">
        <v>0.51</v>
      </c>
      <c r="I1988" t="n">
        <v>47</v>
      </c>
      <c r="J1988" t="n">
        <v>173.71</v>
      </c>
      <c r="K1988" t="n">
        <v>51.39</v>
      </c>
      <c r="L1988" t="n">
        <v>5</v>
      </c>
      <c r="M1988" t="n">
        <v>45</v>
      </c>
      <c r="N1988" t="n">
        <v>32.32</v>
      </c>
      <c r="O1988" t="n">
        <v>21658.78</v>
      </c>
      <c r="P1988" t="n">
        <v>316.49</v>
      </c>
      <c r="Q1988" t="n">
        <v>452.63</v>
      </c>
      <c r="R1988" t="n">
        <v>105.47</v>
      </c>
      <c r="S1988" t="n">
        <v>57.64</v>
      </c>
      <c r="T1988" t="n">
        <v>21638.11</v>
      </c>
      <c r="U1988" t="n">
        <v>0.55</v>
      </c>
      <c r="V1988" t="n">
        <v>0.85</v>
      </c>
      <c r="W1988" t="n">
        <v>6.88</v>
      </c>
      <c r="X1988" t="n">
        <v>1.33</v>
      </c>
      <c r="Y1988" t="n">
        <v>1</v>
      </c>
      <c r="Z1988" t="n">
        <v>10</v>
      </c>
    </row>
    <row r="1989">
      <c r="A1989" t="n">
        <v>17</v>
      </c>
      <c r="B1989" t="n">
        <v>85</v>
      </c>
      <c r="C1989" t="inlineStr">
        <is>
          <t xml:space="preserve">CONCLUIDO	</t>
        </is>
      </c>
      <c r="D1989" t="n">
        <v>3.4716</v>
      </c>
      <c r="E1989" t="n">
        <v>28.81</v>
      </c>
      <c r="F1989" t="n">
        <v>24.94</v>
      </c>
      <c r="G1989" t="n">
        <v>34.01</v>
      </c>
      <c r="H1989" t="n">
        <v>0.53</v>
      </c>
      <c r="I1989" t="n">
        <v>44</v>
      </c>
      <c r="J1989" t="n">
        <v>174.08</v>
      </c>
      <c r="K1989" t="n">
        <v>51.39</v>
      </c>
      <c r="L1989" t="n">
        <v>5.25</v>
      </c>
      <c r="M1989" t="n">
        <v>42</v>
      </c>
      <c r="N1989" t="n">
        <v>32.44</v>
      </c>
      <c r="O1989" t="n">
        <v>21704.07</v>
      </c>
      <c r="P1989" t="n">
        <v>314.7</v>
      </c>
      <c r="Q1989" t="n">
        <v>452.68</v>
      </c>
      <c r="R1989" t="n">
        <v>101.92</v>
      </c>
      <c r="S1989" t="n">
        <v>57.64</v>
      </c>
      <c r="T1989" t="n">
        <v>19878.17</v>
      </c>
      <c r="U1989" t="n">
        <v>0.57</v>
      </c>
      <c r="V1989" t="n">
        <v>0.85</v>
      </c>
      <c r="W1989" t="n">
        <v>6.86</v>
      </c>
      <c r="X1989" t="n">
        <v>1.21</v>
      </c>
      <c r="Y1989" t="n">
        <v>1</v>
      </c>
      <c r="Z1989" t="n">
        <v>10</v>
      </c>
    </row>
    <row r="1990">
      <c r="A1990" t="n">
        <v>18</v>
      </c>
      <c r="B1990" t="n">
        <v>85</v>
      </c>
      <c r="C1990" t="inlineStr">
        <is>
          <t xml:space="preserve">CONCLUIDO	</t>
        </is>
      </c>
      <c r="D1990" t="n">
        <v>3.4844</v>
      </c>
      <c r="E1990" t="n">
        <v>28.7</v>
      </c>
      <c r="F1990" t="n">
        <v>24.9</v>
      </c>
      <c r="G1990" t="n">
        <v>35.58</v>
      </c>
      <c r="H1990" t="n">
        <v>0.5600000000000001</v>
      </c>
      <c r="I1990" t="n">
        <v>42</v>
      </c>
      <c r="J1990" t="n">
        <v>174.45</v>
      </c>
      <c r="K1990" t="n">
        <v>51.39</v>
      </c>
      <c r="L1990" t="n">
        <v>5.5</v>
      </c>
      <c r="M1990" t="n">
        <v>40</v>
      </c>
      <c r="N1990" t="n">
        <v>32.56</v>
      </c>
      <c r="O1990" t="n">
        <v>21749.39</v>
      </c>
      <c r="P1990" t="n">
        <v>313.91</v>
      </c>
      <c r="Q1990" t="n">
        <v>452.64</v>
      </c>
      <c r="R1990" t="n">
        <v>100.63</v>
      </c>
      <c r="S1990" t="n">
        <v>57.64</v>
      </c>
      <c r="T1990" t="n">
        <v>19244.28</v>
      </c>
      <c r="U1990" t="n">
        <v>0.57</v>
      </c>
      <c r="V1990" t="n">
        <v>0.85</v>
      </c>
      <c r="W1990" t="n">
        <v>6.87</v>
      </c>
      <c r="X1990" t="n">
        <v>1.18</v>
      </c>
      <c r="Y1990" t="n">
        <v>1</v>
      </c>
      <c r="Z1990" t="n">
        <v>10</v>
      </c>
    </row>
    <row r="1991">
      <c r="A1991" t="n">
        <v>19</v>
      </c>
      <c r="B1991" t="n">
        <v>85</v>
      </c>
      <c r="C1991" t="inlineStr">
        <is>
          <t xml:space="preserve">CONCLUIDO	</t>
        </is>
      </c>
      <c r="D1991" t="n">
        <v>3.4984</v>
      </c>
      <c r="E1991" t="n">
        <v>28.58</v>
      </c>
      <c r="F1991" t="n">
        <v>24.86</v>
      </c>
      <c r="G1991" t="n">
        <v>37.28</v>
      </c>
      <c r="H1991" t="n">
        <v>0.58</v>
      </c>
      <c r="I1991" t="n">
        <v>40</v>
      </c>
      <c r="J1991" t="n">
        <v>174.82</v>
      </c>
      <c r="K1991" t="n">
        <v>51.39</v>
      </c>
      <c r="L1991" t="n">
        <v>5.75</v>
      </c>
      <c r="M1991" t="n">
        <v>38</v>
      </c>
      <c r="N1991" t="n">
        <v>32.67</v>
      </c>
      <c r="O1991" t="n">
        <v>21794.75</v>
      </c>
      <c r="P1991" t="n">
        <v>312.79</v>
      </c>
      <c r="Q1991" t="n">
        <v>452.7</v>
      </c>
      <c r="R1991" t="n">
        <v>99</v>
      </c>
      <c r="S1991" t="n">
        <v>57.64</v>
      </c>
      <c r="T1991" t="n">
        <v>18438.81</v>
      </c>
      <c r="U1991" t="n">
        <v>0.58</v>
      </c>
      <c r="V1991" t="n">
        <v>0.85</v>
      </c>
      <c r="W1991" t="n">
        <v>6.86</v>
      </c>
      <c r="X1991" t="n">
        <v>1.13</v>
      </c>
      <c r="Y1991" t="n">
        <v>1</v>
      </c>
      <c r="Z1991" t="n">
        <v>10</v>
      </c>
    </row>
    <row r="1992">
      <c r="A1992" t="n">
        <v>20</v>
      </c>
      <c r="B1992" t="n">
        <v>85</v>
      </c>
      <c r="C1992" t="inlineStr">
        <is>
          <t xml:space="preserve">CONCLUIDO	</t>
        </is>
      </c>
      <c r="D1992" t="n">
        <v>3.5096</v>
      </c>
      <c r="E1992" t="n">
        <v>28.49</v>
      </c>
      <c r="F1992" t="n">
        <v>24.8</v>
      </c>
      <c r="G1992" t="n">
        <v>38.15</v>
      </c>
      <c r="H1992" t="n">
        <v>0.61</v>
      </c>
      <c r="I1992" t="n">
        <v>39</v>
      </c>
      <c r="J1992" t="n">
        <v>175.18</v>
      </c>
      <c r="K1992" t="n">
        <v>51.39</v>
      </c>
      <c r="L1992" t="n">
        <v>6</v>
      </c>
      <c r="M1992" t="n">
        <v>37</v>
      </c>
      <c r="N1992" t="n">
        <v>32.79</v>
      </c>
      <c r="O1992" t="n">
        <v>21840.16</v>
      </c>
      <c r="P1992" t="n">
        <v>311.89</v>
      </c>
      <c r="Q1992" t="n">
        <v>452.58</v>
      </c>
      <c r="R1992" t="n">
        <v>97.40000000000001</v>
      </c>
      <c r="S1992" t="n">
        <v>57.64</v>
      </c>
      <c r="T1992" t="n">
        <v>17644.3</v>
      </c>
      <c r="U1992" t="n">
        <v>0.59</v>
      </c>
      <c r="V1992" t="n">
        <v>0.86</v>
      </c>
      <c r="W1992" t="n">
        <v>6.85</v>
      </c>
      <c r="X1992" t="n">
        <v>1.07</v>
      </c>
      <c r="Y1992" t="n">
        <v>1</v>
      </c>
      <c r="Z1992" t="n">
        <v>10</v>
      </c>
    </row>
    <row r="1993">
      <c r="A1993" t="n">
        <v>21</v>
      </c>
      <c r="B1993" t="n">
        <v>85</v>
      </c>
      <c r="C1993" t="inlineStr">
        <is>
          <t xml:space="preserve">CONCLUIDO	</t>
        </is>
      </c>
      <c r="D1993" t="n">
        <v>3.5197</v>
      </c>
      <c r="E1993" t="n">
        <v>28.41</v>
      </c>
      <c r="F1993" t="n">
        <v>24.79</v>
      </c>
      <c r="G1993" t="n">
        <v>40.19</v>
      </c>
      <c r="H1993" t="n">
        <v>0.63</v>
      </c>
      <c r="I1993" t="n">
        <v>37</v>
      </c>
      <c r="J1993" t="n">
        <v>175.55</v>
      </c>
      <c r="K1993" t="n">
        <v>51.39</v>
      </c>
      <c r="L1993" t="n">
        <v>6.25</v>
      </c>
      <c r="M1993" t="n">
        <v>35</v>
      </c>
      <c r="N1993" t="n">
        <v>32.91</v>
      </c>
      <c r="O1993" t="n">
        <v>21885.6</v>
      </c>
      <c r="P1993" t="n">
        <v>311.44</v>
      </c>
      <c r="Q1993" t="n">
        <v>452.57</v>
      </c>
      <c r="R1993" t="n">
        <v>97.06</v>
      </c>
      <c r="S1993" t="n">
        <v>57.64</v>
      </c>
      <c r="T1993" t="n">
        <v>17484.58</v>
      </c>
      <c r="U1993" t="n">
        <v>0.59</v>
      </c>
      <c r="V1993" t="n">
        <v>0.86</v>
      </c>
      <c r="W1993" t="n">
        <v>6.85</v>
      </c>
      <c r="X1993" t="n">
        <v>1.06</v>
      </c>
      <c r="Y1993" t="n">
        <v>1</v>
      </c>
      <c r="Z1993" t="n">
        <v>10</v>
      </c>
    </row>
    <row r="1994">
      <c r="A1994" t="n">
        <v>22</v>
      </c>
      <c r="B1994" t="n">
        <v>85</v>
      </c>
      <c r="C1994" t="inlineStr">
        <is>
          <t xml:space="preserve">CONCLUIDO	</t>
        </is>
      </c>
      <c r="D1994" t="n">
        <v>3.5301</v>
      </c>
      <c r="E1994" t="n">
        <v>28.33</v>
      </c>
      <c r="F1994" t="n">
        <v>24.74</v>
      </c>
      <c r="G1994" t="n">
        <v>41.23</v>
      </c>
      <c r="H1994" t="n">
        <v>0.66</v>
      </c>
      <c r="I1994" t="n">
        <v>36</v>
      </c>
      <c r="J1994" t="n">
        <v>175.92</v>
      </c>
      <c r="K1994" t="n">
        <v>51.39</v>
      </c>
      <c r="L1994" t="n">
        <v>6.5</v>
      </c>
      <c r="M1994" t="n">
        <v>34</v>
      </c>
      <c r="N1994" t="n">
        <v>33.03</v>
      </c>
      <c r="O1994" t="n">
        <v>21931.08</v>
      </c>
      <c r="P1994" t="n">
        <v>310.54</v>
      </c>
      <c r="Q1994" t="n">
        <v>452.64</v>
      </c>
      <c r="R1994" t="n">
        <v>95.34</v>
      </c>
      <c r="S1994" t="n">
        <v>57.64</v>
      </c>
      <c r="T1994" t="n">
        <v>16627.13</v>
      </c>
      <c r="U1994" t="n">
        <v>0.6</v>
      </c>
      <c r="V1994" t="n">
        <v>0.86</v>
      </c>
      <c r="W1994" t="n">
        <v>6.85</v>
      </c>
      <c r="X1994" t="n">
        <v>1.01</v>
      </c>
      <c r="Y1994" t="n">
        <v>1</v>
      </c>
      <c r="Z1994" t="n">
        <v>10</v>
      </c>
    </row>
    <row r="1995">
      <c r="A1995" t="n">
        <v>23</v>
      </c>
      <c r="B1995" t="n">
        <v>85</v>
      </c>
      <c r="C1995" t="inlineStr">
        <is>
          <t xml:space="preserve">CONCLUIDO	</t>
        </is>
      </c>
      <c r="D1995" t="n">
        <v>3.5476</v>
      </c>
      <c r="E1995" t="n">
        <v>28.19</v>
      </c>
      <c r="F1995" t="n">
        <v>24.66</v>
      </c>
      <c r="G1995" t="n">
        <v>43.52</v>
      </c>
      <c r="H1995" t="n">
        <v>0.68</v>
      </c>
      <c r="I1995" t="n">
        <v>34</v>
      </c>
      <c r="J1995" t="n">
        <v>176.29</v>
      </c>
      <c r="K1995" t="n">
        <v>51.39</v>
      </c>
      <c r="L1995" t="n">
        <v>6.75</v>
      </c>
      <c r="M1995" t="n">
        <v>32</v>
      </c>
      <c r="N1995" t="n">
        <v>33.15</v>
      </c>
      <c r="O1995" t="n">
        <v>21976.61</v>
      </c>
      <c r="P1995" t="n">
        <v>309.16</v>
      </c>
      <c r="Q1995" t="n">
        <v>452.6</v>
      </c>
      <c r="R1995" t="n">
        <v>92.89</v>
      </c>
      <c r="S1995" t="n">
        <v>57.64</v>
      </c>
      <c r="T1995" t="n">
        <v>15412.63</v>
      </c>
      <c r="U1995" t="n">
        <v>0.62</v>
      </c>
      <c r="V1995" t="n">
        <v>0.86</v>
      </c>
      <c r="W1995" t="n">
        <v>6.85</v>
      </c>
      <c r="X1995" t="n">
        <v>0.9399999999999999</v>
      </c>
      <c r="Y1995" t="n">
        <v>1</v>
      </c>
      <c r="Z1995" t="n">
        <v>10</v>
      </c>
    </row>
    <row r="1996">
      <c r="A1996" t="n">
        <v>24</v>
      </c>
      <c r="B1996" t="n">
        <v>85</v>
      </c>
      <c r="C1996" t="inlineStr">
        <is>
          <t xml:space="preserve">CONCLUIDO	</t>
        </is>
      </c>
      <c r="D1996" t="n">
        <v>3.5536</v>
      </c>
      <c r="E1996" t="n">
        <v>28.14</v>
      </c>
      <c r="F1996" t="n">
        <v>24.65</v>
      </c>
      <c r="G1996" t="n">
        <v>44.82</v>
      </c>
      <c r="H1996" t="n">
        <v>0.7</v>
      </c>
      <c r="I1996" t="n">
        <v>33</v>
      </c>
      <c r="J1996" t="n">
        <v>176.66</v>
      </c>
      <c r="K1996" t="n">
        <v>51.39</v>
      </c>
      <c r="L1996" t="n">
        <v>7</v>
      </c>
      <c r="M1996" t="n">
        <v>31</v>
      </c>
      <c r="N1996" t="n">
        <v>33.27</v>
      </c>
      <c r="O1996" t="n">
        <v>22022.17</v>
      </c>
      <c r="P1996" t="n">
        <v>308.85</v>
      </c>
      <c r="Q1996" t="n">
        <v>452.66</v>
      </c>
      <c r="R1996" t="n">
        <v>92.45999999999999</v>
      </c>
      <c r="S1996" t="n">
        <v>57.64</v>
      </c>
      <c r="T1996" t="n">
        <v>15201.34</v>
      </c>
      <c r="U1996" t="n">
        <v>0.62</v>
      </c>
      <c r="V1996" t="n">
        <v>0.86</v>
      </c>
      <c r="W1996" t="n">
        <v>6.85</v>
      </c>
      <c r="X1996" t="n">
        <v>0.92</v>
      </c>
      <c r="Y1996" t="n">
        <v>1</v>
      </c>
      <c r="Z1996" t="n">
        <v>10</v>
      </c>
    </row>
    <row r="1997">
      <c r="A1997" t="n">
        <v>25</v>
      </c>
      <c r="B1997" t="n">
        <v>85</v>
      </c>
      <c r="C1997" t="inlineStr">
        <is>
          <t xml:space="preserve">CONCLUIDO	</t>
        </is>
      </c>
      <c r="D1997" t="n">
        <v>3.5605</v>
      </c>
      <c r="E1997" t="n">
        <v>28.09</v>
      </c>
      <c r="F1997" t="n">
        <v>24.63</v>
      </c>
      <c r="G1997" t="n">
        <v>46.18</v>
      </c>
      <c r="H1997" t="n">
        <v>0.73</v>
      </c>
      <c r="I1997" t="n">
        <v>32</v>
      </c>
      <c r="J1997" t="n">
        <v>177.03</v>
      </c>
      <c r="K1997" t="n">
        <v>51.39</v>
      </c>
      <c r="L1997" t="n">
        <v>7.25</v>
      </c>
      <c r="M1997" t="n">
        <v>30</v>
      </c>
      <c r="N1997" t="n">
        <v>33.39</v>
      </c>
      <c r="O1997" t="n">
        <v>22067.77</v>
      </c>
      <c r="P1997" t="n">
        <v>308.28</v>
      </c>
      <c r="Q1997" t="n">
        <v>452.62</v>
      </c>
      <c r="R1997" t="n">
        <v>91.64</v>
      </c>
      <c r="S1997" t="n">
        <v>57.64</v>
      </c>
      <c r="T1997" t="n">
        <v>14795.64</v>
      </c>
      <c r="U1997" t="n">
        <v>0.63</v>
      </c>
      <c r="V1997" t="n">
        <v>0.86</v>
      </c>
      <c r="W1997" t="n">
        <v>6.85</v>
      </c>
      <c r="X1997" t="n">
        <v>0.9</v>
      </c>
      <c r="Y1997" t="n">
        <v>1</v>
      </c>
      <c r="Z1997" t="n">
        <v>10</v>
      </c>
    </row>
    <row r="1998">
      <c r="A1998" t="n">
        <v>26</v>
      </c>
      <c r="B1998" t="n">
        <v>85</v>
      </c>
      <c r="C1998" t="inlineStr">
        <is>
          <t xml:space="preserve">CONCLUIDO	</t>
        </is>
      </c>
      <c r="D1998" t="n">
        <v>3.571</v>
      </c>
      <c r="E1998" t="n">
        <v>28</v>
      </c>
      <c r="F1998" t="n">
        <v>24.58</v>
      </c>
      <c r="G1998" t="n">
        <v>47.57</v>
      </c>
      <c r="H1998" t="n">
        <v>0.75</v>
      </c>
      <c r="I1998" t="n">
        <v>31</v>
      </c>
      <c r="J1998" t="n">
        <v>177.4</v>
      </c>
      <c r="K1998" t="n">
        <v>51.39</v>
      </c>
      <c r="L1998" t="n">
        <v>7.5</v>
      </c>
      <c r="M1998" t="n">
        <v>29</v>
      </c>
      <c r="N1998" t="n">
        <v>33.51</v>
      </c>
      <c r="O1998" t="n">
        <v>22113.42</v>
      </c>
      <c r="P1998" t="n">
        <v>307.36</v>
      </c>
      <c r="Q1998" t="n">
        <v>452.63</v>
      </c>
      <c r="R1998" t="n">
        <v>90.15000000000001</v>
      </c>
      <c r="S1998" t="n">
        <v>57.64</v>
      </c>
      <c r="T1998" t="n">
        <v>14058.64</v>
      </c>
      <c r="U1998" t="n">
        <v>0.64</v>
      </c>
      <c r="V1998" t="n">
        <v>0.86</v>
      </c>
      <c r="W1998" t="n">
        <v>6.84</v>
      </c>
      <c r="X1998" t="n">
        <v>0.85</v>
      </c>
      <c r="Y1998" t="n">
        <v>1</v>
      </c>
      <c r="Z1998" t="n">
        <v>10</v>
      </c>
    </row>
    <row r="1999">
      <c r="A1999" t="n">
        <v>27</v>
      </c>
      <c r="B1999" t="n">
        <v>85</v>
      </c>
      <c r="C1999" t="inlineStr">
        <is>
          <t xml:space="preserve">CONCLUIDO	</t>
        </is>
      </c>
      <c r="D1999" t="n">
        <v>3.5763</v>
      </c>
      <c r="E1999" t="n">
        <v>27.96</v>
      </c>
      <c r="F1999" t="n">
        <v>24.57</v>
      </c>
      <c r="G1999" t="n">
        <v>49.15</v>
      </c>
      <c r="H1999" t="n">
        <v>0.77</v>
      </c>
      <c r="I1999" t="n">
        <v>30</v>
      </c>
      <c r="J1999" t="n">
        <v>177.77</v>
      </c>
      <c r="K1999" t="n">
        <v>51.39</v>
      </c>
      <c r="L1999" t="n">
        <v>7.75</v>
      </c>
      <c r="M1999" t="n">
        <v>28</v>
      </c>
      <c r="N1999" t="n">
        <v>33.63</v>
      </c>
      <c r="O1999" t="n">
        <v>22159.1</v>
      </c>
      <c r="P1999" t="n">
        <v>306.99</v>
      </c>
      <c r="Q1999" t="n">
        <v>452.62</v>
      </c>
      <c r="R1999" t="n">
        <v>90.05</v>
      </c>
      <c r="S1999" t="n">
        <v>57.64</v>
      </c>
      <c r="T1999" t="n">
        <v>14012.53</v>
      </c>
      <c r="U1999" t="n">
        <v>0.64</v>
      </c>
      <c r="V1999" t="n">
        <v>0.86</v>
      </c>
      <c r="W1999" t="n">
        <v>6.84</v>
      </c>
      <c r="X1999" t="n">
        <v>0.85</v>
      </c>
      <c r="Y1999" t="n">
        <v>1</v>
      </c>
      <c r="Z1999" t="n">
        <v>10</v>
      </c>
    </row>
    <row r="2000">
      <c r="A2000" t="n">
        <v>28</v>
      </c>
      <c r="B2000" t="n">
        <v>85</v>
      </c>
      <c r="C2000" t="inlineStr">
        <is>
          <t xml:space="preserve">CONCLUIDO	</t>
        </is>
      </c>
      <c r="D2000" t="n">
        <v>3.586</v>
      </c>
      <c r="E2000" t="n">
        <v>27.89</v>
      </c>
      <c r="F2000" t="n">
        <v>24.53</v>
      </c>
      <c r="G2000" t="n">
        <v>50.75</v>
      </c>
      <c r="H2000" t="n">
        <v>0.8</v>
      </c>
      <c r="I2000" t="n">
        <v>29</v>
      </c>
      <c r="J2000" t="n">
        <v>178.14</v>
      </c>
      <c r="K2000" t="n">
        <v>51.39</v>
      </c>
      <c r="L2000" t="n">
        <v>8</v>
      </c>
      <c r="M2000" t="n">
        <v>27</v>
      </c>
      <c r="N2000" t="n">
        <v>33.75</v>
      </c>
      <c r="O2000" t="n">
        <v>22204.83</v>
      </c>
      <c r="P2000" t="n">
        <v>306.03</v>
      </c>
      <c r="Q2000" t="n">
        <v>452.65</v>
      </c>
      <c r="R2000" t="n">
        <v>88.64</v>
      </c>
      <c r="S2000" t="n">
        <v>57.64</v>
      </c>
      <c r="T2000" t="n">
        <v>13311.43</v>
      </c>
      <c r="U2000" t="n">
        <v>0.65</v>
      </c>
      <c r="V2000" t="n">
        <v>0.86</v>
      </c>
      <c r="W2000" t="n">
        <v>6.84</v>
      </c>
      <c r="X2000" t="n">
        <v>0.8100000000000001</v>
      </c>
      <c r="Y2000" t="n">
        <v>1</v>
      </c>
      <c r="Z2000" t="n">
        <v>10</v>
      </c>
    </row>
    <row r="2001">
      <c r="A2001" t="n">
        <v>29</v>
      </c>
      <c r="B2001" t="n">
        <v>85</v>
      </c>
      <c r="C2001" t="inlineStr">
        <is>
          <t xml:space="preserve">CONCLUIDO	</t>
        </is>
      </c>
      <c r="D2001" t="n">
        <v>3.5964</v>
      </c>
      <c r="E2001" t="n">
        <v>27.81</v>
      </c>
      <c r="F2001" t="n">
        <v>24.48</v>
      </c>
      <c r="G2001" t="n">
        <v>52.47</v>
      </c>
      <c r="H2001" t="n">
        <v>0.82</v>
      </c>
      <c r="I2001" t="n">
        <v>28</v>
      </c>
      <c r="J2001" t="n">
        <v>178.51</v>
      </c>
      <c r="K2001" t="n">
        <v>51.39</v>
      </c>
      <c r="L2001" t="n">
        <v>8.25</v>
      </c>
      <c r="M2001" t="n">
        <v>26</v>
      </c>
      <c r="N2001" t="n">
        <v>33.87</v>
      </c>
      <c r="O2001" t="n">
        <v>22250.6</v>
      </c>
      <c r="P2001" t="n">
        <v>305.02</v>
      </c>
      <c r="Q2001" t="n">
        <v>452.68</v>
      </c>
      <c r="R2001" t="n">
        <v>87.02</v>
      </c>
      <c r="S2001" t="n">
        <v>57.64</v>
      </c>
      <c r="T2001" t="n">
        <v>12507.02</v>
      </c>
      <c r="U2001" t="n">
        <v>0.66</v>
      </c>
      <c r="V2001" t="n">
        <v>0.87</v>
      </c>
      <c r="W2001" t="n">
        <v>6.84</v>
      </c>
      <c r="X2001" t="n">
        <v>0.76</v>
      </c>
      <c r="Y2001" t="n">
        <v>1</v>
      </c>
      <c r="Z2001" t="n">
        <v>10</v>
      </c>
    </row>
    <row r="2002">
      <c r="A2002" t="n">
        <v>30</v>
      </c>
      <c r="B2002" t="n">
        <v>85</v>
      </c>
      <c r="C2002" t="inlineStr">
        <is>
          <t xml:space="preserve">CONCLUIDO	</t>
        </is>
      </c>
      <c r="D2002" t="n">
        <v>3.6009</v>
      </c>
      <c r="E2002" t="n">
        <v>27.77</v>
      </c>
      <c r="F2002" t="n">
        <v>24.48</v>
      </c>
      <c r="G2002" t="n">
        <v>54.41</v>
      </c>
      <c r="H2002" t="n">
        <v>0.84</v>
      </c>
      <c r="I2002" t="n">
        <v>27</v>
      </c>
      <c r="J2002" t="n">
        <v>178.88</v>
      </c>
      <c r="K2002" t="n">
        <v>51.39</v>
      </c>
      <c r="L2002" t="n">
        <v>8.5</v>
      </c>
      <c r="M2002" t="n">
        <v>25</v>
      </c>
      <c r="N2002" t="n">
        <v>33.99</v>
      </c>
      <c r="O2002" t="n">
        <v>22296.41</v>
      </c>
      <c r="P2002" t="n">
        <v>304.88</v>
      </c>
      <c r="Q2002" t="n">
        <v>452.61</v>
      </c>
      <c r="R2002" t="n">
        <v>86.98</v>
      </c>
      <c r="S2002" t="n">
        <v>57.64</v>
      </c>
      <c r="T2002" t="n">
        <v>12490.96</v>
      </c>
      <c r="U2002" t="n">
        <v>0.66</v>
      </c>
      <c r="V2002" t="n">
        <v>0.87</v>
      </c>
      <c r="W2002" t="n">
        <v>6.84</v>
      </c>
      <c r="X2002" t="n">
        <v>0.76</v>
      </c>
      <c r="Y2002" t="n">
        <v>1</v>
      </c>
      <c r="Z2002" t="n">
        <v>10</v>
      </c>
    </row>
    <row r="2003">
      <c r="A2003" t="n">
        <v>31</v>
      </c>
      <c r="B2003" t="n">
        <v>85</v>
      </c>
      <c r="C2003" t="inlineStr">
        <is>
          <t xml:space="preserve">CONCLUIDO	</t>
        </is>
      </c>
      <c r="D2003" t="n">
        <v>3.6096</v>
      </c>
      <c r="E2003" t="n">
        <v>27.7</v>
      </c>
      <c r="F2003" t="n">
        <v>24.45</v>
      </c>
      <c r="G2003" t="n">
        <v>56.42</v>
      </c>
      <c r="H2003" t="n">
        <v>0.87</v>
      </c>
      <c r="I2003" t="n">
        <v>26</v>
      </c>
      <c r="J2003" t="n">
        <v>179.26</v>
      </c>
      <c r="K2003" t="n">
        <v>51.39</v>
      </c>
      <c r="L2003" t="n">
        <v>8.75</v>
      </c>
      <c r="M2003" t="n">
        <v>24</v>
      </c>
      <c r="N2003" t="n">
        <v>34.11</v>
      </c>
      <c r="O2003" t="n">
        <v>22342.26</v>
      </c>
      <c r="P2003" t="n">
        <v>303.88</v>
      </c>
      <c r="Q2003" t="n">
        <v>452.58</v>
      </c>
      <c r="R2003" t="n">
        <v>85.93000000000001</v>
      </c>
      <c r="S2003" t="n">
        <v>57.64</v>
      </c>
      <c r="T2003" t="n">
        <v>11974.7</v>
      </c>
      <c r="U2003" t="n">
        <v>0.67</v>
      </c>
      <c r="V2003" t="n">
        <v>0.87</v>
      </c>
      <c r="W2003" t="n">
        <v>6.84</v>
      </c>
      <c r="X2003" t="n">
        <v>0.73</v>
      </c>
      <c r="Y2003" t="n">
        <v>1</v>
      </c>
      <c r="Z2003" t="n">
        <v>10</v>
      </c>
    </row>
    <row r="2004">
      <c r="A2004" t="n">
        <v>32</v>
      </c>
      <c r="B2004" t="n">
        <v>85</v>
      </c>
      <c r="C2004" t="inlineStr">
        <is>
          <t xml:space="preserve">CONCLUIDO	</t>
        </is>
      </c>
      <c r="D2004" t="n">
        <v>3.6088</v>
      </c>
      <c r="E2004" t="n">
        <v>27.71</v>
      </c>
      <c r="F2004" t="n">
        <v>24.46</v>
      </c>
      <c r="G2004" t="n">
        <v>56.44</v>
      </c>
      <c r="H2004" t="n">
        <v>0.89</v>
      </c>
      <c r="I2004" t="n">
        <v>26</v>
      </c>
      <c r="J2004" t="n">
        <v>179.63</v>
      </c>
      <c r="K2004" t="n">
        <v>51.39</v>
      </c>
      <c r="L2004" t="n">
        <v>9</v>
      </c>
      <c r="M2004" t="n">
        <v>24</v>
      </c>
      <c r="N2004" t="n">
        <v>34.24</v>
      </c>
      <c r="O2004" t="n">
        <v>22388.15</v>
      </c>
      <c r="P2004" t="n">
        <v>303.54</v>
      </c>
      <c r="Q2004" t="n">
        <v>452.63</v>
      </c>
      <c r="R2004" t="n">
        <v>86.25</v>
      </c>
      <c r="S2004" t="n">
        <v>57.64</v>
      </c>
      <c r="T2004" t="n">
        <v>12134.24</v>
      </c>
      <c r="U2004" t="n">
        <v>0.67</v>
      </c>
      <c r="V2004" t="n">
        <v>0.87</v>
      </c>
      <c r="W2004" t="n">
        <v>6.84</v>
      </c>
      <c r="X2004" t="n">
        <v>0.73</v>
      </c>
      <c r="Y2004" t="n">
        <v>1</v>
      </c>
      <c r="Z2004" t="n">
        <v>10</v>
      </c>
    </row>
    <row r="2005">
      <c r="A2005" t="n">
        <v>33</v>
      </c>
      <c r="B2005" t="n">
        <v>85</v>
      </c>
      <c r="C2005" t="inlineStr">
        <is>
          <t xml:space="preserve">CONCLUIDO	</t>
        </is>
      </c>
      <c r="D2005" t="n">
        <v>3.6165</v>
      </c>
      <c r="E2005" t="n">
        <v>27.65</v>
      </c>
      <c r="F2005" t="n">
        <v>24.43</v>
      </c>
      <c r="G2005" t="n">
        <v>58.64</v>
      </c>
      <c r="H2005" t="n">
        <v>0.91</v>
      </c>
      <c r="I2005" t="n">
        <v>25</v>
      </c>
      <c r="J2005" t="n">
        <v>180</v>
      </c>
      <c r="K2005" t="n">
        <v>51.39</v>
      </c>
      <c r="L2005" t="n">
        <v>9.25</v>
      </c>
      <c r="M2005" t="n">
        <v>23</v>
      </c>
      <c r="N2005" t="n">
        <v>34.36</v>
      </c>
      <c r="O2005" t="n">
        <v>22434.08</v>
      </c>
      <c r="P2005" t="n">
        <v>302.96</v>
      </c>
      <c r="Q2005" t="n">
        <v>452.67</v>
      </c>
      <c r="R2005" t="n">
        <v>85.45</v>
      </c>
      <c r="S2005" t="n">
        <v>57.64</v>
      </c>
      <c r="T2005" t="n">
        <v>11737</v>
      </c>
      <c r="U2005" t="n">
        <v>0.67</v>
      </c>
      <c r="V2005" t="n">
        <v>0.87</v>
      </c>
      <c r="W2005" t="n">
        <v>6.83</v>
      </c>
      <c r="X2005" t="n">
        <v>0.71</v>
      </c>
      <c r="Y2005" t="n">
        <v>1</v>
      </c>
      <c r="Z2005" t="n">
        <v>10</v>
      </c>
    </row>
    <row r="2006">
      <c r="A2006" t="n">
        <v>34</v>
      </c>
      <c r="B2006" t="n">
        <v>85</v>
      </c>
      <c r="C2006" t="inlineStr">
        <is>
          <t xml:space="preserve">CONCLUIDO	</t>
        </is>
      </c>
      <c r="D2006" t="n">
        <v>3.6278</v>
      </c>
      <c r="E2006" t="n">
        <v>27.56</v>
      </c>
      <c r="F2006" t="n">
        <v>24.38</v>
      </c>
      <c r="G2006" t="n">
        <v>60.95</v>
      </c>
      <c r="H2006" t="n">
        <v>0.93</v>
      </c>
      <c r="I2006" t="n">
        <v>24</v>
      </c>
      <c r="J2006" t="n">
        <v>180.37</v>
      </c>
      <c r="K2006" t="n">
        <v>51.39</v>
      </c>
      <c r="L2006" t="n">
        <v>9.5</v>
      </c>
      <c r="M2006" t="n">
        <v>22</v>
      </c>
      <c r="N2006" t="n">
        <v>34.48</v>
      </c>
      <c r="O2006" t="n">
        <v>22480.05</v>
      </c>
      <c r="P2006" t="n">
        <v>302.32</v>
      </c>
      <c r="Q2006" t="n">
        <v>452.59</v>
      </c>
      <c r="R2006" t="n">
        <v>83.47</v>
      </c>
      <c r="S2006" t="n">
        <v>57.64</v>
      </c>
      <c r="T2006" t="n">
        <v>10754.93</v>
      </c>
      <c r="U2006" t="n">
        <v>0.6899999999999999</v>
      </c>
      <c r="V2006" t="n">
        <v>0.87</v>
      </c>
      <c r="W2006" t="n">
        <v>6.84</v>
      </c>
      <c r="X2006" t="n">
        <v>0.65</v>
      </c>
      <c r="Y2006" t="n">
        <v>1</v>
      </c>
      <c r="Z2006" t="n">
        <v>10</v>
      </c>
    </row>
    <row r="2007">
      <c r="A2007" t="n">
        <v>35</v>
      </c>
      <c r="B2007" t="n">
        <v>85</v>
      </c>
      <c r="C2007" t="inlineStr">
        <is>
          <t xml:space="preserve">CONCLUIDO	</t>
        </is>
      </c>
      <c r="D2007" t="n">
        <v>3.626</v>
      </c>
      <c r="E2007" t="n">
        <v>27.58</v>
      </c>
      <c r="F2007" t="n">
        <v>24.39</v>
      </c>
      <c r="G2007" t="n">
        <v>60.98</v>
      </c>
      <c r="H2007" t="n">
        <v>0.96</v>
      </c>
      <c r="I2007" t="n">
        <v>24</v>
      </c>
      <c r="J2007" t="n">
        <v>180.75</v>
      </c>
      <c r="K2007" t="n">
        <v>51.39</v>
      </c>
      <c r="L2007" t="n">
        <v>9.75</v>
      </c>
      <c r="M2007" t="n">
        <v>22</v>
      </c>
      <c r="N2007" t="n">
        <v>34.6</v>
      </c>
      <c r="O2007" t="n">
        <v>22526.07</v>
      </c>
      <c r="P2007" t="n">
        <v>301.85</v>
      </c>
      <c r="Q2007" t="n">
        <v>452.63</v>
      </c>
      <c r="R2007" t="n">
        <v>83.95</v>
      </c>
      <c r="S2007" t="n">
        <v>57.64</v>
      </c>
      <c r="T2007" t="n">
        <v>10993.3</v>
      </c>
      <c r="U2007" t="n">
        <v>0.6899999999999999</v>
      </c>
      <c r="V2007" t="n">
        <v>0.87</v>
      </c>
      <c r="W2007" t="n">
        <v>6.84</v>
      </c>
      <c r="X2007" t="n">
        <v>0.67</v>
      </c>
      <c r="Y2007" t="n">
        <v>1</v>
      </c>
      <c r="Z2007" t="n">
        <v>10</v>
      </c>
    </row>
    <row r="2008">
      <c r="A2008" t="n">
        <v>36</v>
      </c>
      <c r="B2008" t="n">
        <v>85</v>
      </c>
      <c r="C2008" t="inlineStr">
        <is>
          <t xml:space="preserve">CONCLUIDO	</t>
        </is>
      </c>
      <c r="D2008" t="n">
        <v>3.6347</v>
      </c>
      <c r="E2008" t="n">
        <v>27.51</v>
      </c>
      <c r="F2008" t="n">
        <v>24.36</v>
      </c>
      <c r="G2008" t="n">
        <v>63.55</v>
      </c>
      <c r="H2008" t="n">
        <v>0.98</v>
      </c>
      <c r="I2008" t="n">
        <v>23</v>
      </c>
      <c r="J2008" t="n">
        <v>181.12</v>
      </c>
      <c r="K2008" t="n">
        <v>51.39</v>
      </c>
      <c r="L2008" t="n">
        <v>10</v>
      </c>
      <c r="M2008" t="n">
        <v>21</v>
      </c>
      <c r="N2008" t="n">
        <v>34.73</v>
      </c>
      <c r="O2008" t="n">
        <v>22572.13</v>
      </c>
      <c r="P2008" t="n">
        <v>301.35</v>
      </c>
      <c r="Q2008" t="n">
        <v>452.66</v>
      </c>
      <c r="R2008" t="n">
        <v>82.84999999999999</v>
      </c>
      <c r="S2008" t="n">
        <v>57.64</v>
      </c>
      <c r="T2008" t="n">
        <v>10449.9</v>
      </c>
      <c r="U2008" t="n">
        <v>0.7</v>
      </c>
      <c r="V2008" t="n">
        <v>0.87</v>
      </c>
      <c r="W2008" t="n">
        <v>6.84</v>
      </c>
      <c r="X2008" t="n">
        <v>0.64</v>
      </c>
      <c r="Y2008" t="n">
        <v>1</v>
      </c>
      <c r="Z2008" t="n">
        <v>10</v>
      </c>
    </row>
    <row r="2009">
      <c r="A2009" t="n">
        <v>37</v>
      </c>
      <c r="B2009" t="n">
        <v>85</v>
      </c>
      <c r="C2009" t="inlineStr">
        <is>
          <t xml:space="preserve">CONCLUIDO	</t>
        </is>
      </c>
      <c r="D2009" t="n">
        <v>3.6426</v>
      </c>
      <c r="E2009" t="n">
        <v>27.45</v>
      </c>
      <c r="F2009" t="n">
        <v>24.34</v>
      </c>
      <c r="G2009" t="n">
        <v>66.37</v>
      </c>
      <c r="H2009" t="n">
        <v>1</v>
      </c>
      <c r="I2009" t="n">
        <v>22</v>
      </c>
      <c r="J2009" t="n">
        <v>181.49</v>
      </c>
      <c r="K2009" t="n">
        <v>51.39</v>
      </c>
      <c r="L2009" t="n">
        <v>10.25</v>
      </c>
      <c r="M2009" t="n">
        <v>20</v>
      </c>
      <c r="N2009" t="n">
        <v>34.85</v>
      </c>
      <c r="O2009" t="n">
        <v>22618.23</v>
      </c>
      <c r="P2009" t="n">
        <v>300.51</v>
      </c>
      <c r="Q2009" t="n">
        <v>452.59</v>
      </c>
      <c r="R2009" t="n">
        <v>82.22</v>
      </c>
      <c r="S2009" t="n">
        <v>57.64</v>
      </c>
      <c r="T2009" t="n">
        <v>10137.26</v>
      </c>
      <c r="U2009" t="n">
        <v>0.7</v>
      </c>
      <c r="V2009" t="n">
        <v>0.87</v>
      </c>
      <c r="W2009" t="n">
        <v>6.83</v>
      </c>
      <c r="X2009" t="n">
        <v>0.61</v>
      </c>
      <c r="Y2009" t="n">
        <v>1</v>
      </c>
      <c r="Z2009" t="n">
        <v>10</v>
      </c>
    </row>
    <row r="2010">
      <c r="A2010" t="n">
        <v>38</v>
      </c>
      <c r="B2010" t="n">
        <v>85</v>
      </c>
      <c r="C2010" t="inlineStr">
        <is>
          <t xml:space="preserve">CONCLUIDO	</t>
        </is>
      </c>
      <c r="D2010" t="n">
        <v>3.6446</v>
      </c>
      <c r="E2010" t="n">
        <v>27.44</v>
      </c>
      <c r="F2010" t="n">
        <v>24.32</v>
      </c>
      <c r="G2010" t="n">
        <v>66.33</v>
      </c>
      <c r="H2010" t="n">
        <v>1.02</v>
      </c>
      <c r="I2010" t="n">
        <v>22</v>
      </c>
      <c r="J2010" t="n">
        <v>181.87</v>
      </c>
      <c r="K2010" t="n">
        <v>51.39</v>
      </c>
      <c r="L2010" t="n">
        <v>10.5</v>
      </c>
      <c r="M2010" t="n">
        <v>20</v>
      </c>
      <c r="N2010" t="n">
        <v>34.98</v>
      </c>
      <c r="O2010" t="n">
        <v>22664.49</v>
      </c>
      <c r="P2010" t="n">
        <v>300.15</v>
      </c>
      <c r="Q2010" t="n">
        <v>452.6</v>
      </c>
      <c r="R2010" t="n">
        <v>81.91</v>
      </c>
      <c r="S2010" t="n">
        <v>57.64</v>
      </c>
      <c r="T2010" t="n">
        <v>9982.530000000001</v>
      </c>
      <c r="U2010" t="n">
        <v>0.7</v>
      </c>
      <c r="V2010" t="n">
        <v>0.87</v>
      </c>
      <c r="W2010" t="n">
        <v>6.82</v>
      </c>
      <c r="X2010" t="n">
        <v>0.59</v>
      </c>
      <c r="Y2010" t="n">
        <v>1</v>
      </c>
      <c r="Z2010" t="n">
        <v>10</v>
      </c>
    </row>
    <row r="2011">
      <c r="A2011" t="n">
        <v>39</v>
      </c>
      <c r="B2011" t="n">
        <v>85</v>
      </c>
      <c r="C2011" t="inlineStr">
        <is>
          <t xml:space="preserve">CONCLUIDO	</t>
        </is>
      </c>
      <c r="D2011" t="n">
        <v>3.653</v>
      </c>
      <c r="E2011" t="n">
        <v>27.38</v>
      </c>
      <c r="F2011" t="n">
        <v>24.29</v>
      </c>
      <c r="G2011" t="n">
        <v>69.40000000000001</v>
      </c>
      <c r="H2011" t="n">
        <v>1.05</v>
      </c>
      <c r="I2011" t="n">
        <v>21</v>
      </c>
      <c r="J2011" t="n">
        <v>182.24</v>
      </c>
      <c r="K2011" t="n">
        <v>51.39</v>
      </c>
      <c r="L2011" t="n">
        <v>10.75</v>
      </c>
      <c r="M2011" t="n">
        <v>19</v>
      </c>
      <c r="N2011" t="n">
        <v>35.1</v>
      </c>
      <c r="O2011" t="n">
        <v>22710.68</v>
      </c>
      <c r="P2011" t="n">
        <v>299.38</v>
      </c>
      <c r="Q2011" t="n">
        <v>452.59</v>
      </c>
      <c r="R2011" t="n">
        <v>80.68000000000001</v>
      </c>
      <c r="S2011" t="n">
        <v>57.64</v>
      </c>
      <c r="T2011" t="n">
        <v>9373.75</v>
      </c>
      <c r="U2011" t="n">
        <v>0.71</v>
      </c>
      <c r="V2011" t="n">
        <v>0.87</v>
      </c>
      <c r="W2011" t="n">
        <v>6.83</v>
      </c>
      <c r="X2011" t="n">
        <v>0.57</v>
      </c>
      <c r="Y2011" t="n">
        <v>1</v>
      </c>
      <c r="Z2011" t="n">
        <v>10</v>
      </c>
    </row>
    <row r="2012">
      <c r="A2012" t="n">
        <v>40</v>
      </c>
      <c r="B2012" t="n">
        <v>85</v>
      </c>
      <c r="C2012" t="inlineStr">
        <is>
          <t xml:space="preserve">CONCLUIDO	</t>
        </is>
      </c>
      <c r="D2012" t="n">
        <v>3.6519</v>
      </c>
      <c r="E2012" t="n">
        <v>27.38</v>
      </c>
      <c r="F2012" t="n">
        <v>24.3</v>
      </c>
      <c r="G2012" t="n">
        <v>69.43000000000001</v>
      </c>
      <c r="H2012" t="n">
        <v>1.07</v>
      </c>
      <c r="I2012" t="n">
        <v>21</v>
      </c>
      <c r="J2012" t="n">
        <v>182.62</v>
      </c>
      <c r="K2012" t="n">
        <v>51.39</v>
      </c>
      <c r="L2012" t="n">
        <v>11</v>
      </c>
      <c r="M2012" t="n">
        <v>19</v>
      </c>
      <c r="N2012" t="n">
        <v>35.22</v>
      </c>
      <c r="O2012" t="n">
        <v>22756.91</v>
      </c>
      <c r="P2012" t="n">
        <v>299.4</v>
      </c>
      <c r="Q2012" t="n">
        <v>452.61</v>
      </c>
      <c r="R2012" t="n">
        <v>81</v>
      </c>
      <c r="S2012" t="n">
        <v>57.64</v>
      </c>
      <c r="T2012" t="n">
        <v>9531.780000000001</v>
      </c>
      <c r="U2012" t="n">
        <v>0.71</v>
      </c>
      <c r="V2012" t="n">
        <v>0.87</v>
      </c>
      <c r="W2012" t="n">
        <v>6.83</v>
      </c>
      <c r="X2012" t="n">
        <v>0.57</v>
      </c>
      <c r="Y2012" t="n">
        <v>1</v>
      </c>
      <c r="Z2012" t="n">
        <v>10</v>
      </c>
    </row>
    <row r="2013">
      <c r="A2013" t="n">
        <v>41</v>
      </c>
      <c r="B2013" t="n">
        <v>85</v>
      </c>
      <c r="C2013" t="inlineStr">
        <is>
          <t xml:space="preserve">CONCLUIDO	</t>
        </is>
      </c>
      <c r="D2013" t="n">
        <v>3.6606</v>
      </c>
      <c r="E2013" t="n">
        <v>27.32</v>
      </c>
      <c r="F2013" t="n">
        <v>24.27</v>
      </c>
      <c r="G2013" t="n">
        <v>72.8</v>
      </c>
      <c r="H2013" t="n">
        <v>1.09</v>
      </c>
      <c r="I2013" t="n">
        <v>20</v>
      </c>
      <c r="J2013" t="n">
        <v>182.99</v>
      </c>
      <c r="K2013" t="n">
        <v>51.39</v>
      </c>
      <c r="L2013" t="n">
        <v>11.25</v>
      </c>
      <c r="M2013" t="n">
        <v>18</v>
      </c>
      <c r="N2013" t="n">
        <v>35.35</v>
      </c>
      <c r="O2013" t="n">
        <v>22803.18</v>
      </c>
      <c r="P2013" t="n">
        <v>298</v>
      </c>
      <c r="Q2013" t="n">
        <v>452.61</v>
      </c>
      <c r="R2013" t="n">
        <v>79.88</v>
      </c>
      <c r="S2013" t="n">
        <v>57.64</v>
      </c>
      <c r="T2013" t="n">
        <v>8975.92</v>
      </c>
      <c r="U2013" t="n">
        <v>0.72</v>
      </c>
      <c r="V2013" t="n">
        <v>0.87</v>
      </c>
      <c r="W2013" t="n">
        <v>6.83</v>
      </c>
      <c r="X2013" t="n">
        <v>0.54</v>
      </c>
      <c r="Y2013" t="n">
        <v>1</v>
      </c>
      <c r="Z2013" t="n">
        <v>10</v>
      </c>
    </row>
    <row r="2014">
      <c r="A2014" t="n">
        <v>42</v>
      </c>
      <c r="B2014" t="n">
        <v>85</v>
      </c>
      <c r="C2014" t="inlineStr">
        <is>
          <t xml:space="preserve">CONCLUIDO	</t>
        </is>
      </c>
      <c r="D2014" t="n">
        <v>3.6619</v>
      </c>
      <c r="E2014" t="n">
        <v>27.31</v>
      </c>
      <c r="F2014" t="n">
        <v>24.26</v>
      </c>
      <c r="G2014" t="n">
        <v>72.77</v>
      </c>
      <c r="H2014" t="n">
        <v>1.11</v>
      </c>
      <c r="I2014" t="n">
        <v>20</v>
      </c>
      <c r="J2014" t="n">
        <v>183.37</v>
      </c>
      <c r="K2014" t="n">
        <v>51.39</v>
      </c>
      <c r="L2014" t="n">
        <v>11.5</v>
      </c>
      <c r="M2014" t="n">
        <v>18</v>
      </c>
      <c r="N2014" t="n">
        <v>35.48</v>
      </c>
      <c r="O2014" t="n">
        <v>22849.49</v>
      </c>
      <c r="P2014" t="n">
        <v>298.25</v>
      </c>
      <c r="Q2014" t="n">
        <v>452.58</v>
      </c>
      <c r="R2014" t="n">
        <v>79.67</v>
      </c>
      <c r="S2014" t="n">
        <v>57.64</v>
      </c>
      <c r="T2014" t="n">
        <v>8874.790000000001</v>
      </c>
      <c r="U2014" t="n">
        <v>0.72</v>
      </c>
      <c r="V2014" t="n">
        <v>0.87</v>
      </c>
      <c r="W2014" t="n">
        <v>6.83</v>
      </c>
      <c r="X2014" t="n">
        <v>0.53</v>
      </c>
      <c r="Y2014" t="n">
        <v>1</v>
      </c>
      <c r="Z2014" t="n">
        <v>10</v>
      </c>
    </row>
    <row r="2015">
      <c r="A2015" t="n">
        <v>43</v>
      </c>
      <c r="B2015" t="n">
        <v>85</v>
      </c>
      <c r="C2015" t="inlineStr">
        <is>
          <t xml:space="preserve">CONCLUIDO	</t>
        </is>
      </c>
      <c r="D2015" t="n">
        <v>3.6601</v>
      </c>
      <c r="E2015" t="n">
        <v>27.32</v>
      </c>
      <c r="F2015" t="n">
        <v>24.27</v>
      </c>
      <c r="G2015" t="n">
        <v>72.81</v>
      </c>
      <c r="H2015" t="n">
        <v>1.13</v>
      </c>
      <c r="I2015" t="n">
        <v>20</v>
      </c>
      <c r="J2015" t="n">
        <v>183.74</v>
      </c>
      <c r="K2015" t="n">
        <v>51.39</v>
      </c>
      <c r="L2015" t="n">
        <v>11.75</v>
      </c>
      <c r="M2015" t="n">
        <v>18</v>
      </c>
      <c r="N2015" t="n">
        <v>35.6</v>
      </c>
      <c r="O2015" t="n">
        <v>22895.85</v>
      </c>
      <c r="P2015" t="n">
        <v>297.54</v>
      </c>
      <c r="Q2015" t="n">
        <v>452.6</v>
      </c>
      <c r="R2015" t="n">
        <v>80.16</v>
      </c>
      <c r="S2015" t="n">
        <v>57.64</v>
      </c>
      <c r="T2015" t="n">
        <v>9120.24</v>
      </c>
      <c r="U2015" t="n">
        <v>0.72</v>
      </c>
      <c r="V2015" t="n">
        <v>0.87</v>
      </c>
      <c r="W2015" t="n">
        <v>6.83</v>
      </c>
      <c r="X2015" t="n">
        <v>0.55</v>
      </c>
      <c r="Y2015" t="n">
        <v>1</v>
      </c>
      <c r="Z2015" t="n">
        <v>10</v>
      </c>
    </row>
    <row r="2016">
      <c r="A2016" t="n">
        <v>44</v>
      </c>
      <c r="B2016" t="n">
        <v>85</v>
      </c>
      <c r="C2016" t="inlineStr">
        <is>
          <t xml:space="preserve">CONCLUIDO	</t>
        </is>
      </c>
      <c r="D2016" t="n">
        <v>3.6679</v>
      </c>
      <c r="E2016" t="n">
        <v>27.26</v>
      </c>
      <c r="F2016" t="n">
        <v>24.25</v>
      </c>
      <c r="G2016" t="n">
        <v>76.56999999999999</v>
      </c>
      <c r="H2016" t="n">
        <v>1.16</v>
      </c>
      <c r="I2016" t="n">
        <v>19</v>
      </c>
      <c r="J2016" t="n">
        <v>184.12</v>
      </c>
      <c r="K2016" t="n">
        <v>51.39</v>
      </c>
      <c r="L2016" t="n">
        <v>12</v>
      </c>
      <c r="M2016" t="n">
        <v>17</v>
      </c>
      <c r="N2016" t="n">
        <v>35.73</v>
      </c>
      <c r="O2016" t="n">
        <v>22942.24</v>
      </c>
      <c r="P2016" t="n">
        <v>296.94</v>
      </c>
      <c r="Q2016" t="n">
        <v>452.56</v>
      </c>
      <c r="R2016" t="n">
        <v>79.41</v>
      </c>
      <c r="S2016" t="n">
        <v>57.64</v>
      </c>
      <c r="T2016" t="n">
        <v>8748.08</v>
      </c>
      <c r="U2016" t="n">
        <v>0.73</v>
      </c>
      <c r="V2016" t="n">
        <v>0.87</v>
      </c>
      <c r="W2016" t="n">
        <v>6.83</v>
      </c>
      <c r="X2016" t="n">
        <v>0.52</v>
      </c>
      <c r="Y2016" t="n">
        <v>1</v>
      </c>
      <c r="Z2016" t="n">
        <v>10</v>
      </c>
    </row>
    <row r="2017">
      <c r="A2017" t="n">
        <v>45</v>
      </c>
      <c r="B2017" t="n">
        <v>85</v>
      </c>
      <c r="C2017" t="inlineStr">
        <is>
          <t xml:space="preserve">CONCLUIDO	</t>
        </is>
      </c>
      <c r="D2017" t="n">
        <v>3.6676</v>
      </c>
      <c r="E2017" t="n">
        <v>27.27</v>
      </c>
      <c r="F2017" t="n">
        <v>24.25</v>
      </c>
      <c r="G2017" t="n">
        <v>76.58</v>
      </c>
      <c r="H2017" t="n">
        <v>1.18</v>
      </c>
      <c r="I2017" t="n">
        <v>19</v>
      </c>
      <c r="J2017" t="n">
        <v>184.5</v>
      </c>
      <c r="K2017" t="n">
        <v>51.39</v>
      </c>
      <c r="L2017" t="n">
        <v>12.25</v>
      </c>
      <c r="M2017" t="n">
        <v>17</v>
      </c>
      <c r="N2017" t="n">
        <v>35.85</v>
      </c>
      <c r="O2017" t="n">
        <v>22988.69</v>
      </c>
      <c r="P2017" t="n">
        <v>297.06</v>
      </c>
      <c r="Q2017" t="n">
        <v>452.59</v>
      </c>
      <c r="R2017" t="n">
        <v>79.31</v>
      </c>
      <c r="S2017" t="n">
        <v>57.64</v>
      </c>
      <c r="T2017" t="n">
        <v>8699.82</v>
      </c>
      <c r="U2017" t="n">
        <v>0.73</v>
      </c>
      <c r="V2017" t="n">
        <v>0.87</v>
      </c>
      <c r="W2017" t="n">
        <v>6.83</v>
      </c>
      <c r="X2017" t="n">
        <v>0.52</v>
      </c>
      <c r="Y2017" t="n">
        <v>1</v>
      </c>
      <c r="Z2017" t="n">
        <v>10</v>
      </c>
    </row>
    <row r="2018">
      <c r="A2018" t="n">
        <v>46</v>
      </c>
      <c r="B2018" t="n">
        <v>85</v>
      </c>
      <c r="C2018" t="inlineStr">
        <is>
          <t xml:space="preserve">CONCLUIDO	</t>
        </is>
      </c>
      <c r="D2018" t="n">
        <v>3.6785</v>
      </c>
      <c r="E2018" t="n">
        <v>27.19</v>
      </c>
      <c r="F2018" t="n">
        <v>24.2</v>
      </c>
      <c r="G2018" t="n">
        <v>80.68000000000001</v>
      </c>
      <c r="H2018" t="n">
        <v>1.2</v>
      </c>
      <c r="I2018" t="n">
        <v>18</v>
      </c>
      <c r="J2018" t="n">
        <v>184.87</v>
      </c>
      <c r="K2018" t="n">
        <v>51.39</v>
      </c>
      <c r="L2018" t="n">
        <v>12.5</v>
      </c>
      <c r="M2018" t="n">
        <v>16</v>
      </c>
      <c r="N2018" t="n">
        <v>35.98</v>
      </c>
      <c r="O2018" t="n">
        <v>23035.17</v>
      </c>
      <c r="P2018" t="n">
        <v>295.89</v>
      </c>
      <c r="Q2018" t="n">
        <v>452.62</v>
      </c>
      <c r="R2018" t="n">
        <v>77.92</v>
      </c>
      <c r="S2018" t="n">
        <v>57.64</v>
      </c>
      <c r="T2018" t="n">
        <v>8010.23</v>
      </c>
      <c r="U2018" t="n">
        <v>0.74</v>
      </c>
      <c r="V2018" t="n">
        <v>0.88</v>
      </c>
      <c r="W2018" t="n">
        <v>6.82</v>
      </c>
      <c r="X2018" t="n">
        <v>0.48</v>
      </c>
      <c r="Y2018" t="n">
        <v>1</v>
      </c>
      <c r="Z2018" t="n">
        <v>10</v>
      </c>
    </row>
    <row r="2019">
      <c r="A2019" t="n">
        <v>47</v>
      </c>
      <c r="B2019" t="n">
        <v>85</v>
      </c>
      <c r="C2019" t="inlineStr">
        <is>
          <t xml:space="preserve">CONCLUIDO	</t>
        </is>
      </c>
      <c r="D2019" t="n">
        <v>3.6759</v>
      </c>
      <c r="E2019" t="n">
        <v>27.2</v>
      </c>
      <c r="F2019" t="n">
        <v>24.22</v>
      </c>
      <c r="G2019" t="n">
        <v>80.73999999999999</v>
      </c>
      <c r="H2019" t="n">
        <v>1.22</v>
      </c>
      <c r="I2019" t="n">
        <v>18</v>
      </c>
      <c r="J2019" t="n">
        <v>185.25</v>
      </c>
      <c r="K2019" t="n">
        <v>51.39</v>
      </c>
      <c r="L2019" t="n">
        <v>12.75</v>
      </c>
      <c r="M2019" t="n">
        <v>16</v>
      </c>
      <c r="N2019" t="n">
        <v>36.11</v>
      </c>
      <c r="O2019" t="n">
        <v>23081.7</v>
      </c>
      <c r="P2019" t="n">
        <v>296.33</v>
      </c>
      <c r="Q2019" t="n">
        <v>452.57</v>
      </c>
      <c r="R2019" t="n">
        <v>78.54000000000001</v>
      </c>
      <c r="S2019" t="n">
        <v>57.64</v>
      </c>
      <c r="T2019" t="n">
        <v>8316.66</v>
      </c>
      <c r="U2019" t="n">
        <v>0.73</v>
      </c>
      <c r="V2019" t="n">
        <v>0.88</v>
      </c>
      <c r="W2019" t="n">
        <v>6.82</v>
      </c>
      <c r="X2019" t="n">
        <v>0.5</v>
      </c>
      <c r="Y2019" t="n">
        <v>1</v>
      </c>
      <c r="Z2019" t="n">
        <v>10</v>
      </c>
    </row>
    <row r="2020">
      <c r="A2020" t="n">
        <v>48</v>
      </c>
      <c r="B2020" t="n">
        <v>85</v>
      </c>
      <c r="C2020" t="inlineStr">
        <is>
          <t xml:space="preserve">CONCLUIDO	</t>
        </is>
      </c>
      <c r="D2020" t="n">
        <v>3.6786</v>
      </c>
      <c r="E2020" t="n">
        <v>27.18</v>
      </c>
      <c r="F2020" t="n">
        <v>24.2</v>
      </c>
      <c r="G2020" t="n">
        <v>80.67</v>
      </c>
      <c r="H2020" t="n">
        <v>1.24</v>
      </c>
      <c r="I2020" t="n">
        <v>18</v>
      </c>
      <c r="J2020" t="n">
        <v>185.63</v>
      </c>
      <c r="K2020" t="n">
        <v>51.39</v>
      </c>
      <c r="L2020" t="n">
        <v>13</v>
      </c>
      <c r="M2020" t="n">
        <v>16</v>
      </c>
      <c r="N2020" t="n">
        <v>36.24</v>
      </c>
      <c r="O2020" t="n">
        <v>23128.27</v>
      </c>
      <c r="P2020" t="n">
        <v>295.43</v>
      </c>
      <c r="Q2020" t="n">
        <v>452.56</v>
      </c>
      <c r="R2020" t="n">
        <v>77.78</v>
      </c>
      <c r="S2020" t="n">
        <v>57.64</v>
      </c>
      <c r="T2020" t="n">
        <v>7939.76</v>
      </c>
      <c r="U2020" t="n">
        <v>0.74</v>
      </c>
      <c r="V2020" t="n">
        <v>0.88</v>
      </c>
      <c r="W2020" t="n">
        <v>6.83</v>
      </c>
      <c r="X2020" t="n">
        <v>0.48</v>
      </c>
      <c r="Y2020" t="n">
        <v>1</v>
      </c>
      <c r="Z2020" t="n">
        <v>10</v>
      </c>
    </row>
    <row r="2021">
      <c r="A2021" t="n">
        <v>49</v>
      </c>
      <c r="B2021" t="n">
        <v>85</v>
      </c>
      <c r="C2021" t="inlineStr">
        <is>
          <t xml:space="preserve">CONCLUIDO	</t>
        </is>
      </c>
      <c r="D2021" t="n">
        <v>3.6882</v>
      </c>
      <c r="E2021" t="n">
        <v>27.11</v>
      </c>
      <c r="F2021" t="n">
        <v>24.16</v>
      </c>
      <c r="G2021" t="n">
        <v>85.29000000000001</v>
      </c>
      <c r="H2021" t="n">
        <v>1.26</v>
      </c>
      <c r="I2021" t="n">
        <v>17</v>
      </c>
      <c r="J2021" t="n">
        <v>186.01</v>
      </c>
      <c r="K2021" t="n">
        <v>51.39</v>
      </c>
      <c r="L2021" t="n">
        <v>13.25</v>
      </c>
      <c r="M2021" t="n">
        <v>15</v>
      </c>
      <c r="N2021" t="n">
        <v>36.36</v>
      </c>
      <c r="O2021" t="n">
        <v>23174.88</v>
      </c>
      <c r="P2021" t="n">
        <v>294.17</v>
      </c>
      <c r="Q2021" t="n">
        <v>452.63</v>
      </c>
      <c r="R2021" t="n">
        <v>76.7</v>
      </c>
      <c r="S2021" t="n">
        <v>57.64</v>
      </c>
      <c r="T2021" t="n">
        <v>7401.76</v>
      </c>
      <c r="U2021" t="n">
        <v>0.75</v>
      </c>
      <c r="V2021" t="n">
        <v>0.88</v>
      </c>
      <c r="W2021" t="n">
        <v>6.82</v>
      </c>
      <c r="X2021" t="n">
        <v>0.44</v>
      </c>
      <c r="Y2021" t="n">
        <v>1</v>
      </c>
      <c r="Z2021" t="n">
        <v>10</v>
      </c>
    </row>
    <row r="2022">
      <c r="A2022" t="n">
        <v>50</v>
      </c>
      <c r="B2022" t="n">
        <v>85</v>
      </c>
      <c r="C2022" t="inlineStr">
        <is>
          <t xml:space="preserve">CONCLUIDO	</t>
        </is>
      </c>
      <c r="D2022" t="n">
        <v>3.687</v>
      </c>
      <c r="E2022" t="n">
        <v>27.12</v>
      </c>
      <c r="F2022" t="n">
        <v>24.17</v>
      </c>
      <c r="G2022" t="n">
        <v>85.31999999999999</v>
      </c>
      <c r="H2022" t="n">
        <v>1.29</v>
      </c>
      <c r="I2022" t="n">
        <v>17</v>
      </c>
      <c r="J2022" t="n">
        <v>186.38</v>
      </c>
      <c r="K2022" t="n">
        <v>51.39</v>
      </c>
      <c r="L2022" t="n">
        <v>13.5</v>
      </c>
      <c r="M2022" t="n">
        <v>15</v>
      </c>
      <c r="N2022" t="n">
        <v>36.49</v>
      </c>
      <c r="O2022" t="n">
        <v>23221.54</v>
      </c>
      <c r="P2022" t="n">
        <v>294.59</v>
      </c>
      <c r="Q2022" t="n">
        <v>452.62</v>
      </c>
      <c r="R2022" t="n">
        <v>76.87</v>
      </c>
      <c r="S2022" t="n">
        <v>57.64</v>
      </c>
      <c r="T2022" t="n">
        <v>7487.4</v>
      </c>
      <c r="U2022" t="n">
        <v>0.75</v>
      </c>
      <c r="V2022" t="n">
        <v>0.88</v>
      </c>
      <c r="W2022" t="n">
        <v>6.82</v>
      </c>
      <c r="X2022" t="n">
        <v>0.45</v>
      </c>
      <c r="Y2022" t="n">
        <v>1</v>
      </c>
      <c r="Z2022" t="n">
        <v>10</v>
      </c>
    </row>
    <row r="2023">
      <c r="A2023" t="n">
        <v>51</v>
      </c>
      <c r="B2023" t="n">
        <v>85</v>
      </c>
      <c r="C2023" t="inlineStr">
        <is>
          <t xml:space="preserve">CONCLUIDO	</t>
        </is>
      </c>
      <c r="D2023" t="n">
        <v>3.6863</v>
      </c>
      <c r="E2023" t="n">
        <v>27.13</v>
      </c>
      <c r="F2023" t="n">
        <v>24.18</v>
      </c>
      <c r="G2023" t="n">
        <v>85.34</v>
      </c>
      <c r="H2023" t="n">
        <v>1.31</v>
      </c>
      <c r="I2023" t="n">
        <v>17</v>
      </c>
      <c r="J2023" t="n">
        <v>186.76</v>
      </c>
      <c r="K2023" t="n">
        <v>51.39</v>
      </c>
      <c r="L2023" t="n">
        <v>13.75</v>
      </c>
      <c r="M2023" t="n">
        <v>15</v>
      </c>
      <c r="N2023" t="n">
        <v>36.62</v>
      </c>
      <c r="O2023" t="n">
        <v>23268.24</v>
      </c>
      <c r="P2023" t="n">
        <v>294.49</v>
      </c>
      <c r="Q2023" t="n">
        <v>452.59</v>
      </c>
      <c r="R2023" t="n">
        <v>77.23</v>
      </c>
      <c r="S2023" t="n">
        <v>57.64</v>
      </c>
      <c r="T2023" t="n">
        <v>7669.93</v>
      </c>
      <c r="U2023" t="n">
        <v>0.75</v>
      </c>
      <c r="V2023" t="n">
        <v>0.88</v>
      </c>
      <c r="W2023" t="n">
        <v>6.82</v>
      </c>
      <c r="X2023" t="n">
        <v>0.45</v>
      </c>
      <c r="Y2023" t="n">
        <v>1</v>
      </c>
      <c r="Z2023" t="n">
        <v>10</v>
      </c>
    </row>
    <row r="2024">
      <c r="A2024" t="n">
        <v>52</v>
      </c>
      <c r="B2024" t="n">
        <v>85</v>
      </c>
      <c r="C2024" t="inlineStr">
        <is>
          <t xml:space="preserve">CONCLUIDO	</t>
        </is>
      </c>
      <c r="D2024" t="n">
        <v>3.6841</v>
      </c>
      <c r="E2024" t="n">
        <v>27.14</v>
      </c>
      <c r="F2024" t="n">
        <v>24.19</v>
      </c>
      <c r="G2024" t="n">
        <v>85.39</v>
      </c>
      <c r="H2024" t="n">
        <v>1.33</v>
      </c>
      <c r="I2024" t="n">
        <v>17</v>
      </c>
      <c r="J2024" t="n">
        <v>187.14</v>
      </c>
      <c r="K2024" t="n">
        <v>51.39</v>
      </c>
      <c r="L2024" t="n">
        <v>14</v>
      </c>
      <c r="M2024" t="n">
        <v>15</v>
      </c>
      <c r="N2024" t="n">
        <v>36.75</v>
      </c>
      <c r="O2024" t="n">
        <v>23314.98</v>
      </c>
      <c r="P2024" t="n">
        <v>294.31</v>
      </c>
      <c r="Q2024" t="n">
        <v>452.61</v>
      </c>
      <c r="R2024" t="n">
        <v>77.65000000000001</v>
      </c>
      <c r="S2024" t="n">
        <v>57.64</v>
      </c>
      <c r="T2024" t="n">
        <v>7878.46</v>
      </c>
      <c r="U2024" t="n">
        <v>0.74</v>
      </c>
      <c r="V2024" t="n">
        <v>0.88</v>
      </c>
      <c r="W2024" t="n">
        <v>6.82</v>
      </c>
      <c r="X2024" t="n">
        <v>0.47</v>
      </c>
      <c r="Y2024" t="n">
        <v>1</v>
      </c>
      <c r="Z2024" t="n">
        <v>10</v>
      </c>
    </row>
    <row r="2025">
      <c r="A2025" t="n">
        <v>53</v>
      </c>
      <c r="B2025" t="n">
        <v>85</v>
      </c>
      <c r="C2025" t="inlineStr">
        <is>
          <t xml:space="preserve">CONCLUIDO	</t>
        </is>
      </c>
      <c r="D2025" t="n">
        <v>3.6939</v>
      </c>
      <c r="E2025" t="n">
        <v>27.07</v>
      </c>
      <c r="F2025" t="n">
        <v>24.16</v>
      </c>
      <c r="G2025" t="n">
        <v>90.59</v>
      </c>
      <c r="H2025" t="n">
        <v>1.35</v>
      </c>
      <c r="I2025" t="n">
        <v>16</v>
      </c>
      <c r="J2025" t="n">
        <v>187.52</v>
      </c>
      <c r="K2025" t="n">
        <v>51.39</v>
      </c>
      <c r="L2025" t="n">
        <v>14.25</v>
      </c>
      <c r="M2025" t="n">
        <v>14</v>
      </c>
      <c r="N2025" t="n">
        <v>36.88</v>
      </c>
      <c r="O2025" t="n">
        <v>23361.77</v>
      </c>
      <c r="P2025" t="n">
        <v>293.46</v>
      </c>
      <c r="Q2025" t="n">
        <v>452.61</v>
      </c>
      <c r="R2025" t="n">
        <v>76.31</v>
      </c>
      <c r="S2025" t="n">
        <v>57.64</v>
      </c>
      <c r="T2025" t="n">
        <v>7213.22</v>
      </c>
      <c r="U2025" t="n">
        <v>0.76</v>
      </c>
      <c r="V2025" t="n">
        <v>0.88</v>
      </c>
      <c r="W2025" t="n">
        <v>6.82</v>
      </c>
      <c r="X2025" t="n">
        <v>0.43</v>
      </c>
      <c r="Y2025" t="n">
        <v>1</v>
      </c>
      <c r="Z2025" t="n">
        <v>10</v>
      </c>
    </row>
    <row r="2026">
      <c r="A2026" t="n">
        <v>54</v>
      </c>
      <c r="B2026" t="n">
        <v>85</v>
      </c>
      <c r="C2026" t="inlineStr">
        <is>
          <t xml:space="preserve">CONCLUIDO	</t>
        </is>
      </c>
      <c r="D2026" t="n">
        <v>3.6941</v>
      </c>
      <c r="E2026" t="n">
        <v>27.07</v>
      </c>
      <c r="F2026" t="n">
        <v>24.16</v>
      </c>
      <c r="G2026" t="n">
        <v>90.58</v>
      </c>
      <c r="H2026" t="n">
        <v>1.37</v>
      </c>
      <c r="I2026" t="n">
        <v>16</v>
      </c>
      <c r="J2026" t="n">
        <v>187.9</v>
      </c>
      <c r="K2026" t="n">
        <v>51.39</v>
      </c>
      <c r="L2026" t="n">
        <v>14.5</v>
      </c>
      <c r="M2026" t="n">
        <v>14</v>
      </c>
      <c r="N2026" t="n">
        <v>37.01</v>
      </c>
      <c r="O2026" t="n">
        <v>23408.6</v>
      </c>
      <c r="P2026" t="n">
        <v>293.26</v>
      </c>
      <c r="Q2026" t="n">
        <v>452.62</v>
      </c>
      <c r="R2026" t="n">
        <v>76.38</v>
      </c>
      <c r="S2026" t="n">
        <v>57.64</v>
      </c>
      <c r="T2026" t="n">
        <v>7246.81</v>
      </c>
      <c r="U2026" t="n">
        <v>0.75</v>
      </c>
      <c r="V2026" t="n">
        <v>0.88</v>
      </c>
      <c r="W2026" t="n">
        <v>6.82</v>
      </c>
      <c r="X2026" t="n">
        <v>0.43</v>
      </c>
      <c r="Y2026" t="n">
        <v>1</v>
      </c>
      <c r="Z2026" t="n">
        <v>10</v>
      </c>
    </row>
    <row r="2027">
      <c r="A2027" t="n">
        <v>55</v>
      </c>
      <c r="B2027" t="n">
        <v>85</v>
      </c>
      <c r="C2027" t="inlineStr">
        <is>
          <t xml:space="preserve">CONCLUIDO	</t>
        </is>
      </c>
      <c r="D2027" t="n">
        <v>3.6944</v>
      </c>
      <c r="E2027" t="n">
        <v>27.07</v>
      </c>
      <c r="F2027" t="n">
        <v>24.15</v>
      </c>
      <c r="G2027" t="n">
        <v>90.58</v>
      </c>
      <c r="H2027" t="n">
        <v>1.39</v>
      </c>
      <c r="I2027" t="n">
        <v>16</v>
      </c>
      <c r="J2027" t="n">
        <v>188.28</v>
      </c>
      <c r="K2027" t="n">
        <v>51.39</v>
      </c>
      <c r="L2027" t="n">
        <v>14.75</v>
      </c>
      <c r="M2027" t="n">
        <v>14</v>
      </c>
      <c r="N2027" t="n">
        <v>37.14</v>
      </c>
      <c r="O2027" t="n">
        <v>23455.48</v>
      </c>
      <c r="P2027" t="n">
        <v>292.97</v>
      </c>
      <c r="Q2027" t="n">
        <v>452.6</v>
      </c>
      <c r="R2027" t="n">
        <v>76.51000000000001</v>
      </c>
      <c r="S2027" t="n">
        <v>57.64</v>
      </c>
      <c r="T2027" t="n">
        <v>7312.44</v>
      </c>
      <c r="U2027" t="n">
        <v>0.75</v>
      </c>
      <c r="V2027" t="n">
        <v>0.88</v>
      </c>
      <c r="W2027" t="n">
        <v>6.82</v>
      </c>
      <c r="X2027" t="n">
        <v>0.43</v>
      </c>
      <c r="Y2027" t="n">
        <v>1</v>
      </c>
      <c r="Z2027" t="n">
        <v>10</v>
      </c>
    </row>
    <row r="2028">
      <c r="A2028" t="n">
        <v>56</v>
      </c>
      <c r="B2028" t="n">
        <v>85</v>
      </c>
      <c r="C2028" t="inlineStr">
        <is>
          <t xml:space="preserve">CONCLUIDO	</t>
        </is>
      </c>
      <c r="D2028" t="n">
        <v>3.7022</v>
      </c>
      <c r="E2028" t="n">
        <v>27.01</v>
      </c>
      <c r="F2028" t="n">
        <v>24.13</v>
      </c>
      <c r="G2028" t="n">
        <v>96.52</v>
      </c>
      <c r="H2028" t="n">
        <v>1.41</v>
      </c>
      <c r="I2028" t="n">
        <v>15</v>
      </c>
      <c r="J2028" t="n">
        <v>188.66</v>
      </c>
      <c r="K2028" t="n">
        <v>51.39</v>
      </c>
      <c r="L2028" t="n">
        <v>15</v>
      </c>
      <c r="M2028" t="n">
        <v>13</v>
      </c>
      <c r="N2028" t="n">
        <v>37.27</v>
      </c>
      <c r="O2028" t="n">
        <v>23502.4</v>
      </c>
      <c r="P2028" t="n">
        <v>291.96</v>
      </c>
      <c r="Q2028" t="n">
        <v>452.59</v>
      </c>
      <c r="R2028" t="n">
        <v>75.45999999999999</v>
      </c>
      <c r="S2028" t="n">
        <v>57.64</v>
      </c>
      <c r="T2028" t="n">
        <v>6794.35</v>
      </c>
      <c r="U2028" t="n">
        <v>0.76</v>
      </c>
      <c r="V2028" t="n">
        <v>0.88</v>
      </c>
      <c r="W2028" t="n">
        <v>6.82</v>
      </c>
      <c r="X2028" t="n">
        <v>0.41</v>
      </c>
      <c r="Y2028" t="n">
        <v>1</v>
      </c>
      <c r="Z2028" t="n">
        <v>10</v>
      </c>
    </row>
    <row r="2029">
      <c r="A2029" t="n">
        <v>57</v>
      </c>
      <c r="B2029" t="n">
        <v>85</v>
      </c>
      <c r="C2029" t="inlineStr">
        <is>
          <t xml:space="preserve">CONCLUIDO	</t>
        </is>
      </c>
      <c r="D2029" t="n">
        <v>3.7034</v>
      </c>
      <c r="E2029" t="n">
        <v>27</v>
      </c>
      <c r="F2029" t="n">
        <v>24.12</v>
      </c>
      <c r="G2029" t="n">
        <v>96.48999999999999</v>
      </c>
      <c r="H2029" t="n">
        <v>1.43</v>
      </c>
      <c r="I2029" t="n">
        <v>15</v>
      </c>
      <c r="J2029" t="n">
        <v>189.04</v>
      </c>
      <c r="K2029" t="n">
        <v>51.39</v>
      </c>
      <c r="L2029" t="n">
        <v>15.25</v>
      </c>
      <c r="M2029" t="n">
        <v>13</v>
      </c>
      <c r="N2029" t="n">
        <v>37.4</v>
      </c>
      <c r="O2029" t="n">
        <v>23549.36</v>
      </c>
      <c r="P2029" t="n">
        <v>291.77</v>
      </c>
      <c r="Q2029" t="n">
        <v>452.58</v>
      </c>
      <c r="R2029" t="n">
        <v>75.34999999999999</v>
      </c>
      <c r="S2029" t="n">
        <v>57.64</v>
      </c>
      <c r="T2029" t="n">
        <v>6739.48</v>
      </c>
      <c r="U2029" t="n">
        <v>0.76</v>
      </c>
      <c r="V2029" t="n">
        <v>0.88</v>
      </c>
      <c r="W2029" t="n">
        <v>6.82</v>
      </c>
      <c r="X2029" t="n">
        <v>0.4</v>
      </c>
      <c r="Y2029" t="n">
        <v>1</v>
      </c>
      <c r="Z2029" t="n">
        <v>10</v>
      </c>
    </row>
    <row r="2030">
      <c r="A2030" t="n">
        <v>58</v>
      </c>
      <c r="B2030" t="n">
        <v>85</v>
      </c>
      <c r="C2030" t="inlineStr">
        <is>
          <t xml:space="preserve">CONCLUIDO	</t>
        </is>
      </c>
      <c r="D2030" t="n">
        <v>3.7035</v>
      </c>
      <c r="E2030" t="n">
        <v>27</v>
      </c>
      <c r="F2030" t="n">
        <v>24.12</v>
      </c>
      <c r="G2030" t="n">
        <v>96.48</v>
      </c>
      <c r="H2030" t="n">
        <v>1.45</v>
      </c>
      <c r="I2030" t="n">
        <v>15</v>
      </c>
      <c r="J2030" t="n">
        <v>189.42</v>
      </c>
      <c r="K2030" t="n">
        <v>51.39</v>
      </c>
      <c r="L2030" t="n">
        <v>15.5</v>
      </c>
      <c r="M2030" t="n">
        <v>13</v>
      </c>
      <c r="N2030" t="n">
        <v>37.53</v>
      </c>
      <c r="O2030" t="n">
        <v>23596.37</v>
      </c>
      <c r="P2030" t="n">
        <v>291.3</v>
      </c>
      <c r="Q2030" t="n">
        <v>452.56</v>
      </c>
      <c r="R2030" t="n">
        <v>75.25</v>
      </c>
      <c r="S2030" t="n">
        <v>57.64</v>
      </c>
      <c r="T2030" t="n">
        <v>6689.99</v>
      </c>
      <c r="U2030" t="n">
        <v>0.77</v>
      </c>
      <c r="V2030" t="n">
        <v>0.88</v>
      </c>
      <c r="W2030" t="n">
        <v>6.82</v>
      </c>
      <c r="X2030" t="n">
        <v>0.4</v>
      </c>
      <c r="Y2030" t="n">
        <v>1</v>
      </c>
      <c r="Z2030" t="n">
        <v>10</v>
      </c>
    </row>
    <row r="2031">
      <c r="A2031" t="n">
        <v>59</v>
      </c>
      <c r="B2031" t="n">
        <v>85</v>
      </c>
      <c r="C2031" t="inlineStr">
        <is>
          <t xml:space="preserve">CONCLUIDO	</t>
        </is>
      </c>
      <c r="D2031" t="n">
        <v>3.7039</v>
      </c>
      <c r="E2031" t="n">
        <v>27</v>
      </c>
      <c r="F2031" t="n">
        <v>24.12</v>
      </c>
      <c r="G2031" t="n">
        <v>96.47</v>
      </c>
      <c r="H2031" t="n">
        <v>1.47</v>
      </c>
      <c r="I2031" t="n">
        <v>15</v>
      </c>
      <c r="J2031" t="n">
        <v>189.81</v>
      </c>
      <c r="K2031" t="n">
        <v>51.39</v>
      </c>
      <c r="L2031" t="n">
        <v>15.75</v>
      </c>
      <c r="M2031" t="n">
        <v>13</v>
      </c>
      <c r="N2031" t="n">
        <v>37.66</v>
      </c>
      <c r="O2031" t="n">
        <v>23643.43</v>
      </c>
      <c r="P2031" t="n">
        <v>290.77</v>
      </c>
      <c r="Q2031" t="n">
        <v>452.55</v>
      </c>
      <c r="R2031" t="n">
        <v>75.09</v>
      </c>
      <c r="S2031" t="n">
        <v>57.64</v>
      </c>
      <c r="T2031" t="n">
        <v>6608.56</v>
      </c>
      <c r="U2031" t="n">
        <v>0.77</v>
      </c>
      <c r="V2031" t="n">
        <v>0.88</v>
      </c>
      <c r="W2031" t="n">
        <v>6.82</v>
      </c>
      <c r="X2031" t="n">
        <v>0.39</v>
      </c>
      <c r="Y2031" t="n">
        <v>1</v>
      </c>
      <c r="Z2031" t="n">
        <v>10</v>
      </c>
    </row>
    <row r="2032">
      <c r="A2032" t="n">
        <v>60</v>
      </c>
      <c r="B2032" t="n">
        <v>85</v>
      </c>
      <c r="C2032" t="inlineStr">
        <is>
          <t xml:space="preserve">CONCLUIDO	</t>
        </is>
      </c>
      <c r="D2032" t="n">
        <v>3.7126</v>
      </c>
      <c r="E2032" t="n">
        <v>26.94</v>
      </c>
      <c r="F2032" t="n">
        <v>24.09</v>
      </c>
      <c r="G2032" t="n">
        <v>103.24</v>
      </c>
      <c r="H2032" t="n">
        <v>1.49</v>
      </c>
      <c r="I2032" t="n">
        <v>14</v>
      </c>
      <c r="J2032" t="n">
        <v>190.19</v>
      </c>
      <c r="K2032" t="n">
        <v>51.39</v>
      </c>
      <c r="L2032" t="n">
        <v>16</v>
      </c>
      <c r="M2032" t="n">
        <v>12</v>
      </c>
      <c r="N2032" t="n">
        <v>37.79</v>
      </c>
      <c r="O2032" t="n">
        <v>23690.52</v>
      </c>
      <c r="P2032" t="n">
        <v>290.13</v>
      </c>
      <c r="Q2032" t="n">
        <v>452.56</v>
      </c>
      <c r="R2032" t="n">
        <v>74.3</v>
      </c>
      <c r="S2032" t="n">
        <v>57.64</v>
      </c>
      <c r="T2032" t="n">
        <v>6220.21</v>
      </c>
      <c r="U2032" t="n">
        <v>0.78</v>
      </c>
      <c r="V2032" t="n">
        <v>0.88</v>
      </c>
      <c r="W2032" t="n">
        <v>6.81</v>
      </c>
      <c r="X2032" t="n">
        <v>0.36</v>
      </c>
      <c r="Y2032" t="n">
        <v>1</v>
      </c>
      <c r="Z2032" t="n">
        <v>10</v>
      </c>
    </row>
    <row r="2033">
      <c r="A2033" t="n">
        <v>61</v>
      </c>
      <c r="B2033" t="n">
        <v>85</v>
      </c>
      <c r="C2033" t="inlineStr">
        <is>
          <t xml:space="preserve">CONCLUIDO	</t>
        </is>
      </c>
      <c r="D2033" t="n">
        <v>3.7118</v>
      </c>
      <c r="E2033" t="n">
        <v>26.94</v>
      </c>
      <c r="F2033" t="n">
        <v>24.09</v>
      </c>
      <c r="G2033" t="n">
        <v>103.26</v>
      </c>
      <c r="H2033" t="n">
        <v>1.51</v>
      </c>
      <c r="I2033" t="n">
        <v>14</v>
      </c>
      <c r="J2033" t="n">
        <v>190.57</v>
      </c>
      <c r="K2033" t="n">
        <v>51.39</v>
      </c>
      <c r="L2033" t="n">
        <v>16.25</v>
      </c>
      <c r="M2033" t="n">
        <v>12</v>
      </c>
      <c r="N2033" t="n">
        <v>37.93</v>
      </c>
      <c r="O2033" t="n">
        <v>23737.67</v>
      </c>
      <c r="P2033" t="n">
        <v>290.63</v>
      </c>
      <c r="Q2033" t="n">
        <v>452.55</v>
      </c>
      <c r="R2033" t="n">
        <v>74.28</v>
      </c>
      <c r="S2033" t="n">
        <v>57.64</v>
      </c>
      <c r="T2033" t="n">
        <v>6208.99</v>
      </c>
      <c r="U2033" t="n">
        <v>0.78</v>
      </c>
      <c r="V2033" t="n">
        <v>0.88</v>
      </c>
      <c r="W2033" t="n">
        <v>6.82</v>
      </c>
      <c r="X2033" t="n">
        <v>0.37</v>
      </c>
      <c r="Y2033" t="n">
        <v>1</v>
      </c>
      <c r="Z2033" t="n">
        <v>10</v>
      </c>
    </row>
    <row r="2034">
      <c r="A2034" t="n">
        <v>62</v>
      </c>
      <c r="B2034" t="n">
        <v>85</v>
      </c>
      <c r="C2034" t="inlineStr">
        <is>
          <t xml:space="preserve">CONCLUIDO	</t>
        </is>
      </c>
      <c r="D2034" t="n">
        <v>3.7124</v>
      </c>
      <c r="E2034" t="n">
        <v>26.94</v>
      </c>
      <c r="F2034" t="n">
        <v>24.09</v>
      </c>
      <c r="G2034" t="n">
        <v>103.24</v>
      </c>
      <c r="H2034" t="n">
        <v>1.53</v>
      </c>
      <c r="I2034" t="n">
        <v>14</v>
      </c>
      <c r="J2034" t="n">
        <v>190.95</v>
      </c>
      <c r="K2034" t="n">
        <v>51.39</v>
      </c>
      <c r="L2034" t="n">
        <v>16.5</v>
      </c>
      <c r="M2034" t="n">
        <v>12</v>
      </c>
      <c r="N2034" t="n">
        <v>38.06</v>
      </c>
      <c r="O2034" t="n">
        <v>23784.85</v>
      </c>
      <c r="P2034" t="n">
        <v>290.06</v>
      </c>
      <c r="Q2034" t="n">
        <v>452.63</v>
      </c>
      <c r="R2034" t="n">
        <v>74.28</v>
      </c>
      <c r="S2034" t="n">
        <v>57.64</v>
      </c>
      <c r="T2034" t="n">
        <v>6208.64</v>
      </c>
      <c r="U2034" t="n">
        <v>0.78</v>
      </c>
      <c r="V2034" t="n">
        <v>0.88</v>
      </c>
      <c r="W2034" t="n">
        <v>6.81</v>
      </c>
      <c r="X2034" t="n">
        <v>0.36</v>
      </c>
      <c r="Y2034" t="n">
        <v>1</v>
      </c>
      <c r="Z2034" t="n">
        <v>10</v>
      </c>
    </row>
    <row r="2035">
      <c r="A2035" t="n">
        <v>63</v>
      </c>
      <c r="B2035" t="n">
        <v>85</v>
      </c>
      <c r="C2035" t="inlineStr">
        <is>
          <t xml:space="preserve">CONCLUIDO	</t>
        </is>
      </c>
      <c r="D2035" t="n">
        <v>3.7126</v>
      </c>
      <c r="E2035" t="n">
        <v>26.94</v>
      </c>
      <c r="F2035" t="n">
        <v>24.09</v>
      </c>
      <c r="G2035" t="n">
        <v>103.24</v>
      </c>
      <c r="H2035" t="n">
        <v>1.55</v>
      </c>
      <c r="I2035" t="n">
        <v>14</v>
      </c>
      <c r="J2035" t="n">
        <v>191.34</v>
      </c>
      <c r="K2035" t="n">
        <v>51.39</v>
      </c>
      <c r="L2035" t="n">
        <v>16.75</v>
      </c>
      <c r="M2035" t="n">
        <v>12</v>
      </c>
      <c r="N2035" t="n">
        <v>38.19</v>
      </c>
      <c r="O2035" t="n">
        <v>23832.09</v>
      </c>
      <c r="P2035" t="n">
        <v>289.46</v>
      </c>
      <c r="Q2035" t="n">
        <v>452.57</v>
      </c>
      <c r="R2035" t="n">
        <v>74.13</v>
      </c>
      <c r="S2035" t="n">
        <v>57.64</v>
      </c>
      <c r="T2035" t="n">
        <v>6130.6</v>
      </c>
      <c r="U2035" t="n">
        <v>0.78</v>
      </c>
      <c r="V2035" t="n">
        <v>0.88</v>
      </c>
      <c r="W2035" t="n">
        <v>6.82</v>
      </c>
      <c r="X2035" t="n">
        <v>0.36</v>
      </c>
      <c r="Y2035" t="n">
        <v>1</v>
      </c>
      <c r="Z2035" t="n">
        <v>10</v>
      </c>
    </row>
    <row r="2036">
      <c r="A2036" t="n">
        <v>64</v>
      </c>
      <c r="B2036" t="n">
        <v>85</v>
      </c>
      <c r="C2036" t="inlineStr">
        <is>
          <t xml:space="preserve">CONCLUIDO	</t>
        </is>
      </c>
      <c r="D2036" t="n">
        <v>3.7121</v>
      </c>
      <c r="E2036" t="n">
        <v>26.94</v>
      </c>
      <c r="F2036" t="n">
        <v>24.09</v>
      </c>
      <c r="G2036" t="n">
        <v>103.25</v>
      </c>
      <c r="H2036" t="n">
        <v>1.57</v>
      </c>
      <c r="I2036" t="n">
        <v>14</v>
      </c>
      <c r="J2036" t="n">
        <v>191.72</v>
      </c>
      <c r="K2036" t="n">
        <v>51.39</v>
      </c>
      <c r="L2036" t="n">
        <v>17</v>
      </c>
      <c r="M2036" t="n">
        <v>12</v>
      </c>
      <c r="N2036" t="n">
        <v>38.33</v>
      </c>
      <c r="O2036" t="n">
        <v>23879.37</v>
      </c>
      <c r="P2036" t="n">
        <v>288.17</v>
      </c>
      <c r="Q2036" t="n">
        <v>452.56</v>
      </c>
      <c r="R2036" t="n">
        <v>74.34999999999999</v>
      </c>
      <c r="S2036" t="n">
        <v>57.64</v>
      </c>
      <c r="T2036" t="n">
        <v>6243.53</v>
      </c>
      <c r="U2036" t="n">
        <v>0.78</v>
      </c>
      <c r="V2036" t="n">
        <v>0.88</v>
      </c>
      <c r="W2036" t="n">
        <v>6.82</v>
      </c>
      <c r="X2036" t="n">
        <v>0.37</v>
      </c>
      <c r="Y2036" t="n">
        <v>1</v>
      </c>
      <c r="Z2036" t="n">
        <v>10</v>
      </c>
    </row>
    <row r="2037">
      <c r="A2037" t="n">
        <v>65</v>
      </c>
      <c r="B2037" t="n">
        <v>85</v>
      </c>
      <c r="C2037" t="inlineStr">
        <is>
          <t xml:space="preserve">CONCLUIDO	</t>
        </is>
      </c>
      <c r="D2037" t="n">
        <v>3.7185</v>
      </c>
      <c r="E2037" t="n">
        <v>26.89</v>
      </c>
      <c r="F2037" t="n">
        <v>24.08</v>
      </c>
      <c r="G2037" t="n">
        <v>111.13</v>
      </c>
      <c r="H2037" t="n">
        <v>1.59</v>
      </c>
      <c r="I2037" t="n">
        <v>13</v>
      </c>
      <c r="J2037" t="n">
        <v>192.1</v>
      </c>
      <c r="K2037" t="n">
        <v>51.39</v>
      </c>
      <c r="L2037" t="n">
        <v>17.25</v>
      </c>
      <c r="M2037" t="n">
        <v>11</v>
      </c>
      <c r="N2037" t="n">
        <v>38.46</v>
      </c>
      <c r="O2037" t="n">
        <v>23926.69</v>
      </c>
      <c r="P2037" t="n">
        <v>287.85</v>
      </c>
      <c r="Q2037" t="n">
        <v>452.58</v>
      </c>
      <c r="R2037" t="n">
        <v>73.97</v>
      </c>
      <c r="S2037" t="n">
        <v>57.64</v>
      </c>
      <c r="T2037" t="n">
        <v>6056.65</v>
      </c>
      <c r="U2037" t="n">
        <v>0.78</v>
      </c>
      <c r="V2037" t="n">
        <v>0.88</v>
      </c>
      <c r="W2037" t="n">
        <v>6.81</v>
      </c>
      <c r="X2037" t="n">
        <v>0.35</v>
      </c>
      <c r="Y2037" t="n">
        <v>1</v>
      </c>
      <c r="Z2037" t="n">
        <v>10</v>
      </c>
    </row>
    <row r="2038">
      <c r="A2038" t="n">
        <v>66</v>
      </c>
      <c r="B2038" t="n">
        <v>85</v>
      </c>
      <c r="C2038" t="inlineStr">
        <is>
          <t xml:space="preserve">CONCLUIDO	</t>
        </is>
      </c>
      <c r="D2038" t="n">
        <v>3.7184</v>
      </c>
      <c r="E2038" t="n">
        <v>26.89</v>
      </c>
      <c r="F2038" t="n">
        <v>24.08</v>
      </c>
      <c r="G2038" t="n">
        <v>111.14</v>
      </c>
      <c r="H2038" t="n">
        <v>1.61</v>
      </c>
      <c r="I2038" t="n">
        <v>13</v>
      </c>
      <c r="J2038" t="n">
        <v>192.49</v>
      </c>
      <c r="K2038" t="n">
        <v>51.39</v>
      </c>
      <c r="L2038" t="n">
        <v>17.5</v>
      </c>
      <c r="M2038" t="n">
        <v>11</v>
      </c>
      <c r="N2038" t="n">
        <v>38.59</v>
      </c>
      <c r="O2038" t="n">
        <v>23974.06</v>
      </c>
      <c r="P2038" t="n">
        <v>288.47</v>
      </c>
      <c r="Q2038" t="n">
        <v>452.55</v>
      </c>
      <c r="R2038" t="n">
        <v>73.84</v>
      </c>
      <c r="S2038" t="n">
        <v>57.64</v>
      </c>
      <c r="T2038" t="n">
        <v>5992.4</v>
      </c>
      <c r="U2038" t="n">
        <v>0.78</v>
      </c>
      <c r="V2038" t="n">
        <v>0.88</v>
      </c>
      <c r="W2038" t="n">
        <v>6.82</v>
      </c>
      <c r="X2038" t="n">
        <v>0.36</v>
      </c>
      <c r="Y2038" t="n">
        <v>1</v>
      </c>
      <c r="Z2038" t="n">
        <v>10</v>
      </c>
    </row>
    <row r="2039">
      <c r="A2039" t="n">
        <v>67</v>
      </c>
      <c r="B2039" t="n">
        <v>85</v>
      </c>
      <c r="C2039" t="inlineStr">
        <is>
          <t xml:space="preserve">CONCLUIDO	</t>
        </is>
      </c>
      <c r="D2039" t="n">
        <v>3.7213</v>
      </c>
      <c r="E2039" t="n">
        <v>26.87</v>
      </c>
      <c r="F2039" t="n">
        <v>24.06</v>
      </c>
      <c r="G2039" t="n">
        <v>111.04</v>
      </c>
      <c r="H2039" t="n">
        <v>1.63</v>
      </c>
      <c r="I2039" t="n">
        <v>13</v>
      </c>
      <c r="J2039" t="n">
        <v>192.87</v>
      </c>
      <c r="K2039" t="n">
        <v>51.39</v>
      </c>
      <c r="L2039" t="n">
        <v>17.75</v>
      </c>
      <c r="M2039" t="n">
        <v>11</v>
      </c>
      <c r="N2039" t="n">
        <v>38.73</v>
      </c>
      <c r="O2039" t="n">
        <v>24021.47</v>
      </c>
      <c r="P2039" t="n">
        <v>288.69</v>
      </c>
      <c r="Q2039" t="n">
        <v>452.61</v>
      </c>
      <c r="R2039" t="n">
        <v>73.23</v>
      </c>
      <c r="S2039" t="n">
        <v>57.64</v>
      </c>
      <c r="T2039" t="n">
        <v>5686.82</v>
      </c>
      <c r="U2039" t="n">
        <v>0.79</v>
      </c>
      <c r="V2039" t="n">
        <v>0.88</v>
      </c>
      <c r="W2039" t="n">
        <v>6.82</v>
      </c>
      <c r="X2039" t="n">
        <v>0.33</v>
      </c>
      <c r="Y2039" t="n">
        <v>1</v>
      </c>
      <c r="Z2039" t="n">
        <v>10</v>
      </c>
    </row>
    <row r="2040">
      <c r="A2040" t="n">
        <v>68</v>
      </c>
      <c r="B2040" t="n">
        <v>85</v>
      </c>
      <c r="C2040" t="inlineStr">
        <is>
          <t xml:space="preserve">CONCLUIDO	</t>
        </is>
      </c>
      <c r="D2040" t="n">
        <v>3.7198</v>
      </c>
      <c r="E2040" t="n">
        <v>26.88</v>
      </c>
      <c r="F2040" t="n">
        <v>24.07</v>
      </c>
      <c r="G2040" t="n">
        <v>111.09</v>
      </c>
      <c r="H2040" t="n">
        <v>1.65</v>
      </c>
      <c r="I2040" t="n">
        <v>13</v>
      </c>
      <c r="J2040" t="n">
        <v>193.26</v>
      </c>
      <c r="K2040" t="n">
        <v>51.39</v>
      </c>
      <c r="L2040" t="n">
        <v>18</v>
      </c>
      <c r="M2040" t="n">
        <v>11</v>
      </c>
      <c r="N2040" t="n">
        <v>38.86</v>
      </c>
      <c r="O2040" t="n">
        <v>24068.93</v>
      </c>
      <c r="P2040" t="n">
        <v>288.59</v>
      </c>
      <c r="Q2040" t="n">
        <v>452.56</v>
      </c>
      <c r="R2040" t="n">
        <v>73.66</v>
      </c>
      <c r="S2040" t="n">
        <v>57.64</v>
      </c>
      <c r="T2040" t="n">
        <v>5904.5</v>
      </c>
      <c r="U2040" t="n">
        <v>0.78</v>
      </c>
      <c r="V2040" t="n">
        <v>0.88</v>
      </c>
      <c r="W2040" t="n">
        <v>6.81</v>
      </c>
      <c r="X2040" t="n">
        <v>0.35</v>
      </c>
      <c r="Y2040" t="n">
        <v>1</v>
      </c>
      <c r="Z2040" t="n">
        <v>10</v>
      </c>
    </row>
    <row r="2041">
      <c r="A2041" t="n">
        <v>69</v>
      </c>
      <c r="B2041" t="n">
        <v>85</v>
      </c>
      <c r="C2041" t="inlineStr">
        <is>
          <t xml:space="preserve">CONCLUIDO	</t>
        </is>
      </c>
      <c r="D2041" t="n">
        <v>3.7213</v>
      </c>
      <c r="E2041" t="n">
        <v>26.87</v>
      </c>
      <c r="F2041" t="n">
        <v>24.06</v>
      </c>
      <c r="G2041" t="n">
        <v>111.04</v>
      </c>
      <c r="H2041" t="n">
        <v>1.67</v>
      </c>
      <c r="I2041" t="n">
        <v>13</v>
      </c>
      <c r="J2041" t="n">
        <v>193.64</v>
      </c>
      <c r="K2041" t="n">
        <v>51.39</v>
      </c>
      <c r="L2041" t="n">
        <v>18.25</v>
      </c>
      <c r="M2041" t="n">
        <v>11</v>
      </c>
      <c r="N2041" t="n">
        <v>39</v>
      </c>
      <c r="O2041" t="n">
        <v>24116.44</v>
      </c>
      <c r="P2041" t="n">
        <v>287.52</v>
      </c>
      <c r="Q2041" t="n">
        <v>452.55</v>
      </c>
      <c r="R2041" t="n">
        <v>73.22</v>
      </c>
      <c r="S2041" t="n">
        <v>57.64</v>
      </c>
      <c r="T2041" t="n">
        <v>5683.84</v>
      </c>
      <c r="U2041" t="n">
        <v>0.79</v>
      </c>
      <c r="V2041" t="n">
        <v>0.88</v>
      </c>
      <c r="W2041" t="n">
        <v>6.82</v>
      </c>
      <c r="X2041" t="n">
        <v>0.34</v>
      </c>
      <c r="Y2041" t="n">
        <v>1</v>
      </c>
      <c r="Z2041" t="n">
        <v>10</v>
      </c>
    </row>
    <row r="2042">
      <c r="A2042" t="n">
        <v>70</v>
      </c>
      <c r="B2042" t="n">
        <v>85</v>
      </c>
      <c r="C2042" t="inlineStr">
        <is>
          <t xml:space="preserve">CONCLUIDO	</t>
        </is>
      </c>
      <c r="D2042" t="n">
        <v>3.7197</v>
      </c>
      <c r="E2042" t="n">
        <v>26.88</v>
      </c>
      <c r="F2042" t="n">
        <v>24.07</v>
      </c>
      <c r="G2042" t="n">
        <v>111.09</v>
      </c>
      <c r="H2042" t="n">
        <v>1.69</v>
      </c>
      <c r="I2042" t="n">
        <v>13</v>
      </c>
      <c r="J2042" t="n">
        <v>194.03</v>
      </c>
      <c r="K2042" t="n">
        <v>51.39</v>
      </c>
      <c r="L2042" t="n">
        <v>18.5</v>
      </c>
      <c r="M2042" t="n">
        <v>11</v>
      </c>
      <c r="N2042" t="n">
        <v>39.13</v>
      </c>
      <c r="O2042" t="n">
        <v>24163.99</v>
      </c>
      <c r="P2042" t="n">
        <v>286.36</v>
      </c>
      <c r="Q2042" t="n">
        <v>452.59</v>
      </c>
      <c r="R2042" t="n">
        <v>73.67</v>
      </c>
      <c r="S2042" t="n">
        <v>57.64</v>
      </c>
      <c r="T2042" t="n">
        <v>5906.87</v>
      </c>
      <c r="U2042" t="n">
        <v>0.78</v>
      </c>
      <c r="V2042" t="n">
        <v>0.88</v>
      </c>
      <c r="W2042" t="n">
        <v>6.81</v>
      </c>
      <c r="X2042" t="n">
        <v>0.35</v>
      </c>
      <c r="Y2042" t="n">
        <v>1</v>
      </c>
      <c r="Z2042" t="n">
        <v>10</v>
      </c>
    </row>
    <row r="2043">
      <c r="A2043" t="n">
        <v>71</v>
      </c>
      <c r="B2043" t="n">
        <v>85</v>
      </c>
      <c r="C2043" t="inlineStr">
        <is>
          <t xml:space="preserve">CONCLUIDO	</t>
        </is>
      </c>
      <c r="D2043" t="n">
        <v>3.731</v>
      </c>
      <c r="E2043" t="n">
        <v>26.8</v>
      </c>
      <c r="F2043" t="n">
        <v>24.02</v>
      </c>
      <c r="G2043" t="n">
        <v>120.12</v>
      </c>
      <c r="H2043" t="n">
        <v>1.71</v>
      </c>
      <c r="I2043" t="n">
        <v>12</v>
      </c>
      <c r="J2043" t="n">
        <v>194.41</v>
      </c>
      <c r="K2043" t="n">
        <v>51.39</v>
      </c>
      <c r="L2043" t="n">
        <v>18.75</v>
      </c>
      <c r="M2043" t="n">
        <v>10</v>
      </c>
      <c r="N2043" t="n">
        <v>39.27</v>
      </c>
      <c r="O2043" t="n">
        <v>24211.59</v>
      </c>
      <c r="P2043" t="n">
        <v>285.46</v>
      </c>
      <c r="Q2043" t="n">
        <v>452.61</v>
      </c>
      <c r="R2043" t="n">
        <v>72.13</v>
      </c>
      <c r="S2043" t="n">
        <v>57.64</v>
      </c>
      <c r="T2043" t="n">
        <v>5142.33</v>
      </c>
      <c r="U2043" t="n">
        <v>0.8</v>
      </c>
      <c r="V2043" t="n">
        <v>0.88</v>
      </c>
      <c r="W2043" t="n">
        <v>6.81</v>
      </c>
      <c r="X2043" t="n">
        <v>0.3</v>
      </c>
      <c r="Y2043" t="n">
        <v>1</v>
      </c>
      <c r="Z2043" t="n">
        <v>10</v>
      </c>
    </row>
    <row r="2044">
      <c r="A2044" t="n">
        <v>72</v>
      </c>
      <c r="B2044" t="n">
        <v>85</v>
      </c>
      <c r="C2044" t="inlineStr">
        <is>
          <t xml:space="preserve">CONCLUIDO	</t>
        </is>
      </c>
      <c r="D2044" t="n">
        <v>3.7307</v>
      </c>
      <c r="E2044" t="n">
        <v>26.8</v>
      </c>
      <c r="F2044" t="n">
        <v>24.03</v>
      </c>
      <c r="G2044" t="n">
        <v>120.13</v>
      </c>
      <c r="H2044" t="n">
        <v>1.73</v>
      </c>
      <c r="I2044" t="n">
        <v>12</v>
      </c>
      <c r="J2044" t="n">
        <v>194.8</v>
      </c>
      <c r="K2044" t="n">
        <v>51.39</v>
      </c>
      <c r="L2044" t="n">
        <v>19</v>
      </c>
      <c r="M2044" t="n">
        <v>10</v>
      </c>
      <c r="N2044" t="n">
        <v>39.41</v>
      </c>
      <c r="O2044" t="n">
        <v>24259.23</v>
      </c>
      <c r="P2044" t="n">
        <v>285.72</v>
      </c>
      <c r="Q2044" t="n">
        <v>452.61</v>
      </c>
      <c r="R2044" t="n">
        <v>72.09</v>
      </c>
      <c r="S2044" t="n">
        <v>57.64</v>
      </c>
      <c r="T2044" t="n">
        <v>5125.11</v>
      </c>
      <c r="U2044" t="n">
        <v>0.8</v>
      </c>
      <c r="V2044" t="n">
        <v>0.88</v>
      </c>
      <c r="W2044" t="n">
        <v>6.81</v>
      </c>
      <c r="X2044" t="n">
        <v>0.3</v>
      </c>
      <c r="Y2044" t="n">
        <v>1</v>
      </c>
      <c r="Z2044" t="n">
        <v>10</v>
      </c>
    </row>
    <row r="2045">
      <c r="A2045" t="n">
        <v>73</v>
      </c>
      <c r="B2045" t="n">
        <v>85</v>
      </c>
      <c r="C2045" t="inlineStr">
        <is>
          <t xml:space="preserve">CONCLUIDO	</t>
        </is>
      </c>
      <c r="D2045" t="n">
        <v>3.7304</v>
      </c>
      <c r="E2045" t="n">
        <v>26.81</v>
      </c>
      <c r="F2045" t="n">
        <v>24.03</v>
      </c>
      <c r="G2045" t="n">
        <v>120.14</v>
      </c>
      <c r="H2045" t="n">
        <v>1.75</v>
      </c>
      <c r="I2045" t="n">
        <v>12</v>
      </c>
      <c r="J2045" t="n">
        <v>195.19</v>
      </c>
      <c r="K2045" t="n">
        <v>51.39</v>
      </c>
      <c r="L2045" t="n">
        <v>19.25</v>
      </c>
      <c r="M2045" t="n">
        <v>10</v>
      </c>
      <c r="N2045" t="n">
        <v>39.54</v>
      </c>
      <c r="O2045" t="n">
        <v>24306.92</v>
      </c>
      <c r="P2045" t="n">
        <v>285.87</v>
      </c>
      <c r="Q2045" t="n">
        <v>452.56</v>
      </c>
      <c r="R2045" t="n">
        <v>72.13</v>
      </c>
      <c r="S2045" t="n">
        <v>57.64</v>
      </c>
      <c r="T2045" t="n">
        <v>5142.12</v>
      </c>
      <c r="U2045" t="n">
        <v>0.8</v>
      </c>
      <c r="V2045" t="n">
        <v>0.88</v>
      </c>
      <c r="W2045" t="n">
        <v>6.81</v>
      </c>
      <c r="X2045" t="n">
        <v>0.3</v>
      </c>
      <c r="Y2045" t="n">
        <v>1</v>
      </c>
      <c r="Z2045" t="n">
        <v>10</v>
      </c>
    </row>
    <row r="2046">
      <c r="A2046" t="n">
        <v>74</v>
      </c>
      <c r="B2046" t="n">
        <v>85</v>
      </c>
      <c r="C2046" t="inlineStr">
        <is>
          <t xml:space="preserve">CONCLUIDO	</t>
        </is>
      </c>
      <c r="D2046" t="n">
        <v>3.7291</v>
      </c>
      <c r="E2046" t="n">
        <v>26.82</v>
      </c>
      <c r="F2046" t="n">
        <v>24.04</v>
      </c>
      <c r="G2046" t="n">
        <v>120.18</v>
      </c>
      <c r="H2046" t="n">
        <v>1.77</v>
      </c>
      <c r="I2046" t="n">
        <v>12</v>
      </c>
      <c r="J2046" t="n">
        <v>195.57</v>
      </c>
      <c r="K2046" t="n">
        <v>51.39</v>
      </c>
      <c r="L2046" t="n">
        <v>19.5</v>
      </c>
      <c r="M2046" t="n">
        <v>10</v>
      </c>
      <c r="N2046" t="n">
        <v>39.68</v>
      </c>
      <c r="O2046" t="n">
        <v>24354.66</v>
      </c>
      <c r="P2046" t="n">
        <v>285.91</v>
      </c>
      <c r="Q2046" t="n">
        <v>452.58</v>
      </c>
      <c r="R2046" t="n">
        <v>72.51000000000001</v>
      </c>
      <c r="S2046" t="n">
        <v>57.64</v>
      </c>
      <c r="T2046" t="n">
        <v>5333.26</v>
      </c>
      <c r="U2046" t="n">
        <v>0.79</v>
      </c>
      <c r="V2046" t="n">
        <v>0.88</v>
      </c>
      <c r="W2046" t="n">
        <v>6.81</v>
      </c>
      <c r="X2046" t="n">
        <v>0.31</v>
      </c>
      <c r="Y2046" t="n">
        <v>1</v>
      </c>
      <c r="Z2046" t="n">
        <v>10</v>
      </c>
    </row>
    <row r="2047">
      <c r="A2047" t="n">
        <v>75</v>
      </c>
      <c r="B2047" t="n">
        <v>85</v>
      </c>
      <c r="C2047" t="inlineStr">
        <is>
          <t xml:space="preserve">CONCLUIDO	</t>
        </is>
      </c>
      <c r="D2047" t="n">
        <v>3.7292</v>
      </c>
      <c r="E2047" t="n">
        <v>26.82</v>
      </c>
      <c r="F2047" t="n">
        <v>24.04</v>
      </c>
      <c r="G2047" t="n">
        <v>120.18</v>
      </c>
      <c r="H2047" t="n">
        <v>1.79</v>
      </c>
      <c r="I2047" t="n">
        <v>12</v>
      </c>
      <c r="J2047" t="n">
        <v>195.96</v>
      </c>
      <c r="K2047" t="n">
        <v>51.39</v>
      </c>
      <c r="L2047" t="n">
        <v>19.75</v>
      </c>
      <c r="M2047" t="n">
        <v>10</v>
      </c>
      <c r="N2047" t="n">
        <v>39.82</v>
      </c>
      <c r="O2047" t="n">
        <v>24402.44</v>
      </c>
      <c r="P2047" t="n">
        <v>285.54</v>
      </c>
      <c r="Q2047" t="n">
        <v>452.58</v>
      </c>
      <c r="R2047" t="n">
        <v>72.45</v>
      </c>
      <c r="S2047" t="n">
        <v>57.64</v>
      </c>
      <c r="T2047" t="n">
        <v>5303.8</v>
      </c>
      <c r="U2047" t="n">
        <v>0.8</v>
      </c>
      <c r="V2047" t="n">
        <v>0.88</v>
      </c>
      <c r="W2047" t="n">
        <v>6.82</v>
      </c>
      <c r="X2047" t="n">
        <v>0.31</v>
      </c>
      <c r="Y2047" t="n">
        <v>1</v>
      </c>
      <c r="Z2047" t="n">
        <v>10</v>
      </c>
    </row>
    <row r="2048">
      <c r="A2048" t="n">
        <v>76</v>
      </c>
      <c r="B2048" t="n">
        <v>85</v>
      </c>
      <c r="C2048" t="inlineStr">
        <is>
          <t xml:space="preserve">CONCLUIDO	</t>
        </is>
      </c>
      <c r="D2048" t="n">
        <v>3.7291</v>
      </c>
      <c r="E2048" t="n">
        <v>26.82</v>
      </c>
      <c r="F2048" t="n">
        <v>24.04</v>
      </c>
      <c r="G2048" t="n">
        <v>120.18</v>
      </c>
      <c r="H2048" t="n">
        <v>1.81</v>
      </c>
      <c r="I2048" t="n">
        <v>12</v>
      </c>
      <c r="J2048" t="n">
        <v>196.35</v>
      </c>
      <c r="K2048" t="n">
        <v>51.39</v>
      </c>
      <c r="L2048" t="n">
        <v>20</v>
      </c>
      <c r="M2048" t="n">
        <v>10</v>
      </c>
      <c r="N2048" t="n">
        <v>39.96</v>
      </c>
      <c r="O2048" t="n">
        <v>24450.27</v>
      </c>
      <c r="P2048" t="n">
        <v>284.68</v>
      </c>
      <c r="Q2048" t="n">
        <v>452.56</v>
      </c>
      <c r="R2048" t="n">
        <v>72.59</v>
      </c>
      <c r="S2048" t="n">
        <v>57.64</v>
      </c>
      <c r="T2048" t="n">
        <v>5375.02</v>
      </c>
      <c r="U2048" t="n">
        <v>0.79</v>
      </c>
      <c r="V2048" t="n">
        <v>0.88</v>
      </c>
      <c r="W2048" t="n">
        <v>6.81</v>
      </c>
      <c r="X2048" t="n">
        <v>0.31</v>
      </c>
      <c r="Y2048" t="n">
        <v>1</v>
      </c>
      <c r="Z2048" t="n">
        <v>10</v>
      </c>
    </row>
    <row r="2049">
      <c r="A2049" t="n">
        <v>77</v>
      </c>
      <c r="B2049" t="n">
        <v>85</v>
      </c>
      <c r="C2049" t="inlineStr">
        <is>
          <t xml:space="preserve">CONCLUIDO	</t>
        </is>
      </c>
      <c r="D2049" t="n">
        <v>3.7278</v>
      </c>
      <c r="E2049" t="n">
        <v>26.83</v>
      </c>
      <c r="F2049" t="n">
        <v>24.05</v>
      </c>
      <c r="G2049" t="n">
        <v>120.23</v>
      </c>
      <c r="H2049" t="n">
        <v>1.83</v>
      </c>
      <c r="I2049" t="n">
        <v>12</v>
      </c>
      <c r="J2049" t="n">
        <v>196.74</v>
      </c>
      <c r="K2049" t="n">
        <v>51.39</v>
      </c>
      <c r="L2049" t="n">
        <v>20.25</v>
      </c>
      <c r="M2049" t="n">
        <v>10</v>
      </c>
      <c r="N2049" t="n">
        <v>40.09</v>
      </c>
      <c r="O2049" t="n">
        <v>24498.15</v>
      </c>
      <c r="P2049" t="n">
        <v>283.78</v>
      </c>
      <c r="Q2049" t="n">
        <v>452.58</v>
      </c>
      <c r="R2049" t="n">
        <v>72.83</v>
      </c>
      <c r="S2049" t="n">
        <v>57.64</v>
      </c>
      <c r="T2049" t="n">
        <v>5493.69</v>
      </c>
      <c r="U2049" t="n">
        <v>0.79</v>
      </c>
      <c r="V2049" t="n">
        <v>0.88</v>
      </c>
      <c r="W2049" t="n">
        <v>6.81</v>
      </c>
      <c r="X2049" t="n">
        <v>0.32</v>
      </c>
      <c r="Y2049" t="n">
        <v>1</v>
      </c>
      <c r="Z2049" t="n">
        <v>10</v>
      </c>
    </row>
    <row r="2050">
      <c r="A2050" t="n">
        <v>78</v>
      </c>
      <c r="B2050" t="n">
        <v>85</v>
      </c>
      <c r="C2050" t="inlineStr">
        <is>
          <t xml:space="preserve">CONCLUIDO	</t>
        </is>
      </c>
      <c r="D2050" t="n">
        <v>3.7382</v>
      </c>
      <c r="E2050" t="n">
        <v>26.75</v>
      </c>
      <c r="F2050" t="n">
        <v>24.01</v>
      </c>
      <c r="G2050" t="n">
        <v>130.94</v>
      </c>
      <c r="H2050" t="n">
        <v>1.85</v>
      </c>
      <c r="I2050" t="n">
        <v>11</v>
      </c>
      <c r="J2050" t="n">
        <v>197.12</v>
      </c>
      <c r="K2050" t="n">
        <v>51.39</v>
      </c>
      <c r="L2050" t="n">
        <v>20.5</v>
      </c>
      <c r="M2050" t="n">
        <v>9</v>
      </c>
      <c r="N2050" t="n">
        <v>40.23</v>
      </c>
      <c r="O2050" t="n">
        <v>24546.08</v>
      </c>
      <c r="P2050" t="n">
        <v>283.24</v>
      </c>
      <c r="Q2050" t="n">
        <v>452.6</v>
      </c>
      <c r="R2050" t="n">
        <v>71.29000000000001</v>
      </c>
      <c r="S2050" t="n">
        <v>57.64</v>
      </c>
      <c r="T2050" t="n">
        <v>4729.94</v>
      </c>
      <c r="U2050" t="n">
        <v>0.8100000000000001</v>
      </c>
      <c r="V2050" t="n">
        <v>0.88</v>
      </c>
      <c r="W2050" t="n">
        <v>6.82</v>
      </c>
      <c r="X2050" t="n">
        <v>0.28</v>
      </c>
      <c r="Y2050" t="n">
        <v>1</v>
      </c>
      <c r="Z2050" t="n">
        <v>10</v>
      </c>
    </row>
    <row r="2051">
      <c r="A2051" t="n">
        <v>79</v>
      </c>
      <c r="B2051" t="n">
        <v>85</v>
      </c>
      <c r="C2051" t="inlineStr">
        <is>
          <t xml:space="preserve">CONCLUIDO	</t>
        </is>
      </c>
      <c r="D2051" t="n">
        <v>3.7384</v>
      </c>
      <c r="E2051" t="n">
        <v>26.75</v>
      </c>
      <c r="F2051" t="n">
        <v>24</v>
      </c>
      <c r="G2051" t="n">
        <v>130.93</v>
      </c>
      <c r="H2051" t="n">
        <v>1.87</v>
      </c>
      <c r="I2051" t="n">
        <v>11</v>
      </c>
      <c r="J2051" t="n">
        <v>197.51</v>
      </c>
      <c r="K2051" t="n">
        <v>51.39</v>
      </c>
      <c r="L2051" t="n">
        <v>20.75</v>
      </c>
      <c r="M2051" t="n">
        <v>9</v>
      </c>
      <c r="N2051" t="n">
        <v>40.37</v>
      </c>
      <c r="O2051" t="n">
        <v>24594.05</v>
      </c>
      <c r="P2051" t="n">
        <v>283.4</v>
      </c>
      <c r="Q2051" t="n">
        <v>452.58</v>
      </c>
      <c r="R2051" t="n">
        <v>71.48999999999999</v>
      </c>
      <c r="S2051" t="n">
        <v>57.64</v>
      </c>
      <c r="T2051" t="n">
        <v>4828.41</v>
      </c>
      <c r="U2051" t="n">
        <v>0.8100000000000001</v>
      </c>
      <c r="V2051" t="n">
        <v>0.88</v>
      </c>
      <c r="W2051" t="n">
        <v>6.81</v>
      </c>
      <c r="X2051" t="n">
        <v>0.28</v>
      </c>
      <c r="Y2051" t="n">
        <v>1</v>
      </c>
      <c r="Z2051" t="n">
        <v>10</v>
      </c>
    </row>
    <row r="2052">
      <c r="A2052" t="n">
        <v>80</v>
      </c>
      <c r="B2052" t="n">
        <v>85</v>
      </c>
      <c r="C2052" t="inlineStr">
        <is>
          <t xml:space="preserve">CONCLUIDO	</t>
        </is>
      </c>
      <c r="D2052" t="n">
        <v>3.7381</v>
      </c>
      <c r="E2052" t="n">
        <v>26.75</v>
      </c>
      <c r="F2052" t="n">
        <v>24.01</v>
      </c>
      <c r="G2052" t="n">
        <v>130.94</v>
      </c>
      <c r="H2052" t="n">
        <v>1.88</v>
      </c>
      <c r="I2052" t="n">
        <v>11</v>
      </c>
      <c r="J2052" t="n">
        <v>197.9</v>
      </c>
      <c r="K2052" t="n">
        <v>51.39</v>
      </c>
      <c r="L2052" t="n">
        <v>21</v>
      </c>
      <c r="M2052" t="n">
        <v>9</v>
      </c>
      <c r="N2052" t="n">
        <v>40.51</v>
      </c>
      <c r="O2052" t="n">
        <v>24642.07</v>
      </c>
      <c r="P2052" t="n">
        <v>283.51</v>
      </c>
      <c r="Q2052" t="n">
        <v>452.57</v>
      </c>
      <c r="R2052" t="n">
        <v>71.42</v>
      </c>
      <c r="S2052" t="n">
        <v>57.64</v>
      </c>
      <c r="T2052" t="n">
        <v>4792.2</v>
      </c>
      <c r="U2052" t="n">
        <v>0.8100000000000001</v>
      </c>
      <c r="V2052" t="n">
        <v>0.88</v>
      </c>
      <c r="W2052" t="n">
        <v>6.81</v>
      </c>
      <c r="X2052" t="n">
        <v>0.28</v>
      </c>
      <c r="Y2052" t="n">
        <v>1</v>
      </c>
      <c r="Z2052" t="n">
        <v>10</v>
      </c>
    </row>
    <row r="2053">
      <c r="A2053" t="n">
        <v>81</v>
      </c>
      <c r="B2053" t="n">
        <v>85</v>
      </c>
      <c r="C2053" t="inlineStr">
        <is>
          <t xml:space="preserve">CONCLUIDO	</t>
        </is>
      </c>
      <c r="D2053" t="n">
        <v>3.7388</v>
      </c>
      <c r="E2053" t="n">
        <v>26.75</v>
      </c>
      <c r="F2053" t="n">
        <v>24</v>
      </c>
      <c r="G2053" t="n">
        <v>130.92</v>
      </c>
      <c r="H2053" t="n">
        <v>1.9</v>
      </c>
      <c r="I2053" t="n">
        <v>11</v>
      </c>
      <c r="J2053" t="n">
        <v>198.29</v>
      </c>
      <c r="K2053" t="n">
        <v>51.39</v>
      </c>
      <c r="L2053" t="n">
        <v>21.25</v>
      </c>
      <c r="M2053" t="n">
        <v>9</v>
      </c>
      <c r="N2053" t="n">
        <v>40.65</v>
      </c>
      <c r="O2053" t="n">
        <v>24690.13</v>
      </c>
      <c r="P2053" t="n">
        <v>283.16</v>
      </c>
      <c r="Q2053" t="n">
        <v>452.55</v>
      </c>
      <c r="R2053" t="n">
        <v>71.41</v>
      </c>
      <c r="S2053" t="n">
        <v>57.64</v>
      </c>
      <c r="T2053" t="n">
        <v>4787.46</v>
      </c>
      <c r="U2053" t="n">
        <v>0.8100000000000001</v>
      </c>
      <c r="V2053" t="n">
        <v>0.88</v>
      </c>
      <c r="W2053" t="n">
        <v>6.81</v>
      </c>
      <c r="X2053" t="n">
        <v>0.28</v>
      </c>
      <c r="Y2053" t="n">
        <v>1</v>
      </c>
      <c r="Z2053" t="n">
        <v>10</v>
      </c>
    </row>
    <row r="2054">
      <c r="A2054" t="n">
        <v>82</v>
      </c>
      <c r="B2054" t="n">
        <v>85</v>
      </c>
      <c r="C2054" t="inlineStr">
        <is>
          <t xml:space="preserve">CONCLUIDO	</t>
        </is>
      </c>
      <c r="D2054" t="n">
        <v>3.7369</v>
      </c>
      <c r="E2054" t="n">
        <v>26.76</v>
      </c>
      <c r="F2054" t="n">
        <v>24.01</v>
      </c>
      <c r="G2054" t="n">
        <v>130.99</v>
      </c>
      <c r="H2054" t="n">
        <v>1.92</v>
      </c>
      <c r="I2054" t="n">
        <v>11</v>
      </c>
      <c r="J2054" t="n">
        <v>198.68</v>
      </c>
      <c r="K2054" t="n">
        <v>51.39</v>
      </c>
      <c r="L2054" t="n">
        <v>21.5</v>
      </c>
      <c r="M2054" t="n">
        <v>9</v>
      </c>
      <c r="N2054" t="n">
        <v>40.79</v>
      </c>
      <c r="O2054" t="n">
        <v>24738.25</v>
      </c>
      <c r="P2054" t="n">
        <v>282.86</v>
      </c>
      <c r="Q2054" t="n">
        <v>452.56</v>
      </c>
      <c r="R2054" t="n">
        <v>71.73999999999999</v>
      </c>
      <c r="S2054" t="n">
        <v>57.64</v>
      </c>
      <c r="T2054" t="n">
        <v>4953.11</v>
      </c>
      <c r="U2054" t="n">
        <v>0.8</v>
      </c>
      <c r="V2054" t="n">
        <v>0.88</v>
      </c>
      <c r="W2054" t="n">
        <v>6.81</v>
      </c>
      <c r="X2054" t="n">
        <v>0.29</v>
      </c>
      <c r="Y2054" t="n">
        <v>1</v>
      </c>
      <c r="Z2054" t="n">
        <v>10</v>
      </c>
    </row>
    <row r="2055">
      <c r="A2055" t="n">
        <v>83</v>
      </c>
      <c r="B2055" t="n">
        <v>85</v>
      </c>
      <c r="C2055" t="inlineStr">
        <is>
          <t xml:space="preserve">CONCLUIDO	</t>
        </is>
      </c>
      <c r="D2055" t="n">
        <v>3.7396</v>
      </c>
      <c r="E2055" t="n">
        <v>26.74</v>
      </c>
      <c r="F2055" t="n">
        <v>24</v>
      </c>
      <c r="G2055" t="n">
        <v>130.89</v>
      </c>
      <c r="H2055" t="n">
        <v>1.94</v>
      </c>
      <c r="I2055" t="n">
        <v>11</v>
      </c>
      <c r="J2055" t="n">
        <v>199.07</v>
      </c>
      <c r="K2055" t="n">
        <v>51.39</v>
      </c>
      <c r="L2055" t="n">
        <v>21.75</v>
      </c>
      <c r="M2055" t="n">
        <v>9</v>
      </c>
      <c r="N2055" t="n">
        <v>40.93</v>
      </c>
      <c r="O2055" t="n">
        <v>24786.41</v>
      </c>
      <c r="P2055" t="n">
        <v>282.46</v>
      </c>
      <c r="Q2055" t="n">
        <v>452.63</v>
      </c>
      <c r="R2055" t="n">
        <v>71.18000000000001</v>
      </c>
      <c r="S2055" t="n">
        <v>57.64</v>
      </c>
      <c r="T2055" t="n">
        <v>4672.07</v>
      </c>
      <c r="U2055" t="n">
        <v>0.8100000000000001</v>
      </c>
      <c r="V2055" t="n">
        <v>0.88</v>
      </c>
      <c r="W2055" t="n">
        <v>6.81</v>
      </c>
      <c r="X2055" t="n">
        <v>0.27</v>
      </c>
      <c r="Y2055" t="n">
        <v>1</v>
      </c>
      <c r="Z2055" t="n">
        <v>10</v>
      </c>
    </row>
    <row r="2056">
      <c r="A2056" t="n">
        <v>84</v>
      </c>
      <c r="B2056" t="n">
        <v>85</v>
      </c>
      <c r="C2056" t="inlineStr">
        <is>
          <t xml:space="preserve">CONCLUIDO	</t>
        </is>
      </c>
      <c r="D2056" t="n">
        <v>3.7391</v>
      </c>
      <c r="E2056" t="n">
        <v>26.74</v>
      </c>
      <c r="F2056" t="n">
        <v>24</v>
      </c>
      <c r="G2056" t="n">
        <v>130.91</v>
      </c>
      <c r="H2056" t="n">
        <v>1.96</v>
      </c>
      <c r="I2056" t="n">
        <v>11</v>
      </c>
      <c r="J2056" t="n">
        <v>199.46</v>
      </c>
      <c r="K2056" t="n">
        <v>51.39</v>
      </c>
      <c r="L2056" t="n">
        <v>22</v>
      </c>
      <c r="M2056" t="n">
        <v>9</v>
      </c>
      <c r="N2056" t="n">
        <v>41.07</v>
      </c>
      <c r="O2056" t="n">
        <v>24834.62</v>
      </c>
      <c r="P2056" t="n">
        <v>281.51</v>
      </c>
      <c r="Q2056" t="n">
        <v>452.63</v>
      </c>
      <c r="R2056" t="n">
        <v>71.3</v>
      </c>
      <c r="S2056" t="n">
        <v>57.64</v>
      </c>
      <c r="T2056" t="n">
        <v>4732.52</v>
      </c>
      <c r="U2056" t="n">
        <v>0.8100000000000001</v>
      </c>
      <c r="V2056" t="n">
        <v>0.88</v>
      </c>
      <c r="W2056" t="n">
        <v>6.81</v>
      </c>
      <c r="X2056" t="n">
        <v>0.27</v>
      </c>
      <c r="Y2056" t="n">
        <v>1</v>
      </c>
      <c r="Z2056" t="n">
        <v>10</v>
      </c>
    </row>
    <row r="2057">
      <c r="A2057" t="n">
        <v>85</v>
      </c>
      <c r="B2057" t="n">
        <v>85</v>
      </c>
      <c r="C2057" t="inlineStr">
        <is>
          <t xml:space="preserve">CONCLUIDO	</t>
        </is>
      </c>
      <c r="D2057" t="n">
        <v>3.7378</v>
      </c>
      <c r="E2057" t="n">
        <v>26.75</v>
      </c>
      <c r="F2057" t="n">
        <v>24.01</v>
      </c>
      <c r="G2057" t="n">
        <v>130.95</v>
      </c>
      <c r="H2057" t="n">
        <v>1.98</v>
      </c>
      <c r="I2057" t="n">
        <v>11</v>
      </c>
      <c r="J2057" t="n">
        <v>199.86</v>
      </c>
      <c r="K2057" t="n">
        <v>51.39</v>
      </c>
      <c r="L2057" t="n">
        <v>22.25</v>
      </c>
      <c r="M2057" t="n">
        <v>9</v>
      </c>
      <c r="N2057" t="n">
        <v>41.21</v>
      </c>
      <c r="O2057" t="n">
        <v>24882.88</v>
      </c>
      <c r="P2057" t="n">
        <v>280.61</v>
      </c>
      <c r="Q2057" t="n">
        <v>452.58</v>
      </c>
      <c r="R2057" t="n">
        <v>71.69</v>
      </c>
      <c r="S2057" t="n">
        <v>57.64</v>
      </c>
      <c r="T2057" t="n">
        <v>4925.98</v>
      </c>
      <c r="U2057" t="n">
        <v>0.8</v>
      </c>
      <c r="V2057" t="n">
        <v>0.88</v>
      </c>
      <c r="W2057" t="n">
        <v>6.81</v>
      </c>
      <c r="X2057" t="n">
        <v>0.28</v>
      </c>
      <c r="Y2057" t="n">
        <v>1</v>
      </c>
      <c r="Z2057" t="n">
        <v>10</v>
      </c>
    </row>
    <row r="2058">
      <c r="A2058" t="n">
        <v>86</v>
      </c>
      <c r="B2058" t="n">
        <v>85</v>
      </c>
      <c r="C2058" t="inlineStr">
        <is>
          <t xml:space="preserve">CONCLUIDO	</t>
        </is>
      </c>
      <c r="D2058" t="n">
        <v>3.7456</v>
      </c>
      <c r="E2058" t="n">
        <v>26.7</v>
      </c>
      <c r="F2058" t="n">
        <v>23.99</v>
      </c>
      <c r="G2058" t="n">
        <v>143.92</v>
      </c>
      <c r="H2058" t="n">
        <v>2</v>
      </c>
      <c r="I2058" t="n">
        <v>10</v>
      </c>
      <c r="J2058" t="n">
        <v>200.25</v>
      </c>
      <c r="K2058" t="n">
        <v>51.39</v>
      </c>
      <c r="L2058" t="n">
        <v>22.5</v>
      </c>
      <c r="M2058" t="n">
        <v>8</v>
      </c>
      <c r="N2058" t="n">
        <v>41.35</v>
      </c>
      <c r="O2058" t="n">
        <v>24931.18</v>
      </c>
      <c r="P2058" t="n">
        <v>280.45</v>
      </c>
      <c r="Q2058" t="n">
        <v>452.56</v>
      </c>
      <c r="R2058" t="n">
        <v>70.95</v>
      </c>
      <c r="S2058" t="n">
        <v>57.64</v>
      </c>
      <c r="T2058" t="n">
        <v>4563.33</v>
      </c>
      <c r="U2058" t="n">
        <v>0.8100000000000001</v>
      </c>
      <c r="V2058" t="n">
        <v>0.88</v>
      </c>
      <c r="W2058" t="n">
        <v>6.81</v>
      </c>
      <c r="X2058" t="n">
        <v>0.26</v>
      </c>
      <c r="Y2058" t="n">
        <v>1</v>
      </c>
      <c r="Z2058" t="n">
        <v>10</v>
      </c>
    </row>
    <row r="2059">
      <c r="A2059" t="n">
        <v>87</v>
      </c>
      <c r="B2059" t="n">
        <v>85</v>
      </c>
      <c r="C2059" t="inlineStr">
        <is>
          <t xml:space="preserve">CONCLUIDO	</t>
        </is>
      </c>
      <c r="D2059" t="n">
        <v>3.7479</v>
      </c>
      <c r="E2059" t="n">
        <v>26.68</v>
      </c>
      <c r="F2059" t="n">
        <v>23.97</v>
      </c>
      <c r="G2059" t="n">
        <v>143.82</v>
      </c>
      <c r="H2059" t="n">
        <v>2.01</v>
      </c>
      <c r="I2059" t="n">
        <v>10</v>
      </c>
      <c r="J2059" t="n">
        <v>200.64</v>
      </c>
      <c r="K2059" t="n">
        <v>51.39</v>
      </c>
      <c r="L2059" t="n">
        <v>22.75</v>
      </c>
      <c r="M2059" t="n">
        <v>8</v>
      </c>
      <c r="N2059" t="n">
        <v>41.5</v>
      </c>
      <c r="O2059" t="n">
        <v>24979.54</v>
      </c>
      <c r="P2059" t="n">
        <v>280.36</v>
      </c>
      <c r="Q2059" t="n">
        <v>452.61</v>
      </c>
      <c r="R2059" t="n">
        <v>70.28</v>
      </c>
      <c r="S2059" t="n">
        <v>57.64</v>
      </c>
      <c r="T2059" t="n">
        <v>4227.66</v>
      </c>
      <c r="U2059" t="n">
        <v>0.82</v>
      </c>
      <c r="V2059" t="n">
        <v>0.88</v>
      </c>
      <c r="W2059" t="n">
        <v>6.81</v>
      </c>
      <c r="X2059" t="n">
        <v>0.25</v>
      </c>
      <c r="Y2059" t="n">
        <v>1</v>
      </c>
      <c r="Z2059" t="n">
        <v>10</v>
      </c>
    </row>
    <row r="2060">
      <c r="A2060" t="n">
        <v>88</v>
      </c>
      <c r="B2060" t="n">
        <v>85</v>
      </c>
      <c r="C2060" t="inlineStr">
        <is>
          <t xml:space="preserve">CONCLUIDO	</t>
        </is>
      </c>
      <c r="D2060" t="n">
        <v>3.7454</v>
      </c>
      <c r="E2060" t="n">
        <v>26.7</v>
      </c>
      <c r="F2060" t="n">
        <v>23.99</v>
      </c>
      <c r="G2060" t="n">
        <v>143.93</v>
      </c>
      <c r="H2060" t="n">
        <v>2.03</v>
      </c>
      <c r="I2060" t="n">
        <v>10</v>
      </c>
      <c r="J2060" t="n">
        <v>201.03</v>
      </c>
      <c r="K2060" t="n">
        <v>51.39</v>
      </c>
      <c r="L2060" t="n">
        <v>23</v>
      </c>
      <c r="M2060" t="n">
        <v>8</v>
      </c>
      <c r="N2060" t="n">
        <v>41.64</v>
      </c>
      <c r="O2060" t="n">
        <v>25027.94</v>
      </c>
      <c r="P2060" t="n">
        <v>280.48</v>
      </c>
      <c r="Q2060" t="n">
        <v>452.56</v>
      </c>
      <c r="R2060" t="n">
        <v>70.89</v>
      </c>
      <c r="S2060" t="n">
        <v>57.64</v>
      </c>
      <c r="T2060" t="n">
        <v>4530.77</v>
      </c>
      <c r="U2060" t="n">
        <v>0.8100000000000001</v>
      </c>
      <c r="V2060" t="n">
        <v>0.88</v>
      </c>
      <c r="W2060" t="n">
        <v>6.81</v>
      </c>
      <c r="X2060" t="n">
        <v>0.26</v>
      </c>
      <c r="Y2060" t="n">
        <v>1</v>
      </c>
      <c r="Z2060" t="n">
        <v>10</v>
      </c>
    </row>
    <row r="2061">
      <c r="A2061" t="n">
        <v>89</v>
      </c>
      <c r="B2061" t="n">
        <v>85</v>
      </c>
      <c r="C2061" t="inlineStr">
        <is>
          <t xml:space="preserve">CONCLUIDO	</t>
        </is>
      </c>
      <c r="D2061" t="n">
        <v>3.7457</v>
      </c>
      <c r="E2061" t="n">
        <v>26.7</v>
      </c>
      <c r="F2061" t="n">
        <v>23.99</v>
      </c>
      <c r="G2061" t="n">
        <v>143.91</v>
      </c>
      <c r="H2061" t="n">
        <v>2.05</v>
      </c>
      <c r="I2061" t="n">
        <v>10</v>
      </c>
      <c r="J2061" t="n">
        <v>201.42</v>
      </c>
      <c r="K2061" t="n">
        <v>51.39</v>
      </c>
      <c r="L2061" t="n">
        <v>23.25</v>
      </c>
      <c r="M2061" t="n">
        <v>8</v>
      </c>
      <c r="N2061" t="n">
        <v>41.78</v>
      </c>
      <c r="O2061" t="n">
        <v>25076.39</v>
      </c>
      <c r="P2061" t="n">
        <v>280.62</v>
      </c>
      <c r="Q2061" t="n">
        <v>452.62</v>
      </c>
      <c r="R2061" t="n">
        <v>70.84999999999999</v>
      </c>
      <c r="S2061" t="n">
        <v>57.64</v>
      </c>
      <c r="T2061" t="n">
        <v>4512.02</v>
      </c>
      <c r="U2061" t="n">
        <v>0.8100000000000001</v>
      </c>
      <c r="V2061" t="n">
        <v>0.88</v>
      </c>
      <c r="W2061" t="n">
        <v>6.81</v>
      </c>
      <c r="X2061" t="n">
        <v>0.26</v>
      </c>
      <c r="Y2061" t="n">
        <v>1</v>
      </c>
      <c r="Z2061" t="n">
        <v>10</v>
      </c>
    </row>
    <row r="2062">
      <c r="A2062" t="n">
        <v>90</v>
      </c>
      <c r="B2062" t="n">
        <v>85</v>
      </c>
      <c r="C2062" t="inlineStr">
        <is>
          <t xml:space="preserve">CONCLUIDO	</t>
        </is>
      </c>
      <c r="D2062" t="n">
        <v>3.7475</v>
      </c>
      <c r="E2062" t="n">
        <v>26.68</v>
      </c>
      <c r="F2062" t="n">
        <v>23.97</v>
      </c>
      <c r="G2062" t="n">
        <v>143.84</v>
      </c>
      <c r="H2062" t="n">
        <v>2.07</v>
      </c>
      <c r="I2062" t="n">
        <v>10</v>
      </c>
      <c r="J2062" t="n">
        <v>201.82</v>
      </c>
      <c r="K2062" t="n">
        <v>51.39</v>
      </c>
      <c r="L2062" t="n">
        <v>23.5</v>
      </c>
      <c r="M2062" t="n">
        <v>8</v>
      </c>
      <c r="N2062" t="n">
        <v>41.93</v>
      </c>
      <c r="O2062" t="n">
        <v>25124.89</v>
      </c>
      <c r="P2062" t="n">
        <v>279.99</v>
      </c>
      <c r="Q2062" t="n">
        <v>452.58</v>
      </c>
      <c r="R2062" t="n">
        <v>70.38</v>
      </c>
      <c r="S2062" t="n">
        <v>57.64</v>
      </c>
      <c r="T2062" t="n">
        <v>4276.41</v>
      </c>
      <c r="U2062" t="n">
        <v>0.82</v>
      </c>
      <c r="V2062" t="n">
        <v>0.88</v>
      </c>
      <c r="W2062" t="n">
        <v>6.81</v>
      </c>
      <c r="X2062" t="n">
        <v>0.25</v>
      </c>
      <c r="Y2062" t="n">
        <v>1</v>
      </c>
      <c r="Z2062" t="n">
        <v>10</v>
      </c>
    </row>
    <row r="2063">
      <c r="A2063" t="n">
        <v>91</v>
      </c>
      <c r="B2063" t="n">
        <v>85</v>
      </c>
      <c r="C2063" t="inlineStr">
        <is>
          <t xml:space="preserve">CONCLUIDO	</t>
        </is>
      </c>
      <c r="D2063" t="n">
        <v>3.7457</v>
      </c>
      <c r="E2063" t="n">
        <v>26.7</v>
      </c>
      <c r="F2063" t="n">
        <v>23.99</v>
      </c>
      <c r="G2063" t="n">
        <v>143.92</v>
      </c>
      <c r="H2063" t="n">
        <v>2.09</v>
      </c>
      <c r="I2063" t="n">
        <v>10</v>
      </c>
      <c r="J2063" t="n">
        <v>202.21</v>
      </c>
      <c r="K2063" t="n">
        <v>51.39</v>
      </c>
      <c r="L2063" t="n">
        <v>23.75</v>
      </c>
      <c r="M2063" t="n">
        <v>8</v>
      </c>
      <c r="N2063" t="n">
        <v>42.07</v>
      </c>
      <c r="O2063" t="n">
        <v>25173.44</v>
      </c>
      <c r="P2063" t="n">
        <v>279.91</v>
      </c>
      <c r="Q2063" t="n">
        <v>452.61</v>
      </c>
      <c r="R2063" t="n">
        <v>70.88</v>
      </c>
      <c r="S2063" t="n">
        <v>57.64</v>
      </c>
      <c r="T2063" t="n">
        <v>4526.67</v>
      </c>
      <c r="U2063" t="n">
        <v>0.8100000000000001</v>
      </c>
      <c r="V2063" t="n">
        <v>0.88</v>
      </c>
      <c r="W2063" t="n">
        <v>6.81</v>
      </c>
      <c r="X2063" t="n">
        <v>0.26</v>
      </c>
      <c r="Y2063" t="n">
        <v>1</v>
      </c>
      <c r="Z2063" t="n">
        <v>10</v>
      </c>
    </row>
    <row r="2064">
      <c r="A2064" t="n">
        <v>92</v>
      </c>
      <c r="B2064" t="n">
        <v>85</v>
      </c>
      <c r="C2064" t="inlineStr">
        <is>
          <t xml:space="preserve">CONCLUIDO	</t>
        </is>
      </c>
      <c r="D2064" t="n">
        <v>3.7468</v>
      </c>
      <c r="E2064" t="n">
        <v>26.69</v>
      </c>
      <c r="F2064" t="n">
        <v>23.98</v>
      </c>
      <c r="G2064" t="n">
        <v>143.87</v>
      </c>
      <c r="H2064" t="n">
        <v>2.1</v>
      </c>
      <c r="I2064" t="n">
        <v>10</v>
      </c>
      <c r="J2064" t="n">
        <v>202.61</v>
      </c>
      <c r="K2064" t="n">
        <v>51.39</v>
      </c>
      <c r="L2064" t="n">
        <v>24</v>
      </c>
      <c r="M2064" t="n">
        <v>8</v>
      </c>
      <c r="N2064" t="n">
        <v>42.21</v>
      </c>
      <c r="O2064" t="n">
        <v>25222.04</v>
      </c>
      <c r="P2064" t="n">
        <v>279.09</v>
      </c>
      <c r="Q2064" t="n">
        <v>452.56</v>
      </c>
      <c r="R2064" t="n">
        <v>70.7</v>
      </c>
      <c r="S2064" t="n">
        <v>57.64</v>
      </c>
      <c r="T2064" t="n">
        <v>4439.56</v>
      </c>
      <c r="U2064" t="n">
        <v>0.82</v>
      </c>
      <c r="V2064" t="n">
        <v>0.88</v>
      </c>
      <c r="W2064" t="n">
        <v>6.81</v>
      </c>
      <c r="X2064" t="n">
        <v>0.25</v>
      </c>
      <c r="Y2064" t="n">
        <v>1</v>
      </c>
      <c r="Z2064" t="n">
        <v>10</v>
      </c>
    </row>
    <row r="2065">
      <c r="A2065" t="n">
        <v>93</v>
      </c>
      <c r="B2065" t="n">
        <v>85</v>
      </c>
      <c r="C2065" t="inlineStr">
        <is>
          <t xml:space="preserve">CONCLUIDO	</t>
        </is>
      </c>
      <c r="D2065" t="n">
        <v>3.7458</v>
      </c>
      <c r="E2065" t="n">
        <v>26.7</v>
      </c>
      <c r="F2065" t="n">
        <v>23.98</v>
      </c>
      <c r="G2065" t="n">
        <v>143.91</v>
      </c>
      <c r="H2065" t="n">
        <v>2.12</v>
      </c>
      <c r="I2065" t="n">
        <v>10</v>
      </c>
      <c r="J2065" t="n">
        <v>203</v>
      </c>
      <c r="K2065" t="n">
        <v>51.39</v>
      </c>
      <c r="L2065" t="n">
        <v>24.25</v>
      </c>
      <c r="M2065" t="n">
        <v>8</v>
      </c>
      <c r="N2065" t="n">
        <v>42.36</v>
      </c>
      <c r="O2065" t="n">
        <v>25270.81</v>
      </c>
      <c r="P2065" t="n">
        <v>278.17</v>
      </c>
      <c r="Q2065" t="n">
        <v>452.56</v>
      </c>
      <c r="R2065" t="n">
        <v>71.02</v>
      </c>
      <c r="S2065" t="n">
        <v>57.64</v>
      </c>
      <c r="T2065" t="n">
        <v>4595.53</v>
      </c>
      <c r="U2065" t="n">
        <v>0.8100000000000001</v>
      </c>
      <c r="V2065" t="n">
        <v>0.88</v>
      </c>
      <c r="W2065" t="n">
        <v>6.81</v>
      </c>
      <c r="X2065" t="n">
        <v>0.26</v>
      </c>
      <c r="Y2065" t="n">
        <v>1</v>
      </c>
      <c r="Z2065" t="n">
        <v>10</v>
      </c>
    </row>
    <row r="2066">
      <c r="A2066" t="n">
        <v>94</v>
      </c>
      <c r="B2066" t="n">
        <v>85</v>
      </c>
      <c r="C2066" t="inlineStr">
        <is>
          <t xml:space="preserve">CONCLUIDO	</t>
        </is>
      </c>
      <c r="D2066" t="n">
        <v>3.7469</v>
      </c>
      <c r="E2066" t="n">
        <v>26.69</v>
      </c>
      <c r="F2066" t="n">
        <v>23.98</v>
      </c>
      <c r="G2066" t="n">
        <v>143.86</v>
      </c>
      <c r="H2066" t="n">
        <v>2.14</v>
      </c>
      <c r="I2066" t="n">
        <v>10</v>
      </c>
      <c r="J2066" t="n">
        <v>203.4</v>
      </c>
      <c r="K2066" t="n">
        <v>51.39</v>
      </c>
      <c r="L2066" t="n">
        <v>24.5</v>
      </c>
      <c r="M2066" t="n">
        <v>8</v>
      </c>
      <c r="N2066" t="n">
        <v>42.5</v>
      </c>
      <c r="O2066" t="n">
        <v>25319.51</v>
      </c>
      <c r="P2066" t="n">
        <v>276.72</v>
      </c>
      <c r="Q2066" t="n">
        <v>452.59</v>
      </c>
      <c r="R2066" t="n">
        <v>70.64</v>
      </c>
      <c r="S2066" t="n">
        <v>57.64</v>
      </c>
      <c r="T2066" t="n">
        <v>4408.53</v>
      </c>
      <c r="U2066" t="n">
        <v>0.82</v>
      </c>
      <c r="V2066" t="n">
        <v>0.88</v>
      </c>
      <c r="W2066" t="n">
        <v>6.81</v>
      </c>
      <c r="X2066" t="n">
        <v>0.25</v>
      </c>
      <c r="Y2066" t="n">
        <v>1</v>
      </c>
      <c r="Z2066" t="n">
        <v>10</v>
      </c>
    </row>
    <row r="2067">
      <c r="A2067" t="n">
        <v>95</v>
      </c>
      <c r="B2067" t="n">
        <v>85</v>
      </c>
      <c r="C2067" t="inlineStr">
        <is>
          <t xml:space="preserve">CONCLUIDO	</t>
        </is>
      </c>
      <c r="D2067" t="n">
        <v>3.7545</v>
      </c>
      <c r="E2067" t="n">
        <v>26.63</v>
      </c>
      <c r="F2067" t="n">
        <v>23.96</v>
      </c>
      <c r="G2067" t="n">
        <v>159.71</v>
      </c>
      <c r="H2067" t="n">
        <v>2.16</v>
      </c>
      <c r="I2067" t="n">
        <v>9</v>
      </c>
      <c r="J2067" t="n">
        <v>203.79</v>
      </c>
      <c r="K2067" t="n">
        <v>51.39</v>
      </c>
      <c r="L2067" t="n">
        <v>24.75</v>
      </c>
      <c r="M2067" t="n">
        <v>7</v>
      </c>
      <c r="N2067" t="n">
        <v>42.65</v>
      </c>
      <c r="O2067" t="n">
        <v>25368.26</v>
      </c>
      <c r="P2067" t="n">
        <v>276.06</v>
      </c>
      <c r="Q2067" t="n">
        <v>452.57</v>
      </c>
      <c r="R2067" t="n">
        <v>69.75</v>
      </c>
      <c r="S2067" t="n">
        <v>57.64</v>
      </c>
      <c r="T2067" t="n">
        <v>3968.38</v>
      </c>
      <c r="U2067" t="n">
        <v>0.83</v>
      </c>
      <c r="V2067" t="n">
        <v>0.89</v>
      </c>
      <c r="W2067" t="n">
        <v>6.81</v>
      </c>
      <c r="X2067" t="n">
        <v>0.23</v>
      </c>
      <c r="Y2067" t="n">
        <v>1</v>
      </c>
      <c r="Z2067" t="n">
        <v>10</v>
      </c>
    </row>
    <row r="2068">
      <c r="A2068" t="n">
        <v>96</v>
      </c>
      <c r="B2068" t="n">
        <v>85</v>
      </c>
      <c r="C2068" t="inlineStr">
        <is>
          <t xml:space="preserve">CONCLUIDO	</t>
        </is>
      </c>
      <c r="D2068" t="n">
        <v>3.7563</v>
      </c>
      <c r="E2068" t="n">
        <v>26.62</v>
      </c>
      <c r="F2068" t="n">
        <v>23.94</v>
      </c>
      <c r="G2068" t="n">
        <v>159.63</v>
      </c>
      <c r="H2068" t="n">
        <v>2.17</v>
      </c>
      <c r="I2068" t="n">
        <v>9</v>
      </c>
      <c r="J2068" t="n">
        <v>204.19</v>
      </c>
      <c r="K2068" t="n">
        <v>51.39</v>
      </c>
      <c r="L2068" t="n">
        <v>25</v>
      </c>
      <c r="M2068" t="n">
        <v>7</v>
      </c>
      <c r="N2068" t="n">
        <v>42.79</v>
      </c>
      <c r="O2068" t="n">
        <v>25417.05</v>
      </c>
      <c r="P2068" t="n">
        <v>276.12</v>
      </c>
      <c r="Q2068" t="n">
        <v>452.55</v>
      </c>
      <c r="R2068" t="n">
        <v>69.48999999999999</v>
      </c>
      <c r="S2068" t="n">
        <v>57.64</v>
      </c>
      <c r="T2068" t="n">
        <v>3837.23</v>
      </c>
      <c r="U2068" t="n">
        <v>0.83</v>
      </c>
      <c r="V2068" t="n">
        <v>0.89</v>
      </c>
      <c r="W2068" t="n">
        <v>6.81</v>
      </c>
      <c r="X2068" t="n">
        <v>0.22</v>
      </c>
      <c r="Y2068" t="n">
        <v>1</v>
      </c>
      <c r="Z2068" t="n">
        <v>10</v>
      </c>
    </row>
    <row r="2069">
      <c r="A2069" t="n">
        <v>97</v>
      </c>
      <c r="B2069" t="n">
        <v>85</v>
      </c>
      <c r="C2069" t="inlineStr">
        <is>
          <t xml:space="preserve">CONCLUIDO	</t>
        </is>
      </c>
      <c r="D2069" t="n">
        <v>3.7554</v>
      </c>
      <c r="E2069" t="n">
        <v>26.63</v>
      </c>
      <c r="F2069" t="n">
        <v>23.95</v>
      </c>
      <c r="G2069" t="n">
        <v>159.67</v>
      </c>
      <c r="H2069" t="n">
        <v>2.19</v>
      </c>
      <c r="I2069" t="n">
        <v>9</v>
      </c>
      <c r="J2069" t="n">
        <v>204.58</v>
      </c>
      <c r="K2069" t="n">
        <v>51.39</v>
      </c>
      <c r="L2069" t="n">
        <v>25.25</v>
      </c>
      <c r="M2069" t="n">
        <v>7</v>
      </c>
      <c r="N2069" t="n">
        <v>42.94</v>
      </c>
      <c r="O2069" t="n">
        <v>25465.9</v>
      </c>
      <c r="P2069" t="n">
        <v>276.52</v>
      </c>
      <c r="Q2069" t="n">
        <v>452.58</v>
      </c>
      <c r="R2069" t="n">
        <v>69.69</v>
      </c>
      <c r="S2069" t="n">
        <v>57.64</v>
      </c>
      <c r="T2069" t="n">
        <v>3940.15</v>
      </c>
      <c r="U2069" t="n">
        <v>0.83</v>
      </c>
      <c r="V2069" t="n">
        <v>0.89</v>
      </c>
      <c r="W2069" t="n">
        <v>6.81</v>
      </c>
      <c r="X2069" t="n">
        <v>0.23</v>
      </c>
      <c r="Y2069" t="n">
        <v>1</v>
      </c>
      <c r="Z2069" t="n">
        <v>10</v>
      </c>
    </row>
    <row r="2070">
      <c r="A2070" t="n">
        <v>98</v>
      </c>
      <c r="B2070" t="n">
        <v>85</v>
      </c>
      <c r="C2070" t="inlineStr">
        <is>
          <t xml:space="preserve">CONCLUIDO	</t>
        </is>
      </c>
      <c r="D2070" t="n">
        <v>3.7554</v>
      </c>
      <c r="E2070" t="n">
        <v>26.63</v>
      </c>
      <c r="F2070" t="n">
        <v>23.95</v>
      </c>
      <c r="G2070" t="n">
        <v>159.67</v>
      </c>
      <c r="H2070" t="n">
        <v>2.21</v>
      </c>
      <c r="I2070" t="n">
        <v>9</v>
      </c>
      <c r="J2070" t="n">
        <v>204.98</v>
      </c>
      <c r="K2070" t="n">
        <v>51.39</v>
      </c>
      <c r="L2070" t="n">
        <v>25.5</v>
      </c>
      <c r="M2070" t="n">
        <v>7</v>
      </c>
      <c r="N2070" t="n">
        <v>43.09</v>
      </c>
      <c r="O2070" t="n">
        <v>25514.8</v>
      </c>
      <c r="P2070" t="n">
        <v>276.97</v>
      </c>
      <c r="Q2070" t="n">
        <v>452.59</v>
      </c>
      <c r="R2070" t="n">
        <v>69.66</v>
      </c>
      <c r="S2070" t="n">
        <v>57.64</v>
      </c>
      <c r="T2070" t="n">
        <v>3924.07</v>
      </c>
      <c r="U2070" t="n">
        <v>0.83</v>
      </c>
      <c r="V2070" t="n">
        <v>0.89</v>
      </c>
      <c r="W2070" t="n">
        <v>6.81</v>
      </c>
      <c r="X2070" t="n">
        <v>0.23</v>
      </c>
      <c r="Y2070" t="n">
        <v>1</v>
      </c>
      <c r="Z2070" t="n">
        <v>10</v>
      </c>
    </row>
    <row r="2071">
      <c r="A2071" t="n">
        <v>99</v>
      </c>
      <c r="B2071" t="n">
        <v>85</v>
      </c>
      <c r="C2071" t="inlineStr">
        <is>
          <t xml:space="preserve">CONCLUIDO	</t>
        </is>
      </c>
      <c r="D2071" t="n">
        <v>3.7566</v>
      </c>
      <c r="E2071" t="n">
        <v>26.62</v>
      </c>
      <c r="F2071" t="n">
        <v>23.94</v>
      </c>
      <c r="G2071" t="n">
        <v>159.61</v>
      </c>
      <c r="H2071" t="n">
        <v>2.23</v>
      </c>
      <c r="I2071" t="n">
        <v>9</v>
      </c>
      <c r="J2071" t="n">
        <v>205.38</v>
      </c>
      <c r="K2071" t="n">
        <v>51.39</v>
      </c>
      <c r="L2071" t="n">
        <v>25.75</v>
      </c>
      <c r="M2071" t="n">
        <v>7</v>
      </c>
      <c r="N2071" t="n">
        <v>43.23</v>
      </c>
      <c r="O2071" t="n">
        <v>25563.75</v>
      </c>
      <c r="P2071" t="n">
        <v>277.13</v>
      </c>
      <c r="Q2071" t="n">
        <v>452.57</v>
      </c>
      <c r="R2071" t="n">
        <v>69.48999999999999</v>
      </c>
      <c r="S2071" t="n">
        <v>57.64</v>
      </c>
      <c r="T2071" t="n">
        <v>3835.53</v>
      </c>
      <c r="U2071" t="n">
        <v>0.83</v>
      </c>
      <c r="V2071" t="n">
        <v>0.89</v>
      </c>
      <c r="W2071" t="n">
        <v>6.81</v>
      </c>
      <c r="X2071" t="n">
        <v>0.22</v>
      </c>
      <c r="Y2071" t="n">
        <v>1</v>
      </c>
      <c r="Z2071" t="n">
        <v>10</v>
      </c>
    </row>
    <row r="2072">
      <c r="A2072" t="n">
        <v>100</v>
      </c>
      <c r="B2072" t="n">
        <v>85</v>
      </c>
      <c r="C2072" t="inlineStr">
        <is>
          <t xml:space="preserve">CONCLUIDO	</t>
        </is>
      </c>
      <c r="D2072" t="n">
        <v>3.7552</v>
      </c>
      <c r="E2072" t="n">
        <v>26.63</v>
      </c>
      <c r="F2072" t="n">
        <v>23.95</v>
      </c>
      <c r="G2072" t="n">
        <v>159.68</v>
      </c>
      <c r="H2072" t="n">
        <v>2.24</v>
      </c>
      <c r="I2072" t="n">
        <v>9</v>
      </c>
      <c r="J2072" t="n">
        <v>205.77</v>
      </c>
      <c r="K2072" t="n">
        <v>51.39</v>
      </c>
      <c r="L2072" t="n">
        <v>26</v>
      </c>
      <c r="M2072" t="n">
        <v>7</v>
      </c>
      <c r="N2072" t="n">
        <v>43.38</v>
      </c>
      <c r="O2072" t="n">
        <v>25612.75</v>
      </c>
      <c r="P2072" t="n">
        <v>277.03</v>
      </c>
      <c r="Q2072" t="n">
        <v>452.57</v>
      </c>
      <c r="R2072" t="n">
        <v>69.7</v>
      </c>
      <c r="S2072" t="n">
        <v>57.64</v>
      </c>
      <c r="T2072" t="n">
        <v>3942.99</v>
      </c>
      <c r="U2072" t="n">
        <v>0.83</v>
      </c>
      <c r="V2072" t="n">
        <v>0.89</v>
      </c>
      <c r="W2072" t="n">
        <v>6.81</v>
      </c>
      <c r="X2072" t="n">
        <v>0.23</v>
      </c>
      <c r="Y2072" t="n">
        <v>1</v>
      </c>
      <c r="Z2072" t="n">
        <v>10</v>
      </c>
    </row>
    <row r="2073">
      <c r="A2073" t="n">
        <v>101</v>
      </c>
      <c r="B2073" t="n">
        <v>85</v>
      </c>
      <c r="C2073" t="inlineStr">
        <is>
          <t xml:space="preserve">CONCLUIDO	</t>
        </is>
      </c>
      <c r="D2073" t="n">
        <v>3.7538</v>
      </c>
      <c r="E2073" t="n">
        <v>26.64</v>
      </c>
      <c r="F2073" t="n">
        <v>23.96</v>
      </c>
      <c r="G2073" t="n">
        <v>159.75</v>
      </c>
      <c r="H2073" t="n">
        <v>2.26</v>
      </c>
      <c r="I2073" t="n">
        <v>9</v>
      </c>
      <c r="J2073" t="n">
        <v>206.17</v>
      </c>
      <c r="K2073" t="n">
        <v>51.39</v>
      </c>
      <c r="L2073" t="n">
        <v>26.25</v>
      </c>
      <c r="M2073" t="n">
        <v>7</v>
      </c>
      <c r="N2073" t="n">
        <v>43.53</v>
      </c>
      <c r="O2073" t="n">
        <v>25661.8</v>
      </c>
      <c r="P2073" t="n">
        <v>276.89</v>
      </c>
      <c r="Q2073" t="n">
        <v>452.6</v>
      </c>
      <c r="R2073" t="n">
        <v>70.02</v>
      </c>
      <c r="S2073" t="n">
        <v>57.64</v>
      </c>
      <c r="T2073" t="n">
        <v>4102.46</v>
      </c>
      <c r="U2073" t="n">
        <v>0.82</v>
      </c>
      <c r="V2073" t="n">
        <v>0.88</v>
      </c>
      <c r="W2073" t="n">
        <v>6.81</v>
      </c>
      <c r="X2073" t="n">
        <v>0.24</v>
      </c>
      <c r="Y2073" t="n">
        <v>1</v>
      </c>
      <c r="Z2073" t="n">
        <v>10</v>
      </c>
    </row>
    <row r="2074">
      <c r="A2074" t="n">
        <v>102</v>
      </c>
      <c r="B2074" t="n">
        <v>85</v>
      </c>
      <c r="C2074" t="inlineStr">
        <is>
          <t xml:space="preserve">CONCLUIDO	</t>
        </is>
      </c>
      <c r="D2074" t="n">
        <v>3.7545</v>
      </c>
      <c r="E2074" t="n">
        <v>26.63</v>
      </c>
      <c r="F2074" t="n">
        <v>23.96</v>
      </c>
      <c r="G2074" t="n">
        <v>159.71</v>
      </c>
      <c r="H2074" t="n">
        <v>2.28</v>
      </c>
      <c r="I2074" t="n">
        <v>9</v>
      </c>
      <c r="J2074" t="n">
        <v>206.57</v>
      </c>
      <c r="K2074" t="n">
        <v>51.39</v>
      </c>
      <c r="L2074" t="n">
        <v>26.5</v>
      </c>
      <c r="M2074" t="n">
        <v>7</v>
      </c>
      <c r="N2074" t="n">
        <v>43.68</v>
      </c>
      <c r="O2074" t="n">
        <v>25710.89</v>
      </c>
      <c r="P2074" t="n">
        <v>276.69</v>
      </c>
      <c r="Q2074" t="n">
        <v>452.6</v>
      </c>
      <c r="R2074" t="n">
        <v>69.94</v>
      </c>
      <c r="S2074" t="n">
        <v>57.64</v>
      </c>
      <c r="T2074" t="n">
        <v>4064.66</v>
      </c>
      <c r="U2074" t="n">
        <v>0.82</v>
      </c>
      <c r="V2074" t="n">
        <v>0.89</v>
      </c>
      <c r="W2074" t="n">
        <v>6.81</v>
      </c>
      <c r="X2074" t="n">
        <v>0.23</v>
      </c>
      <c r="Y2074" t="n">
        <v>1</v>
      </c>
      <c r="Z2074" t="n">
        <v>10</v>
      </c>
    </row>
    <row r="2075">
      <c r="A2075" t="n">
        <v>103</v>
      </c>
      <c r="B2075" t="n">
        <v>85</v>
      </c>
      <c r="C2075" t="inlineStr">
        <is>
          <t xml:space="preserve">CONCLUIDO	</t>
        </is>
      </c>
      <c r="D2075" t="n">
        <v>3.755</v>
      </c>
      <c r="E2075" t="n">
        <v>26.63</v>
      </c>
      <c r="F2075" t="n">
        <v>23.95</v>
      </c>
      <c r="G2075" t="n">
        <v>159.69</v>
      </c>
      <c r="H2075" t="n">
        <v>2.3</v>
      </c>
      <c r="I2075" t="n">
        <v>9</v>
      </c>
      <c r="J2075" t="n">
        <v>206.97</v>
      </c>
      <c r="K2075" t="n">
        <v>51.39</v>
      </c>
      <c r="L2075" t="n">
        <v>26.75</v>
      </c>
      <c r="M2075" t="n">
        <v>7</v>
      </c>
      <c r="N2075" t="n">
        <v>43.82</v>
      </c>
      <c r="O2075" t="n">
        <v>25760.05</v>
      </c>
      <c r="P2075" t="n">
        <v>276.27</v>
      </c>
      <c r="Q2075" t="n">
        <v>452.55</v>
      </c>
      <c r="R2075" t="n">
        <v>69.78</v>
      </c>
      <c r="S2075" t="n">
        <v>57.64</v>
      </c>
      <c r="T2075" t="n">
        <v>3983.82</v>
      </c>
      <c r="U2075" t="n">
        <v>0.83</v>
      </c>
      <c r="V2075" t="n">
        <v>0.89</v>
      </c>
      <c r="W2075" t="n">
        <v>6.81</v>
      </c>
      <c r="X2075" t="n">
        <v>0.23</v>
      </c>
      <c r="Y2075" t="n">
        <v>1</v>
      </c>
      <c r="Z2075" t="n">
        <v>10</v>
      </c>
    </row>
    <row r="2076">
      <c r="A2076" t="n">
        <v>104</v>
      </c>
      <c r="B2076" t="n">
        <v>85</v>
      </c>
      <c r="C2076" t="inlineStr">
        <is>
          <t xml:space="preserve">CONCLUIDO	</t>
        </is>
      </c>
      <c r="D2076" t="n">
        <v>3.7545</v>
      </c>
      <c r="E2076" t="n">
        <v>26.63</v>
      </c>
      <c r="F2076" t="n">
        <v>23.96</v>
      </c>
      <c r="G2076" t="n">
        <v>159.71</v>
      </c>
      <c r="H2076" t="n">
        <v>2.31</v>
      </c>
      <c r="I2076" t="n">
        <v>9</v>
      </c>
      <c r="J2076" t="n">
        <v>207.37</v>
      </c>
      <c r="K2076" t="n">
        <v>51.39</v>
      </c>
      <c r="L2076" t="n">
        <v>27</v>
      </c>
      <c r="M2076" t="n">
        <v>7</v>
      </c>
      <c r="N2076" t="n">
        <v>43.97</v>
      </c>
      <c r="O2076" t="n">
        <v>25809.25</v>
      </c>
      <c r="P2076" t="n">
        <v>275.18</v>
      </c>
      <c r="Q2076" t="n">
        <v>452.56</v>
      </c>
      <c r="R2076" t="n">
        <v>69.78</v>
      </c>
      <c r="S2076" t="n">
        <v>57.64</v>
      </c>
      <c r="T2076" t="n">
        <v>3981.21</v>
      </c>
      <c r="U2076" t="n">
        <v>0.83</v>
      </c>
      <c r="V2076" t="n">
        <v>0.89</v>
      </c>
      <c r="W2076" t="n">
        <v>6.81</v>
      </c>
      <c r="X2076" t="n">
        <v>0.23</v>
      </c>
      <c r="Y2076" t="n">
        <v>1</v>
      </c>
      <c r="Z2076" t="n">
        <v>10</v>
      </c>
    </row>
    <row r="2077">
      <c r="A2077" t="n">
        <v>105</v>
      </c>
      <c r="B2077" t="n">
        <v>85</v>
      </c>
      <c r="C2077" t="inlineStr">
        <is>
          <t xml:space="preserve">CONCLUIDO	</t>
        </is>
      </c>
      <c r="D2077" t="n">
        <v>3.7535</v>
      </c>
      <c r="E2077" t="n">
        <v>26.64</v>
      </c>
      <c r="F2077" t="n">
        <v>23.96</v>
      </c>
      <c r="G2077" t="n">
        <v>159.76</v>
      </c>
      <c r="H2077" t="n">
        <v>2.33</v>
      </c>
      <c r="I2077" t="n">
        <v>9</v>
      </c>
      <c r="J2077" t="n">
        <v>207.77</v>
      </c>
      <c r="K2077" t="n">
        <v>51.39</v>
      </c>
      <c r="L2077" t="n">
        <v>27.25</v>
      </c>
      <c r="M2077" t="n">
        <v>7</v>
      </c>
      <c r="N2077" t="n">
        <v>44.12</v>
      </c>
      <c r="O2077" t="n">
        <v>25858.5</v>
      </c>
      <c r="P2077" t="n">
        <v>274.87</v>
      </c>
      <c r="Q2077" t="n">
        <v>452.57</v>
      </c>
      <c r="R2077" t="n">
        <v>70.15000000000001</v>
      </c>
      <c r="S2077" t="n">
        <v>57.64</v>
      </c>
      <c r="T2077" t="n">
        <v>4170.33</v>
      </c>
      <c r="U2077" t="n">
        <v>0.82</v>
      </c>
      <c r="V2077" t="n">
        <v>0.88</v>
      </c>
      <c r="W2077" t="n">
        <v>6.81</v>
      </c>
      <c r="X2077" t="n">
        <v>0.24</v>
      </c>
      <c r="Y2077" t="n">
        <v>1</v>
      </c>
      <c r="Z2077" t="n">
        <v>10</v>
      </c>
    </row>
    <row r="2078">
      <c r="A2078" t="n">
        <v>106</v>
      </c>
      <c r="B2078" t="n">
        <v>85</v>
      </c>
      <c r="C2078" t="inlineStr">
        <is>
          <t xml:space="preserve">CONCLUIDO	</t>
        </is>
      </c>
      <c r="D2078" t="n">
        <v>3.7532</v>
      </c>
      <c r="E2078" t="n">
        <v>26.64</v>
      </c>
      <c r="F2078" t="n">
        <v>23.97</v>
      </c>
      <c r="G2078" t="n">
        <v>159.77</v>
      </c>
      <c r="H2078" t="n">
        <v>2.35</v>
      </c>
      <c r="I2078" t="n">
        <v>9</v>
      </c>
      <c r="J2078" t="n">
        <v>208.17</v>
      </c>
      <c r="K2078" t="n">
        <v>51.39</v>
      </c>
      <c r="L2078" t="n">
        <v>27.5</v>
      </c>
      <c r="M2078" t="n">
        <v>7</v>
      </c>
      <c r="N2078" t="n">
        <v>44.27</v>
      </c>
      <c r="O2078" t="n">
        <v>25907.8</v>
      </c>
      <c r="P2078" t="n">
        <v>274.6</v>
      </c>
      <c r="Q2078" t="n">
        <v>452.57</v>
      </c>
      <c r="R2078" t="n">
        <v>70.06999999999999</v>
      </c>
      <c r="S2078" t="n">
        <v>57.64</v>
      </c>
      <c r="T2078" t="n">
        <v>4128.67</v>
      </c>
      <c r="U2078" t="n">
        <v>0.82</v>
      </c>
      <c r="V2078" t="n">
        <v>0.88</v>
      </c>
      <c r="W2078" t="n">
        <v>6.81</v>
      </c>
      <c r="X2078" t="n">
        <v>0.24</v>
      </c>
      <c r="Y2078" t="n">
        <v>1</v>
      </c>
      <c r="Z2078" t="n">
        <v>10</v>
      </c>
    </row>
    <row r="2079">
      <c r="A2079" t="n">
        <v>107</v>
      </c>
      <c r="B2079" t="n">
        <v>85</v>
      </c>
      <c r="C2079" t="inlineStr">
        <is>
          <t xml:space="preserve">CONCLUIDO	</t>
        </is>
      </c>
      <c r="D2079" t="n">
        <v>3.7549</v>
      </c>
      <c r="E2079" t="n">
        <v>26.63</v>
      </c>
      <c r="F2079" t="n">
        <v>23.95</v>
      </c>
      <c r="G2079" t="n">
        <v>159.7</v>
      </c>
      <c r="H2079" t="n">
        <v>2.36</v>
      </c>
      <c r="I2079" t="n">
        <v>9</v>
      </c>
      <c r="J2079" t="n">
        <v>208.57</v>
      </c>
      <c r="K2079" t="n">
        <v>51.39</v>
      </c>
      <c r="L2079" t="n">
        <v>27.75</v>
      </c>
      <c r="M2079" t="n">
        <v>7</v>
      </c>
      <c r="N2079" t="n">
        <v>44.42</v>
      </c>
      <c r="O2079" t="n">
        <v>25957.16</v>
      </c>
      <c r="P2079" t="n">
        <v>273.33</v>
      </c>
      <c r="Q2079" t="n">
        <v>452.58</v>
      </c>
      <c r="R2079" t="n">
        <v>69.87</v>
      </c>
      <c r="S2079" t="n">
        <v>57.64</v>
      </c>
      <c r="T2079" t="n">
        <v>4029.91</v>
      </c>
      <c r="U2079" t="n">
        <v>0.82</v>
      </c>
      <c r="V2079" t="n">
        <v>0.89</v>
      </c>
      <c r="W2079" t="n">
        <v>6.81</v>
      </c>
      <c r="X2079" t="n">
        <v>0.23</v>
      </c>
      <c r="Y2079" t="n">
        <v>1</v>
      </c>
      <c r="Z2079" t="n">
        <v>10</v>
      </c>
    </row>
    <row r="2080">
      <c r="A2080" t="n">
        <v>108</v>
      </c>
      <c r="B2080" t="n">
        <v>85</v>
      </c>
      <c r="C2080" t="inlineStr">
        <is>
          <t xml:space="preserve">CONCLUIDO	</t>
        </is>
      </c>
      <c r="D2080" t="n">
        <v>3.7648</v>
      </c>
      <c r="E2080" t="n">
        <v>26.56</v>
      </c>
      <c r="F2080" t="n">
        <v>23.92</v>
      </c>
      <c r="G2080" t="n">
        <v>179.39</v>
      </c>
      <c r="H2080" t="n">
        <v>2.38</v>
      </c>
      <c r="I2080" t="n">
        <v>8</v>
      </c>
      <c r="J2080" t="n">
        <v>208.97</v>
      </c>
      <c r="K2080" t="n">
        <v>51.39</v>
      </c>
      <c r="L2080" t="n">
        <v>28</v>
      </c>
      <c r="M2080" t="n">
        <v>6</v>
      </c>
      <c r="N2080" t="n">
        <v>44.57</v>
      </c>
      <c r="O2080" t="n">
        <v>26006.56</v>
      </c>
      <c r="P2080" t="n">
        <v>272.39</v>
      </c>
      <c r="Q2080" t="n">
        <v>452.59</v>
      </c>
      <c r="R2080" t="n">
        <v>68.64</v>
      </c>
      <c r="S2080" t="n">
        <v>57.64</v>
      </c>
      <c r="T2080" t="n">
        <v>3418.07</v>
      </c>
      <c r="U2080" t="n">
        <v>0.84</v>
      </c>
      <c r="V2080" t="n">
        <v>0.89</v>
      </c>
      <c r="W2080" t="n">
        <v>6.81</v>
      </c>
      <c r="X2080" t="n">
        <v>0.19</v>
      </c>
      <c r="Y2080" t="n">
        <v>1</v>
      </c>
      <c r="Z2080" t="n">
        <v>10</v>
      </c>
    </row>
    <row r="2081">
      <c r="A2081" t="n">
        <v>109</v>
      </c>
      <c r="B2081" t="n">
        <v>85</v>
      </c>
      <c r="C2081" t="inlineStr">
        <is>
          <t xml:space="preserve">CONCLUIDO	</t>
        </is>
      </c>
      <c r="D2081" t="n">
        <v>3.7638</v>
      </c>
      <c r="E2081" t="n">
        <v>26.57</v>
      </c>
      <c r="F2081" t="n">
        <v>23.93</v>
      </c>
      <c r="G2081" t="n">
        <v>179.44</v>
      </c>
      <c r="H2081" t="n">
        <v>2.4</v>
      </c>
      <c r="I2081" t="n">
        <v>8</v>
      </c>
      <c r="J2081" t="n">
        <v>209.37</v>
      </c>
      <c r="K2081" t="n">
        <v>51.39</v>
      </c>
      <c r="L2081" t="n">
        <v>28.25</v>
      </c>
      <c r="M2081" t="n">
        <v>6</v>
      </c>
      <c r="N2081" t="n">
        <v>44.72</v>
      </c>
      <c r="O2081" t="n">
        <v>26056.02</v>
      </c>
      <c r="P2081" t="n">
        <v>272.38</v>
      </c>
      <c r="Q2081" t="n">
        <v>452.57</v>
      </c>
      <c r="R2081" t="n">
        <v>68.89</v>
      </c>
      <c r="S2081" t="n">
        <v>57.64</v>
      </c>
      <c r="T2081" t="n">
        <v>3543.7</v>
      </c>
      <c r="U2081" t="n">
        <v>0.84</v>
      </c>
      <c r="V2081" t="n">
        <v>0.89</v>
      </c>
      <c r="W2081" t="n">
        <v>6.81</v>
      </c>
      <c r="X2081" t="n">
        <v>0.2</v>
      </c>
      <c r="Y2081" t="n">
        <v>1</v>
      </c>
      <c r="Z2081" t="n">
        <v>10</v>
      </c>
    </row>
    <row r="2082">
      <c r="A2082" t="n">
        <v>110</v>
      </c>
      <c r="B2082" t="n">
        <v>85</v>
      </c>
      <c r="C2082" t="inlineStr">
        <is>
          <t xml:space="preserve">CONCLUIDO	</t>
        </is>
      </c>
      <c r="D2082" t="n">
        <v>3.764</v>
      </c>
      <c r="E2082" t="n">
        <v>26.57</v>
      </c>
      <c r="F2082" t="n">
        <v>23.92</v>
      </c>
      <c r="G2082" t="n">
        <v>179.43</v>
      </c>
      <c r="H2082" t="n">
        <v>2.41</v>
      </c>
      <c r="I2082" t="n">
        <v>8</v>
      </c>
      <c r="J2082" t="n">
        <v>209.77</v>
      </c>
      <c r="K2082" t="n">
        <v>51.39</v>
      </c>
      <c r="L2082" t="n">
        <v>28.5</v>
      </c>
      <c r="M2082" t="n">
        <v>6</v>
      </c>
      <c r="N2082" t="n">
        <v>44.88</v>
      </c>
      <c r="O2082" t="n">
        <v>26105.53</v>
      </c>
      <c r="P2082" t="n">
        <v>272.57</v>
      </c>
      <c r="Q2082" t="n">
        <v>452.55</v>
      </c>
      <c r="R2082" t="n">
        <v>68.87</v>
      </c>
      <c r="S2082" t="n">
        <v>57.64</v>
      </c>
      <c r="T2082" t="n">
        <v>3534.51</v>
      </c>
      <c r="U2082" t="n">
        <v>0.84</v>
      </c>
      <c r="V2082" t="n">
        <v>0.89</v>
      </c>
      <c r="W2082" t="n">
        <v>6.81</v>
      </c>
      <c r="X2082" t="n">
        <v>0.2</v>
      </c>
      <c r="Y2082" t="n">
        <v>1</v>
      </c>
      <c r="Z2082" t="n">
        <v>10</v>
      </c>
    </row>
    <row r="2083">
      <c r="A2083" t="n">
        <v>111</v>
      </c>
      <c r="B2083" t="n">
        <v>85</v>
      </c>
      <c r="C2083" t="inlineStr">
        <is>
          <t xml:space="preserve">CONCLUIDO	</t>
        </is>
      </c>
      <c r="D2083" t="n">
        <v>3.7652</v>
      </c>
      <c r="E2083" t="n">
        <v>26.56</v>
      </c>
      <c r="F2083" t="n">
        <v>23.92</v>
      </c>
      <c r="G2083" t="n">
        <v>179.36</v>
      </c>
      <c r="H2083" t="n">
        <v>2.43</v>
      </c>
      <c r="I2083" t="n">
        <v>8</v>
      </c>
      <c r="J2083" t="n">
        <v>210.17</v>
      </c>
      <c r="K2083" t="n">
        <v>51.39</v>
      </c>
      <c r="L2083" t="n">
        <v>28.75</v>
      </c>
      <c r="M2083" t="n">
        <v>6</v>
      </c>
      <c r="N2083" t="n">
        <v>45.03</v>
      </c>
      <c r="O2083" t="n">
        <v>26155.09</v>
      </c>
      <c r="P2083" t="n">
        <v>272.79</v>
      </c>
      <c r="Q2083" t="n">
        <v>452.55</v>
      </c>
      <c r="R2083" t="n">
        <v>68.59999999999999</v>
      </c>
      <c r="S2083" t="n">
        <v>57.64</v>
      </c>
      <c r="T2083" t="n">
        <v>3396.17</v>
      </c>
      <c r="U2083" t="n">
        <v>0.84</v>
      </c>
      <c r="V2083" t="n">
        <v>0.89</v>
      </c>
      <c r="W2083" t="n">
        <v>6.81</v>
      </c>
      <c r="X2083" t="n">
        <v>0.19</v>
      </c>
      <c r="Y2083" t="n">
        <v>1</v>
      </c>
      <c r="Z2083" t="n">
        <v>10</v>
      </c>
    </row>
    <row r="2084">
      <c r="A2084" t="n">
        <v>112</v>
      </c>
      <c r="B2084" t="n">
        <v>85</v>
      </c>
      <c r="C2084" t="inlineStr">
        <is>
          <t xml:space="preserve">CONCLUIDO	</t>
        </is>
      </c>
      <c r="D2084" t="n">
        <v>3.7648</v>
      </c>
      <c r="E2084" t="n">
        <v>26.56</v>
      </c>
      <c r="F2084" t="n">
        <v>23.92</v>
      </c>
      <c r="G2084" t="n">
        <v>179.39</v>
      </c>
      <c r="H2084" t="n">
        <v>2.45</v>
      </c>
      <c r="I2084" t="n">
        <v>8</v>
      </c>
      <c r="J2084" t="n">
        <v>210.57</v>
      </c>
      <c r="K2084" t="n">
        <v>51.39</v>
      </c>
      <c r="L2084" t="n">
        <v>29</v>
      </c>
      <c r="M2084" t="n">
        <v>6</v>
      </c>
      <c r="N2084" t="n">
        <v>45.18</v>
      </c>
      <c r="O2084" t="n">
        <v>26204.71</v>
      </c>
      <c r="P2084" t="n">
        <v>272.62</v>
      </c>
      <c r="Q2084" t="n">
        <v>452.57</v>
      </c>
      <c r="R2084" t="n">
        <v>68.61</v>
      </c>
      <c r="S2084" t="n">
        <v>57.64</v>
      </c>
      <c r="T2084" t="n">
        <v>3401.61</v>
      </c>
      <c r="U2084" t="n">
        <v>0.84</v>
      </c>
      <c r="V2084" t="n">
        <v>0.89</v>
      </c>
      <c r="W2084" t="n">
        <v>6.81</v>
      </c>
      <c r="X2084" t="n">
        <v>0.19</v>
      </c>
      <c r="Y2084" t="n">
        <v>1</v>
      </c>
      <c r="Z2084" t="n">
        <v>10</v>
      </c>
    </row>
    <row r="2085">
      <c r="A2085" t="n">
        <v>113</v>
      </c>
      <c r="B2085" t="n">
        <v>85</v>
      </c>
      <c r="C2085" t="inlineStr">
        <is>
          <t xml:space="preserve">CONCLUIDO	</t>
        </is>
      </c>
      <c r="D2085" t="n">
        <v>3.7663</v>
      </c>
      <c r="E2085" t="n">
        <v>26.55</v>
      </c>
      <c r="F2085" t="n">
        <v>23.91</v>
      </c>
      <c r="G2085" t="n">
        <v>179.31</v>
      </c>
      <c r="H2085" t="n">
        <v>2.46</v>
      </c>
      <c r="I2085" t="n">
        <v>8</v>
      </c>
      <c r="J2085" t="n">
        <v>210.98</v>
      </c>
      <c r="K2085" t="n">
        <v>51.39</v>
      </c>
      <c r="L2085" t="n">
        <v>29.25</v>
      </c>
      <c r="M2085" t="n">
        <v>6</v>
      </c>
      <c r="N2085" t="n">
        <v>45.33</v>
      </c>
      <c r="O2085" t="n">
        <v>26254.37</v>
      </c>
      <c r="P2085" t="n">
        <v>272.45</v>
      </c>
      <c r="Q2085" t="n">
        <v>452.57</v>
      </c>
      <c r="R2085" t="n">
        <v>68.37</v>
      </c>
      <c r="S2085" t="n">
        <v>57.64</v>
      </c>
      <c r="T2085" t="n">
        <v>3281.49</v>
      </c>
      <c r="U2085" t="n">
        <v>0.84</v>
      </c>
      <c r="V2085" t="n">
        <v>0.89</v>
      </c>
      <c r="W2085" t="n">
        <v>6.8</v>
      </c>
      <c r="X2085" t="n">
        <v>0.18</v>
      </c>
      <c r="Y2085" t="n">
        <v>1</v>
      </c>
      <c r="Z2085" t="n">
        <v>10</v>
      </c>
    </row>
    <row r="2086">
      <c r="A2086" t="n">
        <v>114</v>
      </c>
      <c r="B2086" t="n">
        <v>85</v>
      </c>
      <c r="C2086" t="inlineStr">
        <is>
          <t xml:space="preserve">CONCLUIDO	</t>
        </is>
      </c>
      <c r="D2086" t="n">
        <v>3.765</v>
      </c>
      <c r="E2086" t="n">
        <v>26.56</v>
      </c>
      <c r="F2086" t="n">
        <v>23.92</v>
      </c>
      <c r="G2086" t="n">
        <v>179.38</v>
      </c>
      <c r="H2086" t="n">
        <v>2.48</v>
      </c>
      <c r="I2086" t="n">
        <v>8</v>
      </c>
      <c r="J2086" t="n">
        <v>211.38</v>
      </c>
      <c r="K2086" t="n">
        <v>51.39</v>
      </c>
      <c r="L2086" t="n">
        <v>29.5</v>
      </c>
      <c r="M2086" t="n">
        <v>6</v>
      </c>
      <c r="N2086" t="n">
        <v>45.49</v>
      </c>
      <c r="O2086" t="n">
        <v>26304.09</v>
      </c>
      <c r="P2086" t="n">
        <v>272.29</v>
      </c>
      <c r="Q2086" t="n">
        <v>452.6</v>
      </c>
      <c r="R2086" t="n">
        <v>68.59</v>
      </c>
      <c r="S2086" t="n">
        <v>57.64</v>
      </c>
      <c r="T2086" t="n">
        <v>3391.56</v>
      </c>
      <c r="U2086" t="n">
        <v>0.84</v>
      </c>
      <c r="V2086" t="n">
        <v>0.89</v>
      </c>
      <c r="W2086" t="n">
        <v>6.81</v>
      </c>
      <c r="X2086" t="n">
        <v>0.19</v>
      </c>
      <c r="Y2086" t="n">
        <v>1</v>
      </c>
      <c r="Z2086" t="n">
        <v>10</v>
      </c>
    </row>
    <row r="2087">
      <c r="A2087" t="n">
        <v>115</v>
      </c>
      <c r="B2087" t="n">
        <v>85</v>
      </c>
      <c r="C2087" t="inlineStr">
        <is>
          <t xml:space="preserve">CONCLUIDO	</t>
        </is>
      </c>
      <c r="D2087" t="n">
        <v>3.7645</v>
      </c>
      <c r="E2087" t="n">
        <v>26.56</v>
      </c>
      <c r="F2087" t="n">
        <v>23.92</v>
      </c>
      <c r="G2087" t="n">
        <v>179.4</v>
      </c>
      <c r="H2087" t="n">
        <v>2.5</v>
      </c>
      <c r="I2087" t="n">
        <v>8</v>
      </c>
      <c r="J2087" t="n">
        <v>211.78</v>
      </c>
      <c r="K2087" t="n">
        <v>51.39</v>
      </c>
      <c r="L2087" t="n">
        <v>29.75</v>
      </c>
      <c r="M2087" t="n">
        <v>6</v>
      </c>
      <c r="N2087" t="n">
        <v>45.64</v>
      </c>
      <c r="O2087" t="n">
        <v>26353.87</v>
      </c>
      <c r="P2087" t="n">
        <v>272.23</v>
      </c>
      <c r="Q2087" t="n">
        <v>452.55</v>
      </c>
      <c r="R2087" t="n">
        <v>68.73999999999999</v>
      </c>
      <c r="S2087" t="n">
        <v>57.64</v>
      </c>
      <c r="T2087" t="n">
        <v>3466.88</v>
      </c>
      <c r="U2087" t="n">
        <v>0.84</v>
      </c>
      <c r="V2087" t="n">
        <v>0.89</v>
      </c>
      <c r="W2087" t="n">
        <v>6.81</v>
      </c>
      <c r="X2087" t="n">
        <v>0.2</v>
      </c>
      <c r="Y2087" t="n">
        <v>1</v>
      </c>
      <c r="Z2087" t="n">
        <v>10</v>
      </c>
    </row>
    <row r="2088">
      <c r="A2088" t="n">
        <v>116</v>
      </c>
      <c r="B2088" t="n">
        <v>85</v>
      </c>
      <c r="C2088" t="inlineStr">
        <is>
          <t xml:space="preserve">CONCLUIDO	</t>
        </is>
      </c>
      <c r="D2088" t="n">
        <v>3.7645</v>
      </c>
      <c r="E2088" t="n">
        <v>26.56</v>
      </c>
      <c r="F2088" t="n">
        <v>23.92</v>
      </c>
      <c r="G2088" t="n">
        <v>179.4</v>
      </c>
      <c r="H2088" t="n">
        <v>2.51</v>
      </c>
      <c r="I2088" t="n">
        <v>8</v>
      </c>
      <c r="J2088" t="n">
        <v>212.19</v>
      </c>
      <c r="K2088" t="n">
        <v>51.39</v>
      </c>
      <c r="L2088" t="n">
        <v>30</v>
      </c>
      <c r="M2088" t="n">
        <v>6</v>
      </c>
      <c r="N2088" t="n">
        <v>45.79</v>
      </c>
      <c r="O2088" t="n">
        <v>26403.69</v>
      </c>
      <c r="P2088" t="n">
        <v>271.82</v>
      </c>
      <c r="Q2088" t="n">
        <v>452.56</v>
      </c>
      <c r="R2088" t="n">
        <v>68.72</v>
      </c>
      <c r="S2088" t="n">
        <v>57.64</v>
      </c>
      <c r="T2088" t="n">
        <v>3455.52</v>
      </c>
      <c r="U2088" t="n">
        <v>0.84</v>
      </c>
      <c r="V2088" t="n">
        <v>0.89</v>
      </c>
      <c r="W2088" t="n">
        <v>6.81</v>
      </c>
      <c r="X2088" t="n">
        <v>0.2</v>
      </c>
      <c r="Y2088" t="n">
        <v>1</v>
      </c>
      <c r="Z2088" t="n">
        <v>10</v>
      </c>
    </row>
    <row r="2089">
      <c r="A2089" t="n">
        <v>117</v>
      </c>
      <c r="B2089" t="n">
        <v>85</v>
      </c>
      <c r="C2089" t="inlineStr">
        <is>
          <t xml:space="preserve">CONCLUIDO	</t>
        </is>
      </c>
      <c r="D2089" t="n">
        <v>3.7643</v>
      </c>
      <c r="E2089" t="n">
        <v>26.57</v>
      </c>
      <c r="F2089" t="n">
        <v>23.92</v>
      </c>
      <c r="G2089" t="n">
        <v>179.41</v>
      </c>
      <c r="H2089" t="n">
        <v>2.53</v>
      </c>
      <c r="I2089" t="n">
        <v>8</v>
      </c>
      <c r="J2089" t="n">
        <v>212.59</v>
      </c>
      <c r="K2089" t="n">
        <v>51.39</v>
      </c>
      <c r="L2089" t="n">
        <v>30.25</v>
      </c>
      <c r="M2089" t="n">
        <v>6</v>
      </c>
      <c r="N2089" t="n">
        <v>45.95</v>
      </c>
      <c r="O2089" t="n">
        <v>26453.57</v>
      </c>
      <c r="P2089" t="n">
        <v>270.79</v>
      </c>
      <c r="Q2089" t="n">
        <v>452.6</v>
      </c>
      <c r="R2089" t="n">
        <v>68.75</v>
      </c>
      <c r="S2089" t="n">
        <v>57.64</v>
      </c>
      <c r="T2089" t="n">
        <v>3471.09</v>
      </c>
      <c r="U2089" t="n">
        <v>0.84</v>
      </c>
      <c r="V2089" t="n">
        <v>0.89</v>
      </c>
      <c r="W2089" t="n">
        <v>6.81</v>
      </c>
      <c r="X2089" t="n">
        <v>0.2</v>
      </c>
      <c r="Y2089" t="n">
        <v>1</v>
      </c>
      <c r="Z2089" t="n">
        <v>10</v>
      </c>
    </row>
    <row r="2090">
      <c r="A2090" t="n">
        <v>118</v>
      </c>
      <c r="B2090" t="n">
        <v>85</v>
      </c>
      <c r="C2090" t="inlineStr">
        <is>
          <t xml:space="preserve">CONCLUIDO	</t>
        </is>
      </c>
      <c r="D2090" t="n">
        <v>3.765</v>
      </c>
      <c r="E2090" t="n">
        <v>26.56</v>
      </c>
      <c r="F2090" t="n">
        <v>23.92</v>
      </c>
      <c r="G2090" t="n">
        <v>179.38</v>
      </c>
      <c r="H2090" t="n">
        <v>2.54</v>
      </c>
      <c r="I2090" t="n">
        <v>8</v>
      </c>
      <c r="J2090" t="n">
        <v>213</v>
      </c>
      <c r="K2090" t="n">
        <v>51.39</v>
      </c>
      <c r="L2090" t="n">
        <v>30.5</v>
      </c>
      <c r="M2090" t="n">
        <v>6</v>
      </c>
      <c r="N2090" t="n">
        <v>46.1</v>
      </c>
      <c r="O2090" t="n">
        <v>26503.5</v>
      </c>
      <c r="P2090" t="n">
        <v>269.98</v>
      </c>
      <c r="Q2090" t="n">
        <v>452.57</v>
      </c>
      <c r="R2090" t="n">
        <v>68.67</v>
      </c>
      <c r="S2090" t="n">
        <v>57.64</v>
      </c>
      <c r="T2090" t="n">
        <v>3433.16</v>
      </c>
      <c r="U2090" t="n">
        <v>0.84</v>
      </c>
      <c r="V2090" t="n">
        <v>0.89</v>
      </c>
      <c r="W2090" t="n">
        <v>6.8</v>
      </c>
      <c r="X2090" t="n">
        <v>0.19</v>
      </c>
      <c r="Y2090" t="n">
        <v>1</v>
      </c>
      <c r="Z2090" t="n">
        <v>10</v>
      </c>
    </row>
    <row r="2091">
      <c r="A2091" t="n">
        <v>119</v>
      </c>
      <c r="B2091" t="n">
        <v>85</v>
      </c>
      <c r="C2091" t="inlineStr">
        <is>
          <t xml:space="preserve">CONCLUIDO	</t>
        </is>
      </c>
      <c r="D2091" t="n">
        <v>3.7638</v>
      </c>
      <c r="E2091" t="n">
        <v>26.57</v>
      </c>
      <c r="F2091" t="n">
        <v>23.93</v>
      </c>
      <c r="G2091" t="n">
        <v>179.44</v>
      </c>
      <c r="H2091" t="n">
        <v>2.56</v>
      </c>
      <c r="I2091" t="n">
        <v>8</v>
      </c>
      <c r="J2091" t="n">
        <v>213.4</v>
      </c>
      <c r="K2091" t="n">
        <v>51.39</v>
      </c>
      <c r="L2091" t="n">
        <v>30.75</v>
      </c>
      <c r="M2091" t="n">
        <v>6</v>
      </c>
      <c r="N2091" t="n">
        <v>46.26</v>
      </c>
      <c r="O2091" t="n">
        <v>26553.48</v>
      </c>
      <c r="P2091" t="n">
        <v>269.13</v>
      </c>
      <c r="Q2091" t="n">
        <v>452.57</v>
      </c>
      <c r="R2091" t="n">
        <v>68.8</v>
      </c>
      <c r="S2091" t="n">
        <v>57.64</v>
      </c>
      <c r="T2091" t="n">
        <v>3499.42</v>
      </c>
      <c r="U2091" t="n">
        <v>0.84</v>
      </c>
      <c r="V2091" t="n">
        <v>0.89</v>
      </c>
      <c r="W2091" t="n">
        <v>6.81</v>
      </c>
      <c r="X2091" t="n">
        <v>0.2</v>
      </c>
      <c r="Y2091" t="n">
        <v>1</v>
      </c>
      <c r="Z2091" t="n">
        <v>10</v>
      </c>
    </row>
    <row r="2092">
      <c r="A2092" t="n">
        <v>120</v>
      </c>
      <c r="B2092" t="n">
        <v>85</v>
      </c>
      <c r="C2092" t="inlineStr">
        <is>
          <t xml:space="preserve">CONCLUIDO	</t>
        </is>
      </c>
      <c r="D2092" t="n">
        <v>3.7645</v>
      </c>
      <c r="E2092" t="n">
        <v>26.56</v>
      </c>
      <c r="F2092" t="n">
        <v>23.92</v>
      </c>
      <c r="G2092" t="n">
        <v>179.4</v>
      </c>
      <c r="H2092" t="n">
        <v>2.58</v>
      </c>
      <c r="I2092" t="n">
        <v>8</v>
      </c>
      <c r="J2092" t="n">
        <v>213.81</v>
      </c>
      <c r="K2092" t="n">
        <v>51.39</v>
      </c>
      <c r="L2092" t="n">
        <v>31</v>
      </c>
      <c r="M2092" t="n">
        <v>6</v>
      </c>
      <c r="N2092" t="n">
        <v>46.41</v>
      </c>
      <c r="O2092" t="n">
        <v>26603.52</v>
      </c>
      <c r="P2092" t="n">
        <v>268.23</v>
      </c>
      <c r="Q2092" t="n">
        <v>452.56</v>
      </c>
      <c r="R2092" t="n">
        <v>68.81999999999999</v>
      </c>
      <c r="S2092" t="n">
        <v>57.64</v>
      </c>
      <c r="T2092" t="n">
        <v>3509.42</v>
      </c>
      <c r="U2092" t="n">
        <v>0.84</v>
      </c>
      <c r="V2092" t="n">
        <v>0.89</v>
      </c>
      <c r="W2092" t="n">
        <v>6.8</v>
      </c>
      <c r="X2092" t="n">
        <v>0.2</v>
      </c>
      <c r="Y2092" t="n">
        <v>1</v>
      </c>
      <c r="Z2092" t="n">
        <v>10</v>
      </c>
    </row>
    <row r="2093">
      <c r="A2093" t="n">
        <v>121</v>
      </c>
      <c r="B2093" t="n">
        <v>85</v>
      </c>
      <c r="C2093" t="inlineStr">
        <is>
          <t xml:space="preserve">CONCLUIDO	</t>
        </is>
      </c>
      <c r="D2093" t="n">
        <v>3.7634</v>
      </c>
      <c r="E2093" t="n">
        <v>26.57</v>
      </c>
      <c r="F2093" t="n">
        <v>23.93</v>
      </c>
      <c r="G2093" t="n">
        <v>179.46</v>
      </c>
      <c r="H2093" t="n">
        <v>2.59</v>
      </c>
      <c r="I2093" t="n">
        <v>8</v>
      </c>
      <c r="J2093" t="n">
        <v>214.21</v>
      </c>
      <c r="K2093" t="n">
        <v>51.39</v>
      </c>
      <c r="L2093" t="n">
        <v>31.25</v>
      </c>
      <c r="M2093" t="n">
        <v>6</v>
      </c>
      <c r="N2093" t="n">
        <v>46.57</v>
      </c>
      <c r="O2093" t="n">
        <v>26653.61</v>
      </c>
      <c r="P2093" t="n">
        <v>266.14</v>
      </c>
      <c r="Q2093" t="n">
        <v>452.55</v>
      </c>
      <c r="R2093" t="n">
        <v>69.04000000000001</v>
      </c>
      <c r="S2093" t="n">
        <v>57.64</v>
      </c>
      <c r="T2093" t="n">
        <v>3620.13</v>
      </c>
      <c r="U2093" t="n">
        <v>0.83</v>
      </c>
      <c r="V2093" t="n">
        <v>0.89</v>
      </c>
      <c r="W2093" t="n">
        <v>6.81</v>
      </c>
      <c r="X2093" t="n">
        <v>0.2</v>
      </c>
      <c r="Y2093" t="n">
        <v>1</v>
      </c>
      <c r="Z2093" t="n">
        <v>10</v>
      </c>
    </row>
    <row r="2094">
      <c r="A2094" t="n">
        <v>122</v>
      </c>
      <c r="B2094" t="n">
        <v>85</v>
      </c>
      <c r="C2094" t="inlineStr">
        <is>
          <t xml:space="preserve">CONCLUIDO	</t>
        </is>
      </c>
      <c r="D2094" t="n">
        <v>3.7618</v>
      </c>
      <c r="E2094" t="n">
        <v>26.58</v>
      </c>
      <c r="F2094" t="n">
        <v>23.94</v>
      </c>
      <c r="G2094" t="n">
        <v>179.55</v>
      </c>
      <c r="H2094" t="n">
        <v>2.61</v>
      </c>
      <c r="I2094" t="n">
        <v>8</v>
      </c>
      <c r="J2094" t="n">
        <v>214.62</v>
      </c>
      <c r="K2094" t="n">
        <v>51.39</v>
      </c>
      <c r="L2094" t="n">
        <v>31.5</v>
      </c>
      <c r="M2094" t="n">
        <v>6</v>
      </c>
      <c r="N2094" t="n">
        <v>46.73</v>
      </c>
      <c r="O2094" t="n">
        <v>26703.76</v>
      </c>
      <c r="P2094" t="n">
        <v>265.11</v>
      </c>
      <c r="Q2094" t="n">
        <v>452.57</v>
      </c>
      <c r="R2094" t="n">
        <v>69.33</v>
      </c>
      <c r="S2094" t="n">
        <v>57.64</v>
      </c>
      <c r="T2094" t="n">
        <v>3760.95</v>
      </c>
      <c r="U2094" t="n">
        <v>0.83</v>
      </c>
      <c r="V2094" t="n">
        <v>0.89</v>
      </c>
      <c r="W2094" t="n">
        <v>6.81</v>
      </c>
      <c r="X2094" t="n">
        <v>0.22</v>
      </c>
      <c r="Y2094" t="n">
        <v>1</v>
      </c>
      <c r="Z2094" t="n">
        <v>10</v>
      </c>
    </row>
    <row r="2095">
      <c r="A2095" t="n">
        <v>123</v>
      </c>
      <c r="B2095" t="n">
        <v>85</v>
      </c>
      <c r="C2095" t="inlineStr">
        <is>
          <t xml:space="preserve">CONCLUIDO	</t>
        </is>
      </c>
      <c r="D2095" t="n">
        <v>3.7712</v>
      </c>
      <c r="E2095" t="n">
        <v>26.52</v>
      </c>
      <c r="F2095" t="n">
        <v>23.91</v>
      </c>
      <c r="G2095" t="n">
        <v>204.92</v>
      </c>
      <c r="H2095" t="n">
        <v>2.62</v>
      </c>
      <c r="I2095" t="n">
        <v>7</v>
      </c>
      <c r="J2095" t="n">
        <v>215.03</v>
      </c>
      <c r="K2095" t="n">
        <v>51.39</v>
      </c>
      <c r="L2095" t="n">
        <v>31.75</v>
      </c>
      <c r="M2095" t="n">
        <v>5</v>
      </c>
      <c r="N2095" t="n">
        <v>46.88</v>
      </c>
      <c r="O2095" t="n">
        <v>26753.96</v>
      </c>
      <c r="P2095" t="n">
        <v>265.09</v>
      </c>
      <c r="Q2095" t="n">
        <v>452.55</v>
      </c>
      <c r="R2095" t="n">
        <v>68.37</v>
      </c>
      <c r="S2095" t="n">
        <v>57.64</v>
      </c>
      <c r="T2095" t="n">
        <v>3290.34</v>
      </c>
      <c r="U2095" t="n">
        <v>0.84</v>
      </c>
      <c r="V2095" t="n">
        <v>0.89</v>
      </c>
      <c r="W2095" t="n">
        <v>6.8</v>
      </c>
      <c r="X2095" t="n">
        <v>0.18</v>
      </c>
      <c r="Y2095" t="n">
        <v>1</v>
      </c>
      <c r="Z2095" t="n">
        <v>10</v>
      </c>
    </row>
    <row r="2096">
      <c r="A2096" t="n">
        <v>124</v>
      </c>
      <c r="B2096" t="n">
        <v>85</v>
      </c>
      <c r="C2096" t="inlineStr">
        <is>
          <t xml:space="preserve">CONCLUIDO	</t>
        </is>
      </c>
      <c r="D2096" t="n">
        <v>3.771</v>
      </c>
      <c r="E2096" t="n">
        <v>26.52</v>
      </c>
      <c r="F2096" t="n">
        <v>23.91</v>
      </c>
      <c r="G2096" t="n">
        <v>204.93</v>
      </c>
      <c r="H2096" t="n">
        <v>2.64</v>
      </c>
      <c r="I2096" t="n">
        <v>7</v>
      </c>
      <c r="J2096" t="n">
        <v>215.43</v>
      </c>
      <c r="K2096" t="n">
        <v>51.39</v>
      </c>
      <c r="L2096" t="n">
        <v>32</v>
      </c>
      <c r="M2096" t="n">
        <v>5</v>
      </c>
      <c r="N2096" t="n">
        <v>47.04</v>
      </c>
      <c r="O2096" t="n">
        <v>26804.21</v>
      </c>
      <c r="P2096" t="n">
        <v>265.69</v>
      </c>
      <c r="Q2096" t="n">
        <v>452.57</v>
      </c>
      <c r="R2096" t="n">
        <v>68.37</v>
      </c>
      <c r="S2096" t="n">
        <v>57.64</v>
      </c>
      <c r="T2096" t="n">
        <v>3290.08</v>
      </c>
      <c r="U2096" t="n">
        <v>0.84</v>
      </c>
      <c r="V2096" t="n">
        <v>0.89</v>
      </c>
      <c r="W2096" t="n">
        <v>6.81</v>
      </c>
      <c r="X2096" t="n">
        <v>0.18</v>
      </c>
      <c r="Y2096" t="n">
        <v>1</v>
      </c>
      <c r="Z2096" t="n">
        <v>10</v>
      </c>
    </row>
    <row r="2097">
      <c r="A2097" t="n">
        <v>125</v>
      </c>
      <c r="B2097" t="n">
        <v>85</v>
      </c>
      <c r="C2097" t="inlineStr">
        <is>
          <t xml:space="preserve">CONCLUIDO	</t>
        </is>
      </c>
      <c r="D2097" t="n">
        <v>3.7718</v>
      </c>
      <c r="E2097" t="n">
        <v>26.51</v>
      </c>
      <c r="F2097" t="n">
        <v>23.9</v>
      </c>
      <c r="G2097" t="n">
        <v>204.88</v>
      </c>
      <c r="H2097" t="n">
        <v>2.65</v>
      </c>
      <c r="I2097" t="n">
        <v>7</v>
      </c>
      <c r="J2097" t="n">
        <v>215.84</v>
      </c>
      <c r="K2097" t="n">
        <v>51.39</v>
      </c>
      <c r="L2097" t="n">
        <v>32.25</v>
      </c>
      <c r="M2097" t="n">
        <v>5</v>
      </c>
      <c r="N2097" t="n">
        <v>47.2</v>
      </c>
      <c r="O2097" t="n">
        <v>26854.52</v>
      </c>
      <c r="P2097" t="n">
        <v>266.13</v>
      </c>
      <c r="Q2097" t="n">
        <v>452.57</v>
      </c>
      <c r="R2097" t="n">
        <v>68.18000000000001</v>
      </c>
      <c r="S2097" t="n">
        <v>57.64</v>
      </c>
      <c r="T2097" t="n">
        <v>3190.53</v>
      </c>
      <c r="U2097" t="n">
        <v>0.85</v>
      </c>
      <c r="V2097" t="n">
        <v>0.89</v>
      </c>
      <c r="W2097" t="n">
        <v>6.81</v>
      </c>
      <c r="X2097" t="n">
        <v>0.18</v>
      </c>
      <c r="Y2097" t="n">
        <v>1</v>
      </c>
      <c r="Z2097" t="n">
        <v>10</v>
      </c>
    </row>
    <row r="2098">
      <c r="A2098" t="n">
        <v>126</v>
      </c>
      <c r="B2098" t="n">
        <v>85</v>
      </c>
      <c r="C2098" t="inlineStr">
        <is>
          <t xml:space="preserve">CONCLUIDO	</t>
        </is>
      </c>
      <c r="D2098" t="n">
        <v>3.772</v>
      </c>
      <c r="E2098" t="n">
        <v>26.51</v>
      </c>
      <c r="F2098" t="n">
        <v>23.9</v>
      </c>
      <c r="G2098" t="n">
        <v>204.87</v>
      </c>
      <c r="H2098" t="n">
        <v>2.67</v>
      </c>
      <c r="I2098" t="n">
        <v>7</v>
      </c>
      <c r="J2098" t="n">
        <v>216.25</v>
      </c>
      <c r="K2098" t="n">
        <v>51.39</v>
      </c>
      <c r="L2098" t="n">
        <v>32.5</v>
      </c>
      <c r="M2098" t="n">
        <v>5</v>
      </c>
      <c r="N2098" t="n">
        <v>47.36</v>
      </c>
      <c r="O2098" t="n">
        <v>26904.88</v>
      </c>
      <c r="P2098" t="n">
        <v>266.82</v>
      </c>
      <c r="Q2098" t="n">
        <v>452.59</v>
      </c>
      <c r="R2098" t="n">
        <v>68.12</v>
      </c>
      <c r="S2098" t="n">
        <v>57.64</v>
      </c>
      <c r="T2098" t="n">
        <v>3163.12</v>
      </c>
      <c r="U2098" t="n">
        <v>0.85</v>
      </c>
      <c r="V2098" t="n">
        <v>0.89</v>
      </c>
      <c r="W2098" t="n">
        <v>6.81</v>
      </c>
      <c r="X2098" t="n">
        <v>0.18</v>
      </c>
      <c r="Y2098" t="n">
        <v>1</v>
      </c>
      <c r="Z2098" t="n">
        <v>10</v>
      </c>
    </row>
    <row r="2099">
      <c r="A2099" t="n">
        <v>127</v>
      </c>
      <c r="B2099" t="n">
        <v>85</v>
      </c>
      <c r="C2099" t="inlineStr">
        <is>
          <t xml:space="preserve">CONCLUIDO	</t>
        </is>
      </c>
      <c r="D2099" t="n">
        <v>3.7736</v>
      </c>
      <c r="E2099" t="n">
        <v>26.5</v>
      </c>
      <c r="F2099" t="n">
        <v>23.89</v>
      </c>
      <c r="G2099" t="n">
        <v>204.77</v>
      </c>
      <c r="H2099" t="n">
        <v>2.69</v>
      </c>
      <c r="I2099" t="n">
        <v>7</v>
      </c>
      <c r="J2099" t="n">
        <v>216.66</v>
      </c>
      <c r="K2099" t="n">
        <v>51.39</v>
      </c>
      <c r="L2099" t="n">
        <v>32.75</v>
      </c>
      <c r="M2099" t="n">
        <v>4</v>
      </c>
      <c r="N2099" t="n">
        <v>47.52</v>
      </c>
      <c r="O2099" t="n">
        <v>26955.3</v>
      </c>
      <c r="P2099" t="n">
        <v>267.02</v>
      </c>
      <c r="Q2099" t="n">
        <v>452.56</v>
      </c>
      <c r="R2099" t="n">
        <v>67.76000000000001</v>
      </c>
      <c r="S2099" t="n">
        <v>57.64</v>
      </c>
      <c r="T2099" t="n">
        <v>2981.5</v>
      </c>
      <c r="U2099" t="n">
        <v>0.85</v>
      </c>
      <c r="V2099" t="n">
        <v>0.89</v>
      </c>
      <c r="W2099" t="n">
        <v>6.81</v>
      </c>
      <c r="X2099" t="n">
        <v>0.17</v>
      </c>
      <c r="Y2099" t="n">
        <v>1</v>
      </c>
      <c r="Z2099" t="n">
        <v>10</v>
      </c>
    </row>
    <row r="2100">
      <c r="A2100" t="n">
        <v>128</v>
      </c>
      <c r="B2100" t="n">
        <v>85</v>
      </c>
      <c r="C2100" t="inlineStr">
        <is>
          <t xml:space="preserve">CONCLUIDO	</t>
        </is>
      </c>
      <c r="D2100" t="n">
        <v>3.773</v>
      </c>
      <c r="E2100" t="n">
        <v>26.5</v>
      </c>
      <c r="F2100" t="n">
        <v>23.89</v>
      </c>
      <c r="G2100" t="n">
        <v>204.81</v>
      </c>
      <c r="H2100" t="n">
        <v>2.7</v>
      </c>
      <c r="I2100" t="n">
        <v>7</v>
      </c>
      <c r="J2100" t="n">
        <v>217.07</v>
      </c>
      <c r="K2100" t="n">
        <v>51.39</v>
      </c>
      <c r="L2100" t="n">
        <v>33</v>
      </c>
      <c r="M2100" t="n">
        <v>4</v>
      </c>
      <c r="N2100" t="n">
        <v>47.68</v>
      </c>
      <c r="O2100" t="n">
        <v>27005.77</v>
      </c>
      <c r="P2100" t="n">
        <v>267.67</v>
      </c>
      <c r="Q2100" t="n">
        <v>452.6</v>
      </c>
      <c r="R2100" t="n">
        <v>67.93000000000001</v>
      </c>
      <c r="S2100" t="n">
        <v>57.64</v>
      </c>
      <c r="T2100" t="n">
        <v>3066.47</v>
      </c>
      <c r="U2100" t="n">
        <v>0.85</v>
      </c>
      <c r="V2100" t="n">
        <v>0.89</v>
      </c>
      <c r="W2100" t="n">
        <v>6.8</v>
      </c>
      <c r="X2100" t="n">
        <v>0.17</v>
      </c>
      <c r="Y2100" t="n">
        <v>1</v>
      </c>
      <c r="Z2100" t="n">
        <v>10</v>
      </c>
    </row>
    <row r="2101">
      <c r="A2101" t="n">
        <v>129</v>
      </c>
      <c r="B2101" t="n">
        <v>85</v>
      </c>
      <c r="C2101" t="inlineStr">
        <is>
          <t xml:space="preserve">CONCLUIDO	</t>
        </is>
      </c>
      <c r="D2101" t="n">
        <v>3.7728</v>
      </c>
      <c r="E2101" t="n">
        <v>26.51</v>
      </c>
      <c r="F2101" t="n">
        <v>23.9</v>
      </c>
      <c r="G2101" t="n">
        <v>204.82</v>
      </c>
      <c r="H2101" t="n">
        <v>2.72</v>
      </c>
      <c r="I2101" t="n">
        <v>7</v>
      </c>
      <c r="J2101" t="n">
        <v>217.48</v>
      </c>
      <c r="K2101" t="n">
        <v>51.39</v>
      </c>
      <c r="L2101" t="n">
        <v>33.25</v>
      </c>
      <c r="M2101" t="n">
        <v>4</v>
      </c>
      <c r="N2101" t="n">
        <v>47.83</v>
      </c>
      <c r="O2101" t="n">
        <v>27056.3</v>
      </c>
      <c r="P2101" t="n">
        <v>267.85</v>
      </c>
      <c r="Q2101" t="n">
        <v>452.58</v>
      </c>
      <c r="R2101" t="n">
        <v>67.93000000000001</v>
      </c>
      <c r="S2101" t="n">
        <v>57.64</v>
      </c>
      <c r="T2101" t="n">
        <v>3066.91</v>
      </c>
      <c r="U2101" t="n">
        <v>0.85</v>
      </c>
      <c r="V2101" t="n">
        <v>0.89</v>
      </c>
      <c r="W2101" t="n">
        <v>6.81</v>
      </c>
      <c r="X2101" t="n">
        <v>0.17</v>
      </c>
      <c r="Y2101" t="n">
        <v>1</v>
      </c>
      <c r="Z2101" t="n">
        <v>10</v>
      </c>
    </row>
    <row r="2102">
      <c r="A2102" t="n">
        <v>130</v>
      </c>
      <c r="B2102" t="n">
        <v>85</v>
      </c>
      <c r="C2102" t="inlineStr">
        <is>
          <t xml:space="preserve">CONCLUIDO	</t>
        </is>
      </c>
      <c r="D2102" t="n">
        <v>3.7728</v>
      </c>
      <c r="E2102" t="n">
        <v>26.51</v>
      </c>
      <c r="F2102" t="n">
        <v>23.9</v>
      </c>
      <c r="G2102" t="n">
        <v>204.82</v>
      </c>
      <c r="H2102" t="n">
        <v>2.73</v>
      </c>
      <c r="I2102" t="n">
        <v>7</v>
      </c>
      <c r="J2102" t="n">
        <v>217.89</v>
      </c>
      <c r="K2102" t="n">
        <v>51.39</v>
      </c>
      <c r="L2102" t="n">
        <v>33.5</v>
      </c>
      <c r="M2102" t="n">
        <v>4</v>
      </c>
      <c r="N2102" t="n">
        <v>47.99</v>
      </c>
      <c r="O2102" t="n">
        <v>27106.88</v>
      </c>
      <c r="P2102" t="n">
        <v>267.94</v>
      </c>
      <c r="Q2102" t="n">
        <v>452.56</v>
      </c>
      <c r="R2102" t="n">
        <v>67.89</v>
      </c>
      <c r="S2102" t="n">
        <v>57.64</v>
      </c>
      <c r="T2102" t="n">
        <v>3048.41</v>
      </c>
      <c r="U2102" t="n">
        <v>0.85</v>
      </c>
      <c r="V2102" t="n">
        <v>0.89</v>
      </c>
      <c r="W2102" t="n">
        <v>6.81</v>
      </c>
      <c r="X2102" t="n">
        <v>0.17</v>
      </c>
      <c r="Y2102" t="n">
        <v>1</v>
      </c>
      <c r="Z2102" t="n">
        <v>10</v>
      </c>
    </row>
    <row r="2103">
      <c r="A2103" t="n">
        <v>131</v>
      </c>
      <c r="B2103" t="n">
        <v>85</v>
      </c>
      <c r="C2103" t="inlineStr">
        <is>
          <t xml:space="preserve">CONCLUIDO	</t>
        </is>
      </c>
      <c r="D2103" t="n">
        <v>3.7726</v>
      </c>
      <c r="E2103" t="n">
        <v>26.51</v>
      </c>
      <c r="F2103" t="n">
        <v>23.9</v>
      </c>
      <c r="G2103" t="n">
        <v>204.83</v>
      </c>
      <c r="H2103" t="n">
        <v>2.75</v>
      </c>
      <c r="I2103" t="n">
        <v>7</v>
      </c>
      <c r="J2103" t="n">
        <v>218.3</v>
      </c>
      <c r="K2103" t="n">
        <v>51.39</v>
      </c>
      <c r="L2103" t="n">
        <v>33.75</v>
      </c>
      <c r="M2103" t="n">
        <v>4</v>
      </c>
      <c r="N2103" t="n">
        <v>48.16</v>
      </c>
      <c r="O2103" t="n">
        <v>27157.52</v>
      </c>
      <c r="P2103" t="n">
        <v>268.31</v>
      </c>
      <c r="Q2103" t="n">
        <v>452.57</v>
      </c>
      <c r="R2103" t="n">
        <v>67.95</v>
      </c>
      <c r="S2103" t="n">
        <v>57.64</v>
      </c>
      <c r="T2103" t="n">
        <v>3076.16</v>
      </c>
      <c r="U2103" t="n">
        <v>0.85</v>
      </c>
      <c r="V2103" t="n">
        <v>0.89</v>
      </c>
      <c r="W2103" t="n">
        <v>6.81</v>
      </c>
      <c r="X2103" t="n">
        <v>0.17</v>
      </c>
      <c r="Y2103" t="n">
        <v>1</v>
      </c>
      <c r="Z2103" t="n">
        <v>10</v>
      </c>
    </row>
    <row r="2104">
      <c r="A2104" t="n">
        <v>132</v>
      </c>
      <c r="B2104" t="n">
        <v>85</v>
      </c>
      <c r="C2104" t="inlineStr">
        <is>
          <t xml:space="preserve">CONCLUIDO	</t>
        </is>
      </c>
      <c r="D2104" t="n">
        <v>3.7727</v>
      </c>
      <c r="E2104" t="n">
        <v>26.51</v>
      </c>
      <c r="F2104" t="n">
        <v>23.9</v>
      </c>
      <c r="G2104" t="n">
        <v>204.83</v>
      </c>
      <c r="H2104" t="n">
        <v>2.76</v>
      </c>
      <c r="I2104" t="n">
        <v>7</v>
      </c>
      <c r="J2104" t="n">
        <v>218.71</v>
      </c>
      <c r="K2104" t="n">
        <v>51.39</v>
      </c>
      <c r="L2104" t="n">
        <v>34</v>
      </c>
      <c r="M2104" t="n">
        <v>4</v>
      </c>
      <c r="N2104" t="n">
        <v>48.32</v>
      </c>
      <c r="O2104" t="n">
        <v>27208.22</v>
      </c>
      <c r="P2104" t="n">
        <v>268.05</v>
      </c>
      <c r="Q2104" t="n">
        <v>452.56</v>
      </c>
      <c r="R2104" t="n">
        <v>67.94</v>
      </c>
      <c r="S2104" t="n">
        <v>57.64</v>
      </c>
      <c r="T2104" t="n">
        <v>3074.53</v>
      </c>
      <c r="U2104" t="n">
        <v>0.85</v>
      </c>
      <c r="V2104" t="n">
        <v>0.89</v>
      </c>
      <c r="W2104" t="n">
        <v>6.81</v>
      </c>
      <c r="X2104" t="n">
        <v>0.17</v>
      </c>
      <c r="Y2104" t="n">
        <v>1</v>
      </c>
      <c r="Z2104" t="n">
        <v>10</v>
      </c>
    </row>
    <row r="2105">
      <c r="A2105" t="n">
        <v>133</v>
      </c>
      <c r="B2105" t="n">
        <v>85</v>
      </c>
      <c r="C2105" t="inlineStr">
        <is>
          <t xml:space="preserve">CONCLUIDO	</t>
        </is>
      </c>
      <c r="D2105" t="n">
        <v>3.7732</v>
      </c>
      <c r="E2105" t="n">
        <v>26.5</v>
      </c>
      <c r="F2105" t="n">
        <v>23.89</v>
      </c>
      <c r="G2105" t="n">
        <v>204.8</v>
      </c>
      <c r="H2105" t="n">
        <v>2.78</v>
      </c>
      <c r="I2105" t="n">
        <v>7</v>
      </c>
      <c r="J2105" t="n">
        <v>219.12</v>
      </c>
      <c r="K2105" t="n">
        <v>51.39</v>
      </c>
      <c r="L2105" t="n">
        <v>34.25</v>
      </c>
      <c r="M2105" t="n">
        <v>4</v>
      </c>
      <c r="N2105" t="n">
        <v>48.48</v>
      </c>
      <c r="O2105" t="n">
        <v>27258.97</v>
      </c>
      <c r="P2105" t="n">
        <v>268.02</v>
      </c>
      <c r="Q2105" t="n">
        <v>452.56</v>
      </c>
      <c r="R2105" t="n">
        <v>67.66</v>
      </c>
      <c r="S2105" t="n">
        <v>57.64</v>
      </c>
      <c r="T2105" t="n">
        <v>2933.02</v>
      </c>
      <c r="U2105" t="n">
        <v>0.85</v>
      </c>
      <c r="V2105" t="n">
        <v>0.89</v>
      </c>
      <c r="W2105" t="n">
        <v>6.81</v>
      </c>
      <c r="X2105" t="n">
        <v>0.17</v>
      </c>
      <c r="Y2105" t="n">
        <v>1</v>
      </c>
      <c r="Z2105" t="n">
        <v>10</v>
      </c>
    </row>
    <row r="2106">
      <c r="A2106" t="n">
        <v>134</v>
      </c>
      <c r="B2106" t="n">
        <v>85</v>
      </c>
      <c r="C2106" t="inlineStr">
        <is>
          <t xml:space="preserve">CONCLUIDO	</t>
        </is>
      </c>
      <c r="D2106" t="n">
        <v>3.7726</v>
      </c>
      <c r="E2106" t="n">
        <v>26.51</v>
      </c>
      <c r="F2106" t="n">
        <v>23.9</v>
      </c>
      <c r="G2106" t="n">
        <v>204.83</v>
      </c>
      <c r="H2106" t="n">
        <v>2.79</v>
      </c>
      <c r="I2106" t="n">
        <v>7</v>
      </c>
      <c r="J2106" t="n">
        <v>219.53</v>
      </c>
      <c r="K2106" t="n">
        <v>51.39</v>
      </c>
      <c r="L2106" t="n">
        <v>34.5</v>
      </c>
      <c r="M2106" t="n">
        <v>4</v>
      </c>
      <c r="N2106" t="n">
        <v>48.64</v>
      </c>
      <c r="O2106" t="n">
        <v>27309.77</v>
      </c>
      <c r="P2106" t="n">
        <v>268.28</v>
      </c>
      <c r="Q2106" t="n">
        <v>452.56</v>
      </c>
      <c r="R2106" t="n">
        <v>67.91</v>
      </c>
      <c r="S2106" t="n">
        <v>57.64</v>
      </c>
      <c r="T2106" t="n">
        <v>3056.33</v>
      </c>
      <c r="U2106" t="n">
        <v>0.85</v>
      </c>
      <c r="V2106" t="n">
        <v>0.89</v>
      </c>
      <c r="W2106" t="n">
        <v>6.81</v>
      </c>
      <c r="X2106" t="n">
        <v>0.17</v>
      </c>
      <c r="Y2106" t="n">
        <v>1</v>
      </c>
      <c r="Z2106" t="n">
        <v>10</v>
      </c>
    </row>
    <row r="2107">
      <c r="A2107" t="n">
        <v>135</v>
      </c>
      <c r="B2107" t="n">
        <v>85</v>
      </c>
      <c r="C2107" t="inlineStr">
        <is>
          <t xml:space="preserve">CONCLUIDO	</t>
        </is>
      </c>
      <c r="D2107" t="n">
        <v>3.7721</v>
      </c>
      <c r="E2107" t="n">
        <v>26.51</v>
      </c>
      <c r="F2107" t="n">
        <v>23.9</v>
      </c>
      <c r="G2107" t="n">
        <v>204.86</v>
      </c>
      <c r="H2107" t="n">
        <v>2.81</v>
      </c>
      <c r="I2107" t="n">
        <v>7</v>
      </c>
      <c r="J2107" t="n">
        <v>219.94</v>
      </c>
      <c r="K2107" t="n">
        <v>51.39</v>
      </c>
      <c r="L2107" t="n">
        <v>34.75</v>
      </c>
      <c r="M2107" t="n">
        <v>4</v>
      </c>
      <c r="N2107" t="n">
        <v>48.8</v>
      </c>
      <c r="O2107" t="n">
        <v>27360.64</v>
      </c>
      <c r="P2107" t="n">
        <v>268.25</v>
      </c>
      <c r="Q2107" t="n">
        <v>452.56</v>
      </c>
      <c r="R2107" t="n">
        <v>68.08</v>
      </c>
      <c r="S2107" t="n">
        <v>57.64</v>
      </c>
      <c r="T2107" t="n">
        <v>3141.6</v>
      </c>
      <c r="U2107" t="n">
        <v>0.85</v>
      </c>
      <c r="V2107" t="n">
        <v>0.89</v>
      </c>
      <c r="W2107" t="n">
        <v>6.81</v>
      </c>
      <c r="X2107" t="n">
        <v>0.18</v>
      </c>
      <c r="Y2107" t="n">
        <v>1</v>
      </c>
      <c r="Z2107" t="n">
        <v>10</v>
      </c>
    </row>
    <row r="2108">
      <c r="A2108" t="n">
        <v>136</v>
      </c>
      <c r="B2108" t="n">
        <v>85</v>
      </c>
      <c r="C2108" t="inlineStr">
        <is>
          <t xml:space="preserve">CONCLUIDO	</t>
        </is>
      </c>
      <c r="D2108" t="n">
        <v>3.7717</v>
      </c>
      <c r="E2108" t="n">
        <v>26.51</v>
      </c>
      <c r="F2108" t="n">
        <v>23.9</v>
      </c>
      <c r="G2108" t="n">
        <v>204.89</v>
      </c>
      <c r="H2108" t="n">
        <v>2.82</v>
      </c>
      <c r="I2108" t="n">
        <v>7</v>
      </c>
      <c r="J2108" t="n">
        <v>220.36</v>
      </c>
      <c r="K2108" t="n">
        <v>51.39</v>
      </c>
      <c r="L2108" t="n">
        <v>35</v>
      </c>
      <c r="M2108" t="n">
        <v>2</v>
      </c>
      <c r="N2108" t="n">
        <v>48.97</v>
      </c>
      <c r="O2108" t="n">
        <v>27411.55</v>
      </c>
      <c r="P2108" t="n">
        <v>268.37</v>
      </c>
      <c r="Q2108" t="n">
        <v>452.56</v>
      </c>
      <c r="R2108" t="n">
        <v>68.09999999999999</v>
      </c>
      <c r="S2108" t="n">
        <v>57.64</v>
      </c>
      <c r="T2108" t="n">
        <v>3150.96</v>
      </c>
      <c r="U2108" t="n">
        <v>0.85</v>
      </c>
      <c r="V2108" t="n">
        <v>0.89</v>
      </c>
      <c r="W2108" t="n">
        <v>6.81</v>
      </c>
      <c r="X2108" t="n">
        <v>0.18</v>
      </c>
      <c r="Y2108" t="n">
        <v>1</v>
      </c>
      <c r="Z2108" t="n">
        <v>10</v>
      </c>
    </row>
    <row r="2109">
      <c r="A2109" t="n">
        <v>137</v>
      </c>
      <c r="B2109" t="n">
        <v>85</v>
      </c>
      <c r="C2109" t="inlineStr">
        <is>
          <t xml:space="preserve">CONCLUIDO	</t>
        </is>
      </c>
      <c r="D2109" t="n">
        <v>3.7718</v>
      </c>
      <c r="E2109" t="n">
        <v>26.51</v>
      </c>
      <c r="F2109" t="n">
        <v>23.9</v>
      </c>
      <c r="G2109" t="n">
        <v>204.88</v>
      </c>
      <c r="H2109" t="n">
        <v>2.84</v>
      </c>
      <c r="I2109" t="n">
        <v>7</v>
      </c>
      <c r="J2109" t="n">
        <v>220.77</v>
      </c>
      <c r="K2109" t="n">
        <v>51.39</v>
      </c>
      <c r="L2109" t="n">
        <v>35.25</v>
      </c>
      <c r="M2109" t="n">
        <v>2</v>
      </c>
      <c r="N2109" t="n">
        <v>49.13</v>
      </c>
      <c r="O2109" t="n">
        <v>27462.53</v>
      </c>
      <c r="P2109" t="n">
        <v>268.7</v>
      </c>
      <c r="Q2109" t="n">
        <v>452.59</v>
      </c>
      <c r="R2109" t="n">
        <v>67.98999999999999</v>
      </c>
      <c r="S2109" t="n">
        <v>57.64</v>
      </c>
      <c r="T2109" t="n">
        <v>3096.08</v>
      </c>
      <c r="U2109" t="n">
        <v>0.85</v>
      </c>
      <c r="V2109" t="n">
        <v>0.89</v>
      </c>
      <c r="W2109" t="n">
        <v>6.81</v>
      </c>
      <c r="X2109" t="n">
        <v>0.18</v>
      </c>
      <c r="Y2109" t="n">
        <v>1</v>
      </c>
      <c r="Z2109" t="n">
        <v>10</v>
      </c>
    </row>
    <row r="2110">
      <c r="A2110" t="n">
        <v>138</v>
      </c>
      <c r="B2110" t="n">
        <v>85</v>
      </c>
      <c r="C2110" t="inlineStr">
        <is>
          <t xml:space="preserve">CONCLUIDO	</t>
        </is>
      </c>
      <c r="D2110" t="n">
        <v>3.7725</v>
      </c>
      <c r="E2110" t="n">
        <v>26.51</v>
      </c>
      <c r="F2110" t="n">
        <v>23.9</v>
      </c>
      <c r="G2110" t="n">
        <v>204.84</v>
      </c>
      <c r="H2110" t="n">
        <v>2.85</v>
      </c>
      <c r="I2110" t="n">
        <v>7</v>
      </c>
      <c r="J2110" t="n">
        <v>221.18</v>
      </c>
      <c r="K2110" t="n">
        <v>51.39</v>
      </c>
      <c r="L2110" t="n">
        <v>35.5</v>
      </c>
      <c r="M2110" t="n">
        <v>2</v>
      </c>
      <c r="N2110" t="n">
        <v>49.29</v>
      </c>
      <c r="O2110" t="n">
        <v>27513.56</v>
      </c>
      <c r="P2110" t="n">
        <v>269.15</v>
      </c>
      <c r="Q2110" t="n">
        <v>452.6</v>
      </c>
      <c r="R2110" t="n">
        <v>67.94</v>
      </c>
      <c r="S2110" t="n">
        <v>57.64</v>
      </c>
      <c r="T2110" t="n">
        <v>3074.17</v>
      </c>
      <c r="U2110" t="n">
        <v>0.85</v>
      </c>
      <c r="V2110" t="n">
        <v>0.89</v>
      </c>
      <c r="W2110" t="n">
        <v>6.81</v>
      </c>
      <c r="X2110" t="n">
        <v>0.17</v>
      </c>
      <c r="Y2110" t="n">
        <v>1</v>
      </c>
      <c r="Z2110" t="n">
        <v>10</v>
      </c>
    </row>
    <row r="2111">
      <c r="A2111" t="n">
        <v>139</v>
      </c>
      <c r="B2111" t="n">
        <v>85</v>
      </c>
      <c r="C2111" t="inlineStr">
        <is>
          <t xml:space="preserve">CONCLUIDO	</t>
        </is>
      </c>
      <c r="D2111" t="n">
        <v>3.7725</v>
      </c>
      <c r="E2111" t="n">
        <v>26.51</v>
      </c>
      <c r="F2111" t="n">
        <v>23.9</v>
      </c>
      <c r="G2111" t="n">
        <v>204.84</v>
      </c>
      <c r="H2111" t="n">
        <v>2.87</v>
      </c>
      <c r="I2111" t="n">
        <v>7</v>
      </c>
      <c r="J2111" t="n">
        <v>221.6</v>
      </c>
      <c r="K2111" t="n">
        <v>51.39</v>
      </c>
      <c r="L2111" t="n">
        <v>35.75</v>
      </c>
      <c r="M2111" t="n">
        <v>2</v>
      </c>
      <c r="N2111" t="n">
        <v>49.46</v>
      </c>
      <c r="O2111" t="n">
        <v>27564.65</v>
      </c>
      <c r="P2111" t="n">
        <v>269.39</v>
      </c>
      <c r="Q2111" t="n">
        <v>452.59</v>
      </c>
      <c r="R2111" t="n">
        <v>67.95</v>
      </c>
      <c r="S2111" t="n">
        <v>57.64</v>
      </c>
      <c r="T2111" t="n">
        <v>3080.22</v>
      </c>
      <c r="U2111" t="n">
        <v>0.85</v>
      </c>
      <c r="V2111" t="n">
        <v>0.89</v>
      </c>
      <c r="W2111" t="n">
        <v>6.81</v>
      </c>
      <c r="X2111" t="n">
        <v>0.17</v>
      </c>
      <c r="Y2111" t="n">
        <v>1</v>
      </c>
      <c r="Z2111" t="n">
        <v>10</v>
      </c>
    </row>
    <row r="2112">
      <c r="A2112" t="n">
        <v>140</v>
      </c>
      <c r="B2112" t="n">
        <v>85</v>
      </c>
      <c r="C2112" t="inlineStr">
        <is>
          <t xml:space="preserve">CONCLUIDO	</t>
        </is>
      </c>
      <c r="D2112" t="n">
        <v>3.7734</v>
      </c>
      <c r="E2112" t="n">
        <v>26.5</v>
      </c>
      <c r="F2112" t="n">
        <v>23.89</v>
      </c>
      <c r="G2112" t="n">
        <v>204.78</v>
      </c>
      <c r="H2112" t="n">
        <v>2.88</v>
      </c>
      <c r="I2112" t="n">
        <v>7</v>
      </c>
      <c r="J2112" t="n">
        <v>222.01</v>
      </c>
      <c r="K2112" t="n">
        <v>51.39</v>
      </c>
      <c r="L2112" t="n">
        <v>36</v>
      </c>
      <c r="M2112" t="n">
        <v>2</v>
      </c>
      <c r="N2112" t="n">
        <v>49.62</v>
      </c>
      <c r="O2112" t="n">
        <v>27615.8</v>
      </c>
      <c r="P2112" t="n">
        <v>268.96</v>
      </c>
      <c r="Q2112" t="n">
        <v>452.62</v>
      </c>
      <c r="R2112" t="n">
        <v>67.65000000000001</v>
      </c>
      <c r="S2112" t="n">
        <v>57.64</v>
      </c>
      <c r="T2112" t="n">
        <v>2927.02</v>
      </c>
      <c r="U2112" t="n">
        <v>0.85</v>
      </c>
      <c r="V2112" t="n">
        <v>0.89</v>
      </c>
      <c r="W2112" t="n">
        <v>6.81</v>
      </c>
      <c r="X2112" t="n">
        <v>0.17</v>
      </c>
      <c r="Y2112" t="n">
        <v>1</v>
      </c>
      <c r="Z2112" t="n">
        <v>10</v>
      </c>
    </row>
    <row r="2113">
      <c r="A2113" t="n">
        <v>141</v>
      </c>
      <c r="B2113" t="n">
        <v>85</v>
      </c>
      <c r="C2113" t="inlineStr">
        <is>
          <t xml:space="preserve">CONCLUIDO	</t>
        </is>
      </c>
      <c r="D2113" t="n">
        <v>3.7727</v>
      </c>
      <c r="E2113" t="n">
        <v>26.51</v>
      </c>
      <c r="F2113" t="n">
        <v>23.9</v>
      </c>
      <c r="G2113" t="n">
        <v>204.83</v>
      </c>
      <c r="H2113" t="n">
        <v>2.9</v>
      </c>
      <c r="I2113" t="n">
        <v>7</v>
      </c>
      <c r="J2113" t="n">
        <v>222.43</v>
      </c>
      <c r="K2113" t="n">
        <v>51.39</v>
      </c>
      <c r="L2113" t="n">
        <v>36.25</v>
      </c>
      <c r="M2113" t="n">
        <v>2</v>
      </c>
      <c r="N2113" t="n">
        <v>49.79</v>
      </c>
      <c r="O2113" t="n">
        <v>27667.13</v>
      </c>
      <c r="P2113" t="n">
        <v>268.97</v>
      </c>
      <c r="Q2113" t="n">
        <v>452.57</v>
      </c>
      <c r="R2113" t="n">
        <v>67.67</v>
      </c>
      <c r="S2113" t="n">
        <v>57.64</v>
      </c>
      <c r="T2113" t="n">
        <v>2937.79</v>
      </c>
      <c r="U2113" t="n">
        <v>0.85</v>
      </c>
      <c r="V2113" t="n">
        <v>0.89</v>
      </c>
      <c r="W2113" t="n">
        <v>6.81</v>
      </c>
      <c r="X2113" t="n">
        <v>0.17</v>
      </c>
      <c r="Y2113" t="n">
        <v>1</v>
      </c>
      <c r="Z2113" t="n">
        <v>10</v>
      </c>
    </row>
    <row r="2114">
      <c r="A2114" t="n">
        <v>142</v>
      </c>
      <c r="B2114" t="n">
        <v>85</v>
      </c>
      <c r="C2114" t="inlineStr">
        <is>
          <t xml:space="preserve">CONCLUIDO	</t>
        </is>
      </c>
      <c r="D2114" t="n">
        <v>3.773</v>
      </c>
      <c r="E2114" t="n">
        <v>26.5</v>
      </c>
      <c r="F2114" t="n">
        <v>23.89</v>
      </c>
      <c r="G2114" t="n">
        <v>204.81</v>
      </c>
      <c r="H2114" t="n">
        <v>2.91</v>
      </c>
      <c r="I2114" t="n">
        <v>7</v>
      </c>
      <c r="J2114" t="n">
        <v>222.85</v>
      </c>
      <c r="K2114" t="n">
        <v>51.39</v>
      </c>
      <c r="L2114" t="n">
        <v>36.5</v>
      </c>
      <c r="M2114" t="n">
        <v>1</v>
      </c>
      <c r="N2114" t="n">
        <v>49.95</v>
      </c>
      <c r="O2114" t="n">
        <v>27718.39</v>
      </c>
      <c r="P2114" t="n">
        <v>269.13</v>
      </c>
      <c r="Q2114" t="n">
        <v>452.58</v>
      </c>
      <c r="R2114" t="n">
        <v>67.8</v>
      </c>
      <c r="S2114" t="n">
        <v>57.64</v>
      </c>
      <c r="T2114" t="n">
        <v>3004.82</v>
      </c>
      <c r="U2114" t="n">
        <v>0.85</v>
      </c>
      <c r="V2114" t="n">
        <v>0.89</v>
      </c>
      <c r="W2114" t="n">
        <v>6.81</v>
      </c>
      <c r="X2114" t="n">
        <v>0.17</v>
      </c>
      <c r="Y2114" t="n">
        <v>1</v>
      </c>
      <c r="Z2114" t="n">
        <v>10</v>
      </c>
    </row>
    <row r="2115">
      <c r="A2115" t="n">
        <v>143</v>
      </c>
      <c r="B2115" t="n">
        <v>85</v>
      </c>
      <c r="C2115" t="inlineStr">
        <is>
          <t xml:space="preserve">CONCLUIDO	</t>
        </is>
      </c>
      <c r="D2115" t="n">
        <v>3.7729</v>
      </c>
      <c r="E2115" t="n">
        <v>26.5</v>
      </c>
      <c r="F2115" t="n">
        <v>23.89</v>
      </c>
      <c r="G2115" t="n">
        <v>204.81</v>
      </c>
      <c r="H2115" t="n">
        <v>2.93</v>
      </c>
      <c r="I2115" t="n">
        <v>7</v>
      </c>
      <c r="J2115" t="n">
        <v>223.26</v>
      </c>
      <c r="K2115" t="n">
        <v>51.39</v>
      </c>
      <c r="L2115" t="n">
        <v>36.75</v>
      </c>
      <c r="M2115" t="n">
        <v>1</v>
      </c>
      <c r="N2115" t="n">
        <v>50.12</v>
      </c>
      <c r="O2115" t="n">
        <v>27769.71</v>
      </c>
      <c r="P2115" t="n">
        <v>269.46</v>
      </c>
      <c r="Q2115" t="n">
        <v>452.61</v>
      </c>
      <c r="R2115" t="n">
        <v>67.81</v>
      </c>
      <c r="S2115" t="n">
        <v>57.64</v>
      </c>
      <c r="T2115" t="n">
        <v>3006.52</v>
      </c>
      <c r="U2115" t="n">
        <v>0.85</v>
      </c>
      <c r="V2115" t="n">
        <v>0.89</v>
      </c>
      <c r="W2115" t="n">
        <v>6.81</v>
      </c>
      <c r="X2115" t="n">
        <v>0.17</v>
      </c>
      <c r="Y2115" t="n">
        <v>1</v>
      </c>
      <c r="Z2115" t="n">
        <v>10</v>
      </c>
    </row>
    <row r="2116">
      <c r="A2116" t="n">
        <v>144</v>
      </c>
      <c r="B2116" t="n">
        <v>85</v>
      </c>
      <c r="C2116" t="inlineStr">
        <is>
          <t xml:space="preserve">CONCLUIDO	</t>
        </is>
      </c>
      <c r="D2116" t="n">
        <v>3.7731</v>
      </c>
      <c r="E2116" t="n">
        <v>26.5</v>
      </c>
      <c r="F2116" t="n">
        <v>23.89</v>
      </c>
      <c r="G2116" t="n">
        <v>204.8</v>
      </c>
      <c r="H2116" t="n">
        <v>2.94</v>
      </c>
      <c r="I2116" t="n">
        <v>7</v>
      </c>
      <c r="J2116" t="n">
        <v>223.68</v>
      </c>
      <c r="K2116" t="n">
        <v>51.39</v>
      </c>
      <c r="L2116" t="n">
        <v>37</v>
      </c>
      <c r="M2116" t="n">
        <v>0</v>
      </c>
      <c r="N2116" t="n">
        <v>50.29</v>
      </c>
      <c r="O2116" t="n">
        <v>27821.09</v>
      </c>
      <c r="P2116" t="n">
        <v>269.61</v>
      </c>
      <c r="Q2116" t="n">
        <v>452.64</v>
      </c>
      <c r="R2116" t="n">
        <v>67.75</v>
      </c>
      <c r="S2116" t="n">
        <v>57.64</v>
      </c>
      <c r="T2116" t="n">
        <v>2977.15</v>
      </c>
      <c r="U2116" t="n">
        <v>0.85</v>
      </c>
      <c r="V2116" t="n">
        <v>0.89</v>
      </c>
      <c r="W2116" t="n">
        <v>6.81</v>
      </c>
      <c r="X2116" t="n">
        <v>0.17</v>
      </c>
      <c r="Y2116" t="n">
        <v>1</v>
      </c>
      <c r="Z2116" t="n">
        <v>10</v>
      </c>
    </row>
    <row r="2117">
      <c r="A2117" t="n">
        <v>0</v>
      </c>
      <c r="B2117" t="n">
        <v>20</v>
      </c>
      <c r="C2117" t="inlineStr">
        <is>
          <t xml:space="preserve">CONCLUIDO	</t>
        </is>
      </c>
      <c r="D2117" t="n">
        <v>3.3414</v>
      </c>
      <c r="E2117" t="n">
        <v>29.93</v>
      </c>
      <c r="F2117" t="n">
        <v>26.85</v>
      </c>
      <c r="G2117" t="n">
        <v>14.78</v>
      </c>
      <c r="H2117" t="n">
        <v>0.34</v>
      </c>
      <c r="I2117" t="n">
        <v>109</v>
      </c>
      <c r="J2117" t="n">
        <v>51.33</v>
      </c>
      <c r="K2117" t="n">
        <v>24.83</v>
      </c>
      <c r="L2117" t="n">
        <v>1</v>
      </c>
      <c r="M2117" t="n">
        <v>107</v>
      </c>
      <c r="N2117" t="n">
        <v>5.51</v>
      </c>
      <c r="O2117" t="n">
        <v>6564.78</v>
      </c>
      <c r="P2117" t="n">
        <v>150.26</v>
      </c>
      <c r="Q2117" t="n">
        <v>452.94</v>
      </c>
      <c r="R2117" t="n">
        <v>163.6</v>
      </c>
      <c r="S2117" t="n">
        <v>57.64</v>
      </c>
      <c r="T2117" t="n">
        <v>50394.75</v>
      </c>
      <c r="U2117" t="n">
        <v>0.35</v>
      </c>
      <c r="V2117" t="n">
        <v>0.79</v>
      </c>
      <c r="W2117" t="n">
        <v>6.98</v>
      </c>
      <c r="X2117" t="n">
        <v>3.12</v>
      </c>
      <c r="Y2117" t="n">
        <v>1</v>
      </c>
      <c r="Z2117" t="n">
        <v>10</v>
      </c>
    </row>
    <row r="2118">
      <c r="A2118" t="n">
        <v>1</v>
      </c>
      <c r="B2118" t="n">
        <v>20</v>
      </c>
      <c r="C2118" t="inlineStr">
        <is>
          <t xml:space="preserve">CONCLUIDO	</t>
        </is>
      </c>
      <c r="D2118" t="n">
        <v>3.4603</v>
      </c>
      <c r="E2118" t="n">
        <v>28.9</v>
      </c>
      <c r="F2118" t="n">
        <v>26.12</v>
      </c>
      <c r="G2118" t="n">
        <v>18.66</v>
      </c>
      <c r="H2118" t="n">
        <v>0.42</v>
      </c>
      <c r="I2118" t="n">
        <v>84</v>
      </c>
      <c r="J2118" t="n">
        <v>51.62</v>
      </c>
      <c r="K2118" t="n">
        <v>24.83</v>
      </c>
      <c r="L2118" t="n">
        <v>1.25</v>
      </c>
      <c r="M2118" t="n">
        <v>82</v>
      </c>
      <c r="N2118" t="n">
        <v>5.54</v>
      </c>
      <c r="O2118" t="n">
        <v>6599.8</v>
      </c>
      <c r="P2118" t="n">
        <v>144.62</v>
      </c>
      <c r="Q2118" t="n">
        <v>452.82</v>
      </c>
      <c r="R2118" t="n">
        <v>140.21</v>
      </c>
      <c r="S2118" t="n">
        <v>57.64</v>
      </c>
      <c r="T2118" t="n">
        <v>38824.78</v>
      </c>
      <c r="U2118" t="n">
        <v>0.41</v>
      </c>
      <c r="V2118" t="n">
        <v>0.8100000000000001</v>
      </c>
      <c r="W2118" t="n">
        <v>6.94</v>
      </c>
      <c r="X2118" t="n">
        <v>2.39</v>
      </c>
      <c r="Y2118" t="n">
        <v>1</v>
      </c>
      <c r="Z2118" t="n">
        <v>10</v>
      </c>
    </row>
    <row r="2119">
      <c r="A2119" t="n">
        <v>2</v>
      </c>
      <c r="B2119" t="n">
        <v>20</v>
      </c>
      <c r="C2119" t="inlineStr">
        <is>
          <t xml:space="preserve">CONCLUIDO	</t>
        </is>
      </c>
      <c r="D2119" t="n">
        <v>3.5349</v>
      </c>
      <c r="E2119" t="n">
        <v>28.29</v>
      </c>
      <c r="F2119" t="n">
        <v>25.7</v>
      </c>
      <c r="G2119" t="n">
        <v>22.35</v>
      </c>
      <c r="H2119" t="n">
        <v>0.5</v>
      </c>
      <c r="I2119" t="n">
        <v>69</v>
      </c>
      <c r="J2119" t="n">
        <v>51.9</v>
      </c>
      <c r="K2119" t="n">
        <v>24.83</v>
      </c>
      <c r="L2119" t="n">
        <v>1.5</v>
      </c>
      <c r="M2119" t="n">
        <v>67</v>
      </c>
      <c r="N2119" t="n">
        <v>5.57</v>
      </c>
      <c r="O2119" t="n">
        <v>6634.84</v>
      </c>
      <c r="P2119" t="n">
        <v>140.62</v>
      </c>
      <c r="Q2119" t="n">
        <v>452.81</v>
      </c>
      <c r="R2119" t="n">
        <v>126.39</v>
      </c>
      <c r="S2119" t="n">
        <v>57.64</v>
      </c>
      <c r="T2119" t="n">
        <v>31987.06</v>
      </c>
      <c r="U2119" t="n">
        <v>0.46</v>
      </c>
      <c r="V2119" t="n">
        <v>0.83</v>
      </c>
      <c r="W2119" t="n">
        <v>6.91</v>
      </c>
      <c r="X2119" t="n">
        <v>1.97</v>
      </c>
      <c r="Y2119" t="n">
        <v>1</v>
      </c>
      <c r="Z2119" t="n">
        <v>10</v>
      </c>
    </row>
    <row r="2120">
      <c r="A2120" t="n">
        <v>3</v>
      </c>
      <c r="B2120" t="n">
        <v>20</v>
      </c>
      <c r="C2120" t="inlineStr">
        <is>
          <t xml:space="preserve">CONCLUIDO	</t>
        </is>
      </c>
      <c r="D2120" t="n">
        <v>3.5937</v>
      </c>
      <c r="E2120" t="n">
        <v>27.83</v>
      </c>
      <c r="F2120" t="n">
        <v>25.37</v>
      </c>
      <c r="G2120" t="n">
        <v>26.24</v>
      </c>
      <c r="H2120" t="n">
        <v>0.58</v>
      </c>
      <c r="I2120" t="n">
        <v>58</v>
      </c>
      <c r="J2120" t="n">
        <v>52.19</v>
      </c>
      <c r="K2120" t="n">
        <v>24.83</v>
      </c>
      <c r="L2120" t="n">
        <v>1.75</v>
      </c>
      <c r="M2120" t="n">
        <v>56</v>
      </c>
      <c r="N2120" t="n">
        <v>5.61</v>
      </c>
      <c r="O2120" t="n">
        <v>6670.02</v>
      </c>
      <c r="P2120" t="n">
        <v>137.15</v>
      </c>
      <c r="Q2120" t="n">
        <v>452.65</v>
      </c>
      <c r="R2120" t="n">
        <v>115.71</v>
      </c>
      <c r="S2120" t="n">
        <v>57.64</v>
      </c>
      <c r="T2120" t="n">
        <v>26704.4</v>
      </c>
      <c r="U2120" t="n">
        <v>0.5</v>
      </c>
      <c r="V2120" t="n">
        <v>0.84</v>
      </c>
      <c r="W2120" t="n">
        <v>6.89</v>
      </c>
      <c r="X2120" t="n">
        <v>1.64</v>
      </c>
      <c r="Y2120" t="n">
        <v>1</v>
      </c>
      <c r="Z2120" t="n">
        <v>10</v>
      </c>
    </row>
    <row r="2121">
      <c r="A2121" t="n">
        <v>4</v>
      </c>
      <c r="B2121" t="n">
        <v>20</v>
      </c>
      <c r="C2121" t="inlineStr">
        <is>
          <t xml:space="preserve">CONCLUIDO	</t>
        </is>
      </c>
      <c r="D2121" t="n">
        <v>3.6423</v>
      </c>
      <c r="E2121" t="n">
        <v>27.46</v>
      </c>
      <c r="F2121" t="n">
        <v>25.11</v>
      </c>
      <c r="G2121" t="n">
        <v>30.74</v>
      </c>
      <c r="H2121" t="n">
        <v>0.66</v>
      </c>
      <c r="I2121" t="n">
        <v>49</v>
      </c>
      <c r="J2121" t="n">
        <v>52.47</v>
      </c>
      <c r="K2121" t="n">
        <v>24.83</v>
      </c>
      <c r="L2121" t="n">
        <v>2</v>
      </c>
      <c r="M2121" t="n">
        <v>47</v>
      </c>
      <c r="N2121" t="n">
        <v>5.64</v>
      </c>
      <c r="O2121" t="n">
        <v>6705.1</v>
      </c>
      <c r="P2121" t="n">
        <v>133.98</v>
      </c>
      <c r="Q2121" t="n">
        <v>452.67</v>
      </c>
      <c r="R2121" t="n">
        <v>107.53</v>
      </c>
      <c r="S2121" t="n">
        <v>57.64</v>
      </c>
      <c r="T2121" t="n">
        <v>22658.4</v>
      </c>
      <c r="U2121" t="n">
        <v>0.54</v>
      </c>
      <c r="V2121" t="n">
        <v>0.84</v>
      </c>
      <c r="W2121" t="n">
        <v>6.87</v>
      </c>
      <c r="X2121" t="n">
        <v>1.38</v>
      </c>
      <c r="Y2121" t="n">
        <v>1</v>
      </c>
      <c r="Z2121" t="n">
        <v>10</v>
      </c>
    </row>
    <row r="2122">
      <c r="A2122" t="n">
        <v>5</v>
      </c>
      <c r="B2122" t="n">
        <v>20</v>
      </c>
      <c r="C2122" t="inlineStr">
        <is>
          <t xml:space="preserve">CONCLUIDO	</t>
        </is>
      </c>
      <c r="D2122" t="n">
        <v>3.6777</v>
      </c>
      <c r="E2122" t="n">
        <v>27.19</v>
      </c>
      <c r="F2122" t="n">
        <v>24.92</v>
      </c>
      <c r="G2122" t="n">
        <v>34.77</v>
      </c>
      <c r="H2122" t="n">
        <v>0.74</v>
      </c>
      <c r="I2122" t="n">
        <v>43</v>
      </c>
      <c r="J2122" t="n">
        <v>52.75</v>
      </c>
      <c r="K2122" t="n">
        <v>24.83</v>
      </c>
      <c r="L2122" t="n">
        <v>2.25</v>
      </c>
      <c r="M2122" t="n">
        <v>41</v>
      </c>
      <c r="N2122" t="n">
        <v>5.68</v>
      </c>
      <c r="O2122" t="n">
        <v>6740.19</v>
      </c>
      <c r="P2122" t="n">
        <v>131.38</v>
      </c>
      <c r="Q2122" t="n">
        <v>452.65</v>
      </c>
      <c r="R2122" t="n">
        <v>101.16</v>
      </c>
      <c r="S2122" t="n">
        <v>57.64</v>
      </c>
      <c r="T2122" t="n">
        <v>19500.94</v>
      </c>
      <c r="U2122" t="n">
        <v>0.57</v>
      </c>
      <c r="V2122" t="n">
        <v>0.85</v>
      </c>
      <c r="W2122" t="n">
        <v>6.86</v>
      </c>
      <c r="X2122" t="n">
        <v>1.19</v>
      </c>
      <c r="Y2122" t="n">
        <v>1</v>
      </c>
      <c r="Z2122" t="n">
        <v>10</v>
      </c>
    </row>
    <row r="2123">
      <c r="A2123" t="n">
        <v>6</v>
      </c>
      <c r="B2123" t="n">
        <v>20</v>
      </c>
      <c r="C2123" t="inlineStr">
        <is>
          <t xml:space="preserve">CONCLUIDO	</t>
        </is>
      </c>
      <c r="D2123" t="n">
        <v>3.7046</v>
      </c>
      <c r="E2123" t="n">
        <v>26.99</v>
      </c>
      <c r="F2123" t="n">
        <v>24.78</v>
      </c>
      <c r="G2123" t="n">
        <v>39.13</v>
      </c>
      <c r="H2123" t="n">
        <v>0.82</v>
      </c>
      <c r="I2123" t="n">
        <v>38</v>
      </c>
      <c r="J2123" t="n">
        <v>53.04</v>
      </c>
      <c r="K2123" t="n">
        <v>24.83</v>
      </c>
      <c r="L2123" t="n">
        <v>2.5</v>
      </c>
      <c r="M2123" t="n">
        <v>36</v>
      </c>
      <c r="N2123" t="n">
        <v>5.71</v>
      </c>
      <c r="O2123" t="n">
        <v>6775.31</v>
      </c>
      <c r="P2123" t="n">
        <v>128.65</v>
      </c>
      <c r="Q2123" t="n">
        <v>452.69</v>
      </c>
      <c r="R2123" t="n">
        <v>96.58</v>
      </c>
      <c r="S2123" t="n">
        <v>57.64</v>
      </c>
      <c r="T2123" t="n">
        <v>17238.97</v>
      </c>
      <c r="U2123" t="n">
        <v>0.6</v>
      </c>
      <c r="V2123" t="n">
        <v>0.86</v>
      </c>
      <c r="W2123" t="n">
        <v>6.86</v>
      </c>
      <c r="X2123" t="n">
        <v>1.05</v>
      </c>
      <c r="Y2123" t="n">
        <v>1</v>
      </c>
      <c r="Z2123" t="n">
        <v>10</v>
      </c>
    </row>
    <row r="2124">
      <c r="A2124" t="n">
        <v>7</v>
      </c>
      <c r="B2124" t="n">
        <v>20</v>
      </c>
      <c r="C2124" t="inlineStr">
        <is>
          <t xml:space="preserve">CONCLUIDO	</t>
        </is>
      </c>
      <c r="D2124" t="n">
        <v>3.7301</v>
      </c>
      <c r="E2124" t="n">
        <v>26.81</v>
      </c>
      <c r="F2124" t="n">
        <v>24.65</v>
      </c>
      <c r="G2124" t="n">
        <v>43.49</v>
      </c>
      <c r="H2124" t="n">
        <v>0.89</v>
      </c>
      <c r="I2124" t="n">
        <v>34</v>
      </c>
      <c r="J2124" t="n">
        <v>53.32</v>
      </c>
      <c r="K2124" t="n">
        <v>24.83</v>
      </c>
      <c r="L2124" t="n">
        <v>2.75</v>
      </c>
      <c r="M2124" t="n">
        <v>32</v>
      </c>
      <c r="N2124" t="n">
        <v>5.75</v>
      </c>
      <c r="O2124" t="n">
        <v>6810.44</v>
      </c>
      <c r="P2124" t="n">
        <v>126.03</v>
      </c>
      <c r="Q2124" t="n">
        <v>452.6</v>
      </c>
      <c r="R2124" t="n">
        <v>92.45</v>
      </c>
      <c r="S2124" t="n">
        <v>57.64</v>
      </c>
      <c r="T2124" t="n">
        <v>15191.36</v>
      </c>
      <c r="U2124" t="n">
        <v>0.62</v>
      </c>
      <c r="V2124" t="n">
        <v>0.86</v>
      </c>
      <c r="W2124" t="n">
        <v>6.84</v>
      </c>
      <c r="X2124" t="n">
        <v>0.92</v>
      </c>
      <c r="Y2124" t="n">
        <v>1</v>
      </c>
      <c r="Z2124" t="n">
        <v>10</v>
      </c>
    </row>
    <row r="2125">
      <c r="A2125" t="n">
        <v>8</v>
      </c>
      <c r="B2125" t="n">
        <v>20</v>
      </c>
      <c r="C2125" t="inlineStr">
        <is>
          <t xml:space="preserve">CONCLUIDO	</t>
        </is>
      </c>
      <c r="D2125" t="n">
        <v>3.742</v>
      </c>
      <c r="E2125" t="n">
        <v>26.72</v>
      </c>
      <c r="F2125" t="n">
        <v>24.6</v>
      </c>
      <c r="G2125" t="n">
        <v>47.61</v>
      </c>
      <c r="H2125" t="n">
        <v>0.97</v>
      </c>
      <c r="I2125" t="n">
        <v>31</v>
      </c>
      <c r="J2125" t="n">
        <v>53.61</v>
      </c>
      <c r="K2125" t="n">
        <v>24.83</v>
      </c>
      <c r="L2125" t="n">
        <v>3</v>
      </c>
      <c r="M2125" t="n">
        <v>29</v>
      </c>
      <c r="N2125" t="n">
        <v>5.78</v>
      </c>
      <c r="O2125" t="n">
        <v>6845.59</v>
      </c>
      <c r="P2125" t="n">
        <v>124.18</v>
      </c>
      <c r="Q2125" t="n">
        <v>452.68</v>
      </c>
      <c r="R2125" t="n">
        <v>90.53</v>
      </c>
      <c r="S2125" t="n">
        <v>57.64</v>
      </c>
      <c r="T2125" t="n">
        <v>14249.06</v>
      </c>
      <c r="U2125" t="n">
        <v>0.64</v>
      </c>
      <c r="V2125" t="n">
        <v>0.86</v>
      </c>
      <c r="W2125" t="n">
        <v>6.85</v>
      </c>
      <c r="X2125" t="n">
        <v>0.87</v>
      </c>
      <c r="Y2125" t="n">
        <v>1</v>
      </c>
      <c r="Z2125" t="n">
        <v>10</v>
      </c>
    </row>
    <row r="2126">
      <c r="A2126" t="n">
        <v>9</v>
      </c>
      <c r="B2126" t="n">
        <v>20</v>
      </c>
      <c r="C2126" t="inlineStr">
        <is>
          <t xml:space="preserve">CONCLUIDO	</t>
        </is>
      </c>
      <c r="D2126" t="n">
        <v>3.7589</v>
      </c>
      <c r="E2126" t="n">
        <v>26.6</v>
      </c>
      <c r="F2126" t="n">
        <v>24.51</v>
      </c>
      <c r="G2126" t="n">
        <v>52.53</v>
      </c>
      <c r="H2126" t="n">
        <v>1.04</v>
      </c>
      <c r="I2126" t="n">
        <v>28</v>
      </c>
      <c r="J2126" t="n">
        <v>53.89</v>
      </c>
      <c r="K2126" t="n">
        <v>24.83</v>
      </c>
      <c r="L2126" t="n">
        <v>3.25</v>
      </c>
      <c r="M2126" t="n">
        <v>26</v>
      </c>
      <c r="N2126" t="n">
        <v>5.82</v>
      </c>
      <c r="O2126" t="n">
        <v>6880.77</v>
      </c>
      <c r="P2126" t="n">
        <v>122.04</v>
      </c>
      <c r="Q2126" t="n">
        <v>452.61</v>
      </c>
      <c r="R2126" t="n">
        <v>87.93000000000001</v>
      </c>
      <c r="S2126" t="n">
        <v>57.64</v>
      </c>
      <c r="T2126" t="n">
        <v>12961.36</v>
      </c>
      <c r="U2126" t="n">
        <v>0.66</v>
      </c>
      <c r="V2126" t="n">
        <v>0.87</v>
      </c>
      <c r="W2126" t="n">
        <v>6.84</v>
      </c>
      <c r="X2126" t="n">
        <v>0.79</v>
      </c>
      <c r="Y2126" t="n">
        <v>1</v>
      </c>
      <c r="Z2126" t="n">
        <v>10</v>
      </c>
    </row>
    <row r="2127">
      <c r="A2127" t="n">
        <v>10</v>
      </c>
      <c r="B2127" t="n">
        <v>20</v>
      </c>
      <c r="C2127" t="inlineStr">
        <is>
          <t xml:space="preserve">CONCLUIDO	</t>
        </is>
      </c>
      <c r="D2127" t="n">
        <v>3.7686</v>
      </c>
      <c r="E2127" t="n">
        <v>26.53</v>
      </c>
      <c r="F2127" t="n">
        <v>24.47</v>
      </c>
      <c r="G2127" t="n">
        <v>56.47</v>
      </c>
      <c r="H2127" t="n">
        <v>1.12</v>
      </c>
      <c r="I2127" t="n">
        <v>26</v>
      </c>
      <c r="J2127" t="n">
        <v>54.18</v>
      </c>
      <c r="K2127" t="n">
        <v>24.83</v>
      </c>
      <c r="L2127" t="n">
        <v>3.5</v>
      </c>
      <c r="M2127" t="n">
        <v>19</v>
      </c>
      <c r="N2127" t="n">
        <v>5.85</v>
      </c>
      <c r="O2127" t="n">
        <v>6915.96</v>
      </c>
      <c r="P2127" t="n">
        <v>119.79</v>
      </c>
      <c r="Q2127" t="n">
        <v>452.62</v>
      </c>
      <c r="R2127" t="n">
        <v>86.34</v>
      </c>
      <c r="S2127" t="n">
        <v>57.64</v>
      </c>
      <c r="T2127" t="n">
        <v>12178.44</v>
      </c>
      <c r="U2127" t="n">
        <v>0.67</v>
      </c>
      <c r="V2127" t="n">
        <v>0.87</v>
      </c>
      <c r="W2127" t="n">
        <v>6.85</v>
      </c>
      <c r="X2127" t="n">
        <v>0.74</v>
      </c>
      <c r="Y2127" t="n">
        <v>1</v>
      </c>
      <c r="Z2127" t="n">
        <v>10</v>
      </c>
    </row>
    <row r="2128">
      <c r="A2128" t="n">
        <v>11</v>
      </c>
      <c r="B2128" t="n">
        <v>20</v>
      </c>
      <c r="C2128" t="inlineStr">
        <is>
          <t xml:space="preserve">CONCLUIDO	</t>
        </is>
      </c>
      <c r="D2128" t="n">
        <v>3.7731</v>
      </c>
      <c r="E2128" t="n">
        <v>26.5</v>
      </c>
      <c r="F2128" t="n">
        <v>24.45</v>
      </c>
      <c r="G2128" t="n">
        <v>58.68</v>
      </c>
      <c r="H2128" t="n">
        <v>1.19</v>
      </c>
      <c r="I2128" t="n">
        <v>25</v>
      </c>
      <c r="J2128" t="n">
        <v>54.46</v>
      </c>
      <c r="K2128" t="n">
        <v>24.83</v>
      </c>
      <c r="L2128" t="n">
        <v>3.75</v>
      </c>
      <c r="M2128" t="n">
        <v>8</v>
      </c>
      <c r="N2128" t="n">
        <v>5.89</v>
      </c>
      <c r="O2128" t="n">
        <v>6951.16</v>
      </c>
      <c r="P2128" t="n">
        <v>118.79</v>
      </c>
      <c r="Q2128" t="n">
        <v>452.8</v>
      </c>
      <c r="R2128" t="n">
        <v>85.31999999999999</v>
      </c>
      <c r="S2128" t="n">
        <v>57.64</v>
      </c>
      <c r="T2128" t="n">
        <v>11673.29</v>
      </c>
      <c r="U2128" t="n">
        <v>0.68</v>
      </c>
      <c r="V2128" t="n">
        <v>0.87</v>
      </c>
      <c r="W2128" t="n">
        <v>6.86</v>
      </c>
      <c r="X2128" t="n">
        <v>0.72</v>
      </c>
      <c r="Y2128" t="n">
        <v>1</v>
      </c>
      <c r="Z2128" t="n">
        <v>10</v>
      </c>
    </row>
    <row r="2129">
      <c r="A2129" t="n">
        <v>12</v>
      </c>
      <c r="B2129" t="n">
        <v>20</v>
      </c>
      <c r="C2129" t="inlineStr">
        <is>
          <t xml:space="preserve">CONCLUIDO	</t>
        </is>
      </c>
      <c r="D2129" t="n">
        <v>3.7805</v>
      </c>
      <c r="E2129" t="n">
        <v>26.45</v>
      </c>
      <c r="F2129" t="n">
        <v>24.41</v>
      </c>
      <c r="G2129" t="n">
        <v>61.03</v>
      </c>
      <c r="H2129" t="n">
        <v>1.27</v>
      </c>
      <c r="I2129" t="n">
        <v>24</v>
      </c>
      <c r="J2129" t="n">
        <v>54.75</v>
      </c>
      <c r="K2129" t="n">
        <v>24.83</v>
      </c>
      <c r="L2129" t="n">
        <v>4</v>
      </c>
      <c r="M2129" t="n">
        <v>3</v>
      </c>
      <c r="N2129" t="n">
        <v>5.92</v>
      </c>
      <c r="O2129" t="n">
        <v>6986.39</v>
      </c>
      <c r="P2129" t="n">
        <v>118.51</v>
      </c>
      <c r="Q2129" t="n">
        <v>452.85</v>
      </c>
      <c r="R2129" t="n">
        <v>83.92</v>
      </c>
      <c r="S2129" t="n">
        <v>57.64</v>
      </c>
      <c r="T2129" t="n">
        <v>10975.86</v>
      </c>
      <c r="U2129" t="n">
        <v>0.6899999999999999</v>
      </c>
      <c r="V2129" t="n">
        <v>0.87</v>
      </c>
      <c r="W2129" t="n">
        <v>6.85</v>
      </c>
      <c r="X2129" t="n">
        <v>0.68</v>
      </c>
      <c r="Y2129" t="n">
        <v>1</v>
      </c>
      <c r="Z2129" t="n">
        <v>10</v>
      </c>
    </row>
    <row r="2130">
      <c r="A2130" t="n">
        <v>13</v>
      </c>
      <c r="B2130" t="n">
        <v>20</v>
      </c>
      <c r="C2130" t="inlineStr">
        <is>
          <t xml:space="preserve">CONCLUIDO	</t>
        </is>
      </c>
      <c r="D2130" t="n">
        <v>3.7806</v>
      </c>
      <c r="E2130" t="n">
        <v>26.45</v>
      </c>
      <c r="F2130" t="n">
        <v>24.41</v>
      </c>
      <c r="G2130" t="n">
        <v>61.02</v>
      </c>
      <c r="H2130" t="n">
        <v>1.34</v>
      </c>
      <c r="I2130" t="n">
        <v>24</v>
      </c>
      <c r="J2130" t="n">
        <v>55.04</v>
      </c>
      <c r="K2130" t="n">
        <v>24.83</v>
      </c>
      <c r="L2130" t="n">
        <v>4.25</v>
      </c>
      <c r="M2130" t="n">
        <v>0</v>
      </c>
      <c r="N2130" t="n">
        <v>5.96</v>
      </c>
      <c r="O2130" t="n">
        <v>7021.64</v>
      </c>
      <c r="P2130" t="n">
        <v>119.09</v>
      </c>
      <c r="Q2130" t="n">
        <v>452.76</v>
      </c>
      <c r="R2130" t="n">
        <v>83.73</v>
      </c>
      <c r="S2130" t="n">
        <v>57.64</v>
      </c>
      <c r="T2130" t="n">
        <v>10884.09</v>
      </c>
      <c r="U2130" t="n">
        <v>0.6899999999999999</v>
      </c>
      <c r="V2130" t="n">
        <v>0.87</v>
      </c>
      <c r="W2130" t="n">
        <v>6.86</v>
      </c>
      <c r="X2130" t="n">
        <v>0.68</v>
      </c>
      <c r="Y2130" t="n">
        <v>1</v>
      </c>
      <c r="Z2130" t="n">
        <v>10</v>
      </c>
    </row>
    <row r="2131">
      <c r="A2131" t="n">
        <v>0</v>
      </c>
      <c r="B2131" t="n">
        <v>120</v>
      </c>
      <c r="C2131" t="inlineStr">
        <is>
          <t xml:space="preserve">CONCLUIDO	</t>
        </is>
      </c>
      <c r="D2131" t="n">
        <v>1.7299</v>
      </c>
      <c r="E2131" t="n">
        <v>57.81</v>
      </c>
      <c r="F2131" t="n">
        <v>36.24</v>
      </c>
      <c r="G2131" t="n">
        <v>5.25</v>
      </c>
      <c r="H2131" t="n">
        <v>0.08</v>
      </c>
      <c r="I2131" t="n">
        <v>414</v>
      </c>
      <c r="J2131" t="n">
        <v>232.68</v>
      </c>
      <c r="K2131" t="n">
        <v>57.72</v>
      </c>
      <c r="L2131" t="n">
        <v>1</v>
      </c>
      <c r="M2131" t="n">
        <v>412</v>
      </c>
      <c r="N2131" t="n">
        <v>53.95</v>
      </c>
      <c r="O2131" t="n">
        <v>28931.02</v>
      </c>
      <c r="P2131" t="n">
        <v>570.9400000000001</v>
      </c>
      <c r="Q2131" t="n">
        <v>453.7</v>
      </c>
      <c r="R2131" t="n">
        <v>471.11</v>
      </c>
      <c r="S2131" t="n">
        <v>57.64</v>
      </c>
      <c r="T2131" t="n">
        <v>202624.53</v>
      </c>
      <c r="U2131" t="n">
        <v>0.12</v>
      </c>
      <c r="V2131" t="n">
        <v>0.59</v>
      </c>
      <c r="W2131" t="n">
        <v>7.47</v>
      </c>
      <c r="X2131" t="n">
        <v>12.48</v>
      </c>
      <c r="Y2131" t="n">
        <v>1</v>
      </c>
      <c r="Z2131" t="n">
        <v>10</v>
      </c>
    </row>
    <row r="2132">
      <c r="A2132" t="n">
        <v>1</v>
      </c>
      <c r="B2132" t="n">
        <v>120</v>
      </c>
      <c r="C2132" t="inlineStr">
        <is>
          <t xml:space="preserve">CONCLUIDO	</t>
        </is>
      </c>
      <c r="D2132" t="n">
        <v>2.0455</v>
      </c>
      <c r="E2132" t="n">
        <v>48.89</v>
      </c>
      <c r="F2132" t="n">
        <v>32.6</v>
      </c>
      <c r="G2132" t="n">
        <v>6.56</v>
      </c>
      <c r="H2132" t="n">
        <v>0.1</v>
      </c>
      <c r="I2132" t="n">
        <v>298</v>
      </c>
      <c r="J2132" t="n">
        <v>233.1</v>
      </c>
      <c r="K2132" t="n">
        <v>57.72</v>
      </c>
      <c r="L2132" t="n">
        <v>1.25</v>
      </c>
      <c r="M2132" t="n">
        <v>296</v>
      </c>
      <c r="N2132" t="n">
        <v>54.13</v>
      </c>
      <c r="O2132" t="n">
        <v>28983.75</v>
      </c>
      <c r="P2132" t="n">
        <v>513.8</v>
      </c>
      <c r="Q2132" t="n">
        <v>453.52</v>
      </c>
      <c r="R2132" t="n">
        <v>351.65</v>
      </c>
      <c r="S2132" t="n">
        <v>57.64</v>
      </c>
      <c r="T2132" t="n">
        <v>143471.5</v>
      </c>
      <c r="U2132" t="n">
        <v>0.16</v>
      </c>
      <c r="V2132" t="n">
        <v>0.65</v>
      </c>
      <c r="W2132" t="n">
        <v>7.29</v>
      </c>
      <c r="X2132" t="n">
        <v>8.859999999999999</v>
      </c>
      <c r="Y2132" t="n">
        <v>1</v>
      </c>
      <c r="Z2132" t="n">
        <v>10</v>
      </c>
    </row>
    <row r="2133">
      <c r="A2133" t="n">
        <v>2</v>
      </c>
      <c r="B2133" t="n">
        <v>120</v>
      </c>
      <c r="C2133" t="inlineStr">
        <is>
          <t xml:space="preserve">CONCLUIDO	</t>
        </is>
      </c>
      <c r="D2133" t="n">
        <v>2.2753</v>
      </c>
      <c r="E2133" t="n">
        <v>43.95</v>
      </c>
      <c r="F2133" t="n">
        <v>30.63</v>
      </c>
      <c r="G2133" t="n">
        <v>7.89</v>
      </c>
      <c r="H2133" t="n">
        <v>0.11</v>
      </c>
      <c r="I2133" t="n">
        <v>233</v>
      </c>
      <c r="J2133" t="n">
        <v>233.53</v>
      </c>
      <c r="K2133" t="n">
        <v>57.72</v>
      </c>
      <c r="L2133" t="n">
        <v>1.5</v>
      </c>
      <c r="M2133" t="n">
        <v>231</v>
      </c>
      <c r="N2133" t="n">
        <v>54.31</v>
      </c>
      <c r="O2133" t="n">
        <v>29036.54</v>
      </c>
      <c r="P2133" t="n">
        <v>482.68</v>
      </c>
      <c r="Q2133" t="n">
        <v>453.16</v>
      </c>
      <c r="R2133" t="n">
        <v>286.1</v>
      </c>
      <c r="S2133" t="n">
        <v>57.64</v>
      </c>
      <c r="T2133" t="n">
        <v>111024.13</v>
      </c>
      <c r="U2133" t="n">
        <v>0.2</v>
      </c>
      <c r="V2133" t="n">
        <v>0.6899999999999999</v>
      </c>
      <c r="W2133" t="n">
        <v>7.21</v>
      </c>
      <c r="X2133" t="n">
        <v>6.88</v>
      </c>
      <c r="Y2133" t="n">
        <v>1</v>
      </c>
      <c r="Z2133" t="n">
        <v>10</v>
      </c>
    </row>
    <row r="2134">
      <c r="A2134" t="n">
        <v>3</v>
      </c>
      <c r="B2134" t="n">
        <v>120</v>
      </c>
      <c r="C2134" t="inlineStr">
        <is>
          <t xml:space="preserve">CONCLUIDO	</t>
        </is>
      </c>
      <c r="D2134" t="n">
        <v>2.4548</v>
      </c>
      <c r="E2134" t="n">
        <v>40.74</v>
      </c>
      <c r="F2134" t="n">
        <v>29.33</v>
      </c>
      <c r="G2134" t="n">
        <v>9.210000000000001</v>
      </c>
      <c r="H2134" t="n">
        <v>0.13</v>
      </c>
      <c r="I2134" t="n">
        <v>191</v>
      </c>
      <c r="J2134" t="n">
        <v>233.96</v>
      </c>
      <c r="K2134" t="n">
        <v>57.72</v>
      </c>
      <c r="L2134" t="n">
        <v>1.75</v>
      </c>
      <c r="M2134" t="n">
        <v>189</v>
      </c>
      <c r="N2134" t="n">
        <v>54.49</v>
      </c>
      <c r="O2134" t="n">
        <v>29089.39</v>
      </c>
      <c r="P2134" t="n">
        <v>462.12</v>
      </c>
      <c r="Q2134" t="n">
        <v>452.99</v>
      </c>
      <c r="R2134" t="n">
        <v>244.74</v>
      </c>
      <c r="S2134" t="n">
        <v>57.64</v>
      </c>
      <c r="T2134" t="n">
        <v>90550.59</v>
      </c>
      <c r="U2134" t="n">
        <v>0.24</v>
      </c>
      <c r="V2134" t="n">
        <v>0.72</v>
      </c>
      <c r="W2134" t="n">
        <v>7.11</v>
      </c>
      <c r="X2134" t="n">
        <v>5.59</v>
      </c>
      <c r="Y2134" t="n">
        <v>1</v>
      </c>
      <c r="Z2134" t="n">
        <v>10</v>
      </c>
    </row>
    <row r="2135">
      <c r="A2135" t="n">
        <v>4</v>
      </c>
      <c r="B2135" t="n">
        <v>120</v>
      </c>
      <c r="C2135" t="inlineStr">
        <is>
          <t xml:space="preserve">CONCLUIDO	</t>
        </is>
      </c>
      <c r="D2135" t="n">
        <v>2.5955</v>
      </c>
      <c r="E2135" t="n">
        <v>38.53</v>
      </c>
      <c r="F2135" t="n">
        <v>28.44</v>
      </c>
      <c r="G2135" t="n">
        <v>10.53</v>
      </c>
      <c r="H2135" t="n">
        <v>0.15</v>
      </c>
      <c r="I2135" t="n">
        <v>162</v>
      </c>
      <c r="J2135" t="n">
        <v>234.39</v>
      </c>
      <c r="K2135" t="n">
        <v>57.72</v>
      </c>
      <c r="L2135" t="n">
        <v>2</v>
      </c>
      <c r="M2135" t="n">
        <v>160</v>
      </c>
      <c r="N2135" t="n">
        <v>54.67</v>
      </c>
      <c r="O2135" t="n">
        <v>29142.31</v>
      </c>
      <c r="P2135" t="n">
        <v>448.04</v>
      </c>
      <c r="Q2135" t="n">
        <v>452.99</v>
      </c>
      <c r="R2135" t="n">
        <v>215.27</v>
      </c>
      <c r="S2135" t="n">
        <v>57.64</v>
      </c>
      <c r="T2135" t="n">
        <v>75963.82000000001</v>
      </c>
      <c r="U2135" t="n">
        <v>0.27</v>
      </c>
      <c r="V2135" t="n">
        <v>0.75</v>
      </c>
      <c r="W2135" t="n">
        <v>7.07</v>
      </c>
      <c r="X2135" t="n">
        <v>4.7</v>
      </c>
      <c r="Y2135" t="n">
        <v>1</v>
      </c>
      <c r="Z2135" t="n">
        <v>10</v>
      </c>
    </row>
    <row r="2136">
      <c r="A2136" t="n">
        <v>5</v>
      </c>
      <c r="B2136" t="n">
        <v>120</v>
      </c>
      <c r="C2136" t="inlineStr">
        <is>
          <t xml:space="preserve">CONCLUIDO	</t>
        </is>
      </c>
      <c r="D2136" t="n">
        <v>2.7069</v>
      </c>
      <c r="E2136" t="n">
        <v>36.94</v>
      </c>
      <c r="F2136" t="n">
        <v>27.81</v>
      </c>
      <c r="G2136" t="n">
        <v>11.83</v>
      </c>
      <c r="H2136" t="n">
        <v>0.17</v>
      </c>
      <c r="I2136" t="n">
        <v>141</v>
      </c>
      <c r="J2136" t="n">
        <v>234.82</v>
      </c>
      <c r="K2136" t="n">
        <v>57.72</v>
      </c>
      <c r="L2136" t="n">
        <v>2.25</v>
      </c>
      <c r="M2136" t="n">
        <v>139</v>
      </c>
      <c r="N2136" t="n">
        <v>54.85</v>
      </c>
      <c r="O2136" t="n">
        <v>29195.29</v>
      </c>
      <c r="P2136" t="n">
        <v>438.03</v>
      </c>
      <c r="Q2136" t="n">
        <v>452.94</v>
      </c>
      <c r="R2136" t="n">
        <v>195.84</v>
      </c>
      <c r="S2136" t="n">
        <v>57.64</v>
      </c>
      <c r="T2136" t="n">
        <v>66354.77</v>
      </c>
      <c r="U2136" t="n">
        <v>0.29</v>
      </c>
      <c r="V2136" t="n">
        <v>0.76</v>
      </c>
      <c r="W2136" t="n">
        <v>7.01</v>
      </c>
      <c r="X2136" t="n">
        <v>4.08</v>
      </c>
      <c r="Y2136" t="n">
        <v>1</v>
      </c>
      <c r="Z2136" t="n">
        <v>10</v>
      </c>
    </row>
    <row r="2137">
      <c r="A2137" t="n">
        <v>6</v>
      </c>
      <c r="B2137" t="n">
        <v>120</v>
      </c>
      <c r="C2137" t="inlineStr">
        <is>
          <t xml:space="preserve">CONCLUIDO	</t>
        </is>
      </c>
      <c r="D2137" t="n">
        <v>2.7977</v>
      </c>
      <c r="E2137" t="n">
        <v>35.74</v>
      </c>
      <c r="F2137" t="n">
        <v>27.34</v>
      </c>
      <c r="G2137" t="n">
        <v>13.12</v>
      </c>
      <c r="H2137" t="n">
        <v>0.19</v>
      </c>
      <c r="I2137" t="n">
        <v>125</v>
      </c>
      <c r="J2137" t="n">
        <v>235.25</v>
      </c>
      <c r="K2137" t="n">
        <v>57.72</v>
      </c>
      <c r="L2137" t="n">
        <v>2.5</v>
      </c>
      <c r="M2137" t="n">
        <v>123</v>
      </c>
      <c r="N2137" t="n">
        <v>55.03</v>
      </c>
      <c r="O2137" t="n">
        <v>29248.33</v>
      </c>
      <c r="P2137" t="n">
        <v>430.56</v>
      </c>
      <c r="Q2137" t="n">
        <v>452.8</v>
      </c>
      <c r="R2137" t="n">
        <v>180.06</v>
      </c>
      <c r="S2137" t="n">
        <v>57.64</v>
      </c>
      <c r="T2137" t="n">
        <v>58543.64</v>
      </c>
      <c r="U2137" t="n">
        <v>0.32</v>
      </c>
      <c r="V2137" t="n">
        <v>0.78</v>
      </c>
      <c r="W2137" t="n">
        <v>7</v>
      </c>
      <c r="X2137" t="n">
        <v>3.61</v>
      </c>
      <c r="Y2137" t="n">
        <v>1</v>
      </c>
      <c r="Z2137" t="n">
        <v>10</v>
      </c>
    </row>
    <row r="2138">
      <c r="A2138" t="n">
        <v>7</v>
      </c>
      <c r="B2138" t="n">
        <v>120</v>
      </c>
      <c r="C2138" t="inlineStr">
        <is>
          <t xml:space="preserve">CONCLUIDO	</t>
        </is>
      </c>
      <c r="D2138" t="n">
        <v>2.8777</v>
      </c>
      <c r="E2138" t="n">
        <v>34.75</v>
      </c>
      <c r="F2138" t="n">
        <v>26.94</v>
      </c>
      <c r="G2138" t="n">
        <v>14.43</v>
      </c>
      <c r="H2138" t="n">
        <v>0.21</v>
      </c>
      <c r="I2138" t="n">
        <v>112</v>
      </c>
      <c r="J2138" t="n">
        <v>235.68</v>
      </c>
      <c r="K2138" t="n">
        <v>57.72</v>
      </c>
      <c r="L2138" t="n">
        <v>2.75</v>
      </c>
      <c r="M2138" t="n">
        <v>110</v>
      </c>
      <c r="N2138" t="n">
        <v>55.21</v>
      </c>
      <c r="O2138" t="n">
        <v>29301.44</v>
      </c>
      <c r="P2138" t="n">
        <v>424.08</v>
      </c>
      <c r="Q2138" t="n">
        <v>452.89</v>
      </c>
      <c r="R2138" t="n">
        <v>167.08</v>
      </c>
      <c r="S2138" t="n">
        <v>57.64</v>
      </c>
      <c r="T2138" t="n">
        <v>52119.75</v>
      </c>
      <c r="U2138" t="n">
        <v>0.34</v>
      </c>
      <c r="V2138" t="n">
        <v>0.79</v>
      </c>
      <c r="W2138" t="n">
        <v>6.97</v>
      </c>
      <c r="X2138" t="n">
        <v>3.21</v>
      </c>
      <c r="Y2138" t="n">
        <v>1</v>
      </c>
      <c r="Z2138" t="n">
        <v>10</v>
      </c>
    </row>
    <row r="2139">
      <c r="A2139" t="n">
        <v>8</v>
      </c>
      <c r="B2139" t="n">
        <v>120</v>
      </c>
      <c r="C2139" t="inlineStr">
        <is>
          <t xml:space="preserve">CONCLUIDO	</t>
        </is>
      </c>
      <c r="D2139" t="n">
        <v>2.939</v>
      </c>
      <c r="E2139" t="n">
        <v>34.02</v>
      </c>
      <c r="F2139" t="n">
        <v>26.67</v>
      </c>
      <c r="G2139" t="n">
        <v>15.69</v>
      </c>
      <c r="H2139" t="n">
        <v>0.23</v>
      </c>
      <c r="I2139" t="n">
        <v>102</v>
      </c>
      <c r="J2139" t="n">
        <v>236.11</v>
      </c>
      <c r="K2139" t="n">
        <v>57.72</v>
      </c>
      <c r="L2139" t="n">
        <v>3</v>
      </c>
      <c r="M2139" t="n">
        <v>100</v>
      </c>
      <c r="N2139" t="n">
        <v>55.39</v>
      </c>
      <c r="O2139" t="n">
        <v>29354.61</v>
      </c>
      <c r="P2139" t="n">
        <v>419.76</v>
      </c>
      <c r="Q2139" t="n">
        <v>452.92</v>
      </c>
      <c r="R2139" t="n">
        <v>157.9</v>
      </c>
      <c r="S2139" t="n">
        <v>57.64</v>
      </c>
      <c r="T2139" t="n">
        <v>47576.48</v>
      </c>
      <c r="U2139" t="n">
        <v>0.37</v>
      </c>
      <c r="V2139" t="n">
        <v>0.8</v>
      </c>
      <c r="W2139" t="n">
        <v>6.97</v>
      </c>
      <c r="X2139" t="n">
        <v>2.94</v>
      </c>
      <c r="Y2139" t="n">
        <v>1</v>
      </c>
      <c r="Z2139" t="n">
        <v>10</v>
      </c>
    </row>
    <row r="2140">
      <c r="A2140" t="n">
        <v>9</v>
      </c>
      <c r="B2140" t="n">
        <v>120</v>
      </c>
      <c r="C2140" t="inlineStr">
        <is>
          <t xml:space="preserve">CONCLUIDO	</t>
        </is>
      </c>
      <c r="D2140" t="n">
        <v>2.9969</v>
      </c>
      <c r="E2140" t="n">
        <v>33.37</v>
      </c>
      <c r="F2140" t="n">
        <v>26.42</v>
      </c>
      <c r="G2140" t="n">
        <v>17.05</v>
      </c>
      <c r="H2140" t="n">
        <v>0.24</v>
      </c>
      <c r="I2140" t="n">
        <v>93</v>
      </c>
      <c r="J2140" t="n">
        <v>236.54</v>
      </c>
      <c r="K2140" t="n">
        <v>57.72</v>
      </c>
      <c r="L2140" t="n">
        <v>3.25</v>
      </c>
      <c r="M2140" t="n">
        <v>91</v>
      </c>
      <c r="N2140" t="n">
        <v>55.57</v>
      </c>
      <c r="O2140" t="n">
        <v>29407.85</v>
      </c>
      <c r="P2140" t="n">
        <v>415.73</v>
      </c>
      <c r="Q2140" t="n">
        <v>452.92</v>
      </c>
      <c r="R2140" t="n">
        <v>149.73</v>
      </c>
      <c r="S2140" t="n">
        <v>57.64</v>
      </c>
      <c r="T2140" t="n">
        <v>43538.45</v>
      </c>
      <c r="U2140" t="n">
        <v>0.38</v>
      </c>
      <c r="V2140" t="n">
        <v>0.8</v>
      </c>
      <c r="W2140" t="n">
        <v>6.96</v>
      </c>
      <c r="X2140" t="n">
        <v>2.69</v>
      </c>
      <c r="Y2140" t="n">
        <v>1</v>
      </c>
      <c r="Z2140" t="n">
        <v>10</v>
      </c>
    </row>
    <row r="2141">
      <c r="A2141" t="n">
        <v>10</v>
      </c>
      <c r="B2141" t="n">
        <v>120</v>
      </c>
      <c r="C2141" t="inlineStr">
        <is>
          <t xml:space="preserve">CONCLUIDO	</t>
        </is>
      </c>
      <c r="D2141" t="n">
        <v>3.0487</v>
      </c>
      <c r="E2141" t="n">
        <v>32.8</v>
      </c>
      <c r="F2141" t="n">
        <v>26.17</v>
      </c>
      <c r="G2141" t="n">
        <v>18.26</v>
      </c>
      <c r="H2141" t="n">
        <v>0.26</v>
      </c>
      <c r="I2141" t="n">
        <v>86</v>
      </c>
      <c r="J2141" t="n">
        <v>236.98</v>
      </c>
      <c r="K2141" t="n">
        <v>57.72</v>
      </c>
      <c r="L2141" t="n">
        <v>3.5</v>
      </c>
      <c r="M2141" t="n">
        <v>84</v>
      </c>
      <c r="N2141" t="n">
        <v>55.75</v>
      </c>
      <c r="O2141" t="n">
        <v>29461.15</v>
      </c>
      <c r="P2141" t="n">
        <v>411.63</v>
      </c>
      <c r="Q2141" t="n">
        <v>452.71</v>
      </c>
      <c r="R2141" t="n">
        <v>142.07</v>
      </c>
      <c r="S2141" t="n">
        <v>57.64</v>
      </c>
      <c r="T2141" t="n">
        <v>39745.34</v>
      </c>
      <c r="U2141" t="n">
        <v>0.41</v>
      </c>
      <c r="V2141" t="n">
        <v>0.8100000000000001</v>
      </c>
      <c r="W2141" t="n">
        <v>6.93</v>
      </c>
      <c r="X2141" t="n">
        <v>2.44</v>
      </c>
      <c r="Y2141" t="n">
        <v>1</v>
      </c>
      <c r="Z2141" t="n">
        <v>10</v>
      </c>
    </row>
    <row r="2142">
      <c r="A2142" t="n">
        <v>11</v>
      </c>
      <c r="B2142" t="n">
        <v>120</v>
      </c>
      <c r="C2142" t="inlineStr">
        <is>
          <t xml:space="preserve">CONCLUIDO	</t>
        </is>
      </c>
      <c r="D2142" t="n">
        <v>3.0898</v>
      </c>
      <c r="E2142" t="n">
        <v>32.36</v>
      </c>
      <c r="F2142" t="n">
        <v>26.01</v>
      </c>
      <c r="G2142" t="n">
        <v>19.51</v>
      </c>
      <c r="H2142" t="n">
        <v>0.28</v>
      </c>
      <c r="I2142" t="n">
        <v>80</v>
      </c>
      <c r="J2142" t="n">
        <v>237.41</v>
      </c>
      <c r="K2142" t="n">
        <v>57.72</v>
      </c>
      <c r="L2142" t="n">
        <v>3.75</v>
      </c>
      <c r="M2142" t="n">
        <v>78</v>
      </c>
      <c r="N2142" t="n">
        <v>55.93</v>
      </c>
      <c r="O2142" t="n">
        <v>29514.51</v>
      </c>
      <c r="P2142" t="n">
        <v>409.04</v>
      </c>
      <c r="Q2142" t="n">
        <v>452.74</v>
      </c>
      <c r="R2142" t="n">
        <v>136.65</v>
      </c>
      <c r="S2142" t="n">
        <v>57.64</v>
      </c>
      <c r="T2142" t="n">
        <v>37064.04</v>
      </c>
      <c r="U2142" t="n">
        <v>0.42</v>
      </c>
      <c r="V2142" t="n">
        <v>0.82</v>
      </c>
      <c r="W2142" t="n">
        <v>6.93</v>
      </c>
      <c r="X2142" t="n">
        <v>2.28</v>
      </c>
      <c r="Y2142" t="n">
        <v>1</v>
      </c>
      <c r="Z2142" t="n">
        <v>10</v>
      </c>
    </row>
    <row r="2143">
      <c r="A2143" t="n">
        <v>12</v>
      </c>
      <c r="B2143" t="n">
        <v>120</v>
      </c>
      <c r="C2143" t="inlineStr">
        <is>
          <t xml:space="preserve">CONCLUIDO	</t>
        </is>
      </c>
      <c r="D2143" t="n">
        <v>3.133</v>
      </c>
      <c r="E2143" t="n">
        <v>31.92</v>
      </c>
      <c r="F2143" t="n">
        <v>25.84</v>
      </c>
      <c r="G2143" t="n">
        <v>20.95</v>
      </c>
      <c r="H2143" t="n">
        <v>0.3</v>
      </c>
      <c r="I2143" t="n">
        <v>74</v>
      </c>
      <c r="J2143" t="n">
        <v>237.84</v>
      </c>
      <c r="K2143" t="n">
        <v>57.72</v>
      </c>
      <c r="L2143" t="n">
        <v>4</v>
      </c>
      <c r="M2143" t="n">
        <v>72</v>
      </c>
      <c r="N2143" t="n">
        <v>56.12</v>
      </c>
      <c r="O2143" t="n">
        <v>29567.95</v>
      </c>
      <c r="P2143" t="n">
        <v>406.17</v>
      </c>
      <c r="Q2143" t="n">
        <v>452.73</v>
      </c>
      <c r="R2143" t="n">
        <v>131.07</v>
      </c>
      <c r="S2143" t="n">
        <v>57.64</v>
      </c>
      <c r="T2143" t="n">
        <v>34302.4</v>
      </c>
      <c r="U2143" t="n">
        <v>0.44</v>
      </c>
      <c r="V2143" t="n">
        <v>0.82</v>
      </c>
      <c r="W2143" t="n">
        <v>6.92</v>
      </c>
      <c r="X2143" t="n">
        <v>2.11</v>
      </c>
      <c r="Y2143" t="n">
        <v>1</v>
      </c>
      <c r="Z2143" t="n">
        <v>10</v>
      </c>
    </row>
    <row r="2144">
      <c r="A2144" t="n">
        <v>13</v>
      </c>
      <c r="B2144" t="n">
        <v>120</v>
      </c>
      <c r="C2144" t="inlineStr">
        <is>
          <t xml:space="preserve">CONCLUIDO	</t>
        </is>
      </c>
      <c r="D2144" t="n">
        <v>3.1618</v>
      </c>
      <c r="E2144" t="n">
        <v>31.63</v>
      </c>
      <c r="F2144" t="n">
        <v>25.73</v>
      </c>
      <c r="G2144" t="n">
        <v>22.05</v>
      </c>
      <c r="H2144" t="n">
        <v>0.32</v>
      </c>
      <c r="I2144" t="n">
        <v>70</v>
      </c>
      <c r="J2144" t="n">
        <v>238.28</v>
      </c>
      <c r="K2144" t="n">
        <v>57.72</v>
      </c>
      <c r="L2144" t="n">
        <v>4.25</v>
      </c>
      <c r="M2144" t="n">
        <v>68</v>
      </c>
      <c r="N2144" t="n">
        <v>56.3</v>
      </c>
      <c r="O2144" t="n">
        <v>29621.44</v>
      </c>
      <c r="P2144" t="n">
        <v>404.38</v>
      </c>
      <c r="Q2144" t="n">
        <v>452.75</v>
      </c>
      <c r="R2144" t="n">
        <v>127.54</v>
      </c>
      <c r="S2144" t="n">
        <v>57.64</v>
      </c>
      <c r="T2144" t="n">
        <v>32559.29</v>
      </c>
      <c r="U2144" t="n">
        <v>0.45</v>
      </c>
      <c r="V2144" t="n">
        <v>0.82</v>
      </c>
      <c r="W2144" t="n">
        <v>6.91</v>
      </c>
      <c r="X2144" t="n">
        <v>2</v>
      </c>
      <c r="Y2144" t="n">
        <v>1</v>
      </c>
      <c r="Z2144" t="n">
        <v>10</v>
      </c>
    </row>
    <row r="2145">
      <c r="A2145" t="n">
        <v>14</v>
      </c>
      <c r="B2145" t="n">
        <v>120</v>
      </c>
      <c r="C2145" t="inlineStr">
        <is>
          <t xml:space="preserve">CONCLUIDO	</t>
        </is>
      </c>
      <c r="D2145" t="n">
        <v>3.2013</v>
      </c>
      <c r="E2145" t="n">
        <v>31.24</v>
      </c>
      <c r="F2145" t="n">
        <v>25.57</v>
      </c>
      <c r="G2145" t="n">
        <v>23.6</v>
      </c>
      <c r="H2145" t="n">
        <v>0.34</v>
      </c>
      <c r="I2145" t="n">
        <v>65</v>
      </c>
      <c r="J2145" t="n">
        <v>238.71</v>
      </c>
      <c r="K2145" t="n">
        <v>57.72</v>
      </c>
      <c r="L2145" t="n">
        <v>4.5</v>
      </c>
      <c r="M2145" t="n">
        <v>63</v>
      </c>
      <c r="N2145" t="n">
        <v>56.49</v>
      </c>
      <c r="O2145" t="n">
        <v>29675.01</v>
      </c>
      <c r="P2145" t="n">
        <v>401.62</v>
      </c>
      <c r="Q2145" t="n">
        <v>452.78</v>
      </c>
      <c r="R2145" t="n">
        <v>122.23</v>
      </c>
      <c r="S2145" t="n">
        <v>57.64</v>
      </c>
      <c r="T2145" t="n">
        <v>29927.29</v>
      </c>
      <c r="U2145" t="n">
        <v>0.47</v>
      </c>
      <c r="V2145" t="n">
        <v>0.83</v>
      </c>
      <c r="W2145" t="n">
        <v>6.9</v>
      </c>
      <c r="X2145" t="n">
        <v>1.84</v>
      </c>
      <c r="Y2145" t="n">
        <v>1</v>
      </c>
      <c r="Z2145" t="n">
        <v>10</v>
      </c>
    </row>
    <row r="2146">
      <c r="A2146" t="n">
        <v>15</v>
      </c>
      <c r="B2146" t="n">
        <v>120</v>
      </c>
      <c r="C2146" t="inlineStr">
        <is>
          <t xml:space="preserve">CONCLUIDO	</t>
        </is>
      </c>
      <c r="D2146" t="n">
        <v>3.2253</v>
      </c>
      <c r="E2146" t="n">
        <v>31</v>
      </c>
      <c r="F2146" t="n">
        <v>25.47</v>
      </c>
      <c r="G2146" t="n">
        <v>24.65</v>
      </c>
      <c r="H2146" t="n">
        <v>0.35</v>
      </c>
      <c r="I2146" t="n">
        <v>62</v>
      </c>
      <c r="J2146" t="n">
        <v>239.14</v>
      </c>
      <c r="K2146" t="n">
        <v>57.72</v>
      </c>
      <c r="L2146" t="n">
        <v>4.75</v>
      </c>
      <c r="M2146" t="n">
        <v>60</v>
      </c>
      <c r="N2146" t="n">
        <v>56.67</v>
      </c>
      <c r="O2146" t="n">
        <v>29728.63</v>
      </c>
      <c r="P2146" t="n">
        <v>399.93</v>
      </c>
      <c r="Q2146" t="n">
        <v>452.71</v>
      </c>
      <c r="R2146" t="n">
        <v>118.91</v>
      </c>
      <c r="S2146" t="n">
        <v>57.64</v>
      </c>
      <c r="T2146" t="n">
        <v>28282.57</v>
      </c>
      <c r="U2146" t="n">
        <v>0.48</v>
      </c>
      <c r="V2146" t="n">
        <v>0.83</v>
      </c>
      <c r="W2146" t="n">
        <v>6.9</v>
      </c>
      <c r="X2146" t="n">
        <v>1.74</v>
      </c>
      <c r="Y2146" t="n">
        <v>1</v>
      </c>
      <c r="Z2146" t="n">
        <v>10</v>
      </c>
    </row>
    <row r="2147">
      <c r="A2147" t="n">
        <v>16</v>
      </c>
      <c r="B2147" t="n">
        <v>120</v>
      </c>
      <c r="C2147" t="inlineStr">
        <is>
          <t xml:space="preserve">CONCLUIDO	</t>
        </is>
      </c>
      <c r="D2147" t="n">
        <v>3.2455</v>
      </c>
      <c r="E2147" t="n">
        <v>30.81</v>
      </c>
      <c r="F2147" t="n">
        <v>25.42</v>
      </c>
      <c r="G2147" t="n">
        <v>25.85</v>
      </c>
      <c r="H2147" t="n">
        <v>0.37</v>
      </c>
      <c r="I2147" t="n">
        <v>59</v>
      </c>
      <c r="J2147" t="n">
        <v>239.58</v>
      </c>
      <c r="K2147" t="n">
        <v>57.72</v>
      </c>
      <c r="L2147" t="n">
        <v>5</v>
      </c>
      <c r="M2147" t="n">
        <v>57</v>
      </c>
      <c r="N2147" t="n">
        <v>56.86</v>
      </c>
      <c r="O2147" t="n">
        <v>29782.33</v>
      </c>
      <c r="P2147" t="n">
        <v>398.98</v>
      </c>
      <c r="Q2147" t="n">
        <v>452.66</v>
      </c>
      <c r="R2147" t="n">
        <v>117.62</v>
      </c>
      <c r="S2147" t="n">
        <v>57.64</v>
      </c>
      <c r="T2147" t="n">
        <v>27654.17</v>
      </c>
      <c r="U2147" t="n">
        <v>0.49</v>
      </c>
      <c r="V2147" t="n">
        <v>0.83</v>
      </c>
      <c r="W2147" t="n">
        <v>6.88</v>
      </c>
      <c r="X2147" t="n">
        <v>1.69</v>
      </c>
      <c r="Y2147" t="n">
        <v>1</v>
      </c>
      <c r="Z2147" t="n">
        <v>10</v>
      </c>
    </row>
    <row r="2148">
      <c r="A2148" t="n">
        <v>17</v>
      </c>
      <c r="B2148" t="n">
        <v>120</v>
      </c>
      <c r="C2148" t="inlineStr">
        <is>
          <t xml:space="preserve">CONCLUIDO	</t>
        </is>
      </c>
      <c r="D2148" t="n">
        <v>3.2713</v>
      </c>
      <c r="E2148" t="n">
        <v>30.57</v>
      </c>
      <c r="F2148" t="n">
        <v>25.31</v>
      </c>
      <c r="G2148" t="n">
        <v>27.12</v>
      </c>
      <c r="H2148" t="n">
        <v>0.39</v>
      </c>
      <c r="I2148" t="n">
        <v>56</v>
      </c>
      <c r="J2148" t="n">
        <v>240.02</v>
      </c>
      <c r="K2148" t="n">
        <v>57.72</v>
      </c>
      <c r="L2148" t="n">
        <v>5.25</v>
      </c>
      <c r="M2148" t="n">
        <v>54</v>
      </c>
      <c r="N2148" t="n">
        <v>57.04</v>
      </c>
      <c r="O2148" t="n">
        <v>29836.09</v>
      </c>
      <c r="P2148" t="n">
        <v>397.21</v>
      </c>
      <c r="Q2148" t="n">
        <v>452.72</v>
      </c>
      <c r="R2148" t="n">
        <v>114.31</v>
      </c>
      <c r="S2148" t="n">
        <v>57.64</v>
      </c>
      <c r="T2148" t="n">
        <v>26013.14</v>
      </c>
      <c r="U2148" t="n">
        <v>0.5</v>
      </c>
      <c r="V2148" t="n">
        <v>0.84</v>
      </c>
      <c r="W2148" t="n">
        <v>6.87</v>
      </c>
      <c r="X2148" t="n">
        <v>1.58</v>
      </c>
      <c r="Y2148" t="n">
        <v>1</v>
      </c>
      <c r="Z2148" t="n">
        <v>10</v>
      </c>
    </row>
    <row r="2149">
      <c r="A2149" t="n">
        <v>18</v>
      </c>
      <c r="B2149" t="n">
        <v>120</v>
      </c>
      <c r="C2149" t="inlineStr">
        <is>
          <t xml:space="preserve">CONCLUIDO	</t>
        </is>
      </c>
      <c r="D2149" t="n">
        <v>3.2919</v>
      </c>
      <c r="E2149" t="n">
        <v>30.38</v>
      </c>
      <c r="F2149" t="n">
        <v>25.25</v>
      </c>
      <c r="G2149" t="n">
        <v>28.59</v>
      </c>
      <c r="H2149" t="n">
        <v>0.41</v>
      </c>
      <c r="I2149" t="n">
        <v>53</v>
      </c>
      <c r="J2149" t="n">
        <v>240.45</v>
      </c>
      <c r="K2149" t="n">
        <v>57.72</v>
      </c>
      <c r="L2149" t="n">
        <v>5.5</v>
      </c>
      <c r="M2149" t="n">
        <v>51</v>
      </c>
      <c r="N2149" t="n">
        <v>57.23</v>
      </c>
      <c r="O2149" t="n">
        <v>29890.04</v>
      </c>
      <c r="P2149" t="n">
        <v>396.28</v>
      </c>
      <c r="Q2149" t="n">
        <v>452.75</v>
      </c>
      <c r="R2149" t="n">
        <v>112.22</v>
      </c>
      <c r="S2149" t="n">
        <v>57.64</v>
      </c>
      <c r="T2149" t="n">
        <v>24984.5</v>
      </c>
      <c r="U2149" t="n">
        <v>0.51</v>
      </c>
      <c r="V2149" t="n">
        <v>0.84</v>
      </c>
      <c r="W2149" t="n">
        <v>6.88</v>
      </c>
      <c r="X2149" t="n">
        <v>1.53</v>
      </c>
      <c r="Y2149" t="n">
        <v>1</v>
      </c>
      <c r="Z2149" t="n">
        <v>10</v>
      </c>
    </row>
    <row r="2150">
      <c r="A2150" t="n">
        <v>19</v>
      </c>
      <c r="B2150" t="n">
        <v>120</v>
      </c>
      <c r="C2150" t="inlineStr">
        <is>
          <t xml:space="preserve">CONCLUIDO	</t>
        </is>
      </c>
      <c r="D2150" t="n">
        <v>3.3106</v>
      </c>
      <c r="E2150" t="n">
        <v>30.21</v>
      </c>
      <c r="F2150" t="n">
        <v>25.17</v>
      </c>
      <c r="G2150" t="n">
        <v>29.62</v>
      </c>
      <c r="H2150" t="n">
        <v>0.42</v>
      </c>
      <c r="I2150" t="n">
        <v>51</v>
      </c>
      <c r="J2150" t="n">
        <v>240.89</v>
      </c>
      <c r="K2150" t="n">
        <v>57.72</v>
      </c>
      <c r="L2150" t="n">
        <v>5.75</v>
      </c>
      <c r="M2150" t="n">
        <v>49</v>
      </c>
      <c r="N2150" t="n">
        <v>57.42</v>
      </c>
      <c r="O2150" t="n">
        <v>29943.94</v>
      </c>
      <c r="P2150" t="n">
        <v>394.92</v>
      </c>
      <c r="Q2150" t="n">
        <v>452.65</v>
      </c>
      <c r="R2150" t="n">
        <v>109.36</v>
      </c>
      <c r="S2150" t="n">
        <v>57.64</v>
      </c>
      <c r="T2150" t="n">
        <v>23561.8</v>
      </c>
      <c r="U2150" t="n">
        <v>0.53</v>
      </c>
      <c r="V2150" t="n">
        <v>0.84</v>
      </c>
      <c r="W2150" t="n">
        <v>6.88</v>
      </c>
      <c r="X2150" t="n">
        <v>1.45</v>
      </c>
      <c r="Y2150" t="n">
        <v>1</v>
      </c>
      <c r="Z2150" t="n">
        <v>10</v>
      </c>
    </row>
    <row r="2151">
      <c r="A2151" t="n">
        <v>20</v>
      </c>
      <c r="B2151" t="n">
        <v>120</v>
      </c>
      <c r="C2151" t="inlineStr">
        <is>
          <t xml:space="preserve">CONCLUIDO	</t>
        </is>
      </c>
      <c r="D2151" t="n">
        <v>3.3349</v>
      </c>
      <c r="E2151" t="n">
        <v>29.99</v>
      </c>
      <c r="F2151" t="n">
        <v>25.09</v>
      </c>
      <c r="G2151" t="n">
        <v>31.36</v>
      </c>
      <c r="H2151" t="n">
        <v>0.44</v>
      </c>
      <c r="I2151" t="n">
        <v>48</v>
      </c>
      <c r="J2151" t="n">
        <v>241.33</v>
      </c>
      <c r="K2151" t="n">
        <v>57.72</v>
      </c>
      <c r="L2151" t="n">
        <v>6</v>
      </c>
      <c r="M2151" t="n">
        <v>46</v>
      </c>
      <c r="N2151" t="n">
        <v>57.6</v>
      </c>
      <c r="O2151" t="n">
        <v>29997.9</v>
      </c>
      <c r="P2151" t="n">
        <v>393.24</v>
      </c>
      <c r="Q2151" t="n">
        <v>452.61</v>
      </c>
      <c r="R2151" t="n">
        <v>106.81</v>
      </c>
      <c r="S2151" t="n">
        <v>57.64</v>
      </c>
      <c r="T2151" t="n">
        <v>22305.04</v>
      </c>
      <c r="U2151" t="n">
        <v>0.54</v>
      </c>
      <c r="V2151" t="n">
        <v>0.85</v>
      </c>
      <c r="W2151" t="n">
        <v>6.87</v>
      </c>
      <c r="X2151" t="n">
        <v>1.36</v>
      </c>
      <c r="Y2151" t="n">
        <v>1</v>
      </c>
      <c r="Z2151" t="n">
        <v>10</v>
      </c>
    </row>
    <row r="2152">
      <c r="A2152" t="n">
        <v>21</v>
      </c>
      <c r="B2152" t="n">
        <v>120</v>
      </c>
      <c r="C2152" t="inlineStr">
        <is>
          <t xml:space="preserve">CONCLUIDO	</t>
        </is>
      </c>
      <c r="D2152" t="n">
        <v>3.3532</v>
      </c>
      <c r="E2152" t="n">
        <v>29.82</v>
      </c>
      <c r="F2152" t="n">
        <v>25.02</v>
      </c>
      <c r="G2152" t="n">
        <v>32.63</v>
      </c>
      <c r="H2152" t="n">
        <v>0.46</v>
      </c>
      <c r="I2152" t="n">
        <v>46</v>
      </c>
      <c r="J2152" t="n">
        <v>241.77</v>
      </c>
      <c r="K2152" t="n">
        <v>57.72</v>
      </c>
      <c r="L2152" t="n">
        <v>6.25</v>
      </c>
      <c r="M2152" t="n">
        <v>44</v>
      </c>
      <c r="N2152" t="n">
        <v>57.79</v>
      </c>
      <c r="O2152" t="n">
        <v>30051.93</v>
      </c>
      <c r="P2152" t="n">
        <v>392.02</v>
      </c>
      <c r="Q2152" t="n">
        <v>452.65</v>
      </c>
      <c r="R2152" t="n">
        <v>104.43</v>
      </c>
      <c r="S2152" t="n">
        <v>57.64</v>
      </c>
      <c r="T2152" t="n">
        <v>21121</v>
      </c>
      <c r="U2152" t="n">
        <v>0.55</v>
      </c>
      <c r="V2152" t="n">
        <v>0.85</v>
      </c>
      <c r="W2152" t="n">
        <v>6.87</v>
      </c>
      <c r="X2152" t="n">
        <v>1.29</v>
      </c>
      <c r="Y2152" t="n">
        <v>1</v>
      </c>
      <c r="Z2152" t="n">
        <v>10</v>
      </c>
    </row>
    <row r="2153">
      <c r="A2153" t="n">
        <v>22</v>
      </c>
      <c r="B2153" t="n">
        <v>120</v>
      </c>
      <c r="C2153" t="inlineStr">
        <is>
          <t xml:space="preserve">CONCLUIDO	</t>
        </is>
      </c>
      <c r="D2153" t="n">
        <v>3.3621</v>
      </c>
      <c r="E2153" t="n">
        <v>29.74</v>
      </c>
      <c r="F2153" t="n">
        <v>24.98</v>
      </c>
      <c r="G2153" t="n">
        <v>33.31</v>
      </c>
      <c r="H2153" t="n">
        <v>0.48</v>
      </c>
      <c r="I2153" t="n">
        <v>45</v>
      </c>
      <c r="J2153" t="n">
        <v>242.2</v>
      </c>
      <c r="K2153" t="n">
        <v>57.72</v>
      </c>
      <c r="L2153" t="n">
        <v>6.5</v>
      </c>
      <c r="M2153" t="n">
        <v>43</v>
      </c>
      <c r="N2153" t="n">
        <v>57.98</v>
      </c>
      <c r="O2153" t="n">
        <v>30106.03</v>
      </c>
      <c r="P2153" t="n">
        <v>391.38</v>
      </c>
      <c r="Q2153" t="n">
        <v>452.63</v>
      </c>
      <c r="R2153" t="n">
        <v>103.32</v>
      </c>
      <c r="S2153" t="n">
        <v>57.64</v>
      </c>
      <c r="T2153" t="n">
        <v>20575.2</v>
      </c>
      <c r="U2153" t="n">
        <v>0.5600000000000001</v>
      </c>
      <c r="V2153" t="n">
        <v>0.85</v>
      </c>
      <c r="W2153" t="n">
        <v>6.87</v>
      </c>
      <c r="X2153" t="n">
        <v>1.26</v>
      </c>
      <c r="Y2153" t="n">
        <v>1</v>
      </c>
      <c r="Z2153" t="n">
        <v>10</v>
      </c>
    </row>
    <row r="2154">
      <c r="A2154" t="n">
        <v>23</v>
      </c>
      <c r="B2154" t="n">
        <v>120</v>
      </c>
      <c r="C2154" t="inlineStr">
        <is>
          <t xml:space="preserve">CONCLUIDO	</t>
        </is>
      </c>
      <c r="D2154" t="n">
        <v>3.3808</v>
      </c>
      <c r="E2154" t="n">
        <v>29.58</v>
      </c>
      <c r="F2154" t="n">
        <v>24.91</v>
      </c>
      <c r="G2154" t="n">
        <v>34.76</v>
      </c>
      <c r="H2154" t="n">
        <v>0.49</v>
      </c>
      <c r="I2154" t="n">
        <v>43</v>
      </c>
      <c r="J2154" t="n">
        <v>242.64</v>
      </c>
      <c r="K2154" t="n">
        <v>57.72</v>
      </c>
      <c r="L2154" t="n">
        <v>6.75</v>
      </c>
      <c r="M2154" t="n">
        <v>41</v>
      </c>
      <c r="N2154" t="n">
        <v>58.17</v>
      </c>
      <c r="O2154" t="n">
        <v>30160.2</v>
      </c>
      <c r="P2154" t="n">
        <v>390.23</v>
      </c>
      <c r="Q2154" t="n">
        <v>452.67</v>
      </c>
      <c r="R2154" t="n">
        <v>100.97</v>
      </c>
      <c r="S2154" t="n">
        <v>57.64</v>
      </c>
      <c r="T2154" t="n">
        <v>19408.99</v>
      </c>
      <c r="U2154" t="n">
        <v>0.57</v>
      </c>
      <c r="V2154" t="n">
        <v>0.85</v>
      </c>
      <c r="W2154" t="n">
        <v>6.86</v>
      </c>
      <c r="X2154" t="n">
        <v>1.18</v>
      </c>
      <c r="Y2154" t="n">
        <v>1</v>
      </c>
      <c r="Z2154" t="n">
        <v>10</v>
      </c>
    </row>
    <row r="2155">
      <c r="A2155" t="n">
        <v>24</v>
      </c>
      <c r="B2155" t="n">
        <v>120</v>
      </c>
      <c r="C2155" t="inlineStr">
        <is>
          <t xml:space="preserve">CONCLUIDO	</t>
        </is>
      </c>
      <c r="D2155" t="n">
        <v>3.3958</v>
      </c>
      <c r="E2155" t="n">
        <v>29.45</v>
      </c>
      <c r="F2155" t="n">
        <v>24.87</v>
      </c>
      <c r="G2155" t="n">
        <v>36.4</v>
      </c>
      <c r="H2155" t="n">
        <v>0.51</v>
      </c>
      <c r="I2155" t="n">
        <v>41</v>
      </c>
      <c r="J2155" t="n">
        <v>243.08</v>
      </c>
      <c r="K2155" t="n">
        <v>57.72</v>
      </c>
      <c r="L2155" t="n">
        <v>7</v>
      </c>
      <c r="M2155" t="n">
        <v>39</v>
      </c>
      <c r="N2155" t="n">
        <v>58.36</v>
      </c>
      <c r="O2155" t="n">
        <v>30214.44</v>
      </c>
      <c r="P2155" t="n">
        <v>389.49</v>
      </c>
      <c r="Q2155" t="n">
        <v>452.69</v>
      </c>
      <c r="R2155" t="n">
        <v>99.45999999999999</v>
      </c>
      <c r="S2155" t="n">
        <v>57.64</v>
      </c>
      <c r="T2155" t="n">
        <v>18661.37</v>
      </c>
      <c r="U2155" t="n">
        <v>0.58</v>
      </c>
      <c r="V2155" t="n">
        <v>0.85</v>
      </c>
      <c r="W2155" t="n">
        <v>6.87</v>
      </c>
      <c r="X2155" t="n">
        <v>1.14</v>
      </c>
      <c r="Y2155" t="n">
        <v>1</v>
      </c>
      <c r="Z2155" t="n">
        <v>10</v>
      </c>
    </row>
    <row r="2156">
      <c r="A2156" t="n">
        <v>25</v>
      </c>
      <c r="B2156" t="n">
        <v>120</v>
      </c>
      <c r="C2156" t="inlineStr">
        <is>
          <t xml:space="preserve">CONCLUIDO	</t>
        </is>
      </c>
      <c r="D2156" t="n">
        <v>3.4012</v>
      </c>
      <c r="E2156" t="n">
        <v>29.4</v>
      </c>
      <c r="F2156" t="n">
        <v>24.87</v>
      </c>
      <c r="G2156" t="n">
        <v>37.31</v>
      </c>
      <c r="H2156" t="n">
        <v>0.53</v>
      </c>
      <c r="I2156" t="n">
        <v>40</v>
      </c>
      <c r="J2156" t="n">
        <v>243.52</v>
      </c>
      <c r="K2156" t="n">
        <v>57.72</v>
      </c>
      <c r="L2156" t="n">
        <v>7.25</v>
      </c>
      <c r="M2156" t="n">
        <v>38</v>
      </c>
      <c r="N2156" t="n">
        <v>58.55</v>
      </c>
      <c r="O2156" t="n">
        <v>30268.74</v>
      </c>
      <c r="P2156" t="n">
        <v>389.48</v>
      </c>
      <c r="Q2156" t="n">
        <v>452.63</v>
      </c>
      <c r="R2156" t="n">
        <v>99.53</v>
      </c>
      <c r="S2156" t="n">
        <v>57.64</v>
      </c>
      <c r="T2156" t="n">
        <v>18704.52</v>
      </c>
      <c r="U2156" t="n">
        <v>0.58</v>
      </c>
      <c r="V2156" t="n">
        <v>0.85</v>
      </c>
      <c r="W2156" t="n">
        <v>6.86</v>
      </c>
      <c r="X2156" t="n">
        <v>1.14</v>
      </c>
      <c r="Y2156" t="n">
        <v>1</v>
      </c>
      <c r="Z2156" t="n">
        <v>10</v>
      </c>
    </row>
    <row r="2157">
      <c r="A2157" t="n">
        <v>26</v>
      </c>
      <c r="B2157" t="n">
        <v>120</v>
      </c>
      <c r="C2157" t="inlineStr">
        <is>
          <t xml:space="preserve">CONCLUIDO	</t>
        </is>
      </c>
      <c r="D2157" t="n">
        <v>3.4227</v>
      </c>
      <c r="E2157" t="n">
        <v>29.22</v>
      </c>
      <c r="F2157" t="n">
        <v>24.78</v>
      </c>
      <c r="G2157" t="n">
        <v>39.12</v>
      </c>
      <c r="H2157" t="n">
        <v>0.55</v>
      </c>
      <c r="I2157" t="n">
        <v>38</v>
      </c>
      <c r="J2157" t="n">
        <v>243.96</v>
      </c>
      <c r="K2157" t="n">
        <v>57.72</v>
      </c>
      <c r="L2157" t="n">
        <v>7.5</v>
      </c>
      <c r="M2157" t="n">
        <v>36</v>
      </c>
      <c r="N2157" t="n">
        <v>58.74</v>
      </c>
      <c r="O2157" t="n">
        <v>30323.11</v>
      </c>
      <c r="P2157" t="n">
        <v>387.62</v>
      </c>
      <c r="Q2157" t="n">
        <v>452.62</v>
      </c>
      <c r="R2157" t="n">
        <v>96.38</v>
      </c>
      <c r="S2157" t="n">
        <v>57.64</v>
      </c>
      <c r="T2157" t="n">
        <v>17136.42</v>
      </c>
      <c r="U2157" t="n">
        <v>0.6</v>
      </c>
      <c r="V2157" t="n">
        <v>0.86</v>
      </c>
      <c r="W2157" t="n">
        <v>6.86</v>
      </c>
      <c r="X2157" t="n">
        <v>1.05</v>
      </c>
      <c r="Y2157" t="n">
        <v>1</v>
      </c>
      <c r="Z2157" t="n">
        <v>10</v>
      </c>
    </row>
    <row r="2158">
      <c r="A2158" t="n">
        <v>27</v>
      </c>
      <c r="B2158" t="n">
        <v>120</v>
      </c>
      <c r="C2158" t="inlineStr">
        <is>
          <t xml:space="preserve">CONCLUIDO	</t>
        </is>
      </c>
      <c r="D2158" t="n">
        <v>3.4277</v>
      </c>
      <c r="E2158" t="n">
        <v>29.17</v>
      </c>
      <c r="F2158" t="n">
        <v>24.78</v>
      </c>
      <c r="G2158" t="n">
        <v>40.18</v>
      </c>
      <c r="H2158" t="n">
        <v>0.5600000000000001</v>
      </c>
      <c r="I2158" t="n">
        <v>37</v>
      </c>
      <c r="J2158" t="n">
        <v>244.41</v>
      </c>
      <c r="K2158" t="n">
        <v>57.72</v>
      </c>
      <c r="L2158" t="n">
        <v>7.75</v>
      </c>
      <c r="M2158" t="n">
        <v>35</v>
      </c>
      <c r="N2158" t="n">
        <v>58.93</v>
      </c>
      <c r="O2158" t="n">
        <v>30377.55</v>
      </c>
      <c r="P2158" t="n">
        <v>387.47</v>
      </c>
      <c r="Q2158" t="n">
        <v>452.68</v>
      </c>
      <c r="R2158" t="n">
        <v>96.87</v>
      </c>
      <c r="S2158" t="n">
        <v>57.64</v>
      </c>
      <c r="T2158" t="n">
        <v>17386.85</v>
      </c>
      <c r="U2158" t="n">
        <v>0.6</v>
      </c>
      <c r="V2158" t="n">
        <v>0.86</v>
      </c>
      <c r="W2158" t="n">
        <v>6.85</v>
      </c>
      <c r="X2158" t="n">
        <v>1.05</v>
      </c>
      <c r="Y2158" t="n">
        <v>1</v>
      </c>
      <c r="Z2158" t="n">
        <v>10</v>
      </c>
    </row>
    <row r="2159">
      <c r="A2159" t="n">
        <v>28</v>
      </c>
      <c r="B2159" t="n">
        <v>120</v>
      </c>
      <c r="C2159" t="inlineStr">
        <is>
          <t xml:space="preserve">CONCLUIDO	</t>
        </is>
      </c>
      <c r="D2159" t="n">
        <v>3.4386</v>
      </c>
      <c r="E2159" t="n">
        <v>29.08</v>
      </c>
      <c r="F2159" t="n">
        <v>24.73</v>
      </c>
      <c r="G2159" t="n">
        <v>41.22</v>
      </c>
      <c r="H2159" t="n">
        <v>0.58</v>
      </c>
      <c r="I2159" t="n">
        <v>36</v>
      </c>
      <c r="J2159" t="n">
        <v>244.85</v>
      </c>
      <c r="K2159" t="n">
        <v>57.72</v>
      </c>
      <c r="L2159" t="n">
        <v>8</v>
      </c>
      <c r="M2159" t="n">
        <v>34</v>
      </c>
      <c r="N2159" t="n">
        <v>59.12</v>
      </c>
      <c r="O2159" t="n">
        <v>30432.06</v>
      </c>
      <c r="P2159" t="n">
        <v>386.76</v>
      </c>
      <c r="Q2159" t="n">
        <v>452.64</v>
      </c>
      <c r="R2159" t="n">
        <v>95.16</v>
      </c>
      <c r="S2159" t="n">
        <v>57.64</v>
      </c>
      <c r="T2159" t="n">
        <v>16538.4</v>
      </c>
      <c r="U2159" t="n">
        <v>0.61</v>
      </c>
      <c r="V2159" t="n">
        <v>0.86</v>
      </c>
      <c r="W2159" t="n">
        <v>6.85</v>
      </c>
      <c r="X2159" t="n">
        <v>1.01</v>
      </c>
      <c r="Y2159" t="n">
        <v>1</v>
      </c>
      <c r="Z2159" t="n">
        <v>10</v>
      </c>
    </row>
    <row r="2160">
      <c r="A2160" t="n">
        <v>29</v>
      </c>
      <c r="B2160" t="n">
        <v>120</v>
      </c>
      <c r="C2160" t="inlineStr">
        <is>
          <t xml:space="preserve">CONCLUIDO	</t>
        </is>
      </c>
      <c r="D2160" t="n">
        <v>3.4456</v>
      </c>
      <c r="E2160" t="n">
        <v>29.02</v>
      </c>
      <c r="F2160" t="n">
        <v>24.72</v>
      </c>
      <c r="G2160" t="n">
        <v>42.38</v>
      </c>
      <c r="H2160" t="n">
        <v>0.6</v>
      </c>
      <c r="I2160" t="n">
        <v>35</v>
      </c>
      <c r="J2160" t="n">
        <v>245.29</v>
      </c>
      <c r="K2160" t="n">
        <v>57.72</v>
      </c>
      <c r="L2160" t="n">
        <v>8.25</v>
      </c>
      <c r="M2160" t="n">
        <v>33</v>
      </c>
      <c r="N2160" t="n">
        <v>59.32</v>
      </c>
      <c r="O2160" t="n">
        <v>30486.64</v>
      </c>
      <c r="P2160" t="n">
        <v>386.62</v>
      </c>
      <c r="Q2160" t="n">
        <v>452.59</v>
      </c>
      <c r="R2160" t="n">
        <v>94.84</v>
      </c>
      <c r="S2160" t="n">
        <v>57.64</v>
      </c>
      <c r="T2160" t="n">
        <v>16380.71</v>
      </c>
      <c r="U2160" t="n">
        <v>0.61</v>
      </c>
      <c r="V2160" t="n">
        <v>0.86</v>
      </c>
      <c r="W2160" t="n">
        <v>6.85</v>
      </c>
      <c r="X2160" t="n">
        <v>0.99</v>
      </c>
      <c r="Y2160" t="n">
        <v>1</v>
      </c>
      <c r="Z2160" t="n">
        <v>10</v>
      </c>
    </row>
    <row r="2161">
      <c r="A2161" t="n">
        <v>30</v>
      </c>
      <c r="B2161" t="n">
        <v>120</v>
      </c>
      <c r="C2161" t="inlineStr">
        <is>
          <t xml:space="preserve">CONCLUIDO	</t>
        </is>
      </c>
      <c r="D2161" t="n">
        <v>3.4586</v>
      </c>
      <c r="E2161" t="n">
        <v>28.91</v>
      </c>
      <c r="F2161" t="n">
        <v>24.66</v>
      </c>
      <c r="G2161" t="n">
        <v>43.51</v>
      </c>
      <c r="H2161" t="n">
        <v>0.62</v>
      </c>
      <c r="I2161" t="n">
        <v>34</v>
      </c>
      <c r="J2161" t="n">
        <v>245.73</v>
      </c>
      <c r="K2161" t="n">
        <v>57.72</v>
      </c>
      <c r="L2161" t="n">
        <v>8.5</v>
      </c>
      <c r="M2161" t="n">
        <v>32</v>
      </c>
      <c r="N2161" t="n">
        <v>59.51</v>
      </c>
      <c r="O2161" t="n">
        <v>30541.29</v>
      </c>
      <c r="P2161" t="n">
        <v>385.13</v>
      </c>
      <c r="Q2161" t="n">
        <v>452.66</v>
      </c>
      <c r="R2161" t="n">
        <v>92.36</v>
      </c>
      <c r="S2161" t="n">
        <v>57.64</v>
      </c>
      <c r="T2161" t="n">
        <v>15148.11</v>
      </c>
      <c r="U2161" t="n">
        <v>0.62</v>
      </c>
      <c r="V2161" t="n">
        <v>0.86</v>
      </c>
      <c r="W2161" t="n">
        <v>6.86</v>
      </c>
      <c r="X2161" t="n">
        <v>0.93</v>
      </c>
      <c r="Y2161" t="n">
        <v>1</v>
      </c>
      <c r="Z2161" t="n">
        <v>10</v>
      </c>
    </row>
    <row r="2162">
      <c r="A2162" t="n">
        <v>31</v>
      </c>
      <c r="B2162" t="n">
        <v>120</v>
      </c>
      <c r="C2162" t="inlineStr">
        <is>
          <t xml:space="preserve">CONCLUIDO	</t>
        </is>
      </c>
      <c r="D2162" t="n">
        <v>3.4649</v>
      </c>
      <c r="E2162" t="n">
        <v>28.86</v>
      </c>
      <c r="F2162" t="n">
        <v>24.65</v>
      </c>
      <c r="G2162" t="n">
        <v>44.82</v>
      </c>
      <c r="H2162" t="n">
        <v>0.63</v>
      </c>
      <c r="I2162" t="n">
        <v>33</v>
      </c>
      <c r="J2162" t="n">
        <v>246.18</v>
      </c>
      <c r="K2162" t="n">
        <v>57.72</v>
      </c>
      <c r="L2162" t="n">
        <v>8.75</v>
      </c>
      <c r="M2162" t="n">
        <v>31</v>
      </c>
      <c r="N2162" t="n">
        <v>59.7</v>
      </c>
      <c r="O2162" t="n">
        <v>30596.01</v>
      </c>
      <c r="P2162" t="n">
        <v>385.24</v>
      </c>
      <c r="Q2162" t="n">
        <v>452.62</v>
      </c>
      <c r="R2162" t="n">
        <v>92.29000000000001</v>
      </c>
      <c r="S2162" t="n">
        <v>57.64</v>
      </c>
      <c r="T2162" t="n">
        <v>15118.11</v>
      </c>
      <c r="U2162" t="n">
        <v>0.62</v>
      </c>
      <c r="V2162" t="n">
        <v>0.86</v>
      </c>
      <c r="W2162" t="n">
        <v>6.85</v>
      </c>
      <c r="X2162" t="n">
        <v>0.92</v>
      </c>
      <c r="Y2162" t="n">
        <v>1</v>
      </c>
      <c r="Z2162" t="n">
        <v>10</v>
      </c>
    </row>
    <row r="2163">
      <c r="A2163" t="n">
        <v>32</v>
      </c>
      <c r="B2163" t="n">
        <v>120</v>
      </c>
      <c r="C2163" t="inlineStr">
        <is>
          <t xml:space="preserve">CONCLUIDO	</t>
        </is>
      </c>
      <c r="D2163" t="n">
        <v>3.4721</v>
      </c>
      <c r="E2163" t="n">
        <v>28.8</v>
      </c>
      <c r="F2163" t="n">
        <v>24.63</v>
      </c>
      <c r="G2163" t="n">
        <v>46.19</v>
      </c>
      <c r="H2163" t="n">
        <v>0.65</v>
      </c>
      <c r="I2163" t="n">
        <v>32</v>
      </c>
      <c r="J2163" t="n">
        <v>246.62</v>
      </c>
      <c r="K2163" t="n">
        <v>57.72</v>
      </c>
      <c r="L2163" t="n">
        <v>9</v>
      </c>
      <c r="M2163" t="n">
        <v>30</v>
      </c>
      <c r="N2163" t="n">
        <v>59.9</v>
      </c>
      <c r="O2163" t="n">
        <v>30650.8</v>
      </c>
      <c r="P2163" t="n">
        <v>384.82</v>
      </c>
      <c r="Q2163" t="n">
        <v>452.61</v>
      </c>
      <c r="R2163" t="n">
        <v>91.84</v>
      </c>
      <c r="S2163" t="n">
        <v>57.64</v>
      </c>
      <c r="T2163" t="n">
        <v>14898.37</v>
      </c>
      <c r="U2163" t="n">
        <v>0.63</v>
      </c>
      <c r="V2163" t="n">
        <v>0.86</v>
      </c>
      <c r="W2163" t="n">
        <v>6.85</v>
      </c>
      <c r="X2163" t="n">
        <v>0.91</v>
      </c>
      <c r="Y2163" t="n">
        <v>1</v>
      </c>
      <c r="Z2163" t="n">
        <v>10</v>
      </c>
    </row>
    <row r="2164">
      <c r="A2164" t="n">
        <v>33</v>
      </c>
      <c r="B2164" t="n">
        <v>120</v>
      </c>
      <c r="C2164" t="inlineStr">
        <is>
          <t xml:space="preserve">CONCLUIDO	</t>
        </is>
      </c>
      <c r="D2164" t="n">
        <v>3.4837</v>
      </c>
      <c r="E2164" t="n">
        <v>28.71</v>
      </c>
      <c r="F2164" t="n">
        <v>24.58</v>
      </c>
      <c r="G2164" t="n">
        <v>47.58</v>
      </c>
      <c r="H2164" t="n">
        <v>0.67</v>
      </c>
      <c r="I2164" t="n">
        <v>31</v>
      </c>
      <c r="J2164" t="n">
        <v>247.07</v>
      </c>
      <c r="K2164" t="n">
        <v>57.72</v>
      </c>
      <c r="L2164" t="n">
        <v>9.25</v>
      </c>
      <c r="M2164" t="n">
        <v>29</v>
      </c>
      <c r="N2164" t="n">
        <v>60.09</v>
      </c>
      <c r="O2164" t="n">
        <v>30705.66</v>
      </c>
      <c r="P2164" t="n">
        <v>383.88</v>
      </c>
      <c r="Q2164" t="n">
        <v>452.62</v>
      </c>
      <c r="R2164" t="n">
        <v>90.27</v>
      </c>
      <c r="S2164" t="n">
        <v>57.64</v>
      </c>
      <c r="T2164" t="n">
        <v>14119.09</v>
      </c>
      <c r="U2164" t="n">
        <v>0.64</v>
      </c>
      <c r="V2164" t="n">
        <v>0.86</v>
      </c>
      <c r="W2164" t="n">
        <v>6.85</v>
      </c>
      <c r="X2164" t="n">
        <v>0.86</v>
      </c>
      <c r="Y2164" t="n">
        <v>1</v>
      </c>
      <c r="Z2164" t="n">
        <v>10</v>
      </c>
    </row>
    <row r="2165">
      <c r="A2165" t="n">
        <v>34</v>
      </c>
      <c r="B2165" t="n">
        <v>120</v>
      </c>
      <c r="C2165" t="inlineStr">
        <is>
          <t xml:space="preserve">CONCLUIDO	</t>
        </is>
      </c>
      <c r="D2165" t="n">
        <v>3.4945</v>
      </c>
      <c r="E2165" t="n">
        <v>28.62</v>
      </c>
      <c r="F2165" t="n">
        <v>24.54</v>
      </c>
      <c r="G2165" t="n">
        <v>49.08</v>
      </c>
      <c r="H2165" t="n">
        <v>0.68</v>
      </c>
      <c r="I2165" t="n">
        <v>30</v>
      </c>
      <c r="J2165" t="n">
        <v>247.51</v>
      </c>
      <c r="K2165" t="n">
        <v>57.72</v>
      </c>
      <c r="L2165" t="n">
        <v>9.5</v>
      </c>
      <c r="M2165" t="n">
        <v>28</v>
      </c>
      <c r="N2165" t="n">
        <v>60.29</v>
      </c>
      <c r="O2165" t="n">
        <v>30760.6</v>
      </c>
      <c r="P2165" t="n">
        <v>383.19</v>
      </c>
      <c r="Q2165" t="n">
        <v>452.58</v>
      </c>
      <c r="R2165" t="n">
        <v>88.87</v>
      </c>
      <c r="S2165" t="n">
        <v>57.64</v>
      </c>
      <c r="T2165" t="n">
        <v>13423.06</v>
      </c>
      <c r="U2165" t="n">
        <v>0.65</v>
      </c>
      <c r="V2165" t="n">
        <v>0.86</v>
      </c>
      <c r="W2165" t="n">
        <v>6.84</v>
      </c>
      <c r="X2165" t="n">
        <v>0.82</v>
      </c>
      <c r="Y2165" t="n">
        <v>1</v>
      </c>
      <c r="Z2165" t="n">
        <v>10</v>
      </c>
    </row>
    <row r="2166">
      <c r="A2166" t="n">
        <v>35</v>
      </c>
      <c r="B2166" t="n">
        <v>120</v>
      </c>
      <c r="C2166" t="inlineStr">
        <is>
          <t xml:space="preserve">CONCLUIDO	</t>
        </is>
      </c>
      <c r="D2166" t="n">
        <v>3.491</v>
      </c>
      <c r="E2166" t="n">
        <v>28.64</v>
      </c>
      <c r="F2166" t="n">
        <v>24.57</v>
      </c>
      <c r="G2166" t="n">
        <v>49.14</v>
      </c>
      <c r="H2166" t="n">
        <v>0.7</v>
      </c>
      <c r="I2166" t="n">
        <v>30</v>
      </c>
      <c r="J2166" t="n">
        <v>247.96</v>
      </c>
      <c r="K2166" t="n">
        <v>57.72</v>
      </c>
      <c r="L2166" t="n">
        <v>9.75</v>
      </c>
      <c r="M2166" t="n">
        <v>28</v>
      </c>
      <c r="N2166" t="n">
        <v>60.48</v>
      </c>
      <c r="O2166" t="n">
        <v>30815.6</v>
      </c>
      <c r="P2166" t="n">
        <v>383.27</v>
      </c>
      <c r="Q2166" t="n">
        <v>452.6</v>
      </c>
      <c r="R2166" t="n">
        <v>89.81999999999999</v>
      </c>
      <c r="S2166" t="n">
        <v>57.64</v>
      </c>
      <c r="T2166" t="n">
        <v>13898.52</v>
      </c>
      <c r="U2166" t="n">
        <v>0.64</v>
      </c>
      <c r="V2166" t="n">
        <v>0.86</v>
      </c>
      <c r="W2166" t="n">
        <v>6.84</v>
      </c>
      <c r="X2166" t="n">
        <v>0.84</v>
      </c>
      <c r="Y2166" t="n">
        <v>1</v>
      </c>
      <c r="Z2166" t="n">
        <v>10</v>
      </c>
    </row>
    <row r="2167">
      <c r="A2167" t="n">
        <v>36</v>
      </c>
      <c r="B2167" t="n">
        <v>120</v>
      </c>
      <c r="C2167" t="inlineStr">
        <is>
          <t xml:space="preserve">CONCLUIDO	</t>
        </is>
      </c>
      <c r="D2167" t="n">
        <v>3.5005</v>
      </c>
      <c r="E2167" t="n">
        <v>28.57</v>
      </c>
      <c r="F2167" t="n">
        <v>24.54</v>
      </c>
      <c r="G2167" t="n">
        <v>50.77</v>
      </c>
      <c r="H2167" t="n">
        <v>0.72</v>
      </c>
      <c r="I2167" t="n">
        <v>29</v>
      </c>
      <c r="J2167" t="n">
        <v>248.4</v>
      </c>
      <c r="K2167" t="n">
        <v>57.72</v>
      </c>
      <c r="L2167" t="n">
        <v>10</v>
      </c>
      <c r="M2167" t="n">
        <v>27</v>
      </c>
      <c r="N2167" t="n">
        <v>60.68</v>
      </c>
      <c r="O2167" t="n">
        <v>30870.67</v>
      </c>
      <c r="P2167" t="n">
        <v>382.74</v>
      </c>
      <c r="Q2167" t="n">
        <v>452.64</v>
      </c>
      <c r="R2167" t="n">
        <v>88.56</v>
      </c>
      <c r="S2167" t="n">
        <v>57.64</v>
      </c>
      <c r="T2167" t="n">
        <v>13271.22</v>
      </c>
      <c r="U2167" t="n">
        <v>0.65</v>
      </c>
      <c r="V2167" t="n">
        <v>0.86</v>
      </c>
      <c r="W2167" t="n">
        <v>6.85</v>
      </c>
      <c r="X2167" t="n">
        <v>0.8100000000000001</v>
      </c>
      <c r="Y2167" t="n">
        <v>1</v>
      </c>
      <c r="Z2167" t="n">
        <v>10</v>
      </c>
    </row>
    <row r="2168">
      <c r="A2168" t="n">
        <v>37</v>
      </c>
      <c r="B2168" t="n">
        <v>120</v>
      </c>
      <c r="C2168" t="inlineStr">
        <is>
          <t xml:space="preserve">CONCLUIDO	</t>
        </is>
      </c>
      <c r="D2168" t="n">
        <v>3.5132</v>
      </c>
      <c r="E2168" t="n">
        <v>28.46</v>
      </c>
      <c r="F2168" t="n">
        <v>24.48</v>
      </c>
      <c r="G2168" t="n">
        <v>52.46</v>
      </c>
      <c r="H2168" t="n">
        <v>0.73</v>
      </c>
      <c r="I2168" t="n">
        <v>28</v>
      </c>
      <c r="J2168" t="n">
        <v>248.85</v>
      </c>
      <c r="K2168" t="n">
        <v>57.72</v>
      </c>
      <c r="L2168" t="n">
        <v>10.25</v>
      </c>
      <c r="M2168" t="n">
        <v>26</v>
      </c>
      <c r="N2168" t="n">
        <v>60.88</v>
      </c>
      <c r="O2168" t="n">
        <v>30925.82</v>
      </c>
      <c r="P2168" t="n">
        <v>381.79</v>
      </c>
      <c r="Q2168" t="n">
        <v>452.6</v>
      </c>
      <c r="R2168" t="n">
        <v>87.01000000000001</v>
      </c>
      <c r="S2168" t="n">
        <v>57.64</v>
      </c>
      <c r="T2168" t="n">
        <v>12503.27</v>
      </c>
      <c r="U2168" t="n">
        <v>0.66</v>
      </c>
      <c r="V2168" t="n">
        <v>0.87</v>
      </c>
      <c r="W2168" t="n">
        <v>6.83</v>
      </c>
      <c r="X2168" t="n">
        <v>0.75</v>
      </c>
      <c r="Y2168" t="n">
        <v>1</v>
      </c>
      <c r="Z2168" t="n">
        <v>10</v>
      </c>
    </row>
    <row r="2169">
      <c r="A2169" t="n">
        <v>38</v>
      </c>
      <c r="B2169" t="n">
        <v>120</v>
      </c>
      <c r="C2169" t="inlineStr">
        <is>
          <t xml:space="preserve">CONCLUIDO	</t>
        </is>
      </c>
      <c r="D2169" t="n">
        <v>3.5205</v>
      </c>
      <c r="E2169" t="n">
        <v>28.4</v>
      </c>
      <c r="F2169" t="n">
        <v>24.47</v>
      </c>
      <c r="G2169" t="n">
        <v>54.37</v>
      </c>
      <c r="H2169" t="n">
        <v>0.75</v>
      </c>
      <c r="I2169" t="n">
        <v>27</v>
      </c>
      <c r="J2169" t="n">
        <v>249.3</v>
      </c>
      <c r="K2169" t="n">
        <v>57.72</v>
      </c>
      <c r="L2169" t="n">
        <v>10.5</v>
      </c>
      <c r="M2169" t="n">
        <v>25</v>
      </c>
      <c r="N2169" t="n">
        <v>61.07</v>
      </c>
      <c r="O2169" t="n">
        <v>30981.04</v>
      </c>
      <c r="P2169" t="n">
        <v>381.3</v>
      </c>
      <c r="Q2169" t="n">
        <v>452.63</v>
      </c>
      <c r="R2169" t="n">
        <v>86.75</v>
      </c>
      <c r="S2169" t="n">
        <v>57.64</v>
      </c>
      <c r="T2169" t="n">
        <v>12376.75</v>
      </c>
      <c r="U2169" t="n">
        <v>0.66</v>
      </c>
      <c r="V2169" t="n">
        <v>0.87</v>
      </c>
      <c r="W2169" t="n">
        <v>6.83</v>
      </c>
      <c r="X2169" t="n">
        <v>0.74</v>
      </c>
      <c r="Y2169" t="n">
        <v>1</v>
      </c>
      <c r="Z2169" t="n">
        <v>10</v>
      </c>
    </row>
    <row r="2170">
      <c r="A2170" t="n">
        <v>39</v>
      </c>
      <c r="B2170" t="n">
        <v>120</v>
      </c>
      <c r="C2170" t="inlineStr">
        <is>
          <t xml:space="preserve">CONCLUIDO	</t>
        </is>
      </c>
      <c r="D2170" t="n">
        <v>3.5206</v>
      </c>
      <c r="E2170" t="n">
        <v>28.4</v>
      </c>
      <c r="F2170" t="n">
        <v>24.47</v>
      </c>
      <c r="G2170" t="n">
        <v>54.37</v>
      </c>
      <c r="H2170" t="n">
        <v>0.77</v>
      </c>
      <c r="I2170" t="n">
        <v>27</v>
      </c>
      <c r="J2170" t="n">
        <v>249.75</v>
      </c>
      <c r="K2170" t="n">
        <v>57.72</v>
      </c>
      <c r="L2170" t="n">
        <v>10.75</v>
      </c>
      <c r="M2170" t="n">
        <v>25</v>
      </c>
      <c r="N2170" t="n">
        <v>61.27</v>
      </c>
      <c r="O2170" t="n">
        <v>31036.33</v>
      </c>
      <c r="P2170" t="n">
        <v>381.23</v>
      </c>
      <c r="Q2170" t="n">
        <v>452.64</v>
      </c>
      <c r="R2170" t="n">
        <v>86.33</v>
      </c>
      <c r="S2170" t="n">
        <v>57.64</v>
      </c>
      <c r="T2170" t="n">
        <v>12166.58</v>
      </c>
      <c r="U2170" t="n">
        <v>0.67</v>
      </c>
      <c r="V2170" t="n">
        <v>0.87</v>
      </c>
      <c r="W2170" t="n">
        <v>6.84</v>
      </c>
      <c r="X2170" t="n">
        <v>0.74</v>
      </c>
      <c r="Y2170" t="n">
        <v>1</v>
      </c>
      <c r="Z2170" t="n">
        <v>10</v>
      </c>
    </row>
    <row r="2171">
      <c r="A2171" t="n">
        <v>40</v>
      </c>
      <c r="B2171" t="n">
        <v>120</v>
      </c>
      <c r="C2171" t="inlineStr">
        <is>
          <t xml:space="preserve">CONCLUIDO	</t>
        </is>
      </c>
      <c r="D2171" t="n">
        <v>3.5312</v>
      </c>
      <c r="E2171" t="n">
        <v>28.32</v>
      </c>
      <c r="F2171" t="n">
        <v>24.43</v>
      </c>
      <c r="G2171" t="n">
        <v>56.37</v>
      </c>
      <c r="H2171" t="n">
        <v>0.78</v>
      </c>
      <c r="I2171" t="n">
        <v>26</v>
      </c>
      <c r="J2171" t="n">
        <v>250.2</v>
      </c>
      <c r="K2171" t="n">
        <v>57.72</v>
      </c>
      <c r="L2171" t="n">
        <v>11</v>
      </c>
      <c r="M2171" t="n">
        <v>24</v>
      </c>
      <c r="N2171" t="n">
        <v>61.47</v>
      </c>
      <c r="O2171" t="n">
        <v>31091.69</v>
      </c>
      <c r="P2171" t="n">
        <v>380.37</v>
      </c>
      <c r="Q2171" t="n">
        <v>452.62</v>
      </c>
      <c r="R2171" t="n">
        <v>85.19</v>
      </c>
      <c r="S2171" t="n">
        <v>57.64</v>
      </c>
      <c r="T2171" t="n">
        <v>11601.9</v>
      </c>
      <c r="U2171" t="n">
        <v>0.68</v>
      </c>
      <c r="V2171" t="n">
        <v>0.87</v>
      </c>
      <c r="W2171" t="n">
        <v>6.83</v>
      </c>
      <c r="X2171" t="n">
        <v>0.7</v>
      </c>
      <c r="Y2171" t="n">
        <v>1</v>
      </c>
      <c r="Z2171" t="n">
        <v>10</v>
      </c>
    </row>
    <row r="2172">
      <c r="A2172" t="n">
        <v>41</v>
      </c>
      <c r="B2172" t="n">
        <v>120</v>
      </c>
      <c r="C2172" t="inlineStr">
        <is>
          <t xml:space="preserve">CONCLUIDO	</t>
        </is>
      </c>
      <c r="D2172" t="n">
        <v>3.5281</v>
      </c>
      <c r="E2172" t="n">
        <v>28.34</v>
      </c>
      <c r="F2172" t="n">
        <v>24.45</v>
      </c>
      <c r="G2172" t="n">
        <v>56.42</v>
      </c>
      <c r="H2172" t="n">
        <v>0.8</v>
      </c>
      <c r="I2172" t="n">
        <v>26</v>
      </c>
      <c r="J2172" t="n">
        <v>250.65</v>
      </c>
      <c r="K2172" t="n">
        <v>57.72</v>
      </c>
      <c r="L2172" t="n">
        <v>11.25</v>
      </c>
      <c r="M2172" t="n">
        <v>24</v>
      </c>
      <c r="N2172" t="n">
        <v>61.67</v>
      </c>
      <c r="O2172" t="n">
        <v>31147.12</v>
      </c>
      <c r="P2172" t="n">
        <v>380.47</v>
      </c>
      <c r="Q2172" t="n">
        <v>452.59</v>
      </c>
      <c r="R2172" t="n">
        <v>85.98999999999999</v>
      </c>
      <c r="S2172" t="n">
        <v>57.64</v>
      </c>
      <c r="T2172" t="n">
        <v>12004.31</v>
      </c>
      <c r="U2172" t="n">
        <v>0.67</v>
      </c>
      <c r="V2172" t="n">
        <v>0.87</v>
      </c>
      <c r="W2172" t="n">
        <v>6.84</v>
      </c>
      <c r="X2172" t="n">
        <v>0.73</v>
      </c>
      <c r="Y2172" t="n">
        <v>1</v>
      </c>
      <c r="Z2172" t="n">
        <v>10</v>
      </c>
    </row>
    <row r="2173">
      <c r="A2173" t="n">
        <v>42</v>
      </c>
      <c r="B2173" t="n">
        <v>120</v>
      </c>
      <c r="C2173" t="inlineStr">
        <is>
          <t xml:space="preserve">CONCLUIDO	</t>
        </is>
      </c>
      <c r="D2173" t="n">
        <v>3.5389</v>
      </c>
      <c r="E2173" t="n">
        <v>28.26</v>
      </c>
      <c r="F2173" t="n">
        <v>24.41</v>
      </c>
      <c r="G2173" t="n">
        <v>58.58</v>
      </c>
      <c r="H2173" t="n">
        <v>0.8100000000000001</v>
      </c>
      <c r="I2173" t="n">
        <v>25</v>
      </c>
      <c r="J2173" t="n">
        <v>251.1</v>
      </c>
      <c r="K2173" t="n">
        <v>57.72</v>
      </c>
      <c r="L2173" t="n">
        <v>11.5</v>
      </c>
      <c r="M2173" t="n">
        <v>23</v>
      </c>
      <c r="N2173" t="n">
        <v>61.87</v>
      </c>
      <c r="O2173" t="n">
        <v>31202.63</v>
      </c>
      <c r="P2173" t="n">
        <v>379.91</v>
      </c>
      <c r="Q2173" t="n">
        <v>452.62</v>
      </c>
      <c r="R2173" t="n">
        <v>84.8</v>
      </c>
      <c r="S2173" t="n">
        <v>57.64</v>
      </c>
      <c r="T2173" t="n">
        <v>11413.4</v>
      </c>
      <c r="U2173" t="n">
        <v>0.68</v>
      </c>
      <c r="V2173" t="n">
        <v>0.87</v>
      </c>
      <c r="W2173" t="n">
        <v>6.83</v>
      </c>
      <c r="X2173" t="n">
        <v>0.68</v>
      </c>
      <c r="Y2173" t="n">
        <v>1</v>
      </c>
      <c r="Z2173" t="n">
        <v>10</v>
      </c>
    </row>
    <row r="2174">
      <c r="A2174" t="n">
        <v>43</v>
      </c>
      <c r="B2174" t="n">
        <v>120</v>
      </c>
      <c r="C2174" t="inlineStr">
        <is>
          <t xml:space="preserve">CONCLUIDO	</t>
        </is>
      </c>
      <c r="D2174" t="n">
        <v>3.5408</v>
      </c>
      <c r="E2174" t="n">
        <v>28.24</v>
      </c>
      <c r="F2174" t="n">
        <v>24.39</v>
      </c>
      <c r="G2174" t="n">
        <v>58.55</v>
      </c>
      <c r="H2174" t="n">
        <v>0.83</v>
      </c>
      <c r="I2174" t="n">
        <v>25</v>
      </c>
      <c r="J2174" t="n">
        <v>251.55</v>
      </c>
      <c r="K2174" t="n">
        <v>57.72</v>
      </c>
      <c r="L2174" t="n">
        <v>11.75</v>
      </c>
      <c r="M2174" t="n">
        <v>23</v>
      </c>
      <c r="N2174" t="n">
        <v>62.07</v>
      </c>
      <c r="O2174" t="n">
        <v>31258.21</v>
      </c>
      <c r="P2174" t="n">
        <v>379.56</v>
      </c>
      <c r="Q2174" t="n">
        <v>452.63</v>
      </c>
      <c r="R2174" t="n">
        <v>83.97</v>
      </c>
      <c r="S2174" t="n">
        <v>57.64</v>
      </c>
      <c r="T2174" t="n">
        <v>10995.84</v>
      </c>
      <c r="U2174" t="n">
        <v>0.6899999999999999</v>
      </c>
      <c r="V2174" t="n">
        <v>0.87</v>
      </c>
      <c r="W2174" t="n">
        <v>6.84</v>
      </c>
      <c r="X2174" t="n">
        <v>0.67</v>
      </c>
      <c r="Y2174" t="n">
        <v>1</v>
      </c>
      <c r="Z2174" t="n">
        <v>10</v>
      </c>
    </row>
    <row r="2175">
      <c r="A2175" t="n">
        <v>44</v>
      </c>
      <c r="B2175" t="n">
        <v>120</v>
      </c>
      <c r="C2175" t="inlineStr">
        <is>
          <t xml:space="preserve">CONCLUIDO	</t>
        </is>
      </c>
      <c r="D2175" t="n">
        <v>3.5474</v>
      </c>
      <c r="E2175" t="n">
        <v>28.19</v>
      </c>
      <c r="F2175" t="n">
        <v>24.39</v>
      </c>
      <c r="G2175" t="n">
        <v>60.97</v>
      </c>
      <c r="H2175" t="n">
        <v>0.85</v>
      </c>
      <c r="I2175" t="n">
        <v>24</v>
      </c>
      <c r="J2175" t="n">
        <v>252</v>
      </c>
      <c r="K2175" t="n">
        <v>57.72</v>
      </c>
      <c r="L2175" t="n">
        <v>12</v>
      </c>
      <c r="M2175" t="n">
        <v>22</v>
      </c>
      <c r="N2175" t="n">
        <v>62.27</v>
      </c>
      <c r="O2175" t="n">
        <v>31313.87</v>
      </c>
      <c r="P2175" t="n">
        <v>379.7</v>
      </c>
      <c r="Q2175" t="n">
        <v>452.58</v>
      </c>
      <c r="R2175" t="n">
        <v>83.90000000000001</v>
      </c>
      <c r="S2175" t="n">
        <v>57.64</v>
      </c>
      <c r="T2175" t="n">
        <v>10968.77</v>
      </c>
      <c r="U2175" t="n">
        <v>0.6899999999999999</v>
      </c>
      <c r="V2175" t="n">
        <v>0.87</v>
      </c>
      <c r="W2175" t="n">
        <v>6.83</v>
      </c>
      <c r="X2175" t="n">
        <v>0.66</v>
      </c>
      <c r="Y2175" t="n">
        <v>1</v>
      </c>
      <c r="Z2175" t="n">
        <v>10</v>
      </c>
    </row>
    <row r="2176">
      <c r="A2176" t="n">
        <v>45</v>
      </c>
      <c r="B2176" t="n">
        <v>120</v>
      </c>
      <c r="C2176" t="inlineStr">
        <is>
          <t xml:space="preserve">CONCLUIDO	</t>
        </is>
      </c>
      <c r="D2176" t="n">
        <v>3.5469</v>
      </c>
      <c r="E2176" t="n">
        <v>28.19</v>
      </c>
      <c r="F2176" t="n">
        <v>24.39</v>
      </c>
      <c r="G2176" t="n">
        <v>60.98</v>
      </c>
      <c r="H2176" t="n">
        <v>0.86</v>
      </c>
      <c r="I2176" t="n">
        <v>24</v>
      </c>
      <c r="J2176" t="n">
        <v>252.45</v>
      </c>
      <c r="K2176" t="n">
        <v>57.72</v>
      </c>
      <c r="L2176" t="n">
        <v>12.25</v>
      </c>
      <c r="M2176" t="n">
        <v>22</v>
      </c>
      <c r="N2176" t="n">
        <v>62.48</v>
      </c>
      <c r="O2176" t="n">
        <v>31369.6</v>
      </c>
      <c r="P2176" t="n">
        <v>379.28</v>
      </c>
      <c r="Q2176" t="n">
        <v>452.6</v>
      </c>
      <c r="R2176" t="n">
        <v>84.01000000000001</v>
      </c>
      <c r="S2176" t="n">
        <v>57.64</v>
      </c>
      <c r="T2176" t="n">
        <v>11025.08</v>
      </c>
      <c r="U2176" t="n">
        <v>0.6899999999999999</v>
      </c>
      <c r="V2176" t="n">
        <v>0.87</v>
      </c>
      <c r="W2176" t="n">
        <v>6.83</v>
      </c>
      <c r="X2176" t="n">
        <v>0.67</v>
      </c>
      <c r="Y2176" t="n">
        <v>1</v>
      </c>
      <c r="Z2176" t="n">
        <v>10</v>
      </c>
    </row>
    <row r="2177">
      <c r="A2177" t="n">
        <v>46</v>
      </c>
      <c r="B2177" t="n">
        <v>120</v>
      </c>
      <c r="C2177" t="inlineStr">
        <is>
          <t xml:space="preserve">CONCLUIDO	</t>
        </is>
      </c>
      <c r="D2177" t="n">
        <v>3.5575</v>
      </c>
      <c r="E2177" t="n">
        <v>28.11</v>
      </c>
      <c r="F2177" t="n">
        <v>24.35</v>
      </c>
      <c r="G2177" t="n">
        <v>63.53</v>
      </c>
      <c r="H2177" t="n">
        <v>0.88</v>
      </c>
      <c r="I2177" t="n">
        <v>23</v>
      </c>
      <c r="J2177" t="n">
        <v>252.9</v>
      </c>
      <c r="K2177" t="n">
        <v>57.72</v>
      </c>
      <c r="L2177" t="n">
        <v>12.5</v>
      </c>
      <c r="M2177" t="n">
        <v>21</v>
      </c>
      <c r="N2177" t="n">
        <v>62.68</v>
      </c>
      <c r="O2177" t="n">
        <v>31425.4</v>
      </c>
      <c r="P2177" t="n">
        <v>378.64</v>
      </c>
      <c r="Q2177" t="n">
        <v>452.6</v>
      </c>
      <c r="R2177" t="n">
        <v>82.76000000000001</v>
      </c>
      <c r="S2177" t="n">
        <v>57.64</v>
      </c>
      <c r="T2177" t="n">
        <v>10402.71</v>
      </c>
      <c r="U2177" t="n">
        <v>0.7</v>
      </c>
      <c r="V2177" t="n">
        <v>0.87</v>
      </c>
      <c r="W2177" t="n">
        <v>6.83</v>
      </c>
      <c r="X2177" t="n">
        <v>0.63</v>
      </c>
      <c r="Y2177" t="n">
        <v>1</v>
      </c>
      <c r="Z2177" t="n">
        <v>10</v>
      </c>
    </row>
    <row r="2178">
      <c r="A2178" t="n">
        <v>47</v>
      </c>
      <c r="B2178" t="n">
        <v>120</v>
      </c>
      <c r="C2178" t="inlineStr">
        <is>
          <t xml:space="preserve">CONCLUIDO	</t>
        </is>
      </c>
      <c r="D2178" t="n">
        <v>3.5587</v>
      </c>
      <c r="E2178" t="n">
        <v>28.1</v>
      </c>
      <c r="F2178" t="n">
        <v>24.34</v>
      </c>
      <c r="G2178" t="n">
        <v>63.5</v>
      </c>
      <c r="H2178" t="n">
        <v>0.9</v>
      </c>
      <c r="I2178" t="n">
        <v>23</v>
      </c>
      <c r="J2178" t="n">
        <v>253.35</v>
      </c>
      <c r="K2178" t="n">
        <v>57.72</v>
      </c>
      <c r="L2178" t="n">
        <v>12.75</v>
      </c>
      <c r="M2178" t="n">
        <v>21</v>
      </c>
      <c r="N2178" t="n">
        <v>62.88</v>
      </c>
      <c r="O2178" t="n">
        <v>31481.28</v>
      </c>
      <c r="P2178" t="n">
        <v>378.25</v>
      </c>
      <c r="Q2178" t="n">
        <v>452.55</v>
      </c>
      <c r="R2178" t="n">
        <v>82.39</v>
      </c>
      <c r="S2178" t="n">
        <v>57.64</v>
      </c>
      <c r="T2178" t="n">
        <v>10219.16</v>
      </c>
      <c r="U2178" t="n">
        <v>0.7</v>
      </c>
      <c r="V2178" t="n">
        <v>0.87</v>
      </c>
      <c r="W2178" t="n">
        <v>6.84</v>
      </c>
      <c r="X2178" t="n">
        <v>0.62</v>
      </c>
      <c r="Y2178" t="n">
        <v>1</v>
      </c>
      <c r="Z2178" t="n">
        <v>10</v>
      </c>
    </row>
    <row r="2179">
      <c r="A2179" t="n">
        <v>48</v>
      </c>
      <c r="B2179" t="n">
        <v>120</v>
      </c>
      <c r="C2179" t="inlineStr">
        <is>
          <t xml:space="preserve">CONCLUIDO	</t>
        </is>
      </c>
      <c r="D2179" t="n">
        <v>3.5674</v>
      </c>
      <c r="E2179" t="n">
        <v>28.03</v>
      </c>
      <c r="F2179" t="n">
        <v>24.32</v>
      </c>
      <c r="G2179" t="n">
        <v>66.33</v>
      </c>
      <c r="H2179" t="n">
        <v>0.91</v>
      </c>
      <c r="I2179" t="n">
        <v>22</v>
      </c>
      <c r="J2179" t="n">
        <v>253.81</v>
      </c>
      <c r="K2179" t="n">
        <v>57.72</v>
      </c>
      <c r="L2179" t="n">
        <v>13</v>
      </c>
      <c r="M2179" t="n">
        <v>20</v>
      </c>
      <c r="N2179" t="n">
        <v>63.08</v>
      </c>
      <c r="O2179" t="n">
        <v>31537.23</v>
      </c>
      <c r="P2179" t="n">
        <v>378.02</v>
      </c>
      <c r="Q2179" t="n">
        <v>452.57</v>
      </c>
      <c r="R2179" t="n">
        <v>81.79000000000001</v>
      </c>
      <c r="S2179" t="n">
        <v>57.64</v>
      </c>
      <c r="T2179" t="n">
        <v>9920.67</v>
      </c>
      <c r="U2179" t="n">
        <v>0.7</v>
      </c>
      <c r="V2179" t="n">
        <v>0.87</v>
      </c>
      <c r="W2179" t="n">
        <v>6.83</v>
      </c>
      <c r="X2179" t="n">
        <v>0.6</v>
      </c>
      <c r="Y2179" t="n">
        <v>1</v>
      </c>
      <c r="Z2179" t="n">
        <v>10</v>
      </c>
    </row>
    <row r="2180">
      <c r="A2180" t="n">
        <v>49</v>
      </c>
      <c r="B2180" t="n">
        <v>120</v>
      </c>
      <c r="C2180" t="inlineStr">
        <is>
          <t xml:space="preserve">CONCLUIDO	</t>
        </is>
      </c>
      <c r="D2180" t="n">
        <v>3.5669</v>
      </c>
      <c r="E2180" t="n">
        <v>28.04</v>
      </c>
      <c r="F2180" t="n">
        <v>24.32</v>
      </c>
      <c r="G2180" t="n">
        <v>66.34</v>
      </c>
      <c r="H2180" t="n">
        <v>0.93</v>
      </c>
      <c r="I2180" t="n">
        <v>22</v>
      </c>
      <c r="J2180" t="n">
        <v>254.26</v>
      </c>
      <c r="K2180" t="n">
        <v>57.72</v>
      </c>
      <c r="L2180" t="n">
        <v>13.25</v>
      </c>
      <c r="M2180" t="n">
        <v>20</v>
      </c>
      <c r="N2180" t="n">
        <v>63.29</v>
      </c>
      <c r="O2180" t="n">
        <v>31593.26</v>
      </c>
      <c r="P2180" t="n">
        <v>377.96</v>
      </c>
      <c r="Q2180" t="n">
        <v>452.57</v>
      </c>
      <c r="R2180" t="n">
        <v>81.89</v>
      </c>
      <c r="S2180" t="n">
        <v>57.64</v>
      </c>
      <c r="T2180" t="n">
        <v>9970.49</v>
      </c>
      <c r="U2180" t="n">
        <v>0.7</v>
      </c>
      <c r="V2180" t="n">
        <v>0.87</v>
      </c>
      <c r="W2180" t="n">
        <v>6.83</v>
      </c>
      <c r="X2180" t="n">
        <v>0.6</v>
      </c>
      <c r="Y2180" t="n">
        <v>1</v>
      </c>
      <c r="Z2180" t="n">
        <v>10</v>
      </c>
    </row>
    <row r="2181">
      <c r="A2181" t="n">
        <v>50</v>
      </c>
      <c r="B2181" t="n">
        <v>120</v>
      </c>
      <c r="C2181" t="inlineStr">
        <is>
          <t xml:space="preserve">CONCLUIDO	</t>
        </is>
      </c>
      <c r="D2181" t="n">
        <v>3.576</v>
      </c>
      <c r="E2181" t="n">
        <v>27.96</v>
      </c>
      <c r="F2181" t="n">
        <v>24.3</v>
      </c>
      <c r="G2181" t="n">
        <v>69.42</v>
      </c>
      <c r="H2181" t="n">
        <v>0.9399999999999999</v>
      </c>
      <c r="I2181" t="n">
        <v>21</v>
      </c>
      <c r="J2181" t="n">
        <v>254.72</v>
      </c>
      <c r="K2181" t="n">
        <v>57.72</v>
      </c>
      <c r="L2181" t="n">
        <v>13.5</v>
      </c>
      <c r="M2181" t="n">
        <v>19</v>
      </c>
      <c r="N2181" t="n">
        <v>63.49</v>
      </c>
      <c r="O2181" t="n">
        <v>31649.36</v>
      </c>
      <c r="P2181" t="n">
        <v>377.24</v>
      </c>
      <c r="Q2181" t="n">
        <v>452.64</v>
      </c>
      <c r="R2181" t="n">
        <v>80.81</v>
      </c>
      <c r="S2181" t="n">
        <v>57.64</v>
      </c>
      <c r="T2181" t="n">
        <v>9440.35</v>
      </c>
      <c r="U2181" t="n">
        <v>0.71</v>
      </c>
      <c r="V2181" t="n">
        <v>0.87</v>
      </c>
      <c r="W2181" t="n">
        <v>6.83</v>
      </c>
      <c r="X2181" t="n">
        <v>0.57</v>
      </c>
      <c r="Y2181" t="n">
        <v>1</v>
      </c>
      <c r="Z2181" t="n">
        <v>10</v>
      </c>
    </row>
    <row r="2182">
      <c r="A2182" t="n">
        <v>51</v>
      </c>
      <c r="B2182" t="n">
        <v>120</v>
      </c>
      <c r="C2182" t="inlineStr">
        <is>
          <t xml:space="preserve">CONCLUIDO	</t>
        </is>
      </c>
      <c r="D2182" t="n">
        <v>3.5757</v>
      </c>
      <c r="E2182" t="n">
        <v>27.97</v>
      </c>
      <c r="F2182" t="n">
        <v>24.3</v>
      </c>
      <c r="G2182" t="n">
        <v>69.43000000000001</v>
      </c>
      <c r="H2182" t="n">
        <v>0.96</v>
      </c>
      <c r="I2182" t="n">
        <v>21</v>
      </c>
      <c r="J2182" t="n">
        <v>255.17</v>
      </c>
      <c r="K2182" t="n">
        <v>57.72</v>
      </c>
      <c r="L2182" t="n">
        <v>13.75</v>
      </c>
      <c r="M2182" t="n">
        <v>19</v>
      </c>
      <c r="N2182" t="n">
        <v>63.7</v>
      </c>
      <c r="O2182" t="n">
        <v>31705.54</v>
      </c>
      <c r="P2182" t="n">
        <v>377.43</v>
      </c>
      <c r="Q2182" t="n">
        <v>452.63</v>
      </c>
      <c r="R2182" t="n">
        <v>80.95999999999999</v>
      </c>
      <c r="S2182" t="n">
        <v>57.64</v>
      </c>
      <c r="T2182" t="n">
        <v>9515.26</v>
      </c>
      <c r="U2182" t="n">
        <v>0.71</v>
      </c>
      <c r="V2182" t="n">
        <v>0.87</v>
      </c>
      <c r="W2182" t="n">
        <v>6.83</v>
      </c>
      <c r="X2182" t="n">
        <v>0.58</v>
      </c>
      <c r="Y2182" t="n">
        <v>1</v>
      </c>
      <c r="Z2182" t="n">
        <v>10</v>
      </c>
    </row>
    <row r="2183">
      <c r="A2183" t="n">
        <v>52</v>
      </c>
      <c r="B2183" t="n">
        <v>120</v>
      </c>
      <c r="C2183" t="inlineStr">
        <is>
          <t xml:space="preserve">CONCLUIDO	</t>
        </is>
      </c>
      <c r="D2183" t="n">
        <v>3.5763</v>
      </c>
      <c r="E2183" t="n">
        <v>27.96</v>
      </c>
      <c r="F2183" t="n">
        <v>24.3</v>
      </c>
      <c r="G2183" t="n">
        <v>69.42</v>
      </c>
      <c r="H2183" t="n">
        <v>0.97</v>
      </c>
      <c r="I2183" t="n">
        <v>21</v>
      </c>
      <c r="J2183" t="n">
        <v>255.63</v>
      </c>
      <c r="K2183" t="n">
        <v>57.72</v>
      </c>
      <c r="L2183" t="n">
        <v>14</v>
      </c>
      <c r="M2183" t="n">
        <v>19</v>
      </c>
      <c r="N2183" t="n">
        <v>63.91</v>
      </c>
      <c r="O2183" t="n">
        <v>31761.8</v>
      </c>
      <c r="P2183" t="n">
        <v>377.3</v>
      </c>
      <c r="Q2183" t="n">
        <v>452.58</v>
      </c>
      <c r="R2183" t="n">
        <v>80.97</v>
      </c>
      <c r="S2183" t="n">
        <v>57.64</v>
      </c>
      <c r="T2183" t="n">
        <v>9516.120000000001</v>
      </c>
      <c r="U2183" t="n">
        <v>0.71</v>
      </c>
      <c r="V2183" t="n">
        <v>0.87</v>
      </c>
      <c r="W2183" t="n">
        <v>6.83</v>
      </c>
      <c r="X2183" t="n">
        <v>0.57</v>
      </c>
      <c r="Y2183" t="n">
        <v>1</v>
      </c>
      <c r="Z2183" t="n">
        <v>10</v>
      </c>
    </row>
    <row r="2184">
      <c r="A2184" t="n">
        <v>53</v>
      </c>
      <c r="B2184" t="n">
        <v>120</v>
      </c>
      <c r="C2184" t="inlineStr">
        <is>
          <t xml:space="preserve">CONCLUIDO	</t>
        </is>
      </c>
      <c r="D2184" t="n">
        <v>3.5868</v>
      </c>
      <c r="E2184" t="n">
        <v>27.88</v>
      </c>
      <c r="F2184" t="n">
        <v>24.26</v>
      </c>
      <c r="G2184" t="n">
        <v>72.78</v>
      </c>
      <c r="H2184" t="n">
        <v>0.99</v>
      </c>
      <c r="I2184" t="n">
        <v>20</v>
      </c>
      <c r="J2184" t="n">
        <v>256.09</v>
      </c>
      <c r="K2184" t="n">
        <v>57.72</v>
      </c>
      <c r="L2184" t="n">
        <v>14.25</v>
      </c>
      <c r="M2184" t="n">
        <v>18</v>
      </c>
      <c r="N2184" t="n">
        <v>64.11</v>
      </c>
      <c r="O2184" t="n">
        <v>31818.13</v>
      </c>
      <c r="P2184" t="n">
        <v>376.31</v>
      </c>
      <c r="Q2184" t="n">
        <v>452.63</v>
      </c>
      <c r="R2184" t="n">
        <v>79.84999999999999</v>
      </c>
      <c r="S2184" t="n">
        <v>57.64</v>
      </c>
      <c r="T2184" t="n">
        <v>8961.969999999999</v>
      </c>
      <c r="U2184" t="n">
        <v>0.72</v>
      </c>
      <c r="V2184" t="n">
        <v>0.87</v>
      </c>
      <c r="W2184" t="n">
        <v>6.82</v>
      </c>
      <c r="X2184" t="n">
        <v>0.53</v>
      </c>
      <c r="Y2184" t="n">
        <v>1</v>
      </c>
      <c r="Z2184" t="n">
        <v>10</v>
      </c>
    </row>
    <row r="2185">
      <c r="A2185" t="n">
        <v>54</v>
      </c>
      <c r="B2185" t="n">
        <v>120</v>
      </c>
      <c r="C2185" t="inlineStr">
        <is>
          <t xml:space="preserve">CONCLUIDO	</t>
        </is>
      </c>
      <c r="D2185" t="n">
        <v>3.5852</v>
      </c>
      <c r="E2185" t="n">
        <v>27.89</v>
      </c>
      <c r="F2185" t="n">
        <v>24.27</v>
      </c>
      <c r="G2185" t="n">
        <v>72.81999999999999</v>
      </c>
      <c r="H2185" t="n">
        <v>1.01</v>
      </c>
      <c r="I2185" t="n">
        <v>20</v>
      </c>
      <c r="J2185" t="n">
        <v>256.54</v>
      </c>
      <c r="K2185" t="n">
        <v>57.72</v>
      </c>
      <c r="L2185" t="n">
        <v>14.5</v>
      </c>
      <c r="M2185" t="n">
        <v>18</v>
      </c>
      <c r="N2185" t="n">
        <v>64.31999999999999</v>
      </c>
      <c r="O2185" t="n">
        <v>31874.54</v>
      </c>
      <c r="P2185" t="n">
        <v>376.85</v>
      </c>
      <c r="Q2185" t="n">
        <v>452.62</v>
      </c>
      <c r="R2185" t="n">
        <v>80.11</v>
      </c>
      <c r="S2185" t="n">
        <v>57.64</v>
      </c>
      <c r="T2185" t="n">
        <v>9091.459999999999</v>
      </c>
      <c r="U2185" t="n">
        <v>0.72</v>
      </c>
      <c r="V2185" t="n">
        <v>0.87</v>
      </c>
      <c r="W2185" t="n">
        <v>6.83</v>
      </c>
      <c r="X2185" t="n">
        <v>0.55</v>
      </c>
      <c r="Y2185" t="n">
        <v>1</v>
      </c>
      <c r="Z2185" t="n">
        <v>10</v>
      </c>
    </row>
    <row r="2186">
      <c r="A2186" t="n">
        <v>55</v>
      </c>
      <c r="B2186" t="n">
        <v>120</v>
      </c>
      <c r="C2186" t="inlineStr">
        <is>
          <t xml:space="preserve">CONCLUIDO	</t>
        </is>
      </c>
      <c r="D2186" t="n">
        <v>3.5877</v>
      </c>
      <c r="E2186" t="n">
        <v>27.87</v>
      </c>
      <c r="F2186" t="n">
        <v>24.25</v>
      </c>
      <c r="G2186" t="n">
        <v>72.76000000000001</v>
      </c>
      <c r="H2186" t="n">
        <v>1.02</v>
      </c>
      <c r="I2186" t="n">
        <v>20</v>
      </c>
      <c r="J2186" t="n">
        <v>257</v>
      </c>
      <c r="K2186" t="n">
        <v>57.72</v>
      </c>
      <c r="L2186" t="n">
        <v>14.75</v>
      </c>
      <c r="M2186" t="n">
        <v>18</v>
      </c>
      <c r="N2186" t="n">
        <v>64.53</v>
      </c>
      <c r="O2186" t="n">
        <v>31931.15</v>
      </c>
      <c r="P2186" t="n">
        <v>376.04</v>
      </c>
      <c r="Q2186" t="n">
        <v>452.6</v>
      </c>
      <c r="R2186" t="n">
        <v>79.59</v>
      </c>
      <c r="S2186" t="n">
        <v>57.64</v>
      </c>
      <c r="T2186" t="n">
        <v>8833.23</v>
      </c>
      <c r="U2186" t="n">
        <v>0.72</v>
      </c>
      <c r="V2186" t="n">
        <v>0.87</v>
      </c>
      <c r="W2186" t="n">
        <v>6.82</v>
      </c>
      <c r="X2186" t="n">
        <v>0.53</v>
      </c>
      <c r="Y2186" t="n">
        <v>1</v>
      </c>
      <c r="Z2186" t="n">
        <v>10</v>
      </c>
    </row>
    <row r="2187">
      <c r="A2187" t="n">
        <v>56</v>
      </c>
      <c r="B2187" t="n">
        <v>120</v>
      </c>
      <c r="C2187" t="inlineStr">
        <is>
          <t xml:space="preserve">CONCLUIDO	</t>
        </is>
      </c>
      <c r="D2187" t="n">
        <v>3.5933</v>
      </c>
      <c r="E2187" t="n">
        <v>27.83</v>
      </c>
      <c r="F2187" t="n">
        <v>24.25</v>
      </c>
      <c r="G2187" t="n">
        <v>76.59</v>
      </c>
      <c r="H2187" t="n">
        <v>1.04</v>
      </c>
      <c r="I2187" t="n">
        <v>19</v>
      </c>
      <c r="J2187" t="n">
        <v>257.46</v>
      </c>
      <c r="K2187" t="n">
        <v>57.72</v>
      </c>
      <c r="L2187" t="n">
        <v>15</v>
      </c>
      <c r="M2187" t="n">
        <v>17</v>
      </c>
      <c r="N2187" t="n">
        <v>64.73999999999999</v>
      </c>
      <c r="O2187" t="n">
        <v>31987.71</v>
      </c>
      <c r="P2187" t="n">
        <v>375.54</v>
      </c>
      <c r="Q2187" t="n">
        <v>452.59</v>
      </c>
      <c r="R2187" t="n">
        <v>79.58</v>
      </c>
      <c r="S2187" t="n">
        <v>57.64</v>
      </c>
      <c r="T2187" t="n">
        <v>8832.6</v>
      </c>
      <c r="U2187" t="n">
        <v>0.72</v>
      </c>
      <c r="V2187" t="n">
        <v>0.87</v>
      </c>
      <c r="W2187" t="n">
        <v>6.83</v>
      </c>
      <c r="X2187" t="n">
        <v>0.53</v>
      </c>
      <c r="Y2187" t="n">
        <v>1</v>
      </c>
      <c r="Z2187" t="n">
        <v>10</v>
      </c>
    </row>
    <row r="2188">
      <c r="A2188" t="n">
        <v>57</v>
      </c>
      <c r="B2188" t="n">
        <v>120</v>
      </c>
      <c r="C2188" t="inlineStr">
        <is>
          <t xml:space="preserve">CONCLUIDO	</t>
        </is>
      </c>
      <c r="D2188" t="n">
        <v>3.5959</v>
      </c>
      <c r="E2188" t="n">
        <v>27.81</v>
      </c>
      <c r="F2188" t="n">
        <v>24.23</v>
      </c>
      <c r="G2188" t="n">
        <v>76.53</v>
      </c>
      <c r="H2188" t="n">
        <v>1.05</v>
      </c>
      <c r="I2188" t="n">
        <v>19</v>
      </c>
      <c r="J2188" t="n">
        <v>257.92</v>
      </c>
      <c r="K2188" t="n">
        <v>57.72</v>
      </c>
      <c r="L2188" t="n">
        <v>15.25</v>
      </c>
      <c r="M2188" t="n">
        <v>17</v>
      </c>
      <c r="N2188" t="n">
        <v>64.95</v>
      </c>
      <c r="O2188" t="n">
        <v>32044.35</v>
      </c>
      <c r="P2188" t="n">
        <v>375.55</v>
      </c>
      <c r="Q2188" t="n">
        <v>452.59</v>
      </c>
      <c r="R2188" t="n">
        <v>78.91</v>
      </c>
      <c r="S2188" t="n">
        <v>57.64</v>
      </c>
      <c r="T2188" t="n">
        <v>8498.950000000001</v>
      </c>
      <c r="U2188" t="n">
        <v>0.73</v>
      </c>
      <c r="V2188" t="n">
        <v>0.87</v>
      </c>
      <c r="W2188" t="n">
        <v>6.83</v>
      </c>
      <c r="X2188" t="n">
        <v>0.51</v>
      </c>
      <c r="Y2188" t="n">
        <v>1</v>
      </c>
      <c r="Z2188" t="n">
        <v>10</v>
      </c>
    </row>
    <row r="2189">
      <c r="A2189" t="n">
        <v>58</v>
      </c>
      <c r="B2189" t="n">
        <v>120</v>
      </c>
      <c r="C2189" t="inlineStr">
        <is>
          <t xml:space="preserve">CONCLUIDO	</t>
        </is>
      </c>
      <c r="D2189" t="n">
        <v>3.5953</v>
      </c>
      <c r="E2189" t="n">
        <v>27.81</v>
      </c>
      <c r="F2189" t="n">
        <v>24.24</v>
      </c>
      <c r="G2189" t="n">
        <v>76.55</v>
      </c>
      <c r="H2189" t="n">
        <v>1.07</v>
      </c>
      <c r="I2189" t="n">
        <v>19</v>
      </c>
      <c r="J2189" t="n">
        <v>258.38</v>
      </c>
      <c r="K2189" t="n">
        <v>57.72</v>
      </c>
      <c r="L2189" t="n">
        <v>15.5</v>
      </c>
      <c r="M2189" t="n">
        <v>17</v>
      </c>
      <c r="N2189" t="n">
        <v>65.16</v>
      </c>
      <c r="O2189" t="n">
        <v>32101.07</v>
      </c>
      <c r="P2189" t="n">
        <v>375.7</v>
      </c>
      <c r="Q2189" t="n">
        <v>452.64</v>
      </c>
      <c r="R2189" t="n">
        <v>79.22</v>
      </c>
      <c r="S2189" t="n">
        <v>57.64</v>
      </c>
      <c r="T2189" t="n">
        <v>8653.33</v>
      </c>
      <c r="U2189" t="n">
        <v>0.73</v>
      </c>
      <c r="V2189" t="n">
        <v>0.87</v>
      </c>
      <c r="W2189" t="n">
        <v>6.82</v>
      </c>
      <c r="X2189" t="n">
        <v>0.51</v>
      </c>
      <c r="Y2189" t="n">
        <v>1</v>
      </c>
      <c r="Z2189" t="n">
        <v>10</v>
      </c>
    </row>
    <row r="2190">
      <c r="A2190" t="n">
        <v>59</v>
      </c>
      <c r="B2190" t="n">
        <v>120</v>
      </c>
      <c r="C2190" t="inlineStr">
        <is>
          <t xml:space="preserve">CONCLUIDO	</t>
        </is>
      </c>
      <c r="D2190" t="n">
        <v>3.5951</v>
      </c>
      <c r="E2190" t="n">
        <v>27.82</v>
      </c>
      <c r="F2190" t="n">
        <v>24.24</v>
      </c>
      <c r="G2190" t="n">
        <v>76.55</v>
      </c>
      <c r="H2190" t="n">
        <v>1.08</v>
      </c>
      <c r="I2190" t="n">
        <v>19</v>
      </c>
      <c r="J2190" t="n">
        <v>258.84</v>
      </c>
      <c r="K2190" t="n">
        <v>57.72</v>
      </c>
      <c r="L2190" t="n">
        <v>15.75</v>
      </c>
      <c r="M2190" t="n">
        <v>17</v>
      </c>
      <c r="N2190" t="n">
        <v>65.37</v>
      </c>
      <c r="O2190" t="n">
        <v>32157.87</v>
      </c>
      <c r="P2190" t="n">
        <v>375.37</v>
      </c>
      <c r="Q2190" t="n">
        <v>452.59</v>
      </c>
      <c r="R2190" t="n">
        <v>79.08</v>
      </c>
      <c r="S2190" t="n">
        <v>57.64</v>
      </c>
      <c r="T2190" t="n">
        <v>8583.58</v>
      </c>
      <c r="U2190" t="n">
        <v>0.73</v>
      </c>
      <c r="V2190" t="n">
        <v>0.87</v>
      </c>
      <c r="W2190" t="n">
        <v>6.83</v>
      </c>
      <c r="X2190" t="n">
        <v>0.52</v>
      </c>
      <c r="Y2190" t="n">
        <v>1</v>
      </c>
      <c r="Z2190" t="n">
        <v>10</v>
      </c>
    </row>
    <row r="2191">
      <c r="A2191" t="n">
        <v>60</v>
      </c>
      <c r="B2191" t="n">
        <v>120</v>
      </c>
      <c r="C2191" t="inlineStr">
        <is>
          <t xml:space="preserve">CONCLUIDO	</t>
        </is>
      </c>
      <c r="D2191" t="n">
        <v>3.6043</v>
      </c>
      <c r="E2191" t="n">
        <v>27.74</v>
      </c>
      <c r="F2191" t="n">
        <v>24.22</v>
      </c>
      <c r="G2191" t="n">
        <v>80.72</v>
      </c>
      <c r="H2191" t="n">
        <v>1.1</v>
      </c>
      <c r="I2191" t="n">
        <v>18</v>
      </c>
      <c r="J2191" t="n">
        <v>259.3</v>
      </c>
      <c r="K2191" t="n">
        <v>57.72</v>
      </c>
      <c r="L2191" t="n">
        <v>16</v>
      </c>
      <c r="M2191" t="n">
        <v>16</v>
      </c>
      <c r="N2191" t="n">
        <v>65.58</v>
      </c>
      <c r="O2191" t="n">
        <v>32214.75</v>
      </c>
      <c r="P2191" t="n">
        <v>375.26</v>
      </c>
      <c r="Q2191" t="n">
        <v>452.62</v>
      </c>
      <c r="R2191" t="n">
        <v>78.20999999999999</v>
      </c>
      <c r="S2191" t="n">
        <v>57.64</v>
      </c>
      <c r="T2191" t="n">
        <v>8152.74</v>
      </c>
      <c r="U2191" t="n">
        <v>0.74</v>
      </c>
      <c r="V2191" t="n">
        <v>0.88</v>
      </c>
      <c r="W2191" t="n">
        <v>6.83</v>
      </c>
      <c r="X2191" t="n">
        <v>0.49</v>
      </c>
      <c r="Y2191" t="n">
        <v>1</v>
      </c>
      <c r="Z2191" t="n">
        <v>10</v>
      </c>
    </row>
    <row r="2192">
      <c r="A2192" t="n">
        <v>61</v>
      </c>
      <c r="B2192" t="n">
        <v>120</v>
      </c>
      <c r="C2192" t="inlineStr">
        <is>
          <t xml:space="preserve">CONCLUIDO	</t>
        </is>
      </c>
      <c r="D2192" t="n">
        <v>3.6042</v>
      </c>
      <c r="E2192" t="n">
        <v>27.75</v>
      </c>
      <c r="F2192" t="n">
        <v>24.22</v>
      </c>
      <c r="G2192" t="n">
        <v>80.72</v>
      </c>
      <c r="H2192" t="n">
        <v>1.11</v>
      </c>
      <c r="I2192" t="n">
        <v>18</v>
      </c>
      <c r="J2192" t="n">
        <v>259.76</v>
      </c>
      <c r="K2192" t="n">
        <v>57.72</v>
      </c>
      <c r="L2192" t="n">
        <v>16.25</v>
      </c>
      <c r="M2192" t="n">
        <v>16</v>
      </c>
      <c r="N2192" t="n">
        <v>65.79000000000001</v>
      </c>
      <c r="O2192" t="n">
        <v>32271.71</v>
      </c>
      <c r="P2192" t="n">
        <v>375.29</v>
      </c>
      <c r="Q2192" t="n">
        <v>452.6</v>
      </c>
      <c r="R2192" t="n">
        <v>78.41</v>
      </c>
      <c r="S2192" t="n">
        <v>57.64</v>
      </c>
      <c r="T2192" t="n">
        <v>8254.15</v>
      </c>
      <c r="U2192" t="n">
        <v>0.74</v>
      </c>
      <c r="V2192" t="n">
        <v>0.88</v>
      </c>
      <c r="W2192" t="n">
        <v>6.82</v>
      </c>
      <c r="X2192" t="n">
        <v>0.49</v>
      </c>
      <c r="Y2192" t="n">
        <v>1</v>
      </c>
      <c r="Z2192" t="n">
        <v>10</v>
      </c>
    </row>
    <row r="2193">
      <c r="A2193" t="n">
        <v>62</v>
      </c>
      <c r="B2193" t="n">
        <v>120</v>
      </c>
      <c r="C2193" t="inlineStr">
        <is>
          <t xml:space="preserve">CONCLUIDO	</t>
        </is>
      </c>
      <c r="D2193" t="n">
        <v>3.606</v>
      </c>
      <c r="E2193" t="n">
        <v>27.73</v>
      </c>
      <c r="F2193" t="n">
        <v>24.2</v>
      </c>
      <c r="G2193" t="n">
        <v>80.68000000000001</v>
      </c>
      <c r="H2193" t="n">
        <v>1.13</v>
      </c>
      <c r="I2193" t="n">
        <v>18</v>
      </c>
      <c r="J2193" t="n">
        <v>260.23</v>
      </c>
      <c r="K2193" t="n">
        <v>57.72</v>
      </c>
      <c r="L2193" t="n">
        <v>16.5</v>
      </c>
      <c r="M2193" t="n">
        <v>16</v>
      </c>
      <c r="N2193" t="n">
        <v>66</v>
      </c>
      <c r="O2193" t="n">
        <v>32328.74</v>
      </c>
      <c r="P2193" t="n">
        <v>374.65</v>
      </c>
      <c r="Q2193" t="n">
        <v>452.56</v>
      </c>
      <c r="R2193" t="n">
        <v>77.79000000000001</v>
      </c>
      <c r="S2193" t="n">
        <v>57.64</v>
      </c>
      <c r="T2193" t="n">
        <v>7941.3</v>
      </c>
      <c r="U2193" t="n">
        <v>0.74</v>
      </c>
      <c r="V2193" t="n">
        <v>0.88</v>
      </c>
      <c r="W2193" t="n">
        <v>6.83</v>
      </c>
      <c r="X2193" t="n">
        <v>0.48</v>
      </c>
      <c r="Y2193" t="n">
        <v>1</v>
      </c>
      <c r="Z2193" t="n">
        <v>10</v>
      </c>
    </row>
    <row r="2194">
      <c r="A2194" t="n">
        <v>63</v>
      </c>
      <c r="B2194" t="n">
        <v>120</v>
      </c>
      <c r="C2194" t="inlineStr">
        <is>
          <t xml:space="preserve">CONCLUIDO	</t>
        </is>
      </c>
      <c r="D2194" t="n">
        <v>3.6151</v>
      </c>
      <c r="E2194" t="n">
        <v>27.66</v>
      </c>
      <c r="F2194" t="n">
        <v>24.18</v>
      </c>
      <c r="G2194" t="n">
        <v>85.34</v>
      </c>
      <c r="H2194" t="n">
        <v>1.14</v>
      </c>
      <c r="I2194" t="n">
        <v>17</v>
      </c>
      <c r="J2194" t="n">
        <v>260.69</v>
      </c>
      <c r="K2194" t="n">
        <v>57.72</v>
      </c>
      <c r="L2194" t="n">
        <v>16.75</v>
      </c>
      <c r="M2194" t="n">
        <v>15</v>
      </c>
      <c r="N2194" t="n">
        <v>66.20999999999999</v>
      </c>
      <c r="O2194" t="n">
        <v>32385.86</v>
      </c>
      <c r="P2194" t="n">
        <v>373.78</v>
      </c>
      <c r="Q2194" t="n">
        <v>452.58</v>
      </c>
      <c r="R2194" t="n">
        <v>76.89</v>
      </c>
      <c r="S2194" t="n">
        <v>57.64</v>
      </c>
      <c r="T2194" t="n">
        <v>7500.47</v>
      </c>
      <c r="U2194" t="n">
        <v>0.75</v>
      </c>
      <c r="V2194" t="n">
        <v>0.88</v>
      </c>
      <c r="W2194" t="n">
        <v>6.83</v>
      </c>
      <c r="X2194" t="n">
        <v>0.45</v>
      </c>
      <c r="Y2194" t="n">
        <v>1</v>
      </c>
      <c r="Z2194" t="n">
        <v>10</v>
      </c>
    </row>
    <row r="2195">
      <c r="A2195" t="n">
        <v>64</v>
      </c>
      <c r="B2195" t="n">
        <v>120</v>
      </c>
      <c r="C2195" t="inlineStr">
        <is>
          <t xml:space="preserve">CONCLUIDO	</t>
        </is>
      </c>
      <c r="D2195" t="n">
        <v>3.6162</v>
      </c>
      <c r="E2195" t="n">
        <v>27.65</v>
      </c>
      <c r="F2195" t="n">
        <v>24.17</v>
      </c>
      <c r="G2195" t="n">
        <v>85.31</v>
      </c>
      <c r="H2195" t="n">
        <v>1.16</v>
      </c>
      <c r="I2195" t="n">
        <v>17</v>
      </c>
      <c r="J2195" t="n">
        <v>261.15</v>
      </c>
      <c r="K2195" t="n">
        <v>57.72</v>
      </c>
      <c r="L2195" t="n">
        <v>17</v>
      </c>
      <c r="M2195" t="n">
        <v>15</v>
      </c>
      <c r="N2195" t="n">
        <v>66.43000000000001</v>
      </c>
      <c r="O2195" t="n">
        <v>32443.05</v>
      </c>
      <c r="P2195" t="n">
        <v>374.04</v>
      </c>
      <c r="Q2195" t="n">
        <v>452.62</v>
      </c>
      <c r="R2195" t="n">
        <v>76.69</v>
      </c>
      <c r="S2195" t="n">
        <v>57.64</v>
      </c>
      <c r="T2195" t="n">
        <v>7400.26</v>
      </c>
      <c r="U2195" t="n">
        <v>0.75</v>
      </c>
      <c r="V2195" t="n">
        <v>0.88</v>
      </c>
      <c r="W2195" t="n">
        <v>6.82</v>
      </c>
      <c r="X2195" t="n">
        <v>0.45</v>
      </c>
      <c r="Y2195" t="n">
        <v>1</v>
      </c>
      <c r="Z2195" t="n">
        <v>10</v>
      </c>
    </row>
    <row r="2196">
      <c r="A2196" t="n">
        <v>65</v>
      </c>
      <c r="B2196" t="n">
        <v>120</v>
      </c>
      <c r="C2196" t="inlineStr">
        <is>
          <t xml:space="preserve">CONCLUIDO	</t>
        </is>
      </c>
      <c r="D2196" t="n">
        <v>3.6156</v>
      </c>
      <c r="E2196" t="n">
        <v>27.66</v>
      </c>
      <c r="F2196" t="n">
        <v>24.17</v>
      </c>
      <c r="G2196" t="n">
        <v>85.31999999999999</v>
      </c>
      <c r="H2196" t="n">
        <v>1.17</v>
      </c>
      <c r="I2196" t="n">
        <v>17</v>
      </c>
      <c r="J2196" t="n">
        <v>261.62</v>
      </c>
      <c r="K2196" t="n">
        <v>57.72</v>
      </c>
      <c r="L2196" t="n">
        <v>17.25</v>
      </c>
      <c r="M2196" t="n">
        <v>15</v>
      </c>
      <c r="N2196" t="n">
        <v>66.64</v>
      </c>
      <c r="O2196" t="n">
        <v>32500.33</v>
      </c>
      <c r="P2196" t="n">
        <v>374.26</v>
      </c>
      <c r="Q2196" t="n">
        <v>452.58</v>
      </c>
      <c r="R2196" t="n">
        <v>76.78</v>
      </c>
      <c r="S2196" t="n">
        <v>57.64</v>
      </c>
      <c r="T2196" t="n">
        <v>7441.43</v>
      </c>
      <c r="U2196" t="n">
        <v>0.75</v>
      </c>
      <c r="V2196" t="n">
        <v>0.88</v>
      </c>
      <c r="W2196" t="n">
        <v>6.83</v>
      </c>
      <c r="X2196" t="n">
        <v>0.45</v>
      </c>
      <c r="Y2196" t="n">
        <v>1</v>
      </c>
      <c r="Z2196" t="n">
        <v>10</v>
      </c>
    </row>
    <row r="2197">
      <c r="A2197" t="n">
        <v>66</v>
      </c>
      <c r="B2197" t="n">
        <v>120</v>
      </c>
      <c r="C2197" t="inlineStr">
        <is>
          <t xml:space="preserve">CONCLUIDO	</t>
        </is>
      </c>
      <c r="D2197" t="n">
        <v>3.6143</v>
      </c>
      <c r="E2197" t="n">
        <v>27.67</v>
      </c>
      <c r="F2197" t="n">
        <v>24.18</v>
      </c>
      <c r="G2197" t="n">
        <v>85.36</v>
      </c>
      <c r="H2197" t="n">
        <v>1.19</v>
      </c>
      <c r="I2197" t="n">
        <v>17</v>
      </c>
      <c r="J2197" t="n">
        <v>262.08</v>
      </c>
      <c r="K2197" t="n">
        <v>57.72</v>
      </c>
      <c r="L2197" t="n">
        <v>17.5</v>
      </c>
      <c r="M2197" t="n">
        <v>15</v>
      </c>
      <c r="N2197" t="n">
        <v>66.86</v>
      </c>
      <c r="O2197" t="n">
        <v>32557.69</v>
      </c>
      <c r="P2197" t="n">
        <v>374.17</v>
      </c>
      <c r="Q2197" t="n">
        <v>452.58</v>
      </c>
      <c r="R2197" t="n">
        <v>77.36</v>
      </c>
      <c r="S2197" t="n">
        <v>57.64</v>
      </c>
      <c r="T2197" t="n">
        <v>7734.43</v>
      </c>
      <c r="U2197" t="n">
        <v>0.75</v>
      </c>
      <c r="V2197" t="n">
        <v>0.88</v>
      </c>
      <c r="W2197" t="n">
        <v>6.82</v>
      </c>
      <c r="X2197" t="n">
        <v>0.46</v>
      </c>
      <c r="Y2197" t="n">
        <v>1</v>
      </c>
      <c r="Z2197" t="n">
        <v>10</v>
      </c>
    </row>
    <row r="2198">
      <c r="A2198" t="n">
        <v>67</v>
      </c>
      <c r="B2198" t="n">
        <v>120</v>
      </c>
      <c r="C2198" t="inlineStr">
        <is>
          <t xml:space="preserve">CONCLUIDO	</t>
        </is>
      </c>
      <c r="D2198" t="n">
        <v>3.6136</v>
      </c>
      <c r="E2198" t="n">
        <v>27.67</v>
      </c>
      <c r="F2198" t="n">
        <v>24.19</v>
      </c>
      <c r="G2198" t="n">
        <v>85.38</v>
      </c>
      <c r="H2198" t="n">
        <v>1.2</v>
      </c>
      <c r="I2198" t="n">
        <v>17</v>
      </c>
      <c r="J2198" t="n">
        <v>262.55</v>
      </c>
      <c r="K2198" t="n">
        <v>57.72</v>
      </c>
      <c r="L2198" t="n">
        <v>17.75</v>
      </c>
      <c r="M2198" t="n">
        <v>15</v>
      </c>
      <c r="N2198" t="n">
        <v>67.06999999999999</v>
      </c>
      <c r="O2198" t="n">
        <v>32615.12</v>
      </c>
      <c r="P2198" t="n">
        <v>374.07</v>
      </c>
      <c r="Q2198" t="n">
        <v>452.58</v>
      </c>
      <c r="R2198" t="n">
        <v>77.45</v>
      </c>
      <c r="S2198" t="n">
        <v>57.64</v>
      </c>
      <c r="T2198" t="n">
        <v>7780</v>
      </c>
      <c r="U2198" t="n">
        <v>0.74</v>
      </c>
      <c r="V2198" t="n">
        <v>0.88</v>
      </c>
      <c r="W2198" t="n">
        <v>6.83</v>
      </c>
      <c r="X2198" t="n">
        <v>0.47</v>
      </c>
      <c r="Y2198" t="n">
        <v>1</v>
      </c>
      <c r="Z2198" t="n">
        <v>10</v>
      </c>
    </row>
    <row r="2199">
      <c r="A2199" t="n">
        <v>68</v>
      </c>
      <c r="B2199" t="n">
        <v>120</v>
      </c>
      <c r="C2199" t="inlineStr">
        <is>
          <t xml:space="preserve">CONCLUIDO	</t>
        </is>
      </c>
      <c r="D2199" t="n">
        <v>3.6245</v>
      </c>
      <c r="E2199" t="n">
        <v>27.59</v>
      </c>
      <c r="F2199" t="n">
        <v>24.15</v>
      </c>
      <c r="G2199" t="n">
        <v>90.56999999999999</v>
      </c>
      <c r="H2199" t="n">
        <v>1.22</v>
      </c>
      <c r="I2199" t="n">
        <v>16</v>
      </c>
      <c r="J2199" t="n">
        <v>263.01</v>
      </c>
      <c r="K2199" t="n">
        <v>57.72</v>
      </c>
      <c r="L2199" t="n">
        <v>18</v>
      </c>
      <c r="M2199" t="n">
        <v>14</v>
      </c>
      <c r="N2199" t="n">
        <v>67.29000000000001</v>
      </c>
      <c r="O2199" t="n">
        <v>32672.64</v>
      </c>
      <c r="P2199" t="n">
        <v>373.37</v>
      </c>
      <c r="Q2199" t="n">
        <v>452.59</v>
      </c>
      <c r="R2199" t="n">
        <v>76.27</v>
      </c>
      <c r="S2199" t="n">
        <v>57.64</v>
      </c>
      <c r="T2199" t="n">
        <v>7192.67</v>
      </c>
      <c r="U2199" t="n">
        <v>0.76</v>
      </c>
      <c r="V2199" t="n">
        <v>0.88</v>
      </c>
      <c r="W2199" t="n">
        <v>6.82</v>
      </c>
      <c r="X2199" t="n">
        <v>0.43</v>
      </c>
      <c r="Y2199" t="n">
        <v>1</v>
      </c>
      <c r="Z2199" t="n">
        <v>10</v>
      </c>
    </row>
    <row r="2200">
      <c r="A2200" t="n">
        <v>69</v>
      </c>
      <c r="B2200" t="n">
        <v>120</v>
      </c>
      <c r="C2200" t="inlineStr">
        <is>
          <t xml:space="preserve">CONCLUIDO	</t>
        </is>
      </c>
      <c r="D2200" t="n">
        <v>3.6252</v>
      </c>
      <c r="E2200" t="n">
        <v>27.58</v>
      </c>
      <c r="F2200" t="n">
        <v>24.15</v>
      </c>
      <c r="G2200" t="n">
        <v>90.55</v>
      </c>
      <c r="H2200" t="n">
        <v>1.23</v>
      </c>
      <c r="I2200" t="n">
        <v>16</v>
      </c>
      <c r="J2200" t="n">
        <v>263.48</v>
      </c>
      <c r="K2200" t="n">
        <v>57.72</v>
      </c>
      <c r="L2200" t="n">
        <v>18.25</v>
      </c>
      <c r="M2200" t="n">
        <v>14</v>
      </c>
      <c r="N2200" t="n">
        <v>67.51000000000001</v>
      </c>
      <c r="O2200" t="n">
        <v>32730.24</v>
      </c>
      <c r="P2200" t="n">
        <v>373.45</v>
      </c>
      <c r="Q2200" t="n">
        <v>452.61</v>
      </c>
      <c r="R2200" t="n">
        <v>76.18000000000001</v>
      </c>
      <c r="S2200" t="n">
        <v>57.64</v>
      </c>
      <c r="T2200" t="n">
        <v>7149.43</v>
      </c>
      <c r="U2200" t="n">
        <v>0.76</v>
      </c>
      <c r="V2200" t="n">
        <v>0.88</v>
      </c>
      <c r="W2200" t="n">
        <v>6.82</v>
      </c>
      <c r="X2200" t="n">
        <v>0.42</v>
      </c>
      <c r="Y2200" t="n">
        <v>1</v>
      </c>
      <c r="Z2200" t="n">
        <v>10</v>
      </c>
    </row>
    <row r="2201">
      <c r="A2201" t="n">
        <v>70</v>
      </c>
      <c r="B2201" t="n">
        <v>120</v>
      </c>
      <c r="C2201" t="inlineStr">
        <is>
          <t xml:space="preserve">CONCLUIDO	</t>
        </is>
      </c>
      <c r="D2201" t="n">
        <v>3.6239</v>
      </c>
      <c r="E2201" t="n">
        <v>27.59</v>
      </c>
      <c r="F2201" t="n">
        <v>24.16</v>
      </c>
      <c r="G2201" t="n">
        <v>90.59</v>
      </c>
      <c r="H2201" t="n">
        <v>1.25</v>
      </c>
      <c r="I2201" t="n">
        <v>16</v>
      </c>
      <c r="J2201" t="n">
        <v>263.95</v>
      </c>
      <c r="K2201" t="n">
        <v>57.72</v>
      </c>
      <c r="L2201" t="n">
        <v>18.5</v>
      </c>
      <c r="M2201" t="n">
        <v>14</v>
      </c>
      <c r="N2201" t="n">
        <v>67.72</v>
      </c>
      <c r="O2201" t="n">
        <v>32787.92</v>
      </c>
      <c r="P2201" t="n">
        <v>373.46</v>
      </c>
      <c r="Q2201" t="n">
        <v>452.6</v>
      </c>
      <c r="R2201" t="n">
        <v>76.29000000000001</v>
      </c>
      <c r="S2201" t="n">
        <v>57.64</v>
      </c>
      <c r="T2201" t="n">
        <v>7203.35</v>
      </c>
      <c r="U2201" t="n">
        <v>0.76</v>
      </c>
      <c r="V2201" t="n">
        <v>0.88</v>
      </c>
      <c r="W2201" t="n">
        <v>6.82</v>
      </c>
      <c r="X2201" t="n">
        <v>0.43</v>
      </c>
      <c r="Y2201" t="n">
        <v>1</v>
      </c>
      <c r="Z2201" t="n">
        <v>10</v>
      </c>
    </row>
    <row r="2202">
      <c r="A2202" t="n">
        <v>71</v>
      </c>
      <c r="B2202" t="n">
        <v>120</v>
      </c>
      <c r="C2202" t="inlineStr">
        <is>
          <t xml:space="preserve">CONCLUIDO	</t>
        </is>
      </c>
      <c r="D2202" t="n">
        <v>3.6228</v>
      </c>
      <c r="E2202" t="n">
        <v>27.6</v>
      </c>
      <c r="F2202" t="n">
        <v>24.17</v>
      </c>
      <c r="G2202" t="n">
        <v>90.62</v>
      </c>
      <c r="H2202" t="n">
        <v>1.26</v>
      </c>
      <c r="I2202" t="n">
        <v>16</v>
      </c>
      <c r="J2202" t="n">
        <v>264.42</v>
      </c>
      <c r="K2202" t="n">
        <v>57.72</v>
      </c>
      <c r="L2202" t="n">
        <v>18.75</v>
      </c>
      <c r="M2202" t="n">
        <v>14</v>
      </c>
      <c r="N2202" t="n">
        <v>67.94</v>
      </c>
      <c r="O2202" t="n">
        <v>32845.69</v>
      </c>
      <c r="P2202" t="n">
        <v>373.74</v>
      </c>
      <c r="Q2202" t="n">
        <v>452.59</v>
      </c>
      <c r="R2202" t="n">
        <v>76.66</v>
      </c>
      <c r="S2202" t="n">
        <v>57.64</v>
      </c>
      <c r="T2202" t="n">
        <v>7388.62</v>
      </c>
      <c r="U2202" t="n">
        <v>0.75</v>
      </c>
      <c r="V2202" t="n">
        <v>0.88</v>
      </c>
      <c r="W2202" t="n">
        <v>6.82</v>
      </c>
      <c r="X2202" t="n">
        <v>0.44</v>
      </c>
      <c r="Y2202" t="n">
        <v>1</v>
      </c>
      <c r="Z2202" t="n">
        <v>10</v>
      </c>
    </row>
    <row r="2203">
      <c r="A2203" t="n">
        <v>72</v>
      </c>
      <c r="B2203" t="n">
        <v>120</v>
      </c>
      <c r="C2203" t="inlineStr">
        <is>
          <t xml:space="preserve">CONCLUIDO	</t>
        </is>
      </c>
      <c r="D2203" t="n">
        <v>3.6211</v>
      </c>
      <c r="E2203" t="n">
        <v>27.62</v>
      </c>
      <c r="F2203" t="n">
        <v>24.18</v>
      </c>
      <c r="G2203" t="n">
        <v>90.67</v>
      </c>
      <c r="H2203" t="n">
        <v>1.28</v>
      </c>
      <c r="I2203" t="n">
        <v>16</v>
      </c>
      <c r="J2203" t="n">
        <v>264.89</v>
      </c>
      <c r="K2203" t="n">
        <v>57.72</v>
      </c>
      <c r="L2203" t="n">
        <v>19</v>
      </c>
      <c r="M2203" t="n">
        <v>14</v>
      </c>
      <c r="N2203" t="n">
        <v>68.16</v>
      </c>
      <c r="O2203" t="n">
        <v>32903.54</v>
      </c>
      <c r="P2203" t="n">
        <v>373.36</v>
      </c>
      <c r="Q2203" t="n">
        <v>452.56</v>
      </c>
      <c r="R2203" t="n">
        <v>76.97</v>
      </c>
      <c r="S2203" t="n">
        <v>57.64</v>
      </c>
      <c r="T2203" t="n">
        <v>7544.97</v>
      </c>
      <c r="U2203" t="n">
        <v>0.75</v>
      </c>
      <c r="V2203" t="n">
        <v>0.88</v>
      </c>
      <c r="W2203" t="n">
        <v>6.83</v>
      </c>
      <c r="X2203" t="n">
        <v>0.45</v>
      </c>
      <c r="Y2203" t="n">
        <v>1</v>
      </c>
      <c r="Z2203" t="n">
        <v>10</v>
      </c>
    </row>
    <row r="2204">
      <c r="A2204" t="n">
        <v>73</v>
      </c>
      <c r="B2204" t="n">
        <v>120</v>
      </c>
      <c r="C2204" t="inlineStr">
        <is>
          <t xml:space="preserve">CONCLUIDO	</t>
        </is>
      </c>
      <c r="D2204" t="n">
        <v>3.6361</v>
      </c>
      <c r="E2204" t="n">
        <v>27.5</v>
      </c>
      <c r="F2204" t="n">
        <v>24.11</v>
      </c>
      <c r="G2204" t="n">
        <v>96.44</v>
      </c>
      <c r="H2204" t="n">
        <v>1.29</v>
      </c>
      <c r="I2204" t="n">
        <v>15</v>
      </c>
      <c r="J2204" t="n">
        <v>265.36</v>
      </c>
      <c r="K2204" t="n">
        <v>57.72</v>
      </c>
      <c r="L2204" t="n">
        <v>19.25</v>
      </c>
      <c r="M2204" t="n">
        <v>13</v>
      </c>
      <c r="N2204" t="n">
        <v>68.38</v>
      </c>
      <c r="O2204" t="n">
        <v>32961.47</v>
      </c>
      <c r="P2204" t="n">
        <v>372.16</v>
      </c>
      <c r="Q2204" t="n">
        <v>452.59</v>
      </c>
      <c r="R2204" t="n">
        <v>74.93000000000001</v>
      </c>
      <c r="S2204" t="n">
        <v>57.64</v>
      </c>
      <c r="T2204" t="n">
        <v>6526.02</v>
      </c>
      <c r="U2204" t="n">
        <v>0.77</v>
      </c>
      <c r="V2204" t="n">
        <v>0.88</v>
      </c>
      <c r="W2204" t="n">
        <v>6.82</v>
      </c>
      <c r="X2204" t="n">
        <v>0.39</v>
      </c>
      <c r="Y2204" t="n">
        <v>1</v>
      </c>
      <c r="Z2204" t="n">
        <v>10</v>
      </c>
    </row>
    <row r="2205">
      <c r="A2205" t="n">
        <v>74</v>
      </c>
      <c r="B2205" t="n">
        <v>120</v>
      </c>
      <c r="C2205" t="inlineStr">
        <is>
          <t xml:space="preserve">CONCLUIDO	</t>
        </is>
      </c>
      <c r="D2205" t="n">
        <v>3.634</v>
      </c>
      <c r="E2205" t="n">
        <v>27.52</v>
      </c>
      <c r="F2205" t="n">
        <v>24.13</v>
      </c>
      <c r="G2205" t="n">
        <v>96.5</v>
      </c>
      <c r="H2205" t="n">
        <v>1.31</v>
      </c>
      <c r="I2205" t="n">
        <v>15</v>
      </c>
      <c r="J2205" t="n">
        <v>265.83</v>
      </c>
      <c r="K2205" t="n">
        <v>57.72</v>
      </c>
      <c r="L2205" t="n">
        <v>19.5</v>
      </c>
      <c r="M2205" t="n">
        <v>13</v>
      </c>
      <c r="N2205" t="n">
        <v>68.59999999999999</v>
      </c>
      <c r="O2205" t="n">
        <v>33019.48</v>
      </c>
      <c r="P2205" t="n">
        <v>372.56</v>
      </c>
      <c r="Q2205" t="n">
        <v>452.57</v>
      </c>
      <c r="R2205" t="n">
        <v>75.39</v>
      </c>
      <c r="S2205" t="n">
        <v>57.64</v>
      </c>
      <c r="T2205" t="n">
        <v>6755.97</v>
      </c>
      <c r="U2205" t="n">
        <v>0.76</v>
      </c>
      <c r="V2205" t="n">
        <v>0.88</v>
      </c>
      <c r="W2205" t="n">
        <v>6.82</v>
      </c>
      <c r="X2205" t="n">
        <v>0.4</v>
      </c>
      <c r="Y2205" t="n">
        <v>1</v>
      </c>
      <c r="Z2205" t="n">
        <v>10</v>
      </c>
    </row>
    <row r="2206">
      <c r="A2206" t="n">
        <v>75</v>
      </c>
      <c r="B2206" t="n">
        <v>120</v>
      </c>
      <c r="C2206" t="inlineStr">
        <is>
          <t xml:space="preserve">CONCLUIDO	</t>
        </is>
      </c>
      <c r="D2206" t="n">
        <v>3.6346</v>
      </c>
      <c r="E2206" t="n">
        <v>27.51</v>
      </c>
      <c r="F2206" t="n">
        <v>24.12</v>
      </c>
      <c r="G2206" t="n">
        <v>96.48999999999999</v>
      </c>
      <c r="H2206" t="n">
        <v>1.32</v>
      </c>
      <c r="I2206" t="n">
        <v>15</v>
      </c>
      <c r="J2206" t="n">
        <v>266.3</v>
      </c>
      <c r="K2206" t="n">
        <v>57.72</v>
      </c>
      <c r="L2206" t="n">
        <v>19.75</v>
      </c>
      <c r="M2206" t="n">
        <v>13</v>
      </c>
      <c r="N2206" t="n">
        <v>68.81999999999999</v>
      </c>
      <c r="O2206" t="n">
        <v>33077.58</v>
      </c>
      <c r="P2206" t="n">
        <v>372.49</v>
      </c>
      <c r="Q2206" t="n">
        <v>452.66</v>
      </c>
      <c r="R2206" t="n">
        <v>75.17</v>
      </c>
      <c r="S2206" t="n">
        <v>57.64</v>
      </c>
      <c r="T2206" t="n">
        <v>6649.86</v>
      </c>
      <c r="U2206" t="n">
        <v>0.77</v>
      </c>
      <c r="V2206" t="n">
        <v>0.88</v>
      </c>
      <c r="W2206" t="n">
        <v>6.82</v>
      </c>
      <c r="X2206" t="n">
        <v>0.4</v>
      </c>
      <c r="Y2206" t="n">
        <v>1</v>
      </c>
      <c r="Z2206" t="n">
        <v>10</v>
      </c>
    </row>
    <row r="2207">
      <c r="A2207" t="n">
        <v>76</v>
      </c>
      <c r="B2207" t="n">
        <v>120</v>
      </c>
      <c r="C2207" t="inlineStr">
        <is>
          <t xml:space="preserve">CONCLUIDO	</t>
        </is>
      </c>
      <c r="D2207" t="n">
        <v>3.6334</v>
      </c>
      <c r="E2207" t="n">
        <v>27.52</v>
      </c>
      <c r="F2207" t="n">
        <v>24.13</v>
      </c>
      <c r="G2207" t="n">
        <v>96.52</v>
      </c>
      <c r="H2207" t="n">
        <v>1.33</v>
      </c>
      <c r="I2207" t="n">
        <v>15</v>
      </c>
      <c r="J2207" t="n">
        <v>266.77</v>
      </c>
      <c r="K2207" t="n">
        <v>57.72</v>
      </c>
      <c r="L2207" t="n">
        <v>20</v>
      </c>
      <c r="M2207" t="n">
        <v>13</v>
      </c>
      <c r="N2207" t="n">
        <v>69.05</v>
      </c>
      <c r="O2207" t="n">
        <v>33135.76</v>
      </c>
      <c r="P2207" t="n">
        <v>372.45</v>
      </c>
      <c r="Q2207" t="n">
        <v>452.57</v>
      </c>
      <c r="R2207" t="n">
        <v>75.54000000000001</v>
      </c>
      <c r="S2207" t="n">
        <v>57.64</v>
      </c>
      <c r="T2207" t="n">
        <v>6831.54</v>
      </c>
      <c r="U2207" t="n">
        <v>0.76</v>
      </c>
      <c r="V2207" t="n">
        <v>0.88</v>
      </c>
      <c r="W2207" t="n">
        <v>6.82</v>
      </c>
      <c r="X2207" t="n">
        <v>0.41</v>
      </c>
      <c r="Y2207" t="n">
        <v>1</v>
      </c>
      <c r="Z2207" t="n">
        <v>10</v>
      </c>
    </row>
    <row r="2208">
      <c r="A2208" t="n">
        <v>77</v>
      </c>
      <c r="B2208" t="n">
        <v>120</v>
      </c>
      <c r="C2208" t="inlineStr">
        <is>
          <t xml:space="preserve">CONCLUIDO	</t>
        </is>
      </c>
      <c r="D2208" t="n">
        <v>3.636</v>
      </c>
      <c r="E2208" t="n">
        <v>27.5</v>
      </c>
      <c r="F2208" t="n">
        <v>24.11</v>
      </c>
      <c r="G2208" t="n">
        <v>96.44</v>
      </c>
      <c r="H2208" t="n">
        <v>1.35</v>
      </c>
      <c r="I2208" t="n">
        <v>15</v>
      </c>
      <c r="J2208" t="n">
        <v>267.24</v>
      </c>
      <c r="K2208" t="n">
        <v>57.72</v>
      </c>
      <c r="L2208" t="n">
        <v>20.25</v>
      </c>
      <c r="M2208" t="n">
        <v>13</v>
      </c>
      <c r="N2208" t="n">
        <v>69.27</v>
      </c>
      <c r="O2208" t="n">
        <v>33194.02</v>
      </c>
      <c r="P2208" t="n">
        <v>371.79</v>
      </c>
      <c r="Q2208" t="n">
        <v>452.57</v>
      </c>
      <c r="R2208" t="n">
        <v>74.98</v>
      </c>
      <c r="S2208" t="n">
        <v>57.64</v>
      </c>
      <c r="T2208" t="n">
        <v>6553.02</v>
      </c>
      <c r="U2208" t="n">
        <v>0.77</v>
      </c>
      <c r="V2208" t="n">
        <v>0.88</v>
      </c>
      <c r="W2208" t="n">
        <v>6.82</v>
      </c>
      <c r="X2208" t="n">
        <v>0.39</v>
      </c>
      <c r="Y2208" t="n">
        <v>1</v>
      </c>
      <c r="Z2208" t="n">
        <v>10</v>
      </c>
    </row>
    <row r="2209">
      <c r="A2209" t="n">
        <v>78</v>
      </c>
      <c r="B2209" t="n">
        <v>120</v>
      </c>
      <c r="C2209" t="inlineStr">
        <is>
          <t xml:space="preserve">CONCLUIDO	</t>
        </is>
      </c>
      <c r="D2209" t="n">
        <v>3.6442</v>
      </c>
      <c r="E2209" t="n">
        <v>27.44</v>
      </c>
      <c r="F2209" t="n">
        <v>24.09</v>
      </c>
      <c r="G2209" t="n">
        <v>103.26</v>
      </c>
      <c r="H2209" t="n">
        <v>1.36</v>
      </c>
      <c r="I2209" t="n">
        <v>14</v>
      </c>
      <c r="J2209" t="n">
        <v>267.71</v>
      </c>
      <c r="K2209" t="n">
        <v>57.72</v>
      </c>
      <c r="L2209" t="n">
        <v>20.5</v>
      </c>
      <c r="M2209" t="n">
        <v>12</v>
      </c>
      <c r="N2209" t="n">
        <v>69.48999999999999</v>
      </c>
      <c r="O2209" t="n">
        <v>33252.37</v>
      </c>
      <c r="P2209" t="n">
        <v>371.48</v>
      </c>
      <c r="Q2209" t="n">
        <v>452.57</v>
      </c>
      <c r="R2209" t="n">
        <v>74.36</v>
      </c>
      <c r="S2209" t="n">
        <v>57.64</v>
      </c>
      <c r="T2209" t="n">
        <v>6248.81</v>
      </c>
      <c r="U2209" t="n">
        <v>0.78</v>
      </c>
      <c r="V2209" t="n">
        <v>0.88</v>
      </c>
      <c r="W2209" t="n">
        <v>6.82</v>
      </c>
      <c r="X2209" t="n">
        <v>0.37</v>
      </c>
      <c r="Y2209" t="n">
        <v>1</v>
      </c>
      <c r="Z2209" t="n">
        <v>10</v>
      </c>
    </row>
    <row r="2210">
      <c r="A2210" t="n">
        <v>79</v>
      </c>
      <c r="B2210" t="n">
        <v>120</v>
      </c>
      <c r="C2210" t="inlineStr">
        <is>
          <t xml:space="preserve">CONCLUIDO	</t>
        </is>
      </c>
      <c r="D2210" t="n">
        <v>3.6434</v>
      </c>
      <c r="E2210" t="n">
        <v>27.45</v>
      </c>
      <c r="F2210" t="n">
        <v>24.1</v>
      </c>
      <c r="G2210" t="n">
        <v>103.29</v>
      </c>
      <c r="H2210" t="n">
        <v>1.38</v>
      </c>
      <c r="I2210" t="n">
        <v>14</v>
      </c>
      <c r="J2210" t="n">
        <v>268.19</v>
      </c>
      <c r="K2210" t="n">
        <v>57.72</v>
      </c>
      <c r="L2210" t="n">
        <v>20.75</v>
      </c>
      <c r="M2210" t="n">
        <v>12</v>
      </c>
      <c r="N2210" t="n">
        <v>69.70999999999999</v>
      </c>
      <c r="O2210" t="n">
        <v>33310.81</v>
      </c>
      <c r="P2210" t="n">
        <v>372.16</v>
      </c>
      <c r="Q2210" t="n">
        <v>452.57</v>
      </c>
      <c r="R2210" t="n">
        <v>74.64</v>
      </c>
      <c r="S2210" t="n">
        <v>57.64</v>
      </c>
      <c r="T2210" t="n">
        <v>6388.69</v>
      </c>
      <c r="U2210" t="n">
        <v>0.77</v>
      </c>
      <c r="V2210" t="n">
        <v>0.88</v>
      </c>
      <c r="W2210" t="n">
        <v>6.82</v>
      </c>
      <c r="X2210" t="n">
        <v>0.38</v>
      </c>
      <c r="Y2210" t="n">
        <v>1</v>
      </c>
      <c r="Z2210" t="n">
        <v>10</v>
      </c>
    </row>
    <row r="2211">
      <c r="A2211" t="n">
        <v>80</v>
      </c>
      <c r="B2211" t="n">
        <v>120</v>
      </c>
      <c r="C2211" t="inlineStr">
        <is>
          <t xml:space="preserve">CONCLUIDO	</t>
        </is>
      </c>
      <c r="D2211" t="n">
        <v>3.6449</v>
      </c>
      <c r="E2211" t="n">
        <v>27.44</v>
      </c>
      <c r="F2211" t="n">
        <v>24.09</v>
      </c>
      <c r="G2211" t="n">
        <v>103.24</v>
      </c>
      <c r="H2211" t="n">
        <v>1.39</v>
      </c>
      <c r="I2211" t="n">
        <v>14</v>
      </c>
      <c r="J2211" t="n">
        <v>268.66</v>
      </c>
      <c r="K2211" t="n">
        <v>57.72</v>
      </c>
      <c r="L2211" t="n">
        <v>21</v>
      </c>
      <c r="M2211" t="n">
        <v>12</v>
      </c>
      <c r="N2211" t="n">
        <v>69.94</v>
      </c>
      <c r="O2211" t="n">
        <v>33369.33</v>
      </c>
      <c r="P2211" t="n">
        <v>371.85</v>
      </c>
      <c r="Q2211" t="n">
        <v>452.6</v>
      </c>
      <c r="R2211" t="n">
        <v>74.23</v>
      </c>
      <c r="S2211" t="n">
        <v>57.64</v>
      </c>
      <c r="T2211" t="n">
        <v>6183.02</v>
      </c>
      <c r="U2211" t="n">
        <v>0.78</v>
      </c>
      <c r="V2211" t="n">
        <v>0.88</v>
      </c>
      <c r="W2211" t="n">
        <v>6.82</v>
      </c>
      <c r="X2211" t="n">
        <v>0.36</v>
      </c>
      <c r="Y2211" t="n">
        <v>1</v>
      </c>
      <c r="Z2211" t="n">
        <v>10</v>
      </c>
    </row>
    <row r="2212">
      <c r="A2212" t="n">
        <v>81</v>
      </c>
      <c r="B2212" t="n">
        <v>120</v>
      </c>
      <c r="C2212" t="inlineStr">
        <is>
          <t xml:space="preserve">CONCLUIDO	</t>
        </is>
      </c>
      <c r="D2212" t="n">
        <v>3.6429</v>
      </c>
      <c r="E2212" t="n">
        <v>27.45</v>
      </c>
      <c r="F2212" t="n">
        <v>24.1</v>
      </c>
      <c r="G2212" t="n">
        <v>103.3</v>
      </c>
      <c r="H2212" t="n">
        <v>1.41</v>
      </c>
      <c r="I2212" t="n">
        <v>14</v>
      </c>
      <c r="J2212" t="n">
        <v>269.14</v>
      </c>
      <c r="K2212" t="n">
        <v>57.72</v>
      </c>
      <c r="L2212" t="n">
        <v>21.25</v>
      </c>
      <c r="M2212" t="n">
        <v>12</v>
      </c>
      <c r="N2212" t="n">
        <v>70.16</v>
      </c>
      <c r="O2212" t="n">
        <v>33427.94</v>
      </c>
      <c r="P2212" t="n">
        <v>371.79</v>
      </c>
      <c r="Q2212" t="n">
        <v>452.6</v>
      </c>
      <c r="R2212" t="n">
        <v>74.79000000000001</v>
      </c>
      <c r="S2212" t="n">
        <v>57.64</v>
      </c>
      <c r="T2212" t="n">
        <v>6461.1</v>
      </c>
      <c r="U2212" t="n">
        <v>0.77</v>
      </c>
      <c r="V2212" t="n">
        <v>0.88</v>
      </c>
      <c r="W2212" t="n">
        <v>6.82</v>
      </c>
      <c r="X2212" t="n">
        <v>0.38</v>
      </c>
      <c r="Y2212" t="n">
        <v>1</v>
      </c>
      <c r="Z2212" t="n">
        <v>10</v>
      </c>
    </row>
    <row r="2213">
      <c r="A2213" t="n">
        <v>82</v>
      </c>
      <c r="B2213" t="n">
        <v>120</v>
      </c>
      <c r="C2213" t="inlineStr">
        <is>
          <t xml:space="preserve">CONCLUIDO	</t>
        </is>
      </c>
      <c r="D2213" t="n">
        <v>3.6448</v>
      </c>
      <c r="E2213" t="n">
        <v>27.44</v>
      </c>
      <c r="F2213" t="n">
        <v>24.09</v>
      </c>
      <c r="G2213" t="n">
        <v>103.24</v>
      </c>
      <c r="H2213" t="n">
        <v>1.42</v>
      </c>
      <c r="I2213" t="n">
        <v>14</v>
      </c>
      <c r="J2213" t="n">
        <v>269.61</v>
      </c>
      <c r="K2213" t="n">
        <v>57.72</v>
      </c>
      <c r="L2213" t="n">
        <v>21.5</v>
      </c>
      <c r="M2213" t="n">
        <v>12</v>
      </c>
      <c r="N2213" t="n">
        <v>70.39</v>
      </c>
      <c r="O2213" t="n">
        <v>33486.63</v>
      </c>
      <c r="P2213" t="n">
        <v>371.32</v>
      </c>
      <c r="Q2213" t="n">
        <v>452.6</v>
      </c>
      <c r="R2213" t="n">
        <v>74.19</v>
      </c>
      <c r="S2213" t="n">
        <v>57.64</v>
      </c>
      <c r="T2213" t="n">
        <v>6164.2</v>
      </c>
      <c r="U2213" t="n">
        <v>0.78</v>
      </c>
      <c r="V2213" t="n">
        <v>0.88</v>
      </c>
      <c r="W2213" t="n">
        <v>6.82</v>
      </c>
      <c r="X2213" t="n">
        <v>0.37</v>
      </c>
      <c r="Y2213" t="n">
        <v>1</v>
      </c>
      <c r="Z2213" t="n">
        <v>10</v>
      </c>
    </row>
    <row r="2214">
      <c r="A2214" t="n">
        <v>83</v>
      </c>
      <c r="B2214" t="n">
        <v>120</v>
      </c>
      <c r="C2214" t="inlineStr">
        <is>
          <t xml:space="preserve">CONCLUIDO	</t>
        </is>
      </c>
      <c r="D2214" t="n">
        <v>3.6438</v>
      </c>
      <c r="E2214" t="n">
        <v>27.44</v>
      </c>
      <c r="F2214" t="n">
        <v>24.1</v>
      </c>
      <c r="G2214" t="n">
        <v>103.27</v>
      </c>
      <c r="H2214" t="n">
        <v>1.43</v>
      </c>
      <c r="I2214" t="n">
        <v>14</v>
      </c>
      <c r="J2214" t="n">
        <v>270.09</v>
      </c>
      <c r="K2214" t="n">
        <v>57.72</v>
      </c>
      <c r="L2214" t="n">
        <v>21.75</v>
      </c>
      <c r="M2214" t="n">
        <v>12</v>
      </c>
      <c r="N2214" t="n">
        <v>70.62</v>
      </c>
      <c r="O2214" t="n">
        <v>33545.41</v>
      </c>
      <c r="P2214" t="n">
        <v>370.73</v>
      </c>
      <c r="Q2214" t="n">
        <v>452.56</v>
      </c>
      <c r="R2214" t="n">
        <v>74.45</v>
      </c>
      <c r="S2214" t="n">
        <v>57.64</v>
      </c>
      <c r="T2214" t="n">
        <v>6291.89</v>
      </c>
      <c r="U2214" t="n">
        <v>0.77</v>
      </c>
      <c r="V2214" t="n">
        <v>0.88</v>
      </c>
      <c r="W2214" t="n">
        <v>6.82</v>
      </c>
      <c r="X2214" t="n">
        <v>0.37</v>
      </c>
      <c r="Y2214" t="n">
        <v>1</v>
      </c>
      <c r="Z2214" t="n">
        <v>10</v>
      </c>
    </row>
    <row r="2215">
      <c r="A2215" t="n">
        <v>84</v>
      </c>
      <c r="B2215" t="n">
        <v>120</v>
      </c>
      <c r="C2215" t="inlineStr">
        <is>
          <t xml:space="preserve">CONCLUIDO	</t>
        </is>
      </c>
      <c r="D2215" t="n">
        <v>3.6423</v>
      </c>
      <c r="E2215" t="n">
        <v>27.46</v>
      </c>
      <c r="F2215" t="n">
        <v>24.11</v>
      </c>
      <c r="G2215" t="n">
        <v>103.32</v>
      </c>
      <c r="H2215" t="n">
        <v>1.45</v>
      </c>
      <c r="I2215" t="n">
        <v>14</v>
      </c>
      <c r="J2215" t="n">
        <v>270.57</v>
      </c>
      <c r="K2215" t="n">
        <v>57.72</v>
      </c>
      <c r="L2215" t="n">
        <v>22</v>
      </c>
      <c r="M2215" t="n">
        <v>12</v>
      </c>
      <c r="N2215" t="n">
        <v>70.84</v>
      </c>
      <c r="O2215" t="n">
        <v>33604.28</v>
      </c>
      <c r="P2215" t="n">
        <v>370.16</v>
      </c>
      <c r="Q2215" t="n">
        <v>452.61</v>
      </c>
      <c r="R2215" t="n">
        <v>74.7</v>
      </c>
      <c r="S2215" t="n">
        <v>57.64</v>
      </c>
      <c r="T2215" t="n">
        <v>6419.73</v>
      </c>
      <c r="U2215" t="n">
        <v>0.77</v>
      </c>
      <c r="V2215" t="n">
        <v>0.88</v>
      </c>
      <c r="W2215" t="n">
        <v>6.82</v>
      </c>
      <c r="X2215" t="n">
        <v>0.38</v>
      </c>
      <c r="Y2215" t="n">
        <v>1</v>
      </c>
      <c r="Z2215" t="n">
        <v>10</v>
      </c>
    </row>
    <row r="2216">
      <c r="A2216" t="n">
        <v>85</v>
      </c>
      <c r="B2216" t="n">
        <v>120</v>
      </c>
      <c r="C2216" t="inlineStr">
        <is>
          <t xml:space="preserve">CONCLUIDO	</t>
        </is>
      </c>
      <c r="D2216" t="n">
        <v>3.6514</v>
      </c>
      <c r="E2216" t="n">
        <v>27.39</v>
      </c>
      <c r="F2216" t="n">
        <v>24.09</v>
      </c>
      <c r="G2216" t="n">
        <v>111.17</v>
      </c>
      <c r="H2216" t="n">
        <v>1.46</v>
      </c>
      <c r="I2216" t="n">
        <v>13</v>
      </c>
      <c r="J2216" t="n">
        <v>271.05</v>
      </c>
      <c r="K2216" t="n">
        <v>57.72</v>
      </c>
      <c r="L2216" t="n">
        <v>22.25</v>
      </c>
      <c r="M2216" t="n">
        <v>11</v>
      </c>
      <c r="N2216" t="n">
        <v>71.06999999999999</v>
      </c>
      <c r="O2216" t="n">
        <v>33663.24</v>
      </c>
      <c r="P2216" t="n">
        <v>370.45</v>
      </c>
      <c r="Q2216" t="n">
        <v>452.58</v>
      </c>
      <c r="R2216" t="n">
        <v>74.09999999999999</v>
      </c>
      <c r="S2216" t="n">
        <v>57.64</v>
      </c>
      <c r="T2216" t="n">
        <v>6121.27</v>
      </c>
      <c r="U2216" t="n">
        <v>0.78</v>
      </c>
      <c r="V2216" t="n">
        <v>0.88</v>
      </c>
      <c r="W2216" t="n">
        <v>6.82</v>
      </c>
      <c r="X2216" t="n">
        <v>0.36</v>
      </c>
      <c r="Y2216" t="n">
        <v>1</v>
      </c>
      <c r="Z2216" t="n">
        <v>10</v>
      </c>
    </row>
    <row r="2217">
      <c r="A2217" t="n">
        <v>86</v>
      </c>
      <c r="B2217" t="n">
        <v>120</v>
      </c>
      <c r="C2217" t="inlineStr">
        <is>
          <t xml:space="preserve">CONCLUIDO	</t>
        </is>
      </c>
      <c r="D2217" t="n">
        <v>3.6529</v>
      </c>
      <c r="E2217" t="n">
        <v>27.38</v>
      </c>
      <c r="F2217" t="n">
        <v>24.07</v>
      </c>
      <c r="G2217" t="n">
        <v>111.11</v>
      </c>
      <c r="H2217" t="n">
        <v>1.47</v>
      </c>
      <c r="I2217" t="n">
        <v>13</v>
      </c>
      <c r="J2217" t="n">
        <v>271.52</v>
      </c>
      <c r="K2217" t="n">
        <v>57.72</v>
      </c>
      <c r="L2217" t="n">
        <v>22.5</v>
      </c>
      <c r="M2217" t="n">
        <v>11</v>
      </c>
      <c r="N2217" t="n">
        <v>71.3</v>
      </c>
      <c r="O2217" t="n">
        <v>33722.28</v>
      </c>
      <c r="P2217" t="n">
        <v>370.8</v>
      </c>
      <c r="Q2217" t="n">
        <v>452.59</v>
      </c>
      <c r="R2217" t="n">
        <v>73.72</v>
      </c>
      <c r="S2217" t="n">
        <v>57.64</v>
      </c>
      <c r="T2217" t="n">
        <v>5931.24</v>
      </c>
      <c r="U2217" t="n">
        <v>0.78</v>
      </c>
      <c r="V2217" t="n">
        <v>0.88</v>
      </c>
      <c r="W2217" t="n">
        <v>6.82</v>
      </c>
      <c r="X2217" t="n">
        <v>0.35</v>
      </c>
      <c r="Y2217" t="n">
        <v>1</v>
      </c>
      <c r="Z2217" t="n">
        <v>10</v>
      </c>
    </row>
    <row r="2218">
      <c r="A2218" t="n">
        <v>87</v>
      </c>
      <c r="B2218" t="n">
        <v>120</v>
      </c>
      <c r="C2218" t="inlineStr">
        <is>
          <t xml:space="preserve">CONCLUIDO	</t>
        </is>
      </c>
      <c r="D2218" t="n">
        <v>3.653</v>
      </c>
      <c r="E2218" t="n">
        <v>27.37</v>
      </c>
      <c r="F2218" t="n">
        <v>24.07</v>
      </c>
      <c r="G2218" t="n">
        <v>111.11</v>
      </c>
      <c r="H2218" t="n">
        <v>1.49</v>
      </c>
      <c r="I2218" t="n">
        <v>13</v>
      </c>
      <c r="J2218" t="n">
        <v>272</v>
      </c>
      <c r="K2218" t="n">
        <v>57.72</v>
      </c>
      <c r="L2218" t="n">
        <v>22.75</v>
      </c>
      <c r="M2218" t="n">
        <v>11</v>
      </c>
      <c r="N2218" t="n">
        <v>71.53</v>
      </c>
      <c r="O2218" t="n">
        <v>33781.41</v>
      </c>
      <c r="P2218" t="n">
        <v>371.3</v>
      </c>
      <c r="Q2218" t="n">
        <v>452.6</v>
      </c>
      <c r="R2218" t="n">
        <v>73.72</v>
      </c>
      <c r="S2218" t="n">
        <v>57.64</v>
      </c>
      <c r="T2218" t="n">
        <v>5933.69</v>
      </c>
      <c r="U2218" t="n">
        <v>0.78</v>
      </c>
      <c r="V2218" t="n">
        <v>0.88</v>
      </c>
      <c r="W2218" t="n">
        <v>6.82</v>
      </c>
      <c r="X2218" t="n">
        <v>0.35</v>
      </c>
      <c r="Y2218" t="n">
        <v>1</v>
      </c>
      <c r="Z2218" t="n">
        <v>10</v>
      </c>
    </row>
    <row r="2219">
      <c r="A2219" t="n">
        <v>88</v>
      </c>
      <c r="B2219" t="n">
        <v>120</v>
      </c>
      <c r="C2219" t="inlineStr">
        <is>
          <t xml:space="preserve">CONCLUIDO	</t>
        </is>
      </c>
      <c r="D2219" t="n">
        <v>3.6547</v>
      </c>
      <c r="E2219" t="n">
        <v>27.36</v>
      </c>
      <c r="F2219" t="n">
        <v>24.06</v>
      </c>
      <c r="G2219" t="n">
        <v>111.05</v>
      </c>
      <c r="H2219" t="n">
        <v>1.5</v>
      </c>
      <c r="I2219" t="n">
        <v>13</v>
      </c>
      <c r="J2219" t="n">
        <v>272.49</v>
      </c>
      <c r="K2219" t="n">
        <v>57.72</v>
      </c>
      <c r="L2219" t="n">
        <v>23</v>
      </c>
      <c r="M2219" t="n">
        <v>11</v>
      </c>
      <c r="N2219" t="n">
        <v>71.76000000000001</v>
      </c>
      <c r="O2219" t="n">
        <v>33840.76</v>
      </c>
      <c r="P2219" t="n">
        <v>371.39</v>
      </c>
      <c r="Q2219" t="n">
        <v>452.6</v>
      </c>
      <c r="R2219" t="n">
        <v>73.19</v>
      </c>
      <c r="S2219" t="n">
        <v>57.64</v>
      </c>
      <c r="T2219" t="n">
        <v>5667.36</v>
      </c>
      <c r="U2219" t="n">
        <v>0.79</v>
      </c>
      <c r="V2219" t="n">
        <v>0.88</v>
      </c>
      <c r="W2219" t="n">
        <v>6.82</v>
      </c>
      <c r="X2219" t="n">
        <v>0.34</v>
      </c>
      <c r="Y2219" t="n">
        <v>1</v>
      </c>
      <c r="Z2219" t="n">
        <v>10</v>
      </c>
    </row>
    <row r="2220">
      <c r="A2220" t="n">
        <v>89</v>
      </c>
      <c r="B2220" t="n">
        <v>120</v>
      </c>
      <c r="C2220" t="inlineStr">
        <is>
          <t xml:space="preserve">CONCLUIDO	</t>
        </is>
      </c>
      <c r="D2220" t="n">
        <v>3.6536</v>
      </c>
      <c r="E2220" t="n">
        <v>27.37</v>
      </c>
      <c r="F2220" t="n">
        <v>24.07</v>
      </c>
      <c r="G2220" t="n">
        <v>111.09</v>
      </c>
      <c r="H2220" t="n">
        <v>1.52</v>
      </c>
      <c r="I2220" t="n">
        <v>13</v>
      </c>
      <c r="J2220" t="n">
        <v>272.97</v>
      </c>
      <c r="K2220" t="n">
        <v>57.72</v>
      </c>
      <c r="L2220" t="n">
        <v>23.25</v>
      </c>
      <c r="M2220" t="n">
        <v>11</v>
      </c>
      <c r="N2220" t="n">
        <v>71.98999999999999</v>
      </c>
      <c r="O2220" t="n">
        <v>33900.07</v>
      </c>
      <c r="P2220" t="n">
        <v>371.28</v>
      </c>
      <c r="Q2220" t="n">
        <v>452.6</v>
      </c>
      <c r="R2220" t="n">
        <v>73.59999999999999</v>
      </c>
      <c r="S2220" t="n">
        <v>57.64</v>
      </c>
      <c r="T2220" t="n">
        <v>5872.76</v>
      </c>
      <c r="U2220" t="n">
        <v>0.78</v>
      </c>
      <c r="V2220" t="n">
        <v>0.88</v>
      </c>
      <c r="W2220" t="n">
        <v>6.81</v>
      </c>
      <c r="X2220" t="n">
        <v>0.34</v>
      </c>
      <c r="Y2220" t="n">
        <v>1</v>
      </c>
      <c r="Z2220" t="n">
        <v>10</v>
      </c>
    </row>
    <row r="2221">
      <c r="A2221" t="n">
        <v>90</v>
      </c>
      <c r="B2221" t="n">
        <v>120</v>
      </c>
      <c r="C2221" t="inlineStr">
        <is>
          <t xml:space="preserve">CONCLUIDO	</t>
        </is>
      </c>
      <c r="D2221" t="n">
        <v>3.6559</v>
      </c>
      <c r="E2221" t="n">
        <v>27.35</v>
      </c>
      <c r="F2221" t="n">
        <v>24.05</v>
      </c>
      <c r="G2221" t="n">
        <v>111.01</v>
      </c>
      <c r="H2221" t="n">
        <v>1.53</v>
      </c>
      <c r="I2221" t="n">
        <v>13</v>
      </c>
      <c r="J2221" t="n">
        <v>273.45</v>
      </c>
      <c r="K2221" t="n">
        <v>57.72</v>
      </c>
      <c r="L2221" t="n">
        <v>23.5</v>
      </c>
      <c r="M2221" t="n">
        <v>11</v>
      </c>
      <c r="N2221" t="n">
        <v>72.22</v>
      </c>
      <c r="O2221" t="n">
        <v>33959.47</v>
      </c>
      <c r="P2221" t="n">
        <v>370.62</v>
      </c>
      <c r="Q2221" t="n">
        <v>452.59</v>
      </c>
      <c r="R2221" t="n">
        <v>73.08</v>
      </c>
      <c r="S2221" t="n">
        <v>57.64</v>
      </c>
      <c r="T2221" t="n">
        <v>5615.34</v>
      </c>
      <c r="U2221" t="n">
        <v>0.79</v>
      </c>
      <c r="V2221" t="n">
        <v>0.88</v>
      </c>
      <c r="W2221" t="n">
        <v>6.81</v>
      </c>
      <c r="X2221" t="n">
        <v>0.33</v>
      </c>
      <c r="Y2221" t="n">
        <v>1</v>
      </c>
      <c r="Z2221" t="n">
        <v>10</v>
      </c>
    </row>
    <row r="2222">
      <c r="A2222" t="n">
        <v>91</v>
      </c>
      <c r="B2222" t="n">
        <v>120</v>
      </c>
      <c r="C2222" t="inlineStr">
        <is>
          <t xml:space="preserve">CONCLUIDO	</t>
        </is>
      </c>
      <c r="D2222" t="n">
        <v>3.6529</v>
      </c>
      <c r="E2222" t="n">
        <v>27.38</v>
      </c>
      <c r="F2222" t="n">
        <v>24.07</v>
      </c>
      <c r="G2222" t="n">
        <v>111.11</v>
      </c>
      <c r="H2222" t="n">
        <v>1.54</v>
      </c>
      <c r="I2222" t="n">
        <v>13</v>
      </c>
      <c r="J2222" t="n">
        <v>273.93</v>
      </c>
      <c r="K2222" t="n">
        <v>57.72</v>
      </c>
      <c r="L2222" t="n">
        <v>23.75</v>
      </c>
      <c r="M2222" t="n">
        <v>11</v>
      </c>
      <c r="N2222" t="n">
        <v>72.45999999999999</v>
      </c>
      <c r="O2222" t="n">
        <v>34018.96</v>
      </c>
      <c r="P2222" t="n">
        <v>370.45</v>
      </c>
      <c r="Q2222" t="n">
        <v>452.55</v>
      </c>
      <c r="R2222" t="n">
        <v>73.76000000000001</v>
      </c>
      <c r="S2222" t="n">
        <v>57.64</v>
      </c>
      <c r="T2222" t="n">
        <v>5953.84</v>
      </c>
      <c r="U2222" t="n">
        <v>0.78</v>
      </c>
      <c r="V2222" t="n">
        <v>0.88</v>
      </c>
      <c r="W2222" t="n">
        <v>6.82</v>
      </c>
      <c r="X2222" t="n">
        <v>0.35</v>
      </c>
      <c r="Y2222" t="n">
        <v>1</v>
      </c>
      <c r="Z2222" t="n">
        <v>10</v>
      </c>
    </row>
    <row r="2223">
      <c r="A2223" t="n">
        <v>92</v>
      </c>
      <c r="B2223" t="n">
        <v>120</v>
      </c>
      <c r="C2223" t="inlineStr">
        <is>
          <t xml:space="preserve">CONCLUIDO	</t>
        </is>
      </c>
      <c r="D2223" t="n">
        <v>3.6638</v>
      </c>
      <c r="E2223" t="n">
        <v>27.29</v>
      </c>
      <c r="F2223" t="n">
        <v>24.04</v>
      </c>
      <c r="G2223" t="n">
        <v>120.19</v>
      </c>
      <c r="H2223" t="n">
        <v>1.56</v>
      </c>
      <c r="I2223" t="n">
        <v>12</v>
      </c>
      <c r="J2223" t="n">
        <v>274.41</v>
      </c>
      <c r="K2223" t="n">
        <v>57.72</v>
      </c>
      <c r="L2223" t="n">
        <v>24</v>
      </c>
      <c r="M2223" t="n">
        <v>10</v>
      </c>
      <c r="N2223" t="n">
        <v>72.69</v>
      </c>
      <c r="O2223" t="n">
        <v>34078.55</v>
      </c>
      <c r="P2223" t="n">
        <v>368.98</v>
      </c>
      <c r="Q2223" t="n">
        <v>452.56</v>
      </c>
      <c r="R2223" t="n">
        <v>72.47</v>
      </c>
      <c r="S2223" t="n">
        <v>57.64</v>
      </c>
      <c r="T2223" t="n">
        <v>5312.45</v>
      </c>
      <c r="U2223" t="n">
        <v>0.8</v>
      </c>
      <c r="V2223" t="n">
        <v>0.88</v>
      </c>
      <c r="W2223" t="n">
        <v>6.82</v>
      </c>
      <c r="X2223" t="n">
        <v>0.31</v>
      </c>
      <c r="Y2223" t="n">
        <v>1</v>
      </c>
      <c r="Z2223" t="n">
        <v>10</v>
      </c>
    </row>
    <row r="2224">
      <c r="A2224" t="n">
        <v>93</v>
      </c>
      <c r="B2224" t="n">
        <v>120</v>
      </c>
      <c r="C2224" t="inlineStr">
        <is>
          <t xml:space="preserve">CONCLUIDO	</t>
        </is>
      </c>
      <c r="D2224" t="n">
        <v>3.6656</v>
      </c>
      <c r="E2224" t="n">
        <v>27.28</v>
      </c>
      <c r="F2224" t="n">
        <v>24.02</v>
      </c>
      <c r="G2224" t="n">
        <v>120.12</v>
      </c>
      <c r="H2224" t="n">
        <v>1.57</v>
      </c>
      <c r="I2224" t="n">
        <v>12</v>
      </c>
      <c r="J2224" t="n">
        <v>274.9</v>
      </c>
      <c r="K2224" t="n">
        <v>57.72</v>
      </c>
      <c r="L2224" t="n">
        <v>24.25</v>
      </c>
      <c r="M2224" t="n">
        <v>10</v>
      </c>
      <c r="N2224" t="n">
        <v>72.92</v>
      </c>
      <c r="O2224" t="n">
        <v>34138.22</v>
      </c>
      <c r="P2224" t="n">
        <v>368.94</v>
      </c>
      <c r="Q2224" t="n">
        <v>452.56</v>
      </c>
      <c r="R2224" t="n">
        <v>72.16</v>
      </c>
      <c r="S2224" t="n">
        <v>57.64</v>
      </c>
      <c r="T2224" t="n">
        <v>5156.75</v>
      </c>
      <c r="U2224" t="n">
        <v>0.8</v>
      </c>
      <c r="V2224" t="n">
        <v>0.88</v>
      </c>
      <c r="W2224" t="n">
        <v>6.81</v>
      </c>
      <c r="X2224" t="n">
        <v>0.3</v>
      </c>
      <c r="Y2224" t="n">
        <v>1</v>
      </c>
      <c r="Z2224" t="n">
        <v>10</v>
      </c>
    </row>
    <row r="2225">
      <c r="A2225" t="n">
        <v>94</v>
      </c>
      <c r="B2225" t="n">
        <v>120</v>
      </c>
      <c r="C2225" t="inlineStr">
        <is>
          <t xml:space="preserve">CONCLUIDO	</t>
        </is>
      </c>
      <c r="D2225" t="n">
        <v>3.6654</v>
      </c>
      <c r="E2225" t="n">
        <v>27.28</v>
      </c>
      <c r="F2225" t="n">
        <v>24.03</v>
      </c>
      <c r="G2225" t="n">
        <v>120.13</v>
      </c>
      <c r="H2225" t="n">
        <v>1.58</v>
      </c>
      <c r="I2225" t="n">
        <v>12</v>
      </c>
      <c r="J2225" t="n">
        <v>275.38</v>
      </c>
      <c r="K2225" t="n">
        <v>57.72</v>
      </c>
      <c r="L2225" t="n">
        <v>24.5</v>
      </c>
      <c r="M2225" t="n">
        <v>10</v>
      </c>
      <c r="N2225" t="n">
        <v>73.16</v>
      </c>
      <c r="O2225" t="n">
        <v>34197.98</v>
      </c>
      <c r="P2225" t="n">
        <v>369.35</v>
      </c>
      <c r="Q2225" t="n">
        <v>452.57</v>
      </c>
      <c r="R2225" t="n">
        <v>72.15000000000001</v>
      </c>
      <c r="S2225" t="n">
        <v>57.64</v>
      </c>
      <c r="T2225" t="n">
        <v>5151.34</v>
      </c>
      <c r="U2225" t="n">
        <v>0.8</v>
      </c>
      <c r="V2225" t="n">
        <v>0.88</v>
      </c>
      <c r="W2225" t="n">
        <v>6.81</v>
      </c>
      <c r="X2225" t="n">
        <v>0.3</v>
      </c>
      <c r="Y2225" t="n">
        <v>1</v>
      </c>
      <c r="Z2225" t="n">
        <v>10</v>
      </c>
    </row>
    <row r="2226">
      <c r="A2226" t="n">
        <v>95</v>
      </c>
      <c r="B2226" t="n">
        <v>120</v>
      </c>
      <c r="C2226" t="inlineStr">
        <is>
          <t xml:space="preserve">CONCLUIDO	</t>
        </is>
      </c>
      <c r="D2226" t="n">
        <v>3.6662</v>
      </c>
      <c r="E2226" t="n">
        <v>27.28</v>
      </c>
      <c r="F2226" t="n">
        <v>24.02</v>
      </c>
      <c r="G2226" t="n">
        <v>120.1</v>
      </c>
      <c r="H2226" t="n">
        <v>1.6</v>
      </c>
      <c r="I2226" t="n">
        <v>12</v>
      </c>
      <c r="J2226" t="n">
        <v>275.87</v>
      </c>
      <c r="K2226" t="n">
        <v>57.72</v>
      </c>
      <c r="L2226" t="n">
        <v>24.75</v>
      </c>
      <c r="M2226" t="n">
        <v>10</v>
      </c>
      <c r="N2226" t="n">
        <v>73.39</v>
      </c>
      <c r="O2226" t="n">
        <v>34257.84</v>
      </c>
      <c r="P2226" t="n">
        <v>369.75</v>
      </c>
      <c r="Q2226" t="n">
        <v>452.6</v>
      </c>
      <c r="R2226" t="n">
        <v>71.92</v>
      </c>
      <c r="S2226" t="n">
        <v>57.64</v>
      </c>
      <c r="T2226" t="n">
        <v>5040.38</v>
      </c>
      <c r="U2226" t="n">
        <v>0.8</v>
      </c>
      <c r="V2226" t="n">
        <v>0.88</v>
      </c>
      <c r="W2226" t="n">
        <v>6.81</v>
      </c>
      <c r="X2226" t="n">
        <v>0.3</v>
      </c>
      <c r="Y2226" t="n">
        <v>1</v>
      </c>
      <c r="Z2226" t="n">
        <v>10</v>
      </c>
    </row>
    <row r="2227">
      <c r="A2227" t="n">
        <v>96</v>
      </c>
      <c r="B2227" t="n">
        <v>120</v>
      </c>
      <c r="C2227" t="inlineStr">
        <is>
          <t xml:space="preserve">CONCLUIDO	</t>
        </is>
      </c>
      <c r="D2227" t="n">
        <v>3.6639</v>
      </c>
      <c r="E2227" t="n">
        <v>27.29</v>
      </c>
      <c r="F2227" t="n">
        <v>24.04</v>
      </c>
      <c r="G2227" t="n">
        <v>120.19</v>
      </c>
      <c r="H2227" t="n">
        <v>1.61</v>
      </c>
      <c r="I2227" t="n">
        <v>12</v>
      </c>
      <c r="J2227" t="n">
        <v>276.35</v>
      </c>
      <c r="K2227" t="n">
        <v>57.72</v>
      </c>
      <c r="L2227" t="n">
        <v>25</v>
      </c>
      <c r="M2227" t="n">
        <v>10</v>
      </c>
      <c r="N2227" t="n">
        <v>73.63</v>
      </c>
      <c r="O2227" t="n">
        <v>34317.79</v>
      </c>
      <c r="P2227" t="n">
        <v>369.98</v>
      </c>
      <c r="Q2227" t="n">
        <v>452.57</v>
      </c>
      <c r="R2227" t="n">
        <v>72.47</v>
      </c>
      <c r="S2227" t="n">
        <v>57.64</v>
      </c>
      <c r="T2227" t="n">
        <v>5314.18</v>
      </c>
      <c r="U2227" t="n">
        <v>0.8</v>
      </c>
      <c r="V2227" t="n">
        <v>0.88</v>
      </c>
      <c r="W2227" t="n">
        <v>6.82</v>
      </c>
      <c r="X2227" t="n">
        <v>0.31</v>
      </c>
      <c r="Y2227" t="n">
        <v>1</v>
      </c>
      <c r="Z2227" t="n">
        <v>10</v>
      </c>
    </row>
    <row r="2228">
      <c r="A2228" t="n">
        <v>97</v>
      </c>
      <c r="B2228" t="n">
        <v>120</v>
      </c>
      <c r="C2228" t="inlineStr">
        <is>
          <t xml:space="preserve">CONCLUIDO	</t>
        </is>
      </c>
      <c r="D2228" t="n">
        <v>3.664</v>
      </c>
      <c r="E2228" t="n">
        <v>27.29</v>
      </c>
      <c r="F2228" t="n">
        <v>24.04</v>
      </c>
      <c r="G2228" t="n">
        <v>120.18</v>
      </c>
      <c r="H2228" t="n">
        <v>1.62</v>
      </c>
      <c r="I2228" t="n">
        <v>12</v>
      </c>
      <c r="J2228" t="n">
        <v>276.84</v>
      </c>
      <c r="K2228" t="n">
        <v>57.72</v>
      </c>
      <c r="L2228" t="n">
        <v>25.25</v>
      </c>
      <c r="M2228" t="n">
        <v>10</v>
      </c>
      <c r="N2228" t="n">
        <v>73.87</v>
      </c>
      <c r="O2228" t="n">
        <v>34377.83</v>
      </c>
      <c r="P2228" t="n">
        <v>369.9</v>
      </c>
      <c r="Q2228" t="n">
        <v>452.66</v>
      </c>
      <c r="R2228" t="n">
        <v>72.45</v>
      </c>
      <c r="S2228" t="n">
        <v>57.64</v>
      </c>
      <c r="T2228" t="n">
        <v>5301.83</v>
      </c>
      <c r="U2228" t="n">
        <v>0.8</v>
      </c>
      <c r="V2228" t="n">
        <v>0.88</v>
      </c>
      <c r="W2228" t="n">
        <v>6.81</v>
      </c>
      <c r="X2228" t="n">
        <v>0.31</v>
      </c>
      <c r="Y2228" t="n">
        <v>1</v>
      </c>
      <c r="Z2228" t="n">
        <v>10</v>
      </c>
    </row>
    <row r="2229">
      <c r="A2229" t="n">
        <v>98</v>
      </c>
      <c r="B2229" t="n">
        <v>120</v>
      </c>
      <c r="C2229" t="inlineStr">
        <is>
          <t xml:space="preserve">CONCLUIDO	</t>
        </is>
      </c>
      <c r="D2229" t="n">
        <v>3.6649</v>
      </c>
      <c r="E2229" t="n">
        <v>27.29</v>
      </c>
      <c r="F2229" t="n">
        <v>24.03</v>
      </c>
      <c r="G2229" t="n">
        <v>120.15</v>
      </c>
      <c r="H2229" t="n">
        <v>1.64</v>
      </c>
      <c r="I2229" t="n">
        <v>12</v>
      </c>
      <c r="J2229" t="n">
        <v>277.33</v>
      </c>
      <c r="K2229" t="n">
        <v>57.72</v>
      </c>
      <c r="L2229" t="n">
        <v>25.5</v>
      </c>
      <c r="M2229" t="n">
        <v>10</v>
      </c>
      <c r="N2229" t="n">
        <v>74.09999999999999</v>
      </c>
      <c r="O2229" t="n">
        <v>34437.96</v>
      </c>
      <c r="P2229" t="n">
        <v>369.93</v>
      </c>
      <c r="Q2229" t="n">
        <v>452.58</v>
      </c>
      <c r="R2229" t="n">
        <v>72.33</v>
      </c>
      <c r="S2229" t="n">
        <v>57.64</v>
      </c>
      <c r="T2229" t="n">
        <v>5241.46</v>
      </c>
      <c r="U2229" t="n">
        <v>0.8</v>
      </c>
      <c r="V2229" t="n">
        <v>0.88</v>
      </c>
      <c r="W2229" t="n">
        <v>6.81</v>
      </c>
      <c r="X2229" t="n">
        <v>0.31</v>
      </c>
      <c r="Y2229" t="n">
        <v>1</v>
      </c>
      <c r="Z2229" t="n">
        <v>10</v>
      </c>
    </row>
    <row r="2230">
      <c r="A2230" t="n">
        <v>99</v>
      </c>
      <c r="B2230" t="n">
        <v>120</v>
      </c>
      <c r="C2230" t="inlineStr">
        <is>
          <t xml:space="preserve">CONCLUIDO	</t>
        </is>
      </c>
      <c r="D2230" t="n">
        <v>3.6641</v>
      </c>
      <c r="E2230" t="n">
        <v>27.29</v>
      </c>
      <c r="F2230" t="n">
        <v>24.04</v>
      </c>
      <c r="G2230" t="n">
        <v>120.18</v>
      </c>
      <c r="H2230" t="n">
        <v>1.65</v>
      </c>
      <c r="I2230" t="n">
        <v>12</v>
      </c>
      <c r="J2230" t="n">
        <v>277.82</v>
      </c>
      <c r="K2230" t="n">
        <v>57.72</v>
      </c>
      <c r="L2230" t="n">
        <v>25.75</v>
      </c>
      <c r="M2230" t="n">
        <v>10</v>
      </c>
      <c r="N2230" t="n">
        <v>74.34</v>
      </c>
      <c r="O2230" t="n">
        <v>34498.19</v>
      </c>
      <c r="P2230" t="n">
        <v>369.54</v>
      </c>
      <c r="Q2230" t="n">
        <v>452.59</v>
      </c>
      <c r="R2230" t="n">
        <v>72.68000000000001</v>
      </c>
      <c r="S2230" t="n">
        <v>57.64</v>
      </c>
      <c r="T2230" t="n">
        <v>5416.87</v>
      </c>
      <c r="U2230" t="n">
        <v>0.79</v>
      </c>
      <c r="V2230" t="n">
        <v>0.88</v>
      </c>
      <c r="W2230" t="n">
        <v>6.81</v>
      </c>
      <c r="X2230" t="n">
        <v>0.31</v>
      </c>
      <c r="Y2230" t="n">
        <v>1</v>
      </c>
      <c r="Z2230" t="n">
        <v>10</v>
      </c>
    </row>
    <row r="2231">
      <c r="A2231" t="n">
        <v>100</v>
      </c>
      <c r="B2231" t="n">
        <v>120</v>
      </c>
      <c r="C2231" t="inlineStr">
        <is>
          <t xml:space="preserve">CONCLUIDO	</t>
        </is>
      </c>
      <c r="D2231" t="n">
        <v>3.6644</v>
      </c>
      <c r="E2231" t="n">
        <v>27.29</v>
      </c>
      <c r="F2231" t="n">
        <v>24.03</v>
      </c>
      <c r="G2231" t="n">
        <v>120.17</v>
      </c>
      <c r="H2231" t="n">
        <v>1.66</v>
      </c>
      <c r="I2231" t="n">
        <v>12</v>
      </c>
      <c r="J2231" t="n">
        <v>278.31</v>
      </c>
      <c r="K2231" t="n">
        <v>57.72</v>
      </c>
      <c r="L2231" t="n">
        <v>26</v>
      </c>
      <c r="M2231" t="n">
        <v>10</v>
      </c>
      <c r="N2231" t="n">
        <v>74.58</v>
      </c>
      <c r="O2231" t="n">
        <v>34558.51</v>
      </c>
      <c r="P2231" t="n">
        <v>368.89</v>
      </c>
      <c r="Q2231" t="n">
        <v>452.59</v>
      </c>
      <c r="R2231" t="n">
        <v>72.44</v>
      </c>
      <c r="S2231" t="n">
        <v>57.64</v>
      </c>
      <c r="T2231" t="n">
        <v>5296.14</v>
      </c>
      <c r="U2231" t="n">
        <v>0.8</v>
      </c>
      <c r="V2231" t="n">
        <v>0.88</v>
      </c>
      <c r="W2231" t="n">
        <v>6.81</v>
      </c>
      <c r="X2231" t="n">
        <v>0.31</v>
      </c>
      <c r="Y2231" t="n">
        <v>1</v>
      </c>
      <c r="Z2231" t="n">
        <v>10</v>
      </c>
    </row>
    <row r="2232">
      <c r="A2232" t="n">
        <v>101</v>
      </c>
      <c r="B2232" t="n">
        <v>120</v>
      </c>
      <c r="C2232" t="inlineStr">
        <is>
          <t xml:space="preserve">CONCLUIDO	</t>
        </is>
      </c>
      <c r="D2232" t="n">
        <v>3.6622</v>
      </c>
      <c r="E2232" t="n">
        <v>27.31</v>
      </c>
      <c r="F2232" t="n">
        <v>24.05</v>
      </c>
      <c r="G2232" t="n">
        <v>120.25</v>
      </c>
      <c r="H2232" t="n">
        <v>1.68</v>
      </c>
      <c r="I2232" t="n">
        <v>12</v>
      </c>
      <c r="J2232" t="n">
        <v>278.79</v>
      </c>
      <c r="K2232" t="n">
        <v>57.72</v>
      </c>
      <c r="L2232" t="n">
        <v>26.25</v>
      </c>
      <c r="M2232" t="n">
        <v>10</v>
      </c>
      <c r="N2232" t="n">
        <v>74.81999999999999</v>
      </c>
      <c r="O2232" t="n">
        <v>34618.92</v>
      </c>
      <c r="P2232" t="n">
        <v>368.71</v>
      </c>
      <c r="Q2232" t="n">
        <v>452.57</v>
      </c>
      <c r="R2232" t="n">
        <v>72.7</v>
      </c>
      <c r="S2232" t="n">
        <v>57.64</v>
      </c>
      <c r="T2232" t="n">
        <v>5428.23</v>
      </c>
      <c r="U2232" t="n">
        <v>0.79</v>
      </c>
      <c r="V2232" t="n">
        <v>0.88</v>
      </c>
      <c r="W2232" t="n">
        <v>6.82</v>
      </c>
      <c r="X2232" t="n">
        <v>0.33</v>
      </c>
      <c r="Y2232" t="n">
        <v>1</v>
      </c>
      <c r="Z2232" t="n">
        <v>10</v>
      </c>
    </row>
    <row r="2233">
      <c r="A2233" t="n">
        <v>102</v>
      </c>
      <c r="B2233" t="n">
        <v>120</v>
      </c>
      <c r="C2233" t="inlineStr">
        <is>
          <t xml:space="preserve">CONCLUIDO	</t>
        </is>
      </c>
      <c r="D2233" t="n">
        <v>3.6742</v>
      </c>
      <c r="E2233" t="n">
        <v>27.22</v>
      </c>
      <c r="F2233" t="n">
        <v>24.01</v>
      </c>
      <c r="G2233" t="n">
        <v>130.95</v>
      </c>
      <c r="H2233" t="n">
        <v>1.69</v>
      </c>
      <c r="I2233" t="n">
        <v>11</v>
      </c>
      <c r="J2233" t="n">
        <v>279.29</v>
      </c>
      <c r="K2233" t="n">
        <v>57.72</v>
      </c>
      <c r="L2233" t="n">
        <v>26.5</v>
      </c>
      <c r="M2233" t="n">
        <v>9</v>
      </c>
      <c r="N2233" t="n">
        <v>75.06</v>
      </c>
      <c r="O2233" t="n">
        <v>34679.43</v>
      </c>
      <c r="P2233" t="n">
        <v>368.06</v>
      </c>
      <c r="Q2233" t="n">
        <v>452.58</v>
      </c>
      <c r="R2233" t="n">
        <v>71.64</v>
      </c>
      <c r="S2233" t="n">
        <v>57.64</v>
      </c>
      <c r="T2233" t="n">
        <v>4901.91</v>
      </c>
      <c r="U2233" t="n">
        <v>0.8</v>
      </c>
      <c r="V2233" t="n">
        <v>0.88</v>
      </c>
      <c r="W2233" t="n">
        <v>6.81</v>
      </c>
      <c r="X2233" t="n">
        <v>0.28</v>
      </c>
      <c r="Y2233" t="n">
        <v>1</v>
      </c>
      <c r="Z2233" t="n">
        <v>10</v>
      </c>
    </row>
    <row r="2234">
      <c r="A2234" t="n">
        <v>103</v>
      </c>
      <c r="B2234" t="n">
        <v>120</v>
      </c>
      <c r="C2234" t="inlineStr">
        <is>
          <t xml:space="preserve">CONCLUIDO	</t>
        </is>
      </c>
      <c r="D2234" t="n">
        <v>3.6756</v>
      </c>
      <c r="E2234" t="n">
        <v>27.21</v>
      </c>
      <c r="F2234" t="n">
        <v>24</v>
      </c>
      <c r="G2234" t="n">
        <v>130.89</v>
      </c>
      <c r="H2234" t="n">
        <v>1.7</v>
      </c>
      <c r="I2234" t="n">
        <v>11</v>
      </c>
      <c r="J2234" t="n">
        <v>279.78</v>
      </c>
      <c r="K2234" t="n">
        <v>57.72</v>
      </c>
      <c r="L2234" t="n">
        <v>26.75</v>
      </c>
      <c r="M2234" t="n">
        <v>9</v>
      </c>
      <c r="N2234" t="n">
        <v>75.3</v>
      </c>
      <c r="O2234" t="n">
        <v>34740.03</v>
      </c>
      <c r="P2234" t="n">
        <v>368.28</v>
      </c>
      <c r="Q2234" t="n">
        <v>452.6</v>
      </c>
      <c r="R2234" t="n">
        <v>71.15000000000001</v>
      </c>
      <c r="S2234" t="n">
        <v>57.64</v>
      </c>
      <c r="T2234" t="n">
        <v>4658.92</v>
      </c>
      <c r="U2234" t="n">
        <v>0.8100000000000001</v>
      </c>
      <c r="V2234" t="n">
        <v>0.88</v>
      </c>
      <c r="W2234" t="n">
        <v>6.81</v>
      </c>
      <c r="X2234" t="n">
        <v>0.27</v>
      </c>
      <c r="Y2234" t="n">
        <v>1</v>
      </c>
      <c r="Z2234" t="n">
        <v>10</v>
      </c>
    </row>
    <row r="2235">
      <c r="A2235" t="n">
        <v>104</v>
      </c>
      <c r="B2235" t="n">
        <v>120</v>
      </c>
      <c r="C2235" t="inlineStr">
        <is>
          <t xml:space="preserve">CONCLUIDO	</t>
        </is>
      </c>
      <c r="D2235" t="n">
        <v>3.674</v>
      </c>
      <c r="E2235" t="n">
        <v>27.22</v>
      </c>
      <c r="F2235" t="n">
        <v>24.01</v>
      </c>
      <c r="G2235" t="n">
        <v>130.96</v>
      </c>
      <c r="H2235" t="n">
        <v>1.72</v>
      </c>
      <c r="I2235" t="n">
        <v>11</v>
      </c>
      <c r="J2235" t="n">
        <v>280.27</v>
      </c>
      <c r="K2235" t="n">
        <v>57.72</v>
      </c>
      <c r="L2235" t="n">
        <v>27</v>
      </c>
      <c r="M2235" t="n">
        <v>9</v>
      </c>
      <c r="N2235" t="n">
        <v>75.54000000000001</v>
      </c>
      <c r="O2235" t="n">
        <v>34800.73</v>
      </c>
      <c r="P2235" t="n">
        <v>368.67</v>
      </c>
      <c r="Q2235" t="n">
        <v>452.6</v>
      </c>
      <c r="R2235" t="n">
        <v>71.45999999999999</v>
      </c>
      <c r="S2235" t="n">
        <v>57.64</v>
      </c>
      <c r="T2235" t="n">
        <v>4813.61</v>
      </c>
      <c r="U2235" t="n">
        <v>0.8100000000000001</v>
      </c>
      <c r="V2235" t="n">
        <v>0.88</v>
      </c>
      <c r="W2235" t="n">
        <v>6.82</v>
      </c>
      <c r="X2235" t="n">
        <v>0.28</v>
      </c>
      <c r="Y2235" t="n">
        <v>1</v>
      </c>
      <c r="Z2235" t="n">
        <v>10</v>
      </c>
    </row>
    <row r="2236">
      <c r="A2236" t="n">
        <v>105</v>
      </c>
      <c r="B2236" t="n">
        <v>120</v>
      </c>
      <c r="C2236" t="inlineStr">
        <is>
          <t xml:space="preserve">CONCLUIDO	</t>
        </is>
      </c>
      <c r="D2236" t="n">
        <v>3.6743</v>
      </c>
      <c r="E2236" t="n">
        <v>27.22</v>
      </c>
      <c r="F2236" t="n">
        <v>24.01</v>
      </c>
      <c r="G2236" t="n">
        <v>130.94</v>
      </c>
      <c r="H2236" t="n">
        <v>1.73</v>
      </c>
      <c r="I2236" t="n">
        <v>11</v>
      </c>
      <c r="J2236" t="n">
        <v>280.76</v>
      </c>
      <c r="K2236" t="n">
        <v>57.72</v>
      </c>
      <c r="L2236" t="n">
        <v>27.25</v>
      </c>
      <c r="M2236" t="n">
        <v>9</v>
      </c>
      <c r="N2236" t="n">
        <v>75.79000000000001</v>
      </c>
      <c r="O2236" t="n">
        <v>34861.53</v>
      </c>
      <c r="P2236" t="n">
        <v>368.9</v>
      </c>
      <c r="Q2236" t="n">
        <v>452.6</v>
      </c>
      <c r="R2236" t="n">
        <v>71.56999999999999</v>
      </c>
      <c r="S2236" t="n">
        <v>57.64</v>
      </c>
      <c r="T2236" t="n">
        <v>4869.71</v>
      </c>
      <c r="U2236" t="n">
        <v>0.8100000000000001</v>
      </c>
      <c r="V2236" t="n">
        <v>0.88</v>
      </c>
      <c r="W2236" t="n">
        <v>6.81</v>
      </c>
      <c r="X2236" t="n">
        <v>0.28</v>
      </c>
      <c r="Y2236" t="n">
        <v>1</v>
      </c>
      <c r="Z2236" t="n">
        <v>10</v>
      </c>
    </row>
    <row r="2237">
      <c r="A2237" t="n">
        <v>106</v>
      </c>
      <c r="B2237" t="n">
        <v>120</v>
      </c>
      <c r="C2237" t="inlineStr">
        <is>
          <t xml:space="preserve">CONCLUIDO	</t>
        </is>
      </c>
      <c r="D2237" t="n">
        <v>3.674</v>
      </c>
      <c r="E2237" t="n">
        <v>27.22</v>
      </c>
      <c r="F2237" t="n">
        <v>24.01</v>
      </c>
      <c r="G2237" t="n">
        <v>130.96</v>
      </c>
      <c r="H2237" t="n">
        <v>1.74</v>
      </c>
      <c r="I2237" t="n">
        <v>11</v>
      </c>
      <c r="J2237" t="n">
        <v>281.26</v>
      </c>
      <c r="K2237" t="n">
        <v>57.72</v>
      </c>
      <c r="L2237" t="n">
        <v>27.5</v>
      </c>
      <c r="M2237" t="n">
        <v>9</v>
      </c>
      <c r="N2237" t="n">
        <v>76.03</v>
      </c>
      <c r="O2237" t="n">
        <v>34922.42</v>
      </c>
      <c r="P2237" t="n">
        <v>369.19</v>
      </c>
      <c r="Q2237" t="n">
        <v>452.57</v>
      </c>
      <c r="R2237" t="n">
        <v>71.63</v>
      </c>
      <c r="S2237" t="n">
        <v>57.64</v>
      </c>
      <c r="T2237" t="n">
        <v>4898.86</v>
      </c>
      <c r="U2237" t="n">
        <v>0.8</v>
      </c>
      <c r="V2237" t="n">
        <v>0.88</v>
      </c>
      <c r="W2237" t="n">
        <v>6.81</v>
      </c>
      <c r="X2237" t="n">
        <v>0.28</v>
      </c>
      <c r="Y2237" t="n">
        <v>1</v>
      </c>
      <c r="Z2237" t="n">
        <v>10</v>
      </c>
    </row>
    <row r="2238">
      <c r="A2238" t="n">
        <v>107</v>
      </c>
      <c r="B2238" t="n">
        <v>120</v>
      </c>
      <c r="C2238" t="inlineStr">
        <is>
          <t xml:space="preserve">CONCLUIDO	</t>
        </is>
      </c>
      <c r="D2238" t="n">
        <v>3.6745</v>
      </c>
      <c r="E2238" t="n">
        <v>27.21</v>
      </c>
      <c r="F2238" t="n">
        <v>24</v>
      </c>
      <c r="G2238" t="n">
        <v>130.93</v>
      </c>
      <c r="H2238" t="n">
        <v>1.75</v>
      </c>
      <c r="I2238" t="n">
        <v>11</v>
      </c>
      <c r="J2238" t="n">
        <v>281.75</v>
      </c>
      <c r="K2238" t="n">
        <v>57.72</v>
      </c>
      <c r="L2238" t="n">
        <v>27.75</v>
      </c>
      <c r="M2238" t="n">
        <v>9</v>
      </c>
      <c r="N2238" t="n">
        <v>76.28</v>
      </c>
      <c r="O2238" t="n">
        <v>34983.41</v>
      </c>
      <c r="P2238" t="n">
        <v>368.89</v>
      </c>
      <c r="Q2238" t="n">
        <v>452.59</v>
      </c>
      <c r="R2238" t="n">
        <v>71.47</v>
      </c>
      <c r="S2238" t="n">
        <v>57.64</v>
      </c>
      <c r="T2238" t="n">
        <v>4817.01</v>
      </c>
      <c r="U2238" t="n">
        <v>0.8100000000000001</v>
      </c>
      <c r="V2238" t="n">
        <v>0.88</v>
      </c>
      <c r="W2238" t="n">
        <v>6.81</v>
      </c>
      <c r="X2238" t="n">
        <v>0.28</v>
      </c>
      <c r="Y2238" t="n">
        <v>1</v>
      </c>
      <c r="Z2238" t="n">
        <v>10</v>
      </c>
    </row>
    <row r="2239">
      <c r="A2239" t="n">
        <v>108</v>
      </c>
      <c r="B2239" t="n">
        <v>120</v>
      </c>
      <c r="C2239" t="inlineStr">
        <is>
          <t xml:space="preserve">CONCLUIDO	</t>
        </is>
      </c>
      <c r="D2239" t="n">
        <v>3.6728</v>
      </c>
      <c r="E2239" t="n">
        <v>27.23</v>
      </c>
      <c r="F2239" t="n">
        <v>24.02</v>
      </c>
      <c r="G2239" t="n">
        <v>131</v>
      </c>
      <c r="H2239" t="n">
        <v>1.77</v>
      </c>
      <c r="I2239" t="n">
        <v>11</v>
      </c>
      <c r="J2239" t="n">
        <v>282.25</v>
      </c>
      <c r="K2239" t="n">
        <v>57.72</v>
      </c>
      <c r="L2239" t="n">
        <v>28</v>
      </c>
      <c r="M2239" t="n">
        <v>9</v>
      </c>
      <c r="N2239" t="n">
        <v>76.52</v>
      </c>
      <c r="O2239" t="n">
        <v>35044.49</v>
      </c>
      <c r="P2239" t="n">
        <v>368.92</v>
      </c>
      <c r="Q2239" t="n">
        <v>452.59</v>
      </c>
      <c r="R2239" t="n">
        <v>71.86</v>
      </c>
      <c r="S2239" t="n">
        <v>57.64</v>
      </c>
      <c r="T2239" t="n">
        <v>5014.57</v>
      </c>
      <c r="U2239" t="n">
        <v>0.8</v>
      </c>
      <c r="V2239" t="n">
        <v>0.88</v>
      </c>
      <c r="W2239" t="n">
        <v>6.81</v>
      </c>
      <c r="X2239" t="n">
        <v>0.29</v>
      </c>
      <c r="Y2239" t="n">
        <v>1</v>
      </c>
      <c r="Z2239" t="n">
        <v>10</v>
      </c>
    </row>
    <row r="2240">
      <c r="A2240" t="n">
        <v>109</v>
      </c>
      <c r="B2240" t="n">
        <v>120</v>
      </c>
      <c r="C2240" t="inlineStr">
        <is>
          <t xml:space="preserve">CONCLUIDO	</t>
        </is>
      </c>
      <c r="D2240" t="n">
        <v>3.6741</v>
      </c>
      <c r="E2240" t="n">
        <v>27.22</v>
      </c>
      <c r="F2240" t="n">
        <v>24.01</v>
      </c>
      <c r="G2240" t="n">
        <v>130.95</v>
      </c>
      <c r="H2240" t="n">
        <v>1.78</v>
      </c>
      <c r="I2240" t="n">
        <v>11</v>
      </c>
      <c r="J2240" t="n">
        <v>282.74</v>
      </c>
      <c r="K2240" t="n">
        <v>57.72</v>
      </c>
      <c r="L2240" t="n">
        <v>28.25</v>
      </c>
      <c r="M2240" t="n">
        <v>9</v>
      </c>
      <c r="N2240" t="n">
        <v>76.77</v>
      </c>
      <c r="O2240" t="n">
        <v>35105.68</v>
      </c>
      <c r="P2240" t="n">
        <v>368.97</v>
      </c>
      <c r="Q2240" t="n">
        <v>452.57</v>
      </c>
      <c r="R2240" t="n">
        <v>71.41</v>
      </c>
      <c r="S2240" t="n">
        <v>57.64</v>
      </c>
      <c r="T2240" t="n">
        <v>4788.39</v>
      </c>
      <c r="U2240" t="n">
        <v>0.8100000000000001</v>
      </c>
      <c r="V2240" t="n">
        <v>0.88</v>
      </c>
      <c r="W2240" t="n">
        <v>6.82</v>
      </c>
      <c r="X2240" t="n">
        <v>0.28</v>
      </c>
      <c r="Y2240" t="n">
        <v>1</v>
      </c>
      <c r="Z2240" t="n">
        <v>10</v>
      </c>
    </row>
    <row r="2241">
      <c r="A2241" t="n">
        <v>110</v>
      </c>
      <c r="B2241" t="n">
        <v>120</v>
      </c>
      <c r="C2241" t="inlineStr">
        <is>
          <t xml:space="preserve">CONCLUIDO	</t>
        </is>
      </c>
      <c r="D2241" t="n">
        <v>3.6749</v>
      </c>
      <c r="E2241" t="n">
        <v>27.21</v>
      </c>
      <c r="F2241" t="n">
        <v>24</v>
      </c>
      <c r="G2241" t="n">
        <v>130.92</v>
      </c>
      <c r="H2241" t="n">
        <v>1.79</v>
      </c>
      <c r="I2241" t="n">
        <v>11</v>
      </c>
      <c r="J2241" t="n">
        <v>283.24</v>
      </c>
      <c r="K2241" t="n">
        <v>57.72</v>
      </c>
      <c r="L2241" t="n">
        <v>28.5</v>
      </c>
      <c r="M2241" t="n">
        <v>9</v>
      </c>
      <c r="N2241" t="n">
        <v>77.01000000000001</v>
      </c>
      <c r="O2241" t="n">
        <v>35166.96</v>
      </c>
      <c r="P2241" t="n">
        <v>368.69</v>
      </c>
      <c r="Q2241" t="n">
        <v>452.63</v>
      </c>
      <c r="R2241" t="n">
        <v>71.42</v>
      </c>
      <c r="S2241" t="n">
        <v>57.64</v>
      </c>
      <c r="T2241" t="n">
        <v>4794.34</v>
      </c>
      <c r="U2241" t="n">
        <v>0.8100000000000001</v>
      </c>
      <c r="V2241" t="n">
        <v>0.88</v>
      </c>
      <c r="W2241" t="n">
        <v>6.81</v>
      </c>
      <c r="X2241" t="n">
        <v>0.28</v>
      </c>
      <c r="Y2241" t="n">
        <v>1</v>
      </c>
      <c r="Z2241" t="n">
        <v>10</v>
      </c>
    </row>
    <row r="2242">
      <c r="A2242" t="n">
        <v>111</v>
      </c>
      <c r="B2242" t="n">
        <v>120</v>
      </c>
      <c r="C2242" t="inlineStr">
        <is>
          <t xml:space="preserve">CONCLUIDO	</t>
        </is>
      </c>
      <c r="D2242" t="n">
        <v>3.6734</v>
      </c>
      <c r="E2242" t="n">
        <v>27.22</v>
      </c>
      <c r="F2242" t="n">
        <v>24.01</v>
      </c>
      <c r="G2242" t="n">
        <v>130.98</v>
      </c>
      <c r="H2242" t="n">
        <v>1.8</v>
      </c>
      <c r="I2242" t="n">
        <v>11</v>
      </c>
      <c r="J2242" t="n">
        <v>283.74</v>
      </c>
      <c r="K2242" t="n">
        <v>57.72</v>
      </c>
      <c r="L2242" t="n">
        <v>28.75</v>
      </c>
      <c r="M2242" t="n">
        <v>9</v>
      </c>
      <c r="N2242" t="n">
        <v>77.26000000000001</v>
      </c>
      <c r="O2242" t="n">
        <v>35228.34</v>
      </c>
      <c r="P2242" t="n">
        <v>368.49</v>
      </c>
      <c r="Q2242" t="n">
        <v>452.59</v>
      </c>
      <c r="R2242" t="n">
        <v>71.59999999999999</v>
      </c>
      <c r="S2242" t="n">
        <v>57.64</v>
      </c>
      <c r="T2242" t="n">
        <v>4884.88</v>
      </c>
      <c r="U2242" t="n">
        <v>0.8100000000000001</v>
      </c>
      <c r="V2242" t="n">
        <v>0.88</v>
      </c>
      <c r="W2242" t="n">
        <v>6.82</v>
      </c>
      <c r="X2242" t="n">
        <v>0.29</v>
      </c>
      <c r="Y2242" t="n">
        <v>1</v>
      </c>
      <c r="Z2242" t="n">
        <v>10</v>
      </c>
    </row>
    <row r="2243">
      <c r="A2243" t="n">
        <v>112</v>
      </c>
      <c r="B2243" t="n">
        <v>120</v>
      </c>
      <c r="C2243" t="inlineStr">
        <is>
          <t xml:space="preserve">CONCLUIDO	</t>
        </is>
      </c>
      <c r="D2243" t="n">
        <v>3.674</v>
      </c>
      <c r="E2243" t="n">
        <v>27.22</v>
      </c>
      <c r="F2243" t="n">
        <v>24.01</v>
      </c>
      <c r="G2243" t="n">
        <v>130.95</v>
      </c>
      <c r="H2243" t="n">
        <v>1.82</v>
      </c>
      <c r="I2243" t="n">
        <v>11</v>
      </c>
      <c r="J2243" t="n">
        <v>284.23</v>
      </c>
      <c r="K2243" t="n">
        <v>57.72</v>
      </c>
      <c r="L2243" t="n">
        <v>29</v>
      </c>
      <c r="M2243" t="n">
        <v>9</v>
      </c>
      <c r="N2243" t="n">
        <v>77.51000000000001</v>
      </c>
      <c r="O2243" t="n">
        <v>35289.82</v>
      </c>
      <c r="P2243" t="n">
        <v>367.5</v>
      </c>
      <c r="Q2243" t="n">
        <v>452.58</v>
      </c>
      <c r="R2243" t="n">
        <v>71.64</v>
      </c>
      <c r="S2243" t="n">
        <v>57.64</v>
      </c>
      <c r="T2243" t="n">
        <v>4901.7</v>
      </c>
      <c r="U2243" t="n">
        <v>0.8</v>
      </c>
      <c r="V2243" t="n">
        <v>0.88</v>
      </c>
      <c r="W2243" t="n">
        <v>6.81</v>
      </c>
      <c r="X2243" t="n">
        <v>0.28</v>
      </c>
      <c r="Y2243" t="n">
        <v>1</v>
      </c>
      <c r="Z2243" t="n">
        <v>10</v>
      </c>
    </row>
    <row r="2244">
      <c r="A2244" t="n">
        <v>113</v>
      </c>
      <c r="B2244" t="n">
        <v>120</v>
      </c>
      <c r="C2244" t="inlineStr">
        <is>
          <t xml:space="preserve">CONCLUIDO	</t>
        </is>
      </c>
      <c r="D2244" t="n">
        <v>3.6842</v>
      </c>
      <c r="E2244" t="n">
        <v>27.14</v>
      </c>
      <c r="F2244" t="n">
        <v>23.98</v>
      </c>
      <c r="G2244" t="n">
        <v>143.87</v>
      </c>
      <c r="H2244" t="n">
        <v>1.83</v>
      </c>
      <c r="I2244" t="n">
        <v>10</v>
      </c>
      <c r="J2244" t="n">
        <v>284.73</v>
      </c>
      <c r="K2244" t="n">
        <v>57.72</v>
      </c>
      <c r="L2244" t="n">
        <v>29.25</v>
      </c>
      <c r="M2244" t="n">
        <v>8</v>
      </c>
      <c r="N2244" t="n">
        <v>77.76000000000001</v>
      </c>
      <c r="O2244" t="n">
        <v>35351.4</v>
      </c>
      <c r="P2244" t="n">
        <v>366.93</v>
      </c>
      <c r="Q2244" t="n">
        <v>452.55</v>
      </c>
      <c r="R2244" t="n">
        <v>70.61</v>
      </c>
      <c r="S2244" t="n">
        <v>57.64</v>
      </c>
      <c r="T2244" t="n">
        <v>4393.69</v>
      </c>
      <c r="U2244" t="n">
        <v>0.82</v>
      </c>
      <c r="V2244" t="n">
        <v>0.88</v>
      </c>
      <c r="W2244" t="n">
        <v>6.81</v>
      </c>
      <c r="X2244" t="n">
        <v>0.25</v>
      </c>
      <c r="Y2244" t="n">
        <v>1</v>
      </c>
      <c r="Z2244" t="n">
        <v>10</v>
      </c>
    </row>
    <row r="2245">
      <c r="A2245" t="n">
        <v>114</v>
      </c>
      <c r="B2245" t="n">
        <v>120</v>
      </c>
      <c r="C2245" t="inlineStr">
        <is>
          <t xml:space="preserve">CONCLUIDO	</t>
        </is>
      </c>
      <c r="D2245" t="n">
        <v>3.6828</v>
      </c>
      <c r="E2245" t="n">
        <v>27.15</v>
      </c>
      <c r="F2245" t="n">
        <v>23.99</v>
      </c>
      <c r="G2245" t="n">
        <v>143.93</v>
      </c>
      <c r="H2245" t="n">
        <v>1.84</v>
      </c>
      <c r="I2245" t="n">
        <v>10</v>
      </c>
      <c r="J2245" t="n">
        <v>285.23</v>
      </c>
      <c r="K2245" t="n">
        <v>57.72</v>
      </c>
      <c r="L2245" t="n">
        <v>29.5</v>
      </c>
      <c r="M2245" t="n">
        <v>8</v>
      </c>
      <c r="N2245" t="n">
        <v>78.01000000000001</v>
      </c>
      <c r="O2245" t="n">
        <v>35413.08</v>
      </c>
      <c r="P2245" t="n">
        <v>367.43</v>
      </c>
      <c r="Q2245" t="n">
        <v>452.56</v>
      </c>
      <c r="R2245" t="n">
        <v>70.95999999999999</v>
      </c>
      <c r="S2245" t="n">
        <v>57.64</v>
      </c>
      <c r="T2245" t="n">
        <v>4566.58</v>
      </c>
      <c r="U2245" t="n">
        <v>0.8100000000000001</v>
      </c>
      <c r="V2245" t="n">
        <v>0.88</v>
      </c>
      <c r="W2245" t="n">
        <v>6.81</v>
      </c>
      <c r="X2245" t="n">
        <v>0.27</v>
      </c>
      <c r="Y2245" t="n">
        <v>1</v>
      </c>
      <c r="Z2245" t="n">
        <v>10</v>
      </c>
    </row>
    <row r="2246">
      <c r="A2246" t="n">
        <v>115</v>
      </c>
      <c r="B2246" t="n">
        <v>120</v>
      </c>
      <c r="C2246" t="inlineStr">
        <is>
          <t xml:space="preserve">CONCLUIDO	</t>
        </is>
      </c>
      <c r="D2246" t="n">
        <v>3.6855</v>
      </c>
      <c r="E2246" t="n">
        <v>27.13</v>
      </c>
      <c r="F2246" t="n">
        <v>23.97</v>
      </c>
      <c r="G2246" t="n">
        <v>143.81</v>
      </c>
      <c r="H2246" t="n">
        <v>1.85</v>
      </c>
      <c r="I2246" t="n">
        <v>10</v>
      </c>
      <c r="J2246" t="n">
        <v>285.73</v>
      </c>
      <c r="K2246" t="n">
        <v>57.72</v>
      </c>
      <c r="L2246" t="n">
        <v>29.75</v>
      </c>
      <c r="M2246" t="n">
        <v>8</v>
      </c>
      <c r="N2246" t="n">
        <v>78.26000000000001</v>
      </c>
      <c r="O2246" t="n">
        <v>35474.86</v>
      </c>
      <c r="P2246" t="n">
        <v>367.32</v>
      </c>
      <c r="Q2246" t="n">
        <v>452.56</v>
      </c>
      <c r="R2246" t="n">
        <v>70.29000000000001</v>
      </c>
      <c r="S2246" t="n">
        <v>57.64</v>
      </c>
      <c r="T2246" t="n">
        <v>4234.58</v>
      </c>
      <c r="U2246" t="n">
        <v>0.82</v>
      </c>
      <c r="V2246" t="n">
        <v>0.88</v>
      </c>
      <c r="W2246" t="n">
        <v>6.81</v>
      </c>
      <c r="X2246" t="n">
        <v>0.24</v>
      </c>
      <c r="Y2246" t="n">
        <v>1</v>
      </c>
      <c r="Z2246" t="n">
        <v>10</v>
      </c>
    </row>
    <row r="2247">
      <c r="A2247" t="n">
        <v>116</v>
      </c>
      <c r="B2247" t="n">
        <v>120</v>
      </c>
      <c r="C2247" t="inlineStr">
        <is>
          <t xml:space="preserve">CONCLUIDO	</t>
        </is>
      </c>
      <c r="D2247" t="n">
        <v>3.6847</v>
      </c>
      <c r="E2247" t="n">
        <v>27.14</v>
      </c>
      <c r="F2247" t="n">
        <v>23.97</v>
      </c>
      <c r="G2247" t="n">
        <v>143.85</v>
      </c>
      <c r="H2247" t="n">
        <v>1.87</v>
      </c>
      <c r="I2247" t="n">
        <v>10</v>
      </c>
      <c r="J2247" t="n">
        <v>286.24</v>
      </c>
      <c r="K2247" t="n">
        <v>57.72</v>
      </c>
      <c r="L2247" t="n">
        <v>30</v>
      </c>
      <c r="M2247" t="n">
        <v>8</v>
      </c>
      <c r="N2247" t="n">
        <v>78.51000000000001</v>
      </c>
      <c r="O2247" t="n">
        <v>35536.74</v>
      </c>
      <c r="P2247" t="n">
        <v>367.66</v>
      </c>
      <c r="Q2247" t="n">
        <v>452.6</v>
      </c>
      <c r="R2247" t="n">
        <v>70.47</v>
      </c>
      <c r="S2247" t="n">
        <v>57.64</v>
      </c>
      <c r="T2247" t="n">
        <v>4320.71</v>
      </c>
      <c r="U2247" t="n">
        <v>0.82</v>
      </c>
      <c r="V2247" t="n">
        <v>0.88</v>
      </c>
      <c r="W2247" t="n">
        <v>6.81</v>
      </c>
      <c r="X2247" t="n">
        <v>0.25</v>
      </c>
      <c r="Y2247" t="n">
        <v>1</v>
      </c>
      <c r="Z2247" t="n">
        <v>10</v>
      </c>
    </row>
    <row r="2248">
      <c r="A2248" t="n">
        <v>117</v>
      </c>
      <c r="B2248" t="n">
        <v>120</v>
      </c>
      <c r="C2248" t="inlineStr">
        <is>
          <t xml:space="preserve">CONCLUIDO	</t>
        </is>
      </c>
      <c r="D2248" t="n">
        <v>3.6836</v>
      </c>
      <c r="E2248" t="n">
        <v>27.15</v>
      </c>
      <c r="F2248" t="n">
        <v>23.98</v>
      </c>
      <c r="G2248" t="n">
        <v>143.9</v>
      </c>
      <c r="H2248" t="n">
        <v>1.88</v>
      </c>
      <c r="I2248" t="n">
        <v>10</v>
      </c>
      <c r="J2248" t="n">
        <v>286.74</v>
      </c>
      <c r="K2248" t="n">
        <v>57.72</v>
      </c>
      <c r="L2248" t="n">
        <v>30.25</v>
      </c>
      <c r="M2248" t="n">
        <v>8</v>
      </c>
      <c r="N2248" t="n">
        <v>78.77</v>
      </c>
      <c r="O2248" t="n">
        <v>35598.85</v>
      </c>
      <c r="P2248" t="n">
        <v>367.84</v>
      </c>
      <c r="Q2248" t="n">
        <v>452.61</v>
      </c>
      <c r="R2248" t="n">
        <v>70.89</v>
      </c>
      <c r="S2248" t="n">
        <v>57.64</v>
      </c>
      <c r="T2248" t="n">
        <v>4533.69</v>
      </c>
      <c r="U2248" t="n">
        <v>0.8100000000000001</v>
      </c>
      <c r="V2248" t="n">
        <v>0.88</v>
      </c>
      <c r="W2248" t="n">
        <v>6.81</v>
      </c>
      <c r="X2248" t="n">
        <v>0.26</v>
      </c>
      <c r="Y2248" t="n">
        <v>1</v>
      </c>
      <c r="Z2248" t="n">
        <v>10</v>
      </c>
    </row>
    <row r="2249">
      <c r="A2249" t="n">
        <v>118</v>
      </c>
      <c r="B2249" t="n">
        <v>120</v>
      </c>
      <c r="C2249" t="inlineStr">
        <is>
          <t xml:space="preserve">CONCLUIDO	</t>
        </is>
      </c>
      <c r="D2249" t="n">
        <v>3.6833</v>
      </c>
      <c r="E2249" t="n">
        <v>27.15</v>
      </c>
      <c r="F2249" t="n">
        <v>23.99</v>
      </c>
      <c r="G2249" t="n">
        <v>143.91</v>
      </c>
      <c r="H2249" t="n">
        <v>1.89</v>
      </c>
      <c r="I2249" t="n">
        <v>10</v>
      </c>
      <c r="J2249" t="n">
        <v>287.24</v>
      </c>
      <c r="K2249" t="n">
        <v>57.72</v>
      </c>
      <c r="L2249" t="n">
        <v>30.5</v>
      </c>
      <c r="M2249" t="n">
        <v>8</v>
      </c>
      <c r="N2249" t="n">
        <v>79.02</v>
      </c>
      <c r="O2249" t="n">
        <v>35660.94</v>
      </c>
      <c r="P2249" t="n">
        <v>368.18</v>
      </c>
      <c r="Q2249" t="n">
        <v>452.56</v>
      </c>
      <c r="R2249" t="n">
        <v>70.75</v>
      </c>
      <c r="S2249" t="n">
        <v>57.64</v>
      </c>
      <c r="T2249" t="n">
        <v>4464.57</v>
      </c>
      <c r="U2249" t="n">
        <v>0.8100000000000001</v>
      </c>
      <c r="V2249" t="n">
        <v>0.88</v>
      </c>
      <c r="W2249" t="n">
        <v>6.81</v>
      </c>
      <c r="X2249" t="n">
        <v>0.26</v>
      </c>
      <c r="Y2249" t="n">
        <v>1</v>
      </c>
      <c r="Z2249" t="n">
        <v>10</v>
      </c>
    </row>
    <row r="2250">
      <c r="A2250" t="n">
        <v>119</v>
      </c>
      <c r="B2250" t="n">
        <v>120</v>
      </c>
      <c r="C2250" t="inlineStr">
        <is>
          <t xml:space="preserve">CONCLUIDO	</t>
        </is>
      </c>
      <c r="D2250" t="n">
        <v>3.6838</v>
      </c>
      <c r="E2250" t="n">
        <v>27.15</v>
      </c>
      <c r="F2250" t="n">
        <v>23.98</v>
      </c>
      <c r="G2250" t="n">
        <v>143.89</v>
      </c>
      <c r="H2250" t="n">
        <v>1.9</v>
      </c>
      <c r="I2250" t="n">
        <v>10</v>
      </c>
      <c r="J2250" t="n">
        <v>287.75</v>
      </c>
      <c r="K2250" t="n">
        <v>57.72</v>
      </c>
      <c r="L2250" t="n">
        <v>30.75</v>
      </c>
      <c r="M2250" t="n">
        <v>8</v>
      </c>
      <c r="N2250" t="n">
        <v>79.27</v>
      </c>
      <c r="O2250" t="n">
        <v>35723.13</v>
      </c>
      <c r="P2250" t="n">
        <v>368.2</v>
      </c>
      <c r="Q2250" t="n">
        <v>452.63</v>
      </c>
      <c r="R2250" t="n">
        <v>70.64</v>
      </c>
      <c r="S2250" t="n">
        <v>57.64</v>
      </c>
      <c r="T2250" t="n">
        <v>4409.09</v>
      </c>
      <c r="U2250" t="n">
        <v>0.82</v>
      </c>
      <c r="V2250" t="n">
        <v>0.88</v>
      </c>
      <c r="W2250" t="n">
        <v>6.81</v>
      </c>
      <c r="X2250" t="n">
        <v>0.26</v>
      </c>
      <c r="Y2250" t="n">
        <v>1</v>
      </c>
      <c r="Z2250" t="n">
        <v>10</v>
      </c>
    </row>
    <row r="2251">
      <c r="A2251" t="n">
        <v>120</v>
      </c>
      <c r="B2251" t="n">
        <v>120</v>
      </c>
      <c r="C2251" t="inlineStr">
        <is>
          <t xml:space="preserve">CONCLUIDO	</t>
        </is>
      </c>
      <c r="D2251" t="n">
        <v>3.6846</v>
      </c>
      <c r="E2251" t="n">
        <v>27.14</v>
      </c>
      <c r="F2251" t="n">
        <v>23.98</v>
      </c>
      <c r="G2251" t="n">
        <v>143.85</v>
      </c>
      <c r="H2251" t="n">
        <v>1.92</v>
      </c>
      <c r="I2251" t="n">
        <v>10</v>
      </c>
      <c r="J2251" t="n">
        <v>288.25</v>
      </c>
      <c r="K2251" t="n">
        <v>57.72</v>
      </c>
      <c r="L2251" t="n">
        <v>31</v>
      </c>
      <c r="M2251" t="n">
        <v>8</v>
      </c>
      <c r="N2251" t="n">
        <v>79.53</v>
      </c>
      <c r="O2251" t="n">
        <v>35785.42</v>
      </c>
      <c r="P2251" t="n">
        <v>368.02</v>
      </c>
      <c r="Q2251" t="n">
        <v>452.55</v>
      </c>
      <c r="R2251" t="n">
        <v>70.44</v>
      </c>
      <c r="S2251" t="n">
        <v>57.64</v>
      </c>
      <c r="T2251" t="n">
        <v>4308.8</v>
      </c>
      <c r="U2251" t="n">
        <v>0.82</v>
      </c>
      <c r="V2251" t="n">
        <v>0.88</v>
      </c>
      <c r="W2251" t="n">
        <v>6.81</v>
      </c>
      <c r="X2251" t="n">
        <v>0.25</v>
      </c>
      <c r="Y2251" t="n">
        <v>1</v>
      </c>
      <c r="Z2251" t="n">
        <v>10</v>
      </c>
    </row>
    <row r="2252">
      <c r="A2252" t="n">
        <v>121</v>
      </c>
      <c r="B2252" t="n">
        <v>120</v>
      </c>
      <c r="C2252" t="inlineStr">
        <is>
          <t xml:space="preserve">CONCLUIDO	</t>
        </is>
      </c>
      <c r="D2252" t="n">
        <v>3.6833</v>
      </c>
      <c r="E2252" t="n">
        <v>27.15</v>
      </c>
      <c r="F2252" t="n">
        <v>23.99</v>
      </c>
      <c r="G2252" t="n">
        <v>143.91</v>
      </c>
      <c r="H2252" t="n">
        <v>1.93</v>
      </c>
      <c r="I2252" t="n">
        <v>10</v>
      </c>
      <c r="J2252" t="n">
        <v>288.76</v>
      </c>
      <c r="K2252" t="n">
        <v>57.72</v>
      </c>
      <c r="L2252" t="n">
        <v>31.25</v>
      </c>
      <c r="M2252" t="n">
        <v>8</v>
      </c>
      <c r="N2252" t="n">
        <v>79.78</v>
      </c>
      <c r="O2252" t="n">
        <v>35847.82</v>
      </c>
      <c r="P2252" t="n">
        <v>368.07</v>
      </c>
      <c r="Q2252" t="n">
        <v>452.57</v>
      </c>
      <c r="R2252" t="n">
        <v>70.87</v>
      </c>
      <c r="S2252" t="n">
        <v>57.64</v>
      </c>
      <c r="T2252" t="n">
        <v>4521.43</v>
      </c>
      <c r="U2252" t="n">
        <v>0.8100000000000001</v>
      </c>
      <c r="V2252" t="n">
        <v>0.88</v>
      </c>
      <c r="W2252" t="n">
        <v>6.81</v>
      </c>
      <c r="X2252" t="n">
        <v>0.26</v>
      </c>
      <c r="Y2252" t="n">
        <v>1</v>
      </c>
      <c r="Z2252" t="n">
        <v>10</v>
      </c>
    </row>
    <row r="2253">
      <c r="A2253" t="n">
        <v>122</v>
      </c>
      <c r="B2253" t="n">
        <v>120</v>
      </c>
      <c r="C2253" t="inlineStr">
        <is>
          <t xml:space="preserve">CONCLUIDO	</t>
        </is>
      </c>
      <c r="D2253" t="n">
        <v>3.6834</v>
      </c>
      <c r="E2253" t="n">
        <v>27.15</v>
      </c>
      <c r="F2253" t="n">
        <v>23.98</v>
      </c>
      <c r="G2253" t="n">
        <v>143.91</v>
      </c>
      <c r="H2253" t="n">
        <v>1.94</v>
      </c>
      <c r="I2253" t="n">
        <v>10</v>
      </c>
      <c r="J2253" t="n">
        <v>289.27</v>
      </c>
      <c r="K2253" t="n">
        <v>57.72</v>
      </c>
      <c r="L2253" t="n">
        <v>31.5</v>
      </c>
      <c r="M2253" t="n">
        <v>8</v>
      </c>
      <c r="N2253" t="n">
        <v>80.04000000000001</v>
      </c>
      <c r="O2253" t="n">
        <v>35910.33</v>
      </c>
      <c r="P2253" t="n">
        <v>367.96</v>
      </c>
      <c r="Q2253" t="n">
        <v>452.56</v>
      </c>
      <c r="R2253" t="n">
        <v>70.98</v>
      </c>
      <c r="S2253" t="n">
        <v>57.64</v>
      </c>
      <c r="T2253" t="n">
        <v>4579.72</v>
      </c>
      <c r="U2253" t="n">
        <v>0.8100000000000001</v>
      </c>
      <c r="V2253" t="n">
        <v>0.88</v>
      </c>
      <c r="W2253" t="n">
        <v>6.81</v>
      </c>
      <c r="X2253" t="n">
        <v>0.26</v>
      </c>
      <c r="Y2253" t="n">
        <v>1</v>
      </c>
      <c r="Z2253" t="n">
        <v>10</v>
      </c>
    </row>
    <row r="2254">
      <c r="A2254" t="n">
        <v>123</v>
      </c>
      <c r="B2254" t="n">
        <v>120</v>
      </c>
      <c r="C2254" t="inlineStr">
        <is>
          <t xml:space="preserve">CONCLUIDO	</t>
        </is>
      </c>
      <c r="D2254" t="n">
        <v>3.6841</v>
      </c>
      <c r="E2254" t="n">
        <v>27.14</v>
      </c>
      <c r="F2254" t="n">
        <v>23.98</v>
      </c>
      <c r="G2254" t="n">
        <v>143.88</v>
      </c>
      <c r="H2254" t="n">
        <v>1.95</v>
      </c>
      <c r="I2254" t="n">
        <v>10</v>
      </c>
      <c r="J2254" t="n">
        <v>289.77</v>
      </c>
      <c r="K2254" t="n">
        <v>57.72</v>
      </c>
      <c r="L2254" t="n">
        <v>31.75</v>
      </c>
      <c r="M2254" t="n">
        <v>8</v>
      </c>
      <c r="N2254" t="n">
        <v>80.3</v>
      </c>
      <c r="O2254" t="n">
        <v>35972.93</v>
      </c>
      <c r="P2254" t="n">
        <v>367.28</v>
      </c>
      <c r="Q2254" t="n">
        <v>452.55</v>
      </c>
      <c r="R2254" t="n">
        <v>70.64</v>
      </c>
      <c r="S2254" t="n">
        <v>57.64</v>
      </c>
      <c r="T2254" t="n">
        <v>4408.05</v>
      </c>
      <c r="U2254" t="n">
        <v>0.82</v>
      </c>
      <c r="V2254" t="n">
        <v>0.88</v>
      </c>
      <c r="W2254" t="n">
        <v>6.81</v>
      </c>
      <c r="X2254" t="n">
        <v>0.26</v>
      </c>
      <c r="Y2254" t="n">
        <v>1</v>
      </c>
      <c r="Z2254" t="n">
        <v>10</v>
      </c>
    </row>
    <row r="2255">
      <c r="A2255" t="n">
        <v>124</v>
      </c>
      <c r="B2255" t="n">
        <v>120</v>
      </c>
      <c r="C2255" t="inlineStr">
        <is>
          <t xml:space="preserve">CONCLUIDO	</t>
        </is>
      </c>
      <c r="D2255" t="n">
        <v>3.6827</v>
      </c>
      <c r="E2255" t="n">
        <v>27.15</v>
      </c>
      <c r="F2255" t="n">
        <v>23.99</v>
      </c>
      <c r="G2255" t="n">
        <v>143.94</v>
      </c>
      <c r="H2255" t="n">
        <v>1.96</v>
      </c>
      <c r="I2255" t="n">
        <v>10</v>
      </c>
      <c r="J2255" t="n">
        <v>290.28</v>
      </c>
      <c r="K2255" t="n">
        <v>57.72</v>
      </c>
      <c r="L2255" t="n">
        <v>32</v>
      </c>
      <c r="M2255" t="n">
        <v>8</v>
      </c>
      <c r="N2255" t="n">
        <v>80.56</v>
      </c>
      <c r="O2255" t="n">
        <v>36035.65</v>
      </c>
      <c r="P2255" t="n">
        <v>367.38</v>
      </c>
      <c r="Q2255" t="n">
        <v>452.57</v>
      </c>
      <c r="R2255" t="n">
        <v>70.97</v>
      </c>
      <c r="S2255" t="n">
        <v>57.64</v>
      </c>
      <c r="T2255" t="n">
        <v>4572.51</v>
      </c>
      <c r="U2255" t="n">
        <v>0.8100000000000001</v>
      </c>
      <c r="V2255" t="n">
        <v>0.88</v>
      </c>
      <c r="W2255" t="n">
        <v>6.81</v>
      </c>
      <c r="X2255" t="n">
        <v>0.26</v>
      </c>
      <c r="Y2255" t="n">
        <v>1</v>
      </c>
      <c r="Z2255" t="n">
        <v>10</v>
      </c>
    </row>
    <row r="2256">
      <c r="A2256" t="n">
        <v>125</v>
      </c>
      <c r="B2256" t="n">
        <v>120</v>
      </c>
      <c r="C2256" t="inlineStr">
        <is>
          <t xml:space="preserve">CONCLUIDO	</t>
        </is>
      </c>
      <c r="D2256" t="n">
        <v>3.6837</v>
      </c>
      <c r="E2256" t="n">
        <v>27.15</v>
      </c>
      <c r="F2256" t="n">
        <v>23.98</v>
      </c>
      <c r="G2256" t="n">
        <v>143.89</v>
      </c>
      <c r="H2256" t="n">
        <v>1.97</v>
      </c>
      <c r="I2256" t="n">
        <v>10</v>
      </c>
      <c r="J2256" t="n">
        <v>290.79</v>
      </c>
      <c r="K2256" t="n">
        <v>57.72</v>
      </c>
      <c r="L2256" t="n">
        <v>32.25</v>
      </c>
      <c r="M2256" t="n">
        <v>8</v>
      </c>
      <c r="N2256" t="n">
        <v>80.81999999999999</v>
      </c>
      <c r="O2256" t="n">
        <v>36098.46</v>
      </c>
      <c r="P2256" t="n">
        <v>366.37</v>
      </c>
      <c r="Q2256" t="n">
        <v>452.61</v>
      </c>
      <c r="R2256" t="n">
        <v>70.69</v>
      </c>
      <c r="S2256" t="n">
        <v>57.64</v>
      </c>
      <c r="T2256" t="n">
        <v>4433.88</v>
      </c>
      <c r="U2256" t="n">
        <v>0.82</v>
      </c>
      <c r="V2256" t="n">
        <v>0.88</v>
      </c>
      <c r="W2256" t="n">
        <v>6.81</v>
      </c>
      <c r="X2256" t="n">
        <v>0.26</v>
      </c>
      <c r="Y2256" t="n">
        <v>1</v>
      </c>
      <c r="Z2256" t="n">
        <v>10</v>
      </c>
    </row>
    <row r="2257">
      <c r="A2257" t="n">
        <v>126</v>
      </c>
      <c r="B2257" t="n">
        <v>120</v>
      </c>
      <c r="C2257" t="inlineStr">
        <is>
          <t xml:space="preserve">CONCLUIDO	</t>
        </is>
      </c>
      <c r="D2257" t="n">
        <v>3.6845</v>
      </c>
      <c r="E2257" t="n">
        <v>27.14</v>
      </c>
      <c r="F2257" t="n">
        <v>23.98</v>
      </c>
      <c r="G2257" t="n">
        <v>143.86</v>
      </c>
      <c r="H2257" t="n">
        <v>1.99</v>
      </c>
      <c r="I2257" t="n">
        <v>10</v>
      </c>
      <c r="J2257" t="n">
        <v>291.3</v>
      </c>
      <c r="K2257" t="n">
        <v>57.72</v>
      </c>
      <c r="L2257" t="n">
        <v>32.5</v>
      </c>
      <c r="M2257" t="n">
        <v>8</v>
      </c>
      <c r="N2257" t="n">
        <v>81.08</v>
      </c>
      <c r="O2257" t="n">
        <v>36161.39</v>
      </c>
      <c r="P2257" t="n">
        <v>365.54</v>
      </c>
      <c r="Q2257" t="n">
        <v>452.55</v>
      </c>
      <c r="R2257" t="n">
        <v>70.7</v>
      </c>
      <c r="S2257" t="n">
        <v>57.64</v>
      </c>
      <c r="T2257" t="n">
        <v>4439.7</v>
      </c>
      <c r="U2257" t="n">
        <v>0.82</v>
      </c>
      <c r="V2257" t="n">
        <v>0.88</v>
      </c>
      <c r="W2257" t="n">
        <v>6.81</v>
      </c>
      <c r="X2257" t="n">
        <v>0.25</v>
      </c>
      <c r="Y2257" t="n">
        <v>1</v>
      </c>
      <c r="Z2257" t="n">
        <v>10</v>
      </c>
    </row>
    <row r="2258">
      <c r="A2258" t="n">
        <v>127</v>
      </c>
      <c r="B2258" t="n">
        <v>120</v>
      </c>
      <c r="C2258" t="inlineStr">
        <is>
          <t xml:space="preserve">CONCLUIDO	</t>
        </is>
      </c>
      <c r="D2258" t="n">
        <v>3.694</v>
      </c>
      <c r="E2258" t="n">
        <v>27.07</v>
      </c>
      <c r="F2258" t="n">
        <v>23.95</v>
      </c>
      <c r="G2258" t="n">
        <v>159.68</v>
      </c>
      <c r="H2258" t="n">
        <v>2</v>
      </c>
      <c r="I2258" t="n">
        <v>9</v>
      </c>
      <c r="J2258" t="n">
        <v>291.81</v>
      </c>
      <c r="K2258" t="n">
        <v>57.72</v>
      </c>
      <c r="L2258" t="n">
        <v>32.75</v>
      </c>
      <c r="M2258" t="n">
        <v>7</v>
      </c>
      <c r="N2258" t="n">
        <v>81.34</v>
      </c>
      <c r="O2258" t="n">
        <v>36224.42</v>
      </c>
      <c r="P2258" t="n">
        <v>365.24</v>
      </c>
      <c r="Q2258" t="n">
        <v>452.57</v>
      </c>
      <c r="R2258" t="n">
        <v>69.70999999999999</v>
      </c>
      <c r="S2258" t="n">
        <v>57.64</v>
      </c>
      <c r="T2258" t="n">
        <v>3947.46</v>
      </c>
      <c r="U2258" t="n">
        <v>0.83</v>
      </c>
      <c r="V2258" t="n">
        <v>0.89</v>
      </c>
      <c r="W2258" t="n">
        <v>6.81</v>
      </c>
      <c r="X2258" t="n">
        <v>0.23</v>
      </c>
      <c r="Y2258" t="n">
        <v>1</v>
      </c>
      <c r="Z2258" t="n">
        <v>10</v>
      </c>
    </row>
    <row r="2259">
      <c r="A2259" t="n">
        <v>128</v>
      </c>
      <c r="B2259" t="n">
        <v>120</v>
      </c>
      <c r="C2259" t="inlineStr">
        <is>
          <t xml:space="preserve">CONCLUIDO	</t>
        </is>
      </c>
      <c r="D2259" t="n">
        <v>3.6939</v>
      </c>
      <c r="E2259" t="n">
        <v>27.07</v>
      </c>
      <c r="F2259" t="n">
        <v>23.95</v>
      </c>
      <c r="G2259" t="n">
        <v>159.69</v>
      </c>
      <c r="H2259" t="n">
        <v>2.01</v>
      </c>
      <c r="I2259" t="n">
        <v>9</v>
      </c>
      <c r="J2259" t="n">
        <v>292.32</v>
      </c>
      <c r="K2259" t="n">
        <v>57.72</v>
      </c>
      <c r="L2259" t="n">
        <v>33</v>
      </c>
      <c r="M2259" t="n">
        <v>7</v>
      </c>
      <c r="N2259" t="n">
        <v>81.59999999999999</v>
      </c>
      <c r="O2259" t="n">
        <v>36287.56</v>
      </c>
      <c r="P2259" t="n">
        <v>365.63</v>
      </c>
      <c r="Q2259" t="n">
        <v>452.58</v>
      </c>
      <c r="R2259" t="n">
        <v>69.81</v>
      </c>
      <c r="S2259" t="n">
        <v>57.64</v>
      </c>
      <c r="T2259" t="n">
        <v>3998.69</v>
      </c>
      <c r="U2259" t="n">
        <v>0.83</v>
      </c>
      <c r="V2259" t="n">
        <v>0.89</v>
      </c>
      <c r="W2259" t="n">
        <v>6.81</v>
      </c>
      <c r="X2259" t="n">
        <v>0.23</v>
      </c>
      <c r="Y2259" t="n">
        <v>1</v>
      </c>
      <c r="Z2259" t="n">
        <v>10</v>
      </c>
    </row>
    <row r="2260">
      <c r="A2260" t="n">
        <v>129</v>
      </c>
      <c r="B2260" t="n">
        <v>120</v>
      </c>
      <c r="C2260" t="inlineStr">
        <is>
          <t xml:space="preserve">CONCLUIDO	</t>
        </is>
      </c>
      <c r="D2260" t="n">
        <v>3.6945</v>
      </c>
      <c r="E2260" t="n">
        <v>27.07</v>
      </c>
      <c r="F2260" t="n">
        <v>23.95</v>
      </c>
      <c r="G2260" t="n">
        <v>159.65</v>
      </c>
      <c r="H2260" t="n">
        <v>2.02</v>
      </c>
      <c r="I2260" t="n">
        <v>9</v>
      </c>
      <c r="J2260" t="n">
        <v>292.84</v>
      </c>
      <c r="K2260" t="n">
        <v>57.72</v>
      </c>
      <c r="L2260" t="n">
        <v>33.25</v>
      </c>
      <c r="M2260" t="n">
        <v>7</v>
      </c>
      <c r="N2260" t="n">
        <v>81.86</v>
      </c>
      <c r="O2260" t="n">
        <v>36350.81</v>
      </c>
      <c r="P2260" t="n">
        <v>365.84</v>
      </c>
      <c r="Q2260" t="n">
        <v>452.57</v>
      </c>
      <c r="R2260" t="n">
        <v>69.48</v>
      </c>
      <c r="S2260" t="n">
        <v>57.64</v>
      </c>
      <c r="T2260" t="n">
        <v>3834.41</v>
      </c>
      <c r="U2260" t="n">
        <v>0.83</v>
      </c>
      <c r="V2260" t="n">
        <v>0.89</v>
      </c>
      <c r="W2260" t="n">
        <v>6.81</v>
      </c>
      <c r="X2260" t="n">
        <v>0.22</v>
      </c>
      <c r="Y2260" t="n">
        <v>1</v>
      </c>
      <c r="Z2260" t="n">
        <v>10</v>
      </c>
    </row>
    <row r="2261">
      <c r="A2261" t="n">
        <v>130</v>
      </c>
      <c r="B2261" t="n">
        <v>120</v>
      </c>
      <c r="C2261" t="inlineStr">
        <is>
          <t xml:space="preserve">CONCLUIDO	</t>
        </is>
      </c>
      <c r="D2261" t="n">
        <v>3.6948</v>
      </c>
      <c r="E2261" t="n">
        <v>27.06</v>
      </c>
      <c r="F2261" t="n">
        <v>23.95</v>
      </c>
      <c r="G2261" t="n">
        <v>159.64</v>
      </c>
      <c r="H2261" t="n">
        <v>2.03</v>
      </c>
      <c r="I2261" t="n">
        <v>9</v>
      </c>
      <c r="J2261" t="n">
        <v>293.35</v>
      </c>
      <c r="K2261" t="n">
        <v>57.72</v>
      </c>
      <c r="L2261" t="n">
        <v>33.5</v>
      </c>
      <c r="M2261" t="n">
        <v>7</v>
      </c>
      <c r="N2261" t="n">
        <v>82.13</v>
      </c>
      <c r="O2261" t="n">
        <v>36414.16</v>
      </c>
      <c r="P2261" t="n">
        <v>366.22</v>
      </c>
      <c r="Q2261" t="n">
        <v>452.58</v>
      </c>
      <c r="R2261" t="n">
        <v>69.68000000000001</v>
      </c>
      <c r="S2261" t="n">
        <v>57.64</v>
      </c>
      <c r="T2261" t="n">
        <v>3930.77</v>
      </c>
      <c r="U2261" t="n">
        <v>0.83</v>
      </c>
      <c r="V2261" t="n">
        <v>0.89</v>
      </c>
      <c r="W2261" t="n">
        <v>6.81</v>
      </c>
      <c r="X2261" t="n">
        <v>0.22</v>
      </c>
      <c r="Y2261" t="n">
        <v>1</v>
      </c>
      <c r="Z2261" t="n">
        <v>10</v>
      </c>
    </row>
    <row r="2262">
      <c r="A2262" t="n">
        <v>131</v>
      </c>
      <c r="B2262" t="n">
        <v>120</v>
      </c>
      <c r="C2262" t="inlineStr">
        <is>
          <t xml:space="preserve">CONCLUIDO	</t>
        </is>
      </c>
      <c r="D2262" t="n">
        <v>3.6942</v>
      </c>
      <c r="E2262" t="n">
        <v>27.07</v>
      </c>
      <c r="F2262" t="n">
        <v>23.95</v>
      </c>
      <c r="G2262" t="n">
        <v>159.67</v>
      </c>
      <c r="H2262" t="n">
        <v>2.05</v>
      </c>
      <c r="I2262" t="n">
        <v>9</v>
      </c>
      <c r="J2262" t="n">
        <v>293.87</v>
      </c>
      <c r="K2262" t="n">
        <v>57.72</v>
      </c>
      <c r="L2262" t="n">
        <v>33.75</v>
      </c>
      <c r="M2262" t="n">
        <v>7</v>
      </c>
      <c r="N2262" t="n">
        <v>82.39</v>
      </c>
      <c r="O2262" t="n">
        <v>36477.63</v>
      </c>
      <c r="P2262" t="n">
        <v>366.83</v>
      </c>
      <c r="Q2262" t="n">
        <v>452.56</v>
      </c>
      <c r="R2262" t="n">
        <v>69.72</v>
      </c>
      <c r="S2262" t="n">
        <v>57.64</v>
      </c>
      <c r="T2262" t="n">
        <v>3953.31</v>
      </c>
      <c r="U2262" t="n">
        <v>0.83</v>
      </c>
      <c r="V2262" t="n">
        <v>0.89</v>
      </c>
      <c r="W2262" t="n">
        <v>6.81</v>
      </c>
      <c r="X2262" t="n">
        <v>0.23</v>
      </c>
      <c r="Y2262" t="n">
        <v>1</v>
      </c>
      <c r="Z2262" t="n">
        <v>10</v>
      </c>
    </row>
    <row r="2263">
      <c r="A2263" t="n">
        <v>132</v>
      </c>
      <c r="B2263" t="n">
        <v>120</v>
      </c>
      <c r="C2263" t="inlineStr">
        <is>
          <t xml:space="preserve">CONCLUIDO	</t>
        </is>
      </c>
      <c r="D2263" t="n">
        <v>3.6949</v>
      </c>
      <c r="E2263" t="n">
        <v>27.06</v>
      </c>
      <c r="F2263" t="n">
        <v>23.95</v>
      </c>
      <c r="G2263" t="n">
        <v>159.64</v>
      </c>
      <c r="H2263" t="n">
        <v>2.06</v>
      </c>
      <c r="I2263" t="n">
        <v>9</v>
      </c>
      <c r="J2263" t="n">
        <v>294.38</v>
      </c>
      <c r="K2263" t="n">
        <v>57.72</v>
      </c>
      <c r="L2263" t="n">
        <v>34</v>
      </c>
      <c r="M2263" t="n">
        <v>7</v>
      </c>
      <c r="N2263" t="n">
        <v>82.66</v>
      </c>
      <c r="O2263" t="n">
        <v>36541.2</v>
      </c>
      <c r="P2263" t="n">
        <v>367.28</v>
      </c>
      <c r="Q2263" t="n">
        <v>452.58</v>
      </c>
      <c r="R2263" t="n">
        <v>69.5</v>
      </c>
      <c r="S2263" t="n">
        <v>57.64</v>
      </c>
      <c r="T2263" t="n">
        <v>3842.12</v>
      </c>
      <c r="U2263" t="n">
        <v>0.83</v>
      </c>
      <c r="V2263" t="n">
        <v>0.89</v>
      </c>
      <c r="W2263" t="n">
        <v>6.81</v>
      </c>
      <c r="X2263" t="n">
        <v>0.22</v>
      </c>
      <c r="Y2263" t="n">
        <v>1</v>
      </c>
      <c r="Z2263" t="n">
        <v>10</v>
      </c>
    </row>
    <row r="2264">
      <c r="A2264" t="n">
        <v>133</v>
      </c>
      <c r="B2264" t="n">
        <v>120</v>
      </c>
      <c r="C2264" t="inlineStr">
        <is>
          <t xml:space="preserve">CONCLUIDO	</t>
        </is>
      </c>
      <c r="D2264" t="n">
        <v>3.6943</v>
      </c>
      <c r="E2264" t="n">
        <v>27.07</v>
      </c>
      <c r="F2264" t="n">
        <v>23.95</v>
      </c>
      <c r="G2264" t="n">
        <v>159.66</v>
      </c>
      <c r="H2264" t="n">
        <v>2.07</v>
      </c>
      <c r="I2264" t="n">
        <v>9</v>
      </c>
      <c r="J2264" t="n">
        <v>294.9</v>
      </c>
      <c r="K2264" t="n">
        <v>57.72</v>
      </c>
      <c r="L2264" t="n">
        <v>34.25</v>
      </c>
      <c r="M2264" t="n">
        <v>7</v>
      </c>
      <c r="N2264" t="n">
        <v>82.92</v>
      </c>
      <c r="O2264" t="n">
        <v>36604.89</v>
      </c>
      <c r="P2264" t="n">
        <v>367.44</v>
      </c>
      <c r="Q2264" t="n">
        <v>452.59</v>
      </c>
      <c r="R2264" t="n">
        <v>69.59</v>
      </c>
      <c r="S2264" t="n">
        <v>57.64</v>
      </c>
      <c r="T2264" t="n">
        <v>3890.26</v>
      </c>
      <c r="U2264" t="n">
        <v>0.83</v>
      </c>
      <c r="V2264" t="n">
        <v>0.89</v>
      </c>
      <c r="W2264" t="n">
        <v>6.81</v>
      </c>
      <c r="X2264" t="n">
        <v>0.23</v>
      </c>
      <c r="Y2264" t="n">
        <v>1</v>
      </c>
      <c r="Z2264" t="n">
        <v>10</v>
      </c>
    </row>
    <row r="2265">
      <c r="A2265" t="n">
        <v>134</v>
      </c>
      <c r="B2265" t="n">
        <v>120</v>
      </c>
      <c r="C2265" t="inlineStr">
        <is>
          <t xml:space="preserve">CONCLUIDO	</t>
        </is>
      </c>
      <c r="D2265" t="n">
        <v>3.6944</v>
      </c>
      <c r="E2265" t="n">
        <v>27.07</v>
      </c>
      <c r="F2265" t="n">
        <v>23.95</v>
      </c>
      <c r="G2265" t="n">
        <v>159.66</v>
      </c>
      <c r="H2265" t="n">
        <v>2.08</v>
      </c>
      <c r="I2265" t="n">
        <v>9</v>
      </c>
      <c r="J2265" t="n">
        <v>295.41</v>
      </c>
      <c r="K2265" t="n">
        <v>57.72</v>
      </c>
      <c r="L2265" t="n">
        <v>34.5</v>
      </c>
      <c r="M2265" t="n">
        <v>7</v>
      </c>
      <c r="N2265" t="n">
        <v>83.19</v>
      </c>
      <c r="O2265" t="n">
        <v>36668.68</v>
      </c>
      <c r="P2265" t="n">
        <v>367.58</v>
      </c>
      <c r="Q2265" t="n">
        <v>452.59</v>
      </c>
      <c r="R2265" t="n">
        <v>69.56</v>
      </c>
      <c r="S2265" t="n">
        <v>57.64</v>
      </c>
      <c r="T2265" t="n">
        <v>3871.92</v>
      </c>
      <c r="U2265" t="n">
        <v>0.83</v>
      </c>
      <c r="V2265" t="n">
        <v>0.89</v>
      </c>
      <c r="W2265" t="n">
        <v>6.81</v>
      </c>
      <c r="X2265" t="n">
        <v>0.22</v>
      </c>
      <c r="Y2265" t="n">
        <v>1</v>
      </c>
      <c r="Z2265" t="n">
        <v>10</v>
      </c>
    </row>
    <row r="2266">
      <c r="A2266" t="n">
        <v>135</v>
      </c>
      <c r="B2266" t="n">
        <v>120</v>
      </c>
      <c r="C2266" t="inlineStr">
        <is>
          <t xml:space="preserve">CONCLUIDO	</t>
        </is>
      </c>
      <c r="D2266" t="n">
        <v>3.6937</v>
      </c>
      <c r="E2266" t="n">
        <v>27.07</v>
      </c>
      <c r="F2266" t="n">
        <v>23.95</v>
      </c>
      <c r="G2266" t="n">
        <v>159.69</v>
      </c>
      <c r="H2266" t="n">
        <v>2.09</v>
      </c>
      <c r="I2266" t="n">
        <v>9</v>
      </c>
      <c r="J2266" t="n">
        <v>295.93</v>
      </c>
      <c r="K2266" t="n">
        <v>57.72</v>
      </c>
      <c r="L2266" t="n">
        <v>34.75</v>
      </c>
      <c r="M2266" t="n">
        <v>7</v>
      </c>
      <c r="N2266" t="n">
        <v>83.45999999999999</v>
      </c>
      <c r="O2266" t="n">
        <v>36732.59</v>
      </c>
      <c r="P2266" t="n">
        <v>367.77</v>
      </c>
      <c r="Q2266" t="n">
        <v>452.59</v>
      </c>
      <c r="R2266" t="n">
        <v>69.77</v>
      </c>
      <c r="S2266" t="n">
        <v>57.64</v>
      </c>
      <c r="T2266" t="n">
        <v>3978.86</v>
      </c>
      <c r="U2266" t="n">
        <v>0.83</v>
      </c>
      <c r="V2266" t="n">
        <v>0.89</v>
      </c>
      <c r="W2266" t="n">
        <v>6.81</v>
      </c>
      <c r="X2266" t="n">
        <v>0.23</v>
      </c>
      <c r="Y2266" t="n">
        <v>1</v>
      </c>
      <c r="Z2266" t="n">
        <v>10</v>
      </c>
    </row>
    <row r="2267">
      <c r="A2267" t="n">
        <v>136</v>
      </c>
      <c r="B2267" t="n">
        <v>120</v>
      </c>
      <c r="C2267" t="inlineStr">
        <is>
          <t xml:space="preserve">CONCLUIDO	</t>
        </is>
      </c>
      <c r="D2267" t="n">
        <v>3.6932</v>
      </c>
      <c r="E2267" t="n">
        <v>27.08</v>
      </c>
      <c r="F2267" t="n">
        <v>23.96</v>
      </c>
      <c r="G2267" t="n">
        <v>159.72</v>
      </c>
      <c r="H2267" t="n">
        <v>2.1</v>
      </c>
      <c r="I2267" t="n">
        <v>9</v>
      </c>
      <c r="J2267" t="n">
        <v>296.45</v>
      </c>
      <c r="K2267" t="n">
        <v>57.72</v>
      </c>
      <c r="L2267" t="n">
        <v>35</v>
      </c>
      <c r="M2267" t="n">
        <v>7</v>
      </c>
      <c r="N2267" t="n">
        <v>83.73</v>
      </c>
      <c r="O2267" t="n">
        <v>36796.61</v>
      </c>
      <c r="P2267" t="n">
        <v>367.8</v>
      </c>
      <c r="Q2267" t="n">
        <v>452.56</v>
      </c>
      <c r="R2267" t="n">
        <v>69.95</v>
      </c>
      <c r="S2267" t="n">
        <v>57.64</v>
      </c>
      <c r="T2267" t="n">
        <v>4067.25</v>
      </c>
      <c r="U2267" t="n">
        <v>0.82</v>
      </c>
      <c r="V2267" t="n">
        <v>0.89</v>
      </c>
      <c r="W2267" t="n">
        <v>6.81</v>
      </c>
      <c r="X2267" t="n">
        <v>0.23</v>
      </c>
      <c r="Y2267" t="n">
        <v>1</v>
      </c>
      <c r="Z2267" t="n">
        <v>10</v>
      </c>
    </row>
    <row r="2268">
      <c r="A2268" t="n">
        <v>137</v>
      </c>
      <c r="B2268" t="n">
        <v>120</v>
      </c>
      <c r="C2268" t="inlineStr">
        <is>
          <t xml:space="preserve">CONCLUIDO	</t>
        </is>
      </c>
      <c r="D2268" t="n">
        <v>3.6936</v>
      </c>
      <c r="E2268" t="n">
        <v>27.07</v>
      </c>
      <c r="F2268" t="n">
        <v>23.96</v>
      </c>
      <c r="G2268" t="n">
        <v>159.7</v>
      </c>
      <c r="H2268" t="n">
        <v>2.11</v>
      </c>
      <c r="I2268" t="n">
        <v>9</v>
      </c>
      <c r="J2268" t="n">
        <v>296.97</v>
      </c>
      <c r="K2268" t="n">
        <v>57.72</v>
      </c>
      <c r="L2268" t="n">
        <v>35.25</v>
      </c>
      <c r="M2268" t="n">
        <v>7</v>
      </c>
      <c r="N2268" t="n">
        <v>84</v>
      </c>
      <c r="O2268" t="n">
        <v>36860.74</v>
      </c>
      <c r="P2268" t="n">
        <v>367.77</v>
      </c>
      <c r="Q2268" t="n">
        <v>452.55</v>
      </c>
      <c r="R2268" t="n">
        <v>69.93000000000001</v>
      </c>
      <c r="S2268" t="n">
        <v>57.64</v>
      </c>
      <c r="T2268" t="n">
        <v>4058.88</v>
      </c>
      <c r="U2268" t="n">
        <v>0.82</v>
      </c>
      <c r="V2268" t="n">
        <v>0.89</v>
      </c>
      <c r="W2268" t="n">
        <v>6.81</v>
      </c>
      <c r="X2268" t="n">
        <v>0.23</v>
      </c>
      <c r="Y2268" t="n">
        <v>1</v>
      </c>
      <c r="Z2268" t="n">
        <v>10</v>
      </c>
    </row>
    <row r="2269">
      <c r="A2269" t="n">
        <v>138</v>
      </c>
      <c r="B2269" t="n">
        <v>120</v>
      </c>
      <c r="C2269" t="inlineStr">
        <is>
          <t xml:space="preserve">CONCLUIDO	</t>
        </is>
      </c>
      <c r="D2269" t="n">
        <v>3.6939</v>
      </c>
      <c r="E2269" t="n">
        <v>27.07</v>
      </c>
      <c r="F2269" t="n">
        <v>23.95</v>
      </c>
      <c r="G2269" t="n">
        <v>159.68</v>
      </c>
      <c r="H2269" t="n">
        <v>2.13</v>
      </c>
      <c r="I2269" t="n">
        <v>9</v>
      </c>
      <c r="J2269" t="n">
        <v>297.49</v>
      </c>
      <c r="K2269" t="n">
        <v>57.72</v>
      </c>
      <c r="L2269" t="n">
        <v>35.5</v>
      </c>
      <c r="M2269" t="n">
        <v>7</v>
      </c>
      <c r="N2269" t="n">
        <v>84.27</v>
      </c>
      <c r="O2269" t="n">
        <v>36924.99</v>
      </c>
      <c r="P2269" t="n">
        <v>367.68</v>
      </c>
      <c r="Q2269" t="n">
        <v>452.55</v>
      </c>
      <c r="R2269" t="n">
        <v>69.75</v>
      </c>
      <c r="S2269" t="n">
        <v>57.64</v>
      </c>
      <c r="T2269" t="n">
        <v>3966.57</v>
      </c>
      <c r="U2269" t="n">
        <v>0.83</v>
      </c>
      <c r="V2269" t="n">
        <v>0.89</v>
      </c>
      <c r="W2269" t="n">
        <v>6.81</v>
      </c>
      <c r="X2269" t="n">
        <v>0.23</v>
      </c>
      <c r="Y2269" t="n">
        <v>1</v>
      </c>
      <c r="Z2269" t="n">
        <v>10</v>
      </c>
    </row>
    <row r="2270">
      <c r="A2270" t="n">
        <v>139</v>
      </c>
      <c r="B2270" t="n">
        <v>120</v>
      </c>
      <c r="C2270" t="inlineStr">
        <is>
          <t xml:space="preserve">CONCLUIDO	</t>
        </is>
      </c>
      <c r="D2270" t="n">
        <v>3.6941</v>
      </c>
      <c r="E2270" t="n">
        <v>27.07</v>
      </c>
      <c r="F2270" t="n">
        <v>23.95</v>
      </c>
      <c r="G2270" t="n">
        <v>159.67</v>
      </c>
      <c r="H2270" t="n">
        <v>2.14</v>
      </c>
      <c r="I2270" t="n">
        <v>9</v>
      </c>
      <c r="J2270" t="n">
        <v>298.01</v>
      </c>
      <c r="K2270" t="n">
        <v>57.72</v>
      </c>
      <c r="L2270" t="n">
        <v>35.75</v>
      </c>
      <c r="M2270" t="n">
        <v>7</v>
      </c>
      <c r="N2270" t="n">
        <v>84.54000000000001</v>
      </c>
      <c r="O2270" t="n">
        <v>36989.35</v>
      </c>
      <c r="P2270" t="n">
        <v>367.4</v>
      </c>
      <c r="Q2270" t="n">
        <v>452.56</v>
      </c>
      <c r="R2270" t="n">
        <v>69.75</v>
      </c>
      <c r="S2270" t="n">
        <v>57.64</v>
      </c>
      <c r="T2270" t="n">
        <v>3966.92</v>
      </c>
      <c r="U2270" t="n">
        <v>0.83</v>
      </c>
      <c r="V2270" t="n">
        <v>0.89</v>
      </c>
      <c r="W2270" t="n">
        <v>6.81</v>
      </c>
      <c r="X2270" t="n">
        <v>0.23</v>
      </c>
      <c r="Y2270" t="n">
        <v>1</v>
      </c>
      <c r="Z2270" t="n">
        <v>10</v>
      </c>
    </row>
    <row r="2271">
      <c r="A2271" t="n">
        <v>140</v>
      </c>
      <c r="B2271" t="n">
        <v>120</v>
      </c>
      <c r="C2271" t="inlineStr">
        <is>
          <t xml:space="preserve">CONCLUIDO	</t>
        </is>
      </c>
      <c r="D2271" t="n">
        <v>3.6953</v>
      </c>
      <c r="E2271" t="n">
        <v>27.06</v>
      </c>
      <c r="F2271" t="n">
        <v>23.94</v>
      </c>
      <c r="G2271" t="n">
        <v>159.62</v>
      </c>
      <c r="H2271" t="n">
        <v>2.15</v>
      </c>
      <c r="I2271" t="n">
        <v>9</v>
      </c>
      <c r="J2271" t="n">
        <v>298.54</v>
      </c>
      <c r="K2271" t="n">
        <v>57.72</v>
      </c>
      <c r="L2271" t="n">
        <v>36</v>
      </c>
      <c r="M2271" t="n">
        <v>7</v>
      </c>
      <c r="N2271" t="n">
        <v>84.81</v>
      </c>
      <c r="O2271" t="n">
        <v>37053.82</v>
      </c>
      <c r="P2271" t="n">
        <v>366.73</v>
      </c>
      <c r="Q2271" t="n">
        <v>452.58</v>
      </c>
      <c r="R2271" t="n">
        <v>69.44</v>
      </c>
      <c r="S2271" t="n">
        <v>57.64</v>
      </c>
      <c r="T2271" t="n">
        <v>3811.36</v>
      </c>
      <c r="U2271" t="n">
        <v>0.83</v>
      </c>
      <c r="V2271" t="n">
        <v>0.89</v>
      </c>
      <c r="W2271" t="n">
        <v>6.81</v>
      </c>
      <c r="X2271" t="n">
        <v>0.22</v>
      </c>
      <c r="Y2271" t="n">
        <v>1</v>
      </c>
      <c r="Z2271" t="n">
        <v>10</v>
      </c>
    </row>
    <row r="2272">
      <c r="A2272" t="n">
        <v>141</v>
      </c>
      <c r="B2272" t="n">
        <v>120</v>
      </c>
      <c r="C2272" t="inlineStr">
        <is>
          <t xml:space="preserve">CONCLUIDO	</t>
        </is>
      </c>
      <c r="D2272" t="n">
        <v>3.6943</v>
      </c>
      <c r="E2272" t="n">
        <v>27.07</v>
      </c>
      <c r="F2272" t="n">
        <v>23.95</v>
      </c>
      <c r="G2272" t="n">
        <v>159.67</v>
      </c>
      <c r="H2272" t="n">
        <v>2.16</v>
      </c>
      <c r="I2272" t="n">
        <v>9</v>
      </c>
      <c r="J2272" t="n">
        <v>299.06</v>
      </c>
      <c r="K2272" t="n">
        <v>57.72</v>
      </c>
      <c r="L2272" t="n">
        <v>36.25</v>
      </c>
      <c r="M2272" t="n">
        <v>7</v>
      </c>
      <c r="N2272" t="n">
        <v>85.09</v>
      </c>
      <c r="O2272" t="n">
        <v>37118.41</v>
      </c>
      <c r="P2272" t="n">
        <v>366.47</v>
      </c>
      <c r="Q2272" t="n">
        <v>452.56</v>
      </c>
      <c r="R2272" t="n">
        <v>69.70999999999999</v>
      </c>
      <c r="S2272" t="n">
        <v>57.64</v>
      </c>
      <c r="T2272" t="n">
        <v>3946.21</v>
      </c>
      <c r="U2272" t="n">
        <v>0.83</v>
      </c>
      <c r="V2272" t="n">
        <v>0.89</v>
      </c>
      <c r="W2272" t="n">
        <v>6.81</v>
      </c>
      <c r="X2272" t="n">
        <v>0.23</v>
      </c>
      <c r="Y2272" t="n">
        <v>1</v>
      </c>
      <c r="Z2272" t="n">
        <v>10</v>
      </c>
    </row>
    <row r="2273">
      <c r="A2273" t="n">
        <v>142</v>
      </c>
      <c r="B2273" t="n">
        <v>120</v>
      </c>
      <c r="C2273" t="inlineStr">
        <is>
          <t xml:space="preserve">CONCLUIDO	</t>
        </is>
      </c>
      <c r="D2273" t="n">
        <v>3.6923</v>
      </c>
      <c r="E2273" t="n">
        <v>27.08</v>
      </c>
      <c r="F2273" t="n">
        <v>23.96</v>
      </c>
      <c r="G2273" t="n">
        <v>159.76</v>
      </c>
      <c r="H2273" t="n">
        <v>2.17</v>
      </c>
      <c r="I2273" t="n">
        <v>9</v>
      </c>
      <c r="J2273" t="n">
        <v>299.59</v>
      </c>
      <c r="K2273" t="n">
        <v>57.72</v>
      </c>
      <c r="L2273" t="n">
        <v>36.5</v>
      </c>
      <c r="M2273" t="n">
        <v>7</v>
      </c>
      <c r="N2273" t="n">
        <v>85.36</v>
      </c>
      <c r="O2273" t="n">
        <v>37183.24</v>
      </c>
      <c r="P2273" t="n">
        <v>366.68</v>
      </c>
      <c r="Q2273" t="n">
        <v>452.61</v>
      </c>
      <c r="R2273" t="n">
        <v>70.15000000000001</v>
      </c>
      <c r="S2273" t="n">
        <v>57.64</v>
      </c>
      <c r="T2273" t="n">
        <v>4166.11</v>
      </c>
      <c r="U2273" t="n">
        <v>0.82</v>
      </c>
      <c r="V2273" t="n">
        <v>0.88</v>
      </c>
      <c r="W2273" t="n">
        <v>6.81</v>
      </c>
      <c r="X2273" t="n">
        <v>0.24</v>
      </c>
      <c r="Y2273" t="n">
        <v>1</v>
      </c>
      <c r="Z2273" t="n">
        <v>10</v>
      </c>
    </row>
    <row r="2274">
      <c r="A2274" t="n">
        <v>143</v>
      </c>
      <c r="B2274" t="n">
        <v>120</v>
      </c>
      <c r="C2274" t="inlineStr">
        <is>
          <t xml:space="preserve">CONCLUIDO	</t>
        </is>
      </c>
      <c r="D2274" t="n">
        <v>3.6937</v>
      </c>
      <c r="E2274" t="n">
        <v>27.07</v>
      </c>
      <c r="F2274" t="n">
        <v>23.95</v>
      </c>
      <c r="G2274" t="n">
        <v>159.69</v>
      </c>
      <c r="H2274" t="n">
        <v>2.18</v>
      </c>
      <c r="I2274" t="n">
        <v>9</v>
      </c>
      <c r="J2274" t="n">
        <v>300.11</v>
      </c>
      <c r="K2274" t="n">
        <v>57.72</v>
      </c>
      <c r="L2274" t="n">
        <v>36.75</v>
      </c>
      <c r="M2274" t="n">
        <v>7</v>
      </c>
      <c r="N2274" t="n">
        <v>85.64</v>
      </c>
      <c r="O2274" t="n">
        <v>37248.06</v>
      </c>
      <c r="P2274" t="n">
        <v>366.59</v>
      </c>
      <c r="Q2274" t="n">
        <v>452.64</v>
      </c>
      <c r="R2274" t="n">
        <v>69.92</v>
      </c>
      <c r="S2274" t="n">
        <v>57.64</v>
      </c>
      <c r="T2274" t="n">
        <v>4051.47</v>
      </c>
      <c r="U2274" t="n">
        <v>0.82</v>
      </c>
      <c r="V2274" t="n">
        <v>0.89</v>
      </c>
      <c r="W2274" t="n">
        <v>6.81</v>
      </c>
      <c r="X2274" t="n">
        <v>0.23</v>
      </c>
      <c r="Y2274" t="n">
        <v>1</v>
      </c>
      <c r="Z2274" t="n">
        <v>10</v>
      </c>
    </row>
    <row r="2275">
      <c r="A2275" t="n">
        <v>144</v>
      </c>
      <c r="B2275" t="n">
        <v>120</v>
      </c>
      <c r="C2275" t="inlineStr">
        <is>
          <t xml:space="preserve">CONCLUIDO	</t>
        </is>
      </c>
      <c r="D2275" t="n">
        <v>3.6936</v>
      </c>
      <c r="E2275" t="n">
        <v>27.07</v>
      </c>
      <c r="F2275" t="n">
        <v>23.95</v>
      </c>
      <c r="G2275" t="n">
        <v>159.7</v>
      </c>
      <c r="H2275" t="n">
        <v>2.19</v>
      </c>
      <c r="I2275" t="n">
        <v>9</v>
      </c>
      <c r="J2275" t="n">
        <v>300.64</v>
      </c>
      <c r="K2275" t="n">
        <v>57.72</v>
      </c>
      <c r="L2275" t="n">
        <v>37</v>
      </c>
      <c r="M2275" t="n">
        <v>7</v>
      </c>
      <c r="N2275" t="n">
        <v>85.91</v>
      </c>
      <c r="O2275" t="n">
        <v>37313</v>
      </c>
      <c r="P2275" t="n">
        <v>366.02</v>
      </c>
      <c r="Q2275" t="n">
        <v>452.55</v>
      </c>
      <c r="R2275" t="n">
        <v>69.93000000000001</v>
      </c>
      <c r="S2275" t="n">
        <v>57.64</v>
      </c>
      <c r="T2275" t="n">
        <v>4059.72</v>
      </c>
      <c r="U2275" t="n">
        <v>0.82</v>
      </c>
      <c r="V2275" t="n">
        <v>0.89</v>
      </c>
      <c r="W2275" t="n">
        <v>6.81</v>
      </c>
      <c r="X2275" t="n">
        <v>0.23</v>
      </c>
      <c r="Y2275" t="n">
        <v>1</v>
      </c>
      <c r="Z2275" t="n">
        <v>10</v>
      </c>
    </row>
    <row r="2276">
      <c r="A2276" t="n">
        <v>145</v>
      </c>
      <c r="B2276" t="n">
        <v>120</v>
      </c>
      <c r="C2276" t="inlineStr">
        <is>
          <t xml:space="preserve">CONCLUIDO	</t>
        </is>
      </c>
      <c r="D2276" t="n">
        <v>3.6937</v>
      </c>
      <c r="E2276" t="n">
        <v>27.07</v>
      </c>
      <c r="F2276" t="n">
        <v>23.95</v>
      </c>
      <c r="G2276" t="n">
        <v>159.69</v>
      </c>
      <c r="H2276" t="n">
        <v>2.2</v>
      </c>
      <c r="I2276" t="n">
        <v>9</v>
      </c>
      <c r="J2276" t="n">
        <v>301.17</v>
      </c>
      <c r="K2276" t="n">
        <v>57.72</v>
      </c>
      <c r="L2276" t="n">
        <v>37.25</v>
      </c>
      <c r="M2276" t="n">
        <v>7</v>
      </c>
      <c r="N2276" t="n">
        <v>86.19</v>
      </c>
      <c r="O2276" t="n">
        <v>37378.06</v>
      </c>
      <c r="P2276" t="n">
        <v>365.77</v>
      </c>
      <c r="Q2276" t="n">
        <v>452.6</v>
      </c>
      <c r="R2276" t="n">
        <v>69.93000000000001</v>
      </c>
      <c r="S2276" t="n">
        <v>57.64</v>
      </c>
      <c r="T2276" t="n">
        <v>4057.55</v>
      </c>
      <c r="U2276" t="n">
        <v>0.82</v>
      </c>
      <c r="V2276" t="n">
        <v>0.89</v>
      </c>
      <c r="W2276" t="n">
        <v>6.81</v>
      </c>
      <c r="X2276" t="n">
        <v>0.23</v>
      </c>
      <c r="Y2276" t="n">
        <v>1</v>
      </c>
      <c r="Z2276" t="n">
        <v>10</v>
      </c>
    </row>
    <row r="2277">
      <c r="A2277" t="n">
        <v>146</v>
      </c>
      <c r="B2277" t="n">
        <v>120</v>
      </c>
      <c r="C2277" t="inlineStr">
        <is>
          <t xml:space="preserve">CONCLUIDO	</t>
        </is>
      </c>
      <c r="D2277" t="n">
        <v>3.7044</v>
      </c>
      <c r="E2277" t="n">
        <v>26.99</v>
      </c>
      <c r="F2277" t="n">
        <v>23.92</v>
      </c>
      <c r="G2277" t="n">
        <v>179.41</v>
      </c>
      <c r="H2277" t="n">
        <v>2.21</v>
      </c>
      <c r="I2277" t="n">
        <v>8</v>
      </c>
      <c r="J2277" t="n">
        <v>301.69</v>
      </c>
      <c r="K2277" t="n">
        <v>57.72</v>
      </c>
      <c r="L2277" t="n">
        <v>37.5</v>
      </c>
      <c r="M2277" t="n">
        <v>6</v>
      </c>
      <c r="N2277" t="n">
        <v>86.47</v>
      </c>
      <c r="O2277" t="n">
        <v>37443.23</v>
      </c>
      <c r="P2277" t="n">
        <v>365.43</v>
      </c>
      <c r="Q2277" t="n">
        <v>452.58</v>
      </c>
      <c r="R2277" t="n">
        <v>68.69</v>
      </c>
      <c r="S2277" t="n">
        <v>57.64</v>
      </c>
      <c r="T2277" t="n">
        <v>3444.75</v>
      </c>
      <c r="U2277" t="n">
        <v>0.84</v>
      </c>
      <c r="V2277" t="n">
        <v>0.89</v>
      </c>
      <c r="W2277" t="n">
        <v>6.81</v>
      </c>
      <c r="X2277" t="n">
        <v>0.2</v>
      </c>
      <c r="Y2277" t="n">
        <v>1</v>
      </c>
      <c r="Z2277" t="n">
        <v>10</v>
      </c>
    </row>
    <row r="2278">
      <c r="A2278" t="n">
        <v>147</v>
      </c>
      <c r="B2278" t="n">
        <v>120</v>
      </c>
      <c r="C2278" t="inlineStr">
        <is>
          <t xml:space="preserve">CONCLUIDO	</t>
        </is>
      </c>
      <c r="D2278" t="n">
        <v>3.7044</v>
      </c>
      <c r="E2278" t="n">
        <v>27</v>
      </c>
      <c r="F2278" t="n">
        <v>23.92</v>
      </c>
      <c r="G2278" t="n">
        <v>179.41</v>
      </c>
      <c r="H2278" t="n">
        <v>2.22</v>
      </c>
      <c r="I2278" t="n">
        <v>8</v>
      </c>
      <c r="J2278" t="n">
        <v>302.22</v>
      </c>
      <c r="K2278" t="n">
        <v>57.72</v>
      </c>
      <c r="L2278" t="n">
        <v>37.75</v>
      </c>
      <c r="M2278" t="n">
        <v>6</v>
      </c>
      <c r="N2278" t="n">
        <v>86.75</v>
      </c>
      <c r="O2278" t="n">
        <v>37508.53</v>
      </c>
      <c r="P2278" t="n">
        <v>365.5</v>
      </c>
      <c r="Q2278" t="n">
        <v>452.56</v>
      </c>
      <c r="R2278" t="n">
        <v>68.70999999999999</v>
      </c>
      <c r="S2278" t="n">
        <v>57.64</v>
      </c>
      <c r="T2278" t="n">
        <v>3453.36</v>
      </c>
      <c r="U2278" t="n">
        <v>0.84</v>
      </c>
      <c r="V2278" t="n">
        <v>0.89</v>
      </c>
      <c r="W2278" t="n">
        <v>6.81</v>
      </c>
      <c r="X2278" t="n">
        <v>0.2</v>
      </c>
      <c r="Y2278" t="n">
        <v>1</v>
      </c>
      <c r="Z2278" t="n">
        <v>10</v>
      </c>
    </row>
    <row r="2279">
      <c r="A2279" t="n">
        <v>148</v>
      </c>
      <c r="B2279" t="n">
        <v>120</v>
      </c>
      <c r="C2279" t="inlineStr">
        <is>
          <t xml:space="preserve">CONCLUIDO	</t>
        </is>
      </c>
      <c r="D2279" t="n">
        <v>3.7042</v>
      </c>
      <c r="E2279" t="n">
        <v>27</v>
      </c>
      <c r="F2279" t="n">
        <v>23.92</v>
      </c>
      <c r="G2279" t="n">
        <v>179.42</v>
      </c>
      <c r="H2279" t="n">
        <v>2.24</v>
      </c>
      <c r="I2279" t="n">
        <v>8</v>
      </c>
      <c r="J2279" t="n">
        <v>302.75</v>
      </c>
      <c r="K2279" t="n">
        <v>57.72</v>
      </c>
      <c r="L2279" t="n">
        <v>38</v>
      </c>
      <c r="M2279" t="n">
        <v>6</v>
      </c>
      <c r="N2279" t="n">
        <v>87.03</v>
      </c>
      <c r="O2279" t="n">
        <v>37573.94</v>
      </c>
      <c r="P2279" t="n">
        <v>365.69</v>
      </c>
      <c r="Q2279" t="n">
        <v>452.56</v>
      </c>
      <c r="R2279" t="n">
        <v>68.76000000000001</v>
      </c>
      <c r="S2279" t="n">
        <v>57.64</v>
      </c>
      <c r="T2279" t="n">
        <v>3478.7</v>
      </c>
      <c r="U2279" t="n">
        <v>0.84</v>
      </c>
      <c r="V2279" t="n">
        <v>0.89</v>
      </c>
      <c r="W2279" t="n">
        <v>6.81</v>
      </c>
      <c r="X2279" t="n">
        <v>0.2</v>
      </c>
      <c r="Y2279" t="n">
        <v>1</v>
      </c>
      <c r="Z2279" t="n">
        <v>10</v>
      </c>
    </row>
    <row r="2280">
      <c r="A2280" t="n">
        <v>149</v>
      </c>
      <c r="B2280" t="n">
        <v>120</v>
      </c>
      <c r="C2280" t="inlineStr">
        <is>
          <t xml:space="preserve">CONCLUIDO	</t>
        </is>
      </c>
      <c r="D2280" t="n">
        <v>3.7043</v>
      </c>
      <c r="E2280" t="n">
        <v>27</v>
      </c>
      <c r="F2280" t="n">
        <v>23.92</v>
      </c>
      <c r="G2280" t="n">
        <v>179.42</v>
      </c>
      <c r="H2280" t="n">
        <v>2.25</v>
      </c>
      <c r="I2280" t="n">
        <v>8</v>
      </c>
      <c r="J2280" t="n">
        <v>303.29</v>
      </c>
      <c r="K2280" t="n">
        <v>57.72</v>
      </c>
      <c r="L2280" t="n">
        <v>38.25</v>
      </c>
      <c r="M2280" t="n">
        <v>6</v>
      </c>
      <c r="N2280" t="n">
        <v>87.31</v>
      </c>
      <c r="O2280" t="n">
        <v>37639.48</v>
      </c>
      <c r="P2280" t="n">
        <v>366.08</v>
      </c>
      <c r="Q2280" t="n">
        <v>452.59</v>
      </c>
      <c r="R2280" t="n">
        <v>68.87</v>
      </c>
      <c r="S2280" t="n">
        <v>57.64</v>
      </c>
      <c r="T2280" t="n">
        <v>3531.12</v>
      </c>
      <c r="U2280" t="n">
        <v>0.84</v>
      </c>
      <c r="V2280" t="n">
        <v>0.89</v>
      </c>
      <c r="W2280" t="n">
        <v>6.8</v>
      </c>
      <c r="X2280" t="n">
        <v>0.2</v>
      </c>
      <c r="Y2280" t="n">
        <v>1</v>
      </c>
      <c r="Z2280" t="n">
        <v>10</v>
      </c>
    </row>
    <row r="2281">
      <c r="A2281" t="n">
        <v>150</v>
      </c>
      <c r="B2281" t="n">
        <v>120</v>
      </c>
      <c r="C2281" t="inlineStr">
        <is>
          <t xml:space="preserve">CONCLUIDO	</t>
        </is>
      </c>
      <c r="D2281" t="n">
        <v>3.7044</v>
      </c>
      <c r="E2281" t="n">
        <v>27</v>
      </c>
      <c r="F2281" t="n">
        <v>23.92</v>
      </c>
      <c r="G2281" t="n">
        <v>179.41</v>
      </c>
      <c r="H2281" t="n">
        <v>2.26</v>
      </c>
      <c r="I2281" t="n">
        <v>8</v>
      </c>
      <c r="J2281" t="n">
        <v>303.82</v>
      </c>
      <c r="K2281" t="n">
        <v>57.72</v>
      </c>
      <c r="L2281" t="n">
        <v>38.5</v>
      </c>
      <c r="M2281" t="n">
        <v>6</v>
      </c>
      <c r="N2281" t="n">
        <v>87.59</v>
      </c>
      <c r="O2281" t="n">
        <v>37705.13</v>
      </c>
      <c r="P2281" t="n">
        <v>366.36</v>
      </c>
      <c r="Q2281" t="n">
        <v>452.57</v>
      </c>
      <c r="R2281" t="n">
        <v>68.81</v>
      </c>
      <c r="S2281" t="n">
        <v>57.64</v>
      </c>
      <c r="T2281" t="n">
        <v>3502.61</v>
      </c>
      <c r="U2281" t="n">
        <v>0.84</v>
      </c>
      <c r="V2281" t="n">
        <v>0.89</v>
      </c>
      <c r="W2281" t="n">
        <v>6.81</v>
      </c>
      <c r="X2281" t="n">
        <v>0.2</v>
      </c>
      <c r="Y2281" t="n">
        <v>1</v>
      </c>
      <c r="Z2281" t="n">
        <v>10</v>
      </c>
    </row>
    <row r="2282">
      <c r="A2282" t="n">
        <v>151</v>
      </c>
      <c r="B2282" t="n">
        <v>120</v>
      </c>
      <c r="C2282" t="inlineStr">
        <is>
          <t xml:space="preserve">CONCLUIDO	</t>
        </is>
      </c>
      <c r="D2282" t="n">
        <v>3.7048</v>
      </c>
      <c r="E2282" t="n">
        <v>26.99</v>
      </c>
      <c r="F2282" t="n">
        <v>23.92</v>
      </c>
      <c r="G2282" t="n">
        <v>179.39</v>
      </c>
      <c r="H2282" t="n">
        <v>2.27</v>
      </c>
      <c r="I2282" t="n">
        <v>8</v>
      </c>
      <c r="J2282" t="n">
        <v>304.35</v>
      </c>
      <c r="K2282" t="n">
        <v>57.72</v>
      </c>
      <c r="L2282" t="n">
        <v>38.75</v>
      </c>
      <c r="M2282" t="n">
        <v>6</v>
      </c>
      <c r="N2282" t="n">
        <v>87.88</v>
      </c>
      <c r="O2282" t="n">
        <v>37770.91</v>
      </c>
      <c r="P2282" t="n">
        <v>366.67</v>
      </c>
      <c r="Q2282" t="n">
        <v>452.56</v>
      </c>
      <c r="R2282" t="n">
        <v>68.62</v>
      </c>
      <c r="S2282" t="n">
        <v>57.64</v>
      </c>
      <c r="T2282" t="n">
        <v>3409.07</v>
      </c>
      <c r="U2282" t="n">
        <v>0.84</v>
      </c>
      <c r="V2282" t="n">
        <v>0.89</v>
      </c>
      <c r="W2282" t="n">
        <v>6.81</v>
      </c>
      <c r="X2282" t="n">
        <v>0.2</v>
      </c>
      <c r="Y2282" t="n">
        <v>1</v>
      </c>
      <c r="Z2282" t="n">
        <v>10</v>
      </c>
    </row>
    <row r="2283">
      <c r="A2283" t="n">
        <v>152</v>
      </c>
      <c r="B2283" t="n">
        <v>120</v>
      </c>
      <c r="C2283" t="inlineStr">
        <is>
          <t xml:space="preserve">CONCLUIDO	</t>
        </is>
      </c>
      <c r="D2283" t="n">
        <v>3.7035</v>
      </c>
      <c r="E2283" t="n">
        <v>27</v>
      </c>
      <c r="F2283" t="n">
        <v>23.93</v>
      </c>
      <c r="G2283" t="n">
        <v>179.46</v>
      </c>
      <c r="H2283" t="n">
        <v>2.28</v>
      </c>
      <c r="I2283" t="n">
        <v>8</v>
      </c>
      <c r="J2283" t="n">
        <v>304.89</v>
      </c>
      <c r="K2283" t="n">
        <v>57.72</v>
      </c>
      <c r="L2283" t="n">
        <v>39</v>
      </c>
      <c r="M2283" t="n">
        <v>6</v>
      </c>
      <c r="N2283" t="n">
        <v>88.16</v>
      </c>
      <c r="O2283" t="n">
        <v>37836.81</v>
      </c>
      <c r="P2283" t="n">
        <v>366.83</v>
      </c>
      <c r="Q2283" t="n">
        <v>452.55</v>
      </c>
      <c r="R2283" t="n">
        <v>68.98999999999999</v>
      </c>
      <c r="S2283" t="n">
        <v>57.64</v>
      </c>
      <c r="T2283" t="n">
        <v>3591.51</v>
      </c>
      <c r="U2283" t="n">
        <v>0.84</v>
      </c>
      <c r="V2283" t="n">
        <v>0.89</v>
      </c>
      <c r="W2283" t="n">
        <v>6.81</v>
      </c>
      <c r="X2283" t="n">
        <v>0.2</v>
      </c>
      <c r="Y2283" t="n">
        <v>1</v>
      </c>
      <c r="Z2283" t="n">
        <v>10</v>
      </c>
    </row>
    <row r="2284">
      <c r="A2284" t="n">
        <v>153</v>
      </c>
      <c r="B2284" t="n">
        <v>120</v>
      </c>
      <c r="C2284" t="inlineStr">
        <is>
          <t xml:space="preserve">CONCLUIDO	</t>
        </is>
      </c>
      <c r="D2284" t="n">
        <v>3.705</v>
      </c>
      <c r="E2284" t="n">
        <v>26.99</v>
      </c>
      <c r="F2284" t="n">
        <v>23.92</v>
      </c>
      <c r="G2284" t="n">
        <v>179.38</v>
      </c>
      <c r="H2284" t="n">
        <v>2.29</v>
      </c>
      <c r="I2284" t="n">
        <v>8</v>
      </c>
      <c r="J2284" t="n">
        <v>305.42</v>
      </c>
      <c r="K2284" t="n">
        <v>57.72</v>
      </c>
      <c r="L2284" t="n">
        <v>39.25</v>
      </c>
      <c r="M2284" t="n">
        <v>6</v>
      </c>
      <c r="N2284" t="n">
        <v>88.45</v>
      </c>
      <c r="O2284" t="n">
        <v>37902.83</v>
      </c>
      <c r="P2284" t="n">
        <v>367.07</v>
      </c>
      <c r="Q2284" t="n">
        <v>452.56</v>
      </c>
      <c r="R2284" t="n">
        <v>68.56</v>
      </c>
      <c r="S2284" t="n">
        <v>57.64</v>
      </c>
      <c r="T2284" t="n">
        <v>3376.07</v>
      </c>
      <c r="U2284" t="n">
        <v>0.84</v>
      </c>
      <c r="V2284" t="n">
        <v>0.89</v>
      </c>
      <c r="W2284" t="n">
        <v>6.81</v>
      </c>
      <c r="X2284" t="n">
        <v>0.19</v>
      </c>
      <c r="Y2284" t="n">
        <v>1</v>
      </c>
      <c r="Z2284" t="n">
        <v>10</v>
      </c>
    </row>
    <row r="2285">
      <c r="A2285" t="n">
        <v>154</v>
      </c>
      <c r="B2285" t="n">
        <v>120</v>
      </c>
      <c r="C2285" t="inlineStr">
        <is>
          <t xml:space="preserve">CONCLUIDO	</t>
        </is>
      </c>
      <c r="D2285" t="n">
        <v>3.7063</v>
      </c>
      <c r="E2285" t="n">
        <v>26.98</v>
      </c>
      <c r="F2285" t="n">
        <v>23.91</v>
      </c>
      <c r="G2285" t="n">
        <v>179.31</v>
      </c>
      <c r="H2285" t="n">
        <v>2.3</v>
      </c>
      <c r="I2285" t="n">
        <v>8</v>
      </c>
      <c r="J2285" t="n">
        <v>305.96</v>
      </c>
      <c r="K2285" t="n">
        <v>57.72</v>
      </c>
      <c r="L2285" t="n">
        <v>39.5</v>
      </c>
      <c r="M2285" t="n">
        <v>6</v>
      </c>
      <c r="N2285" t="n">
        <v>88.73</v>
      </c>
      <c r="O2285" t="n">
        <v>37968.98</v>
      </c>
      <c r="P2285" t="n">
        <v>366.78</v>
      </c>
      <c r="Q2285" t="n">
        <v>452.56</v>
      </c>
      <c r="R2285" t="n">
        <v>68.37</v>
      </c>
      <c r="S2285" t="n">
        <v>57.64</v>
      </c>
      <c r="T2285" t="n">
        <v>3284.25</v>
      </c>
      <c r="U2285" t="n">
        <v>0.84</v>
      </c>
      <c r="V2285" t="n">
        <v>0.89</v>
      </c>
      <c r="W2285" t="n">
        <v>6.8</v>
      </c>
      <c r="X2285" t="n">
        <v>0.18</v>
      </c>
      <c r="Y2285" t="n">
        <v>1</v>
      </c>
      <c r="Z2285" t="n">
        <v>10</v>
      </c>
    </row>
    <row r="2286">
      <c r="A2286" t="n">
        <v>155</v>
      </c>
      <c r="B2286" t="n">
        <v>120</v>
      </c>
      <c r="C2286" t="inlineStr">
        <is>
          <t xml:space="preserve">CONCLUIDO	</t>
        </is>
      </c>
      <c r="D2286" t="n">
        <v>3.706</v>
      </c>
      <c r="E2286" t="n">
        <v>26.98</v>
      </c>
      <c r="F2286" t="n">
        <v>23.91</v>
      </c>
      <c r="G2286" t="n">
        <v>179.32</v>
      </c>
      <c r="H2286" t="n">
        <v>2.31</v>
      </c>
      <c r="I2286" t="n">
        <v>8</v>
      </c>
      <c r="J2286" t="n">
        <v>306.49</v>
      </c>
      <c r="K2286" t="n">
        <v>57.72</v>
      </c>
      <c r="L2286" t="n">
        <v>39.75</v>
      </c>
      <c r="M2286" t="n">
        <v>6</v>
      </c>
      <c r="N2286" t="n">
        <v>89.02</v>
      </c>
      <c r="O2286" t="n">
        <v>38035.25</v>
      </c>
      <c r="P2286" t="n">
        <v>367.1</v>
      </c>
      <c r="Q2286" t="n">
        <v>452.61</v>
      </c>
      <c r="R2286" t="n">
        <v>68.42</v>
      </c>
      <c r="S2286" t="n">
        <v>57.64</v>
      </c>
      <c r="T2286" t="n">
        <v>3309.54</v>
      </c>
      <c r="U2286" t="n">
        <v>0.84</v>
      </c>
      <c r="V2286" t="n">
        <v>0.89</v>
      </c>
      <c r="W2286" t="n">
        <v>6.81</v>
      </c>
      <c r="X2286" t="n">
        <v>0.19</v>
      </c>
      <c r="Y2286" t="n">
        <v>1</v>
      </c>
      <c r="Z2286" t="n">
        <v>10</v>
      </c>
    </row>
    <row r="2287">
      <c r="A2287" t="n">
        <v>156</v>
      </c>
      <c r="B2287" t="n">
        <v>120</v>
      </c>
      <c r="C2287" t="inlineStr">
        <is>
          <t xml:space="preserve">CONCLUIDO	</t>
        </is>
      </c>
      <c r="D2287" t="n">
        <v>3.7054</v>
      </c>
      <c r="E2287" t="n">
        <v>26.99</v>
      </c>
      <c r="F2287" t="n">
        <v>23.91</v>
      </c>
      <c r="G2287" t="n">
        <v>179.36</v>
      </c>
      <c r="H2287" t="n">
        <v>2.32</v>
      </c>
      <c r="I2287" t="n">
        <v>8</v>
      </c>
      <c r="J2287" t="n">
        <v>307.03</v>
      </c>
      <c r="K2287" t="n">
        <v>57.72</v>
      </c>
      <c r="L2287" t="n">
        <v>40</v>
      </c>
      <c r="M2287" t="n">
        <v>6</v>
      </c>
      <c r="N2287" t="n">
        <v>89.31</v>
      </c>
      <c r="O2287" t="n">
        <v>38101.64</v>
      </c>
      <c r="P2287" t="n">
        <v>367.21</v>
      </c>
      <c r="Q2287" t="n">
        <v>452.59</v>
      </c>
      <c r="R2287" t="n">
        <v>68.55</v>
      </c>
      <c r="S2287" t="n">
        <v>57.64</v>
      </c>
      <c r="T2287" t="n">
        <v>3372.44</v>
      </c>
      <c r="U2287" t="n">
        <v>0.84</v>
      </c>
      <c r="V2287" t="n">
        <v>0.89</v>
      </c>
      <c r="W2287" t="n">
        <v>6.8</v>
      </c>
      <c r="X2287" t="n">
        <v>0.19</v>
      </c>
      <c r="Y2287" t="n">
        <v>1</v>
      </c>
      <c r="Z2287" t="n">
        <v>10</v>
      </c>
    </row>
    <row r="2288">
      <c r="A2288" t="n">
        <v>0</v>
      </c>
      <c r="B2288" t="n">
        <v>145</v>
      </c>
      <c r="C2288" t="inlineStr">
        <is>
          <t xml:space="preserve">CONCLUIDO	</t>
        </is>
      </c>
      <c r="D2288" t="n">
        <v>1.4297</v>
      </c>
      <c r="E2288" t="n">
        <v>69.95</v>
      </c>
      <c r="F2288" t="n">
        <v>39.41</v>
      </c>
      <c r="G2288" t="n">
        <v>4.62</v>
      </c>
      <c r="H2288" t="n">
        <v>0.06</v>
      </c>
      <c r="I2288" t="n">
        <v>512</v>
      </c>
      <c r="J2288" t="n">
        <v>285.18</v>
      </c>
      <c r="K2288" t="n">
        <v>61.2</v>
      </c>
      <c r="L2288" t="n">
        <v>1</v>
      </c>
      <c r="M2288" t="n">
        <v>510</v>
      </c>
      <c r="N2288" t="n">
        <v>77.98</v>
      </c>
      <c r="O2288" t="n">
        <v>35406.83</v>
      </c>
      <c r="P2288" t="n">
        <v>704.71</v>
      </c>
      <c r="Q2288" t="n">
        <v>453.9</v>
      </c>
      <c r="R2288" t="n">
        <v>574.37</v>
      </c>
      <c r="S2288" t="n">
        <v>57.64</v>
      </c>
      <c r="T2288" t="n">
        <v>253761.16</v>
      </c>
      <c r="U2288" t="n">
        <v>0.1</v>
      </c>
      <c r="V2288" t="n">
        <v>0.54</v>
      </c>
      <c r="W2288" t="n">
        <v>7.66</v>
      </c>
      <c r="X2288" t="n">
        <v>15.65</v>
      </c>
      <c r="Y2288" t="n">
        <v>1</v>
      </c>
      <c r="Z2288" t="n">
        <v>10</v>
      </c>
    </row>
    <row r="2289">
      <c r="A2289" t="n">
        <v>1</v>
      </c>
      <c r="B2289" t="n">
        <v>145</v>
      </c>
      <c r="C2289" t="inlineStr">
        <is>
          <t xml:space="preserve">CONCLUIDO	</t>
        </is>
      </c>
      <c r="D2289" t="n">
        <v>1.7658</v>
      </c>
      <c r="E2289" t="n">
        <v>56.63</v>
      </c>
      <c r="F2289" t="n">
        <v>34.44</v>
      </c>
      <c r="G2289" t="n">
        <v>5.79</v>
      </c>
      <c r="H2289" t="n">
        <v>0.08</v>
      </c>
      <c r="I2289" t="n">
        <v>357</v>
      </c>
      <c r="J2289" t="n">
        <v>285.68</v>
      </c>
      <c r="K2289" t="n">
        <v>61.2</v>
      </c>
      <c r="L2289" t="n">
        <v>1.25</v>
      </c>
      <c r="M2289" t="n">
        <v>355</v>
      </c>
      <c r="N2289" t="n">
        <v>78.23999999999999</v>
      </c>
      <c r="O2289" t="n">
        <v>35468.6</v>
      </c>
      <c r="P2289" t="n">
        <v>616.3200000000001</v>
      </c>
      <c r="Q2289" t="n">
        <v>453.64</v>
      </c>
      <c r="R2289" t="n">
        <v>411.08</v>
      </c>
      <c r="S2289" t="n">
        <v>57.64</v>
      </c>
      <c r="T2289" t="n">
        <v>172892.3</v>
      </c>
      <c r="U2289" t="n">
        <v>0.14</v>
      </c>
      <c r="V2289" t="n">
        <v>0.62</v>
      </c>
      <c r="W2289" t="n">
        <v>7.4</v>
      </c>
      <c r="X2289" t="n">
        <v>10.69</v>
      </c>
      <c r="Y2289" t="n">
        <v>1</v>
      </c>
      <c r="Z2289" t="n">
        <v>10</v>
      </c>
    </row>
    <row r="2290">
      <c r="A2290" t="n">
        <v>2</v>
      </c>
      <c r="B2290" t="n">
        <v>145</v>
      </c>
      <c r="C2290" t="inlineStr">
        <is>
          <t xml:space="preserve">CONCLUIDO	</t>
        </is>
      </c>
      <c r="D2290" t="n">
        <v>2.0119</v>
      </c>
      <c r="E2290" t="n">
        <v>49.7</v>
      </c>
      <c r="F2290" t="n">
        <v>31.88</v>
      </c>
      <c r="G2290" t="n">
        <v>6.93</v>
      </c>
      <c r="H2290" t="n">
        <v>0.09</v>
      </c>
      <c r="I2290" t="n">
        <v>276</v>
      </c>
      <c r="J2290" t="n">
        <v>286.19</v>
      </c>
      <c r="K2290" t="n">
        <v>61.2</v>
      </c>
      <c r="L2290" t="n">
        <v>1.5</v>
      </c>
      <c r="M2290" t="n">
        <v>274</v>
      </c>
      <c r="N2290" t="n">
        <v>78.48999999999999</v>
      </c>
      <c r="O2290" t="n">
        <v>35530.47</v>
      </c>
      <c r="P2290" t="n">
        <v>570.62</v>
      </c>
      <c r="Q2290" t="n">
        <v>453.59</v>
      </c>
      <c r="R2290" t="n">
        <v>328.9</v>
      </c>
      <c r="S2290" t="n">
        <v>57.64</v>
      </c>
      <c r="T2290" t="n">
        <v>132207.69</v>
      </c>
      <c r="U2290" t="n">
        <v>0.18</v>
      </c>
      <c r="V2290" t="n">
        <v>0.67</v>
      </c>
      <c r="W2290" t="n">
        <v>7.22</v>
      </c>
      <c r="X2290" t="n">
        <v>8.130000000000001</v>
      </c>
      <c r="Y2290" t="n">
        <v>1</v>
      </c>
      <c r="Z2290" t="n">
        <v>10</v>
      </c>
    </row>
    <row r="2291">
      <c r="A2291" t="n">
        <v>3</v>
      </c>
      <c r="B2291" t="n">
        <v>145</v>
      </c>
      <c r="C2291" t="inlineStr">
        <is>
          <t xml:space="preserve">CONCLUIDO	</t>
        </is>
      </c>
      <c r="D2291" t="n">
        <v>2.2016</v>
      </c>
      <c r="E2291" t="n">
        <v>45.42</v>
      </c>
      <c r="F2291" t="n">
        <v>30.35</v>
      </c>
      <c r="G2291" t="n">
        <v>8.09</v>
      </c>
      <c r="H2291" t="n">
        <v>0.11</v>
      </c>
      <c r="I2291" t="n">
        <v>225</v>
      </c>
      <c r="J2291" t="n">
        <v>286.69</v>
      </c>
      <c r="K2291" t="n">
        <v>61.2</v>
      </c>
      <c r="L2291" t="n">
        <v>1.75</v>
      </c>
      <c r="M2291" t="n">
        <v>223</v>
      </c>
      <c r="N2291" t="n">
        <v>78.73999999999999</v>
      </c>
      <c r="O2291" t="n">
        <v>35592.57</v>
      </c>
      <c r="P2291" t="n">
        <v>543.28</v>
      </c>
      <c r="Q2291" t="n">
        <v>453.03</v>
      </c>
      <c r="R2291" t="n">
        <v>277.89</v>
      </c>
      <c r="S2291" t="n">
        <v>57.64</v>
      </c>
      <c r="T2291" t="n">
        <v>106959.32</v>
      </c>
      <c r="U2291" t="n">
        <v>0.21</v>
      </c>
      <c r="V2291" t="n">
        <v>0.7</v>
      </c>
      <c r="W2291" t="n">
        <v>7.17</v>
      </c>
      <c r="X2291" t="n">
        <v>6.61</v>
      </c>
      <c r="Y2291" t="n">
        <v>1</v>
      </c>
      <c r="Z2291" t="n">
        <v>10</v>
      </c>
    </row>
    <row r="2292">
      <c r="A2292" t="n">
        <v>4</v>
      </c>
      <c r="B2292" t="n">
        <v>145</v>
      </c>
      <c r="C2292" t="inlineStr">
        <is>
          <t xml:space="preserve">CONCLUIDO	</t>
        </is>
      </c>
      <c r="D2292" t="n">
        <v>2.3536</v>
      </c>
      <c r="E2292" t="n">
        <v>42.49</v>
      </c>
      <c r="F2292" t="n">
        <v>29.3</v>
      </c>
      <c r="G2292" t="n">
        <v>9.25</v>
      </c>
      <c r="H2292" t="n">
        <v>0.12</v>
      </c>
      <c r="I2292" t="n">
        <v>190</v>
      </c>
      <c r="J2292" t="n">
        <v>287.19</v>
      </c>
      <c r="K2292" t="n">
        <v>61.2</v>
      </c>
      <c r="L2292" t="n">
        <v>2</v>
      </c>
      <c r="M2292" t="n">
        <v>188</v>
      </c>
      <c r="N2292" t="n">
        <v>78.98999999999999</v>
      </c>
      <c r="O2292" t="n">
        <v>35654.65</v>
      </c>
      <c r="P2292" t="n">
        <v>524.61</v>
      </c>
      <c r="Q2292" t="n">
        <v>452.99</v>
      </c>
      <c r="R2292" t="n">
        <v>244.04</v>
      </c>
      <c r="S2292" t="n">
        <v>57.64</v>
      </c>
      <c r="T2292" t="n">
        <v>90208.55</v>
      </c>
      <c r="U2292" t="n">
        <v>0.24</v>
      </c>
      <c r="V2292" t="n">
        <v>0.72</v>
      </c>
      <c r="W2292" t="n">
        <v>7.11</v>
      </c>
      <c r="X2292" t="n">
        <v>5.56</v>
      </c>
      <c r="Y2292" t="n">
        <v>1</v>
      </c>
      <c r="Z2292" t="n">
        <v>10</v>
      </c>
    </row>
    <row r="2293">
      <c r="A2293" t="n">
        <v>5</v>
      </c>
      <c r="B2293" t="n">
        <v>145</v>
      </c>
      <c r="C2293" t="inlineStr">
        <is>
          <t xml:space="preserve">CONCLUIDO	</t>
        </is>
      </c>
      <c r="D2293" t="n">
        <v>2.4764</v>
      </c>
      <c r="E2293" t="n">
        <v>40.38</v>
      </c>
      <c r="F2293" t="n">
        <v>28.54</v>
      </c>
      <c r="G2293" t="n">
        <v>10.38</v>
      </c>
      <c r="H2293" t="n">
        <v>0.14</v>
      </c>
      <c r="I2293" t="n">
        <v>165</v>
      </c>
      <c r="J2293" t="n">
        <v>287.7</v>
      </c>
      <c r="K2293" t="n">
        <v>61.2</v>
      </c>
      <c r="L2293" t="n">
        <v>2.25</v>
      </c>
      <c r="M2293" t="n">
        <v>163</v>
      </c>
      <c r="N2293" t="n">
        <v>79.25</v>
      </c>
      <c r="O2293" t="n">
        <v>35716.83</v>
      </c>
      <c r="P2293" t="n">
        <v>511.08</v>
      </c>
      <c r="Q2293" t="n">
        <v>452.86</v>
      </c>
      <c r="R2293" t="n">
        <v>218.89</v>
      </c>
      <c r="S2293" t="n">
        <v>57.64</v>
      </c>
      <c r="T2293" t="n">
        <v>77760.41</v>
      </c>
      <c r="U2293" t="n">
        <v>0.26</v>
      </c>
      <c r="V2293" t="n">
        <v>0.74</v>
      </c>
      <c r="W2293" t="n">
        <v>7.07</v>
      </c>
      <c r="X2293" t="n">
        <v>4.81</v>
      </c>
      <c r="Y2293" t="n">
        <v>1</v>
      </c>
      <c r="Z2293" t="n">
        <v>10</v>
      </c>
    </row>
    <row r="2294">
      <c r="A2294" t="n">
        <v>6</v>
      </c>
      <c r="B2294" t="n">
        <v>145</v>
      </c>
      <c r="C2294" t="inlineStr">
        <is>
          <t xml:space="preserve">CONCLUIDO	</t>
        </is>
      </c>
      <c r="D2294" t="n">
        <v>2.5835</v>
      </c>
      <c r="E2294" t="n">
        <v>38.71</v>
      </c>
      <c r="F2294" t="n">
        <v>27.94</v>
      </c>
      <c r="G2294" t="n">
        <v>11.56</v>
      </c>
      <c r="H2294" t="n">
        <v>0.15</v>
      </c>
      <c r="I2294" t="n">
        <v>145</v>
      </c>
      <c r="J2294" t="n">
        <v>288.2</v>
      </c>
      <c r="K2294" t="n">
        <v>61.2</v>
      </c>
      <c r="L2294" t="n">
        <v>2.5</v>
      </c>
      <c r="M2294" t="n">
        <v>143</v>
      </c>
      <c r="N2294" t="n">
        <v>79.5</v>
      </c>
      <c r="O2294" t="n">
        <v>35779.11</v>
      </c>
      <c r="P2294" t="n">
        <v>500.44</v>
      </c>
      <c r="Q2294" t="n">
        <v>452.93</v>
      </c>
      <c r="R2294" t="n">
        <v>199.15</v>
      </c>
      <c r="S2294" t="n">
        <v>57.64</v>
      </c>
      <c r="T2294" t="n">
        <v>67985.99000000001</v>
      </c>
      <c r="U2294" t="n">
        <v>0.29</v>
      </c>
      <c r="V2294" t="n">
        <v>0.76</v>
      </c>
      <c r="W2294" t="n">
        <v>7.05</v>
      </c>
      <c r="X2294" t="n">
        <v>4.21</v>
      </c>
      <c r="Y2294" t="n">
        <v>1</v>
      </c>
      <c r="Z2294" t="n">
        <v>10</v>
      </c>
    </row>
    <row r="2295">
      <c r="A2295" t="n">
        <v>7</v>
      </c>
      <c r="B2295" t="n">
        <v>145</v>
      </c>
      <c r="C2295" t="inlineStr">
        <is>
          <t xml:space="preserve">CONCLUIDO	</t>
        </is>
      </c>
      <c r="D2295" t="n">
        <v>2.6703</v>
      </c>
      <c r="E2295" t="n">
        <v>37.45</v>
      </c>
      <c r="F2295" t="n">
        <v>27.49</v>
      </c>
      <c r="G2295" t="n">
        <v>12.69</v>
      </c>
      <c r="H2295" t="n">
        <v>0.17</v>
      </c>
      <c r="I2295" t="n">
        <v>130</v>
      </c>
      <c r="J2295" t="n">
        <v>288.71</v>
      </c>
      <c r="K2295" t="n">
        <v>61.2</v>
      </c>
      <c r="L2295" t="n">
        <v>2.75</v>
      </c>
      <c r="M2295" t="n">
        <v>128</v>
      </c>
      <c r="N2295" t="n">
        <v>79.76000000000001</v>
      </c>
      <c r="O2295" t="n">
        <v>35841.5</v>
      </c>
      <c r="P2295" t="n">
        <v>492.39</v>
      </c>
      <c r="Q2295" t="n">
        <v>452.96</v>
      </c>
      <c r="R2295" t="n">
        <v>184.75</v>
      </c>
      <c r="S2295" t="n">
        <v>57.64</v>
      </c>
      <c r="T2295" t="n">
        <v>60862.5</v>
      </c>
      <c r="U2295" t="n">
        <v>0.31</v>
      </c>
      <c r="V2295" t="n">
        <v>0.77</v>
      </c>
      <c r="W2295" t="n">
        <v>7.01</v>
      </c>
      <c r="X2295" t="n">
        <v>3.76</v>
      </c>
      <c r="Y2295" t="n">
        <v>1</v>
      </c>
      <c r="Z2295" t="n">
        <v>10</v>
      </c>
    </row>
    <row r="2296">
      <c r="A2296" t="n">
        <v>8</v>
      </c>
      <c r="B2296" t="n">
        <v>145</v>
      </c>
      <c r="C2296" t="inlineStr">
        <is>
          <t xml:space="preserve">CONCLUIDO	</t>
        </is>
      </c>
      <c r="D2296" t="n">
        <v>2.7445</v>
      </c>
      <c r="E2296" t="n">
        <v>36.44</v>
      </c>
      <c r="F2296" t="n">
        <v>27.13</v>
      </c>
      <c r="G2296" t="n">
        <v>13.79</v>
      </c>
      <c r="H2296" t="n">
        <v>0.18</v>
      </c>
      <c r="I2296" t="n">
        <v>118</v>
      </c>
      <c r="J2296" t="n">
        <v>289.21</v>
      </c>
      <c r="K2296" t="n">
        <v>61.2</v>
      </c>
      <c r="L2296" t="n">
        <v>3</v>
      </c>
      <c r="M2296" t="n">
        <v>116</v>
      </c>
      <c r="N2296" t="n">
        <v>80.02</v>
      </c>
      <c r="O2296" t="n">
        <v>35903.99</v>
      </c>
      <c r="P2296" t="n">
        <v>485.82</v>
      </c>
      <c r="Q2296" t="n">
        <v>452.99</v>
      </c>
      <c r="R2296" t="n">
        <v>172.99</v>
      </c>
      <c r="S2296" t="n">
        <v>57.64</v>
      </c>
      <c r="T2296" t="n">
        <v>55042.02</v>
      </c>
      <c r="U2296" t="n">
        <v>0.33</v>
      </c>
      <c r="V2296" t="n">
        <v>0.78</v>
      </c>
      <c r="W2296" t="n">
        <v>6.99</v>
      </c>
      <c r="X2296" t="n">
        <v>3.4</v>
      </c>
      <c r="Y2296" t="n">
        <v>1</v>
      </c>
      <c r="Z2296" t="n">
        <v>10</v>
      </c>
    </row>
    <row r="2297">
      <c r="A2297" t="n">
        <v>9</v>
      </c>
      <c r="B2297" t="n">
        <v>145</v>
      </c>
      <c r="C2297" t="inlineStr">
        <is>
          <t xml:space="preserve">CONCLUIDO	</t>
        </is>
      </c>
      <c r="D2297" t="n">
        <v>2.8158</v>
      </c>
      <c r="E2297" t="n">
        <v>35.51</v>
      </c>
      <c r="F2297" t="n">
        <v>26.8</v>
      </c>
      <c r="G2297" t="n">
        <v>15.03</v>
      </c>
      <c r="H2297" t="n">
        <v>0.2</v>
      </c>
      <c r="I2297" t="n">
        <v>107</v>
      </c>
      <c r="J2297" t="n">
        <v>289.72</v>
      </c>
      <c r="K2297" t="n">
        <v>61.2</v>
      </c>
      <c r="L2297" t="n">
        <v>3.25</v>
      </c>
      <c r="M2297" t="n">
        <v>105</v>
      </c>
      <c r="N2297" t="n">
        <v>80.27</v>
      </c>
      <c r="O2297" t="n">
        <v>35966.59</v>
      </c>
      <c r="P2297" t="n">
        <v>479.9</v>
      </c>
      <c r="Q2297" t="n">
        <v>452.79</v>
      </c>
      <c r="R2297" t="n">
        <v>162.47</v>
      </c>
      <c r="S2297" t="n">
        <v>57.64</v>
      </c>
      <c r="T2297" t="n">
        <v>49838.15</v>
      </c>
      <c r="U2297" t="n">
        <v>0.35</v>
      </c>
      <c r="V2297" t="n">
        <v>0.79</v>
      </c>
      <c r="W2297" t="n">
        <v>6.96</v>
      </c>
      <c r="X2297" t="n">
        <v>3.07</v>
      </c>
      <c r="Y2297" t="n">
        <v>1</v>
      </c>
      <c r="Z2297" t="n">
        <v>10</v>
      </c>
    </row>
    <row r="2298">
      <c r="A2298" t="n">
        <v>10</v>
      </c>
      <c r="B2298" t="n">
        <v>145</v>
      </c>
      <c r="C2298" t="inlineStr">
        <is>
          <t xml:space="preserve">CONCLUIDO	</t>
        </is>
      </c>
      <c r="D2298" t="n">
        <v>2.8676</v>
      </c>
      <c r="E2298" t="n">
        <v>34.87</v>
      </c>
      <c r="F2298" t="n">
        <v>26.59</v>
      </c>
      <c r="G2298" t="n">
        <v>16.11</v>
      </c>
      <c r="H2298" t="n">
        <v>0.21</v>
      </c>
      <c r="I2298" t="n">
        <v>99</v>
      </c>
      <c r="J2298" t="n">
        <v>290.23</v>
      </c>
      <c r="K2298" t="n">
        <v>61.2</v>
      </c>
      <c r="L2298" t="n">
        <v>3.5</v>
      </c>
      <c r="M2298" t="n">
        <v>97</v>
      </c>
      <c r="N2298" t="n">
        <v>80.53</v>
      </c>
      <c r="O2298" t="n">
        <v>36029.29</v>
      </c>
      <c r="P2298" t="n">
        <v>476.16</v>
      </c>
      <c r="Q2298" t="n">
        <v>452.82</v>
      </c>
      <c r="R2298" t="n">
        <v>155.52</v>
      </c>
      <c r="S2298" t="n">
        <v>57.64</v>
      </c>
      <c r="T2298" t="n">
        <v>46403.95</v>
      </c>
      <c r="U2298" t="n">
        <v>0.37</v>
      </c>
      <c r="V2298" t="n">
        <v>0.8</v>
      </c>
      <c r="W2298" t="n">
        <v>6.96</v>
      </c>
      <c r="X2298" t="n">
        <v>2.86</v>
      </c>
      <c r="Y2298" t="n">
        <v>1</v>
      </c>
      <c r="Z2298" t="n">
        <v>10</v>
      </c>
    </row>
    <row r="2299">
      <c r="A2299" t="n">
        <v>11</v>
      </c>
      <c r="B2299" t="n">
        <v>145</v>
      </c>
      <c r="C2299" t="inlineStr">
        <is>
          <t xml:space="preserve">CONCLUIDO	</t>
        </is>
      </c>
      <c r="D2299" t="n">
        <v>2.9174</v>
      </c>
      <c r="E2299" t="n">
        <v>34.28</v>
      </c>
      <c r="F2299" t="n">
        <v>26.37</v>
      </c>
      <c r="G2299" t="n">
        <v>17.2</v>
      </c>
      <c r="H2299" t="n">
        <v>0.23</v>
      </c>
      <c r="I2299" t="n">
        <v>92</v>
      </c>
      <c r="J2299" t="n">
        <v>290.74</v>
      </c>
      <c r="K2299" t="n">
        <v>61.2</v>
      </c>
      <c r="L2299" t="n">
        <v>3.75</v>
      </c>
      <c r="M2299" t="n">
        <v>90</v>
      </c>
      <c r="N2299" t="n">
        <v>80.79000000000001</v>
      </c>
      <c r="O2299" t="n">
        <v>36092.1</v>
      </c>
      <c r="P2299" t="n">
        <v>472.25</v>
      </c>
      <c r="Q2299" t="n">
        <v>452.74</v>
      </c>
      <c r="R2299" t="n">
        <v>148.29</v>
      </c>
      <c r="S2299" t="n">
        <v>57.64</v>
      </c>
      <c r="T2299" t="n">
        <v>42825.14</v>
      </c>
      <c r="U2299" t="n">
        <v>0.39</v>
      </c>
      <c r="V2299" t="n">
        <v>0.8</v>
      </c>
      <c r="W2299" t="n">
        <v>6.95</v>
      </c>
      <c r="X2299" t="n">
        <v>2.64</v>
      </c>
      <c r="Y2299" t="n">
        <v>1</v>
      </c>
      <c r="Z2299" t="n">
        <v>10</v>
      </c>
    </row>
    <row r="2300">
      <c r="A2300" t="n">
        <v>12</v>
      </c>
      <c r="B2300" t="n">
        <v>145</v>
      </c>
      <c r="C2300" t="inlineStr">
        <is>
          <t xml:space="preserve">CONCLUIDO	</t>
        </is>
      </c>
      <c r="D2300" t="n">
        <v>2.9586</v>
      </c>
      <c r="E2300" t="n">
        <v>33.8</v>
      </c>
      <c r="F2300" t="n">
        <v>26.22</v>
      </c>
      <c r="G2300" t="n">
        <v>18.29</v>
      </c>
      <c r="H2300" t="n">
        <v>0.24</v>
      </c>
      <c r="I2300" t="n">
        <v>86</v>
      </c>
      <c r="J2300" t="n">
        <v>291.25</v>
      </c>
      <c r="K2300" t="n">
        <v>61.2</v>
      </c>
      <c r="L2300" t="n">
        <v>4</v>
      </c>
      <c r="M2300" t="n">
        <v>84</v>
      </c>
      <c r="N2300" t="n">
        <v>81.05</v>
      </c>
      <c r="O2300" t="n">
        <v>36155.02</v>
      </c>
      <c r="P2300" t="n">
        <v>469.43</v>
      </c>
      <c r="Q2300" t="n">
        <v>452.76</v>
      </c>
      <c r="R2300" t="n">
        <v>142.94</v>
      </c>
      <c r="S2300" t="n">
        <v>57.64</v>
      </c>
      <c r="T2300" t="n">
        <v>40176.66</v>
      </c>
      <c r="U2300" t="n">
        <v>0.4</v>
      </c>
      <c r="V2300" t="n">
        <v>0.8100000000000001</v>
      </c>
      <c r="W2300" t="n">
        <v>6.95</v>
      </c>
      <c r="X2300" t="n">
        <v>2.48</v>
      </c>
      <c r="Y2300" t="n">
        <v>1</v>
      </c>
      <c r="Z2300" t="n">
        <v>10</v>
      </c>
    </row>
    <row r="2301">
      <c r="A2301" t="n">
        <v>13</v>
      </c>
      <c r="B2301" t="n">
        <v>145</v>
      </c>
      <c r="C2301" t="inlineStr">
        <is>
          <t xml:space="preserve">CONCLUIDO	</t>
        </is>
      </c>
      <c r="D2301" t="n">
        <v>3.0037</v>
      </c>
      <c r="E2301" t="n">
        <v>33.29</v>
      </c>
      <c r="F2301" t="n">
        <v>26.03</v>
      </c>
      <c r="G2301" t="n">
        <v>19.52</v>
      </c>
      <c r="H2301" t="n">
        <v>0.26</v>
      </c>
      <c r="I2301" t="n">
        <v>80</v>
      </c>
      <c r="J2301" t="n">
        <v>291.76</v>
      </c>
      <c r="K2301" t="n">
        <v>61.2</v>
      </c>
      <c r="L2301" t="n">
        <v>4.25</v>
      </c>
      <c r="M2301" t="n">
        <v>78</v>
      </c>
      <c r="N2301" t="n">
        <v>81.31</v>
      </c>
      <c r="O2301" t="n">
        <v>36218.04</v>
      </c>
      <c r="P2301" t="n">
        <v>466.21</v>
      </c>
      <c r="Q2301" t="n">
        <v>452.82</v>
      </c>
      <c r="R2301" t="n">
        <v>137.21</v>
      </c>
      <c r="S2301" t="n">
        <v>57.64</v>
      </c>
      <c r="T2301" t="n">
        <v>37340.8</v>
      </c>
      <c r="U2301" t="n">
        <v>0.42</v>
      </c>
      <c r="V2301" t="n">
        <v>0.8100000000000001</v>
      </c>
      <c r="W2301" t="n">
        <v>6.93</v>
      </c>
      <c r="X2301" t="n">
        <v>2.3</v>
      </c>
      <c r="Y2301" t="n">
        <v>1</v>
      </c>
      <c r="Z2301" t="n">
        <v>10</v>
      </c>
    </row>
    <row r="2302">
      <c r="A2302" t="n">
        <v>14</v>
      </c>
      <c r="B2302" t="n">
        <v>145</v>
      </c>
      <c r="C2302" t="inlineStr">
        <is>
          <t xml:space="preserve">CONCLUIDO	</t>
        </is>
      </c>
      <c r="D2302" t="n">
        <v>3.0422</v>
      </c>
      <c r="E2302" t="n">
        <v>32.87</v>
      </c>
      <c r="F2302" t="n">
        <v>25.88</v>
      </c>
      <c r="G2302" t="n">
        <v>20.7</v>
      </c>
      <c r="H2302" t="n">
        <v>0.27</v>
      </c>
      <c r="I2302" t="n">
        <v>75</v>
      </c>
      <c r="J2302" t="n">
        <v>292.27</v>
      </c>
      <c r="K2302" t="n">
        <v>61.2</v>
      </c>
      <c r="L2302" t="n">
        <v>4.5</v>
      </c>
      <c r="M2302" t="n">
        <v>73</v>
      </c>
      <c r="N2302" t="n">
        <v>81.56999999999999</v>
      </c>
      <c r="O2302" t="n">
        <v>36281.16</v>
      </c>
      <c r="P2302" t="n">
        <v>463.44</v>
      </c>
      <c r="Q2302" t="n">
        <v>452.8</v>
      </c>
      <c r="R2302" t="n">
        <v>132.3</v>
      </c>
      <c r="S2302" t="n">
        <v>57.64</v>
      </c>
      <c r="T2302" t="n">
        <v>34910.74</v>
      </c>
      <c r="U2302" t="n">
        <v>0.44</v>
      </c>
      <c r="V2302" t="n">
        <v>0.82</v>
      </c>
      <c r="W2302" t="n">
        <v>6.92</v>
      </c>
      <c r="X2302" t="n">
        <v>2.15</v>
      </c>
      <c r="Y2302" t="n">
        <v>1</v>
      </c>
      <c r="Z2302" t="n">
        <v>10</v>
      </c>
    </row>
    <row r="2303">
      <c r="A2303" t="n">
        <v>15</v>
      </c>
      <c r="B2303" t="n">
        <v>145</v>
      </c>
      <c r="C2303" t="inlineStr">
        <is>
          <t xml:space="preserve">CONCLUIDO	</t>
        </is>
      </c>
      <c r="D2303" t="n">
        <v>3.0768</v>
      </c>
      <c r="E2303" t="n">
        <v>32.5</v>
      </c>
      <c r="F2303" t="n">
        <v>25.73</v>
      </c>
      <c r="G2303" t="n">
        <v>21.74</v>
      </c>
      <c r="H2303" t="n">
        <v>0.29</v>
      </c>
      <c r="I2303" t="n">
        <v>71</v>
      </c>
      <c r="J2303" t="n">
        <v>292.79</v>
      </c>
      <c r="K2303" t="n">
        <v>61.2</v>
      </c>
      <c r="L2303" t="n">
        <v>4.75</v>
      </c>
      <c r="M2303" t="n">
        <v>69</v>
      </c>
      <c r="N2303" t="n">
        <v>81.84</v>
      </c>
      <c r="O2303" t="n">
        <v>36344.4</v>
      </c>
      <c r="P2303" t="n">
        <v>460.69</v>
      </c>
      <c r="Q2303" t="n">
        <v>452.79</v>
      </c>
      <c r="R2303" t="n">
        <v>127.47</v>
      </c>
      <c r="S2303" t="n">
        <v>57.64</v>
      </c>
      <c r="T2303" t="n">
        <v>32515.68</v>
      </c>
      <c r="U2303" t="n">
        <v>0.45</v>
      </c>
      <c r="V2303" t="n">
        <v>0.82</v>
      </c>
      <c r="W2303" t="n">
        <v>6.91</v>
      </c>
      <c r="X2303" t="n">
        <v>2</v>
      </c>
      <c r="Y2303" t="n">
        <v>1</v>
      </c>
      <c r="Z2303" t="n">
        <v>10</v>
      </c>
    </row>
    <row r="2304">
      <c r="A2304" t="n">
        <v>16</v>
      </c>
      <c r="B2304" t="n">
        <v>145</v>
      </c>
      <c r="C2304" t="inlineStr">
        <is>
          <t xml:space="preserve">CONCLUIDO	</t>
        </is>
      </c>
      <c r="D2304" t="n">
        <v>3.1085</v>
      </c>
      <c r="E2304" t="n">
        <v>32.17</v>
      </c>
      <c r="F2304" t="n">
        <v>25.61</v>
      </c>
      <c r="G2304" t="n">
        <v>22.93</v>
      </c>
      <c r="H2304" t="n">
        <v>0.3</v>
      </c>
      <c r="I2304" t="n">
        <v>67</v>
      </c>
      <c r="J2304" t="n">
        <v>293.3</v>
      </c>
      <c r="K2304" t="n">
        <v>61.2</v>
      </c>
      <c r="L2304" t="n">
        <v>5</v>
      </c>
      <c r="M2304" t="n">
        <v>65</v>
      </c>
      <c r="N2304" t="n">
        <v>82.09999999999999</v>
      </c>
      <c r="O2304" t="n">
        <v>36407.75</v>
      </c>
      <c r="P2304" t="n">
        <v>458.66</v>
      </c>
      <c r="Q2304" t="n">
        <v>452.75</v>
      </c>
      <c r="R2304" t="n">
        <v>123.6</v>
      </c>
      <c r="S2304" t="n">
        <v>57.64</v>
      </c>
      <c r="T2304" t="n">
        <v>30601.69</v>
      </c>
      <c r="U2304" t="n">
        <v>0.47</v>
      </c>
      <c r="V2304" t="n">
        <v>0.83</v>
      </c>
      <c r="W2304" t="n">
        <v>6.9</v>
      </c>
      <c r="X2304" t="n">
        <v>1.88</v>
      </c>
      <c r="Y2304" t="n">
        <v>1</v>
      </c>
      <c r="Z2304" t="n">
        <v>10</v>
      </c>
    </row>
    <row r="2305">
      <c r="A2305" t="n">
        <v>17</v>
      </c>
      <c r="B2305" t="n">
        <v>145</v>
      </c>
      <c r="C2305" t="inlineStr">
        <is>
          <t xml:space="preserve">CONCLUIDO	</t>
        </is>
      </c>
      <c r="D2305" t="n">
        <v>3.1307</v>
      </c>
      <c r="E2305" t="n">
        <v>31.94</v>
      </c>
      <c r="F2305" t="n">
        <v>25.54</v>
      </c>
      <c r="G2305" t="n">
        <v>23.95</v>
      </c>
      <c r="H2305" t="n">
        <v>0.32</v>
      </c>
      <c r="I2305" t="n">
        <v>64</v>
      </c>
      <c r="J2305" t="n">
        <v>293.81</v>
      </c>
      <c r="K2305" t="n">
        <v>61.2</v>
      </c>
      <c r="L2305" t="n">
        <v>5.25</v>
      </c>
      <c r="M2305" t="n">
        <v>62</v>
      </c>
      <c r="N2305" t="n">
        <v>82.36</v>
      </c>
      <c r="O2305" t="n">
        <v>36471.2</v>
      </c>
      <c r="P2305" t="n">
        <v>457.41</v>
      </c>
      <c r="Q2305" t="n">
        <v>452.67</v>
      </c>
      <c r="R2305" t="n">
        <v>121.47</v>
      </c>
      <c r="S2305" t="n">
        <v>57.64</v>
      </c>
      <c r="T2305" t="n">
        <v>29551.81</v>
      </c>
      <c r="U2305" t="n">
        <v>0.47</v>
      </c>
      <c r="V2305" t="n">
        <v>0.83</v>
      </c>
      <c r="W2305" t="n">
        <v>6.9</v>
      </c>
      <c r="X2305" t="n">
        <v>1.81</v>
      </c>
      <c r="Y2305" t="n">
        <v>1</v>
      </c>
      <c r="Z2305" t="n">
        <v>10</v>
      </c>
    </row>
    <row r="2306">
      <c r="A2306" t="n">
        <v>18</v>
      </c>
      <c r="B2306" t="n">
        <v>145</v>
      </c>
      <c r="C2306" t="inlineStr">
        <is>
          <t xml:space="preserve">CONCLUIDO	</t>
        </is>
      </c>
      <c r="D2306" t="n">
        <v>3.1558</v>
      </c>
      <c r="E2306" t="n">
        <v>31.69</v>
      </c>
      <c r="F2306" t="n">
        <v>25.45</v>
      </c>
      <c r="G2306" t="n">
        <v>25.03</v>
      </c>
      <c r="H2306" t="n">
        <v>0.33</v>
      </c>
      <c r="I2306" t="n">
        <v>61</v>
      </c>
      <c r="J2306" t="n">
        <v>294.33</v>
      </c>
      <c r="K2306" t="n">
        <v>61.2</v>
      </c>
      <c r="L2306" t="n">
        <v>5.5</v>
      </c>
      <c r="M2306" t="n">
        <v>59</v>
      </c>
      <c r="N2306" t="n">
        <v>82.63</v>
      </c>
      <c r="O2306" t="n">
        <v>36534.76</v>
      </c>
      <c r="P2306" t="n">
        <v>455.71</v>
      </c>
      <c r="Q2306" t="n">
        <v>452.68</v>
      </c>
      <c r="R2306" t="n">
        <v>118.62</v>
      </c>
      <c r="S2306" t="n">
        <v>57.64</v>
      </c>
      <c r="T2306" t="n">
        <v>28143.46</v>
      </c>
      <c r="U2306" t="n">
        <v>0.49</v>
      </c>
      <c r="V2306" t="n">
        <v>0.83</v>
      </c>
      <c r="W2306" t="n">
        <v>6.89</v>
      </c>
      <c r="X2306" t="n">
        <v>1.72</v>
      </c>
      <c r="Y2306" t="n">
        <v>1</v>
      </c>
      <c r="Z2306" t="n">
        <v>10</v>
      </c>
    </row>
    <row r="2307">
      <c r="A2307" t="n">
        <v>19</v>
      </c>
      <c r="B2307" t="n">
        <v>145</v>
      </c>
      <c r="C2307" t="inlineStr">
        <is>
          <t xml:space="preserve">CONCLUIDO	</t>
        </is>
      </c>
      <c r="D2307" t="n">
        <v>3.1794</v>
      </c>
      <c r="E2307" t="n">
        <v>31.45</v>
      </c>
      <c r="F2307" t="n">
        <v>25.38</v>
      </c>
      <c r="G2307" t="n">
        <v>26.25</v>
      </c>
      <c r="H2307" t="n">
        <v>0.35</v>
      </c>
      <c r="I2307" t="n">
        <v>58</v>
      </c>
      <c r="J2307" t="n">
        <v>294.84</v>
      </c>
      <c r="K2307" t="n">
        <v>61.2</v>
      </c>
      <c r="L2307" t="n">
        <v>5.75</v>
      </c>
      <c r="M2307" t="n">
        <v>56</v>
      </c>
      <c r="N2307" t="n">
        <v>82.90000000000001</v>
      </c>
      <c r="O2307" t="n">
        <v>36598.44</v>
      </c>
      <c r="P2307" t="n">
        <v>454.45</v>
      </c>
      <c r="Q2307" t="n">
        <v>452.77</v>
      </c>
      <c r="R2307" t="n">
        <v>115.89</v>
      </c>
      <c r="S2307" t="n">
        <v>57.64</v>
      </c>
      <c r="T2307" t="n">
        <v>26795.37</v>
      </c>
      <c r="U2307" t="n">
        <v>0.5</v>
      </c>
      <c r="V2307" t="n">
        <v>0.84</v>
      </c>
      <c r="W2307" t="n">
        <v>6.89</v>
      </c>
      <c r="X2307" t="n">
        <v>1.65</v>
      </c>
      <c r="Y2307" t="n">
        <v>1</v>
      </c>
      <c r="Z2307" t="n">
        <v>10</v>
      </c>
    </row>
    <row r="2308">
      <c r="A2308" t="n">
        <v>20</v>
      </c>
      <c r="B2308" t="n">
        <v>145</v>
      </c>
      <c r="C2308" t="inlineStr">
        <is>
          <t xml:space="preserve">CONCLUIDO	</t>
        </is>
      </c>
      <c r="D2308" t="n">
        <v>3.1965</v>
      </c>
      <c r="E2308" t="n">
        <v>31.28</v>
      </c>
      <c r="F2308" t="n">
        <v>25.32</v>
      </c>
      <c r="G2308" t="n">
        <v>27.13</v>
      </c>
      <c r="H2308" t="n">
        <v>0.36</v>
      </c>
      <c r="I2308" t="n">
        <v>56</v>
      </c>
      <c r="J2308" t="n">
        <v>295.36</v>
      </c>
      <c r="K2308" t="n">
        <v>61.2</v>
      </c>
      <c r="L2308" t="n">
        <v>6</v>
      </c>
      <c r="M2308" t="n">
        <v>54</v>
      </c>
      <c r="N2308" t="n">
        <v>83.16</v>
      </c>
      <c r="O2308" t="n">
        <v>36662.22</v>
      </c>
      <c r="P2308" t="n">
        <v>453.38</v>
      </c>
      <c r="Q2308" t="n">
        <v>452.73</v>
      </c>
      <c r="R2308" t="n">
        <v>114.15</v>
      </c>
      <c r="S2308" t="n">
        <v>57.64</v>
      </c>
      <c r="T2308" t="n">
        <v>25933.04</v>
      </c>
      <c r="U2308" t="n">
        <v>0.5</v>
      </c>
      <c r="V2308" t="n">
        <v>0.84</v>
      </c>
      <c r="W2308" t="n">
        <v>6.89</v>
      </c>
      <c r="X2308" t="n">
        <v>1.59</v>
      </c>
      <c r="Y2308" t="n">
        <v>1</v>
      </c>
      <c r="Z2308" t="n">
        <v>10</v>
      </c>
    </row>
    <row r="2309">
      <c r="A2309" t="n">
        <v>21</v>
      </c>
      <c r="B2309" t="n">
        <v>145</v>
      </c>
      <c r="C2309" t="inlineStr">
        <is>
          <t xml:space="preserve">CONCLUIDO	</t>
        </is>
      </c>
      <c r="D2309" t="n">
        <v>3.2209</v>
      </c>
      <c r="E2309" t="n">
        <v>31.05</v>
      </c>
      <c r="F2309" t="n">
        <v>25.24</v>
      </c>
      <c r="G2309" t="n">
        <v>28.58</v>
      </c>
      <c r="H2309" t="n">
        <v>0.38</v>
      </c>
      <c r="I2309" t="n">
        <v>53</v>
      </c>
      <c r="J2309" t="n">
        <v>295.88</v>
      </c>
      <c r="K2309" t="n">
        <v>61.2</v>
      </c>
      <c r="L2309" t="n">
        <v>6.25</v>
      </c>
      <c r="M2309" t="n">
        <v>51</v>
      </c>
      <c r="N2309" t="n">
        <v>83.43000000000001</v>
      </c>
      <c r="O2309" t="n">
        <v>36726.12</v>
      </c>
      <c r="P2309" t="n">
        <v>452.04</v>
      </c>
      <c r="Q2309" t="n">
        <v>452.68</v>
      </c>
      <c r="R2309" t="n">
        <v>111.74</v>
      </c>
      <c r="S2309" t="n">
        <v>57.64</v>
      </c>
      <c r="T2309" t="n">
        <v>24741.67</v>
      </c>
      <c r="U2309" t="n">
        <v>0.52</v>
      </c>
      <c r="V2309" t="n">
        <v>0.84</v>
      </c>
      <c r="W2309" t="n">
        <v>6.88</v>
      </c>
      <c r="X2309" t="n">
        <v>1.52</v>
      </c>
      <c r="Y2309" t="n">
        <v>1</v>
      </c>
      <c r="Z2309" t="n">
        <v>10</v>
      </c>
    </row>
    <row r="2310">
      <c r="A2310" t="n">
        <v>22</v>
      </c>
      <c r="B2310" t="n">
        <v>145</v>
      </c>
      <c r="C2310" t="inlineStr">
        <is>
          <t xml:space="preserve">CONCLUIDO	</t>
        </is>
      </c>
      <c r="D2310" t="n">
        <v>3.239</v>
      </c>
      <c r="E2310" t="n">
        <v>30.87</v>
      </c>
      <c r="F2310" t="n">
        <v>25.18</v>
      </c>
      <c r="G2310" t="n">
        <v>29.62</v>
      </c>
      <c r="H2310" t="n">
        <v>0.39</v>
      </c>
      <c r="I2310" t="n">
        <v>51</v>
      </c>
      <c r="J2310" t="n">
        <v>296.4</v>
      </c>
      <c r="K2310" t="n">
        <v>61.2</v>
      </c>
      <c r="L2310" t="n">
        <v>6.5</v>
      </c>
      <c r="M2310" t="n">
        <v>49</v>
      </c>
      <c r="N2310" t="n">
        <v>83.7</v>
      </c>
      <c r="O2310" t="n">
        <v>36790.13</v>
      </c>
      <c r="P2310" t="n">
        <v>450.89</v>
      </c>
      <c r="Q2310" t="n">
        <v>452.67</v>
      </c>
      <c r="R2310" t="n">
        <v>109.15</v>
      </c>
      <c r="S2310" t="n">
        <v>57.64</v>
      </c>
      <c r="T2310" t="n">
        <v>23458.77</v>
      </c>
      <c r="U2310" t="n">
        <v>0.53</v>
      </c>
      <c r="V2310" t="n">
        <v>0.84</v>
      </c>
      <c r="W2310" t="n">
        <v>6.89</v>
      </c>
      <c r="X2310" t="n">
        <v>1.45</v>
      </c>
      <c r="Y2310" t="n">
        <v>1</v>
      </c>
      <c r="Z2310" t="n">
        <v>10</v>
      </c>
    </row>
    <row r="2311">
      <c r="A2311" t="n">
        <v>23</v>
      </c>
      <c r="B2311" t="n">
        <v>145</v>
      </c>
      <c r="C2311" t="inlineStr">
        <is>
          <t xml:space="preserve">CONCLUIDO	</t>
        </is>
      </c>
      <c r="D2311" t="n">
        <v>3.2571</v>
      </c>
      <c r="E2311" t="n">
        <v>30.7</v>
      </c>
      <c r="F2311" t="n">
        <v>25.11</v>
      </c>
      <c r="G2311" t="n">
        <v>30.75</v>
      </c>
      <c r="H2311" t="n">
        <v>0.4</v>
      </c>
      <c r="I2311" t="n">
        <v>49</v>
      </c>
      <c r="J2311" t="n">
        <v>296.92</v>
      </c>
      <c r="K2311" t="n">
        <v>61.2</v>
      </c>
      <c r="L2311" t="n">
        <v>6.75</v>
      </c>
      <c r="M2311" t="n">
        <v>47</v>
      </c>
      <c r="N2311" t="n">
        <v>83.97</v>
      </c>
      <c r="O2311" t="n">
        <v>36854.25</v>
      </c>
      <c r="P2311" t="n">
        <v>449.69</v>
      </c>
      <c r="Q2311" t="n">
        <v>452.74</v>
      </c>
      <c r="R2311" t="n">
        <v>106.94</v>
      </c>
      <c r="S2311" t="n">
        <v>57.64</v>
      </c>
      <c r="T2311" t="n">
        <v>22365.01</v>
      </c>
      <c r="U2311" t="n">
        <v>0.54</v>
      </c>
      <c r="V2311" t="n">
        <v>0.84</v>
      </c>
      <c r="W2311" t="n">
        <v>6.89</v>
      </c>
      <c r="X2311" t="n">
        <v>1.38</v>
      </c>
      <c r="Y2311" t="n">
        <v>1</v>
      </c>
      <c r="Z2311" t="n">
        <v>10</v>
      </c>
    </row>
    <row r="2312">
      <c r="A2312" t="n">
        <v>24</v>
      </c>
      <c r="B2312" t="n">
        <v>145</v>
      </c>
      <c r="C2312" t="inlineStr">
        <is>
          <t xml:space="preserve">CONCLUIDO	</t>
        </is>
      </c>
      <c r="D2312" t="n">
        <v>3.2758</v>
      </c>
      <c r="E2312" t="n">
        <v>30.53</v>
      </c>
      <c r="F2312" t="n">
        <v>25.05</v>
      </c>
      <c r="G2312" t="n">
        <v>31.97</v>
      </c>
      <c r="H2312" t="n">
        <v>0.42</v>
      </c>
      <c r="I2312" t="n">
        <v>47</v>
      </c>
      <c r="J2312" t="n">
        <v>297.44</v>
      </c>
      <c r="K2312" t="n">
        <v>61.2</v>
      </c>
      <c r="L2312" t="n">
        <v>7</v>
      </c>
      <c r="M2312" t="n">
        <v>45</v>
      </c>
      <c r="N2312" t="n">
        <v>84.23999999999999</v>
      </c>
      <c r="O2312" t="n">
        <v>36918.48</v>
      </c>
      <c r="P2312" t="n">
        <v>448.49</v>
      </c>
      <c r="Q2312" t="n">
        <v>452.73</v>
      </c>
      <c r="R2312" t="n">
        <v>105.14</v>
      </c>
      <c r="S2312" t="n">
        <v>57.64</v>
      </c>
      <c r="T2312" t="n">
        <v>21474.84</v>
      </c>
      <c r="U2312" t="n">
        <v>0.55</v>
      </c>
      <c r="V2312" t="n">
        <v>0.85</v>
      </c>
      <c r="W2312" t="n">
        <v>6.87</v>
      </c>
      <c r="X2312" t="n">
        <v>1.32</v>
      </c>
      <c r="Y2312" t="n">
        <v>1</v>
      </c>
      <c r="Z2312" t="n">
        <v>10</v>
      </c>
    </row>
    <row r="2313">
      <c r="A2313" t="n">
        <v>25</v>
      </c>
      <c r="B2313" t="n">
        <v>145</v>
      </c>
      <c r="C2313" t="inlineStr">
        <is>
          <t xml:space="preserve">CONCLUIDO	</t>
        </is>
      </c>
      <c r="D2313" t="n">
        <v>3.2846</v>
      </c>
      <c r="E2313" t="n">
        <v>30.44</v>
      </c>
      <c r="F2313" t="n">
        <v>25.02</v>
      </c>
      <c r="G2313" t="n">
        <v>32.63</v>
      </c>
      <c r="H2313" t="n">
        <v>0.43</v>
      </c>
      <c r="I2313" t="n">
        <v>46</v>
      </c>
      <c r="J2313" t="n">
        <v>297.96</v>
      </c>
      <c r="K2313" t="n">
        <v>61.2</v>
      </c>
      <c r="L2313" t="n">
        <v>7.25</v>
      </c>
      <c r="M2313" t="n">
        <v>44</v>
      </c>
      <c r="N2313" t="n">
        <v>84.51000000000001</v>
      </c>
      <c r="O2313" t="n">
        <v>36982.83</v>
      </c>
      <c r="P2313" t="n">
        <v>447.95</v>
      </c>
      <c r="Q2313" t="n">
        <v>452.63</v>
      </c>
      <c r="R2313" t="n">
        <v>104.32</v>
      </c>
      <c r="S2313" t="n">
        <v>57.64</v>
      </c>
      <c r="T2313" t="n">
        <v>21066.88</v>
      </c>
      <c r="U2313" t="n">
        <v>0.55</v>
      </c>
      <c r="V2313" t="n">
        <v>0.85</v>
      </c>
      <c r="W2313" t="n">
        <v>6.87</v>
      </c>
      <c r="X2313" t="n">
        <v>1.29</v>
      </c>
      <c r="Y2313" t="n">
        <v>1</v>
      </c>
      <c r="Z2313" t="n">
        <v>10</v>
      </c>
    </row>
    <row r="2314">
      <c r="A2314" t="n">
        <v>26</v>
      </c>
      <c r="B2314" t="n">
        <v>145</v>
      </c>
      <c r="C2314" t="inlineStr">
        <is>
          <t xml:space="preserve">CONCLUIDO	</t>
        </is>
      </c>
      <c r="D2314" t="n">
        <v>3.3048</v>
      </c>
      <c r="E2314" t="n">
        <v>30.26</v>
      </c>
      <c r="F2314" t="n">
        <v>24.94</v>
      </c>
      <c r="G2314" t="n">
        <v>34.01</v>
      </c>
      <c r="H2314" t="n">
        <v>0.45</v>
      </c>
      <c r="I2314" t="n">
        <v>44</v>
      </c>
      <c r="J2314" t="n">
        <v>298.48</v>
      </c>
      <c r="K2314" t="n">
        <v>61.2</v>
      </c>
      <c r="L2314" t="n">
        <v>7.5</v>
      </c>
      <c r="M2314" t="n">
        <v>42</v>
      </c>
      <c r="N2314" t="n">
        <v>84.79000000000001</v>
      </c>
      <c r="O2314" t="n">
        <v>37047.29</v>
      </c>
      <c r="P2314" t="n">
        <v>446.75</v>
      </c>
      <c r="Q2314" t="n">
        <v>452.61</v>
      </c>
      <c r="R2314" t="n">
        <v>102.16</v>
      </c>
      <c r="S2314" t="n">
        <v>57.64</v>
      </c>
      <c r="T2314" t="n">
        <v>19996.4</v>
      </c>
      <c r="U2314" t="n">
        <v>0.5600000000000001</v>
      </c>
      <c r="V2314" t="n">
        <v>0.85</v>
      </c>
      <c r="W2314" t="n">
        <v>6.86</v>
      </c>
      <c r="X2314" t="n">
        <v>1.21</v>
      </c>
      <c r="Y2314" t="n">
        <v>1</v>
      </c>
      <c r="Z2314" t="n">
        <v>10</v>
      </c>
    </row>
    <row r="2315">
      <c r="A2315" t="n">
        <v>27</v>
      </c>
      <c r="B2315" t="n">
        <v>145</v>
      </c>
      <c r="C2315" t="inlineStr">
        <is>
          <t xml:space="preserve">CONCLUIDO	</t>
        </is>
      </c>
      <c r="D2315" t="n">
        <v>3.3127</v>
      </c>
      <c r="E2315" t="n">
        <v>30.19</v>
      </c>
      <c r="F2315" t="n">
        <v>24.92</v>
      </c>
      <c r="G2315" t="n">
        <v>34.77</v>
      </c>
      <c r="H2315" t="n">
        <v>0.46</v>
      </c>
      <c r="I2315" t="n">
        <v>43</v>
      </c>
      <c r="J2315" t="n">
        <v>299.01</v>
      </c>
      <c r="K2315" t="n">
        <v>61.2</v>
      </c>
      <c r="L2315" t="n">
        <v>7.75</v>
      </c>
      <c r="M2315" t="n">
        <v>41</v>
      </c>
      <c r="N2315" t="n">
        <v>85.06</v>
      </c>
      <c r="O2315" t="n">
        <v>37111.87</v>
      </c>
      <c r="P2315" t="n">
        <v>446.29</v>
      </c>
      <c r="Q2315" t="n">
        <v>452.67</v>
      </c>
      <c r="R2315" t="n">
        <v>101.12</v>
      </c>
      <c r="S2315" t="n">
        <v>57.64</v>
      </c>
      <c r="T2315" t="n">
        <v>19484.33</v>
      </c>
      <c r="U2315" t="n">
        <v>0.57</v>
      </c>
      <c r="V2315" t="n">
        <v>0.85</v>
      </c>
      <c r="W2315" t="n">
        <v>6.87</v>
      </c>
      <c r="X2315" t="n">
        <v>1.19</v>
      </c>
      <c r="Y2315" t="n">
        <v>1</v>
      </c>
      <c r="Z2315" t="n">
        <v>10</v>
      </c>
    </row>
    <row r="2316">
      <c r="A2316" t="n">
        <v>28</v>
      </c>
      <c r="B2316" t="n">
        <v>145</v>
      </c>
      <c r="C2316" t="inlineStr">
        <is>
          <t xml:space="preserve">CONCLUIDO	</t>
        </is>
      </c>
      <c r="D2316" t="n">
        <v>3.3306</v>
      </c>
      <c r="E2316" t="n">
        <v>30.02</v>
      </c>
      <c r="F2316" t="n">
        <v>24.87</v>
      </c>
      <c r="G2316" t="n">
        <v>36.39</v>
      </c>
      <c r="H2316" t="n">
        <v>0.48</v>
      </c>
      <c r="I2316" t="n">
        <v>41</v>
      </c>
      <c r="J2316" t="n">
        <v>299.53</v>
      </c>
      <c r="K2316" t="n">
        <v>61.2</v>
      </c>
      <c r="L2316" t="n">
        <v>8</v>
      </c>
      <c r="M2316" t="n">
        <v>39</v>
      </c>
      <c r="N2316" t="n">
        <v>85.33</v>
      </c>
      <c r="O2316" t="n">
        <v>37176.68</v>
      </c>
      <c r="P2316" t="n">
        <v>445.37</v>
      </c>
      <c r="Q2316" t="n">
        <v>452.69</v>
      </c>
      <c r="R2316" t="n">
        <v>99.38</v>
      </c>
      <c r="S2316" t="n">
        <v>57.64</v>
      </c>
      <c r="T2316" t="n">
        <v>18620.9</v>
      </c>
      <c r="U2316" t="n">
        <v>0.58</v>
      </c>
      <c r="V2316" t="n">
        <v>0.85</v>
      </c>
      <c r="W2316" t="n">
        <v>6.86</v>
      </c>
      <c r="X2316" t="n">
        <v>1.14</v>
      </c>
      <c r="Y2316" t="n">
        <v>1</v>
      </c>
      <c r="Z2316" t="n">
        <v>10</v>
      </c>
    </row>
    <row r="2317">
      <c r="A2317" t="n">
        <v>29</v>
      </c>
      <c r="B2317" t="n">
        <v>145</v>
      </c>
      <c r="C2317" t="inlineStr">
        <is>
          <t xml:space="preserve">CONCLUIDO	</t>
        </is>
      </c>
      <c r="D2317" t="n">
        <v>3.3359</v>
      </c>
      <c r="E2317" t="n">
        <v>29.98</v>
      </c>
      <c r="F2317" t="n">
        <v>24.87</v>
      </c>
      <c r="G2317" t="n">
        <v>37.31</v>
      </c>
      <c r="H2317" t="n">
        <v>0.49</v>
      </c>
      <c r="I2317" t="n">
        <v>40</v>
      </c>
      <c r="J2317" t="n">
        <v>300.06</v>
      </c>
      <c r="K2317" t="n">
        <v>61.2</v>
      </c>
      <c r="L2317" t="n">
        <v>8.25</v>
      </c>
      <c r="M2317" t="n">
        <v>38</v>
      </c>
      <c r="N2317" t="n">
        <v>85.61</v>
      </c>
      <c r="O2317" t="n">
        <v>37241.49</v>
      </c>
      <c r="P2317" t="n">
        <v>445.58</v>
      </c>
      <c r="Q2317" t="n">
        <v>452.61</v>
      </c>
      <c r="R2317" t="n">
        <v>99.8</v>
      </c>
      <c r="S2317" t="n">
        <v>57.64</v>
      </c>
      <c r="T2317" t="n">
        <v>18837.82</v>
      </c>
      <c r="U2317" t="n">
        <v>0.58</v>
      </c>
      <c r="V2317" t="n">
        <v>0.85</v>
      </c>
      <c r="W2317" t="n">
        <v>6.86</v>
      </c>
      <c r="X2317" t="n">
        <v>1.15</v>
      </c>
      <c r="Y2317" t="n">
        <v>1</v>
      </c>
      <c r="Z2317" t="n">
        <v>10</v>
      </c>
    </row>
    <row r="2318">
      <c r="A2318" t="n">
        <v>30</v>
      </c>
      <c r="B2318" t="n">
        <v>145</v>
      </c>
      <c r="C2318" t="inlineStr">
        <is>
          <t xml:space="preserve">CONCLUIDO	</t>
        </is>
      </c>
      <c r="D2318" t="n">
        <v>3.3451</v>
      </c>
      <c r="E2318" t="n">
        <v>29.89</v>
      </c>
      <c r="F2318" t="n">
        <v>24.84</v>
      </c>
      <c r="G2318" t="n">
        <v>38.22</v>
      </c>
      <c r="H2318" t="n">
        <v>0.5</v>
      </c>
      <c r="I2318" t="n">
        <v>39</v>
      </c>
      <c r="J2318" t="n">
        <v>300.59</v>
      </c>
      <c r="K2318" t="n">
        <v>61.2</v>
      </c>
      <c r="L2318" t="n">
        <v>8.5</v>
      </c>
      <c r="M2318" t="n">
        <v>37</v>
      </c>
      <c r="N2318" t="n">
        <v>85.89</v>
      </c>
      <c r="O2318" t="n">
        <v>37306.42</v>
      </c>
      <c r="P2318" t="n">
        <v>444.92</v>
      </c>
      <c r="Q2318" t="n">
        <v>452.68</v>
      </c>
      <c r="R2318" t="n">
        <v>98.54000000000001</v>
      </c>
      <c r="S2318" t="n">
        <v>57.64</v>
      </c>
      <c r="T2318" t="n">
        <v>18211.77</v>
      </c>
      <c r="U2318" t="n">
        <v>0.58</v>
      </c>
      <c r="V2318" t="n">
        <v>0.85</v>
      </c>
      <c r="W2318" t="n">
        <v>6.87</v>
      </c>
      <c r="X2318" t="n">
        <v>1.12</v>
      </c>
      <c r="Y2318" t="n">
        <v>1</v>
      </c>
      <c r="Z2318" t="n">
        <v>10</v>
      </c>
    </row>
    <row r="2319">
      <c r="A2319" t="n">
        <v>31</v>
      </c>
      <c r="B2319" t="n">
        <v>145</v>
      </c>
      <c r="C2319" t="inlineStr">
        <is>
          <t xml:space="preserve">CONCLUIDO	</t>
        </is>
      </c>
      <c r="D2319" t="n">
        <v>3.3575</v>
      </c>
      <c r="E2319" t="n">
        <v>29.78</v>
      </c>
      <c r="F2319" t="n">
        <v>24.79</v>
      </c>
      <c r="G2319" t="n">
        <v>39.14</v>
      </c>
      <c r="H2319" t="n">
        <v>0.52</v>
      </c>
      <c r="I2319" t="n">
        <v>38</v>
      </c>
      <c r="J2319" t="n">
        <v>301.11</v>
      </c>
      <c r="K2319" t="n">
        <v>61.2</v>
      </c>
      <c r="L2319" t="n">
        <v>8.75</v>
      </c>
      <c r="M2319" t="n">
        <v>36</v>
      </c>
      <c r="N2319" t="n">
        <v>86.16</v>
      </c>
      <c r="O2319" t="n">
        <v>37371.47</v>
      </c>
      <c r="P2319" t="n">
        <v>443.68</v>
      </c>
      <c r="Q2319" t="n">
        <v>452.63</v>
      </c>
      <c r="R2319" t="n">
        <v>96.86</v>
      </c>
      <c r="S2319" t="n">
        <v>57.64</v>
      </c>
      <c r="T2319" t="n">
        <v>17376.46</v>
      </c>
      <c r="U2319" t="n">
        <v>0.6</v>
      </c>
      <c r="V2319" t="n">
        <v>0.86</v>
      </c>
      <c r="W2319" t="n">
        <v>6.86</v>
      </c>
      <c r="X2319" t="n">
        <v>1.06</v>
      </c>
      <c r="Y2319" t="n">
        <v>1</v>
      </c>
      <c r="Z2319" t="n">
        <v>10</v>
      </c>
    </row>
    <row r="2320">
      <c r="A2320" t="n">
        <v>32</v>
      </c>
      <c r="B2320" t="n">
        <v>145</v>
      </c>
      <c r="C2320" t="inlineStr">
        <is>
          <t xml:space="preserve">CONCLUIDO	</t>
        </is>
      </c>
      <c r="D2320" t="n">
        <v>3.367</v>
      </c>
      <c r="E2320" t="n">
        <v>29.7</v>
      </c>
      <c r="F2320" t="n">
        <v>24.76</v>
      </c>
      <c r="G2320" t="n">
        <v>40.15</v>
      </c>
      <c r="H2320" t="n">
        <v>0.53</v>
      </c>
      <c r="I2320" t="n">
        <v>37</v>
      </c>
      <c r="J2320" t="n">
        <v>301.64</v>
      </c>
      <c r="K2320" t="n">
        <v>61.2</v>
      </c>
      <c r="L2320" t="n">
        <v>9</v>
      </c>
      <c r="M2320" t="n">
        <v>35</v>
      </c>
      <c r="N2320" t="n">
        <v>86.44</v>
      </c>
      <c r="O2320" t="n">
        <v>37436.63</v>
      </c>
      <c r="P2320" t="n">
        <v>443.36</v>
      </c>
      <c r="Q2320" t="n">
        <v>452.65</v>
      </c>
      <c r="R2320" t="n">
        <v>95.92</v>
      </c>
      <c r="S2320" t="n">
        <v>57.64</v>
      </c>
      <c r="T2320" t="n">
        <v>16913.25</v>
      </c>
      <c r="U2320" t="n">
        <v>0.6</v>
      </c>
      <c r="V2320" t="n">
        <v>0.86</v>
      </c>
      <c r="W2320" t="n">
        <v>6.85</v>
      </c>
      <c r="X2320" t="n">
        <v>1.03</v>
      </c>
      <c r="Y2320" t="n">
        <v>1</v>
      </c>
      <c r="Z2320" t="n">
        <v>10</v>
      </c>
    </row>
    <row r="2321">
      <c r="A2321" t="n">
        <v>33</v>
      </c>
      <c r="B2321" t="n">
        <v>145</v>
      </c>
      <c r="C2321" t="inlineStr">
        <is>
          <t xml:space="preserve">CONCLUIDO	</t>
        </is>
      </c>
      <c r="D2321" t="n">
        <v>3.3751</v>
      </c>
      <c r="E2321" t="n">
        <v>29.63</v>
      </c>
      <c r="F2321" t="n">
        <v>24.74</v>
      </c>
      <c r="G2321" t="n">
        <v>41.23</v>
      </c>
      <c r="H2321" t="n">
        <v>0.55</v>
      </c>
      <c r="I2321" t="n">
        <v>36</v>
      </c>
      <c r="J2321" t="n">
        <v>302.17</v>
      </c>
      <c r="K2321" t="n">
        <v>61.2</v>
      </c>
      <c r="L2321" t="n">
        <v>9.25</v>
      </c>
      <c r="M2321" t="n">
        <v>34</v>
      </c>
      <c r="N2321" t="n">
        <v>86.72</v>
      </c>
      <c r="O2321" t="n">
        <v>37501.91</v>
      </c>
      <c r="P2321" t="n">
        <v>443.12</v>
      </c>
      <c r="Q2321" t="n">
        <v>452.65</v>
      </c>
      <c r="R2321" t="n">
        <v>95.15000000000001</v>
      </c>
      <c r="S2321" t="n">
        <v>57.64</v>
      </c>
      <c r="T2321" t="n">
        <v>16533.27</v>
      </c>
      <c r="U2321" t="n">
        <v>0.61</v>
      </c>
      <c r="V2321" t="n">
        <v>0.86</v>
      </c>
      <c r="W2321" t="n">
        <v>6.86</v>
      </c>
      <c r="X2321" t="n">
        <v>1.01</v>
      </c>
      <c r="Y2321" t="n">
        <v>1</v>
      </c>
      <c r="Z2321" t="n">
        <v>10</v>
      </c>
    </row>
    <row r="2322">
      <c r="A2322" t="n">
        <v>34</v>
      </c>
      <c r="B2322" t="n">
        <v>145</v>
      </c>
      <c r="C2322" t="inlineStr">
        <is>
          <t xml:space="preserve">CONCLUIDO	</t>
        </is>
      </c>
      <c r="D2322" t="n">
        <v>3.3836</v>
      </c>
      <c r="E2322" t="n">
        <v>29.55</v>
      </c>
      <c r="F2322" t="n">
        <v>24.72</v>
      </c>
      <c r="G2322" t="n">
        <v>42.38</v>
      </c>
      <c r="H2322" t="n">
        <v>0.5600000000000001</v>
      </c>
      <c r="I2322" t="n">
        <v>35</v>
      </c>
      <c r="J2322" t="n">
        <v>302.7</v>
      </c>
      <c r="K2322" t="n">
        <v>61.2</v>
      </c>
      <c r="L2322" t="n">
        <v>9.5</v>
      </c>
      <c r="M2322" t="n">
        <v>33</v>
      </c>
      <c r="N2322" t="n">
        <v>87</v>
      </c>
      <c r="O2322" t="n">
        <v>37567.32</v>
      </c>
      <c r="P2322" t="n">
        <v>442.87</v>
      </c>
      <c r="Q2322" t="n">
        <v>452.63</v>
      </c>
      <c r="R2322" t="n">
        <v>94.90000000000001</v>
      </c>
      <c r="S2322" t="n">
        <v>57.64</v>
      </c>
      <c r="T2322" t="n">
        <v>16412.12</v>
      </c>
      <c r="U2322" t="n">
        <v>0.61</v>
      </c>
      <c r="V2322" t="n">
        <v>0.86</v>
      </c>
      <c r="W2322" t="n">
        <v>6.85</v>
      </c>
      <c r="X2322" t="n">
        <v>0.99</v>
      </c>
      <c r="Y2322" t="n">
        <v>1</v>
      </c>
      <c r="Z2322" t="n">
        <v>10</v>
      </c>
    </row>
    <row r="2323">
      <c r="A2323" t="n">
        <v>35</v>
      </c>
      <c r="B2323" t="n">
        <v>145</v>
      </c>
      <c r="C2323" t="inlineStr">
        <is>
          <t xml:space="preserve">CONCLUIDO	</t>
        </is>
      </c>
      <c r="D2323" t="n">
        <v>3.3971</v>
      </c>
      <c r="E2323" t="n">
        <v>29.44</v>
      </c>
      <c r="F2323" t="n">
        <v>24.66</v>
      </c>
      <c r="G2323" t="n">
        <v>43.51</v>
      </c>
      <c r="H2323" t="n">
        <v>0.57</v>
      </c>
      <c r="I2323" t="n">
        <v>34</v>
      </c>
      <c r="J2323" t="n">
        <v>303.23</v>
      </c>
      <c r="K2323" t="n">
        <v>61.2</v>
      </c>
      <c r="L2323" t="n">
        <v>9.75</v>
      </c>
      <c r="M2323" t="n">
        <v>32</v>
      </c>
      <c r="N2323" t="n">
        <v>87.28</v>
      </c>
      <c r="O2323" t="n">
        <v>37632.84</v>
      </c>
      <c r="P2323" t="n">
        <v>441.43</v>
      </c>
      <c r="Q2323" t="n">
        <v>452.66</v>
      </c>
      <c r="R2323" t="n">
        <v>92.40000000000001</v>
      </c>
      <c r="S2323" t="n">
        <v>57.64</v>
      </c>
      <c r="T2323" t="n">
        <v>15168.98</v>
      </c>
      <c r="U2323" t="n">
        <v>0.62</v>
      </c>
      <c r="V2323" t="n">
        <v>0.86</v>
      </c>
      <c r="W2323" t="n">
        <v>6.85</v>
      </c>
      <c r="X2323" t="n">
        <v>0.93</v>
      </c>
      <c r="Y2323" t="n">
        <v>1</v>
      </c>
      <c r="Z2323" t="n">
        <v>10</v>
      </c>
    </row>
    <row r="2324">
      <c r="A2324" t="n">
        <v>36</v>
      </c>
      <c r="B2324" t="n">
        <v>145</v>
      </c>
      <c r="C2324" t="inlineStr">
        <is>
          <t xml:space="preserve">CONCLUIDO	</t>
        </is>
      </c>
      <c r="D2324" t="n">
        <v>3.4043</v>
      </c>
      <c r="E2324" t="n">
        <v>29.37</v>
      </c>
      <c r="F2324" t="n">
        <v>24.65</v>
      </c>
      <c r="G2324" t="n">
        <v>44.81</v>
      </c>
      <c r="H2324" t="n">
        <v>0.59</v>
      </c>
      <c r="I2324" t="n">
        <v>33</v>
      </c>
      <c r="J2324" t="n">
        <v>303.76</v>
      </c>
      <c r="K2324" t="n">
        <v>61.2</v>
      </c>
      <c r="L2324" t="n">
        <v>10</v>
      </c>
      <c r="M2324" t="n">
        <v>31</v>
      </c>
      <c r="N2324" t="n">
        <v>87.56999999999999</v>
      </c>
      <c r="O2324" t="n">
        <v>37698.48</v>
      </c>
      <c r="P2324" t="n">
        <v>441.53</v>
      </c>
      <c r="Q2324" t="n">
        <v>452.66</v>
      </c>
      <c r="R2324" t="n">
        <v>92.27</v>
      </c>
      <c r="S2324" t="n">
        <v>57.64</v>
      </c>
      <c r="T2324" t="n">
        <v>15105.63</v>
      </c>
      <c r="U2324" t="n">
        <v>0.62</v>
      </c>
      <c r="V2324" t="n">
        <v>0.86</v>
      </c>
      <c r="W2324" t="n">
        <v>6.85</v>
      </c>
      <c r="X2324" t="n">
        <v>0.92</v>
      </c>
      <c r="Y2324" t="n">
        <v>1</v>
      </c>
      <c r="Z2324" t="n">
        <v>10</v>
      </c>
    </row>
    <row r="2325">
      <c r="A2325" t="n">
        <v>37</v>
      </c>
      <c r="B2325" t="n">
        <v>145</v>
      </c>
      <c r="C2325" t="inlineStr">
        <is>
          <t xml:space="preserve">CONCLUIDO	</t>
        </is>
      </c>
      <c r="D2325" t="n">
        <v>3.4151</v>
      </c>
      <c r="E2325" t="n">
        <v>29.28</v>
      </c>
      <c r="F2325" t="n">
        <v>24.61</v>
      </c>
      <c r="G2325" t="n">
        <v>46.14</v>
      </c>
      <c r="H2325" t="n">
        <v>0.6</v>
      </c>
      <c r="I2325" t="n">
        <v>32</v>
      </c>
      <c r="J2325" t="n">
        <v>304.3</v>
      </c>
      <c r="K2325" t="n">
        <v>61.2</v>
      </c>
      <c r="L2325" t="n">
        <v>10.25</v>
      </c>
      <c r="M2325" t="n">
        <v>30</v>
      </c>
      <c r="N2325" t="n">
        <v>87.84999999999999</v>
      </c>
      <c r="O2325" t="n">
        <v>37764.25</v>
      </c>
      <c r="P2325" t="n">
        <v>440.81</v>
      </c>
      <c r="Q2325" t="n">
        <v>452.65</v>
      </c>
      <c r="R2325" t="n">
        <v>91.16</v>
      </c>
      <c r="S2325" t="n">
        <v>57.64</v>
      </c>
      <c r="T2325" t="n">
        <v>14559.2</v>
      </c>
      <c r="U2325" t="n">
        <v>0.63</v>
      </c>
      <c r="V2325" t="n">
        <v>0.86</v>
      </c>
      <c r="W2325" t="n">
        <v>6.84</v>
      </c>
      <c r="X2325" t="n">
        <v>0.88</v>
      </c>
      <c r="Y2325" t="n">
        <v>1</v>
      </c>
      <c r="Z2325" t="n">
        <v>10</v>
      </c>
    </row>
    <row r="2326">
      <c r="A2326" t="n">
        <v>38</v>
      </c>
      <c r="B2326" t="n">
        <v>145</v>
      </c>
      <c r="C2326" t="inlineStr">
        <is>
          <t xml:space="preserve">CONCLUIDO	</t>
        </is>
      </c>
      <c r="D2326" t="n">
        <v>3.4127</v>
      </c>
      <c r="E2326" t="n">
        <v>29.3</v>
      </c>
      <c r="F2326" t="n">
        <v>24.63</v>
      </c>
      <c r="G2326" t="n">
        <v>46.18</v>
      </c>
      <c r="H2326" t="n">
        <v>0.61</v>
      </c>
      <c r="I2326" t="n">
        <v>32</v>
      </c>
      <c r="J2326" t="n">
        <v>304.83</v>
      </c>
      <c r="K2326" t="n">
        <v>61.2</v>
      </c>
      <c r="L2326" t="n">
        <v>10.5</v>
      </c>
      <c r="M2326" t="n">
        <v>30</v>
      </c>
      <c r="N2326" t="n">
        <v>88.13</v>
      </c>
      <c r="O2326" t="n">
        <v>37830.13</v>
      </c>
      <c r="P2326" t="n">
        <v>441.21</v>
      </c>
      <c r="Q2326" t="n">
        <v>452.64</v>
      </c>
      <c r="R2326" t="n">
        <v>91.93000000000001</v>
      </c>
      <c r="S2326" t="n">
        <v>57.64</v>
      </c>
      <c r="T2326" t="n">
        <v>14940.92</v>
      </c>
      <c r="U2326" t="n">
        <v>0.63</v>
      </c>
      <c r="V2326" t="n">
        <v>0.86</v>
      </c>
      <c r="W2326" t="n">
        <v>6.84</v>
      </c>
      <c r="X2326" t="n">
        <v>0.9</v>
      </c>
      <c r="Y2326" t="n">
        <v>1</v>
      </c>
      <c r="Z2326" t="n">
        <v>10</v>
      </c>
    </row>
    <row r="2327">
      <c r="A2327" t="n">
        <v>39</v>
      </c>
      <c r="B2327" t="n">
        <v>145</v>
      </c>
      <c r="C2327" t="inlineStr">
        <is>
          <t xml:space="preserve">CONCLUIDO	</t>
        </is>
      </c>
      <c r="D2327" t="n">
        <v>3.4243</v>
      </c>
      <c r="E2327" t="n">
        <v>29.2</v>
      </c>
      <c r="F2327" t="n">
        <v>24.58</v>
      </c>
      <c r="G2327" t="n">
        <v>47.58</v>
      </c>
      <c r="H2327" t="n">
        <v>0.63</v>
      </c>
      <c r="I2327" t="n">
        <v>31</v>
      </c>
      <c r="J2327" t="n">
        <v>305.37</v>
      </c>
      <c r="K2327" t="n">
        <v>61.2</v>
      </c>
      <c r="L2327" t="n">
        <v>10.75</v>
      </c>
      <c r="M2327" t="n">
        <v>29</v>
      </c>
      <c r="N2327" t="n">
        <v>88.42</v>
      </c>
      <c r="O2327" t="n">
        <v>37896.14</v>
      </c>
      <c r="P2327" t="n">
        <v>440.43</v>
      </c>
      <c r="Q2327" t="n">
        <v>452.66</v>
      </c>
      <c r="R2327" t="n">
        <v>90.18000000000001</v>
      </c>
      <c r="S2327" t="n">
        <v>57.64</v>
      </c>
      <c r="T2327" t="n">
        <v>14074.4</v>
      </c>
      <c r="U2327" t="n">
        <v>0.64</v>
      </c>
      <c r="V2327" t="n">
        <v>0.86</v>
      </c>
      <c r="W2327" t="n">
        <v>6.84</v>
      </c>
      <c r="X2327" t="n">
        <v>0.86</v>
      </c>
      <c r="Y2327" t="n">
        <v>1</v>
      </c>
      <c r="Z2327" t="n">
        <v>10</v>
      </c>
    </row>
    <row r="2328">
      <c r="A2328" t="n">
        <v>40</v>
      </c>
      <c r="B2328" t="n">
        <v>145</v>
      </c>
      <c r="C2328" t="inlineStr">
        <is>
          <t xml:space="preserve">CONCLUIDO	</t>
        </is>
      </c>
      <c r="D2328" t="n">
        <v>3.4348</v>
      </c>
      <c r="E2328" t="n">
        <v>29.11</v>
      </c>
      <c r="F2328" t="n">
        <v>24.55</v>
      </c>
      <c r="G2328" t="n">
        <v>49.1</v>
      </c>
      <c r="H2328" t="n">
        <v>0.64</v>
      </c>
      <c r="I2328" t="n">
        <v>30</v>
      </c>
      <c r="J2328" t="n">
        <v>305.9</v>
      </c>
      <c r="K2328" t="n">
        <v>61.2</v>
      </c>
      <c r="L2328" t="n">
        <v>11</v>
      </c>
      <c r="M2328" t="n">
        <v>28</v>
      </c>
      <c r="N2328" t="n">
        <v>88.7</v>
      </c>
      <c r="O2328" t="n">
        <v>37962.28</v>
      </c>
      <c r="P2328" t="n">
        <v>439.83</v>
      </c>
      <c r="Q2328" t="n">
        <v>452.59</v>
      </c>
      <c r="R2328" t="n">
        <v>89.2</v>
      </c>
      <c r="S2328" t="n">
        <v>57.64</v>
      </c>
      <c r="T2328" t="n">
        <v>13586.36</v>
      </c>
      <c r="U2328" t="n">
        <v>0.65</v>
      </c>
      <c r="V2328" t="n">
        <v>0.86</v>
      </c>
      <c r="W2328" t="n">
        <v>6.84</v>
      </c>
      <c r="X2328" t="n">
        <v>0.82</v>
      </c>
      <c r="Y2328" t="n">
        <v>1</v>
      </c>
      <c r="Z2328" t="n">
        <v>10</v>
      </c>
    </row>
    <row r="2329">
      <c r="A2329" t="n">
        <v>41</v>
      </c>
      <c r="B2329" t="n">
        <v>145</v>
      </c>
      <c r="C2329" t="inlineStr">
        <is>
          <t xml:space="preserve">CONCLUIDO	</t>
        </is>
      </c>
      <c r="D2329" t="n">
        <v>3.4423</v>
      </c>
      <c r="E2329" t="n">
        <v>29.05</v>
      </c>
      <c r="F2329" t="n">
        <v>24.54</v>
      </c>
      <c r="G2329" t="n">
        <v>50.77</v>
      </c>
      <c r="H2329" t="n">
        <v>0.65</v>
      </c>
      <c r="I2329" t="n">
        <v>29</v>
      </c>
      <c r="J2329" t="n">
        <v>306.44</v>
      </c>
      <c r="K2329" t="n">
        <v>61.2</v>
      </c>
      <c r="L2329" t="n">
        <v>11.25</v>
      </c>
      <c r="M2329" t="n">
        <v>27</v>
      </c>
      <c r="N2329" t="n">
        <v>88.98999999999999</v>
      </c>
      <c r="O2329" t="n">
        <v>38028.53</v>
      </c>
      <c r="P2329" t="n">
        <v>439.46</v>
      </c>
      <c r="Q2329" t="n">
        <v>452.62</v>
      </c>
      <c r="R2329" t="n">
        <v>88.65000000000001</v>
      </c>
      <c r="S2329" t="n">
        <v>57.64</v>
      </c>
      <c r="T2329" t="n">
        <v>13320.43</v>
      </c>
      <c r="U2329" t="n">
        <v>0.65</v>
      </c>
      <c r="V2329" t="n">
        <v>0.86</v>
      </c>
      <c r="W2329" t="n">
        <v>6.85</v>
      </c>
      <c r="X2329" t="n">
        <v>0.8100000000000001</v>
      </c>
      <c r="Y2329" t="n">
        <v>1</v>
      </c>
      <c r="Z2329" t="n">
        <v>10</v>
      </c>
    </row>
    <row r="2330">
      <c r="A2330" t="n">
        <v>42</v>
      </c>
      <c r="B2330" t="n">
        <v>145</v>
      </c>
      <c r="C2330" t="inlineStr">
        <is>
          <t xml:space="preserve">CONCLUIDO	</t>
        </is>
      </c>
      <c r="D2330" t="n">
        <v>3.4421</v>
      </c>
      <c r="E2330" t="n">
        <v>29.05</v>
      </c>
      <c r="F2330" t="n">
        <v>24.54</v>
      </c>
      <c r="G2330" t="n">
        <v>50.77</v>
      </c>
      <c r="H2330" t="n">
        <v>0.67</v>
      </c>
      <c r="I2330" t="n">
        <v>29</v>
      </c>
      <c r="J2330" t="n">
        <v>306.98</v>
      </c>
      <c r="K2330" t="n">
        <v>61.2</v>
      </c>
      <c r="L2330" t="n">
        <v>11.5</v>
      </c>
      <c r="M2330" t="n">
        <v>27</v>
      </c>
      <c r="N2330" t="n">
        <v>89.28</v>
      </c>
      <c r="O2330" t="n">
        <v>38094.91</v>
      </c>
      <c r="P2330" t="n">
        <v>439.7</v>
      </c>
      <c r="Q2330" t="n">
        <v>452.59</v>
      </c>
      <c r="R2330" t="n">
        <v>88.72</v>
      </c>
      <c r="S2330" t="n">
        <v>57.64</v>
      </c>
      <c r="T2330" t="n">
        <v>13353.63</v>
      </c>
      <c r="U2330" t="n">
        <v>0.65</v>
      </c>
      <c r="V2330" t="n">
        <v>0.86</v>
      </c>
      <c r="W2330" t="n">
        <v>6.85</v>
      </c>
      <c r="X2330" t="n">
        <v>0.8100000000000001</v>
      </c>
      <c r="Y2330" t="n">
        <v>1</v>
      </c>
      <c r="Z2330" t="n">
        <v>10</v>
      </c>
    </row>
    <row r="2331">
      <c r="A2331" t="n">
        <v>43</v>
      </c>
      <c r="B2331" t="n">
        <v>145</v>
      </c>
      <c r="C2331" t="inlineStr">
        <is>
          <t xml:space="preserve">CONCLUIDO	</t>
        </is>
      </c>
      <c r="D2331" t="n">
        <v>3.4525</v>
      </c>
      <c r="E2331" t="n">
        <v>28.96</v>
      </c>
      <c r="F2331" t="n">
        <v>24.51</v>
      </c>
      <c r="G2331" t="n">
        <v>52.51</v>
      </c>
      <c r="H2331" t="n">
        <v>0.68</v>
      </c>
      <c r="I2331" t="n">
        <v>28</v>
      </c>
      <c r="J2331" t="n">
        <v>307.52</v>
      </c>
      <c r="K2331" t="n">
        <v>61.2</v>
      </c>
      <c r="L2331" t="n">
        <v>11.75</v>
      </c>
      <c r="M2331" t="n">
        <v>26</v>
      </c>
      <c r="N2331" t="n">
        <v>89.56999999999999</v>
      </c>
      <c r="O2331" t="n">
        <v>38161.42</v>
      </c>
      <c r="P2331" t="n">
        <v>439.09</v>
      </c>
      <c r="Q2331" t="n">
        <v>452.68</v>
      </c>
      <c r="R2331" t="n">
        <v>87.72</v>
      </c>
      <c r="S2331" t="n">
        <v>57.64</v>
      </c>
      <c r="T2331" t="n">
        <v>12859.53</v>
      </c>
      <c r="U2331" t="n">
        <v>0.66</v>
      </c>
      <c r="V2331" t="n">
        <v>0.87</v>
      </c>
      <c r="W2331" t="n">
        <v>6.84</v>
      </c>
      <c r="X2331" t="n">
        <v>0.78</v>
      </c>
      <c r="Y2331" t="n">
        <v>1</v>
      </c>
      <c r="Z2331" t="n">
        <v>10</v>
      </c>
    </row>
    <row r="2332">
      <c r="A2332" t="n">
        <v>44</v>
      </c>
      <c r="B2332" t="n">
        <v>145</v>
      </c>
      <c r="C2332" t="inlineStr">
        <is>
          <t xml:space="preserve">CONCLUIDO	</t>
        </is>
      </c>
      <c r="D2332" t="n">
        <v>3.453</v>
      </c>
      <c r="E2332" t="n">
        <v>28.96</v>
      </c>
      <c r="F2332" t="n">
        <v>24.5</v>
      </c>
      <c r="G2332" t="n">
        <v>52.5</v>
      </c>
      <c r="H2332" t="n">
        <v>0.6899999999999999</v>
      </c>
      <c r="I2332" t="n">
        <v>28</v>
      </c>
      <c r="J2332" t="n">
        <v>308.06</v>
      </c>
      <c r="K2332" t="n">
        <v>61.2</v>
      </c>
      <c r="L2332" t="n">
        <v>12</v>
      </c>
      <c r="M2332" t="n">
        <v>26</v>
      </c>
      <c r="N2332" t="n">
        <v>89.86</v>
      </c>
      <c r="O2332" t="n">
        <v>38228.06</v>
      </c>
      <c r="P2332" t="n">
        <v>438.94</v>
      </c>
      <c r="Q2332" t="n">
        <v>452.65</v>
      </c>
      <c r="R2332" t="n">
        <v>87.58</v>
      </c>
      <c r="S2332" t="n">
        <v>57.64</v>
      </c>
      <c r="T2332" t="n">
        <v>12790.3</v>
      </c>
      <c r="U2332" t="n">
        <v>0.66</v>
      </c>
      <c r="V2332" t="n">
        <v>0.87</v>
      </c>
      <c r="W2332" t="n">
        <v>6.84</v>
      </c>
      <c r="X2332" t="n">
        <v>0.78</v>
      </c>
      <c r="Y2332" t="n">
        <v>1</v>
      </c>
      <c r="Z2332" t="n">
        <v>10</v>
      </c>
    </row>
    <row r="2333">
      <c r="A2333" t="n">
        <v>45</v>
      </c>
      <c r="B2333" t="n">
        <v>145</v>
      </c>
      <c r="C2333" t="inlineStr">
        <is>
          <t xml:space="preserve">CONCLUIDO	</t>
        </is>
      </c>
      <c r="D2333" t="n">
        <v>3.4634</v>
      </c>
      <c r="E2333" t="n">
        <v>28.87</v>
      </c>
      <c r="F2333" t="n">
        <v>24.47</v>
      </c>
      <c r="G2333" t="n">
        <v>54.38</v>
      </c>
      <c r="H2333" t="n">
        <v>0.71</v>
      </c>
      <c r="I2333" t="n">
        <v>27</v>
      </c>
      <c r="J2333" t="n">
        <v>308.6</v>
      </c>
      <c r="K2333" t="n">
        <v>61.2</v>
      </c>
      <c r="L2333" t="n">
        <v>12.25</v>
      </c>
      <c r="M2333" t="n">
        <v>25</v>
      </c>
      <c r="N2333" t="n">
        <v>90.15000000000001</v>
      </c>
      <c r="O2333" t="n">
        <v>38294.82</v>
      </c>
      <c r="P2333" t="n">
        <v>438.56</v>
      </c>
      <c r="Q2333" t="n">
        <v>452.57</v>
      </c>
      <c r="R2333" t="n">
        <v>86.73</v>
      </c>
      <c r="S2333" t="n">
        <v>57.64</v>
      </c>
      <c r="T2333" t="n">
        <v>12367.02</v>
      </c>
      <c r="U2333" t="n">
        <v>0.66</v>
      </c>
      <c r="V2333" t="n">
        <v>0.87</v>
      </c>
      <c r="W2333" t="n">
        <v>6.83</v>
      </c>
      <c r="X2333" t="n">
        <v>0.74</v>
      </c>
      <c r="Y2333" t="n">
        <v>1</v>
      </c>
      <c r="Z2333" t="n">
        <v>10</v>
      </c>
    </row>
    <row r="2334">
      <c r="A2334" t="n">
        <v>46</v>
      </c>
      <c r="B2334" t="n">
        <v>145</v>
      </c>
      <c r="C2334" t="inlineStr">
        <is>
          <t xml:space="preserve">CONCLUIDO	</t>
        </is>
      </c>
      <c r="D2334" t="n">
        <v>3.4634</v>
      </c>
      <c r="E2334" t="n">
        <v>28.87</v>
      </c>
      <c r="F2334" t="n">
        <v>24.47</v>
      </c>
      <c r="G2334" t="n">
        <v>54.38</v>
      </c>
      <c r="H2334" t="n">
        <v>0.72</v>
      </c>
      <c r="I2334" t="n">
        <v>27</v>
      </c>
      <c r="J2334" t="n">
        <v>309.14</v>
      </c>
      <c r="K2334" t="n">
        <v>61.2</v>
      </c>
      <c r="L2334" t="n">
        <v>12.5</v>
      </c>
      <c r="M2334" t="n">
        <v>25</v>
      </c>
      <c r="N2334" t="n">
        <v>90.44</v>
      </c>
      <c r="O2334" t="n">
        <v>38361.7</v>
      </c>
      <c r="P2334" t="n">
        <v>438.3</v>
      </c>
      <c r="Q2334" t="n">
        <v>452.6</v>
      </c>
      <c r="R2334" t="n">
        <v>86.64</v>
      </c>
      <c r="S2334" t="n">
        <v>57.64</v>
      </c>
      <c r="T2334" t="n">
        <v>12323.43</v>
      </c>
      <c r="U2334" t="n">
        <v>0.67</v>
      </c>
      <c r="V2334" t="n">
        <v>0.87</v>
      </c>
      <c r="W2334" t="n">
        <v>6.84</v>
      </c>
      <c r="X2334" t="n">
        <v>0.74</v>
      </c>
      <c r="Y2334" t="n">
        <v>1</v>
      </c>
      <c r="Z2334" t="n">
        <v>10</v>
      </c>
    </row>
    <row r="2335">
      <c r="A2335" t="n">
        <v>47</v>
      </c>
      <c r="B2335" t="n">
        <v>145</v>
      </c>
      <c r="C2335" t="inlineStr">
        <is>
          <t xml:space="preserve">CONCLUIDO	</t>
        </is>
      </c>
      <c r="D2335" t="n">
        <v>3.4726</v>
      </c>
      <c r="E2335" t="n">
        <v>28.8</v>
      </c>
      <c r="F2335" t="n">
        <v>24.45</v>
      </c>
      <c r="G2335" t="n">
        <v>56.42</v>
      </c>
      <c r="H2335" t="n">
        <v>0.73</v>
      </c>
      <c r="I2335" t="n">
        <v>26</v>
      </c>
      <c r="J2335" t="n">
        <v>309.68</v>
      </c>
      <c r="K2335" t="n">
        <v>61.2</v>
      </c>
      <c r="L2335" t="n">
        <v>12.75</v>
      </c>
      <c r="M2335" t="n">
        <v>24</v>
      </c>
      <c r="N2335" t="n">
        <v>90.73999999999999</v>
      </c>
      <c r="O2335" t="n">
        <v>38428.72</v>
      </c>
      <c r="P2335" t="n">
        <v>438.05</v>
      </c>
      <c r="Q2335" t="n">
        <v>452.58</v>
      </c>
      <c r="R2335" t="n">
        <v>85.8</v>
      </c>
      <c r="S2335" t="n">
        <v>57.64</v>
      </c>
      <c r="T2335" t="n">
        <v>11907.19</v>
      </c>
      <c r="U2335" t="n">
        <v>0.67</v>
      </c>
      <c r="V2335" t="n">
        <v>0.87</v>
      </c>
      <c r="W2335" t="n">
        <v>6.84</v>
      </c>
      <c r="X2335" t="n">
        <v>0.72</v>
      </c>
      <c r="Y2335" t="n">
        <v>1</v>
      </c>
      <c r="Z2335" t="n">
        <v>10</v>
      </c>
    </row>
    <row r="2336">
      <c r="A2336" t="n">
        <v>48</v>
      </c>
      <c r="B2336" t="n">
        <v>145</v>
      </c>
      <c r="C2336" t="inlineStr">
        <is>
          <t xml:space="preserve">CONCLUIDO	</t>
        </is>
      </c>
      <c r="D2336" t="n">
        <v>3.4717</v>
      </c>
      <c r="E2336" t="n">
        <v>28.8</v>
      </c>
      <c r="F2336" t="n">
        <v>24.45</v>
      </c>
      <c r="G2336" t="n">
        <v>56.43</v>
      </c>
      <c r="H2336" t="n">
        <v>0.75</v>
      </c>
      <c r="I2336" t="n">
        <v>26</v>
      </c>
      <c r="J2336" t="n">
        <v>310.23</v>
      </c>
      <c r="K2336" t="n">
        <v>61.2</v>
      </c>
      <c r="L2336" t="n">
        <v>13</v>
      </c>
      <c r="M2336" t="n">
        <v>24</v>
      </c>
      <c r="N2336" t="n">
        <v>91.03</v>
      </c>
      <c r="O2336" t="n">
        <v>38495.87</v>
      </c>
      <c r="P2336" t="n">
        <v>438.04</v>
      </c>
      <c r="Q2336" t="n">
        <v>452.63</v>
      </c>
      <c r="R2336" t="n">
        <v>86.05</v>
      </c>
      <c r="S2336" t="n">
        <v>57.64</v>
      </c>
      <c r="T2336" t="n">
        <v>12031.45</v>
      </c>
      <c r="U2336" t="n">
        <v>0.67</v>
      </c>
      <c r="V2336" t="n">
        <v>0.87</v>
      </c>
      <c r="W2336" t="n">
        <v>6.84</v>
      </c>
      <c r="X2336" t="n">
        <v>0.73</v>
      </c>
      <c r="Y2336" t="n">
        <v>1</v>
      </c>
      <c r="Z2336" t="n">
        <v>10</v>
      </c>
    </row>
    <row r="2337">
      <c r="A2337" t="n">
        <v>49</v>
      </c>
      <c r="B2337" t="n">
        <v>145</v>
      </c>
      <c r="C2337" t="inlineStr">
        <is>
          <t xml:space="preserve">CONCLUIDO	</t>
        </is>
      </c>
      <c r="D2337" t="n">
        <v>3.483</v>
      </c>
      <c r="E2337" t="n">
        <v>28.71</v>
      </c>
      <c r="F2337" t="n">
        <v>24.41</v>
      </c>
      <c r="G2337" t="n">
        <v>58.59</v>
      </c>
      <c r="H2337" t="n">
        <v>0.76</v>
      </c>
      <c r="I2337" t="n">
        <v>25</v>
      </c>
      <c r="J2337" t="n">
        <v>310.77</v>
      </c>
      <c r="K2337" t="n">
        <v>61.2</v>
      </c>
      <c r="L2337" t="n">
        <v>13.25</v>
      </c>
      <c r="M2337" t="n">
        <v>23</v>
      </c>
      <c r="N2337" t="n">
        <v>91.33</v>
      </c>
      <c r="O2337" t="n">
        <v>38563.14</v>
      </c>
      <c r="P2337" t="n">
        <v>437.39</v>
      </c>
      <c r="Q2337" t="n">
        <v>452.58</v>
      </c>
      <c r="R2337" t="n">
        <v>84.87</v>
      </c>
      <c r="S2337" t="n">
        <v>57.64</v>
      </c>
      <c r="T2337" t="n">
        <v>11450.38</v>
      </c>
      <c r="U2337" t="n">
        <v>0.68</v>
      </c>
      <c r="V2337" t="n">
        <v>0.87</v>
      </c>
      <c r="W2337" t="n">
        <v>6.83</v>
      </c>
      <c r="X2337" t="n">
        <v>0.6899999999999999</v>
      </c>
      <c r="Y2337" t="n">
        <v>1</v>
      </c>
      <c r="Z2337" t="n">
        <v>10</v>
      </c>
    </row>
    <row r="2338">
      <c r="A2338" t="n">
        <v>50</v>
      </c>
      <c r="B2338" t="n">
        <v>145</v>
      </c>
      <c r="C2338" t="inlineStr">
        <is>
          <t xml:space="preserve">CONCLUIDO	</t>
        </is>
      </c>
      <c r="D2338" t="n">
        <v>3.4833</v>
      </c>
      <c r="E2338" t="n">
        <v>28.71</v>
      </c>
      <c r="F2338" t="n">
        <v>24.41</v>
      </c>
      <c r="G2338" t="n">
        <v>58.59</v>
      </c>
      <c r="H2338" t="n">
        <v>0.77</v>
      </c>
      <c r="I2338" t="n">
        <v>25</v>
      </c>
      <c r="J2338" t="n">
        <v>311.32</v>
      </c>
      <c r="K2338" t="n">
        <v>61.2</v>
      </c>
      <c r="L2338" t="n">
        <v>13.5</v>
      </c>
      <c r="M2338" t="n">
        <v>23</v>
      </c>
      <c r="N2338" t="n">
        <v>91.62</v>
      </c>
      <c r="O2338" t="n">
        <v>38630.55</v>
      </c>
      <c r="P2338" t="n">
        <v>437.38</v>
      </c>
      <c r="Q2338" t="n">
        <v>452.66</v>
      </c>
      <c r="R2338" t="n">
        <v>84.62</v>
      </c>
      <c r="S2338" t="n">
        <v>57.64</v>
      </c>
      <c r="T2338" t="n">
        <v>11324.65</v>
      </c>
      <c r="U2338" t="n">
        <v>0.68</v>
      </c>
      <c r="V2338" t="n">
        <v>0.87</v>
      </c>
      <c r="W2338" t="n">
        <v>6.84</v>
      </c>
      <c r="X2338" t="n">
        <v>0.6899999999999999</v>
      </c>
      <c r="Y2338" t="n">
        <v>1</v>
      </c>
      <c r="Z2338" t="n">
        <v>10</v>
      </c>
    </row>
    <row r="2339">
      <c r="A2339" t="n">
        <v>51</v>
      </c>
      <c r="B2339" t="n">
        <v>145</v>
      </c>
      <c r="C2339" t="inlineStr">
        <is>
          <t xml:space="preserve">CONCLUIDO	</t>
        </is>
      </c>
      <c r="D2339" t="n">
        <v>3.4942</v>
      </c>
      <c r="E2339" t="n">
        <v>28.62</v>
      </c>
      <c r="F2339" t="n">
        <v>24.38</v>
      </c>
      <c r="G2339" t="n">
        <v>60.94</v>
      </c>
      <c r="H2339" t="n">
        <v>0.79</v>
      </c>
      <c r="I2339" t="n">
        <v>24</v>
      </c>
      <c r="J2339" t="n">
        <v>311.87</v>
      </c>
      <c r="K2339" t="n">
        <v>61.2</v>
      </c>
      <c r="L2339" t="n">
        <v>13.75</v>
      </c>
      <c r="M2339" t="n">
        <v>22</v>
      </c>
      <c r="N2339" t="n">
        <v>91.92</v>
      </c>
      <c r="O2339" t="n">
        <v>38698.21</v>
      </c>
      <c r="P2339" t="n">
        <v>437.07</v>
      </c>
      <c r="Q2339" t="n">
        <v>452.62</v>
      </c>
      <c r="R2339" t="n">
        <v>83.45</v>
      </c>
      <c r="S2339" t="n">
        <v>57.64</v>
      </c>
      <c r="T2339" t="n">
        <v>10743.86</v>
      </c>
      <c r="U2339" t="n">
        <v>0.6899999999999999</v>
      </c>
      <c r="V2339" t="n">
        <v>0.87</v>
      </c>
      <c r="W2339" t="n">
        <v>6.83</v>
      </c>
      <c r="X2339" t="n">
        <v>0.65</v>
      </c>
      <c r="Y2339" t="n">
        <v>1</v>
      </c>
      <c r="Z2339" t="n">
        <v>10</v>
      </c>
    </row>
    <row r="2340">
      <c r="A2340" t="n">
        <v>52</v>
      </c>
      <c r="B2340" t="n">
        <v>145</v>
      </c>
      <c r="C2340" t="inlineStr">
        <is>
          <t xml:space="preserve">CONCLUIDO	</t>
        </is>
      </c>
      <c r="D2340" t="n">
        <v>3.4926</v>
      </c>
      <c r="E2340" t="n">
        <v>28.63</v>
      </c>
      <c r="F2340" t="n">
        <v>24.39</v>
      </c>
      <c r="G2340" t="n">
        <v>60.97</v>
      </c>
      <c r="H2340" t="n">
        <v>0.8</v>
      </c>
      <c r="I2340" t="n">
        <v>24</v>
      </c>
      <c r="J2340" t="n">
        <v>312.42</v>
      </c>
      <c r="K2340" t="n">
        <v>61.2</v>
      </c>
      <c r="L2340" t="n">
        <v>14</v>
      </c>
      <c r="M2340" t="n">
        <v>22</v>
      </c>
      <c r="N2340" t="n">
        <v>92.22</v>
      </c>
      <c r="O2340" t="n">
        <v>38765.89</v>
      </c>
      <c r="P2340" t="n">
        <v>437.25</v>
      </c>
      <c r="Q2340" t="n">
        <v>452.59</v>
      </c>
      <c r="R2340" t="n">
        <v>84</v>
      </c>
      <c r="S2340" t="n">
        <v>57.64</v>
      </c>
      <c r="T2340" t="n">
        <v>11019.91</v>
      </c>
      <c r="U2340" t="n">
        <v>0.6899999999999999</v>
      </c>
      <c r="V2340" t="n">
        <v>0.87</v>
      </c>
      <c r="W2340" t="n">
        <v>6.83</v>
      </c>
      <c r="X2340" t="n">
        <v>0.66</v>
      </c>
      <c r="Y2340" t="n">
        <v>1</v>
      </c>
      <c r="Z2340" t="n">
        <v>10</v>
      </c>
    </row>
    <row r="2341">
      <c r="A2341" t="n">
        <v>53</v>
      </c>
      <c r="B2341" t="n">
        <v>145</v>
      </c>
      <c r="C2341" t="inlineStr">
        <is>
          <t xml:space="preserve">CONCLUIDO	</t>
        </is>
      </c>
      <c r="D2341" t="n">
        <v>3.5053</v>
      </c>
      <c r="E2341" t="n">
        <v>28.53</v>
      </c>
      <c r="F2341" t="n">
        <v>24.34</v>
      </c>
      <c r="G2341" t="n">
        <v>63.49</v>
      </c>
      <c r="H2341" t="n">
        <v>0.8100000000000001</v>
      </c>
      <c r="I2341" t="n">
        <v>23</v>
      </c>
      <c r="J2341" t="n">
        <v>312.97</v>
      </c>
      <c r="K2341" t="n">
        <v>61.2</v>
      </c>
      <c r="L2341" t="n">
        <v>14.25</v>
      </c>
      <c r="M2341" t="n">
        <v>21</v>
      </c>
      <c r="N2341" t="n">
        <v>92.52</v>
      </c>
      <c r="O2341" t="n">
        <v>38833.69</v>
      </c>
      <c r="P2341" t="n">
        <v>436.22</v>
      </c>
      <c r="Q2341" t="n">
        <v>452.59</v>
      </c>
      <c r="R2341" t="n">
        <v>82.55</v>
      </c>
      <c r="S2341" t="n">
        <v>57.64</v>
      </c>
      <c r="T2341" t="n">
        <v>10297.36</v>
      </c>
      <c r="U2341" t="n">
        <v>0.7</v>
      </c>
      <c r="V2341" t="n">
        <v>0.87</v>
      </c>
      <c r="W2341" t="n">
        <v>6.83</v>
      </c>
      <c r="X2341" t="n">
        <v>0.61</v>
      </c>
      <c r="Y2341" t="n">
        <v>1</v>
      </c>
      <c r="Z2341" t="n">
        <v>10</v>
      </c>
    </row>
    <row r="2342">
      <c r="A2342" t="n">
        <v>54</v>
      </c>
      <c r="B2342" t="n">
        <v>145</v>
      </c>
      <c r="C2342" t="inlineStr">
        <is>
          <t xml:space="preserve">CONCLUIDO	</t>
        </is>
      </c>
      <c r="D2342" t="n">
        <v>3.5038</v>
      </c>
      <c r="E2342" t="n">
        <v>28.54</v>
      </c>
      <c r="F2342" t="n">
        <v>24.35</v>
      </c>
      <c r="G2342" t="n">
        <v>63.53</v>
      </c>
      <c r="H2342" t="n">
        <v>0.82</v>
      </c>
      <c r="I2342" t="n">
        <v>23</v>
      </c>
      <c r="J2342" t="n">
        <v>313.52</v>
      </c>
      <c r="K2342" t="n">
        <v>61.2</v>
      </c>
      <c r="L2342" t="n">
        <v>14.5</v>
      </c>
      <c r="M2342" t="n">
        <v>21</v>
      </c>
      <c r="N2342" t="n">
        <v>92.81999999999999</v>
      </c>
      <c r="O2342" t="n">
        <v>38901.63</v>
      </c>
      <c r="P2342" t="n">
        <v>436.63</v>
      </c>
      <c r="Q2342" t="n">
        <v>452.59</v>
      </c>
      <c r="R2342" t="n">
        <v>82.72</v>
      </c>
      <c r="S2342" t="n">
        <v>57.64</v>
      </c>
      <c r="T2342" t="n">
        <v>10383.58</v>
      </c>
      <c r="U2342" t="n">
        <v>0.7</v>
      </c>
      <c r="V2342" t="n">
        <v>0.87</v>
      </c>
      <c r="W2342" t="n">
        <v>6.83</v>
      </c>
      <c r="X2342" t="n">
        <v>0.63</v>
      </c>
      <c r="Y2342" t="n">
        <v>1</v>
      </c>
      <c r="Z2342" t="n">
        <v>10</v>
      </c>
    </row>
    <row r="2343">
      <c r="A2343" t="n">
        <v>55</v>
      </c>
      <c r="B2343" t="n">
        <v>145</v>
      </c>
      <c r="C2343" t="inlineStr">
        <is>
          <t xml:space="preserve">CONCLUIDO	</t>
        </is>
      </c>
      <c r="D2343" t="n">
        <v>3.5047</v>
      </c>
      <c r="E2343" t="n">
        <v>28.53</v>
      </c>
      <c r="F2343" t="n">
        <v>24.34</v>
      </c>
      <c r="G2343" t="n">
        <v>63.51</v>
      </c>
      <c r="H2343" t="n">
        <v>0.84</v>
      </c>
      <c r="I2343" t="n">
        <v>23</v>
      </c>
      <c r="J2343" t="n">
        <v>314.07</v>
      </c>
      <c r="K2343" t="n">
        <v>61.2</v>
      </c>
      <c r="L2343" t="n">
        <v>14.75</v>
      </c>
      <c r="M2343" t="n">
        <v>21</v>
      </c>
      <c r="N2343" t="n">
        <v>93.12</v>
      </c>
      <c r="O2343" t="n">
        <v>38969.71</v>
      </c>
      <c r="P2343" t="n">
        <v>436.25</v>
      </c>
      <c r="Q2343" t="n">
        <v>452.61</v>
      </c>
      <c r="R2343" t="n">
        <v>82.67</v>
      </c>
      <c r="S2343" t="n">
        <v>57.64</v>
      </c>
      <c r="T2343" t="n">
        <v>10356.72</v>
      </c>
      <c r="U2343" t="n">
        <v>0.7</v>
      </c>
      <c r="V2343" t="n">
        <v>0.87</v>
      </c>
      <c r="W2343" t="n">
        <v>6.83</v>
      </c>
      <c r="X2343" t="n">
        <v>0.62</v>
      </c>
      <c r="Y2343" t="n">
        <v>1</v>
      </c>
      <c r="Z2343" t="n">
        <v>10</v>
      </c>
    </row>
    <row r="2344">
      <c r="A2344" t="n">
        <v>56</v>
      </c>
      <c r="B2344" t="n">
        <v>145</v>
      </c>
      <c r="C2344" t="inlineStr">
        <is>
          <t xml:space="preserve">CONCLUIDO	</t>
        </is>
      </c>
      <c r="D2344" t="n">
        <v>3.5142</v>
      </c>
      <c r="E2344" t="n">
        <v>28.46</v>
      </c>
      <c r="F2344" t="n">
        <v>24.32</v>
      </c>
      <c r="G2344" t="n">
        <v>66.33</v>
      </c>
      <c r="H2344" t="n">
        <v>0.85</v>
      </c>
      <c r="I2344" t="n">
        <v>22</v>
      </c>
      <c r="J2344" t="n">
        <v>314.62</v>
      </c>
      <c r="K2344" t="n">
        <v>61.2</v>
      </c>
      <c r="L2344" t="n">
        <v>15</v>
      </c>
      <c r="M2344" t="n">
        <v>20</v>
      </c>
      <c r="N2344" t="n">
        <v>93.43000000000001</v>
      </c>
      <c r="O2344" t="n">
        <v>39037.92</v>
      </c>
      <c r="P2344" t="n">
        <v>436.12</v>
      </c>
      <c r="Q2344" t="n">
        <v>452.65</v>
      </c>
      <c r="R2344" t="n">
        <v>81.81</v>
      </c>
      <c r="S2344" t="n">
        <v>57.64</v>
      </c>
      <c r="T2344" t="n">
        <v>9934.9</v>
      </c>
      <c r="U2344" t="n">
        <v>0.7</v>
      </c>
      <c r="V2344" t="n">
        <v>0.87</v>
      </c>
      <c r="W2344" t="n">
        <v>6.83</v>
      </c>
      <c r="X2344" t="n">
        <v>0.6</v>
      </c>
      <c r="Y2344" t="n">
        <v>1</v>
      </c>
      <c r="Z2344" t="n">
        <v>10</v>
      </c>
    </row>
    <row r="2345">
      <c r="A2345" t="n">
        <v>57</v>
      </c>
      <c r="B2345" t="n">
        <v>145</v>
      </c>
      <c r="C2345" t="inlineStr">
        <is>
          <t xml:space="preserve">CONCLUIDO	</t>
        </is>
      </c>
      <c r="D2345" t="n">
        <v>3.5143</v>
      </c>
      <c r="E2345" t="n">
        <v>28.46</v>
      </c>
      <c r="F2345" t="n">
        <v>24.32</v>
      </c>
      <c r="G2345" t="n">
        <v>66.33</v>
      </c>
      <c r="H2345" t="n">
        <v>0.86</v>
      </c>
      <c r="I2345" t="n">
        <v>22</v>
      </c>
      <c r="J2345" t="n">
        <v>315.18</v>
      </c>
      <c r="K2345" t="n">
        <v>61.2</v>
      </c>
      <c r="L2345" t="n">
        <v>15.25</v>
      </c>
      <c r="M2345" t="n">
        <v>20</v>
      </c>
      <c r="N2345" t="n">
        <v>93.73</v>
      </c>
      <c r="O2345" t="n">
        <v>39106.27</v>
      </c>
      <c r="P2345" t="n">
        <v>436.14</v>
      </c>
      <c r="Q2345" t="n">
        <v>452.62</v>
      </c>
      <c r="R2345" t="n">
        <v>81.87</v>
      </c>
      <c r="S2345" t="n">
        <v>57.64</v>
      </c>
      <c r="T2345" t="n">
        <v>9963.540000000001</v>
      </c>
      <c r="U2345" t="n">
        <v>0.7</v>
      </c>
      <c r="V2345" t="n">
        <v>0.87</v>
      </c>
      <c r="W2345" t="n">
        <v>6.82</v>
      </c>
      <c r="X2345" t="n">
        <v>0.59</v>
      </c>
      <c r="Y2345" t="n">
        <v>1</v>
      </c>
      <c r="Z2345" t="n">
        <v>10</v>
      </c>
    </row>
    <row r="2346">
      <c r="A2346" t="n">
        <v>58</v>
      </c>
      <c r="B2346" t="n">
        <v>145</v>
      </c>
      <c r="C2346" t="inlineStr">
        <is>
          <t xml:space="preserve">CONCLUIDO	</t>
        </is>
      </c>
      <c r="D2346" t="n">
        <v>3.5137</v>
      </c>
      <c r="E2346" t="n">
        <v>28.46</v>
      </c>
      <c r="F2346" t="n">
        <v>24.33</v>
      </c>
      <c r="G2346" t="n">
        <v>66.34</v>
      </c>
      <c r="H2346" t="n">
        <v>0.87</v>
      </c>
      <c r="I2346" t="n">
        <v>22</v>
      </c>
      <c r="J2346" t="n">
        <v>315.73</v>
      </c>
      <c r="K2346" t="n">
        <v>61.2</v>
      </c>
      <c r="L2346" t="n">
        <v>15.5</v>
      </c>
      <c r="M2346" t="n">
        <v>20</v>
      </c>
      <c r="N2346" t="n">
        <v>94.03</v>
      </c>
      <c r="O2346" t="n">
        <v>39174.75</v>
      </c>
      <c r="P2346" t="n">
        <v>436.13</v>
      </c>
      <c r="Q2346" t="n">
        <v>452.64</v>
      </c>
      <c r="R2346" t="n">
        <v>81.94</v>
      </c>
      <c r="S2346" t="n">
        <v>57.64</v>
      </c>
      <c r="T2346" t="n">
        <v>9999.77</v>
      </c>
      <c r="U2346" t="n">
        <v>0.7</v>
      </c>
      <c r="V2346" t="n">
        <v>0.87</v>
      </c>
      <c r="W2346" t="n">
        <v>6.83</v>
      </c>
      <c r="X2346" t="n">
        <v>0.6</v>
      </c>
      <c r="Y2346" t="n">
        <v>1</v>
      </c>
      <c r="Z2346" t="n">
        <v>10</v>
      </c>
    </row>
    <row r="2347">
      <c r="A2347" t="n">
        <v>59</v>
      </c>
      <c r="B2347" t="n">
        <v>145</v>
      </c>
      <c r="C2347" t="inlineStr">
        <is>
          <t xml:space="preserve">CONCLUIDO	</t>
        </is>
      </c>
      <c r="D2347" t="n">
        <v>3.5247</v>
      </c>
      <c r="E2347" t="n">
        <v>28.37</v>
      </c>
      <c r="F2347" t="n">
        <v>24.29</v>
      </c>
      <c r="G2347" t="n">
        <v>69.40000000000001</v>
      </c>
      <c r="H2347" t="n">
        <v>0.89</v>
      </c>
      <c r="I2347" t="n">
        <v>21</v>
      </c>
      <c r="J2347" t="n">
        <v>316.29</v>
      </c>
      <c r="K2347" t="n">
        <v>61.2</v>
      </c>
      <c r="L2347" t="n">
        <v>15.75</v>
      </c>
      <c r="M2347" t="n">
        <v>19</v>
      </c>
      <c r="N2347" t="n">
        <v>94.34</v>
      </c>
      <c r="O2347" t="n">
        <v>39243.37</v>
      </c>
      <c r="P2347" t="n">
        <v>435.75</v>
      </c>
      <c r="Q2347" t="n">
        <v>452.59</v>
      </c>
      <c r="R2347" t="n">
        <v>80.47</v>
      </c>
      <c r="S2347" t="n">
        <v>57.64</v>
      </c>
      <c r="T2347" t="n">
        <v>9266.67</v>
      </c>
      <c r="U2347" t="n">
        <v>0.72</v>
      </c>
      <c r="V2347" t="n">
        <v>0.87</v>
      </c>
      <c r="W2347" t="n">
        <v>6.84</v>
      </c>
      <c r="X2347" t="n">
        <v>0.57</v>
      </c>
      <c r="Y2347" t="n">
        <v>1</v>
      </c>
      <c r="Z2347" t="n">
        <v>10</v>
      </c>
    </row>
    <row r="2348">
      <c r="A2348" t="n">
        <v>60</v>
      </c>
      <c r="B2348" t="n">
        <v>145</v>
      </c>
      <c r="C2348" t="inlineStr">
        <is>
          <t xml:space="preserve">CONCLUIDO	</t>
        </is>
      </c>
      <c r="D2348" t="n">
        <v>3.5238</v>
      </c>
      <c r="E2348" t="n">
        <v>28.38</v>
      </c>
      <c r="F2348" t="n">
        <v>24.3</v>
      </c>
      <c r="G2348" t="n">
        <v>69.42</v>
      </c>
      <c r="H2348" t="n">
        <v>0.9</v>
      </c>
      <c r="I2348" t="n">
        <v>21</v>
      </c>
      <c r="J2348" t="n">
        <v>316.85</v>
      </c>
      <c r="K2348" t="n">
        <v>61.2</v>
      </c>
      <c r="L2348" t="n">
        <v>16</v>
      </c>
      <c r="M2348" t="n">
        <v>19</v>
      </c>
      <c r="N2348" t="n">
        <v>94.65000000000001</v>
      </c>
      <c r="O2348" t="n">
        <v>39312.13</v>
      </c>
      <c r="P2348" t="n">
        <v>436.02</v>
      </c>
      <c r="Q2348" t="n">
        <v>452.6</v>
      </c>
      <c r="R2348" t="n">
        <v>80.84</v>
      </c>
      <c r="S2348" t="n">
        <v>57.64</v>
      </c>
      <c r="T2348" t="n">
        <v>9455.459999999999</v>
      </c>
      <c r="U2348" t="n">
        <v>0.71</v>
      </c>
      <c r="V2348" t="n">
        <v>0.87</v>
      </c>
      <c r="W2348" t="n">
        <v>6.83</v>
      </c>
      <c r="X2348" t="n">
        <v>0.57</v>
      </c>
      <c r="Y2348" t="n">
        <v>1</v>
      </c>
      <c r="Z2348" t="n">
        <v>10</v>
      </c>
    </row>
    <row r="2349">
      <c r="A2349" t="n">
        <v>61</v>
      </c>
      <c r="B2349" t="n">
        <v>145</v>
      </c>
      <c r="C2349" t="inlineStr">
        <is>
          <t xml:space="preserve">CONCLUIDO	</t>
        </is>
      </c>
      <c r="D2349" t="n">
        <v>3.5231</v>
      </c>
      <c r="E2349" t="n">
        <v>28.38</v>
      </c>
      <c r="F2349" t="n">
        <v>24.3</v>
      </c>
      <c r="G2349" t="n">
        <v>69.44</v>
      </c>
      <c r="H2349" t="n">
        <v>0.91</v>
      </c>
      <c r="I2349" t="n">
        <v>21</v>
      </c>
      <c r="J2349" t="n">
        <v>317.41</v>
      </c>
      <c r="K2349" t="n">
        <v>61.2</v>
      </c>
      <c r="L2349" t="n">
        <v>16.25</v>
      </c>
      <c r="M2349" t="n">
        <v>19</v>
      </c>
      <c r="N2349" t="n">
        <v>94.95999999999999</v>
      </c>
      <c r="O2349" t="n">
        <v>39381.03</v>
      </c>
      <c r="P2349" t="n">
        <v>436.04</v>
      </c>
      <c r="Q2349" t="n">
        <v>452.57</v>
      </c>
      <c r="R2349" t="n">
        <v>81.11</v>
      </c>
      <c r="S2349" t="n">
        <v>57.64</v>
      </c>
      <c r="T2349" t="n">
        <v>9587.24</v>
      </c>
      <c r="U2349" t="n">
        <v>0.71</v>
      </c>
      <c r="V2349" t="n">
        <v>0.87</v>
      </c>
      <c r="W2349" t="n">
        <v>6.83</v>
      </c>
      <c r="X2349" t="n">
        <v>0.58</v>
      </c>
      <c r="Y2349" t="n">
        <v>1</v>
      </c>
      <c r="Z2349" t="n">
        <v>10</v>
      </c>
    </row>
    <row r="2350">
      <c r="A2350" t="n">
        <v>62</v>
      </c>
      <c r="B2350" t="n">
        <v>145</v>
      </c>
      <c r="C2350" t="inlineStr">
        <is>
          <t xml:space="preserve">CONCLUIDO	</t>
        </is>
      </c>
      <c r="D2350" t="n">
        <v>3.5355</v>
      </c>
      <c r="E2350" t="n">
        <v>28.28</v>
      </c>
      <c r="F2350" t="n">
        <v>24.26</v>
      </c>
      <c r="G2350" t="n">
        <v>72.77</v>
      </c>
      <c r="H2350" t="n">
        <v>0.92</v>
      </c>
      <c r="I2350" t="n">
        <v>20</v>
      </c>
      <c r="J2350" t="n">
        <v>317.97</v>
      </c>
      <c r="K2350" t="n">
        <v>61.2</v>
      </c>
      <c r="L2350" t="n">
        <v>16.5</v>
      </c>
      <c r="M2350" t="n">
        <v>18</v>
      </c>
      <c r="N2350" t="n">
        <v>95.27</v>
      </c>
      <c r="O2350" t="n">
        <v>39450.07</v>
      </c>
      <c r="P2350" t="n">
        <v>434.98</v>
      </c>
      <c r="Q2350" t="n">
        <v>452.57</v>
      </c>
      <c r="R2350" t="n">
        <v>79.79000000000001</v>
      </c>
      <c r="S2350" t="n">
        <v>57.64</v>
      </c>
      <c r="T2350" t="n">
        <v>8935.27</v>
      </c>
      <c r="U2350" t="n">
        <v>0.72</v>
      </c>
      <c r="V2350" t="n">
        <v>0.87</v>
      </c>
      <c r="W2350" t="n">
        <v>6.82</v>
      </c>
      <c r="X2350" t="n">
        <v>0.53</v>
      </c>
      <c r="Y2350" t="n">
        <v>1</v>
      </c>
      <c r="Z2350" t="n">
        <v>10</v>
      </c>
    </row>
    <row r="2351">
      <c r="A2351" t="n">
        <v>63</v>
      </c>
      <c r="B2351" t="n">
        <v>145</v>
      </c>
      <c r="C2351" t="inlineStr">
        <is>
          <t xml:space="preserve">CONCLUIDO	</t>
        </is>
      </c>
      <c r="D2351" t="n">
        <v>3.5329</v>
      </c>
      <c r="E2351" t="n">
        <v>28.3</v>
      </c>
      <c r="F2351" t="n">
        <v>24.28</v>
      </c>
      <c r="G2351" t="n">
        <v>72.83</v>
      </c>
      <c r="H2351" t="n">
        <v>0.9399999999999999</v>
      </c>
      <c r="I2351" t="n">
        <v>20</v>
      </c>
      <c r="J2351" t="n">
        <v>318.53</v>
      </c>
      <c r="K2351" t="n">
        <v>61.2</v>
      </c>
      <c r="L2351" t="n">
        <v>16.75</v>
      </c>
      <c r="M2351" t="n">
        <v>18</v>
      </c>
      <c r="N2351" t="n">
        <v>95.58</v>
      </c>
      <c r="O2351" t="n">
        <v>39519.26</v>
      </c>
      <c r="P2351" t="n">
        <v>435.85</v>
      </c>
      <c r="Q2351" t="n">
        <v>452.57</v>
      </c>
      <c r="R2351" t="n">
        <v>80.25</v>
      </c>
      <c r="S2351" t="n">
        <v>57.64</v>
      </c>
      <c r="T2351" t="n">
        <v>9162.43</v>
      </c>
      <c r="U2351" t="n">
        <v>0.72</v>
      </c>
      <c r="V2351" t="n">
        <v>0.87</v>
      </c>
      <c r="W2351" t="n">
        <v>6.83</v>
      </c>
      <c r="X2351" t="n">
        <v>0.55</v>
      </c>
      <c r="Y2351" t="n">
        <v>1</v>
      </c>
      <c r="Z2351" t="n">
        <v>10</v>
      </c>
    </row>
    <row r="2352">
      <c r="A2352" t="n">
        <v>64</v>
      </c>
      <c r="B2352" t="n">
        <v>145</v>
      </c>
      <c r="C2352" t="inlineStr">
        <is>
          <t xml:space="preserve">CONCLUIDO	</t>
        </is>
      </c>
      <c r="D2352" t="n">
        <v>3.5338</v>
      </c>
      <c r="E2352" t="n">
        <v>28.3</v>
      </c>
      <c r="F2352" t="n">
        <v>24.27</v>
      </c>
      <c r="G2352" t="n">
        <v>72.81</v>
      </c>
      <c r="H2352" t="n">
        <v>0.95</v>
      </c>
      <c r="I2352" t="n">
        <v>20</v>
      </c>
      <c r="J2352" t="n">
        <v>319.09</v>
      </c>
      <c r="K2352" t="n">
        <v>61.2</v>
      </c>
      <c r="L2352" t="n">
        <v>17</v>
      </c>
      <c r="M2352" t="n">
        <v>18</v>
      </c>
      <c r="N2352" t="n">
        <v>95.89</v>
      </c>
      <c r="O2352" t="n">
        <v>39588.58</v>
      </c>
      <c r="P2352" t="n">
        <v>435.65</v>
      </c>
      <c r="Q2352" t="n">
        <v>452.62</v>
      </c>
      <c r="R2352" t="n">
        <v>80.19</v>
      </c>
      <c r="S2352" t="n">
        <v>57.64</v>
      </c>
      <c r="T2352" t="n">
        <v>9133.49</v>
      </c>
      <c r="U2352" t="n">
        <v>0.72</v>
      </c>
      <c r="V2352" t="n">
        <v>0.87</v>
      </c>
      <c r="W2352" t="n">
        <v>6.83</v>
      </c>
      <c r="X2352" t="n">
        <v>0.55</v>
      </c>
      <c r="Y2352" t="n">
        <v>1</v>
      </c>
      <c r="Z2352" t="n">
        <v>10</v>
      </c>
    </row>
    <row r="2353">
      <c r="A2353" t="n">
        <v>65</v>
      </c>
      <c r="B2353" t="n">
        <v>145</v>
      </c>
      <c r="C2353" t="inlineStr">
        <is>
          <t xml:space="preserve">CONCLUIDO	</t>
        </is>
      </c>
      <c r="D2353" t="n">
        <v>3.5337</v>
      </c>
      <c r="E2353" t="n">
        <v>28.3</v>
      </c>
      <c r="F2353" t="n">
        <v>24.27</v>
      </c>
      <c r="G2353" t="n">
        <v>72.81</v>
      </c>
      <c r="H2353" t="n">
        <v>0.96</v>
      </c>
      <c r="I2353" t="n">
        <v>20</v>
      </c>
      <c r="J2353" t="n">
        <v>319.65</v>
      </c>
      <c r="K2353" t="n">
        <v>61.2</v>
      </c>
      <c r="L2353" t="n">
        <v>17.25</v>
      </c>
      <c r="M2353" t="n">
        <v>18</v>
      </c>
      <c r="N2353" t="n">
        <v>96.2</v>
      </c>
      <c r="O2353" t="n">
        <v>39658.05</v>
      </c>
      <c r="P2353" t="n">
        <v>434.89</v>
      </c>
      <c r="Q2353" t="n">
        <v>452.58</v>
      </c>
      <c r="R2353" t="n">
        <v>80.09999999999999</v>
      </c>
      <c r="S2353" t="n">
        <v>57.64</v>
      </c>
      <c r="T2353" t="n">
        <v>9090.01</v>
      </c>
      <c r="U2353" t="n">
        <v>0.72</v>
      </c>
      <c r="V2353" t="n">
        <v>0.87</v>
      </c>
      <c r="W2353" t="n">
        <v>6.83</v>
      </c>
      <c r="X2353" t="n">
        <v>0.55</v>
      </c>
      <c r="Y2353" t="n">
        <v>1</v>
      </c>
      <c r="Z2353" t="n">
        <v>10</v>
      </c>
    </row>
    <row r="2354">
      <c r="A2354" t="n">
        <v>66</v>
      </c>
      <c r="B2354" t="n">
        <v>145</v>
      </c>
      <c r="C2354" t="inlineStr">
        <is>
          <t xml:space="preserve">CONCLUIDO	</t>
        </is>
      </c>
      <c r="D2354" t="n">
        <v>3.5436</v>
      </c>
      <c r="E2354" t="n">
        <v>28.22</v>
      </c>
      <c r="F2354" t="n">
        <v>24.25</v>
      </c>
      <c r="G2354" t="n">
        <v>76.56999999999999</v>
      </c>
      <c r="H2354" t="n">
        <v>0.97</v>
      </c>
      <c r="I2354" t="n">
        <v>19</v>
      </c>
      <c r="J2354" t="n">
        <v>320.22</v>
      </c>
      <c r="K2354" t="n">
        <v>61.2</v>
      </c>
      <c r="L2354" t="n">
        <v>17.5</v>
      </c>
      <c r="M2354" t="n">
        <v>17</v>
      </c>
      <c r="N2354" t="n">
        <v>96.52</v>
      </c>
      <c r="O2354" t="n">
        <v>39727.66</v>
      </c>
      <c r="P2354" t="n">
        <v>435</v>
      </c>
      <c r="Q2354" t="n">
        <v>452.57</v>
      </c>
      <c r="R2354" t="n">
        <v>79.5</v>
      </c>
      <c r="S2354" t="n">
        <v>57.64</v>
      </c>
      <c r="T2354" t="n">
        <v>8792.59</v>
      </c>
      <c r="U2354" t="n">
        <v>0.73</v>
      </c>
      <c r="V2354" t="n">
        <v>0.87</v>
      </c>
      <c r="W2354" t="n">
        <v>6.82</v>
      </c>
      <c r="X2354" t="n">
        <v>0.52</v>
      </c>
      <c r="Y2354" t="n">
        <v>1</v>
      </c>
      <c r="Z2354" t="n">
        <v>10</v>
      </c>
    </row>
    <row r="2355">
      <c r="A2355" t="n">
        <v>67</v>
      </c>
      <c r="B2355" t="n">
        <v>145</v>
      </c>
      <c r="C2355" t="inlineStr">
        <is>
          <t xml:space="preserve">CONCLUIDO	</t>
        </is>
      </c>
      <c r="D2355" t="n">
        <v>3.5449</v>
      </c>
      <c r="E2355" t="n">
        <v>28.21</v>
      </c>
      <c r="F2355" t="n">
        <v>24.24</v>
      </c>
      <c r="G2355" t="n">
        <v>76.54000000000001</v>
      </c>
      <c r="H2355" t="n">
        <v>0.99</v>
      </c>
      <c r="I2355" t="n">
        <v>19</v>
      </c>
      <c r="J2355" t="n">
        <v>320.78</v>
      </c>
      <c r="K2355" t="n">
        <v>61.2</v>
      </c>
      <c r="L2355" t="n">
        <v>17.75</v>
      </c>
      <c r="M2355" t="n">
        <v>17</v>
      </c>
      <c r="N2355" t="n">
        <v>96.83</v>
      </c>
      <c r="O2355" t="n">
        <v>39797.41</v>
      </c>
      <c r="P2355" t="n">
        <v>434.96</v>
      </c>
      <c r="Q2355" t="n">
        <v>452.59</v>
      </c>
      <c r="R2355" t="n">
        <v>78.98999999999999</v>
      </c>
      <c r="S2355" t="n">
        <v>57.64</v>
      </c>
      <c r="T2355" t="n">
        <v>8538.879999999999</v>
      </c>
      <c r="U2355" t="n">
        <v>0.73</v>
      </c>
      <c r="V2355" t="n">
        <v>0.87</v>
      </c>
      <c r="W2355" t="n">
        <v>6.83</v>
      </c>
      <c r="X2355" t="n">
        <v>0.51</v>
      </c>
      <c r="Y2355" t="n">
        <v>1</v>
      </c>
      <c r="Z2355" t="n">
        <v>10</v>
      </c>
    </row>
    <row r="2356">
      <c r="A2356" t="n">
        <v>68</v>
      </c>
      <c r="B2356" t="n">
        <v>145</v>
      </c>
      <c r="C2356" t="inlineStr">
        <is>
          <t xml:space="preserve">CONCLUIDO	</t>
        </is>
      </c>
      <c r="D2356" t="n">
        <v>3.5446</v>
      </c>
      <c r="E2356" t="n">
        <v>28.21</v>
      </c>
      <c r="F2356" t="n">
        <v>24.24</v>
      </c>
      <c r="G2356" t="n">
        <v>76.54000000000001</v>
      </c>
      <c r="H2356" t="n">
        <v>1</v>
      </c>
      <c r="I2356" t="n">
        <v>19</v>
      </c>
      <c r="J2356" t="n">
        <v>321.35</v>
      </c>
      <c r="K2356" t="n">
        <v>61.2</v>
      </c>
      <c r="L2356" t="n">
        <v>18</v>
      </c>
      <c r="M2356" t="n">
        <v>17</v>
      </c>
      <c r="N2356" t="n">
        <v>97.15000000000001</v>
      </c>
      <c r="O2356" t="n">
        <v>39867.32</v>
      </c>
      <c r="P2356" t="n">
        <v>435.13</v>
      </c>
      <c r="Q2356" t="n">
        <v>452.58</v>
      </c>
      <c r="R2356" t="n">
        <v>79.27</v>
      </c>
      <c r="S2356" t="n">
        <v>57.64</v>
      </c>
      <c r="T2356" t="n">
        <v>8677.01</v>
      </c>
      <c r="U2356" t="n">
        <v>0.73</v>
      </c>
      <c r="V2356" t="n">
        <v>0.87</v>
      </c>
      <c r="W2356" t="n">
        <v>6.82</v>
      </c>
      <c r="X2356" t="n">
        <v>0.51</v>
      </c>
      <c r="Y2356" t="n">
        <v>1</v>
      </c>
      <c r="Z2356" t="n">
        <v>10</v>
      </c>
    </row>
    <row r="2357">
      <c r="A2357" t="n">
        <v>69</v>
      </c>
      <c r="B2357" t="n">
        <v>145</v>
      </c>
      <c r="C2357" t="inlineStr">
        <is>
          <t xml:space="preserve">CONCLUIDO	</t>
        </is>
      </c>
      <c r="D2357" t="n">
        <v>3.5447</v>
      </c>
      <c r="E2357" t="n">
        <v>28.21</v>
      </c>
      <c r="F2357" t="n">
        <v>24.24</v>
      </c>
      <c r="G2357" t="n">
        <v>76.54000000000001</v>
      </c>
      <c r="H2357" t="n">
        <v>1.01</v>
      </c>
      <c r="I2357" t="n">
        <v>19</v>
      </c>
      <c r="J2357" t="n">
        <v>321.92</v>
      </c>
      <c r="K2357" t="n">
        <v>61.2</v>
      </c>
      <c r="L2357" t="n">
        <v>18.25</v>
      </c>
      <c r="M2357" t="n">
        <v>17</v>
      </c>
      <c r="N2357" t="n">
        <v>97.47</v>
      </c>
      <c r="O2357" t="n">
        <v>39937.36</v>
      </c>
      <c r="P2357" t="n">
        <v>434.94</v>
      </c>
      <c r="Q2357" t="n">
        <v>452.65</v>
      </c>
      <c r="R2357" t="n">
        <v>79.06999999999999</v>
      </c>
      <c r="S2357" t="n">
        <v>57.64</v>
      </c>
      <c r="T2357" t="n">
        <v>8577.290000000001</v>
      </c>
      <c r="U2357" t="n">
        <v>0.73</v>
      </c>
      <c r="V2357" t="n">
        <v>0.87</v>
      </c>
      <c r="W2357" t="n">
        <v>6.82</v>
      </c>
      <c r="X2357" t="n">
        <v>0.51</v>
      </c>
      <c r="Y2357" t="n">
        <v>1</v>
      </c>
      <c r="Z2357" t="n">
        <v>10</v>
      </c>
    </row>
    <row r="2358">
      <c r="A2358" t="n">
        <v>70</v>
      </c>
      <c r="B2358" t="n">
        <v>145</v>
      </c>
      <c r="C2358" t="inlineStr">
        <is>
          <t xml:space="preserve">CONCLUIDO	</t>
        </is>
      </c>
      <c r="D2358" t="n">
        <v>3.556</v>
      </c>
      <c r="E2358" t="n">
        <v>28.12</v>
      </c>
      <c r="F2358" t="n">
        <v>24.2</v>
      </c>
      <c r="G2358" t="n">
        <v>80.67</v>
      </c>
      <c r="H2358" t="n">
        <v>1.02</v>
      </c>
      <c r="I2358" t="n">
        <v>18</v>
      </c>
      <c r="J2358" t="n">
        <v>322.49</v>
      </c>
      <c r="K2358" t="n">
        <v>61.2</v>
      </c>
      <c r="L2358" t="n">
        <v>18.5</v>
      </c>
      <c r="M2358" t="n">
        <v>16</v>
      </c>
      <c r="N2358" t="n">
        <v>97.79000000000001</v>
      </c>
      <c r="O2358" t="n">
        <v>40007.56</v>
      </c>
      <c r="P2358" t="n">
        <v>434.66</v>
      </c>
      <c r="Q2358" t="n">
        <v>452.57</v>
      </c>
      <c r="R2358" t="n">
        <v>77.93000000000001</v>
      </c>
      <c r="S2358" t="n">
        <v>57.64</v>
      </c>
      <c r="T2358" t="n">
        <v>8013.95</v>
      </c>
      <c r="U2358" t="n">
        <v>0.74</v>
      </c>
      <c r="V2358" t="n">
        <v>0.88</v>
      </c>
      <c r="W2358" t="n">
        <v>6.82</v>
      </c>
      <c r="X2358" t="n">
        <v>0.48</v>
      </c>
      <c r="Y2358" t="n">
        <v>1</v>
      </c>
      <c r="Z2358" t="n">
        <v>10</v>
      </c>
    </row>
    <row r="2359">
      <c r="A2359" t="n">
        <v>71</v>
      </c>
      <c r="B2359" t="n">
        <v>145</v>
      </c>
      <c r="C2359" t="inlineStr">
        <is>
          <t xml:space="preserve">CONCLUIDO	</t>
        </is>
      </c>
      <c r="D2359" t="n">
        <v>3.5541</v>
      </c>
      <c r="E2359" t="n">
        <v>28.14</v>
      </c>
      <c r="F2359" t="n">
        <v>24.22</v>
      </c>
      <c r="G2359" t="n">
        <v>80.72</v>
      </c>
      <c r="H2359" t="n">
        <v>1.03</v>
      </c>
      <c r="I2359" t="n">
        <v>18</v>
      </c>
      <c r="J2359" t="n">
        <v>323.06</v>
      </c>
      <c r="K2359" t="n">
        <v>61.2</v>
      </c>
      <c r="L2359" t="n">
        <v>18.75</v>
      </c>
      <c r="M2359" t="n">
        <v>16</v>
      </c>
      <c r="N2359" t="n">
        <v>98.11</v>
      </c>
      <c r="O2359" t="n">
        <v>40077.9</v>
      </c>
      <c r="P2359" t="n">
        <v>435.21</v>
      </c>
      <c r="Q2359" t="n">
        <v>452.58</v>
      </c>
      <c r="R2359" t="n">
        <v>78.56999999999999</v>
      </c>
      <c r="S2359" t="n">
        <v>57.64</v>
      </c>
      <c r="T2359" t="n">
        <v>8332.139999999999</v>
      </c>
      <c r="U2359" t="n">
        <v>0.73</v>
      </c>
      <c r="V2359" t="n">
        <v>0.88</v>
      </c>
      <c r="W2359" t="n">
        <v>6.82</v>
      </c>
      <c r="X2359" t="n">
        <v>0.49</v>
      </c>
      <c r="Y2359" t="n">
        <v>1</v>
      </c>
      <c r="Z2359" t="n">
        <v>10</v>
      </c>
    </row>
    <row r="2360">
      <c r="A2360" t="n">
        <v>72</v>
      </c>
      <c r="B2360" t="n">
        <v>145</v>
      </c>
      <c r="C2360" t="inlineStr">
        <is>
          <t xml:space="preserve">CONCLUIDO	</t>
        </is>
      </c>
      <c r="D2360" t="n">
        <v>3.5556</v>
      </c>
      <c r="E2360" t="n">
        <v>28.12</v>
      </c>
      <c r="F2360" t="n">
        <v>24.21</v>
      </c>
      <c r="G2360" t="n">
        <v>80.69</v>
      </c>
      <c r="H2360" t="n">
        <v>1.05</v>
      </c>
      <c r="I2360" t="n">
        <v>18</v>
      </c>
      <c r="J2360" t="n">
        <v>323.63</v>
      </c>
      <c r="K2360" t="n">
        <v>61.2</v>
      </c>
      <c r="L2360" t="n">
        <v>19</v>
      </c>
      <c r="M2360" t="n">
        <v>16</v>
      </c>
      <c r="N2360" t="n">
        <v>98.43000000000001</v>
      </c>
      <c r="O2360" t="n">
        <v>40148.52</v>
      </c>
      <c r="P2360" t="n">
        <v>434.97</v>
      </c>
      <c r="Q2360" t="n">
        <v>452.59</v>
      </c>
      <c r="R2360" t="n">
        <v>78.08</v>
      </c>
      <c r="S2360" t="n">
        <v>57.64</v>
      </c>
      <c r="T2360" t="n">
        <v>8087.32</v>
      </c>
      <c r="U2360" t="n">
        <v>0.74</v>
      </c>
      <c r="V2360" t="n">
        <v>0.88</v>
      </c>
      <c r="W2360" t="n">
        <v>6.82</v>
      </c>
      <c r="X2360" t="n">
        <v>0.48</v>
      </c>
      <c r="Y2360" t="n">
        <v>1</v>
      </c>
      <c r="Z2360" t="n">
        <v>10</v>
      </c>
    </row>
    <row r="2361">
      <c r="A2361" t="n">
        <v>73</v>
      </c>
      <c r="B2361" t="n">
        <v>145</v>
      </c>
      <c r="C2361" t="inlineStr">
        <is>
          <t xml:space="preserve">CONCLUIDO	</t>
        </is>
      </c>
      <c r="D2361" t="n">
        <v>3.5556</v>
      </c>
      <c r="E2361" t="n">
        <v>28.12</v>
      </c>
      <c r="F2361" t="n">
        <v>24.21</v>
      </c>
      <c r="G2361" t="n">
        <v>80.69</v>
      </c>
      <c r="H2361" t="n">
        <v>1.06</v>
      </c>
      <c r="I2361" t="n">
        <v>18</v>
      </c>
      <c r="J2361" t="n">
        <v>324.2</v>
      </c>
      <c r="K2361" t="n">
        <v>61.2</v>
      </c>
      <c r="L2361" t="n">
        <v>19.25</v>
      </c>
      <c r="M2361" t="n">
        <v>16</v>
      </c>
      <c r="N2361" t="n">
        <v>98.75</v>
      </c>
      <c r="O2361" t="n">
        <v>40219.17</v>
      </c>
      <c r="P2361" t="n">
        <v>434.55</v>
      </c>
      <c r="Q2361" t="n">
        <v>452.59</v>
      </c>
      <c r="R2361" t="n">
        <v>77.97</v>
      </c>
      <c r="S2361" t="n">
        <v>57.64</v>
      </c>
      <c r="T2361" t="n">
        <v>8034.08</v>
      </c>
      <c r="U2361" t="n">
        <v>0.74</v>
      </c>
      <c r="V2361" t="n">
        <v>0.88</v>
      </c>
      <c r="W2361" t="n">
        <v>6.82</v>
      </c>
      <c r="X2361" t="n">
        <v>0.48</v>
      </c>
      <c r="Y2361" t="n">
        <v>1</v>
      </c>
      <c r="Z2361" t="n">
        <v>10</v>
      </c>
    </row>
    <row r="2362">
      <c r="A2362" t="n">
        <v>74</v>
      </c>
      <c r="B2362" t="n">
        <v>145</v>
      </c>
      <c r="C2362" t="inlineStr">
        <is>
          <t xml:space="preserve">CONCLUIDO	</t>
        </is>
      </c>
      <c r="D2362" t="n">
        <v>3.567</v>
      </c>
      <c r="E2362" t="n">
        <v>28.03</v>
      </c>
      <c r="F2362" t="n">
        <v>24.17</v>
      </c>
      <c r="G2362" t="n">
        <v>85.3</v>
      </c>
      <c r="H2362" t="n">
        <v>1.07</v>
      </c>
      <c r="I2362" t="n">
        <v>17</v>
      </c>
      <c r="J2362" t="n">
        <v>324.78</v>
      </c>
      <c r="K2362" t="n">
        <v>61.2</v>
      </c>
      <c r="L2362" t="n">
        <v>19.5</v>
      </c>
      <c r="M2362" t="n">
        <v>15</v>
      </c>
      <c r="N2362" t="n">
        <v>99.08</v>
      </c>
      <c r="O2362" t="n">
        <v>40289.97</v>
      </c>
      <c r="P2362" t="n">
        <v>433.72</v>
      </c>
      <c r="Q2362" t="n">
        <v>452.58</v>
      </c>
      <c r="R2362" t="n">
        <v>76.93000000000001</v>
      </c>
      <c r="S2362" t="n">
        <v>57.64</v>
      </c>
      <c r="T2362" t="n">
        <v>7519.53</v>
      </c>
      <c r="U2362" t="n">
        <v>0.75</v>
      </c>
      <c r="V2362" t="n">
        <v>0.88</v>
      </c>
      <c r="W2362" t="n">
        <v>6.82</v>
      </c>
      <c r="X2362" t="n">
        <v>0.44</v>
      </c>
      <c r="Y2362" t="n">
        <v>1</v>
      </c>
      <c r="Z2362" t="n">
        <v>10</v>
      </c>
    </row>
    <row r="2363">
      <c r="A2363" t="n">
        <v>75</v>
      </c>
      <c r="B2363" t="n">
        <v>145</v>
      </c>
      <c r="C2363" t="inlineStr">
        <is>
          <t xml:space="preserve">CONCLUIDO	</t>
        </is>
      </c>
      <c r="D2363" t="n">
        <v>3.5676</v>
      </c>
      <c r="E2363" t="n">
        <v>28.03</v>
      </c>
      <c r="F2363" t="n">
        <v>24.16</v>
      </c>
      <c r="G2363" t="n">
        <v>85.29000000000001</v>
      </c>
      <c r="H2363" t="n">
        <v>1.08</v>
      </c>
      <c r="I2363" t="n">
        <v>17</v>
      </c>
      <c r="J2363" t="n">
        <v>325.35</v>
      </c>
      <c r="K2363" t="n">
        <v>61.2</v>
      </c>
      <c r="L2363" t="n">
        <v>19.75</v>
      </c>
      <c r="M2363" t="n">
        <v>15</v>
      </c>
      <c r="N2363" t="n">
        <v>99.40000000000001</v>
      </c>
      <c r="O2363" t="n">
        <v>40360.92</v>
      </c>
      <c r="P2363" t="n">
        <v>434.22</v>
      </c>
      <c r="Q2363" t="n">
        <v>452.6</v>
      </c>
      <c r="R2363" t="n">
        <v>76.70999999999999</v>
      </c>
      <c r="S2363" t="n">
        <v>57.64</v>
      </c>
      <c r="T2363" t="n">
        <v>7406.36</v>
      </c>
      <c r="U2363" t="n">
        <v>0.75</v>
      </c>
      <c r="V2363" t="n">
        <v>0.88</v>
      </c>
      <c r="W2363" t="n">
        <v>6.82</v>
      </c>
      <c r="X2363" t="n">
        <v>0.44</v>
      </c>
      <c r="Y2363" t="n">
        <v>1</v>
      </c>
      <c r="Z2363" t="n">
        <v>10</v>
      </c>
    </row>
    <row r="2364">
      <c r="A2364" t="n">
        <v>76</v>
      </c>
      <c r="B2364" t="n">
        <v>145</v>
      </c>
      <c r="C2364" t="inlineStr">
        <is>
          <t xml:space="preserve">CONCLUIDO	</t>
        </is>
      </c>
      <c r="D2364" t="n">
        <v>3.5671</v>
      </c>
      <c r="E2364" t="n">
        <v>28.03</v>
      </c>
      <c r="F2364" t="n">
        <v>24.17</v>
      </c>
      <c r="G2364" t="n">
        <v>85.3</v>
      </c>
      <c r="H2364" t="n">
        <v>1.09</v>
      </c>
      <c r="I2364" t="n">
        <v>17</v>
      </c>
      <c r="J2364" t="n">
        <v>325.93</v>
      </c>
      <c r="K2364" t="n">
        <v>61.2</v>
      </c>
      <c r="L2364" t="n">
        <v>20</v>
      </c>
      <c r="M2364" t="n">
        <v>15</v>
      </c>
      <c r="N2364" t="n">
        <v>99.73</v>
      </c>
      <c r="O2364" t="n">
        <v>40432.03</v>
      </c>
      <c r="P2364" t="n">
        <v>434.55</v>
      </c>
      <c r="Q2364" t="n">
        <v>452.55</v>
      </c>
      <c r="R2364" t="n">
        <v>76.78</v>
      </c>
      <c r="S2364" t="n">
        <v>57.64</v>
      </c>
      <c r="T2364" t="n">
        <v>7444.33</v>
      </c>
      <c r="U2364" t="n">
        <v>0.75</v>
      </c>
      <c r="V2364" t="n">
        <v>0.88</v>
      </c>
      <c r="W2364" t="n">
        <v>6.82</v>
      </c>
      <c r="X2364" t="n">
        <v>0.44</v>
      </c>
      <c r="Y2364" t="n">
        <v>1</v>
      </c>
      <c r="Z2364" t="n">
        <v>10</v>
      </c>
    </row>
    <row r="2365">
      <c r="A2365" t="n">
        <v>77</v>
      </c>
      <c r="B2365" t="n">
        <v>145</v>
      </c>
      <c r="C2365" t="inlineStr">
        <is>
          <t xml:space="preserve">CONCLUIDO	</t>
        </is>
      </c>
      <c r="D2365" t="n">
        <v>3.5668</v>
      </c>
      <c r="E2365" t="n">
        <v>28.04</v>
      </c>
      <c r="F2365" t="n">
        <v>24.17</v>
      </c>
      <c r="G2365" t="n">
        <v>85.31</v>
      </c>
      <c r="H2365" t="n">
        <v>1.11</v>
      </c>
      <c r="I2365" t="n">
        <v>17</v>
      </c>
      <c r="J2365" t="n">
        <v>326.51</v>
      </c>
      <c r="K2365" t="n">
        <v>61.2</v>
      </c>
      <c r="L2365" t="n">
        <v>20.25</v>
      </c>
      <c r="M2365" t="n">
        <v>15</v>
      </c>
      <c r="N2365" t="n">
        <v>100.06</v>
      </c>
      <c r="O2365" t="n">
        <v>40503.29</v>
      </c>
      <c r="P2365" t="n">
        <v>434.84</v>
      </c>
      <c r="Q2365" t="n">
        <v>452.61</v>
      </c>
      <c r="R2365" t="n">
        <v>76.95</v>
      </c>
      <c r="S2365" t="n">
        <v>57.64</v>
      </c>
      <c r="T2365" t="n">
        <v>7528.2</v>
      </c>
      <c r="U2365" t="n">
        <v>0.75</v>
      </c>
      <c r="V2365" t="n">
        <v>0.88</v>
      </c>
      <c r="W2365" t="n">
        <v>6.82</v>
      </c>
      <c r="X2365" t="n">
        <v>0.45</v>
      </c>
      <c r="Y2365" t="n">
        <v>1</v>
      </c>
      <c r="Z2365" t="n">
        <v>10</v>
      </c>
    </row>
    <row r="2366">
      <c r="A2366" t="n">
        <v>78</v>
      </c>
      <c r="B2366" t="n">
        <v>145</v>
      </c>
      <c r="C2366" t="inlineStr">
        <is>
          <t xml:space="preserve">CONCLUIDO	</t>
        </is>
      </c>
      <c r="D2366" t="n">
        <v>3.5644</v>
      </c>
      <c r="E2366" t="n">
        <v>28.06</v>
      </c>
      <c r="F2366" t="n">
        <v>24.19</v>
      </c>
      <c r="G2366" t="n">
        <v>85.38</v>
      </c>
      <c r="H2366" t="n">
        <v>1.12</v>
      </c>
      <c r="I2366" t="n">
        <v>17</v>
      </c>
      <c r="J2366" t="n">
        <v>327.08</v>
      </c>
      <c r="K2366" t="n">
        <v>61.2</v>
      </c>
      <c r="L2366" t="n">
        <v>20.5</v>
      </c>
      <c r="M2366" t="n">
        <v>15</v>
      </c>
      <c r="N2366" t="n">
        <v>100.39</v>
      </c>
      <c r="O2366" t="n">
        <v>40574.7</v>
      </c>
      <c r="P2366" t="n">
        <v>435</v>
      </c>
      <c r="Q2366" t="n">
        <v>452.56</v>
      </c>
      <c r="R2366" t="n">
        <v>77.47</v>
      </c>
      <c r="S2366" t="n">
        <v>57.64</v>
      </c>
      <c r="T2366" t="n">
        <v>7788.56</v>
      </c>
      <c r="U2366" t="n">
        <v>0.74</v>
      </c>
      <c r="V2366" t="n">
        <v>0.88</v>
      </c>
      <c r="W2366" t="n">
        <v>6.82</v>
      </c>
      <c r="X2366" t="n">
        <v>0.47</v>
      </c>
      <c r="Y2366" t="n">
        <v>1</v>
      </c>
      <c r="Z2366" t="n">
        <v>10</v>
      </c>
    </row>
    <row r="2367">
      <c r="A2367" t="n">
        <v>79</v>
      </c>
      <c r="B2367" t="n">
        <v>145</v>
      </c>
      <c r="C2367" t="inlineStr">
        <is>
          <t xml:space="preserve">CONCLUIDO	</t>
        </is>
      </c>
      <c r="D2367" t="n">
        <v>3.5745</v>
      </c>
      <c r="E2367" t="n">
        <v>27.98</v>
      </c>
      <c r="F2367" t="n">
        <v>24.16</v>
      </c>
      <c r="G2367" t="n">
        <v>90.62</v>
      </c>
      <c r="H2367" t="n">
        <v>1.13</v>
      </c>
      <c r="I2367" t="n">
        <v>16</v>
      </c>
      <c r="J2367" t="n">
        <v>327.66</v>
      </c>
      <c r="K2367" t="n">
        <v>61.2</v>
      </c>
      <c r="L2367" t="n">
        <v>20.75</v>
      </c>
      <c r="M2367" t="n">
        <v>14</v>
      </c>
      <c r="N2367" t="n">
        <v>100.72</v>
      </c>
      <c r="O2367" t="n">
        <v>40646.27</v>
      </c>
      <c r="P2367" t="n">
        <v>434.49</v>
      </c>
      <c r="Q2367" t="n">
        <v>452.57</v>
      </c>
      <c r="R2367" t="n">
        <v>76.64</v>
      </c>
      <c r="S2367" t="n">
        <v>57.64</v>
      </c>
      <c r="T2367" t="n">
        <v>7376.73</v>
      </c>
      <c r="U2367" t="n">
        <v>0.75</v>
      </c>
      <c r="V2367" t="n">
        <v>0.88</v>
      </c>
      <c r="W2367" t="n">
        <v>6.82</v>
      </c>
      <c r="X2367" t="n">
        <v>0.44</v>
      </c>
      <c r="Y2367" t="n">
        <v>1</v>
      </c>
      <c r="Z2367" t="n">
        <v>10</v>
      </c>
    </row>
    <row r="2368">
      <c r="A2368" t="n">
        <v>80</v>
      </c>
      <c r="B2368" t="n">
        <v>145</v>
      </c>
      <c r="C2368" t="inlineStr">
        <is>
          <t xml:space="preserve">CONCLUIDO	</t>
        </is>
      </c>
      <c r="D2368" t="n">
        <v>3.5761</v>
      </c>
      <c r="E2368" t="n">
        <v>27.96</v>
      </c>
      <c r="F2368" t="n">
        <v>24.15</v>
      </c>
      <c r="G2368" t="n">
        <v>90.56999999999999</v>
      </c>
      <c r="H2368" t="n">
        <v>1.14</v>
      </c>
      <c r="I2368" t="n">
        <v>16</v>
      </c>
      <c r="J2368" t="n">
        <v>328.25</v>
      </c>
      <c r="K2368" t="n">
        <v>61.2</v>
      </c>
      <c r="L2368" t="n">
        <v>21</v>
      </c>
      <c r="M2368" t="n">
        <v>14</v>
      </c>
      <c r="N2368" t="n">
        <v>101.05</v>
      </c>
      <c r="O2368" t="n">
        <v>40718</v>
      </c>
      <c r="P2368" t="n">
        <v>434.38</v>
      </c>
      <c r="Q2368" t="n">
        <v>452.57</v>
      </c>
      <c r="R2368" t="n">
        <v>76.26000000000001</v>
      </c>
      <c r="S2368" t="n">
        <v>57.64</v>
      </c>
      <c r="T2368" t="n">
        <v>7189.92</v>
      </c>
      <c r="U2368" t="n">
        <v>0.76</v>
      </c>
      <c r="V2368" t="n">
        <v>0.88</v>
      </c>
      <c r="W2368" t="n">
        <v>6.82</v>
      </c>
      <c r="X2368" t="n">
        <v>0.43</v>
      </c>
      <c r="Y2368" t="n">
        <v>1</v>
      </c>
      <c r="Z2368" t="n">
        <v>10</v>
      </c>
    </row>
    <row r="2369">
      <c r="A2369" t="n">
        <v>81</v>
      </c>
      <c r="B2369" t="n">
        <v>145</v>
      </c>
      <c r="C2369" t="inlineStr">
        <is>
          <t xml:space="preserve">CONCLUIDO	</t>
        </is>
      </c>
      <c r="D2369" t="n">
        <v>3.5763</v>
      </c>
      <c r="E2369" t="n">
        <v>27.96</v>
      </c>
      <c r="F2369" t="n">
        <v>24.15</v>
      </c>
      <c r="G2369" t="n">
        <v>90.56</v>
      </c>
      <c r="H2369" t="n">
        <v>1.15</v>
      </c>
      <c r="I2369" t="n">
        <v>16</v>
      </c>
      <c r="J2369" t="n">
        <v>328.83</v>
      </c>
      <c r="K2369" t="n">
        <v>61.2</v>
      </c>
      <c r="L2369" t="n">
        <v>21.25</v>
      </c>
      <c r="M2369" t="n">
        <v>14</v>
      </c>
      <c r="N2369" t="n">
        <v>101.38</v>
      </c>
      <c r="O2369" t="n">
        <v>40789.89</v>
      </c>
      <c r="P2369" t="n">
        <v>434.56</v>
      </c>
      <c r="Q2369" t="n">
        <v>452.6</v>
      </c>
      <c r="R2369" t="n">
        <v>76.19</v>
      </c>
      <c r="S2369" t="n">
        <v>57.64</v>
      </c>
      <c r="T2369" t="n">
        <v>7155.42</v>
      </c>
      <c r="U2369" t="n">
        <v>0.76</v>
      </c>
      <c r="V2369" t="n">
        <v>0.88</v>
      </c>
      <c r="W2369" t="n">
        <v>6.82</v>
      </c>
      <c r="X2369" t="n">
        <v>0.42</v>
      </c>
      <c r="Y2369" t="n">
        <v>1</v>
      </c>
      <c r="Z2369" t="n">
        <v>10</v>
      </c>
    </row>
    <row r="2370">
      <c r="A2370" t="n">
        <v>82</v>
      </c>
      <c r="B2370" t="n">
        <v>145</v>
      </c>
      <c r="C2370" t="inlineStr">
        <is>
          <t xml:space="preserve">CONCLUIDO	</t>
        </is>
      </c>
      <c r="D2370" t="n">
        <v>3.5764</v>
      </c>
      <c r="E2370" t="n">
        <v>27.96</v>
      </c>
      <c r="F2370" t="n">
        <v>24.15</v>
      </c>
      <c r="G2370" t="n">
        <v>90.56</v>
      </c>
      <c r="H2370" t="n">
        <v>1.16</v>
      </c>
      <c r="I2370" t="n">
        <v>16</v>
      </c>
      <c r="J2370" t="n">
        <v>329.41</v>
      </c>
      <c r="K2370" t="n">
        <v>61.2</v>
      </c>
      <c r="L2370" t="n">
        <v>21.5</v>
      </c>
      <c r="M2370" t="n">
        <v>14</v>
      </c>
      <c r="N2370" t="n">
        <v>101.71</v>
      </c>
      <c r="O2370" t="n">
        <v>40861.93</v>
      </c>
      <c r="P2370" t="n">
        <v>434.62</v>
      </c>
      <c r="Q2370" t="n">
        <v>452.55</v>
      </c>
      <c r="R2370" t="n">
        <v>76.31</v>
      </c>
      <c r="S2370" t="n">
        <v>57.64</v>
      </c>
      <c r="T2370" t="n">
        <v>7215.44</v>
      </c>
      <c r="U2370" t="n">
        <v>0.76</v>
      </c>
      <c r="V2370" t="n">
        <v>0.88</v>
      </c>
      <c r="W2370" t="n">
        <v>6.82</v>
      </c>
      <c r="X2370" t="n">
        <v>0.43</v>
      </c>
      <c r="Y2370" t="n">
        <v>1</v>
      </c>
      <c r="Z2370" t="n">
        <v>10</v>
      </c>
    </row>
    <row r="2371">
      <c r="A2371" t="n">
        <v>83</v>
      </c>
      <c r="B2371" t="n">
        <v>145</v>
      </c>
      <c r="C2371" t="inlineStr">
        <is>
          <t xml:space="preserve">CONCLUIDO	</t>
        </is>
      </c>
      <c r="D2371" t="n">
        <v>3.5741</v>
      </c>
      <c r="E2371" t="n">
        <v>27.98</v>
      </c>
      <c r="F2371" t="n">
        <v>24.17</v>
      </c>
      <c r="G2371" t="n">
        <v>90.63</v>
      </c>
      <c r="H2371" t="n">
        <v>1.17</v>
      </c>
      <c r="I2371" t="n">
        <v>16</v>
      </c>
      <c r="J2371" t="n">
        <v>330</v>
      </c>
      <c r="K2371" t="n">
        <v>61.2</v>
      </c>
      <c r="L2371" t="n">
        <v>21.75</v>
      </c>
      <c r="M2371" t="n">
        <v>14</v>
      </c>
      <c r="N2371" t="n">
        <v>102.05</v>
      </c>
      <c r="O2371" t="n">
        <v>40934.14</v>
      </c>
      <c r="P2371" t="n">
        <v>435.13</v>
      </c>
      <c r="Q2371" t="n">
        <v>452.61</v>
      </c>
      <c r="R2371" t="n">
        <v>76.73</v>
      </c>
      <c r="S2371" t="n">
        <v>57.64</v>
      </c>
      <c r="T2371" t="n">
        <v>7424.78</v>
      </c>
      <c r="U2371" t="n">
        <v>0.75</v>
      </c>
      <c r="V2371" t="n">
        <v>0.88</v>
      </c>
      <c r="W2371" t="n">
        <v>6.82</v>
      </c>
      <c r="X2371" t="n">
        <v>0.44</v>
      </c>
      <c r="Y2371" t="n">
        <v>1</v>
      </c>
      <c r="Z2371" t="n">
        <v>10</v>
      </c>
    </row>
    <row r="2372">
      <c r="A2372" t="n">
        <v>84</v>
      </c>
      <c r="B2372" t="n">
        <v>145</v>
      </c>
      <c r="C2372" t="inlineStr">
        <is>
          <t xml:space="preserve">CONCLUIDO	</t>
        </is>
      </c>
      <c r="D2372" t="n">
        <v>3.5749</v>
      </c>
      <c r="E2372" t="n">
        <v>27.97</v>
      </c>
      <c r="F2372" t="n">
        <v>24.16</v>
      </c>
      <c r="G2372" t="n">
        <v>90.61</v>
      </c>
      <c r="H2372" t="n">
        <v>1.19</v>
      </c>
      <c r="I2372" t="n">
        <v>16</v>
      </c>
      <c r="J2372" t="n">
        <v>330.59</v>
      </c>
      <c r="K2372" t="n">
        <v>61.2</v>
      </c>
      <c r="L2372" t="n">
        <v>22</v>
      </c>
      <c r="M2372" t="n">
        <v>14</v>
      </c>
      <c r="N2372" t="n">
        <v>102.39</v>
      </c>
      <c r="O2372" t="n">
        <v>41006.51</v>
      </c>
      <c r="P2372" t="n">
        <v>434.82</v>
      </c>
      <c r="Q2372" t="n">
        <v>452.58</v>
      </c>
      <c r="R2372" t="n">
        <v>76.54000000000001</v>
      </c>
      <c r="S2372" t="n">
        <v>57.64</v>
      </c>
      <c r="T2372" t="n">
        <v>7328.61</v>
      </c>
      <c r="U2372" t="n">
        <v>0.75</v>
      </c>
      <c r="V2372" t="n">
        <v>0.88</v>
      </c>
      <c r="W2372" t="n">
        <v>6.82</v>
      </c>
      <c r="X2372" t="n">
        <v>0.44</v>
      </c>
      <c r="Y2372" t="n">
        <v>1</v>
      </c>
      <c r="Z2372" t="n">
        <v>10</v>
      </c>
    </row>
    <row r="2373">
      <c r="A2373" t="n">
        <v>85</v>
      </c>
      <c r="B2373" t="n">
        <v>145</v>
      </c>
      <c r="C2373" t="inlineStr">
        <is>
          <t xml:space="preserve">CONCLUIDO	</t>
        </is>
      </c>
      <c r="D2373" t="n">
        <v>3.5849</v>
      </c>
      <c r="E2373" t="n">
        <v>27.89</v>
      </c>
      <c r="F2373" t="n">
        <v>24.14</v>
      </c>
      <c r="G2373" t="n">
        <v>96.55</v>
      </c>
      <c r="H2373" t="n">
        <v>1.2</v>
      </c>
      <c r="I2373" t="n">
        <v>15</v>
      </c>
      <c r="J2373" t="n">
        <v>331.17</v>
      </c>
      <c r="K2373" t="n">
        <v>61.2</v>
      </c>
      <c r="L2373" t="n">
        <v>22.25</v>
      </c>
      <c r="M2373" t="n">
        <v>13</v>
      </c>
      <c r="N2373" t="n">
        <v>102.72</v>
      </c>
      <c r="O2373" t="n">
        <v>41079.04</v>
      </c>
      <c r="P2373" t="n">
        <v>434.26</v>
      </c>
      <c r="Q2373" t="n">
        <v>452.63</v>
      </c>
      <c r="R2373" t="n">
        <v>75.86</v>
      </c>
      <c r="S2373" t="n">
        <v>57.64</v>
      </c>
      <c r="T2373" t="n">
        <v>6990.61</v>
      </c>
      <c r="U2373" t="n">
        <v>0.76</v>
      </c>
      <c r="V2373" t="n">
        <v>0.88</v>
      </c>
      <c r="W2373" t="n">
        <v>6.82</v>
      </c>
      <c r="X2373" t="n">
        <v>0.41</v>
      </c>
      <c r="Y2373" t="n">
        <v>1</v>
      </c>
      <c r="Z2373" t="n">
        <v>10</v>
      </c>
    </row>
    <row r="2374">
      <c r="A2374" t="n">
        <v>86</v>
      </c>
      <c r="B2374" t="n">
        <v>145</v>
      </c>
      <c r="C2374" t="inlineStr">
        <is>
          <t xml:space="preserve">CONCLUIDO	</t>
        </is>
      </c>
      <c r="D2374" t="n">
        <v>3.5876</v>
      </c>
      <c r="E2374" t="n">
        <v>27.87</v>
      </c>
      <c r="F2374" t="n">
        <v>24.12</v>
      </c>
      <c r="G2374" t="n">
        <v>96.47</v>
      </c>
      <c r="H2374" t="n">
        <v>1.21</v>
      </c>
      <c r="I2374" t="n">
        <v>15</v>
      </c>
      <c r="J2374" t="n">
        <v>331.76</v>
      </c>
      <c r="K2374" t="n">
        <v>61.2</v>
      </c>
      <c r="L2374" t="n">
        <v>22.5</v>
      </c>
      <c r="M2374" t="n">
        <v>13</v>
      </c>
      <c r="N2374" t="n">
        <v>103.06</v>
      </c>
      <c r="O2374" t="n">
        <v>41151.74</v>
      </c>
      <c r="P2374" t="n">
        <v>434.13</v>
      </c>
      <c r="Q2374" t="n">
        <v>452.59</v>
      </c>
      <c r="R2374" t="n">
        <v>75.09</v>
      </c>
      <c r="S2374" t="n">
        <v>57.64</v>
      </c>
      <c r="T2374" t="n">
        <v>6606.27</v>
      </c>
      <c r="U2374" t="n">
        <v>0.77</v>
      </c>
      <c r="V2374" t="n">
        <v>0.88</v>
      </c>
      <c r="W2374" t="n">
        <v>6.82</v>
      </c>
      <c r="X2374" t="n">
        <v>0.39</v>
      </c>
      <c r="Y2374" t="n">
        <v>1</v>
      </c>
      <c r="Z2374" t="n">
        <v>10</v>
      </c>
    </row>
    <row r="2375">
      <c r="A2375" t="n">
        <v>87</v>
      </c>
      <c r="B2375" t="n">
        <v>145</v>
      </c>
      <c r="C2375" t="inlineStr">
        <is>
          <t xml:space="preserve">CONCLUIDO	</t>
        </is>
      </c>
      <c r="D2375" t="n">
        <v>3.5867</v>
      </c>
      <c r="E2375" t="n">
        <v>27.88</v>
      </c>
      <c r="F2375" t="n">
        <v>24.12</v>
      </c>
      <c r="G2375" t="n">
        <v>96.48999999999999</v>
      </c>
      <c r="H2375" t="n">
        <v>1.22</v>
      </c>
      <c r="I2375" t="n">
        <v>15</v>
      </c>
      <c r="J2375" t="n">
        <v>332.35</v>
      </c>
      <c r="K2375" t="n">
        <v>61.2</v>
      </c>
      <c r="L2375" t="n">
        <v>22.75</v>
      </c>
      <c r="M2375" t="n">
        <v>13</v>
      </c>
      <c r="N2375" t="n">
        <v>103.41</v>
      </c>
      <c r="O2375" t="n">
        <v>41224.6</v>
      </c>
      <c r="P2375" t="n">
        <v>434.46</v>
      </c>
      <c r="Q2375" t="n">
        <v>452.59</v>
      </c>
      <c r="R2375" t="n">
        <v>75.39</v>
      </c>
      <c r="S2375" t="n">
        <v>57.64</v>
      </c>
      <c r="T2375" t="n">
        <v>6757.84</v>
      </c>
      <c r="U2375" t="n">
        <v>0.76</v>
      </c>
      <c r="V2375" t="n">
        <v>0.88</v>
      </c>
      <c r="W2375" t="n">
        <v>6.82</v>
      </c>
      <c r="X2375" t="n">
        <v>0.4</v>
      </c>
      <c r="Y2375" t="n">
        <v>1</v>
      </c>
      <c r="Z2375" t="n">
        <v>10</v>
      </c>
    </row>
    <row r="2376">
      <c r="A2376" t="n">
        <v>88</v>
      </c>
      <c r="B2376" t="n">
        <v>145</v>
      </c>
      <c r="C2376" t="inlineStr">
        <is>
          <t xml:space="preserve">CONCLUIDO	</t>
        </is>
      </c>
      <c r="D2376" t="n">
        <v>3.5877</v>
      </c>
      <c r="E2376" t="n">
        <v>27.87</v>
      </c>
      <c r="F2376" t="n">
        <v>24.12</v>
      </c>
      <c r="G2376" t="n">
        <v>96.45999999999999</v>
      </c>
      <c r="H2376" t="n">
        <v>1.23</v>
      </c>
      <c r="I2376" t="n">
        <v>15</v>
      </c>
      <c r="J2376" t="n">
        <v>332.95</v>
      </c>
      <c r="K2376" t="n">
        <v>61.2</v>
      </c>
      <c r="L2376" t="n">
        <v>23</v>
      </c>
      <c r="M2376" t="n">
        <v>13</v>
      </c>
      <c r="N2376" t="n">
        <v>103.75</v>
      </c>
      <c r="O2376" t="n">
        <v>41297.62</v>
      </c>
      <c r="P2376" t="n">
        <v>434.42</v>
      </c>
      <c r="Q2376" t="n">
        <v>452.57</v>
      </c>
      <c r="R2376" t="n">
        <v>75.06999999999999</v>
      </c>
      <c r="S2376" t="n">
        <v>57.64</v>
      </c>
      <c r="T2376" t="n">
        <v>6599.26</v>
      </c>
      <c r="U2376" t="n">
        <v>0.77</v>
      </c>
      <c r="V2376" t="n">
        <v>0.88</v>
      </c>
      <c r="W2376" t="n">
        <v>6.82</v>
      </c>
      <c r="X2376" t="n">
        <v>0.39</v>
      </c>
      <c r="Y2376" t="n">
        <v>1</v>
      </c>
      <c r="Z2376" t="n">
        <v>10</v>
      </c>
    </row>
    <row r="2377">
      <c r="A2377" t="n">
        <v>89</v>
      </c>
      <c r="B2377" t="n">
        <v>145</v>
      </c>
      <c r="C2377" t="inlineStr">
        <is>
          <t xml:space="preserve">CONCLUIDO	</t>
        </is>
      </c>
      <c r="D2377" t="n">
        <v>3.5864</v>
      </c>
      <c r="E2377" t="n">
        <v>27.88</v>
      </c>
      <c r="F2377" t="n">
        <v>24.13</v>
      </c>
      <c r="G2377" t="n">
        <v>96.5</v>
      </c>
      <c r="H2377" t="n">
        <v>1.24</v>
      </c>
      <c r="I2377" t="n">
        <v>15</v>
      </c>
      <c r="J2377" t="n">
        <v>333.54</v>
      </c>
      <c r="K2377" t="n">
        <v>61.2</v>
      </c>
      <c r="L2377" t="n">
        <v>23.25</v>
      </c>
      <c r="M2377" t="n">
        <v>13</v>
      </c>
      <c r="N2377" t="n">
        <v>104.09</v>
      </c>
      <c r="O2377" t="n">
        <v>41370.82</v>
      </c>
      <c r="P2377" t="n">
        <v>434.52</v>
      </c>
      <c r="Q2377" t="n">
        <v>452.6</v>
      </c>
      <c r="R2377" t="n">
        <v>75.38</v>
      </c>
      <c r="S2377" t="n">
        <v>57.64</v>
      </c>
      <c r="T2377" t="n">
        <v>6753.56</v>
      </c>
      <c r="U2377" t="n">
        <v>0.76</v>
      </c>
      <c r="V2377" t="n">
        <v>0.88</v>
      </c>
      <c r="W2377" t="n">
        <v>6.82</v>
      </c>
      <c r="X2377" t="n">
        <v>0.4</v>
      </c>
      <c r="Y2377" t="n">
        <v>1</v>
      </c>
      <c r="Z2377" t="n">
        <v>10</v>
      </c>
    </row>
    <row r="2378">
      <c r="A2378" t="n">
        <v>90</v>
      </c>
      <c r="B2378" t="n">
        <v>145</v>
      </c>
      <c r="C2378" t="inlineStr">
        <is>
          <t xml:space="preserve">CONCLUIDO	</t>
        </is>
      </c>
      <c r="D2378" t="n">
        <v>3.587</v>
      </c>
      <c r="E2378" t="n">
        <v>27.88</v>
      </c>
      <c r="F2378" t="n">
        <v>24.12</v>
      </c>
      <c r="G2378" t="n">
        <v>96.48</v>
      </c>
      <c r="H2378" t="n">
        <v>1.25</v>
      </c>
      <c r="I2378" t="n">
        <v>15</v>
      </c>
      <c r="J2378" t="n">
        <v>334.14</v>
      </c>
      <c r="K2378" t="n">
        <v>61.2</v>
      </c>
      <c r="L2378" t="n">
        <v>23.5</v>
      </c>
      <c r="M2378" t="n">
        <v>13</v>
      </c>
      <c r="N2378" t="n">
        <v>104.44</v>
      </c>
      <c r="O2378" t="n">
        <v>41444.3</v>
      </c>
      <c r="P2378" t="n">
        <v>434.37</v>
      </c>
      <c r="Q2378" t="n">
        <v>452.57</v>
      </c>
      <c r="R2378" t="n">
        <v>75.08</v>
      </c>
      <c r="S2378" t="n">
        <v>57.64</v>
      </c>
      <c r="T2378" t="n">
        <v>6602.88</v>
      </c>
      <c r="U2378" t="n">
        <v>0.77</v>
      </c>
      <c r="V2378" t="n">
        <v>0.88</v>
      </c>
      <c r="W2378" t="n">
        <v>6.82</v>
      </c>
      <c r="X2378" t="n">
        <v>0.4</v>
      </c>
      <c r="Y2378" t="n">
        <v>1</v>
      </c>
      <c r="Z2378" t="n">
        <v>10</v>
      </c>
    </row>
    <row r="2379">
      <c r="A2379" t="n">
        <v>91</v>
      </c>
      <c r="B2379" t="n">
        <v>145</v>
      </c>
      <c r="C2379" t="inlineStr">
        <is>
          <t xml:space="preserve">CONCLUIDO	</t>
        </is>
      </c>
      <c r="D2379" t="n">
        <v>3.5863</v>
      </c>
      <c r="E2379" t="n">
        <v>27.88</v>
      </c>
      <c r="F2379" t="n">
        <v>24.13</v>
      </c>
      <c r="G2379" t="n">
        <v>96.51000000000001</v>
      </c>
      <c r="H2379" t="n">
        <v>1.26</v>
      </c>
      <c r="I2379" t="n">
        <v>15</v>
      </c>
      <c r="J2379" t="n">
        <v>334.73</v>
      </c>
      <c r="K2379" t="n">
        <v>61.2</v>
      </c>
      <c r="L2379" t="n">
        <v>23.75</v>
      </c>
      <c r="M2379" t="n">
        <v>13</v>
      </c>
      <c r="N2379" t="n">
        <v>104.78</v>
      </c>
      <c r="O2379" t="n">
        <v>41517.84</v>
      </c>
      <c r="P2379" t="n">
        <v>434.43</v>
      </c>
      <c r="Q2379" t="n">
        <v>452.6</v>
      </c>
      <c r="R2379" t="n">
        <v>75.18000000000001</v>
      </c>
      <c r="S2379" t="n">
        <v>57.64</v>
      </c>
      <c r="T2379" t="n">
        <v>6652.22</v>
      </c>
      <c r="U2379" t="n">
        <v>0.77</v>
      </c>
      <c r="V2379" t="n">
        <v>0.88</v>
      </c>
      <c r="W2379" t="n">
        <v>6.83</v>
      </c>
      <c r="X2379" t="n">
        <v>0.4</v>
      </c>
      <c r="Y2379" t="n">
        <v>1</v>
      </c>
      <c r="Z2379" t="n">
        <v>10</v>
      </c>
    </row>
    <row r="2380">
      <c r="A2380" t="n">
        <v>92</v>
      </c>
      <c r="B2380" t="n">
        <v>145</v>
      </c>
      <c r="C2380" t="inlineStr">
        <is>
          <t xml:space="preserve">CONCLUIDO	</t>
        </is>
      </c>
      <c r="D2380" t="n">
        <v>3.5969</v>
      </c>
      <c r="E2380" t="n">
        <v>27.8</v>
      </c>
      <c r="F2380" t="n">
        <v>24.1</v>
      </c>
      <c r="G2380" t="n">
        <v>103.28</v>
      </c>
      <c r="H2380" t="n">
        <v>1.28</v>
      </c>
      <c r="I2380" t="n">
        <v>14</v>
      </c>
      <c r="J2380" t="n">
        <v>335.33</v>
      </c>
      <c r="K2380" t="n">
        <v>61.2</v>
      </c>
      <c r="L2380" t="n">
        <v>24</v>
      </c>
      <c r="M2380" t="n">
        <v>12</v>
      </c>
      <c r="N2380" t="n">
        <v>105.13</v>
      </c>
      <c r="O2380" t="n">
        <v>41591.55</v>
      </c>
      <c r="P2380" t="n">
        <v>434.22</v>
      </c>
      <c r="Q2380" t="n">
        <v>452.6</v>
      </c>
      <c r="R2380" t="n">
        <v>74.53</v>
      </c>
      <c r="S2380" t="n">
        <v>57.64</v>
      </c>
      <c r="T2380" t="n">
        <v>6331.88</v>
      </c>
      <c r="U2380" t="n">
        <v>0.77</v>
      </c>
      <c r="V2380" t="n">
        <v>0.88</v>
      </c>
      <c r="W2380" t="n">
        <v>6.82</v>
      </c>
      <c r="X2380" t="n">
        <v>0.37</v>
      </c>
      <c r="Y2380" t="n">
        <v>1</v>
      </c>
      <c r="Z2380" t="n">
        <v>10</v>
      </c>
    </row>
    <row r="2381">
      <c r="A2381" t="n">
        <v>93</v>
      </c>
      <c r="B2381" t="n">
        <v>145</v>
      </c>
      <c r="C2381" t="inlineStr">
        <is>
          <t xml:space="preserve">CONCLUIDO	</t>
        </is>
      </c>
      <c r="D2381" t="n">
        <v>3.5965</v>
      </c>
      <c r="E2381" t="n">
        <v>27.8</v>
      </c>
      <c r="F2381" t="n">
        <v>24.1</v>
      </c>
      <c r="G2381" t="n">
        <v>103.29</v>
      </c>
      <c r="H2381" t="n">
        <v>1.29</v>
      </c>
      <c r="I2381" t="n">
        <v>14</v>
      </c>
      <c r="J2381" t="n">
        <v>335.93</v>
      </c>
      <c r="K2381" t="n">
        <v>61.2</v>
      </c>
      <c r="L2381" t="n">
        <v>24.25</v>
      </c>
      <c r="M2381" t="n">
        <v>12</v>
      </c>
      <c r="N2381" t="n">
        <v>105.48</v>
      </c>
      <c r="O2381" t="n">
        <v>41665.42</v>
      </c>
      <c r="P2381" t="n">
        <v>434.88</v>
      </c>
      <c r="Q2381" t="n">
        <v>452.59</v>
      </c>
      <c r="R2381" t="n">
        <v>74.67</v>
      </c>
      <c r="S2381" t="n">
        <v>57.64</v>
      </c>
      <c r="T2381" t="n">
        <v>6403.93</v>
      </c>
      <c r="U2381" t="n">
        <v>0.77</v>
      </c>
      <c r="V2381" t="n">
        <v>0.88</v>
      </c>
      <c r="W2381" t="n">
        <v>6.82</v>
      </c>
      <c r="X2381" t="n">
        <v>0.38</v>
      </c>
      <c r="Y2381" t="n">
        <v>1</v>
      </c>
      <c r="Z2381" t="n">
        <v>10</v>
      </c>
    </row>
    <row r="2382">
      <c r="A2382" t="n">
        <v>94</v>
      </c>
      <c r="B2382" t="n">
        <v>145</v>
      </c>
      <c r="C2382" t="inlineStr">
        <is>
          <t xml:space="preserve">CONCLUIDO	</t>
        </is>
      </c>
      <c r="D2382" t="n">
        <v>3.598</v>
      </c>
      <c r="E2382" t="n">
        <v>27.79</v>
      </c>
      <c r="F2382" t="n">
        <v>24.09</v>
      </c>
      <c r="G2382" t="n">
        <v>103.24</v>
      </c>
      <c r="H2382" t="n">
        <v>1.3</v>
      </c>
      <c r="I2382" t="n">
        <v>14</v>
      </c>
      <c r="J2382" t="n">
        <v>336.53</v>
      </c>
      <c r="K2382" t="n">
        <v>61.2</v>
      </c>
      <c r="L2382" t="n">
        <v>24.5</v>
      </c>
      <c r="M2382" t="n">
        <v>12</v>
      </c>
      <c r="N2382" t="n">
        <v>105.83</v>
      </c>
      <c r="O2382" t="n">
        <v>41739.48</v>
      </c>
      <c r="P2382" t="n">
        <v>434.66</v>
      </c>
      <c r="Q2382" t="n">
        <v>452.59</v>
      </c>
      <c r="R2382" t="n">
        <v>74.20999999999999</v>
      </c>
      <c r="S2382" t="n">
        <v>57.64</v>
      </c>
      <c r="T2382" t="n">
        <v>6171.77</v>
      </c>
      <c r="U2382" t="n">
        <v>0.78</v>
      </c>
      <c r="V2382" t="n">
        <v>0.88</v>
      </c>
      <c r="W2382" t="n">
        <v>6.82</v>
      </c>
      <c r="X2382" t="n">
        <v>0.37</v>
      </c>
      <c r="Y2382" t="n">
        <v>1</v>
      </c>
      <c r="Z2382" t="n">
        <v>10</v>
      </c>
    </row>
    <row r="2383">
      <c r="A2383" t="n">
        <v>95</v>
      </c>
      <c r="B2383" t="n">
        <v>145</v>
      </c>
      <c r="C2383" t="inlineStr">
        <is>
          <t xml:space="preserve">CONCLUIDO	</t>
        </is>
      </c>
      <c r="D2383" t="n">
        <v>3.5981</v>
      </c>
      <c r="E2383" t="n">
        <v>27.79</v>
      </c>
      <c r="F2383" t="n">
        <v>24.09</v>
      </c>
      <c r="G2383" t="n">
        <v>103.24</v>
      </c>
      <c r="H2383" t="n">
        <v>1.31</v>
      </c>
      <c r="I2383" t="n">
        <v>14</v>
      </c>
      <c r="J2383" t="n">
        <v>337.13</v>
      </c>
      <c r="K2383" t="n">
        <v>61.2</v>
      </c>
      <c r="L2383" t="n">
        <v>24.75</v>
      </c>
      <c r="M2383" t="n">
        <v>12</v>
      </c>
      <c r="N2383" t="n">
        <v>106.18</v>
      </c>
      <c r="O2383" t="n">
        <v>41813.7</v>
      </c>
      <c r="P2383" t="n">
        <v>434.78</v>
      </c>
      <c r="Q2383" t="n">
        <v>452.58</v>
      </c>
      <c r="R2383" t="n">
        <v>74.18000000000001</v>
      </c>
      <c r="S2383" t="n">
        <v>57.64</v>
      </c>
      <c r="T2383" t="n">
        <v>6157.54</v>
      </c>
      <c r="U2383" t="n">
        <v>0.78</v>
      </c>
      <c r="V2383" t="n">
        <v>0.88</v>
      </c>
      <c r="W2383" t="n">
        <v>6.82</v>
      </c>
      <c r="X2383" t="n">
        <v>0.36</v>
      </c>
      <c r="Y2383" t="n">
        <v>1</v>
      </c>
      <c r="Z2383" t="n">
        <v>10</v>
      </c>
    </row>
    <row r="2384">
      <c r="A2384" t="n">
        <v>96</v>
      </c>
      <c r="B2384" t="n">
        <v>145</v>
      </c>
      <c r="C2384" t="inlineStr">
        <is>
          <t xml:space="preserve">CONCLUIDO	</t>
        </is>
      </c>
      <c r="D2384" t="n">
        <v>3.5962</v>
      </c>
      <c r="E2384" t="n">
        <v>27.81</v>
      </c>
      <c r="F2384" t="n">
        <v>24.1</v>
      </c>
      <c r="G2384" t="n">
        <v>103.3</v>
      </c>
      <c r="H2384" t="n">
        <v>1.32</v>
      </c>
      <c r="I2384" t="n">
        <v>14</v>
      </c>
      <c r="J2384" t="n">
        <v>337.73</v>
      </c>
      <c r="K2384" t="n">
        <v>61.2</v>
      </c>
      <c r="L2384" t="n">
        <v>25</v>
      </c>
      <c r="M2384" t="n">
        <v>12</v>
      </c>
      <c r="N2384" t="n">
        <v>106.53</v>
      </c>
      <c r="O2384" t="n">
        <v>41888.1</v>
      </c>
      <c r="P2384" t="n">
        <v>435.01</v>
      </c>
      <c r="Q2384" t="n">
        <v>452.59</v>
      </c>
      <c r="R2384" t="n">
        <v>74.78</v>
      </c>
      <c r="S2384" t="n">
        <v>57.64</v>
      </c>
      <c r="T2384" t="n">
        <v>6458.56</v>
      </c>
      <c r="U2384" t="n">
        <v>0.77</v>
      </c>
      <c r="V2384" t="n">
        <v>0.88</v>
      </c>
      <c r="W2384" t="n">
        <v>6.81</v>
      </c>
      <c r="X2384" t="n">
        <v>0.38</v>
      </c>
      <c r="Y2384" t="n">
        <v>1</v>
      </c>
      <c r="Z2384" t="n">
        <v>10</v>
      </c>
    </row>
    <row r="2385">
      <c r="A2385" t="n">
        <v>97</v>
      </c>
      <c r="B2385" t="n">
        <v>145</v>
      </c>
      <c r="C2385" t="inlineStr">
        <is>
          <t xml:space="preserve">CONCLUIDO	</t>
        </is>
      </c>
      <c r="D2385" t="n">
        <v>3.5985</v>
      </c>
      <c r="E2385" t="n">
        <v>27.79</v>
      </c>
      <c r="F2385" t="n">
        <v>24.09</v>
      </c>
      <c r="G2385" t="n">
        <v>103.22</v>
      </c>
      <c r="H2385" t="n">
        <v>1.33</v>
      </c>
      <c r="I2385" t="n">
        <v>14</v>
      </c>
      <c r="J2385" t="n">
        <v>338.34</v>
      </c>
      <c r="K2385" t="n">
        <v>61.2</v>
      </c>
      <c r="L2385" t="n">
        <v>25.25</v>
      </c>
      <c r="M2385" t="n">
        <v>12</v>
      </c>
      <c r="N2385" t="n">
        <v>106.89</v>
      </c>
      <c r="O2385" t="n">
        <v>41962.68</v>
      </c>
      <c r="P2385" t="n">
        <v>434.59</v>
      </c>
      <c r="Q2385" t="n">
        <v>452.6</v>
      </c>
      <c r="R2385" t="n">
        <v>74.04000000000001</v>
      </c>
      <c r="S2385" t="n">
        <v>57.64</v>
      </c>
      <c r="T2385" t="n">
        <v>6090.01</v>
      </c>
      <c r="U2385" t="n">
        <v>0.78</v>
      </c>
      <c r="V2385" t="n">
        <v>0.88</v>
      </c>
      <c r="W2385" t="n">
        <v>6.82</v>
      </c>
      <c r="X2385" t="n">
        <v>0.36</v>
      </c>
      <c r="Y2385" t="n">
        <v>1</v>
      </c>
      <c r="Z2385" t="n">
        <v>10</v>
      </c>
    </row>
    <row r="2386">
      <c r="A2386" t="n">
        <v>98</v>
      </c>
      <c r="B2386" t="n">
        <v>145</v>
      </c>
      <c r="C2386" t="inlineStr">
        <is>
          <t xml:space="preserve">CONCLUIDO	</t>
        </is>
      </c>
      <c r="D2386" t="n">
        <v>3.5973</v>
      </c>
      <c r="E2386" t="n">
        <v>27.8</v>
      </c>
      <c r="F2386" t="n">
        <v>24.1</v>
      </c>
      <c r="G2386" t="n">
        <v>103.27</v>
      </c>
      <c r="H2386" t="n">
        <v>1.34</v>
      </c>
      <c r="I2386" t="n">
        <v>14</v>
      </c>
      <c r="J2386" t="n">
        <v>338.94</v>
      </c>
      <c r="K2386" t="n">
        <v>61.2</v>
      </c>
      <c r="L2386" t="n">
        <v>25.5</v>
      </c>
      <c r="M2386" t="n">
        <v>12</v>
      </c>
      <c r="N2386" t="n">
        <v>107.25</v>
      </c>
      <c r="O2386" t="n">
        <v>42037.44</v>
      </c>
      <c r="P2386" t="n">
        <v>434.34</v>
      </c>
      <c r="Q2386" t="n">
        <v>452.56</v>
      </c>
      <c r="R2386" t="n">
        <v>74.48999999999999</v>
      </c>
      <c r="S2386" t="n">
        <v>57.64</v>
      </c>
      <c r="T2386" t="n">
        <v>6311.18</v>
      </c>
      <c r="U2386" t="n">
        <v>0.77</v>
      </c>
      <c r="V2386" t="n">
        <v>0.88</v>
      </c>
      <c r="W2386" t="n">
        <v>6.82</v>
      </c>
      <c r="X2386" t="n">
        <v>0.37</v>
      </c>
      <c r="Y2386" t="n">
        <v>1</v>
      </c>
      <c r="Z2386" t="n">
        <v>10</v>
      </c>
    </row>
    <row r="2387">
      <c r="A2387" t="n">
        <v>99</v>
      </c>
      <c r="B2387" t="n">
        <v>145</v>
      </c>
      <c r="C2387" t="inlineStr">
        <is>
          <t xml:space="preserve">CONCLUIDO	</t>
        </is>
      </c>
      <c r="D2387" t="n">
        <v>3.5964</v>
      </c>
      <c r="E2387" t="n">
        <v>27.81</v>
      </c>
      <c r="F2387" t="n">
        <v>24.1</v>
      </c>
      <c r="G2387" t="n">
        <v>103.3</v>
      </c>
      <c r="H2387" t="n">
        <v>1.35</v>
      </c>
      <c r="I2387" t="n">
        <v>14</v>
      </c>
      <c r="J2387" t="n">
        <v>339.55</v>
      </c>
      <c r="K2387" t="n">
        <v>61.2</v>
      </c>
      <c r="L2387" t="n">
        <v>25.75</v>
      </c>
      <c r="M2387" t="n">
        <v>12</v>
      </c>
      <c r="N2387" t="n">
        <v>107.6</v>
      </c>
      <c r="O2387" t="n">
        <v>42112.37</v>
      </c>
      <c r="P2387" t="n">
        <v>433.89</v>
      </c>
      <c r="Q2387" t="n">
        <v>452.63</v>
      </c>
      <c r="R2387" t="n">
        <v>74.65000000000001</v>
      </c>
      <c r="S2387" t="n">
        <v>57.64</v>
      </c>
      <c r="T2387" t="n">
        <v>6395.18</v>
      </c>
      <c r="U2387" t="n">
        <v>0.77</v>
      </c>
      <c r="V2387" t="n">
        <v>0.88</v>
      </c>
      <c r="W2387" t="n">
        <v>6.82</v>
      </c>
      <c r="X2387" t="n">
        <v>0.38</v>
      </c>
      <c r="Y2387" t="n">
        <v>1</v>
      </c>
      <c r="Z2387" t="n">
        <v>10</v>
      </c>
    </row>
    <row r="2388">
      <c r="A2388" t="n">
        <v>100</v>
      </c>
      <c r="B2388" t="n">
        <v>145</v>
      </c>
      <c r="C2388" t="inlineStr">
        <is>
          <t xml:space="preserve">CONCLUIDO	</t>
        </is>
      </c>
      <c r="D2388" t="n">
        <v>3.606</v>
      </c>
      <c r="E2388" t="n">
        <v>27.73</v>
      </c>
      <c r="F2388" t="n">
        <v>24.08</v>
      </c>
      <c r="G2388" t="n">
        <v>111.15</v>
      </c>
      <c r="H2388" t="n">
        <v>1.36</v>
      </c>
      <c r="I2388" t="n">
        <v>13</v>
      </c>
      <c r="J2388" t="n">
        <v>340.16</v>
      </c>
      <c r="K2388" t="n">
        <v>61.2</v>
      </c>
      <c r="L2388" t="n">
        <v>26</v>
      </c>
      <c r="M2388" t="n">
        <v>11</v>
      </c>
      <c r="N2388" t="n">
        <v>107.96</v>
      </c>
      <c r="O2388" t="n">
        <v>42187.49</v>
      </c>
      <c r="P2388" t="n">
        <v>434.07</v>
      </c>
      <c r="Q2388" t="n">
        <v>452.55</v>
      </c>
      <c r="R2388" t="n">
        <v>73.97</v>
      </c>
      <c r="S2388" t="n">
        <v>57.64</v>
      </c>
      <c r="T2388" t="n">
        <v>6057.25</v>
      </c>
      <c r="U2388" t="n">
        <v>0.78</v>
      </c>
      <c r="V2388" t="n">
        <v>0.88</v>
      </c>
      <c r="W2388" t="n">
        <v>6.82</v>
      </c>
      <c r="X2388" t="n">
        <v>0.36</v>
      </c>
      <c r="Y2388" t="n">
        <v>1</v>
      </c>
      <c r="Z2388" t="n">
        <v>10</v>
      </c>
    </row>
    <row r="2389">
      <c r="A2389" t="n">
        <v>101</v>
      </c>
      <c r="B2389" t="n">
        <v>145</v>
      </c>
      <c r="C2389" t="inlineStr">
        <is>
          <t xml:space="preserve">CONCLUIDO	</t>
        </is>
      </c>
      <c r="D2389" t="n">
        <v>3.605</v>
      </c>
      <c r="E2389" t="n">
        <v>27.74</v>
      </c>
      <c r="F2389" t="n">
        <v>24.09</v>
      </c>
      <c r="G2389" t="n">
        <v>111.18</v>
      </c>
      <c r="H2389" t="n">
        <v>1.37</v>
      </c>
      <c r="I2389" t="n">
        <v>13</v>
      </c>
      <c r="J2389" t="n">
        <v>340.77</v>
      </c>
      <c r="K2389" t="n">
        <v>61.2</v>
      </c>
      <c r="L2389" t="n">
        <v>26.25</v>
      </c>
      <c r="M2389" t="n">
        <v>11</v>
      </c>
      <c r="N2389" t="n">
        <v>108.32</v>
      </c>
      <c r="O2389" t="n">
        <v>42262.79</v>
      </c>
      <c r="P2389" t="n">
        <v>434.85</v>
      </c>
      <c r="Q2389" t="n">
        <v>452.63</v>
      </c>
      <c r="R2389" t="n">
        <v>74.09999999999999</v>
      </c>
      <c r="S2389" t="n">
        <v>57.64</v>
      </c>
      <c r="T2389" t="n">
        <v>6120.73</v>
      </c>
      <c r="U2389" t="n">
        <v>0.78</v>
      </c>
      <c r="V2389" t="n">
        <v>0.88</v>
      </c>
      <c r="W2389" t="n">
        <v>6.82</v>
      </c>
      <c r="X2389" t="n">
        <v>0.36</v>
      </c>
      <c r="Y2389" t="n">
        <v>1</v>
      </c>
      <c r="Z2389" t="n">
        <v>10</v>
      </c>
    </row>
    <row r="2390">
      <c r="A2390" t="n">
        <v>102</v>
      </c>
      <c r="B2390" t="n">
        <v>145</v>
      </c>
      <c r="C2390" t="inlineStr">
        <is>
          <t xml:space="preserve">CONCLUIDO	</t>
        </is>
      </c>
      <c r="D2390" t="n">
        <v>3.6072</v>
      </c>
      <c r="E2390" t="n">
        <v>27.72</v>
      </c>
      <c r="F2390" t="n">
        <v>24.07</v>
      </c>
      <c r="G2390" t="n">
        <v>111.11</v>
      </c>
      <c r="H2390" t="n">
        <v>1.38</v>
      </c>
      <c r="I2390" t="n">
        <v>13</v>
      </c>
      <c r="J2390" t="n">
        <v>341.38</v>
      </c>
      <c r="K2390" t="n">
        <v>61.2</v>
      </c>
      <c r="L2390" t="n">
        <v>26.5</v>
      </c>
      <c r="M2390" t="n">
        <v>11</v>
      </c>
      <c r="N2390" t="n">
        <v>108.68</v>
      </c>
      <c r="O2390" t="n">
        <v>42338.27</v>
      </c>
      <c r="P2390" t="n">
        <v>435.11</v>
      </c>
      <c r="Q2390" t="n">
        <v>452.57</v>
      </c>
      <c r="R2390" t="n">
        <v>73.75</v>
      </c>
      <c r="S2390" t="n">
        <v>57.64</v>
      </c>
      <c r="T2390" t="n">
        <v>5948.92</v>
      </c>
      <c r="U2390" t="n">
        <v>0.78</v>
      </c>
      <c r="V2390" t="n">
        <v>0.88</v>
      </c>
      <c r="W2390" t="n">
        <v>6.81</v>
      </c>
      <c r="X2390" t="n">
        <v>0.35</v>
      </c>
      <c r="Y2390" t="n">
        <v>1</v>
      </c>
      <c r="Z2390" t="n">
        <v>10</v>
      </c>
    </row>
    <row r="2391">
      <c r="A2391" t="n">
        <v>103</v>
      </c>
      <c r="B2391" t="n">
        <v>145</v>
      </c>
      <c r="C2391" t="inlineStr">
        <is>
          <t xml:space="preserve">CONCLUIDO	</t>
        </is>
      </c>
      <c r="D2391" t="n">
        <v>3.6076</v>
      </c>
      <c r="E2391" t="n">
        <v>27.72</v>
      </c>
      <c r="F2391" t="n">
        <v>24.07</v>
      </c>
      <c r="G2391" t="n">
        <v>111.09</v>
      </c>
      <c r="H2391" t="n">
        <v>1.39</v>
      </c>
      <c r="I2391" t="n">
        <v>13</v>
      </c>
      <c r="J2391" t="n">
        <v>342</v>
      </c>
      <c r="K2391" t="n">
        <v>61.2</v>
      </c>
      <c r="L2391" t="n">
        <v>26.75</v>
      </c>
      <c r="M2391" t="n">
        <v>11</v>
      </c>
      <c r="N2391" t="n">
        <v>109.05</v>
      </c>
      <c r="O2391" t="n">
        <v>42413.94</v>
      </c>
      <c r="P2391" t="n">
        <v>435.61</v>
      </c>
      <c r="Q2391" t="n">
        <v>452.56</v>
      </c>
      <c r="R2391" t="n">
        <v>73.66</v>
      </c>
      <c r="S2391" t="n">
        <v>57.64</v>
      </c>
      <c r="T2391" t="n">
        <v>5901.98</v>
      </c>
      <c r="U2391" t="n">
        <v>0.78</v>
      </c>
      <c r="V2391" t="n">
        <v>0.88</v>
      </c>
      <c r="W2391" t="n">
        <v>6.81</v>
      </c>
      <c r="X2391" t="n">
        <v>0.34</v>
      </c>
      <c r="Y2391" t="n">
        <v>1</v>
      </c>
      <c r="Z2391" t="n">
        <v>10</v>
      </c>
    </row>
    <row r="2392">
      <c r="A2392" t="n">
        <v>104</v>
      </c>
      <c r="B2392" t="n">
        <v>145</v>
      </c>
      <c r="C2392" t="inlineStr">
        <is>
          <t xml:space="preserve">CONCLUIDO	</t>
        </is>
      </c>
      <c r="D2392" t="n">
        <v>3.6092</v>
      </c>
      <c r="E2392" t="n">
        <v>27.71</v>
      </c>
      <c r="F2392" t="n">
        <v>24.06</v>
      </c>
      <c r="G2392" t="n">
        <v>111.03</v>
      </c>
      <c r="H2392" t="n">
        <v>1.4</v>
      </c>
      <c r="I2392" t="n">
        <v>13</v>
      </c>
      <c r="J2392" t="n">
        <v>342.61</v>
      </c>
      <c r="K2392" t="n">
        <v>61.2</v>
      </c>
      <c r="L2392" t="n">
        <v>27</v>
      </c>
      <c r="M2392" t="n">
        <v>11</v>
      </c>
      <c r="N2392" t="n">
        <v>109.41</v>
      </c>
      <c r="O2392" t="n">
        <v>42489.79</v>
      </c>
      <c r="P2392" t="n">
        <v>435.7</v>
      </c>
      <c r="Q2392" t="n">
        <v>452.59</v>
      </c>
      <c r="R2392" t="n">
        <v>73.17</v>
      </c>
      <c r="S2392" t="n">
        <v>57.64</v>
      </c>
      <c r="T2392" t="n">
        <v>5657.37</v>
      </c>
      <c r="U2392" t="n">
        <v>0.79</v>
      </c>
      <c r="V2392" t="n">
        <v>0.88</v>
      </c>
      <c r="W2392" t="n">
        <v>6.81</v>
      </c>
      <c r="X2392" t="n">
        <v>0.33</v>
      </c>
      <c r="Y2392" t="n">
        <v>1</v>
      </c>
      <c r="Z2392" t="n">
        <v>10</v>
      </c>
    </row>
    <row r="2393">
      <c r="A2393" t="n">
        <v>105</v>
      </c>
      <c r="B2393" t="n">
        <v>145</v>
      </c>
      <c r="C2393" t="inlineStr">
        <is>
          <t xml:space="preserve">CONCLUIDO	</t>
        </is>
      </c>
      <c r="D2393" t="n">
        <v>3.6069</v>
      </c>
      <c r="E2393" t="n">
        <v>27.72</v>
      </c>
      <c r="F2393" t="n">
        <v>24.07</v>
      </c>
      <c r="G2393" t="n">
        <v>111.12</v>
      </c>
      <c r="H2393" t="n">
        <v>1.42</v>
      </c>
      <c r="I2393" t="n">
        <v>13</v>
      </c>
      <c r="J2393" t="n">
        <v>343.23</v>
      </c>
      <c r="K2393" t="n">
        <v>61.2</v>
      </c>
      <c r="L2393" t="n">
        <v>27.25</v>
      </c>
      <c r="M2393" t="n">
        <v>11</v>
      </c>
      <c r="N2393" t="n">
        <v>109.78</v>
      </c>
      <c r="O2393" t="n">
        <v>42565.83</v>
      </c>
      <c r="P2393" t="n">
        <v>436</v>
      </c>
      <c r="Q2393" t="n">
        <v>452.58</v>
      </c>
      <c r="R2393" t="n">
        <v>73.69</v>
      </c>
      <c r="S2393" t="n">
        <v>57.64</v>
      </c>
      <c r="T2393" t="n">
        <v>5918.47</v>
      </c>
      <c r="U2393" t="n">
        <v>0.78</v>
      </c>
      <c r="V2393" t="n">
        <v>0.88</v>
      </c>
      <c r="W2393" t="n">
        <v>6.82</v>
      </c>
      <c r="X2393" t="n">
        <v>0.35</v>
      </c>
      <c r="Y2393" t="n">
        <v>1</v>
      </c>
      <c r="Z2393" t="n">
        <v>10</v>
      </c>
    </row>
    <row r="2394">
      <c r="A2394" t="n">
        <v>106</v>
      </c>
      <c r="B2394" t="n">
        <v>145</v>
      </c>
      <c r="C2394" t="inlineStr">
        <is>
          <t xml:space="preserve">CONCLUIDO	</t>
        </is>
      </c>
      <c r="D2394" t="n">
        <v>3.6079</v>
      </c>
      <c r="E2394" t="n">
        <v>27.72</v>
      </c>
      <c r="F2394" t="n">
        <v>24.07</v>
      </c>
      <c r="G2394" t="n">
        <v>111.08</v>
      </c>
      <c r="H2394" t="n">
        <v>1.43</v>
      </c>
      <c r="I2394" t="n">
        <v>13</v>
      </c>
      <c r="J2394" t="n">
        <v>343.85</v>
      </c>
      <c r="K2394" t="n">
        <v>61.2</v>
      </c>
      <c r="L2394" t="n">
        <v>27.5</v>
      </c>
      <c r="M2394" t="n">
        <v>11</v>
      </c>
      <c r="N2394" t="n">
        <v>110.15</v>
      </c>
      <c r="O2394" t="n">
        <v>42642.18</v>
      </c>
      <c r="P2394" t="n">
        <v>435.78</v>
      </c>
      <c r="Q2394" t="n">
        <v>452.56</v>
      </c>
      <c r="R2394" t="n">
        <v>73.41</v>
      </c>
      <c r="S2394" t="n">
        <v>57.64</v>
      </c>
      <c r="T2394" t="n">
        <v>5778.58</v>
      </c>
      <c r="U2394" t="n">
        <v>0.79</v>
      </c>
      <c r="V2394" t="n">
        <v>0.88</v>
      </c>
      <c r="W2394" t="n">
        <v>6.82</v>
      </c>
      <c r="X2394" t="n">
        <v>0.34</v>
      </c>
      <c r="Y2394" t="n">
        <v>1</v>
      </c>
      <c r="Z2394" t="n">
        <v>10</v>
      </c>
    </row>
    <row r="2395">
      <c r="A2395" t="n">
        <v>107</v>
      </c>
      <c r="B2395" t="n">
        <v>145</v>
      </c>
      <c r="C2395" t="inlineStr">
        <is>
          <t xml:space="preserve">CONCLUIDO	</t>
        </is>
      </c>
      <c r="D2395" t="n">
        <v>3.608</v>
      </c>
      <c r="E2395" t="n">
        <v>27.72</v>
      </c>
      <c r="F2395" t="n">
        <v>24.07</v>
      </c>
      <c r="G2395" t="n">
        <v>111.08</v>
      </c>
      <c r="H2395" t="n">
        <v>1.44</v>
      </c>
      <c r="I2395" t="n">
        <v>13</v>
      </c>
      <c r="J2395" t="n">
        <v>344.47</v>
      </c>
      <c r="K2395" t="n">
        <v>61.2</v>
      </c>
      <c r="L2395" t="n">
        <v>27.75</v>
      </c>
      <c r="M2395" t="n">
        <v>11</v>
      </c>
      <c r="N2395" t="n">
        <v>110.52</v>
      </c>
      <c r="O2395" t="n">
        <v>42718.61</v>
      </c>
      <c r="P2395" t="n">
        <v>435.4</v>
      </c>
      <c r="Q2395" t="n">
        <v>452.64</v>
      </c>
      <c r="R2395" t="n">
        <v>73.45</v>
      </c>
      <c r="S2395" t="n">
        <v>57.64</v>
      </c>
      <c r="T2395" t="n">
        <v>5797.06</v>
      </c>
      <c r="U2395" t="n">
        <v>0.78</v>
      </c>
      <c r="V2395" t="n">
        <v>0.88</v>
      </c>
      <c r="W2395" t="n">
        <v>6.82</v>
      </c>
      <c r="X2395" t="n">
        <v>0.34</v>
      </c>
      <c r="Y2395" t="n">
        <v>1</v>
      </c>
      <c r="Z2395" t="n">
        <v>10</v>
      </c>
    </row>
    <row r="2396">
      <c r="A2396" t="n">
        <v>108</v>
      </c>
      <c r="B2396" t="n">
        <v>145</v>
      </c>
      <c r="C2396" t="inlineStr">
        <is>
          <t xml:space="preserve">CONCLUIDO	</t>
        </is>
      </c>
      <c r="D2396" t="n">
        <v>3.6063</v>
      </c>
      <c r="E2396" t="n">
        <v>27.73</v>
      </c>
      <c r="F2396" t="n">
        <v>24.08</v>
      </c>
      <c r="G2396" t="n">
        <v>111.13</v>
      </c>
      <c r="H2396" t="n">
        <v>1.45</v>
      </c>
      <c r="I2396" t="n">
        <v>13</v>
      </c>
      <c r="J2396" t="n">
        <v>345.09</v>
      </c>
      <c r="K2396" t="n">
        <v>61.2</v>
      </c>
      <c r="L2396" t="n">
        <v>28</v>
      </c>
      <c r="M2396" t="n">
        <v>11</v>
      </c>
      <c r="N2396" t="n">
        <v>110.89</v>
      </c>
      <c r="O2396" t="n">
        <v>42795.22</v>
      </c>
      <c r="P2396" t="n">
        <v>435.49</v>
      </c>
      <c r="Q2396" t="n">
        <v>452.61</v>
      </c>
      <c r="R2396" t="n">
        <v>73.79000000000001</v>
      </c>
      <c r="S2396" t="n">
        <v>57.64</v>
      </c>
      <c r="T2396" t="n">
        <v>5968.48</v>
      </c>
      <c r="U2396" t="n">
        <v>0.78</v>
      </c>
      <c r="V2396" t="n">
        <v>0.88</v>
      </c>
      <c r="W2396" t="n">
        <v>6.82</v>
      </c>
      <c r="X2396" t="n">
        <v>0.35</v>
      </c>
      <c r="Y2396" t="n">
        <v>1</v>
      </c>
      <c r="Z2396" t="n">
        <v>10</v>
      </c>
    </row>
    <row r="2397">
      <c r="A2397" t="n">
        <v>109</v>
      </c>
      <c r="B2397" t="n">
        <v>145</v>
      </c>
      <c r="C2397" t="inlineStr">
        <is>
          <t xml:space="preserve">CONCLUIDO	</t>
        </is>
      </c>
      <c r="D2397" t="n">
        <v>3.6196</v>
      </c>
      <c r="E2397" t="n">
        <v>27.63</v>
      </c>
      <c r="F2397" t="n">
        <v>24.03</v>
      </c>
      <c r="G2397" t="n">
        <v>120.16</v>
      </c>
      <c r="H2397" t="n">
        <v>1.46</v>
      </c>
      <c r="I2397" t="n">
        <v>12</v>
      </c>
      <c r="J2397" t="n">
        <v>345.71</v>
      </c>
      <c r="K2397" t="n">
        <v>61.2</v>
      </c>
      <c r="L2397" t="n">
        <v>28.25</v>
      </c>
      <c r="M2397" t="n">
        <v>10</v>
      </c>
      <c r="N2397" t="n">
        <v>111.26</v>
      </c>
      <c r="O2397" t="n">
        <v>42872.03</v>
      </c>
      <c r="P2397" t="n">
        <v>434.09</v>
      </c>
      <c r="Q2397" t="n">
        <v>452.63</v>
      </c>
      <c r="R2397" t="n">
        <v>72.45999999999999</v>
      </c>
      <c r="S2397" t="n">
        <v>57.64</v>
      </c>
      <c r="T2397" t="n">
        <v>5309.06</v>
      </c>
      <c r="U2397" t="n">
        <v>0.8</v>
      </c>
      <c r="V2397" t="n">
        <v>0.88</v>
      </c>
      <c r="W2397" t="n">
        <v>6.81</v>
      </c>
      <c r="X2397" t="n">
        <v>0.31</v>
      </c>
      <c r="Y2397" t="n">
        <v>1</v>
      </c>
      <c r="Z2397" t="n">
        <v>10</v>
      </c>
    </row>
    <row r="2398">
      <c r="A2398" t="n">
        <v>110</v>
      </c>
      <c r="B2398" t="n">
        <v>145</v>
      </c>
      <c r="C2398" t="inlineStr">
        <is>
          <t xml:space="preserve">CONCLUIDO	</t>
        </is>
      </c>
      <c r="D2398" t="n">
        <v>3.6211</v>
      </c>
      <c r="E2398" t="n">
        <v>27.62</v>
      </c>
      <c r="F2398" t="n">
        <v>24.02</v>
      </c>
      <c r="G2398" t="n">
        <v>120.1</v>
      </c>
      <c r="H2398" t="n">
        <v>1.47</v>
      </c>
      <c r="I2398" t="n">
        <v>12</v>
      </c>
      <c r="J2398" t="n">
        <v>346.34</v>
      </c>
      <c r="K2398" t="n">
        <v>61.2</v>
      </c>
      <c r="L2398" t="n">
        <v>28.5</v>
      </c>
      <c r="M2398" t="n">
        <v>10</v>
      </c>
      <c r="N2398" t="n">
        <v>111.64</v>
      </c>
      <c r="O2398" t="n">
        <v>42949.03</v>
      </c>
      <c r="P2398" t="n">
        <v>434.28</v>
      </c>
      <c r="Q2398" t="n">
        <v>452.57</v>
      </c>
      <c r="R2398" t="n">
        <v>72.02</v>
      </c>
      <c r="S2398" t="n">
        <v>57.64</v>
      </c>
      <c r="T2398" t="n">
        <v>5085.55</v>
      </c>
      <c r="U2398" t="n">
        <v>0.8</v>
      </c>
      <c r="V2398" t="n">
        <v>0.88</v>
      </c>
      <c r="W2398" t="n">
        <v>6.81</v>
      </c>
      <c r="X2398" t="n">
        <v>0.3</v>
      </c>
      <c r="Y2398" t="n">
        <v>1</v>
      </c>
      <c r="Z2398" t="n">
        <v>10</v>
      </c>
    </row>
    <row r="2399">
      <c r="A2399" t="n">
        <v>111</v>
      </c>
      <c r="B2399" t="n">
        <v>145</v>
      </c>
      <c r="C2399" t="inlineStr">
        <is>
          <t xml:space="preserve">CONCLUIDO	</t>
        </is>
      </c>
      <c r="D2399" t="n">
        <v>3.6191</v>
      </c>
      <c r="E2399" t="n">
        <v>27.63</v>
      </c>
      <c r="F2399" t="n">
        <v>24.04</v>
      </c>
      <c r="G2399" t="n">
        <v>120.17</v>
      </c>
      <c r="H2399" t="n">
        <v>1.48</v>
      </c>
      <c r="I2399" t="n">
        <v>12</v>
      </c>
      <c r="J2399" t="n">
        <v>346.96</v>
      </c>
      <c r="K2399" t="n">
        <v>61.2</v>
      </c>
      <c r="L2399" t="n">
        <v>28.75</v>
      </c>
      <c r="M2399" t="n">
        <v>10</v>
      </c>
      <c r="N2399" t="n">
        <v>112.01</v>
      </c>
      <c r="O2399" t="n">
        <v>43026.23</v>
      </c>
      <c r="P2399" t="n">
        <v>434.98</v>
      </c>
      <c r="Q2399" t="n">
        <v>452.59</v>
      </c>
      <c r="R2399" t="n">
        <v>72.23</v>
      </c>
      <c r="S2399" t="n">
        <v>57.64</v>
      </c>
      <c r="T2399" t="n">
        <v>5191.7</v>
      </c>
      <c r="U2399" t="n">
        <v>0.8</v>
      </c>
      <c r="V2399" t="n">
        <v>0.88</v>
      </c>
      <c r="W2399" t="n">
        <v>6.82</v>
      </c>
      <c r="X2399" t="n">
        <v>0.31</v>
      </c>
      <c r="Y2399" t="n">
        <v>1</v>
      </c>
      <c r="Z2399" t="n">
        <v>10</v>
      </c>
    </row>
    <row r="2400">
      <c r="A2400" t="n">
        <v>112</v>
      </c>
      <c r="B2400" t="n">
        <v>145</v>
      </c>
      <c r="C2400" t="inlineStr">
        <is>
          <t xml:space="preserve">CONCLUIDO	</t>
        </is>
      </c>
      <c r="D2400" t="n">
        <v>3.6204</v>
      </c>
      <c r="E2400" t="n">
        <v>27.62</v>
      </c>
      <c r="F2400" t="n">
        <v>24.03</v>
      </c>
      <c r="G2400" t="n">
        <v>120.13</v>
      </c>
      <c r="H2400" t="n">
        <v>1.49</v>
      </c>
      <c r="I2400" t="n">
        <v>12</v>
      </c>
      <c r="J2400" t="n">
        <v>347.59</v>
      </c>
      <c r="K2400" t="n">
        <v>61.2</v>
      </c>
      <c r="L2400" t="n">
        <v>29</v>
      </c>
      <c r="M2400" t="n">
        <v>10</v>
      </c>
      <c r="N2400" t="n">
        <v>112.39</v>
      </c>
      <c r="O2400" t="n">
        <v>43103.63</v>
      </c>
      <c r="P2400" t="n">
        <v>435.14</v>
      </c>
      <c r="Q2400" t="n">
        <v>452.57</v>
      </c>
      <c r="R2400" t="n">
        <v>72.16</v>
      </c>
      <c r="S2400" t="n">
        <v>57.64</v>
      </c>
      <c r="T2400" t="n">
        <v>5158.59</v>
      </c>
      <c r="U2400" t="n">
        <v>0.8</v>
      </c>
      <c r="V2400" t="n">
        <v>0.88</v>
      </c>
      <c r="W2400" t="n">
        <v>6.81</v>
      </c>
      <c r="X2400" t="n">
        <v>0.3</v>
      </c>
      <c r="Y2400" t="n">
        <v>1</v>
      </c>
      <c r="Z2400" t="n">
        <v>10</v>
      </c>
    </row>
    <row r="2401">
      <c r="A2401" t="n">
        <v>113</v>
      </c>
      <c r="B2401" t="n">
        <v>145</v>
      </c>
      <c r="C2401" t="inlineStr">
        <is>
          <t xml:space="preserve">CONCLUIDO	</t>
        </is>
      </c>
      <c r="D2401" t="n">
        <v>3.621</v>
      </c>
      <c r="E2401" t="n">
        <v>27.62</v>
      </c>
      <c r="F2401" t="n">
        <v>24.02</v>
      </c>
      <c r="G2401" t="n">
        <v>120.11</v>
      </c>
      <c r="H2401" t="n">
        <v>1.5</v>
      </c>
      <c r="I2401" t="n">
        <v>12</v>
      </c>
      <c r="J2401" t="n">
        <v>348.22</v>
      </c>
      <c r="K2401" t="n">
        <v>61.2</v>
      </c>
      <c r="L2401" t="n">
        <v>29.25</v>
      </c>
      <c r="M2401" t="n">
        <v>10</v>
      </c>
      <c r="N2401" t="n">
        <v>112.77</v>
      </c>
      <c r="O2401" t="n">
        <v>43181.22</v>
      </c>
      <c r="P2401" t="n">
        <v>435.71</v>
      </c>
      <c r="Q2401" t="n">
        <v>452.63</v>
      </c>
      <c r="R2401" t="n">
        <v>71.95</v>
      </c>
      <c r="S2401" t="n">
        <v>57.64</v>
      </c>
      <c r="T2401" t="n">
        <v>5052.46</v>
      </c>
      <c r="U2401" t="n">
        <v>0.8</v>
      </c>
      <c r="V2401" t="n">
        <v>0.88</v>
      </c>
      <c r="W2401" t="n">
        <v>6.81</v>
      </c>
      <c r="X2401" t="n">
        <v>0.3</v>
      </c>
      <c r="Y2401" t="n">
        <v>1</v>
      </c>
      <c r="Z2401" t="n">
        <v>10</v>
      </c>
    </row>
    <row r="2402">
      <c r="A2402" t="n">
        <v>114</v>
      </c>
      <c r="B2402" t="n">
        <v>145</v>
      </c>
      <c r="C2402" t="inlineStr">
        <is>
          <t xml:space="preserve">CONCLUIDO	</t>
        </is>
      </c>
      <c r="D2402" t="n">
        <v>3.6194</v>
      </c>
      <c r="E2402" t="n">
        <v>27.63</v>
      </c>
      <c r="F2402" t="n">
        <v>24.03</v>
      </c>
      <c r="G2402" t="n">
        <v>120.17</v>
      </c>
      <c r="H2402" t="n">
        <v>1.51</v>
      </c>
      <c r="I2402" t="n">
        <v>12</v>
      </c>
      <c r="J2402" t="n">
        <v>348.85</v>
      </c>
      <c r="K2402" t="n">
        <v>61.2</v>
      </c>
      <c r="L2402" t="n">
        <v>29.5</v>
      </c>
      <c r="M2402" t="n">
        <v>10</v>
      </c>
      <c r="N2402" t="n">
        <v>113.15</v>
      </c>
      <c r="O2402" t="n">
        <v>43259.02</v>
      </c>
      <c r="P2402" t="n">
        <v>436.05</v>
      </c>
      <c r="Q2402" t="n">
        <v>452.6</v>
      </c>
      <c r="R2402" t="n">
        <v>72.39</v>
      </c>
      <c r="S2402" t="n">
        <v>57.64</v>
      </c>
      <c r="T2402" t="n">
        <v>5274.85</v>
      </c>
      <c r="U2402" t="n">
        <v>0.8</v>
      </c>
      <c r="V2402" t="n">
        <v>0.88</v>
      </c>
      <c r="W2402" t="n">
        <v>6.81</v>
      </c>
      <c r="X2402" t="n">
        <v>0.31</v>
      </c>
      <c r="Y2402" t="n">
        <v>1</v>
      </c>
      <c r="Z2402" t="n">
        <v>10</v>
      </c>
    </row>
    <row r="2403">
      <c r="A2403" t="n">
        <v>115</v>
      </c>
      <c r="B2403" t="n">
        <v>145</v>
      </c>
      <c r="C2403" t="inlineStr">
        <is>
          <t xml:space="preserve">CONCLUIDO	</t>
        </is>
      </c>
      <c r="D2403" t="n">
        <v>3.6193</v>
      </c>
      <c r="E2403" t="n">
        <v>27.63</v>
      </c>
      <c r="F2403" t="n">
        <v>24.03</v>
      </c>
      <c r="G2403" t="n">
        <v>120.17</v>
      </c>
      <c r="H2403" t="n">
        <v>1.52</v>
      </c>
      <c r="I2403" t="n">
        <v>12</v>
      </c>
      <c r="J2403" t="n">
        <v>349.48</v>
      </c>
      <c r="K2403" t="n">
        <v>61.2</v>
      </c>
      <c r="L2403" t="n">
        <v>29.75</v>
      </c>
      <c r="M2403" t="n">
        <v>10</v>
      </c>
      <c r="N2403" t="n">
        <v>113.53</v>
      </c>
      <c r="O2403" t="n">
        <v>43337.02</v>
      </c>
      <c r="P2403" t="n">
        <v>436.28</v>
      </c>
      <c r="Q2403" t="n">
        <v>452.58</v>
      </c>
      <c r="R2403" t="n">
        <v>72.52</v>
      </c>
      <c r="S2403" t="n">
        <v>57.64</v>
      </c>
      <c r="T2403" t="n">
        <v>5339.09</v>
      </c>
      <c r="U2403" t="n">
        <v>0.79</v>
      </c>
      <c r="V2403" t="n">
        <v>0.88</v>
      </c>
      <c r="W2403" t="n">
        <v>6.81</v>
      </c>
      <c r="X2403" t="n">
        <v>0.31</v>
      </c>
      <c r="Y2403" t="n">
        <v>1</v>
      </c>
      <c r="Z2403" t="n">
        <v>10</v>
      </c>
    </row>
    <row r="2404">
      <c r="A2404" t="n">
        <v>116</v>
      </c>
      <c r="B2404" t="n">
        <v>145</v>
      </c>
      <c r="C2404" t="inlineStr">
        <is>
          <t xml:space="preserve">CONCLUIDO	</t>
        </is>
      </c>
      <c r="D2404" t="n">
        <v>3.6193</v>
      </c>
      <c r="E2404" t="n">
        <v>27.63</v>
      </c>
      <c r="F2404" t="n">
        <v>24.03</v>
      </c>
      <c r="G2404" t="n">
        <v>120.17</v>
      </c>
      <c r="H2404" t="n">
        <v>1.53</v>
      </c>
      <c r="I2404" t="n">
        <v>12</v>
      </c>
      <c r="J2404" t="n">
        <v>350.12</v>
      </c>
      <c r="K2404" t="n">
        <v>61.2</v>
      </c>
      <c r="L2404" t="n">
        <v>30</v>
      </c>
      <c r="M2404" t="n">
        <v>10</v>
      </c>
      <c r="N2404" t="n">
        <v>113.92</v>
      </c>
      <c r="O2404" t="n">
        <v>43415.22</v>
      </c>
      <c r="P2404" t="n">
        <v>436.45</v>
      </c>
      <c r="Q2404" t="n">
        <v>452.57</v>
      </c>
      <c r="R2404" t="n">
        <v>72.42</v>
      </c>
      <c r="S2404" t="n">
        <v>57.64</v>
      </c>
      <c r="T2404" t="n">
        <v>5288.41</v>
      </c>
      <c r="U2404" t="n">
        <v>0.8</v>
      </c>
      <c r="V2404" t="n">
        <v>0.88</v>
      </c>
      <c r="W2404" t="n">
        <v>6.81</v>
      </c>
      <c r="X2404" t="n">
        <v>0.31</v>
      </c>
      <c r="Y2404" t="n">
        <v>1</v>
      </c>
      <c r="Z2404" t="n">
        <v>10</v>
      </c>
    </row>
    <row r="2405">
      <c r="A2405" t="n">
        <v>117</v>
      </c>
      <c r="B2405" t="n">
        <v>145</v>
      </c>
      <c r="C2405" t="inlineStr">
        <is>
          <t xml:space="preserve">CONCLUIDO	</t>
        </is>
      </c>
      <c r="D2405" t="n">
        <v>3.6194</v>
      </c>
      <c r="E2405" t="n">
        <v>27.63</v>
      </c>
      <c r="F2405" t="n">
        <v>24.03</v>
      </c>
      <c r="G2405" t="n">
        <v>120.17</v>
      </c>
      <c r="H2405" t="n">
        <v>1.54</v>
      </c>
      <c r="I2405" t="n">
        <v>12</v>
      </c>
      <c r="J2405" t="n">
        <v>350.75</v>
      </c>
      <c r="K2405" t="n">
        <v>61.2</v>
      </c>
      <c r="L2405" t="n">
        <v>30.25</v>
      </c>
      <c r="M2405" t="n">
        <v>10</v>
      </c>
      <c r="N2405" t="n">
        <v>114.3</v>
      </c>
      <c r="O2405" t="n">
        <v>43493.63</v>
      </c>
      <c r="P2405" t="n">
        <v>436.41</v>
      </c>
      <c r="Q2405" t="n">
        <v>452.59</v>
      </c>
      <c r="R2405" t="n">
        <v>72.31</v>
      </c>
      <c r="S2405" t="n">
        <v>57.64</v>
      </c>
      <c r="T2405" t="n">
        <v>5235.09</v>
      </c>
      <c r="U2405" t="n">
        <v>0.8</v>
      </c>
      <c r="V2405" t="n">
        <v>0.88</v>
      </c>
      <c r="W2405" t="n">
        <v>6.82</v>
      </c>
      <c r="X2405" t="n">
        <v>0.31</v>
      </c>
      <c r="Y2405" t="n">
        <v>1</v>
      </c>
      <c r="Z2405" t="n">
        <v>10</v>
      </c>
    </row>
    <row r="2406">
      <c r="A2406" t="n">
        <v>118</v>
      </c>
      <c r="B2406" t="n">
        <v>145</v>
      </c>
      <c r="C2406" t="inlineStr">
        <is>
          <t xml:space="preserve">CONCLUIDO	</t>
        </is>
      </c>
      <c r="D2406" t="n">
        <v>3.6175</v>
      </c>
      <c r="E2406" t="n">
        <v>27.64</v>
      </c>
      <c r="F2406" t="n">
        <v>24.05</v>
      </c>
      <c r="G2406" t="n">
        <v>120.24</v>
      </c>
      <c r="H2406" t="n">
        <v>1.55</v>
      </c>
      <c r="I2406" t="n">
        <v>12</v>
      </c>
      <c r="J2406" t="n">
        <v>351.39</v>
      </c>
      <c r="K2406" t="n">
        <v>61.2</v>
      </c>
      <c r="L2406" t="n">
        <v>30.5</v>
      </c>
      <c r="M2406" t="n">
        <v>10</v>
      </c>
      <c r="N2406" t="n">
        <v>114.69</v>
      </c>
      <c r="O2406" t="n">
        <v>43572.25</v>
      </c>
      <c r="P2406" t="n">
        <v>436.46</v>
      </c>
      <c r="Q2406" t="n">
        <v>452.55</v>
      </c>
      <c r="R2406" t="n">
        <v>73.01000000000001</v>
      </c>
      <c r="S2406" t="n">
        <v>57.64</v>
      </c>
      <c r="T2406" t="n">
        <v>5580.99</v>
      </c>
      <c r="U2406" t="n">
        <v>0.79</v>
      </c>
      <c r="V2406" t="n">
        <v>0.88</v>
      </c>
      <c r="W2406" t="n">
        <v>6.81</v>
      </c>
      <c r="X2406" t="n">
        <v>0.32</v>
      </c>
      <c r="Y2406" t="n">
        <v>1</v>
      </c>
      <c r="Z2406" t="n">
        <v>10</v>
      </c>
    </row>
    <row r="2407">
      <c r="A2407" t="n">
        <v>119</v>
      </c>
      <c r="B2407" t="n">
        <v>145</v>
      </c>
      <c r="C2407" t="inlineStr">
        <is>
          <t xml:space="preserve">CONCLUIDO	</t>
        </is>
      </c>
      <c r="D2407" t="n">
        <v>3.6191</v>
      </c>
      <c r="E2407" t="n">
        <v>27.63</v>
      </c>
      <c r="F2407" t="n">
        <v>24.04</v>
      </c>
      <c r="G2407" t="n">
        <v>120.18</v>
      </c>
      <c r="H2407" t="n">
        <v>1.56</v>
      </c>
      <c r="I2407" t="n">
        <v>12</v>
      </c>
      <c r="J2407" t="n">
        <v>352.03</v>
      </c>
      <c r="K2407" t="n">
        <v>61.2</v>
      </c>
      <c r="L2407" t="n">
        <v>30.75</v>
      </c>
      <c r="M2407" t="n">
        <v>10</v>
      </c>
      <c r="N2407" t="n">
        <v>115.08</v>
      </c>
      <c r="O2407" t="n">
        <v>43651.07</v>
      </c>
      <c r="P2407" t="n">
        <v>435.93</v>
      </c>
      <c r="Q2407" t="n">
        <v>452.57</v>
      </c>
      <c r="R2407" t="n">
        <v>72.44</v>
      </c>
      <c r="S2407" t="n">
        <v>57.64</v>
      </c>
      <c r="T2407" t="n">
        <v>5297.04</v>
      </c>
      <c r="U2407" t="n">
        <v>0.8</v>
      </c>
      <c r="V2407" t="n">
        <v>0.88</v>
      </c>
      <c r="W2407" t="n">
        <v>6.81</v>
      </c>
      <c r="X2407" t="n">
        <v>0.31</v>
      </c>
      <c r="Y2407" t="n">
        <v>1</v>
      </c>
      <c r="Z2407" t="n">
        <v>10</v>
      </c>
    </row>
    <row r="2408">
      <c r="A2408" t="n">
        <v>120</v>
      </c>
      <c r="B2408" t="n">
        <v>145</v>
      </c>
      <c r="C2408" t="inlineStr">
        <is>
          <t xml:space="preserve">CONCLUIDO	</t>
        </is>
      </c>
      <c r="D2408" t="n">
        <v>3.6182</v>
      </c>
      <c r="E2408" t="n">
        <v>27.64</v>
      </c>
      <c r="F2408" t="n">
        <v>24.04</v>
      </c>
      <c r="G2408" t="n">
        <v>120.21</v>
      </c>
      <c r="H2408" t="n">
        <v>1.57</v>
      </c>
      <c r="I2408" t="n">
        <v>12</v>
      </c>
      <c r="J2408" t="n">
        <v>352.67</v>
      </c>
      <c r="K2408" t="n">
        <v>61.2</v>
      </c>
      <c r="L2408" t="n">
        <v>31</v>
      </c>
      <c r="M2408" t="n">
        <v>10</v>
      </c>
      <c r="N2408" t="n">
        <v>115.47</v>
      </c>
      <c r="O2408" t="n">
        <v>43730.1</v>
      </c>
      <c r="P2408" t="n">
        <v>435.89</v>
      </c>
      <c r="Q2408" t="n">
        <v>452.57</v>
      </c>
      <c r="R2408" t="n">
        <v>72.62</v>
      </c>
      <c r="S2408" t="n">
        <v>57.64</v>
      </c>
      <c r="T2408" t="n">
        <v>5387.66</v>
      </c>
      <c r="U2408" t="n">
        <v>0.79</v>
      </c>
      <c r="V2408" t="n">
        <v>0.88</v>
      </c>
      <c r="W2408" t="n">
        <v>6.82</v>
      </c>
      <c r="X2408" t="n">
        <v>0.32</v>
      </c>
      <c r="Y2408" t="n">
        <v>1</v>
      </c>
      <c r="Z2408" t="n">
        <v>10</v>
      </c>
    </row>
    <row r="2409">
      <c r="A2409" t="n">
        <v>121</v>
      </c>
      <c r="B2409" t="n">
        <v>145</v>
      </c>
      <c r="C2409" t="inlineStr">
        <is>
          <t xml:space="preserve">CONCLUIDO	</t>
        </is>
      </c>
      <c r="D2409" t="n">
        <v>3.6283</v>
      </c>
      <c r="E2409" t="n">
        <v>27.56</v>
      </c>
      <c r="F2409" t="n">
        <v>24.02</v>
      </c>
      <c r="G2409" t="n">
        <v>131.02</v>
      </c>
      <c r="H2409" t="n">
        <v>1.58</v>
      </c>
      <c r="I2409" t="n">
        <v>11</v>
      </c>
      <c r="J2409" t="n">
        <v>353.31</v>
      </c>
      <c r="K2409" t="n">
        <v>61.2</v>
      </c>
      <c r="L2409" t="n">
        <v>31.25</v>
      </c>
      <c r="M2409" t="n">
        <v>9</v>
      </c>
      <c r="N2409" t="n">
        <v>115.86</v>
      </c>
      <c r="O2409" t="n">
        <v>43809.48</v>
      </c>
      <c r="P2409" t="n">
        <v>435.55</v>
      </c>
      <c r="Q2409" t="n">
        <v>452.62</v>
      </c>
      <c r="R2409" t="n">
        <v>71.84999999999999</v>
      </c>
      <c r="S2409" t="n">
        <v>57.64</v>
      </c>
      <c r="T2409" t="n">
        <v>5008.15</v>
      </c>
      <c r="U2409" t="n">
        <v>0.8</v>
      </c>
      <c r="V2409" t="n">
        <v>0.88</v>
      </c>
      <c r="W2409" t="n">
        <v>6.82</v>
      </c>
      <c r="X2409" t="n">
        <v>0.29</v>
      </c>
      <c r="Y2409" t="n">
        <v>1</v>
      </c>
      <c r="Z2409" t="n">
        <v>10</v>
      </c>
    </row>
    <row r="2410">
      <c r="A2410" t="n">
        <v>122</v>
      </c>
      <c r="B2410" t="n">
        <v>145</v>
      </c>
      <c r="C2410" t="inlineStr">
        <is>
          <t xml:space="preserve">CONCLUIDO	</t>
        </is>
      </c>
      <c r="D2410" t="n">
        <v>3.6313</v>
      </c>
      <c r="E2410" t="n">
        <v>27.54</v>
      </c>
      <c r="F2410" t="n">
        <v>24</v>
      </c>
      <c r="G2410" t="n">
        <v>130.89</v>
      </c>
      <c r="H2410" t="n">
        <v>1.59</v>
      </c>
      <c r="I2410" t="n">
        <v>11</v>
      </c>
      <c r="J2410" t="n">
        <v>353.96</v>
      </c>
      <c r="K2410" t="n">
        <v>61.2</v>
      </c>
      <c r="L2410" t="n">
        <v>31.5</v>
      </c>
      <c r="M2410" t="n">
        <v>9</v>
      </c>
      <c r="N2410" t="n">
        <v>116.26</v>
      </c>
      <c r="O2410" t="n">
        <v>43888.94</v>
      </c>
      <c r="P2410" t="n">
        <v>435.52</v>
      </c>
      <c r="Q2410" t="n">
        <v>452.56</v>
      </c>
      <c r="R2410" t="n">
        <v>71.11</v>
      </c>
      <c r="S2410" t="n">
        <v>57.64</v>
      </c>
      <c r="T2410" t="n">
        <v>4638.99</v>
      </c>
      <c r="U2410" t="n">
        <v>0.8100000000000001</v>
      </c>
      <c r="V2410" t="n">
        <v>0.88</v>
      </c>
      <c r="W2410" t="n">
        <v>6.81</v>
      </c>
      <c r="X2410" t="n">
        <v>0.27</v>
      </c>
      <c r="Y2410" t="n">
        <v>1</v>
      </c>
      <c r="Z2410" t="n">
        <v>10</v>
      </c>
    </row>
    <row r="2411">
      <c r="A2411" t="n">
        <v>123</v>
      </c>
      <c r="B2411" t="n">
        <v>145</v>
      </c>
      <c r="C2411" t="inlineStr">
        <is>
          <t xml:space="preserve">CONCLUIDO	</t>
        </is>
      </c>
      <c r="D2411" t="n">
        <v>3.6312</v>
      </c>
      <c r="E2411" t="n">
        <v>27.54</v>
      </c>
      <c r="F2411" t="n">
        <v>24</v>
      </c>
      <c r="G2411" t="n">
        <v>130.9</v>
      </c>
      <c r="H2411" t="n">
        <v>1.6</v>
      </c>
      <c r="I2411" t="n">
        <v>11</v>
      </c>
      <c r="J2411" t="n">
        <v>354.6</v>
      </c>
      <c r="K2411" t="n">
        <v>61.2</v>
      </c>
      <c r="L2411" t="n">
        <v>31.75</v>
      </c>
      <c r="M2411" t="n">
        <v>9</v>
      </c>
      <c r="N2411" t="n">
        <v>116.65</v>
      </c>
      <c r="O2411" t="n">
        <v>43968.62</v>
      </c>
      <c r="P2411" t="n">
        <v>435.94</v>
      </c>
      <c r="Q2411" t="n">
        <v>452.56</v>
      </c>
      <c r="R2411" t="n">
        <v>71.20999999999999</v>
      </c>
      <c r="S2411" t="n">
        <v>57.64</v>
      </c>
      <c r="T2411" t="n">
        <v>4688.7</v>
      </c>
      <c r="U2411" t="n">
        <v>0.8100000000000001</v>
      </c>
      <c r="V2411" t="n">
        <v>0.88</v>
      </c>
      <c r="W2411" t="n">
        <v>6.81</v>
      </c>
      <c r="X2411" t="n">
        <v>0.27</v>
      </c>
      <c r="Y2411" t="n">
        <v>1</v>
      </c>
      <c r="Z2411" t="n">
        <v>10</v>
      </c>
    </row>
    <row r="2412">
      <c r="A2412" t="n">
        <v>124</v>
      </c>
      <c r="B2412" t="n">
        <v>145</v>
      </c>
      <c r="C2412" t="inlineStr">
        <is>
          <t xml:space="preserve">CONCLUIDO	</t>
        </is>
      </c>
      <c r="D2412" t="n">
        <v>3.6303</v>
      </c>
      <c r="E2412" t="n">
        <v>27.55</v>
      </c>
      <c r="F2412" t="n">
        <v>24</v>
      </c>
      <c r="G2412" t="n">
        <v>130.93</v>
      </c>
      <c r="H2412" t="n">
        <v>1.61</v>
      </c>
      <c r="I2412" t="n">
        <v>11</v>
      </c>
      <c r="J2412" t="n">
        <v>355.25</v>
      </c>
      <c r="K2412" t="n">
        <v>61.2</v>
      </c>
      <c r="L2412" t="n">
        <v>32</v>
      </c>
      <c r="M2412" t="n">
        <v>9</v>
      </c>
      <c r="N2412" t="n">
        <v>117.05</v>
      </c>
      <c r="O2412" t="n">
        <v>44048.52</v>
      </c>
      <c r="P2412" t="n">
        <v>436.47</v>
      </c>
      <c r="Q2412" t="n">
        <v>452.57</v>
      </c>
      <c r="R2412" t="n">
        <v>71.43000000000001</v>
      </c>
      <c r="S2412" t="n">
        <v>57.64</v>
      </c>
      <c r="T2412" t="n">
        <v>4799.46</v>
      </c>
      <c r="U2412" t="n">
        <v>0.8100000000000001</v>
      </c>
      <c r="V2412" t="n">
        <v>0.88</v>
      </c>
      <c r="W2412" t="n">
        <v>6.81</v>
      </c>
      <c r="X2412" t="n">
        <v>0.28</v>
      </c>
      <c r="Y2412" t="n">
        <v>1</v>
      </c>
      <c r="Z2412" t="n">
        <v>10</v>
      </c>
    </row>
    <row r="2413">
      <c r="A2413" t="n">
        <v>125</v>
      </c>
      <c r="B2413" t="n">
        <v>145</v>
      </c>
      <c r="C2413" t="inlineStr">
        <is>
          <t xml:space="preserve">CONCLUIDO	</t>
        </is>
      </c>
      <c r="D2413" t="n">
        <v>3.6301</v>
      </c>
      <c r="E2413" t="n">
        <v>27.55</v>
      </c>
      <c r="F2413" t="n">
        <v>24.01</v>
      </c>
      <c r="G2413" t="n">
        <v>130.94</v>
      </c>
      <c r="H2413" t="n">
        <v>1.62</v>
      </c>
      <c r="I2413" t="n">
        <v>11</v>
      </c>
      <c r="J2413" t="n">
        <v>355.9</v>
      </c>
      <c r="K2413" t="n">
        <v>61.2</v>
      </c>
      <c r="L2413" t="n">
        <v>32.25</v>
      </c>
      <c r="M2413" t="n">
        <v>9</v>
      </c>
      <c r="N2413" t="n">
        <v>117.45</v>
      </c>
      <c r="O2413" t="n">
        <v>44128.64</v>
      </c>
      <c r="P2413" t="n">
        <v>436.81</v>
      </c>
      <c r="Q2413" t="n">
        <v>452.57</v>
      </c>
      <c r="R2413" t="n">
        <v>71.52</v>
      </c>
      <c r="S2413" t="n">
        <v>57.64</v>
      </c>
      <c r="T2413" t="n">
        <v>4845.3</v>
      </c>
      <c r="U2413" t="n">
        <v>0.8100000000000001</v>
      </c>
      <c r="V2413" t="n">
        <v>0.88</v>
      </c>
      <c r="W2413" t="n">
        <v>6.81</v>
      </c>
      <c r="X2413" t="n">
        <v>0.28</v>
      </c>
      <c r="Y2413" t="n">
        <v>1</v>
      </c>
      <c r="Z2413" t="n">
        <v>10</v>
      </c>
    </row>
    <row r="2414">
      <c r="A2414" t="n">
        <v>126</v>
      </c>
      <c r="B2414" t="n">
        <v>145</v>
      </c>
      <c r="C2414" t="inlineStr">
        <is>
          <t xml:space="preserve">CONCLUIDO	</t>
        </is>
      </c>
      <c r="D2414" t="n">
        <v>3.6293</v>
      </c>
      <c r="E2414" t="n">
        <v>27.55</v>
      </c>
      <c r="F2414" t="n">
        <v>24.01</v>
      </c>
      <c r="G2414" t="n">
        <v>130.97</v>
      </c>
      <c r="H2414" t="n">
        <v>1.63</v>
      </c>
      <c r="I2414" t="n">
        <v>11</v>
      </c>
      <c r="J2414" t="n">
        <v>356.55</v>
      </c>
      <c r="K2414" t="n">
        <v>61.2</v>
      </c>
      <c r="L2414" t="n">
        <v>32.5</v>
      </c>
      <c r="M2414" t="n">
        <v>9</v>
      </c>
      <c r="N2414" t="n">
        <v>117.85</v>
      </c>
      <c r="O2414" t="n">
        <v>44208.97</v>
      </c>
      <c r="P2414" t="n">
        <v>437.44</v>
      </c>
      <c r="Q2414" t="n">
        <v>452.56</v>
      </c>
      <c r="R2414" t="n">
        <v>71.52</v>
      </c>
      <c r="S2414" t="n">
        <v>57.64</v>
      </c>
      <c r="T2414" t="n">
        <v>4840.8</v>
      </c>
      <c r="U2414" t="n">
        <v>0.8100000000000001</v>
      </c>
      <c r="V2414" t="n">
        <v>0.88</v>
      </c>
      <c r="W2414" t="n">
        <v>6.82</v>
      </c>
      <c r="X2414" t="n">
        <v>0.29</v>
      </c>
      <c r="Y2414" t="n">
        <v>1</v>
      </c>
      <c r="Z2414" t="n">
        <v>10</v>
      </c>
    </row>
    <row r="2415">
      <c r="A2415" t="n">
        <v>127</v>
      </c>
      <c r="B2415" t="n">
        <v>145</v>
      </c>
      <c r="C2415" t="inlineStr">
        <is>
          <t xml:space="preserve">CONCLUIDO	</t>
        </is>
      </c>
      <c r="D2415" t="n">
        <v>3.63</v>
      </c>
      <c r="E2415" t="n">
        <v>27.55</v>
      </c>
      <c r="F2415" t="n">
        <v>24.01</v>
      </c>
      <c r="G2415" t="n">
        <v>130.94</v>
      </c>
      <c r="H2415" t="n">
        <v>1.63</v>
      </c>
      <c r="I2415" t="n">
        <v>11</v>
      </c>
      <c r="J2415" t="n">
        <v>357.2</v>
      </c>
      <c r="K2415" t="n">
        <v>61.2</v>
      </c>
      <c r="L2415" t="n">
        <v>32.75</v>
      </c>
      <c r="M2415" t="n">
        <v>9</v>
      </c>
      <c r="N2415" t="n">
        <v>118.26</v>
      </c>
      <c r="O2415" t="n">
        <v>44289.53</v>
      </c>
      <c r="P2415" t="n">
        <v>437.42</v>
      </c>
      <c r="Q2415" t="n">
        <v>452.55</v>
      </c>
      <c r="R2415" t="n">
        <v>71.48999999999999</v>
      </c>
      <c r="S2415" t="n">
        <v>57.64</v>
      </c>
      <c r="T2415" t="n">
        <v>4829.3</v>
      </c>
      <c r="U2415" t="n">
        <v>0.8100000000000001</v>
      </c>
      <c r="V2415" t="n">
        <v>0.88</v>
      </c>
      <c r="W2415" t="n">
        <v>6.81</v>
      </c>
      <c r="X2415" t="n">
        <v>0.28</v>
      </c>
      <c r="Y2415" t="n">
        <v>1</v>
      </c>
      <c r="Z2415" t="n">
        <v>10</v>
      </c>
    </row>
    <row r="2416">
      <c r="A2416" t="n">
        <v>128</v>
      </c>
      <c r="B2416" t="n">
        <v>145</v>
      </c>
      <c r="C2416" t="inlineStr">
        <is>
          <t xml:space="preserve">CONCLUIDO	</t>
        </is>
      </c>
      <c r="D2416" t="n">
        <v>3.6303</v>
      </c>
      <c r="E2416" t="n">
        <v>27.55</v>
      </c>
      <c r="F2416" t="n">
        <v>24</v>
      </c>
      <c r="G2416" t="n">
        <v>130.93</v>
      </c>
      <c r="H2416" t="n">
        <v>1.64</v>
      </c>
      <c r="I2416" t="n">
        <v>11</v>
      </c>
      <c r="J2416" t="n">
        <v>357.86</v>
      </c>
      <c r="K2416" t="n">
        <v>61.2</v>
      </c>
      <c r="L2416" t="n">
        <v>33</v>
      </c>
      <c r="M2416" t="n">
        <v>9</v>
      </c>
      <c r="N2416" t="n">
        <v>118.66</v>
      </c>
      <c r="O2416" t="n">
        <v>44370.32</v>
      </c>
      <c r="P2416" t="n">
        <v>437.62</v>
      </c>
      <c r="Q2416" t="n">
        <v>452.57</v>
      </c>
      <c r="R2416" t="n">
        <v>71.47</v>
      </c>
      <c r="S2416" t="n">
        <v>57.64</v>
      </c>
      <c r="T2416" t="n">
        <v>4816.49</v>
      </c>
      <c r="U2416" t="n">
        <v>0.8100000000000001</v>
      </c>
      <c r="V2416" t="n">
        <v>0.88</v>
      </c>
      <c r="W2416" t="n">
        <v>6.81</v>
      </c>
      <c r="X2416" t="n">
        <v>0.28</v>
      </c>
      <c r="Y2416" t="n">
        <v>1</v>
      </c>
      <c r="Z2416" t="n">
        <v>10</v>
      </c>
    </row>
    <row r="2417">
      <c r="A2417" t="n">
        <v>129</v>
      </c>
      <c r="B2417" t="n">
        <v>145</v>
      </c>
      <c r="C2417" t="inlineStr">
        <is>
          <t xml:space="preserve">CONCLUIDO	</t>
        </is>
      </c>
      <c r="D2417" t="n">
        <v>3.629</v>
      </c>
      <c r="E2417" t="n">
        <v>27.56</v>
      </c>
      <c r="F2417" t="n">
        <v>24.01</v>
      </c>
      <c r="G2417" t="n">
        <v>130.98</v>
      </c>
      <c r="H2417" t="n">
        <v>1.65</v>
      </c>
      <c r="I2417" t="n">
        <v>11</v>
      </c>
      <c r="J2417" t="n">
        <v>358.52</v>
      </c>
      <c r="K2417" t="n">
        <v>61.2</v>
      </c>
      <c r="L2417" t="n">
        <v>33.25</v>
      </c>
      <c r="M2417" t="n">
        <v>9</v>
      </c>
      <c r="N2417" t="n">
        <v>119.07</v>
      </c>
      <c r="O2417" t="n">
        <v>44451.33</v>
      </c>
      <c r="P2417" t="n">
        <v>437.72</v>
      </c>
      <c r="Q2417" t="n">
        <v>452.56</v>
      </c>
      <c r="R2417" t="n">
        <v>71.84999999999999</v>
      </c>
      <c r="S2417" t="n">
        <v>57.64</v>
      </c>
      <c r="T2417" t="n">
        <v>5005.65</v>
      </c>
      <c r="U2417" t="n">
        <v>0.8</v>
      </c>
      <c r="V2417" t="n">
        <v>0.88</v>
      </c>
      <c r="W2417" t="n">
        <v>6.81</v>
      </c>
      <c r="X2417" t="n">
        <v>0.29</v>
      </c>
      <c r="Y2417" t="n">
        <v>1</v>
      </c>
      <c r="Z2417" t="n">
        <v>10</v>
      </c>
    </row>
    <row r="2418">
      <c r="A2418" t="n">
        <v>130</v>
      </c>
      <c r="B2418" t="n">
        <v>145</v>
      </c>
      <c r="C2418" t="inlineStr">
        <is>
          <t xml:space="preserve">CONCLUIDO	</t>
        </is>
      </c>
      <c r="D2418" t="n">
        <v>3.6297</v>
      </c>
      <c r="E2418" t="n">
        <v>27.55</v>
      </c>
      <c r="F2418" t="n">
        <v>24.01</v>
      </c>
      <c r="G2418" t="n">
        <v>130.96</v>
      </c>
      <c r="H2418" t="n">
        <v>1.66</v>
      </c>
      <c r="I2418" t="n">
        <v>11</v>
      </c>
      <c r="J2418" t="n">
        <v>359.17</v>
      </c>
      <c r="K2418" t="n">
        <v>61.2</v>
      </c>
      <c r="L2418" t="n">
        <v>33.5</v>
      </c>
      <c r="M2418" t="n">
        <v>9</v>
      </c>
      <c r="N2418" t="n">
        <v>119.48</v>
      </c>
      <c r="O2418" t="n">
        <v>44532.57</v>
      </c>
      <c r="P2418" t="n">
        <v>437.99</v>
      </c>
      <c r="Q2418" t="n">
        <v>452.61</v>
      </c>
      <c r="R2418" t="n">
        <v>71.67</v>
      </c>
      <c r="S2418" t="n">
        <v>57.64</v>
      </c>
      <c r="T2418" t="n">
        <v>4917.55</v>
      </c>
      <c r="U2418" t="n">
        <v>0.8</v>
      </c>
      <c r="V2418" t="n">
        <v>0.88</v>
      </c>
      <c r="W2418" t="n">
        <v>6.81</v>
      </c>
      <c r="X2418" t="n">
        <v>0.28</v>
      </c>
      <c r="Y2418" t="n">
        <v>1</v>
      </c>
      <c r="Z2418" t="n">
        <v>10</v>
      </c>
    </row>
    <row r="2419">
      <c r="A2419" t="n">
        <v>131</v>
      </c>
      <c r="B2419" t="n">
        <v>145</v>
      </c>
      <c r="C2419" t="inlineStr">
        <is>
          <t xml:space="preserve">CONCLUIDO	</t>
        </is>
      </c>
      <c r="D2419" t="n">
        <v>3.6307</v>
      </c>
      <c r="E2419" t="n">
        <v>27.54</v>
      </c>
      <c r="F2419" t="n">
        <v>24</v>
      </c>
      <c r="G2419" t="n">
        <v>130.91</v>
      </c>
      <c r="H2419" t="n">
        <v>1.67</v>
      </c>
      <c r="I2419" t="n">
        <v>11</v>
      </c>
      <c r="J2419" t="n">
        <v>359.84</v>
      </c>
      <c r="K2419" t="n">
        <v>61.2</v>
      </c>
      <c r="L2419" t="n">
        <v>33.75</v>
      </c>
      <c r="M2419" t="n">
        <v>9</v>
      </c>
      <c r="N2419" t="n">
        <v>119.89</v>
      </c>
      <c r="O2419" t="n">
        <v>44614.04</v>
      </c>
      <c r="P2419" t="n">
        <v>437.8</v>
      </c>
      <c r="Q2419" t="n">
        <v>452.56</v>
      </c>
      <c r="R2419" t="n">
        <v>71.2</v>
      </c>
      <c r="S2419" t="n">
        <v>57.64</v>
      </c>
      <c r="T2419" t="n">
        <v>4682.24</v>
      </c>
      <c r="U2419" t="n">
        <v>0.8100000000000001</v>
      </c>
      <c r="V2419" t="n">
        <v>0.88</v>
      </c>
      <c r="W2419" t="n">
        <v>6.82</v>
      </c>
      <c r="X2419" t="n">
        <v>0.28</v>
      </c>
      <c r="Y2419" t="n">
        <v>1</v>
      </c>
      <c r="Z2419" t="n">
        <v>10</v>
      </c>
    </row>
    <row r="2420">
      <c r="A2420" t="n">
        <v>132</v>
      </c>
      <c r="B2420" t="n">
        <v>145</v>
      </c>
      <c r="C2420" t="inlineStr">
        <is>
          <t xml:space="preserve">CONCLUIDO	</t>
        </is>
      </c>
      <c r="D2420" t="n">
        <v>3.63</v>
      </c>
      <c r="E2420" t="n">
        <v>27.55</v>
      </c>
      <c r="F2420" t="n">
        <v>24.01</v>
      </c>
      <c r="G2420" t="n">
        <v>130.94</v>
      </c>
      <c r="H2420" t="n">
        <v>1.68</v>
      </c>
      <c r="I2420" t="n">
        <v>11</v>
      </c>
      <c r="J2420" t="n">
        <v>360.5</v>
      </c>
      <c r="K2420" t="n">
        <v>61.2</v>
      </c>
      <c r="L2420" t="n">
        <v>34</v>
      </c>
      <c r="M2420" t="n">
        <v>9</v>
      </c>
      <c r="N2420" t="n">
        <v>120.3</v>
      </c>
      <c r="O2420" t="n">
        <v>44695.75</v>
      </c>
      <c r="P2420" t="n">
        <v>438.11</v>
      </c>
      <c r="Q2420" t="n">
        <v>452.56</v>
      </c>
      <c r="R2420" t="n">
        <v>71.59999999999999</v>
      </c>
      <c r="S2420" t="n">
        <v>57.64</v>
      </c>
      <c r="T2420" t="n">
        <v>4880.48</v>
      </c>
      <c r="U2420" t="n">
        <v>0.8100000000000001</v>
      </c>
      <c r="V2420" t="n">
        <v>0.88</v>
      </c>
      <c r="W2420" t="n">
        <v>6.81</v>
      </c>
      <c r="X2420" t="n">
        <v>0.28</v>
      </c>
      <c r="Y2420" t="n">
        <v>1</v>
      </c>
      <c r="Z2420" t="n">
        <v>10</v>
      </c>
    </row>
    <row r="2421">
      <c r="A2421" t="n">
        <v>133</v>
      </c>
      <c r="B2421" t="n">
        <v>145</v>
      </c>
      <c r="C2421" t="inlineStr">
        <is>
          <t xml:space="preserve">CONCLUIDO	</t>
        </is>
      </c>
      <c r="D2421" t="n">
        <v>3.63</v>
      </c>
      <c r="E2421" t="n">
        <v>27.55</v>
      </c>
      <c r="F2421" t="n">
        <v>24.01</v>
      </c>
      <c r="G2421" t="n">
        <v>130.94</v>
      </c>
      <c r="H2421" t="n">
        <v>1.69</v>
      </c>
      <c r="I2421" t="n">
        <v>11</v>
      </c>
      <c r="J2421" t="n">
        <v>361.16</v>
      </c>
      <c r="K2421" t="n">
        <v>61.2</v>
      </c>
      <c r="L2421" t="n">
        <v>34.25</v>
      </c>
      <c r="M2421" t="n">
        <v>9</v>
      </c>
      <c r="N2421" t="n">
        <v>120.71</v>
      </c>
      <c r="O2421" t="n">
        <v>44777.68</v>
      </c>
      <c r="P2421" t="n">
        <v>437.84</v>
      </c>
      <c r="Q2421" t="n">
        <v>452.58</v>
      </c>
      <c r="R2421" t="n">
        <v>71.5</v>
      </c>
      <c r="S2421" t="n">
        <v>57.64</v>
      </c>
      <c r="T2421" t="n">
        <v>4831.89</v>
      </c>
      <c r="U2421" t="n">
        <v>0.8100000000000001</v>
      </c>
      <c r="V2421" t="n">
        <v>0.88</v>
      </c>
      <c r="W2421" t="n">
        <v>6.81</v>
      </c>
      <c r="X2421" t="n">
        <v>0.28</v>
      </c>
      <c r="Y2421" t="n">
        <v>1</v>
      </c>
      <c r="Z2421" t="n">
        <v>10</v>
      </c>
    </row>
    <row r="2422">
      <c r="A2422" t="n">
        <v>134</v>
      </c>
      <c r="B2422" t="n">
        <v>145</v>
      </c>
      <c r="C2422" t="inlineStr">
        <is>
          <t xml:space="preserve">CONCLUIDO	</t>
        </is>
      </c>
      <c r="D2422" t="n">
        <v>3.6298</v>
      </c>
      <c r="E2422" t="n">
        <v>27.55</v>
      </c>
      <c r="F2422" t="n">
        <v>24.01</v>
      </c>
      <c r="G2422" t="n">
        <v>130.95</v>
      </c>
      <c r="H2422" t="n">
        <v>1.7</v>
      </c>
      <c r="I2422" t="n">
        <v>11</v>
      </c>
      <c r="J2422" t="n">
        <v>361.83</v>
      </c>
      <c r="K2422" t="n">
        <v>61.2</v>
      </c>
      <c r="L2422" t="n">
        <v>34.5</v>
      </c>
      <c r="M2422" t="n">
        <v>9</v>
      </c>
      <c r="N2422" t="n">
        <v>121.13</v>
      </c>
      <c r="O2422" t="n">
        <v>44859.98</v>
      </c>
      <c r="P2422" t="n">
        <v>437.35</v>
      </c>
      <c r="Q2422" t="n">
        <v>452.6</v>
      </c>
      <c r="R2422" t="n">
        <v>71.65000000000001</v>
      </c>
      <c r="S2422" t="n">
        <v>57.64</v>
      </c>
      <c r="T2422" t="n">
        <v>4910.16</v>
      </c>
      <c r="U2422" t="n">
        <v>0.8</v>
      </c>
      <c r="V2422" t="n">
        <v>0.88</v>
      </c>
      <c r="W2422" t="n">
        <v>6.81</v>
      </c>
      <c r="X2422" t="n">
        <v>0.28</v>
      </c>
      <c r="Y2422" t="n">
        <v>1</v>
      </c>
      <c r="Z2422" t="n">
        <v>10</v>
      </c>
    </row>
    <row r="2423">
      <c r="A2423" t="n">
        <v>135</v>
      </c>
      <c r="B2423" t="n">
        <v>145</v>
      </c>
      <c r="C2423" t="inlineStr">
        <is>
          <t xml:space="preserve">CONCLUIDO	</t>
        </is>
      </c>
      <c r="D2423" t="n">
        <v>3.6412</v>
      </c>
      <c r="E2423" t="n">
        <v>27.46</v>
      </c>
      <c r="F2423" t="n">
        <v>23.98</v>
      </c>
      <c r="G2423" t="n">
        <v>143.85</v>
      </c>
      <c r="H2423" t="n">
        <v>1.71</v>
      </c>
      <c r="I2423" t="n">
        <v>10</v>
      </c>
      <c r="J2423" t="n">
        <v>362.5</v>
      </c>
      <c r="K2423" t="n">
        <v>61.2</v>
      </c>
      <c r="L2423" t="n">
        <v>34.75</v>
      </c>
      <c r="M2423" t="n">
        <v>8</v>
      </c>
      <c r="N2423" t="n">
        <v>121.55</v>
      </c>
      <c r="O2423" t="n">
        <v>44942.4</v>
      </c>
      <c r="P2423" t="n">
        <v>436.7</v>
      </c>
      <c r="Q2423" t="n">
        <v>452.57</v>
      </c>
      <c r="R2423" t="n">
        <v>70.54000000000001</v>
      </c>
      <c r="S2423" t="n">
        <v>57.64</v>
      </c>
      <c r="T2423" t="n">
        <v>4357.98</v>
      </c>
      <c r="U2423" t="n">
        <v>0.82</v>
      </c>
      <c r="V2423" t="n">
        <v>0.88</v>
      </c>
      <c r="W2423" t="n">
        <v>6.81</v>
      </c>
      <c r="X2423" t="n">
        <v>0.25</v>
      </c>
      <c r="Y2423" t="n">
        <v>1</v>
      </c>
      <c r="Z2423" t="n">
        <v>10</v>
      </c>
    </row>
    <row r="2424">
      <c r="A2424" t="n">
        <v>136</v>
      </c>
      <c r="B2424" t="n">
        <v>145</v>
      </c>
      <c r="C2424" t="inlineStr">
        <is>
          <t xml:space="preserve">CONCLUIDO	</t>
        </is>
      </c>
      <c r="D2424" t="n">
        <v>3.6392</v>
      </c>
      <c r="E2424" t="n">
        <v>27.48</v>
      </c>
      <c r="F2424" t="n">
        <v>23.99</v>
      </c>
      <c r="G2424" t="n">
        <v>143.94</v>
      </c>
      <c r="H2424" t="n">
        <v>1.72</v>
      </c>
      <c r="I2424" t="n">
        <v>10</v>
      </c>
      <c r="J2424" t="n">
        <v>363.17</v>
      </c>
      <c r="K2424" t="n">
        <v>61.2</v>
      </c>
      <c r="L2424" t="n">
        <v>35</v>
      </c>
      <c r="M2424" t="n">
        <v>8</v>
      </c>
      <c r="N2424" t="n">
        <v>121.97</v>
      </c>
      <c r="O2424" t="n">
        <v>45025.06</v>
      </c>
      <c r="P2424" t="n">
        <v>437.49</v>
      </c>
      <c r="Q2424" t="n">
        <v>452.57</v>
      </c>
      <c r="R2424" t="n">
        <v>70.94</v>
      </c>
      <c r="S2424" t="n">
        <v>57.64</v>
      </c>
      <c r="T2424" t="n">
        <v>4558.44</v>
      </c>
      <c r="U2424" t="n">
        <v>0.8100000000000001</v>
      </c>
      <c r="V2424" t="n">
        <v>0.88</v>
      </c>
      <c r="W2424" t="n">
        <v>6.81</v>
      </c>
      <c r="X2424" t="n">
        <v>0.27</v>
      </c>
      <c r="Y2424" t="n">
        <v>1</v>
      </c>
      <c r="Z2424" t="n">
        <v>10</v>
      </c>
    </row>
    <row r="2425">
      <c r="A2425" t="n">
        <v>137</v>
      </c>
      <c r="B2425" t="n">
        <v>145</v>
      </c>
      <c r="C2425" t="inlineStr">
        <is>
          <t xml:space="preserve">CONCLUIDO	</t>
        </is>
      </c>
      <c r="D2425" t="n">
        <v>3.6396</v>
      </c>
      <c r="E2425" t="n">
        <v>27.48</v>
      </c>
      <c r="F2425" t="n">
        <v>23.99</v>
      </c>
      <c r="G2425" t="n">
        <v>143.92</v>
      </c>
      <c r="H2425" t="n">
        <v>1.73</v>
      </c>
      <c r="I2425" t="n">
        <v>10</v>
      </c>
      <c r="J2425" t="n">
        <v>363.84</v>
      </c>
      <c r="K2425" t="n">
        <v>61.2</v>
      </c>
      <c r="L2425" t="n">
        <v>35.25</v>
      </c>
      <c r="M2425" t="n">
        <v>8</v>
      </c>
      <c r="N2425" t="n">
        <v>122.39</v>
      </c>
      <c r="O2425" t="n">
        <v>45107.96</v>
      </c>
      <c r="P2425" t="n">
        <v>437.87</v>
      </c>
      <c r="Q2425" t="n">
        <v>452.57</v>
      </c>
      <c r="R2425" t="n">
        <v>70.90000000000001</v>
      </c>
      <c r="S2425" t="n">
        <v>57.64</v>
      </c>
      <c r="T2425" t="n">
        <v>4539.05</v>
      </c>
      <c r="U2425" t="n">
        <v>0.8100000000000001</v>
      </c>
      <c r="V2425" t="n">
        <v>0.88</v>
      </c>
      <c r="W2425" t="n">
        <v>6.81</v>
      </c>
      <c r="X2425" t="n">
        <v>0.26</v>
      </c>
      <c r="Y2425" t="n">
        <v>1</v>
      </c>
      <c r="Z2425" t="n">
        <v>10</v>
      </c>
    </row>
    <row r="2426">
      <c r="A2426" t="n">
        <v>138</v>
      </c>
      <c r="B2426" t="n">
        <v>145</v>
      </c>
      <c r="C2426" t="inlineStr">
        <is>
          <t xml:space="preserve">CONCLUIDO	</t>
        </is>
      </c>
      <c r="D2426" t="n">
        <v>3.642</v>
      </c>
      <c r="E2426" t="n">
        <v>27.46</v>
      </c>
      <c r="F2426" t="n">
        <v>23.97</v>
      </c>
      <c r="G2426" t="n">
        <v>143.82</v>
      </c>
      <c r="H2426" t="n">
        <v>1.74</v>
      </c>
      <c r="I2426" t="n">
        <v>10</v>
      </c>
      <c r="J2426" t="n">
        <v>364.51</v>
      </c>
      <c r="K2426" t="n">
        <v>61.2</v>
      </c>
      <c r="L2426" t="n">
        <v>35.5</v>
      </c>
      <c r="M2426" t="n">
        <v>8</v>
      </c>
      <c r="N2426" t="n">
        <v>122.82</v>
      </c>
      <c r="O2426" t="n">
        <v>45191.1</v>
      </c>
      <c r="P2426" t="n">
        <v>437.95</v>
      </c>
      <c r="Q2426" t="n">
        <v>452.57</v>
      </c>
      <c r="R2426" t="n">
        <v>70.33</v>
      </c>
      <c r="S2426" t="n">
        <v>57.64</v>
      </c>
      <c r="T2426" t="n">
        <v>4252.37</v>
      </c>
      <c r="U2426" t="n">
        <v>0.82</v>
      </c>
      <c r="V2426" t="n">
        <v>0.88</v>
      </c>
      <c r="W2426" t="n">
        <v>6.81</v>
      </c>
      <c r="X2426" t="n">
        <v>0.24</v>
      </c>
      <c r="Y2426" t="n">
        <v>1</v>
      </c>
      <c r="Z2426" t="n">
        <v>10</v>
      </c>
    </row>
    <row r="2427">
      <c r="A2427" t="n">
        <v>139</v>
      </c>
      <c r="B2427" t="n">
        <v>145</v>
      </c>
      <c r="C2427" t="inlineStr">
        <is>
          <t xml:space="preserve">CONCLUIDO	</t>
        </is>
      </c>
      <c r="D2427" t="n">
        <v>3.6415</v>
      </c>
      <c r="E2427" t="n">
        <v>27.46</v>
      </c>
      <c r="F2427" t="n">
        <v>23.97</v>
      </c>
      <c r="G2427" t="n">
        <v>143.84</v>
      </c>
      <c r="H2427" t="n">
        <v>1.75</v>
      </c>
      <c r="I2427" t="n">
        <v>10</v>
      </c>
      <c r="J2427" t="n">
        <v>365.19</v>
      </c>
      <c r="K2427" t="n">
        <v>61.2</v>
      </c>
      <c r="L2427" t="n">
        <v>35.75</v>
      </c>
      <c r="M2427" t="n">
        <v>8</v>
      </c>
      <c r="N2427" t="n">
        <v>123.24</v>
      </c>
      <c r="O2427" t="n">
        <v>45274.49</v>
      </c>
      <c r="P2427" t="n">
        <v>438.41</v>
      </c>
      <c r="Q2427" t="n">
        <v>452.55</v>
      </c>
      <c r="R2427" t="n">
        <v>70.34</v>
      </c>
      <c r="S2427" t="n">
        <v>57.64</v>
      </c>
      <c r="T2427" t="n">
        <v>4256.19</v>
      </c>
      <c r="U2427" t="n">
        <v>0.82</v>
      </c>
      <c r="V2427" t="n">
        <v>0.88</v>
      </c>
      <c r="W2427" t="n">
        <v>6.81</v>
      </c>
      <c r="X2427" t="n">
        <v>0.25</v>
      </c>
      <c r="Y2427" t="n">
        <v>1</v>
      </c>
      <c r="Z2427" t="n">
        <v>10</v>
      </c>
    </row>
    <row r="2428">
      <c r="A2428" t="n">
        <v>140</v>
      </c>
      <c r="B2428" t="n">
        <v>145</v>
      </c>
      <c r="C2428" t="inlineStr">
        <is>
          <t xml:space="preserve">CONCLUIDO	</t>
        </is>
      </c>
      <c r="D2428" t="n">
        <v>3.6395</v>
      </c>
      <c r="E2428" t="n">
        <v>27.48</v>
      </c>
      <c r="F2428" t="n">
        <v>23.99</v>
      </c>
      <c r="G2428" t="n">
        <v>143.93</v>
      </c>
      <c r="H2428" t="n">
        <v>1.75</v>
      </c>
      <c r="I2428" t="n">
        <v>10</v>
      </c>
      <c r="J2428" t="n">
        <v>365.87</v>
      </c>
      <c r="K2428" t="n">
        <v>61.2</v>
      </c>
      <c r="L2428" t="n">
        <v>36</v>
      </c>
      <c r="M2428" t="n">
        <v>8</v>
      </c>
      <c r="N2428" t="n">
        <v>123.67</v>
      </c>
      <c r="O2428" t="n">
        <v>45358.13</v>
      </c>
      <c r="P2428" t="n">
        <v>439.06</v>
      </c>
      <c r="Q2428" t="n">
        <v>452.57</v>
      </c>
      <c r="R2428" t="n">
        <v>70.78</v>
      </c>
      <c r="S2428" t="n">
        <v>57.64</v>
      </c>
      <c r="T2428" t="n">
        <v>4478.43</v>
      </c>
      <c r="U2428" t="n">
        <v>0.8100000000000001</v>
      </c>
      <c r="V2428" t="n">
        <v>0.88</v>
      </c>
      <c r="W2428" t="n">
        <v>6.82</v>
      </c>
      <c r="X2428" t="n">
        <v>0.26</v>
      </c>
      <c r="Y2428" t="n">
        <v>1</v>
      </c>
      <c r="Z2428" t="n">
        <v>10</v>
      </c>
    </row>
    <row r="2429">
      <c r="A2429" t="n">
        <v>141</v>
      </c>
      <c r="B2429" t="n">
        <v>145</v>
      </c>
      <c r="C2429" t="inlineStr">
        <is>
          <t xml:space="preserve">CONCLUIDO	</t>
        </is>
      </c>
      <c r="D2429" t="n">
        <v>3.6399</v>
      </c>
      <c r="E2429" t="n">
        <v>27.47</v>
      </c>
      <c r="F2429" t="n">
        <v>23.99</v>
      </c>
      <c r="G2429" t="n">
        <v>143.91</v>
      </c>
      <c r="H2429" t="n">
        <v>1.76</v>
      </c>
      <c r="I2429" t="n">
        <v>10</v>
      </c>
      <c r="J2429" t="n">
        <v>366.55</v>
      </c>
      <c r="K2429" t="n">
        <v>61.2</v>
      </c>
      <c r="L2429" t="n">
        <v>36.25</v>
      </c>
      <c r="M2429" t="n">
        <v>8</v>
      </c>
      <c r="N2429" t="n">
        <v>124.1</v>
      </c>
      <c r="O2429" t="n">
        <v>45442.03</v>
      </c>
      <c r="P2429" t="n">
        <v>439.32</v>
      </c>
      <c r="Q2429" t="n">
        <v>452.57</v>
      </c>
      <c r="R2429" t="n">
        <v>70.81999999999999</v>
      </c>
      <c r="S2429" t="n">
        <v>57.64</v>
      </c>
      <c r="T2429" t="n">
        <v>4499.36</v>
      </c>
      <c r="U2429" t="n">
        <v>0.8100000000000001</v>
      </c>
      <c r="V2429" t="n">
        <v>0.88</v>
      </c>
      <c r="W2429" t="n">
        <v>6.81</v>
      </c>
      <c r="X2429" t="n">
        <v>0.26</v>
      </c>
      <c r="Y2429" t="n">
        <v>1</v>
      </c>
      <c r="Z2429" t="n">
        <v>10</v>
      </c>
    </row>
    <row r="2430">
      <c r="A2430" t="n">
        <v>142</v>
      </c>
      <c r="B2430" t="n">
        <v>145</v>
      </c>
      <c r="C2430" t="inlineStr">
        <is>
          <t xml:space="preserve">CONCLUIDO	</t>
        </is>
      </c>
      <c r="D2430" t="n">
        <v>3.6401</v>
      </c>
      <c r="E2430" t="n">
        <v>27.47</v>
      </c>
      <c r="F2430" t="n">
        <v>23.98</v>
      </c>
      <c r="G2430" t="n">
        <v>143.9</v>
      </c>
      <c r="H2430" t="n">
        <v>1.77</v>
      </c>
      <c r="I2430" t="n">
        <v>10</v>
      </c>
      <c r="J2430" t="n">
        <v>367.23</v>
      </c>
      <c r="K2430" t="n">
        <v>61.2</v>
      </c>
      <c r="L2430" t="n">
        <v>36.5</v>
      </c>
      <c r="M2430" t="n">
        <v>8</v>
      </c>
      <c r="N2430" t="n">
        <v>124.53</v>
      </c>
      <c r="O2430" t="n">
        <v>45526.17</v>
      </c>
      <c r="P2430" t="n">
        <v>439.62</v>
      </c>
      <c r="Q2430" t="n">
        <v>452.56</v>
      </c>
      <c r="R2430" t="n">
        <v>70.81</v>
      </c>
      <c r="S2430" t="n">
        <v>57.64</v>
      </c>
      <c r="T2430" t="n">
        <v>4493.83</v>
      </c>
      <c r="U2430" t="n">
        <v>0.8100000000000001</v>
      </c>
      <c r="V2430" t="n">
        <v>0.88</v>
      </c>
      <c r="W2430" t="n">
        <v>6.81</v>
      </c>
      <c r="X2430" t="n">
        <v>0.26</v>
      </c>
      <c r="Y2430" t="n">
        <v>1</v>
      </c>
      <c r="Z2430" t="n">
        <v>10</v>
      </c>
    </row>
    <row r="2431">
      <c r="A2431" t="n">
        <v>143</v>
      </c>
      <c r="B2431" t="n">
        <v>145</v>
      </c>
      <c r="C2431" t="inlineStr">
        <is>
          <t xml:space="preserve">CONCLUIDO	</t>
        </is>
      </c>
      <c r="D2431" t="n">
        <v>3.6404</v>
      </c>
      <c r="E2431" t="n">
        <v>27.47</v>
      </c>
      <c r="F2431" t="n">
        <v>23.98</v>
      </c>
      <c r="G2431" t="n">
        <v>143.89</v>
      </c>
      <c r="H2431" t="n">
        <v>1.78</v>
      </c>
      <c r="I2431" t="n">
        <v>10</v>
      </c>
      <c r="J2431" t="n">
        <v>367.92</v>
      </c>
      <c r="K2431" t="n">
        <v>61.2</v>
      </c>
      <c r="L2431" t="n">
        <v>36.75</v>
      </c>
      <c r="M2431" t="n">
        <v>8</v>
      </c>
      <c r="N2431" t="n">
        <v>124.97</v>
      </c>
      <c r="O2431" t="n">
        <v>45610.57</v>
      </c>
      <c r="P2431" t="n">
        <v>439.82</v>
      </c>
      <c r="Q2431" t="n">
        <v>452.58</v>
      </c>
      <c r="R2431" t="n">
        <v>70.73999999999999</v>
      </c>
      <c r="S2431" t="n">
        <v>57.64</v>
      </c>
      <c r="T2431" t="n">
        <v>4455.79</v>
      </c>
      <c r="U2431" t="n">
        <v>0.8100000000000001</v>
      </c>
      <c r="V2431" t="n">
        <v>0.88</v>
      </c>
      <c r="W2431" t="n">
        <v>6.81</v>
      </c>
      <c r="X2431" t="n">
        <v>0.26</v>
      </c>
      <c r="Y2431" t="n">
        <v>1</v>
      </c>
      <c r="Z2431" t="n">
        <v>10</v>
      </c>
    </row>
    <row r="2432">
      <c r="A2432" t="n">
        <v>144</v>
      </c>
      <c r="B2432" t="n">
        <v>145</v>
      </c>
      <c r="C2432" t="inlineStr">
        <is>
          <t xml:space="preserve">CONCLUIDO	</t>
        </is>
      </c>
      <c r="D2432" t="n">
        <v>3.6418</v>
      </c>
      <c r="E2432" t="n">
        <v>27.46</v>
      </c>
      <c r="F2432" t="n">
        <v>23.97</v>
      </c>
      <c r="G2432" t="n">
        <v>143.82</v>
      </c>
      <c r="H2432" t="n">
        <v>1.79</v>
      </c>
      <c r="I2432" t="n">
        <v>10</v>
      </c>
      <c r="J2432" t="n">
        <v>368.6</v>
      </c>
      <c r="K2432" t="n">
        <v>61.2</v>
      </c>
      <c r="L2432" t="n">
        <v>37</v>
      </c>
      <c r="M2432" t="n">
        <v>8</v>
      </c>
      <c r="N2432" t="n">
        <v>125.4</v>
      </c>
      <c r="O2432" t="n">
        <v>45695.24</v>
      </c>
      <c r="P2432" t="n">
        <v>439.72</v>
      </c>
      <c r="Q2432" t="n">
        <v>452.6</v>
      </c>
      <c r="R2432" t="n">
        <v>70.39</v>
      </c>
      <c r="S2432" t="n">
        <v>57.64</v>
      </c>
      <c r="T2432" t="n">
        <v>4285.31</v>
      </c>
      <c r="U2432" t="n">
        <v>0.82</v>
      </c>
      <c r="V2432" t="n">
        <v>0.88</v>
      </c>
      <c r="W2432" t="n">
        <v>6.81</v>
      </c>
      <c r="X2432" t="n">
        <v>0.25</v>
      </c>
      <c r="Y2432" t="n">
        <v>1</v>
      </c>
      <c r="Z2432" t="n">
        <v>10</v>
      </c>
    </row>
    <row r="2433">
      <c r="A2433" t="n">
        <v>145</v>
      </c>
      <c r="B2433" t="n">
        <v>145</v>
      </c>
      <c r="C2433" t="inlineStr">
        <is>
          <t xml:space="preserve">CONCLUIDO	</t>
        </is>
      </c>
      <c r="D2433" t="n">
        <v>3.6417</v>
      </c>
      <c r="E2433" t="n">
        <v>27.46</v>
      </c>
      <c r="F2433" t="n">
        <v>23.97</v>
      </c>
      <c r="G2433" t="n">
        <v>143.83</v>
      </c>
      <c r="H2433" t="n">
        <v>1.8</v>
      </c>
      <c r="I2433" t="n">
        <v>10</v>
      </c>
      <c r="J2433" t="n">
        <v>369.29</v>
      </c>
      <c r="K2433" t="n">
        <v>61.2</v>
      </c>
      <c r="L2433" t="n">
        <v>37.25</v>
      </c>
      <c r="M2433" t="n">
        <v>8</v>
      </c>
      <c r="N2433" t="n">
        <v>125.84</v>
      </c>
      <c r="O2433" t="n">
        <v>45780.16</v>
      </c>
      <c r="P2433" t="n">
        <v>439.97</v>
      </c>
      <c r="Q2433" t="n">
        <v>452.56</v>
      </c>
      <c r="R2433" t="n">
        <v>70.55</v>
      </c>
      <c r="S2433" t="n">
        <v>57.64</v>
      </c>
      <c r="T2433" t="n">
        <v>4364.17</v>
      </c>
      <c r="U2433" t="n">
        <v>0.82</v>
      </c>
      <c r="V2433" t="n">
        <v>0.88</v>
      </c>
      <c r="W2433" t="n">
        <v>6.81</v>
      </c>
      <c r="X2433" t="n">
        <v>0.25</v>
      </c>
      <c r="Y2433" t="n">
        <v>1</v>
      </c>
      <c r="Z2433" t="n">
        <v>10</v>
      </c>
    </row>
    <row r="2434">
      <c r="A2434" t="n">
        <v>146</v>
      </c>
      <c r="B2434" t="n">
        <v>145</v>
      </c>
      <c r="C2434" t="inlineStr">
        <is>
          <t xml:space="preserve">CONCLUIDO	</t>
        </is>
      </c>
      <c r="D2434" t="n">
        <v>3.6402</v>
      </c>
      <c r="E2434" t="n">
        <v>27.47</v>
      </c>
      <c r="F2434" t="n">
        <v>23.98</v>
      </c>
      <c r="G2434" t="n">
        <v>143.9</v>
      </c>
      <c r="H2434" t="n">
        <v>1.81</v>
      </c>
      <c r="I2434" t="n">
        <v>10</v>
      </c>
      <c r="J2434" t="n">
        <v>369.98</v>
      </c>
      <c r="K2434" t="n">
        <v>61.2</v>
      </c>
      <c r="L2434" t="n">
        <v>37.5</v>
      </c>
      <c r="M2434" t="n">
        <v>8</v>
      </c>
      <c r="N2434" t="n">
        <v>126.28</v>
      </c>
      <c r="O2434" t="n">
        <v>45865.47</v>
      </c>
      <c r="P2434" t="n">
        <v>440.47</v>
      </c>
      <c r="Q2434" t="n">
        <v>452.55</v>
      </c>
      <c r="R2434" t="n">
        <v>70.88</v>
      </c>
      <c r="S2434" t="n">
        <v>57.64</v>
      </c>
      <c r="T2434" t="n">
        <v>4525.73</v>
      </c>
      <c r="U2434" t="n">
        <v>0.8100000000000001</v>
      </c>
      <c r="V2434" t="n">
        <v>0.88</v>
      </c>
      <c r="W2434" t="n">
        <v>6.81</v>
      </c>
      <c r="X2434" t="n">
        <v>0.26</v>
      </c>
      <c r="Y2434" t="n">
        <v>1</v>
      </c>
      <c r="Z2434" t="n">
        <v>10</v>
      </c>
    </row>
    <row r="2435">
      <c r="A2435" t="n">
        <v>147</v>
      </c>
      <c r="B2435" t="n">
        <v>145</v>
      </c>
      <c r="C2435" t="inlineStr">
        <is>
          <t xml:space="preserve">CONCLUIDO	</t>
        </is>
      </c>
      <c r="D2435" t="n">
        <v>3.6392</v>
      </c>
      <c r="E2435" t="n">
        <v>27.48</v>
      </c>
      <c r="F2435" t="n">
        <v>23.99</v>
      </c>
      <c r="G2435" t="n">
        <v>143.94</v>
      </c>
      <c r="H2435" t="n">
        <v>1.82</v>
      </c>
      <c r="I2435" t="n">
        <v>10</v>
      </c>
      <c r="J2435" t="n">
        <v>370.67</v>
      </c>
      <c r="K2435" t="n">
        <v>61.2</v>
      </c>
      <c r="L2435" t="n">
        <v>37.75</v>
      </c>
      <c r="M2435" t="n">
        <v>8</v>
      </c>
      <c r="N2435" t="n">
        <v>126.73</v>
      </c>
      <c r="O2435" t="n">
        <v>45950.92</v>
      </c>
      <c r="P2435" t="n">
        <v>440.66</v>
      </c>
      <c r="Q2435" t="n">
        <v>452.55</v>
      </c>
      <c r="R2435" t="n">
        <v>71.09</v>
      </c>
      <c r="S2435" t="n">
        <v>57.64</v>
      </c>
      <c r="T2435" t="n">
        <v>4630.59</v>
      </c>
      <c r="U2435" t="n">
        <v>0.8100000000000001</v>
      </c>
      <c r="V2435" t="n">
        <v>0.88</v>
      </c>
      <c r="W2435" t="n">
        <v>6.81</v>
      </c>
      <c r="X2435" t="n">
        <v>0.27</v>
      </c>
      <c r="Y2435" t="n">
        <v>1</v>
      </c>
      <c r="Z2435" t="n">
        <v>10</v>
      </c>
    </row>
    <row r="2436">
      <c r="A2436" t="n">
        <v>148</v>
      </c>
      <c r="B2436" t="n">
        <v>145</v>
      </c>
      <c r="C2436" t="inlineStr">
        <is>
          <t xml:space="preserve">CONCLUIDO	</t>
        </is>
      </c>
      <c r="D2436" t="n">
        <v>3.6407</v>
      </c>
      <c r="E2436" t="n">
        <v>27.47</v>
      </c>
      <c r="F2436" t="n">
        <v>23.98</v>
      </c>
      <c r="G2436" t="n">
        <v>143.88</v>
      </c>
      <c r="H2436" t="n">
        <v>1.82</v>
      </c>
      <c r="I2436" t="n">
        <v>10</v>
      </c>
      <c r="J2436" t="n">
        <v>371.37</v>
      </c>
      <c r="K2436" t="n">
        <v>61.2</v>
      </c>
      <c r="L2436" t="n">
        <v>38</v>
      </c>
      <c r="M2436" t="n">
        <v>8</v>
      </c>
      <c r="N2436" t="n">
        <v>127.17</v>
      </c>
      <c r="O2436" t="n">
        <v>46036.65</v>
      </c>
      <c r="P2436" t="n">
        <v>440.26</v>
      </c>
      <c r="Q2436" t="n">
        <v>452.57</v>
      </c>
      <c r="R2436" t="n">
        <v>70.68000000000001</v>
      </c>
      <c r="S2436" t="n">
        <v>57.64</v>
      </c>
      <c r="T2436" t="n">
        <v>4428.43</v>
      </c>
      <c r="U2436" t="n">
        <v>0.82</v>
      </c>
      <c r="V2436" t="n">
        <v>0.88</v>
      </c>
      <c r="W2436" t="n">
        <v>6.81</v>
      </c>
      <c r="X2436" t="n">
        <v>0.26</v>
      </c>
      <c r="Y2436" t="n">
        <v>1</v>
      </c>
      <c r="Z2436" t="n">
        <v>10</v>
      </c>
    </row>
    <row r="2437">
      <c r="A2437" t="n">
        <v>149</v>
      </c>
      <c r="B2437" t="n">
        <v>145</v>
      </c>
      <c r="C2437" t="inlineStr">
        <is>
          <t xml:space="preserve">CONCLUIDO	</t>
        </is>
      </c>
      <c r="D2437" t="n">
        <v>3.6406</v>
      </c>
      <c r="E2437" t="n">
        <v>27.47</v>
      </c>
      <c r="F2437" t="n">
        <v>23.98</v>
      </c>
      <c r="G2437" t="n">
        <v>143.88</v>
      </c>
      <c r="H2437" t="n">
        <v>1.83</v>
      </c>
      <c r="I2437" t="n">
        <v>10</v>
      </c>
      <c r="J2437" t="n">
        <v>372.07</v>
      </c>
      <c r="K2437" t="n">
        <v>61.2</v>
      </c>
      <c r="L2437" t="n">
        <v>38.25</v>
      </c>
      <c r="M2437" t="n">
        <v>8</v>
      </c>
      <c r="N2437" t="n">
        <v>127.62</v>
      </c>
      <c r="O2437" t="n">
        <v>46122.64</v>
      </c>
      <c r="P2437" t="n">
        <v>440.44</v>
      </c>
      <c r="Q2437" t="n">
        <v>452.56</v>
      </c>
      <c r="R2437" t="n">
        <v>70.65000000000001</v>
      </c>
      <c r="S2437" t="n">
        <v>57.64</v>
      </c>
      <c r="T2437" t="n">
        <v>4412.72</v>
      </c>
      <c r="U2437" t="n">
        <v>0.82</v>
      </c>
      <c r="V2437" t="n">
        <v>0.88</v>
      </c>
      <c r="W2437" t="n">
        <v>6.81</v>
      </c>
      <c r="X2437" t="n">
        <v>0.26</v>
      </c>
      <c r="Y2437" t="n">
        <v>1</v>
      </c>
      <c r="Z2437" t="n">
        <v>10</v>
      </c>
    </row>
    <row r="2438">
      <c r="A2438" t="n">
        <v>150</v>
      </c>
      <c r="B2438" t="n">
        <v>145</v>
      </c>
      <c r="C2438" t="inlineStr">
        <is>
          <t xml:space="preserve">CONCLUIDO	</t>
        </is>
      </c>
      <c r="D2438" t="n">
        <v>3.6393</v>
      </c>
      <c r="E2438" t="n">
        <v>27.48</v>
      </c>
      <c r="F2438" t="n">
        <v>23.99</v>
      </c>
      <c r="G2438" t="n">
        <v>143.94</v>
      </c>
      <c r="H2438" t="n">
        <v>1.84</v>
      </c>
      <c r="I2438" t="n">
        <v>10</v>
      </c>
      <c r="J2438" t="n">
        <v>372.77</v>
      </c>
      <c r="K2438" t="n">
        <v>61.2</v>
      </c>
      <c r="L2438" t="n">
        <v>38.5</v>
      </c>
      <c r="M2438" t="n">
        <v>8</v>
      </c>
      <c r="N2438" t="n">
        <v>128.07</v>
      </c>
      <c r="O2438" t="n">
        <v>46208.91</v>
      </c>
      <c r="P2438" t="n">
        <v>440.43</v>
      </c>
      <c r="Q2438" t="n">
        <v>452.61</v>
      </c>
      <c r="R2438" t="n">
        <v>70.94</v>
      </c>
      <c r="S2438" t="n">
        <v>57.64</v>
      </c>
      <c r="T2438" t="n">
        <v>4557.76</v>
      </c>
      <c r="U2438" t="n">
        <v>0.8100000000000001</v>
      </c>
      <c r="V2438" t="n">
        <v>0.88</v>
      </c>
      <c r="W2438" t="n">
        <v>6.81</v>
      </c>
      <c r="X2438" t="n">
        <v>0.27</v>
      </c>
      <c r="Y2438" t="n">
        <v>1</v>
      </c>
      <c r="Z2438" t="n">
        <v>10</v>
      </c>
    </row>
    <row r="2439">
      <c r="A2439" t="n">
        <v>151</v>
      </c>
      <c r="B2439" t="n">
        <v>145</v>
      </c>
      <c r="C2439" t="inlineStr">
        <is>
          <t xml:space="preserve">CONCLUIDO	</t>
        </is>
      </c>
      <c r="D2439" t="n">
        <v>3.6403</v>
      </c>
      <c r="E2439" t="n">
        <v>27.47</v>
      </c>
      <c r="F2439" t="n">
        <v>23.98</v>
      </c>
      <c r="G2439" t="n">
        <v>143.9</v>
      </c>
      <c r="H2439" t="n">
        <v>1.85</v>
      </c>
      <c r="I2439" t="n">
        <v>10</v>
      </c>
      <c r="J2439" t="n">
        <v>373.47</v>
      </c>
      <c r="K2439" t="n">
        <v>61.2</v>
      </c>
      <c r="L2439" t="n">
        <v>38.75</v>
      </c>
      <c r="M2439" t="n">
        <v>8</v>
      </c>
      <c r="N2439" t="n">
        <v>128.52</v>
      </c>
      <c r="O2439" t="n">
        <v>46295.45</v>
      </c>
      <c r="P2439" t="n">
        <v>439.86</v>
      </c>
      <c r="Q2439" t="n">
        <v>452.56</v>
      </c>
      <c r="R2439" t="n">
        <v>70.68000000000001</v>
      </c>
      <c r="S2439" t="n">
        <v>57.64</v>
      </c>
      <c r="T2439" t="n">
        <v>4427.07</v>
      </c>
      <c r="U2439" t="n">
        <v>0.82</v>
      </c>
      <c r="V2439" t="n">
        <v>0.88</v>
      </c>
      <c r="W2439" t="n">
        <v>6.81</v>
      </c>
      <c r="X2439" t="n">
        <v>0.26</v>
      </c>
      <c r="Y2439" t="n">
        <v>1</v>
      </c>
      <c r="Z2439" t="n">
        <v>10</v>
      </c>
    </row>
    <row r="2440">
      <c r="A2440" t="n">
        <v>152</v>
      </c>
      <c r="B2440" t="n">
        <v>145</v>
      </c>
      <c r="C2440" t="inlineStr">
        <is>
          <t xml:space="preserve">CONCLUIDO	</t>
        </is>
      </c>
      <c r="D2440" t="n">
        <v>3.6404</v>
      </c>
      <c r="E2440" t="n">
        <v>27.47</v>
      </c>
      <c r="F2440" t="n">
        <v>23.98</v>
      </c>
      <c r="G2440" t="n">
        <v>143.89</v>
      </c>
      <c r="H2440" t="n">
        <v>1.86</v>
      </c>
      <c r="I2440" t="n">
        <v>10</v>
      </c>
      <c r="J2440" t="n">
        <v>374.17</v>
      </c>
      <c r="K2440" t="n">
        <v>61.2</v>
      </c>
      <c r="L2440" t="n">
        <v>39</v>
      </c>
      <c r="M2440" t="n">
        <v>8</v>
      </c>
      <c r="N2440" t="n">
        <v>128.97</v>
      </c>
      <c r="O2440" t="n">
        <v>46382.28</v>
      </c>
      <c r="P2440" t="n">
        <v>439.68</v>
      </c>
      <c r="Q2440" t="n">
        <v>452.56</v>
      </c>
      <c r="R2440" t="n">
        <v>70.65000000000001</v>
      </c>
      <c r="S2440" t="n">
        <v>57.64</v>
      </c>
      <c r="T2440" t="n">
        <v>4411.19</v>
      </c>
      <c r="U2440" t="n">
        <v>0.82</v>
      </c>
      <c r="V2440" t="n">
        <v>0.88</v>
      </c>
      <c r="W2440" t="n">
        <v>6.81</v>
      </c>
      <c r="X2440" t="n">
        <v>0.26</v>
      </c>
      <c r="Y2440" t="n">
        <v>1</v>
      </c>
      <c r="Z2440" t="n">
        <v>10</v>
      </c>
    </row>
    <row r="2441">
      <c r="A2441" t="n">
        <v>153</v>
      </c>
      <c r="B2441" t="n">
        <v>145</v>
      </c>
      <c r="C2441" t="inlineStr">
        <is>
          <t xml:space="preserve">CONCLUIDO	</t>
        </is>
      </c>
      <c r="D2441" t="n">
        <v>3.6522</v>
      </c>
      <c r="E2441" t="n">
        <v>27.38</v>
      </c>
      <c r="F2441" t="n">
        <v>23.95</v>
      </c>
      <c r="G2441" t="n">
        <v>159.64</v>
      </c>
      <c r="H2441" t="n">
        <v>1.87</v>
      </c>
      <c r="I2441" t="n">
        <v>9</v>
      </c>
      <c r="J2441" t="n">
        <v>374.88</v>
      </c>
      <c r="K2441" t="n">
        <v>61.2</v>
      </c>
      <c r="L2441" t="n">
        <v>39.25</v>
      </c>
      <c r="M2441" t="n">
        <v>7</v>
      </c>
      <c r="N2441" t="n">
        <v>129.43</v>
      </c>
      <c r="O2441" t="n">
        <v>46469.38</v>
      </c>
      <c r="P2441" t="n">
        <v>438.82</v>
      </c>
      <c r="Q2441" t="n">
        <v>452.57</v>
      </c>
      <c r="R2441" t="n">
        <v>69.48</v>
      </c>
      <c r="S2441" t="n">
        <v>57.64</v>
      </c>
      <c r="T2441" t="n">
        <v>3834.07</v>
      </c>
      <c r="U2441" t="n">
        <v>0.83</v>
      </c>
      <c r="V2441" t="n">
        <v>0.89</v>
      </c>
      <c r="W2441" t="n">
        <v>6.81</v>
      </c>
      <c r="X2441" t="n">
        <v>0.22</v>
      </c>
      <c r="Y2441" t="n">
        <v>1</v>
      </c>
      <c r="Z2441" t="n">
        <v>10</v>
      </c>
    </row>
    <row r="2442">
      <c r="A2442" t="n">
        <v>154</v>
      </c>
      <c r="B2442" t="n">
        <v>145</v>
      </c>
      <c r="C2442" t="inlineStr">
        <is>
          <t xml:space="preserve">CONCLUIDO	</t>
        </is>
      </c>
      <c r="D2442" t="n">
        <v>3.6511</v>
      </c>
      <c r="E2442" t="n">
        <v>27.39</v>
      </c>
      <c r="F2442" t="n">
        <v>23.95</v>
      </c>
      <c r="G2442" t="n">
        <v>159.7</v>
      </c>
      <c r="H2442" t="n">
        <v>1.88</v>
      </c>
      <c r="I2442" t="n">
        <v>9</v>
      </c>
      <c r="J2442" t="n">
        <v>375.59</v>
      </c>
      <c r="K2442" t="n">
        <v>61.2</v>
      </c>
      <c r="L2442" t="n">
        <v>39.5</v>
      </c>
      <c r="M2442" t="n">
        <v>7</v>
      </c>
      <c r="N2442" t="n">
        <v>129.89</v>
      </c>
      <c r="O2442" t="n">
        <v>46556.77</v>
      </c>
      <c r="P2442" t="n">
        <v>439.5</v>
      </c>
      <c r="Q2442" t="n">
        <v>452.55</v>
      </c>
      <c r="R2442" t="n">
        <v>69.78</v>
      </c>
      <c r="S2442" t="n">
        <v>57.64</v>
      </c>
      <c r="T2442" t="n">
        <v>3982.39</v>
      </c>
      <c r="U2442" t="n">
        <v>0.83</v>
      </c>
      <c r="V2442" t="n">
        <v>0.89</v>
      </c>
      <c r="W2442" t="n">
        <v>6.81</v>
      </c>
      <c r="X2442" t="n">
        <v>0.23</v>
      </c>
      <c r="Y2442" t="n">
        <v>1</v>
      </c>
      <c r="Z2442" t="n">
        <v>10</v>
      </c>
    </row>
    <row r="2443">
      <c r="A2443" t="n">
        <v>155</v>
      </c>
      <c r="B2443" t="n">
        <v>145</v>
      </c>
      <c r="C2443" t="inlineStr">
        <is>
          <t xml:space="preserve">CONCLUIDO	</t>
        </is>
      </c>
      <c r="D2443" t="n">
        <v>3.6514</v>
      </c>
      <c r="E2443" t="n">
        <v>27.39</v>
      </c>
      <c r="F2443" t="n">
        <v>23.95</v>
      </c>
      <c r="G2443" t="n">
        <v>159.69</v>
      </c>
      <c r="H2443" t="n">
        <v>1.88</v>
      </c>
      <c r="I2443" t="n">
        <v>9</v>
      </c>
      <c r="J2443" t="n">
        <v>376.3</v>
      </c>
      <c r="K2443" t="n">
        <v>61.2</v>
      </c>
      <c r="L2443" t="n">
        <v>39.75</v>
      </c>
      <c r="M2443" t="n">
        <v>7</v>
      </c>
      <c r="N2443" t="n">
        <v>130.35</v>
      </c>
      <c r="O2443" t="n">
        <v>46644.44</v>
      </c>
      <c r="P2443" t="n">
        <v>440.09</v>
      </c>
      <c r="Q2443" t="n">
        <v>452.59</v>
      </c>
      <c r="R2443" t="n">
        <v>69.81999999999999</v>
      </c>
      <c r="S2443" t="n">
        <v>57.64</v>
      </c>
      <c r="T2443" t="n">
        <v>4004.86</v>
      </c>
      <c r="U2443" t="n">
        <v>0.83</v>
      </c>
      <c r="V2443" t="n">
        <v>0.89</v>
      </c>
      <c r="W2443" t="n">
        <v>6.81</v>
      </c>
      <c r="X2443" t="n">
        <v>0.23</v>
      </c>
      <c r="Y2443" t="n">
        <v>1</v>
      </c>
      <c r="Z2443" t="n">
        <v>10</v>
      </c>
    </row>
    <row r="2444">
      <c r="A2444" t="n">
        <v>156</v>
      </c>
      <c r="B2444" t="n">
        <v>145</v>
      </c>
      <c r="C2444" t="inlineStr">
        <is>
          <t xml:space="preserve">CONCLUIDO	</t>
        </is>
      </c>
      <c r="D2444" t="n">
        <v>3.6523</v>
      </c>
      <c r="E2444" t="n">
        <v>27.38</v>
      </c>
      <c r="F2444" t="n">
        <v>23.95</v>
      </c>
      <c r="G2444" t="n">
        <v>159.64</v>
      </c>
      <c r="H2444" t="n">
        <v>1.89</v>
      </c>
      <c r="I2444" t="n">
        <v>9</v>
      </c>
      <c r="J2444" t="n">
        <v>377.01</v>
      </c>
      <c r="K2444" t="n">
        <v>61.2</v>
      </c>
      <c r="L2444" t="n">
        <v>40</v>
      </c>
      <c r="M2444" t="n">
        <v>7</v>
      </c>
      <c r="N2444" t="n">
        <v>130.81</v>
      </c>
      <c r="O2444" t="n">
        <v>46732.41</v>
      </c>
      <c r="P2444" t="n">
        <v>440.42</v>
      </c>
      <c r="Q2444" t="n">
        <v>452.55</v>
      </c>
      <c r="R2444" t="n">
        <v>69.5</v>
      </c>
      <c r="S2444" t="n">
        <v>57.64</v>
      </c>
      <c r="T2444" t="n">
        <v>3841.6</v>
      </c>
      <c r="U2444" t="n">
        <v>0.83</v>
      </c>
      <c r="V2444" t="n">
        <v>0.89</v>
      </c>
      <c r="W2444" t="n">
        <v>6.81</v>
      </c>
      <c r="X2444" t="n">
        <v>0.22</v>
      </c>
      <c r="Y2444" t="n">
        <v>1</v>
      </c>
      <c r="Z2444" t="n">
        <v>10</v>
      </c>
    </row>
    <row r="2445">
      <c r="A2445" t="n">
        <v>0</v>
      </c>
      <c r="B2445" t="n">
        <v>65</v>
      </c>
      <c r="C2445" t="inlineStr">
        <is>
          <t xml:space="preserve">CONCLUIDO	</t>
        </is>
      </c>
      <c r="D2445" t="n">
        <v>2.5002</v>
      </c>
      <c r="E2445" t="n">
        <v>40</v>
      </c>
      <c r="F2445" t="n">
        <v>31.07</v>
      </c>
      <c r="G2445" t="n">
        <v>7.52</v>
      </c>
      <c r="H2445" t="n">
        <v>0.13</v>
      </c>
      <c r="I2445" t="n">
        <v>248</v>
      </c>
      <c r="J2445" t="n">
        <v>133.21</v>
      </c>
      <c r="K2445" t="n">
        <v>46.47</v>
      </c>
      <c r="L2445" t="n">
        <v>1</v>
      </c>
      <c r="M2445" t="n">
        <v>246</v>
      </c>
      <c r="N2445" t="n">
        <v>20.75</v>
      </c>
      <c r="O2445" t="n">
        <v>16663.42</v>
      </c>
      <c r="P2445" t="n">
        <v>342.64</v>
      </c>
      <c r="Q2445" t="n">
        <v>453.29</v>
      </c>
      <c r="R2445" t="n">
        <v>301.29</v>
      </c>
      <c r="S2445" t="n">
        <v>57.64</v>
      </c>
      <c r="T2445" t="n">
        <v>118543.7</v>
      </c>
      <c r="U2445" t="n">
        <v>0.19</v>
      </c>
      <c r="V2445" t="n">
        <v>0.68</v>
      </c>
      <c r="W2445" t="n">
        <v>7.21</v>
      </c>
      <c r="X2445" t="n">
        <v>7.33</v>
      </c>
      <c r="Y2445" t="n">
        <v>1</v>
      </c>
      <c r="Z2445" t="n">
        <v>10</v>
      </c>
    </row>
    <row r="2446">
      <c r="A2446" t="n">
        <v>1</v>
      </c>
      <c r="B2446" t="n">
        <v>65</v>
      </c>
      <c r="C2446" t="inlineStr">
        <is>
          <t xml:space="preserve">CONCLUIDO	</t>
        </is>
      </c>
      <c r="D2446" t="n">
        <v>2.7465</v>
      </c>
      <c r="E2446" t="n">
        <v>36.41</v>
      </c>
      <c r="F2446" t="n">
        <v>29.17</v>
      </c>
      <c r="G2446" t="n">
        <v>9.41</v>
      </c>
      <c r="H2446" t="n">
        <v>0.17</v>
      </c>
      <c r="I2446" t="n">
        <v>186</v>
      </c>
      <c r="J2446" t="n">
        <v>133.55</v>
      </c>
      <c r="K2446" t="n">
        <v>46.47</v>
      </c>
      <c r="L2446" t="n">
        <v>1.25</v>
      </c>
      <c r="M2446" t="n">
        <v>184</v>
      </c>
      <c r="N2446" t="n">
        <v>20.83</v>
      </c>
      <c r="O2446" t="n">
        <v>16704.7</v>
      </c>
      <c r="P2446" t="n">
        <v>321.31</v>
      </c>
      <c r="Q2446" t="n">
        <v>453.04</v>
      </c>
      <c r="R2446" t="n">
        <v>239.34</v>
      </c>
      <c r="S2446" t="n">
        <v>57.64</v>
      </c>
      <c r="T2446" t="n">
        <v>87879.5</v>
      </c>
      <c r="U2446" t="n">
        <v>0.24</v>
      </c>
      <c r="V2446" t="n">
        <v>0.73</v>
      </c>
      <c r="W2446" t="n">
        <v>7.11</v>
      </c>
      <c r="X2446" t="n">
        <v>5.43</v>
      </c>
      <c r="Y2446" t="n">
        <v>1</v>
      </c>
      <c r="Z2446" t="n">
        <v>10</v>
      </c>
    </row>
    <row r="2447">
      <c r="A2447" t="n">
        <v>2</v>
      </c>
      <c r="B2447" t="n">
        <v>65</v>
      </c>
      <c r="C2447" t="inlineStr">
        <is>
          <t xml:space="preserve">CONCLUIDO	</t>
        </is>
      </c>
      <c r="D2447" t="n">
        <v>2.9147</v>
      </c>
      <c r="E2447" t="n">
        <v>34.31</v>
      </c>
      <c r="F2447" t="n">
        <v>28.07</v>
      </c>
      <c r="G2447" t="n">
        <v>11.3</v>
      </c>
      <c r="H2447" t="n">
        <v>0.2</v>
      </c>
      <c r="I2447" t="n">
        <v>149</v>
      </c>
      <c r="J2447" t="n">
        <v>133.88</v>
      </c>
      <c r="K2447" t="n">
        <v>46.47</v>
      </c>
      <c r="L2447" t="n">
        <v>1.5</v>
      </c>
      <c r="M2447" t="n">
        <v>147</v>
      </c>
      <c r="N2447" t="n">
        <v>20.91</v>
      </c>
      <c r="O2447" t="n">
        <v>16746.01</v>
      </c>
      <c r="P2447" t="n">
        <v>308.82</v>
      </c>
      <c r="Q2447" t="n">
        <v>452.92</v>
      </c>
      <c r="R2447" t="n">
        <v>203.56</v>
      </c>
      <c r="S2447" t="n">
        <v>57.64</v>
      </c>
      <c r="T2447" t="n">
        <v>70173.56</v>
      </c>
      <c r="U2447" t="n">
        <v>0.28</v>
      </c>
      <c r="V2447" t="n">
        <v>0.76</v>
      </c>
      <c r="W2447" t="n">
        <v>7.04</v>
      </c>
      <c r="X2447" t="n">
        <v>4.34</v>
      </c>
      <c r="Y2447" t="n">
        <v>1</v>
      </c>
      <c r="Z2447" t="n">
        <v>10</v>
      </c>
    </row>
    <row r="2448">
      <c r="A2448" t="n">
        <v>3</v>
      </c>
      <c r="B2448" t="n">
        <v>65</v>
      </c>
      <c r="C2448" t="inlineStr">
        <is>
          <t xml:space="preserve">CONCLUIDO	</t>
        </is>
      </c>
      <c r="D2448" t="n">
        <v>3.0355</v>
      </c>
      <c r="E2448" t="n">
        <v>32.94</v>
      </c>
      <c r="F2448" t="n">
        <v>27.36</v>
      </c>
      <c r="G2448" t="n">
        <v>13.13</v>
      </c>
      <c r="H2448" t="n">
        <v>0.23</v>
      </c>
      <c r="I2448" t="n">
        <v>125</v>
      </c>
      <c r="J2448" t="n">
        <v>134.22</v>
      </c>
      <c r="K2448" t="n">
        <v>46.47</v>
      </c>
      <c r="L2448" t="n">
        <v>1.75</v>
      </c>
      <c r="M2448" t="n">
        <v>123</v>
      </c>
      <c r="N2448" t="n">
        <v>21</v>
      </c>
      <c r="O2448" t="n">
        <v>16787.35</v>
      </c>
      <c r="P2448" t="n">
        <v>300.56</v>
      </c>
      <c r="Q2448" t="n">
        <v>453.15</v>
      </c>
      <c r="R2448" t="n">
        <v>180.35</v>
      </c>
      <c r="S2448" t="n">
        <v>57.64</v>
      </c>
      <c r="T2448" t="n">
        <v>58689.58</v>
      </c>
      <c r="U2448" t="n">
        <v>0.32</v>
      </c>
      <c r="V2448" t="n">
        <v>0.78</v>
      </c>
      <c r="W2448" t="n">
        <v>7.01</v>
      </c>
      <c r="X2448" t="n">
        <v>3.63</v>
      </c>
      <c r="Y2448" t="n">
        <v>1</v>
      </c>
      <c r="Z2448" t="n">
        <v>10</v>
      </c>
    </row>
    <row r="2449">
      <c r="A2449" t="n">
        <v>4</v>
      </c>
      <c r="B2449" t="n">
        <v>65</v>
      </c>
      <c r="C2449" t="inlineStr">
        <is>
          <t xml:space="preserve">CONCLUIDO	</t>
        </is>
      </c>
      <c r="D2449" t="n">
        <v>3.1353</v>
      </c>
      <c r="E2449" t="n">
        <v>31.89</v>
      </c>
      <c r="F2449" t="n">
        <v>26.8</v>
      </c>
      <c r="G2449" t="n">
        <v>15.03</v>
      </c>
      <c r="H2449" t="n">
        <v>0.26</v>
      </c>
      <c r="I2449" t="n">
        <v>107</v>
      </c>
      <c r="J2449" t="n">
        <v>134.55</v>
      </c>
      <c r="K2449" t="n">
        <v>46.47</v>
      </c>
      <c r="L2449" t="n">
        <v>2</v>
      </c>
      <c r="M2449" t="n">
        <v>105</v>
      </c>
      <c r="N2449" t="n">
        <v>21.09</v>
      </c>
      <c r="O2449" t="n">
        <v>16828.84</v>
      </c>
      <c r="P2449" t="n">
        <v>293.98</v>
      </c>
      <c r="Q2449" t="n">
        <v>452.78</v>
      </c>
      <c r="R2449" t="n">
        <v>162.2</v>
      </c>
      <c r="S2449" t="n">
        <v>57.64</v>
      </c>
      <c r="T2449" t="n">
        <v>49702.79</v>
      </c>
      <c r="U2449" t="n">
        <v>0.36</v>
      </c>
      <c r="V2449" t="n">
        <v>0.79</v>
      </c>
      <c r="W2449" t="n">
        <v>6.98</v>
      </c>
      <c r="X2449" t="n">
        <v>3.07</v>
      </c>
      <c r="Y2449" t="n">
        <v>1</v>
      </c>
      <c r="Z2449" t="n">
        <v>10</v>
      </c>
    </row>
    <row r="2450">
      <c r="A2450" t="n">
        <v>5</v>
      </c>
      <c r="B2450" t="n">
        <v>65</v>
      </c>
      <c r="C2450" t="inlineStr">
        <is>
          <t xml:space="preserve">CONCLUIDO	</t>
        </is>
      </c>
      <c r="D2450" t="n">
        <v>3.2113</v>
      </c>
      <c r="E2450" t="n">
        <v>31.14</v>
      </c>
      <c r="F2450" t="n">
        <v>26.4</v>
      </c>
      <c r="G2450" t="n">
        <v>16.85</v>
      </c>
      <c r="H2450" t="n">
        <v>0.29</v>
      </c>
      <c r="I2450" t="n">
        <v>94</v>
      </c>
      <c r="J2450" t="n">
        <v>134.89</v>
      </c>
      <c r="K2450" t="n">
        <v>46.47</v>
      </c>
      <c r="L2450" t="n">
        <v>2.25</v>
      </c>
      <c r="M2450" t="n">
        <v>92</v>
      </c>
      <c r="N2450" t="n">
        <v>21.17</v>
      </c>
      <c r="O2450" t="n">
        <v>16870.25</v>
      </c>
      <c r="P2450" t="n">
        <v>289.07</v>
      </c>
      <c r="Q2450" t="n">
        <v>452.92</v>
      </c>
      <c r="R2450" t="n">
        <v>149.32</v>
      </c>
      <c r="S2450" t="n">
        <v>57.64</v>
      </c>
      <c r="T2450" t="n">
        <v>43325.69</v>
      </c>
      <c r="U2450" t="n">
        <v>0.39</v>
      </c>
      <c r="V2450" t="n">
        <v>0.8</v>
      </c>
      <c r="W2450" t="n">
        <v>6.95</v>
      </c>
      <c r="X2450" t="n">
        <v>2.67</v>
      </c>
      <c r="Y2450" t="n">
        <v>1</v>
      </c>
      <c r="Z2450" t="n">
        <v>10</v>
      </c>
    </row>
    <row r="2451">
      <c r="A2451" t="n">
        <v>6</v>
      </c>
      <c r="B2451" t="n">
        <v>65</v>
      </c>
      <c r="C2451" t="inlineStr">
        <is>
          <t xml:space="preserve">CONCLUIDO	</t>
        </is>
      </c>
      <c r="D2451" t="n">
        <v>3.2739</v>
      </c>
      <c r="E2451" t="n">
        <v>30.54</v>
      </c>
      <c r="F2451" t="n">
        <v>26.11</v>
      </c>
      <c r="G2451" t="n">
        <v>18.87</v>
      </c>
      <c r="H2451" t="n">
        <v>0.33</v>
      </c>
      <c r="I2451" t="n">
        <v>83</v>
      </c>
      <c r="J2451" t="n">
        <v>135.22</v>
      </c>
      <c r="K2451" t="n">
        <v>46.47</v>
      </c>
      <c r="L2451" t="n">
        <v>2.5</v>
      </c>
      <c r="M2451" t="n">
        <v>81</v>
      </c>
      <c r="N2451" t="n">
        <v>21.26</v>
      </c>
      <c r="O2451" t="n">
        <v>16911.68</v>
      </c>
      <c r="P2451" t="n">
        <v>285.43</v>
      </c>
      <c r="Q2451" t="n">
        <v>452.81</v>
      </c>
      <c r="R2451" t="n">
        <v>139.57</v>
      </c>
      <c r="S2451" t="n">
        <v>57.64</v>
      </c>
      <c r="T2451" t="n">
        <v>38505.81</v>
      </c>
      <c r="U2451" t="n">
        <v>0.41</v>
      </c>
      <c r="V2451" t="n">
        <v>0.8100000000000001</v>
      </c>
      <c r="W2451" t="n">
        <v>6.94</v>
      </c>
      <c r="X2451" t="n">
        <v>2.37</v>
      </c>
      <c r="Y2451" t="n">
        <v>1</v>
      </c>
      <c r="Z2451" t="n">
        <v>10</v>
      </c>
    </row>
    <row r="2452">
      <c r="A2452" t="n">
        <v>7</v>
      </c>
      <c r="B2452" t="n">
        <v>65</v>
      </c>
      <c r="C2452" t="inlineStr">
        <is>
          <t xml:space="preserve">CONCLUIDO	</t>
        </is>
      </c>
      <c r="D2452" t="n">
        <v>3.3247</v>
      </c>
      <c r="E2452" t="n">
        <v>30.08</v>
      </c>
      <c r="F2452" t="n">
        <v>25.86</v>
      </c>
      <c r="G2452" t="n">
        <v>20.68</v>
      </c>
      <c r="H2452" t="n">
        <v>0.36</v>
      </c>
      <c r="I2452" t="n">
        <v>75</v>
      </c>
      <c r="J2452" t="n">
        <v>135.56</v>
      </c>
      <c r="K2452" t="n">
        <v>46.47</v>
      </c>
      <c r="L2452" t="n">
        <v>2.75</v>
      </c>
      <c r="M2452" t="n">
        <v>73</v>
      </c>
      <c r="N2452" t="n">
        <v>21.34</v>
      </c>
      <c r="O2452" t="n">
        <v>16953.14</v>
      </c>
      <c r="P2452" t="n">
        <v>282.21</v>
      </c>
      <c r="Q2452" t="n">
        <v>452.78</v>
      </c>
      <c r="R2452" t="n">
        <v>131.89</v>
      </c>
      <c r="S2452" t="n">
        <v>57.64</v>
      </c>
      <c r="T2452" t="n">
        <v>34705.52</v>
      </c>
      <c r="U2452" t="n">
        <v>0.44</v>
      </c>
      <c r="V2452" t="n">
        <v>0.82</v>
      </c>
      <c r="W2452" t="n">
        <v>6.91</v>
      </c>
      <c r="X2452" t="n">
        <v>2.13</v>
      </c>
      <c r="Y2452" t="n">
        <v>1</v>
      </c>
      <c r="Z2452" t="n">
        <v>10</v>
      </c>
    </row>
    <row r="2453">
      <c r="A2453" t="n">
        <v>8</v>
      </c>
      <c r="B2453" t="n">
        <v>65</v>
      </c>
      <c r="C2453" t="inlineStr">
        <is>
          <t xml:space="preserve">CONCLUIDO	</t>
        </is>
      </c>
      <c r="D2453" t="n">
        <v>3.367</v>
      </c>
      <c r="E2453" t="n">
        <v>29.7</v>
      </c>
      <c r="F2453" t="n">
        <v>25.67</v>
      </c>
      <c r="G2453" t="n">
        <v>22.65</v>
      </c>
      <c r="H2453" t="n">
        <v>0.39</v>
      </c>
      <c r="I2453" t="n">
        <v>68</v>
      </c>
      <c r="J2453" t="n">
        <v>135.9</v>
      </c>
      <c r="K2453" t="n">
        <v>46.47</v>
      </c>
      <c r="L2453" t="n">
        <v>3</v>
      </c>
      <c r="M2453" t="n">
        <v>66</v>
      </c>
      <c r="N2453" t="n">
        <v>21.43</v>
      </c>
      <c r="O2453" t="n">
        <v>16994.64</v>
      </c>
      <c r="P2453" t="n">
        <v>279.73</v>
      </c>
      <c r="Q2453" t="n">
        <v>452.8</v>
      </c>
      <c r="R2453" t="n">
        <v>125.75</v>
      </c>
      <c r="S2453" t="n">
        <v>57.64</v>
      </c>
      <c r="T2453" t="n">
        <v>31673.89</v>
      </c>
      <c r="U2453" t="n">
        <v>0.46</v>
      </c>
      <c r="V2453" t="n">
        <v>0.83</v>
      </c>
      <c r="W2453" t="n">
        <v>6.9</v>
      </c>
      <c r="X2453" t="n">
        <v>1.94</v>
      </c>
      <c r="Y2453" t="n">
        <v>1</v>
      </c>
      <c r="Z2453" t="n">
        <v>10</v>
      </c>
    </row>
    <row r="2454">
      <c r="A2454" t="n">
        <v>9</v>
      </c>
      <c r="B2454" t="n">
        <v>65</v>
      </c>
      <c r="C2454" t="inlineStr">
        <is>
          <t xml:space="preserve">CONCLUIDO	</t>
        </is>
      </c>
      <c r="D2454" t="n">
        <v>3.3976</v>
      </c>
      <c r="E2454" t="n">
        <v>29.43</v>
      </c>
      <c r="F2454" t="n">
        <v>25.54</v>
      </c>
      <c r="G2454" t="n">
        <v>24.32</v>
      </c>
      <c r="H2454" t="n">
        <v>0.42</v>
      </c>
      <c r="I2454" t="n">
        <v>63</v>
      </c>
      <c r="J2454" t="n">
        <v>136.23</v>
      </c>
      <c r="K2454" t="n">
        <v>46.47</v>
      </c>
      <c r="L2454" t="n">
        <v>3.25</v>
      </c>
      <c r="M2454" t="n">
        <v>61</v>
      </c>
      <c r="N2454" t="n">
        <v>21.52</v>
      </c>
      <c r="O2454" t="n">
        <v>17036.16</v>
      </c>
      <c r="P2454" t="n">
        <v>277.81</v>
      </c>
      <c r="Q2454" t="n">
        <v>452.72</v>
      </c>
      <c r="R2454" t="n">
        <v>121.32</v>
      </c>
      <c r="S2454" t="n">
        <v>57.64</v>
      </c>
      <c r="T2454" t="n">
        <v>29480.83</v>
      </c>
      <c r="U2454" t="n">
        <v>0.48</v>
      </c>
      <c r="V2454" t="n">
        <v>0.83</v>
      </c>
      <c r="W2454" t="n">
        <v>6.9</v>
      </c>
      <c r="X2454" t="n">
        <v>1.81</v>
      </c>
      <c r="Y2454" t="n">
        <v>1</v>
      </c>
      <c r="Z2454" t="n">
        <v>10</v>
      </c>
    </row>
    <row r="2455">
      <c r="A2455" t="n">
        <v>10</v>
      </c>
      <c r="B2455" t="n">
        <v>65</v>
      </c>
      <c r="C2455" t="inlineStr">
        <is>
          <t xml:space="preserve">CONCLUIDO	</t>
        </is>
      </c>
      <c r="D2455" t="n">
        <v>3.4325</v>
      </c>
      <c r="E2455" t="n">
        <v>29.13</v>
      </c>
      <c r="F2455" t="n">
        <v>25.37</v>
      </c>
      <c r="G2455" t="n">
        <v>26.25</v>
      </c>
      <c r="H2455" t="n">
        <v>0.45</v>
      </c>
      <c r="I2455" t="n">
        <v>58</v>
      </c>
      <c r="J2455" t="n">
        <v>136.57</v>
      </c>
      <c r="K2455" t="n">
        <v>46.47</v>
      </c>
      <c r="L2455" t="n">
        <v>3.5</v>
      </c>
      <c r="M2455" t="n">
        <v>56</v>
      </c>
      <c r="N2455" t="n">
        <v>21.6</v>
      </c>
      <c r="O2455" t="n">
        <v>17077.72</v>
      </c>
      <c r="P2455" t="n">
        <v>275.42</v>
      </c>
      <c r="Q2455" t="n">
        <v>452.68</v>
      </c>
      <c r="R2455" t="n">
        <v>115.62</v>
      </c>
      <c r="S2455" t="n">
        <v>57.64</v>
      </c>
      <c r="T2455" t="n">
        <v>26658.41</v>
      </c>
      <c r="U2455" t="n">
        <v>0.5</v>
      </c>
      <c r="V2455" t="n">
        <v>0.84</v>
      </c>
      <c r="W2455" t="n">
        <v>6.9</v>
      </c>
      <c r="X2455" t="n">
        <v>1.65</v>
      </c>
      <c r="Y2455" t="n">
        <v>1</v>
      </c>
      <c r="Z2455" t="n">
        <v>10</v>
      </c>
    </row>
    <row r="2456">
      <c r="A2456" t="n">
        <v>11</v>
      </c>
      <c r="B2456" t="n">
        <v>65</v>
      </c>
      <c r="C2456" t="inlineStr">
        <is>
          <t xml:space="preserve">CONCLUIDO	</t>
        </is>
      </c>
      <c r="D2456" t="n">
        <v>3.46</v>
      </c>
      <c r="E2456" t="n">
        <v>28.9</v>
      </c>
      <c r="F2456" t="n">
        <v>25.25</v>
      </c>
      <c r="G2456" t="n">
        <v>28.06</v>
      </c>
      <c r="H2456" t="n">
        <v>0.48</v>
      </c>
      <c r="I2456" t="n">
        <v>54</v>
      </c>
      <c r="J2456" t="n">
        <v>136.91</v>
      </c>
      <c r="K2456" t="n">
        <v>46.47</v>
      </c>
      <c r="L2456" t="n">
        <v>3.75</v>
      </c>
      <c r="M2456" t="n">
        <v>52</v>
      </c>
      <c r="N2456" t="n">
        <v>21.69</v>
      </c>
      <c r="O2456" t="n">
        <v>17119.3</v>
      </c>
      <c r="P2456" t="n">
        <v>273.72</v>
      </c>
      <c r="Q2456" t="n">
        <v>452.7</v>
      </c>
      <c r="R2456" t="n">
        <v>112.21</v>
      </c>
      <c r="S2456" t="n">
        <v>57.64</v>
      </c>
      <c r="T2456" t="n">
        <v>24972.19</v>
      </c>
      <c r="U2456" t="n">
        <v>0.51</v>
      </c>
      <c r="V2456" t="n">
        <v>0.84</v>
      </c>
      <c r="W2456" t="n">
        <v>6.87</v>
      </c>
      <c r="X2456" t="n">
        <v>1.52</v>
      </c>
      <c r="Y2456" t="n">
        <v>1</v>
      </c>
      <c r="Z2456" t="n">
        <v>10</v>
      </c>
    </row>
    <row r="2457">
      <c r="A2457" t="n">
        <v>12</v>
      </c>
      <c r="B2457" t="n">
        <v>65</v>
      </c>
      <c r="C2457" t="inlineStr">
        <is>
          <t xml:space="preserve">CONCLUIDO	</t>
        </is>
      </c>
      <c r="D2457" t="n">
        <v>3.4851</v>
      </c>
      <c r="E2457" t="n">
        <v>28.69</v>
      </c>
      <c r="F2457" t="n">
        <v>25.15</v>
      </c>
      <c r="G2457" t="n">
        <v>30.18</v>
      </c>
      <c r="H2457" t="n">
        <v>0.52</v>
      </c>
      <c r="I2457" t="n">
        <v>50</v>
      </c>
      <c r="J2457" t="n">
        <v>137.25</v>
      </c>
      <c r="K2457" t="n">
        <v>46.47</v>
      </c>
      <c r="L2457" t="n">
        <v>4</v>
      </c>
      <c r="M2457" t="n">
        <v>48</v>
      </c>
      <c r="N2457" t="n">
        <v>21.78</v>
      </c>
      <c r="O2457" t="n">
        <v>17160.92</v>
      </c>
      <c r="P2457" t="n">
        <v>272.07</v>
      </c>
      <c r="Q2457" t="n">
        <v>452.65</v>
      </c>
      <c r="R2457" t="n">
        <v>108.45</v>
      </c>
      <c r="S2457" t="n">
        <v>57.64</v>
      </c>
      <c r="T2457" t="n">
        <v>23114.96</v>
      </c>
      <c r="U2457" t="n">
        <v>0.53</v>
      </c>
      <c r="V2457" t="n">
        <v>0.84</v>
      </c>
      <c r="W2457" t="n">
        <v>6.89</v>
      </c>
      <c r="X2457" t="n">
        <v>1.42</v>
      </c>
      <c r="Y2457" t="n">
        <v>1</v>
      </c>
      <c r="Z2457" t="n">
        <v>10</v>
      </c>
    </row>
    <row r="2458">
      <c r="A2458" t="n">
        <v>13</v>
      </c>
      <c r="B2458" t="n">
        <v>65</v>
      </c>
      <c r="C2458" t="inlineStr">
        <is>
          <t xml:space="preserve">CONCLUIDO	</t>
        </is>
      </c>
      <c r="D2458" t="n">
        <v>3.5079</v>
      </c>
      <c r="E2458" t="n">
        <v>28.51</v>
      </c>
      <c r="F2458" t="n">
        <v>25.05</v>
      </c>
      <c r="G2458" t="n">
        <v>31.98</v>
      </c>
      <c r="H2458" t="n">
        <v>0.55</v>
      </c>
      <c r="I2458" t="n">
        <v>47</v>
      </c>
      <c r="J2458" t="n">
        <v>137.58</v>
      </c>
      <c r="K2458" t="n">
        <v>46.47</v>
      </c>
      <c r="L2458" t="n">
        <v>4.25</v>
      </c>
      <c r="M2458" t="n">
        <v>45</v>
      </c>
      <c r="N2458" t="n">
        <v>21.87</v>
      </c>
      <c r="O2458" t="n">
        <v>17202.57</v>
      </c>
      <c r="P2458" t="n">
        <v>270.56</v>
      </c>
      <c r="Q2458" t="n">
        <v>452.69</v>
      </c>
      <c r="R2458" t="n">
        <v>105.32</v>
      </c>
      <c r="S2458" t="n">
        <v>57.64</v>
      </c>
      <c r="T2458" t="n">
        <v>21561.75</v>
      </c>
      <c r="U2458" t="n">
        <v>0.55</v>
      </c>
      <c r="V2458" t="n">
        <v>0.85</v>
      </c>
      <c r="W2458" t="n">
        <v>6.87</v>
      </c>
      <c r="X2458" t="n">
        <v>1.32</v>
      </c>
      <c r="Y2458" t="n">
        <v>1</v>
      </c>
      <c r="Z2458" t="n">
        <v>10</v>
      </c>
    </row>
    <row r="2459">
      <c r="A2459" t="n">
        <v>14</v>
      </c>
      <c r="B2459" t="n">
        <v>65</v>
      </c>
      <c r="C2459" t="inlineStr">
        <is>
          <t xml:space="preserve">CONCLUIDO	</t>
        </is>
      </c>
      <c r="D2459" t="n">
        <v>3.531</v>
      </c>
      <c r="E2459" t="n">
        <v>28.32</v>
      </c>
      <c r="F2459" t="n">
        <v>24.94</v>
      </c>
      <c r="G2459" t="n">
        <v>34.01</v>
      </c>
      <c r="H2459" t="n">
        <v>0.58</v>
      </c>
      <c r="I2459" t="n">
        <v>44</v>
      </c>
      <c r="J2459" t="n">
        <v>137.92</v>
      </c>
      <c r="K2459" t="n">
        <v>46.47</v>
      </c>
      <c r="L2459" t="n">
        <v>4.5</v>
      </c>
      <c r="M2459" t="n">
        <v>42</v>
      </c>
      <c r="N2459" t="n">
        <v>21.95</v>
      </c>
      <c r="O2459" t="n">
        <v>17244.24</v>
      </c>
      <c r="P2459" t="n">
        <v>269.02</v>
      </c>
      <c r="Q2459" t="n">
        <v>452.7</v>
      </c>
      <c r="R2459" t="n">
        <v>101.85</v>
      </c>
      <c r="S2459" t="n">
        <v>57.64</v>
      </c>
      <c r="T2459" t="n">
        <v>19843.09</v>
      </c>
      <c r="U2459" t="n">
        <v>0.57</v>
      </c>
      <c r="V2459" t="n">
        <v>0.85</v>
      </c>
      <c r="W2459" t="n">
        <v>6.87</v>
      </c>
      <c r="X2459" t="n">
        <v>1.22</v>
      </c>
      <c r="Y2459" t="n">
        <v>1</v>
      </c>
      <c r="Z2459" t="n">
        <v>10</v>
      </c>
    </row>
    <row r="2460">
      <c r="A2460" t="n">
        <v>15</v>
      </c>
      <c r="B2460" t="n">
        <v>65</v>
      </c>
      <c r="C2460" t="inlineStr">
        <is>
          <t xml:space="preserve">CONCLUIDO	</t>
        </is>
      </c>
      <c r="D2460" t="n">
        <v>3.5439</v>
      </c>
      <c r="E2460" t="n">
        <v>28.22</v>
      </c>
      <c r="F2460" t="n">
        <v>24.89</v>
      </c>
      <c r="G2460" t="n">
        <v>35.56</v>
      </c>
      <c r="H2460" t="n">
        <v>0.61</v>
      </c>
      <c r="I2460" t="n">
        <v>42</v>
      </c>
      <c r="J2460" t="n">
        <v>138.26</v>
      </c>
      <c r="K2460" t="n">
        <v>46.47</v>
      </c>
      <c r="L2460" t="n">
        <v>4.75</v>
      </c>
      <c r="M2460" t="n">
        <v>40</v>
      </c>
      <c r="N2460" t="n">
        <v>22.04</v>
      </c>
      <c r="O2460" t="n">
        <v>17285.95</v>
      </c>
      <c r="P2460" t="n">
        <v>268.1</v>
      </c>
      <c r="Q2460" t="n">
        <v>452.59</v>
      </c>
      <c r="R2460" t="n">
        <v>100.61</v>
      </c>
      <c r="S2460" t="n">
        <v>57.64</v>
      </c>
      <c r="T2460" t="n">
        <v>19232.16</v>
      </c>
      <c r="U2460" t="n">
        <v>0.57</v>
      </c>
      <c r="V2460" t="n">
        <v>0.85</v>
      </c>
      <c r="W2460" t="n">
        <v>6.86</v>
      </c>
      <c r="X2460" t="n">
        <v>1.17</v>
      </c>
      <c r="Y2460" t="n">
        <v>1</v>
      </c>
      <c r="Z2460" t="n">
        <v>10</v>
      </c>
    </row>
    <row r="2461">
      <c r="A2461" t="n">
        <v>16</v>
      </c>
      <c r="B2461" t="n">
        <v>65</v>
      </c>
      <c r="C2461" t="inlineStr">
        <is>
          <t xml:space="preserve">CONCLUIDO	</t>
        </is>
      </c>
      <c r="D2461" t="n">
        <v>3.5578</v>
      </c>
      <c r="E2461" t="n">
        <v>28.11</v>
      </c>
      <c r="F2461" t="n">
        <v>24.84</v>
      </c>
      <c r="G2461" t="n">
        <v>37.26</v>
      </c>
      <c r="H2461" t="n">
        <v>0.64</v>
      </c>
      <c r="I2461" t="n">
        <v>40</v>
      </c>
      <c r="J2461" t="n">
        <v>138.6</v>
      </c>
      <c r="K2461" t="n">
        <v>46.47</v>
      </c>
      <c r="L2461" t="n">
        <v>5</v>
      </c>
      <c r="M2461" t="n">
        <v>38</v>
      </c>
      <c r="N2461" t="n">
        <v>22.13</v>
      </c>
      <c r="O2461" t="n">
        <v>17327.69</v>
      </c>
      <c r="P2461" t="n">
        <v>266.61</v>
      </c>
      <c r="Q2461" t="n">
        <v>452.6</v>
      </c>
      <c r="R2461" t="n">
        <v>98.47</v>
      </c>
      <c r="S2461" t="n">
        <v>57.64</v>
      </c>
      <c r="T2461" t="n">
        <v>18174.23</v>
      </c>
      <c r="U2461" t="n">
        <v>0.59</v>
      </c>
      <c r="V2461" t="n">
        <v>0.85</v>
      </c>
      <c r="W2461" t="n">
        <v>6.86</v>
      </c>
      <c r="X2461" t="n">
        <v>1.11</v>
      </c>
      <c r="Y2461" t="n">
        <v>1</v>
      </c>
      <c r="Z2461" t="n">
        <v>10</v>
      </c>
    </row>
    <row r="2462">
      <c r="A2462" t="n">
        <v>17</v>
      </c>
      <c r="B2462" t="n">
        <v>65</v>
      </c>
      <c r="C2462" t="inlineStr">
        <is>
          <t xml:space="preserve">CONCLUIDO	</t>
        </is>
      </c>
      <c r="D2462" t="n">
        <v>3.5698</v>
      </c>
      <c r="E2462" t="n">
        <v>28.01</v>
      </c>
      <c r="F2462" t="n">
        <v>24.8</v>
      </c>
      <c r="G2462" t="n">
        <v>39.15</v>
      </c>
      <c r="H2462" t="n">
        <v>0.67</v>
      </c>
      <c r="I2462" t="n">
        <v>38</v>
      </c>
      <c r="J2462" t="n">
        <v>138.94</v>
      </c>
      <c r="K2462" t="n">
        <v>46.47</v>
      </c>
      <c r="L2462" t="n">
        <v>5.25</v>
      </c>
      <c r="M2462" t="n">
        <v>36</v>
      </c>
      <c r="N2462" t="n">
        <v>22.22</v>
      </c>
      <c r="O2462" t="n">
        <v>17369.47</v>
      </c>
      <c r="P2462" t="n">
        <v>265.63</v>
      </c>
      <c r="Q2462" t="n">
        <v>452.67</v>
      </c>
      <c r="R2462" t="n">
        <v>97.27</v>
      </c>
      <c r="S2462" t="n">
        <v>57.64</v>
      </c>
      <c r="T2462" t="n">
        <v>17582.48</v>
      </c>
      <c r="U2462" t="n">
        <v>0.59</v>
      </c>
      <c r="V2462" t="n">
        <v>0.86</v>
      </c>
      <c r="W2462" t="n">
        <v>6.85</v>
      </c>
      <c r="X2462" t="n">
        <v>1.07</v>
      </c>
      <c r="Y2462" t="n">
        <v>1</v>
      </c>
      <c r="Z2462" t="n">
        <v>10</v>
      </c>
    </row>
    <row r="2463">
      <c r="A2463" t="n">
        <v>18</v>
      </c>
      <c r="B2463" t="n">
        <v>65</v>
      </c>
      <c r="C2463" t="inlineStr">
        <is>
          <t xml:space="preserve">CONCLUIDO	</t>
        </is>
      </c>
      <c r="D2463" t="n">
        <v>3.5826</v>
      </c>
      <c r="E2463" t="n">
        <v>27.91</v>
      </c>
      <c r="F2463" t="n">
        <v>24.75</v>
      </c>
      <c r="G2463" t="n">
        <v>41.25</v>
      </c>
      <c r="H2463" t="n">
        <v>0.7</v>
      </c>
      <c r="I2463" t="n">
        <v>36</v>
      </c>
      <c r="J2463" t="n">
        <v>139.28</v>
      </c>
      <c r="K2463" t="n">
        <v>46.47</v>
      </c>
      <c r="L2463" t="n">
        <v>5.5</v>
      </c>
      <c r="M2463" t="n">
        <v>34</v>
      </c>
      <c r="N2463" t="n">
        <v>22.31</v>
      </c>
      <c r="O2463" t="n">
        <v>17411.27</v>
      </c>
      <c r="P2463" t="n">
        <v>265.04</v>
      </c>
      <c r="Q2463" t="n">
        <v>452.7</v>
      </c>
      <c r="R2463" t="n">
        <v>95.69</v>
      </c>
      <c r="S2463" t="n">
        <v>57.64</v>
      </c>
      <c r="T2463" t="n">
        <v>16802.43</v>
      </c>
      <c r="U2463" t="n">
        <v>0.6</v>
      </c>
      <c r="V2463" t="n">
        <v>0.86</v>
      </c>
      <c r="W2463" t="n">
        <v>6.86</v>
      </c>
      <c r="X2463" t="n">
        <v>1.03</v>
      </c>
      <c r="Y2463" t="n">
        <v>1</v>
      </c>
      <c r="Z2463" t="n">
        <v>10</v>
      </c>
    </row>
    <row r="2464">
      <c r="A2464" t="n">
        <v>19</v>
      </c>
      <c r="B2464" t="n">
        <v>65</v>
      </c>
      <c r="C2464" t="inlineStr">
        <is>
          <t xml:space="preserve">CONCLUIDO	</t>
        </is>
      </c>
      <c r="D2464" t="n">
        <v>3.6015</v>
      </c>
      <c r="E2464" t="n">
        <v>27.77</v>
      </c>
      <c r="F2464" t="n">
        <v>24.66</v>
      </c>
      <c r="G2464" t="n">
        <v>43.52</v>
      </c>
      <c r="H2464" t="n">
        <v>0.73</v>
      </c>
      <c r="I2464" t="n">
        <v>34</v>
      </c>
      <c r="J2464" t="n">
        <v>139.61</v>
      </c>
      <c r="K2464" t="n">
        <v>46.47</v>
      </c>
      <c r="L2464" t="n">
        <v>5.75</v>
      </c>
      <c r="M2464" t="n">
        <v>32</v>
      </c>
      <c r="N2464" t="n">
        <v>22.4</v>
      </c>
      <c r="O2464" t="n">
        <v>17453.1</v>
      </c>
      <c r="P2464" t="n">
        <v>263.36</v>
      </c>
      <c r="Q2464" t="n">
        <v>452.63</v>
      </c>
      <c r="R2464" t="n">
        <v>92.86</v>
      </c>
      <c r="S2464" t="n">
        <v>57.64</v>
      </c>
      <c r="T2464" t="n">
        <v>15397.56</v>
      </c>
      <c r="U2464" t="n">
        <v>0.62</v>
      </c>
      <c r="V2464" t="n">
        <v>0.86</v>
      </c>
      <c r="W2464" t="n">
        <v>6.84</v>
      </c>
      <c r="X2464" t="n">
        <v>0.93</v>
      </c>
      <c r="Y2464" t="n">
        <v>1</v>
      </c>
      <c r="Z2464" t="n">
        <v>10</v>
      </c>
    </row>
    <row r="2465">
      <c r="A2465" t="n">
        <v>20</v>
      </c>
      <c r="B2465" t="n">
        <v>65</v>
      </c>
      <c r="C2465" t="inlineStr">
        <is>
          <t xml:space="preserve">CONCLUIDO	</t>
        </is>
      </c>
      <c r="D2465" t="n">
        <v>3.6075</v>
      </c>
      <c r="E2465" t="n">
        <v>27.72</v>
      </c>
      <c r="F2465" t="n">
        <v>24.64</v>
      </c>
      <c r="G2465" t="n">
        <v>44.8</v>
      </c>
      <c r="H2465" t="n">
        <v>0.76</v>
      </c>
      <c r="I2465" t="n">
        <v>33</v>
      </c>
      <c r="J2465" t="n">
        <v>139.95</v>
      </c>
      <c r="K2465" t="n">
        <v>46.47</v>
      </c>
      <c r="L2465" t="n">
        <v>6</v>
      </c>
      <c r="M2465" t="n">
        <v>31</v>
      </c>
      <c r="N2465" t="n">
        <v>22.49</v>
      </c>
      <c r="O2465" t="n">
        <v>17494.97</v>
      </c>
      <c r="P2465" t="n">
        <v>262.92</v>
      </c>
      <c r="Q2465" t="n">
        <v>452.61</v>
      </c>
      <c r="R2465" t="n">
        <v>92.06999999999999</v>
      </c>
      <c r="S2465" t="n">
        <v>57.64</v>
      </c>
      <c r="T2465" t="n">
        <v>15009.91</v>
      </c>
      <c r="U2465" t="n">
        <v>0.63</v>
      </c>
      <c r="V2465" t="n">
        <v>0.86</v>
      </c>
      <c r="W2465" t="n">
        <v>6.85</v>
      </c>
      <c r="X2465" t="n">
        <v>0.92</v>
      </c>
      <c r="Y2465" t="n">
        <v>1</v>
      </c>
      <c r="Z2465" t="n">
        <v>10</v>
      </c>
    </row>
    <row r="2466">
      <c r="A2466" t="n">
        <v>21</v>
      </c>
      <c r="B2466" t="n">
        <v>65</v>
      </c>
      <c r="C2466" t="inlineStr">
        <is>
          <t xml:space="preserve">CONCLUIDO	</t>
        </is>
      </c>
      <c r="D2466" t="n">
        <v>3.6202</v>
      </c>
      <c r="E2466" t="n">
        <v>27.62</v>
      </c>
      <c r="F2466" t="n">
        <v>24.6</v>
      </c>
      <c r="G2466" t="n">
        <v>47.61</v>
      </c>
      <c r="H2466" t="n">
        <v>0.79</v>
      </c>
      <c r="I2466" t="n">
        <v>31</v>
      </c>
      <c r="J2466" t="n">
        <v>140.29</v>
      </c>
      <c r="K2466" t="n">
        <v>46.47</v>
      </c>
      <c r="L2466" t="n">
        <v>6.25</v>
      </c>
      <c r="M2466" t="n">
        <v>29</v>
      </c>
      <c r="N2466" t="n">
        <v>22.58</v>
      </c>
      <c r="O2466" t="n">
        <v>17536.87</v>
      </c>
      <c r="P2466" t="n">
        <v>261.93</v>
      </c>
      <c r="Q2466" t="n">
        <v>452.68</v>
      </c>
      <c r="R2466" t="n">
        <v>90.88</v>
      </c>
      <c r="S2466" t="n">
        <v>57.64</v>
      </c>
      <c r="T2466" t="n">
        <v>14423.96</v>
      </c>
      <c r="U2466" t="n">
        <v>0.63</v>
      </c>
      <c r="V2466" t="n">
        <v>0.86</v>
      </c>
      <c r="W2466" t="n">
        <v>6.84</v>
      </c>
      <c r="X2466" t="n">
        <v>0.87</v>
      </c>
      <c r="Y2466" t="n">
        <v>1</v>
      </c>
      <c r="Z2466" t="n">
        <v>10</v>
      </c>
    </row>
    <row r="2467">
      <c r="A2467" t="n">
        <v>22</v>
      </c>
      <c r="B2467" t="n">
        <v>65</v>
      </c>
      <c r="C2467" t="inlineStr">
        <is>
          <t xml:space="preserve">CONCLUIDO	</t>
        </is>
      </c>
      <c r="D2467" t="n">
        <v>3.6289</v>
      </c>
      <c r="E2467" t="n">
        <v>27.56</v>
      </c>
      <c r="F2467" t="n">
        <v>24.56</v>
      </c>
      <c r="G2467" t="n">
        <v>49.12</v>
      </c>
      <c r="H2467" t="n">
        <v>0.82</v>
      </c>
      <c r="I2467" t="n">
        <v>30</v>
      </c>
      <c r="J2467" t="n">
        <v>140.63</v>
      </c>
      <c r="K2467" t="n">
        <v>46.47</v>
      </c>
      <c r="L2467" t="n">
        <v>6.5</v>
      </c>
      <c r="M2467" t="n">
        <v>28</v>
      </c>
      <c r="N2467" t="n">
        <v>22.67</v>
      </c>
      <c r="O2467" t="n">
        <v>17578.8</v>
      </c>
      <c r="P2467" t="n">
        <v>261.13</v>
      </c>
      <c r="Q2467" t="n">
        <v>452.62</v>
      </c>
      <c r="R2467" t="n">
        <v>89.53</v>
      </c>
      <c r="S2467" t="n">
        <v>57.64</v>
      </c>
      <c r="T2467" t="n">
        <v>13754.9</v>
      </c>
      <c r="U2467" t="n">
        <v>0.64</v>
      </c>
      <c r="V2467" t="n">
        <v>0.86</v>
      </c>
      <c r="W2467" t="n">
        <v>6.84</v>
      </c>
      <c r="X2467" t="n">
        <v>0.83</v>
      </c>
      <c r="Y2467" t="n">
        <v>1</v>
      </c>
      <c r="Z2467" t="n">
        <v>10</v>
      </c>
    </row>
    <row r="2468">
      <c r="A2468" t="n">
        <v>23</v>
      </c>
      <c r="B2468" t="n">
        <v>65</v>
      </c>
      <c r="C2468" t="inlineStr">
        <is>
          <t xml:space="preserve">CONCLUIDO	</t>
        </is>
      </c>
      <c r="D2468" t="n">
        <v>3.6351</v>
      </c>
      <c r="E2468" t="n">
        <v>27.51</v>
      </c>
      <c r="F2468" t="n">
        <v>24.54</v>
      </c>
      <c r="G2468" t="n">
        <v>50.77</v>
      </c>
      <c r="H2468" t="n">
        <v>0.85</v>
      </c>
      <c r="I2468" t="n">
        <v>29</v>
      </c>
      <c r="J2468" t="n">
        <v>140.97</v>
      </c>
      <c r="K2468" t="n">
        <v>46.47</v>
      </c>
      <c r="L2468" t="n">
        <v>6.75</v>
      </c>
      <c r="M2468" t="n">
        <v>27</v>
      </c>
      <c r="N2468" t="n">
        <v>22.76</v>
      </c>
      <c r="O2468" t="n">
        <v>17620.76</v>
      </c>
      <c r="P2468" t="n">
        <v>260.14</v>
      </c>
      <c r="Q2468" t="n">
        <v>452.59</v>
      </c>
      <c r="R2468" t="n">
        <v>89.14</v>
      </c>
      <c r="S2468" t="n">
        <v>57.64</v>
      </c>
      <c r="T2468" t="n">
        <v>13560.56</v>
      </c>
      <c r="U2468" t="n">
        <v>0.65</v>
      </c>
      <c r="V2468" t="n">
        <v>0.86</v>
      </c>
      <c r="W2468" t="n">
        <v>6.84</v>
      </c>
      <c r="X2468" t="n">
        <v>0.82</v>
      </c>
      <c r="Y2468" t="n">
        <v>1</v>
      </c>
      <c r="Z2468" t="n">
        <v>10</v>
      </c>
    </row>
    <row r="2469">
      <c r="A2469" t="n">
        <v>24</v>
      </c>
      <c r="B2469" t="n">
        <v>65</v>
      </c>
      <c r="C2469" t="inlineStr">
        <is>
          <t xml:space="preserve">CONCLUIDO	</t>
        </is>
      </c>
      <c r="D2469" t="n">
        <v>3.6451</v>
      </c>
      <c r="E2469" t="n">
        <v>27.43</v>
      </c>
      <c r="F2469" t="n">
        <v>24.49</v>
      </c>
      <c r="G2469" t="n">
        <v>52.48</v>
      </c>
      <c r="H2469" t="n">
        <v>0.88</v>
      </c>
      <c r="I2469" t="n">
        <v>28</v>
      </c>
      <c r="J2469" t="n">
        <v>141.31</v>
      </c>
      <c r="K2469" t="n">
        <v>46.47</v>
      </c>
      <c r="L2469" t="n">
        <v>7</v>
      </c>
      <c r="M2469" t="n">
        <v>26</v>
      </c>
      <c r="N2469" t="n">
        <v>22.85</v>
      </c>
      <c r="O2469" t="n">
        <v>17662.75</v>
      </c>
      <c r="P2469" t="n">
        <v>259.17</v>
      </c>
      <c r="Q2469" t="n">
        <v>452.61</v>
      </c>
      <c r="R2469" t="n">
        <v>86.98</v>
      </c>
      <c r="S2469" t="n">
        <v>57.64</v>
      </c>
      <c r="T2469" t="n">
        <v>12488.71</v>
      </c>
      <c r="U2469" t="n">
        <v>0.66</v>
      </c>
      <c r="V2469" t="n">
        <v>0.87</v>
      </c>
      <c r="W2469" t="n">
        <v>6.85</v>
      </c>
      <c r="X2469" t="n">
        <v>0.77</v>
      </c>
      <c r="Y2469" t="n">
        <v>1</v>
      </c>
      <c r="Z2469" t="n">
        <v>10</v>
      </c>
    </row>
    <row r="2470">
      <c r="A2470" t="n">
        <v>25</v>
      </c>
      <c r="B2470" t="n">
        <v>65</v>
      </c>
      <c r="C2470" t="inlineStr">
        <is>
          <t xml:space="preserve">CONCLUIDO	</t>
        </is>
      </c>
      <c r="D2470" t="n">
        <v>3.6527</v>
      </c>
      <c r="E2470" t="n">
        <v>27.38</v>
      </c>
      <c r="F2470" t="n">
        <v>24.46</v>
      </c>
      <c r="G2470" t="n">
        <v>54.36</v>
      </c>
      <c r="H2470" t="n">
        <v>0.91</v>
      </c>
      <c r="I2470" t="n">
        <v>27</v>
      </c>
      <c r="J2470" t="n">
        <v>141.66</v>
      </c>
      <c r="K2470" t="n">
        <v>46.47</v>
      </c>
      <c r="L2470" t="n">
        <v>7.25</v>
      </c>
      <c r="M2470" t="n">
        <v>25</v>
      </c>
      <c r="N2470" t="n">
        <v>22.94</v>
      </c>
      <c r="O2470" t="n">
        <v>17704.77</v>
      </c>
      <c r="P2470" t="n">
        <v>258.39</v>
      </c>
      <c r="Q2470" t="n">
        <v>452.6</v>
      </c>
      <c r="R2470" t="n">
        <v>86.29000000000001</v>
      </c>
      <c r="S2470" t="n">
        <v>57.64</v>
      </c>
      <c r="T2470" t="n">
        <v>12148.43</v>
      </c>
      <c r="U2470" t="n">
        <v>0.67</v>
      </c>
      <c r="V2470" t="n">
        <v>0.87</v>
      </c>
      <c r="W2470" t="n">
        <v>6.84</v>
      </c>
      <c r="X2470" t="n">
        <v>0.74</v>
      </c>
      <c r="Y2470" t="n">
        <v>1</v>
      </c>
      <c r="Z2470" t="n">
        <v>10</v>
      </c>
    </row>
    <row r="2471">
      <c r="A2471" t="n">
        <v>26</v>
      </c>
      <c r="B2471" t="n">
        <v>65</v>
      </c>
      <c r="C2471" t="inlineStr">
        <is>
          <t xml:space="preserve">CONCLUIDO	</t>
        </is>
      </c>
      <c r="D2471" t="n">
        <v>3.6575</v>
      </c>
      <c r="E2471" t="n">
        <v>27.34</v>
      </c>
      <c r="F2471" t="n">
        <v>24.45</v>
      </c>
      <c r="G2471" t="n">
        <v>56.43</v>
      </c>
      <c r="H2471" t="n">
        <v>0.93</v>
      </c>
      <c r="I2471" t="n">
        <v>26</v>
      </c>
      <c r="J2471" t="n">
        <v>142</v>
      </c>
      <c r="K2471" t="n">
        <v>46.47</v>
      </c>
      <c r="L2471" t="n">
        <v>7.5</v>
      </c>
      <c r="M2471" t="n">
        <v>24</v>
      </c>
      <c r="N2471" t="n">
        <v>23.03</v>
      </c>
      <c r="O2471" t="n">
        <v>17746.83</v>
      </c>
      <c r="P2471" t="n">
        <v>257.81</v>
      </c>
      <c r="Q2471" t="n">
        <v>452.59</v>
      </c>
      <c r="R2471" t="n">
        <v>86.09</v>
      </c>
      <c r="S2471" t="n">
        <v>57.64</v>
      </c>
      <c r="T2471" t="n">
        <v>12055.24</v>
      </c>
      <c r="U2471" t="n">
        <v>0.67</v>
      </c>
      <c r="V2471" t="n">
        <v>0.87</v>
      </c>
      <c r="W2471" t="n">
        <v>6.84</v>
      </c>
      <c r="X2471" t="n">
        <v>0.73</v>
      </c>
      <c r="Y2471" t="n">
        <v>1</v>
      </c>
      <c r="Z2471" t="n">
        <v>10</v>
      </c>
    </row>
    <row r="2472">
      <c r="A2472" t="n">
        <v>27</v>
      </c>
      <c r="B2472" t="n">
        <v>65</v>
      </c>
      <c r="C2472" t="inlineStr">
        <is>
          <t xml:space="preserve">CONCLUIDO	</t>
        </is>
      </c>
      <c r="D2472" t="n">
        <v>3.6632</v>
      </c>
      <c r="E2472" t="n">
        <v>27.3</v>
      </c>
      <c r="F2472" t="n">
        <v>24.44</v>
      </c>
      <c r="G2472" t="n">
        <v>58.65</v>
      </c>
      <c r="H2472" t="n">
        <v>0.96</v>
      </c>
      <c r="I2472" t="n">
        <v>25</v>
      </c>
      <c r="J2472" t="n">
        <v>142.34</v>
      </c>
      <c r="K2472" t="n">
        <v>46.47</v>
      </c>
      <c r="L2472" t="n">
        <v>7.75</v>
      </c>
      <c r="M2472" t="n">
        <v>23</v>
      </c>
      <c r="N2472" t="n">
        <v>23.12</v>
      </c>
      <c r="O2472" t="n">
        <v>17788.92</v>
      </c>
      <c r="P2472" t="n">
        <v>257.26</v>
      </c>
      <c r="Q2472" t="n">
        <v>452.59</v>
      </c>
      <c r="R2472" t="n">
        <v>85.54000000000001</v>
      </c>
      <c r="S2472" t="n">
        <v>57.64</v>
      </c>
      <c r="T2472" t="n">
        <v>11782.02</v>
      </c>
      <c r="U2472" t="n">
        <v>0.67</v>
      </c>
      <c r="V2472" t="n">
        <v>0.87</v>
      </c>
      <c r="W2472" t="n">
        <v>6.84</v>
      </c>
      <c r="X2472" t="n">
        <v>0.71</v>
      </c>
      <c r="Y2472" t="n">
        <v>1</v>
      </c>
      <c r="Z2472" t="n">
        <v>10</v>
      </c>
    </row>
    <row r="2473">
      <c r="A2473" t="n">
        <v>28</v>
      </c>
      <c r="B2473" t="n">
        <v>65</v>
      </c>
      <c r="C2473" t="inlineStr">
        <is>
          <t xml:space="preserve">CONCLUIDO	</t>
        </is>
      </c>
      <c r="D2473" t="n">
        <v>3.6757</v>
      </c>
      <c r="E2473" t="n">
        <v>27.21</v>
      </c>
      <c r="F2473" t="n">
        <v>24.37</v>
      </c>
      <c r="G2473" t="n">
        <v>60.93</v>
      </c>
      <c r="H2473" t="n">
        <v>0.99</v>
      </c>
      <c r="I2473" t="n">
        <v>24</v>
      </c>
      <c r="J2473" t="n">
        <v>142.68</v>
      </c>
      <c r="K2473" t="n">
        <v>46.47</v>
      </c>
      <c r="L2473" t="n">
        <v>8</v>
      </c>
      <c r="M2473" t="n">
        <v>22</v>
      </c>
      <c r="N2473" t="n">
        <v>23.21</v>
      </c>
      <c r="O2473" t="n">
        <v>17831.04</v>
      </c>
      <c r="P2473" t="n">
        <v>256.18</v>
      </c>
      <c r="Q2473" t="n">
        <v>452.64</v>
      </c>
      <c r="R2473" t="n">
        <v>83.48999999999999</v>
      </c>
      <c r="S2473" t="n">
        <v>57.64</v>
      </c>
      <c r="T2473" t="n">
        <v>10763.74</v>
      </c>
      <c r="U2473" t="n">
        <v>0.6899999999999999</v>
      </c>
      <c r="V2473" t="n">
        <v>0.87</v>
      </c>
      <c r="W2473" t="n">
        <v>6.83</v>
      </c>
      <c r="X2473" t="n">
        <v>0.65</v>
      </c>
      <c r="Y2473" t="n">
        <v>1</v>
      </c>
      <c r="Z2473" t="n">
        <v>10</v>
      </c>
    </row>
    <row r="2474">
      <c r="A2474" t="n">
        <v>29</v>
      </c>
      <c r="B2474" t="n">
        <v>65</v>
      </c>
      <c r="C2474" t="inlineStr">
        <is>
          <t xml:space="preserve">CONCLUIDO	</t>
        </is>
      </c>
      <c r="D2474" t="n">
        <v>3.6735</v>
      </c>
      <c r="E2474" t="n">
        <v>27.22</v>
      </c>
      <c r="F2474" t="n">
        <v>24.39</v>
      </c>
      <c r="G2474" t="n">
        <v>60.97</v>
      </c>
      <c r="H2474" t="n">
        <v>1.02</v>
      </c>
      <c r="I2474" t="n">
        <v>24</v>
      </c>
      <c r="J2474" t="n">
        <v>143.02</v>
      </c>
      <c r="K2474" t="n">
        <v>46.47</v>
      </c>
      <c r="L2474" t="n">
        <v>8.25</v>
      </c>
      <c r="M2474" t="n">
        <v>22</v>
      </c>
      <c r="N2474" t="n">
        <v>23.3</v>
      </c>
      <c r="O2474" t="n">
        <v>17873.19</v>
      </c>
      <c r="P2474" t="n">
        <v>255.5</v>
      </c>
      <c r="Q2474" t="n">
        <v>452.62</v>
      </c>
      <c r="R2474" t="n">
        <v>84.03</v>
      </c>
      <c r="S2474" t="n">
        <v>57.64</v>
      </c>
      <c r="T2474" t="n">
        <v>11033.19</v>
      </c>
      <c r="U2474" t="n">
        <v>0.6899999999999999</v>
      </c>
      <c r="V2474" t="n">
        <v>0.87</v>
      </c>
      <c r="W2474" t="n">
        <v>6.83</v>
      </c>
      <c r="X2474" t="n">
        <v>0.66</v>
      </c>
      <c r="Y2474" t="n">
        <v>1</v>
      </c>
      <c r="Z2474" t="n">
        <v>10</v>
      </c>
    </row>
    <row r="2475">
      <c r="A2475" t="n">
        <v>30</v>
      </c>
      <c r="B2475" t="n">
        <v>65</v>
      </c>
      <c r="C2475" t="inlineStr">
        <is>
          <t xml:space="preserve">CONCLUIDO	</t>
        </is>
      </c>
      <c r="D2475" t="n">
        <v>3.6846</v>
      </c>
      <c r="E2475" t="n">
        <v>27.14</v>
      </c>
      <c r="F2475" t="n">
        <v>24.33</v>
      </c>
      <c r="G2475" t="n">
        <v>63.48</v>
      </c>
      <c r="H2475" t="n">
        <v>1.05</v>
      </c>
      <c r="I2475" t="n">
        <v>23</v>
      </c>
      <c r="J2475" t="n">
        <v>143.36</v>
      </c>
      <c r="K2475" t="n">
        <v>46.47</v>
      </c>
      <c r="L2475" t="n">
        <v>8.5</v>
      </c>
      <c r="M2475" t="n">
        <v>21</v>
      </c>
      <c r="N2475" t="n">
        <v>23.4</v>
      </c>
      <c r="O2475" t="n">
        <v>17915.37</v>
      </c>
      <c r="P2475" t="n">
        <v>254.54</v>
      </c>
      <c r="Q2475" t="n">
        <v>452.56</v>
      </c>
      <c r="R2475" t="n">
        <v>82.23999999999999</v>
      </c>
      <c r="S2475" t="n">
        <v>57.64</v>
      </c>
      <c r="T2475" t="n">
        <v>10141.31</v>
      </c>
      <c r="U2475" t="n">
        <v>0.7</v>
      </c>
      <c r="V2475" t="n">
        <v>0.87</v>
      </c>
      <c r="W2475" t="n">
        <v>6.83</v>
      </c>
      <c r="X2475" t="n">
        <v>0.61</v>
      </c>
      <c r="Y2475" t="n">
        <v>1</v>
      </c>
      <c r="Z2475" t="n">
        <v>10</v>
      </c>
    </row>
    <row r="2476">
      <c r="A2476" t="n">
        <v>31</v>
      </c>
      <c r="B2476" t="n">
        <v>65</v>
      </c>
      <c r="C2476" t="inlineStr">
        <is>
          <t xml:space="preserve">CONCLUIDO	</t>
        </is>
      </c>
      <c r="D2476" t="n">
        <v>3.6904</v>
      </c>
      <c r="E2476" t="n">
        <v>27.1</v>
      </c>
      <c r="F2476" t="n">
        <v>24.32</v>
      </c>
      <c r="G2476" t="n">
        <v>66.31999999999999</v>
      </c>
      <c r="H2476" t="n">
        <v>1.08</v>
      </c>
      <c r="I2476" t="n">
        <v>22</v>
      </c>
      <c r="J2476" t="n">
        <v>143.7</v>
      </c>
      <c r="K2476" t="n">
        <v>46.47</v>
      </c>
      <c r="L2476" t="n">
        <v>8.75</v>
      </c>
      <c r="M2476" t="n">
        <v>20</v>
      </c>
      <c r="N2476" t="n">
        <v>23.49</v>
      </c>
      <c r="O2476" t="n">
        <v>17957.59</v>
      </c>
      <c r="P2476" t="n">
        <v>254.13</v>
      </c>
      <c r="Q2476" t="n">
        <v>452.57</v>
      </c>
      <c r="R2476" t="n">
        <v>81.56</v>
      </c>
      <c r="S2476" t="n">
        <v>57.64</v>
      </c>
      <c r="T2476" t="n">
        <v>9806.23</v>
      </c>
      <c r="U2476" t="n">
        <v>0.71</v>
      </c>
      <c r="V2476" t="n">
        <v>0.87</v>
      </c>
      <c r="W2476" t="n">
        <v>6.83</v>
      </c>
      <c r="X2476" t="n">
        <v>0.59</v>
      </c>
      <c r="Y2476" t="n">
        <v>1</v>
      </c>
      <c r="Z2476" t="n">
        <v>10</v>
      </c>
    </row>
    <row r="2477">
      <c r="A2477" t="n">
        <v>32</v>
      </c>
      <c r="B2477" t="n">
        <v>65</v>
      </c>
      <c r="C2477" t="inlineStr">
        <is>
          <t xml:space="preserve">CONCLUIDO	</t>
        </is>
      </c>
      <c r="D2477" t="n">
        <v>3.6899</v>
      </c>
      <c r="E2477" t="n">
        <v>27.1</v>
      </c>
      <c r="F2477" t="n">
        <v>24.32</v>
      </c>
      <c r="G2477" t="n">
        <v>66.33</v>
      </c>
      <c r="H2477" t="n">
        <v>1.11</v>
      </c>
      <c r="I2477" t="n">
        <v>22</v>
      </c>
      <c r="J2477" t="n">
        <v>144.05</v>
      </c>
      <c r="K2477" t="n">
        <v>46.47</v>
      </c>
      <c r="L2477" t="n">
        <v>9</v>
      </c>
      <c r="M2477" t="n">
        <v>20</v>
      </c>
      <c r="N2477" t="n">
        <v>23.58</v>
      </c>
      <c r="O2477" t="n">
        <v>17999.83</v>
      </c>
      <c r="P2477" t="n">
        <v>253.43</v>
      </c>
      <c r="Q2477" t="n">
        <v>452.58</v>
      </c>
      <c r="R2477" t="n">
        <v>81.92</v>
      </c>
      <c r="S2477" t="n">
        <v>57.64</v>
      </c>
      <c r="T2477" t="n">
        <v>9989.59</v>
      </c>
      <c r="U2477" t="n">
        <v>0.7</v>
      </c>
      <c r="V2477" t="n">
        <v>0.87</v>
      </c>
      <c r="W2477" t="n">
        <v>6.83</v>
      </c>
      <c r="X2477" t="n">
        <v>0.6</v>
      </c>
      <c r="Y2477" t="n">
        <v>1</v>
      </c>
      <c r="Z2477" t="n">
        <v>10</v>
      </c>
    </row>
    <row r="2478">
      <c r="A2478" t="n">
        <v>33</v>
      </c>
      <c r="B2478" t="n">
        <v>65</v>
      </c>
      <c r="C2478" t="inlineStr">
        <is>
          <t xml:space="preserve">CONCLUIDO	</t>
        </is>
      </c>
      <c r="D2478" t="n">
        <v>3.6975</v>
      </c>
      <c r="E2478" t="n">
        <v>27.05</v>
      </c>
      <c r="F2478" t="n">
        <v>24.29</v>
      </c>
      <c r="G2478" t="n">
        <v>69.41</v>
      </c>
      <c r="H2478" t="n">
        <v>1.13</v>
      </c>
      <c r="I2478" t="n">
        <v>21</v>
      </c>
      <c r="J2478" t="n">
        <v>144.39</v>
      </c>
      <c r="K2478" t="n">
        <v>46.47</v>
      </c>
      <c r="L2478" t="n">
        <v>9.25</v>
      </c>
      <c r="M2478" t="n">
        <v>19</v>
      </c>
      <c r="N2478" t="n">
        <v>23.67</v>
      </c>
      <c r="O2478" t="n">
        <v>18042.12</v>
      </c>
      <c r="P2478" t="n">
        <v>252.93</v>
      </c>
      <c r="Q2478" t="n">
        <v>452.59</v>
      </c>
      <c r="R2478" t="n">
        <v>80.76000000000001</v>
      </c>
      <c r="S2478" t="n">
        <v>57.64</v>
      </c>
      <c r="T2478" t="n">
        <v>9411.389999999999</v>
      </c>
      <c r="U2478" t="n">
        <v>0.71</v>
      </c>
      <c r="V2478" t="n">
        <v>0.87</v>
      </c>
      <c r="W2478" t="n">
        <v>6.83</v>
      </c>
      <c r="X2478" t="n">
        <v>0.57</v>
      </c>
      <c r="Y2478" t="n">
        <v>1</v>
      </c>
      <c r="Z2478" t="n">
        <v>10</v>
      </c>
    </row>
    <row r="2479">
      <c r="A2479" t="n">
        <v>34</v>
      </c>
      <c r="B2479" t="n">
        <v>65</v>
      </c>
      <c r="C2479" t="inlineStr">
        <is>
          <t xml:space="preserve">CONCLUIDO	</t>
        </is>
      </c>
      <c r="D2479" t="n">
        <v>3.7052</v>
      </c>
      <c r="E2479" t="n">
        <v>26.99</v>
      </c>
      <c r="F2479" t="n">
        <v>24.26</v>
      </c>
      <c r="G2479" t="n">
        <v>72.79000000000001</v>
      </c>
      <c r="H2479" t="n">
        <v>1.16</v>
      </c>
      <c r="I2479" t="n">
        <v>20</v>
      </c>
      <c r="J2479" t="n">
        <v>144.73</v>
      </c>
      <c r="K2479" t="n">
        <v>46.47</v>
      </c>
      <c r="L2479" t="n">
        <v>9.5</v>
      </c>
      <c r="M2479" t="n">
        <v>18</v>
      </c>
      <c r="N2479" t="n">
        <v>23.77</v>
      </c>
      <c r="O2479" t="n">
        <v>18084.43</v>
      </c>
      <c r="P2479" t="n">
        <v>251.4</v>
      </c>
      <c r="Q2479" t="n">
        <v>452.6</v>
      </c>
      <c r="R2479" t="n">
        <v>80.03</v>
      </c>
      <c r="S2479" t="n">
        <v>57.64</v>
      </c>
      <c r="T2479" t="n">
        <v>9052.709999999999</v>
      </c>
      <c r="U2479" t="n">
        <v>0.72</v>
      </c>
      <c r="V2479" t="n">
        <v>0.87</v>
      </c>
      <c r="W2479" t="n">
        <v>6.82</v>
      </c>
      <c r="X2479" t="n">
        <v>0.54</v>
      </c>
      <c r="Y2479" t="n">
        <v>1</v>
      </c>
      <c r="Z2479" t="n">
        <v>10</v>
      </c>
    </row>
    <row r="2480">
      <c r="A2480" t="n">
        <v>35</v>
      </c>
      <c r="B2480" t="n">
        <v>65</v>
      </c>
      <c r="C2480" t="inlineStr">
        <is>
          <t xml:space="preserve">CONCLUIDO	</t>
        </is>
      </c>
      <c r="D2480" t="n">
        <v>3.7047</v>
      </c>
      <c r="E2480" t="n">
        <v>26.99</v>
      </c>
      <c r="F2480" t="n">
        <v>24.27</v>
      </c>
      <c r="G2480" t="n">
        <v>72.81</v>
      </c>
      <c r="H2480" t="n">
        <v>1.19</v>
      </c>
      <c r="I2480" t="n">
        <v>20</v>
      </c>
      <c r="J2480" t="n">
        <v>145.08</v>
      </c>
      <c r="K2480" t="n">
        <v>46.47</v>
      </c>
      <c r="L2480" t="n">
        <v>9.75</v>
      </c>
      <c r="M2480" t="n">
        <v>18</v>
      </c>
      <c r="N2480" t="n">
        <v>23.86</v>
      </c>
      <c r="O2480" t="n">
        <v>18126.77</v>
      </c>
      <c r="P2480" t="n">
        <v>251.77</v>
      </c>
      <c r="Q2480" t="n">
        <v>452.63</v>
      </c>
      <c r="R2480" t="n">
        <v>80.11</v>
      </c>
      <c r="S2480" t="n">
        <v>57.64</v>
      </c>
      <c r="T2480" t="n">
        <v>9095.280000000001</v>
      </c>
      <c r="U2480" t="n">
        <v>0.72</v>
      </c>
      <c r="V2480" t="n">
        <v>0.87</v>
      </c>
      <c r="W2480" t="n">
        <v>6.82</v>
      </c>
      <c r="X2480" t="n">
        <v>0.54</v>
      </c>
      <c r="Y2480" t="n">
        <v>1</v>
      </c>
      <c r="Z2480" t="n">
        <v>10</v>
      </c>
    </row>
    <row r="2481">
      <c r="A2481" t="n">
        <v>36</v>
      </c>
      <c r="B2481" t="n">
        <v>65</v>
      </c>
      <c r="C2481" t="inlineStr">
        <is>
          <t xml:space="preserve">CONCLUIDO	</t>
        </is>
      </c>
      <c r="D2481" t="n">
        <v>3.7099</v>
      </c>
      <c r="E2481" t="n">
        <v>26.95</v>
      </c>
      <c r="F2481" t="n">
        <v>24.26</v>
      </c>
      <c r="G2481" t="n">
        <v>76.59999999999999</v>
      </c>
      <c r="H2481" t="n">
        <v>1.22</v>
      </c>
      <c r="I2481" t="n">
        <v>19</v>
      </c>
      <c r="J2481" t="n">
        <v>145.42</v>
      </c>
      <c r="K2481" t="n">
        <v>46.47</v>
      </c>
      <c r="L2481" t="n">
        <v>10</v>
      </c>
      <c r="M2481" t="n">
        <v>17</v>
      </c>
      <c r="N2481" t="n">
        <v>23.95</v>
      </c>
      <c r="O2481" t="n">
        <v>18169.15</v>
      </c>
      <c r="P2481" t="n">
        <v>250.14</v>
      </c>
      <c r="Q2481" t="n">
        <v>452.69</v>
      </c>
      <c r="R2481" t="n">
        <v>79.5</v>
      </c>
      <c r="S2481" t="n">
        <v>57.64</v>
      </c>
      <c r="T2481" t="n">
        <v>8795.450000000001</v>
      </c>
      <c r="U2481" t="n">
        <v>0.73</v>
      </c>
      <c r="V2481" t="n">
        <v>0.87</v>
      </c>
      <c r="W2481" t="n">
        <v>6.83</v>
      </c>
      <c r="X2481" t="n">
        <v>0.53</v>
      </c>
      <c r="Y2481" t="n">
        <v>1</v>
      </c>
      <c r="Z2481" t="n">
        <v>10</v>
      </c>
    </row>
    <row r="2482">
      <c r="A2482" t="n">
        <v>37</v>
      </c>
      <c r="B2482" t="n">
        <v>65</v>
      </c>
      <c r="C2482" t="inlineStr">
        <is>
          <t xml:space="preserve">CONCLUIDO	</t>
        </is>
      </c>
      <c r="D2482" t="n">
        <v>3.7121</v>
      </c>
      <c r="E2482" t="n">
        <v>26.94</v>
      </c>
      <c r="F2482" t="n">
        <v>24.24</v>
      </c>
      <c r="G2482" t="n">
        <v>76.55</v>
      </c>
      <c r="H2482" t="n">
        <v>1.24</v>
      </c>
      <c r="I2482" t="n">
        <v>19</v>
      </c>
      <c r="J2482" t="n">
        <v>145.76</v>
      </c>
      <c r="K2482" t="n">
        <v>46.47</v>
      </c>
      <c r="L2482" t="n">
        <v>10.25</v>
      </c>
      <c r="M2482" t="n">
        <v>17</v>
      </c>
      <c r="N2482" t="n">
        <v>24.05</v>
      </c>
      <c r="O2482" t="n">
        <v>18211.56</v>
      </c>
      <c r="P2482" t="n">
        <v>250.01</v>
      </c>
      <c r="Q2482" t="n">
        <v>452.6</v>
      </c>
      <c r="R2482" t="n">
        <v>78.92</v>
      </c>
      <c r="S2482" t="n">
        <v>57.64</v>
      </c>
      <c r="T2482" t="n">
        <v>8501.59</v>
      </c>
      <c r="U2482" t="n">
        <v>0.73</v>
      </c>
      <c r="V2482" t="n">
        <v>0.87</v>
      </c>
      <c r="W2482" t="n">
        <v>6.83</v>
      </c>
      <c r="X2482" t="n">
        <v>0.52</v>
      </c>
      <c r="Y2482" t="n">
        <v>1</v>
      </c>
      <c r="Z2482" t="n">
        <v>10</v>
      </c>
    </row>
    <row r="2483">
      <c r="A2483" t="n">
        <v>38</v>
      </c>
      <c r="B2483" t="n">
        <v>65</v>
      </c>
      <c r="C2483" t="inlineStr">
        <is>
          <t xml:space="preserve">CONCLUIDO	</t>
        </is>
      </c>
      <c r="D2483" t="n">
        <v>3.7207</v>
      </c>
      <c r="E2483" t="n">
        <v>26.88</v>
      </c>
      <c r="F2483" t="n">
        <v>24.21</v>
      </c>
      <c r="G2483" t="n">
        <v>80.69</v>
      </c>
      <c r="H2483" t="n">
        <v>1.27</v>
      </c>
      <c r="I2483" t="n">
        <v>18</v>
      </c>
      <c r="J2483" t="n">
        <v>146.11</v>
      </c>
      <c r="K2483" t="n">
        <v>46.47</v>
      </c>
      <c r="L2483" t="n">
        <v>10.5</v>
      </c>
      <c r="M2483" t="n">
        <v>16</v>
      </c>
      <c r="N2483" t="n">
        <v>24.14</v>
      </c>
      <c r="O2483" t="n">
        <v>18254.01</v>
      </c>
      <c r="P2483" t="n">
        <v>248.95</v>
      </c>
      <c r="Q2483" t="n">
        <v>452.58</v>
      </c>
      <c r="R2483" t="n">
        <v>77.98999999999999</v>
      </c>
      <c r="S2483" t="n">
        <v>57.64</v>
      </c>
      <c r="T2483" t="n">
        <v>8044.08</v>
      </c>
      <c r="U2483" t="n">
        <v>0.74</v>
      </c>
      <c r="V2483" t="n">
        <v>0.88</v>
      </c>
      <c r="W2483" t="n">
        <v>6.82</v>
      </c>
      <c r="X2483" t="n">
        <v>0.48</v>
      </c>
      <c r="Y2483" t="n">
        <v>1</v>
      </c>
      <c r="Z2483" t="n">
        <v>10</v>
      </c>
    </row>
    <row r="2484">
      <c r="A2484" t="n">
        <v>39</v>
      </c>
      <c r="B2484" t="n">
        <v>65</v>
      </c>
      <c r="C2484" t="inlineStr">
        <is>
          <t xml:space="preserve">CONCLUIDO	</t>
        </is>
      </c>
      <c r="D2484" t="n">
        <v>3.7176</v>
      </c>
      <c r="E2484" t="n">
        <v>26.9</v>
      </c>
      <c r="F2484" t="n">
        <v>24.23</v>
      </c>
      <c r="G2484" t="n">
        <v>80.76000000000001</v>
      </c>
      <c r="H2484" t="n">
        <v>1.3</v>
      </c>
      <c r="I2484" t="n">
        <v>18</v>
      </c>
      <c r="J2484" t="n">
        <v>146.45</v>
      </c>
      <c r="K2484" t="n">
        <v>46.47</v>
      </c>
      <c r="L2484" t="n">
        <v>10.75</v>
      </c>
      <c r="M2484" t="n">
        <v>16</v>
      </c>
      <c r="N2484" t="n">
        <v>24.24</v>
      </c>
      <c r="O2484" t="n">
        <v>18296.48</v>
      </c>
      <c r="P2484" t="n">
        <v>249.42</v>
      </c>
      <c r="Q2484" t="n">
        <v>452.59</v>
      </c>
      <c r="R2484" t="n">
        <v>78.81999999999999</v>
      </c>
      <c r="S2484" t="n">
        <v>57.64</v>
      </c>
      <c r="T2484" t="n">
        <v>8456.969999999999</v>
      </c>
      <c r="U2484" t="n">
        <v>0.73</v>
      </c>
      <c r="V2484" t="n">
        <v>0.88</v>
      </c>
      <c r="W2484" t="n">
        <v>6.82</v>
      </c>
      <c r="X2484" t="n">
        <v>0.5</v>
      </c>
      <c r="Y2484" t="n">
        <v>1</v>
      </c>
      <c r="Z2484" t="n">
        <v>10</v>
      </c>
    </row>
    <row r="2485">
      <c r="A2485" t="n">
        <v>40</v>
      </c>
      <c r="B2485" t="n">
        <v>65</v>
      </c>
      <c r="C2485" t="inlineStr">
        <is>
          <t xml:space="preserve">CONCLUIDO	</t>
        </is>
      </c>
      <c r="D2485" t="n">
        <v>3.7207</v>
      </c>
      <c r="E2485" t="n">
        <v>26.88</v>
      </c>
      <c r="F2485" t="n">
        <v>24.21</v>
      </c>
      <c r="G2485" t="n">
        <v>80.69</v>
      </c>
      <c r="H2485" t="n">
        <v>1.33</v>
      </c>
      <c r="I2485" t="n">
        <v>18</v>
      </c>
      <c r="J2485" t="n">
        <v>146.8</v>
      </c>
      <c r="K2485" t="n">
        <v>46.47</v>
      </c>
      <c r="L2485" t="n">
        <v>11</v>
      </c>
      <c r="M2485" t="n">
        <v>16</v>
      </c>
      <c r="N2485" t="n">
        <v>24.33</v>
      </c>
      <c r="O2485" t="n">
        <v>18338.99</v>
      </c>
      <c r="P2485" t="n">
        <v>247.84</v>
      </c>
      <c r="Q2485" t="n">
        <v>452.64</v>
      </c>
      <c r="R2485" t="n">
        <v>78.11</v>
      </c>
      <c r="S2485" t="n">
        <v>57.64</v>
      </c>
      <c r="T2485" t="n">
        <v>8101.89</v>
      </c>
      <c r="U2485" t="n">
        <v>0.74</v>
      </c>
      <c r="V2485" t="n">
        <v>0.88</v>
      </c>
      <c r="W2485" t="n">
        <v>6.82</v>
      </c>
      <c r="X2485" t="n">
        <v>0.48</v>
      </c>
      <c r="Y2485" t="n">
        <v>1</v>
      </c>
      <c r="Z2485" t="n">
        <v>10</v>
      </c>
    </row>
    <row r="2486">
      <c r="A2486" t="n">
        <v>41</v>
      </c>
      <c r="B2486" t="n">
        <v>65</v>
      </c>
      <c r="C2486" t="inlineStr">
        <is>
          <t xml:space="preserve">CONCLUIDO	</t>
        </is>
      </c>
      <c r="D2486" t="n">
        <v>3.7295</v>
      </c>
      <c r="E2486" t="n">
        <v>26.81</v>
      </c>
      <c r="F2486" t="n">
        <v>24.17</v>
      </c>
      <c r="G2486" t="n">
        <v>85.31</v>
      </c>
      <c r="H2486" t="n">
        <v>1.35</v>
      </c>
      <c r="I2486" t="n">
        <v>17</v>
      </c>
      <c r="J2486" t="n">
        <v>147.14</v>
      </c>
      <c r="K2486" t="n">
        <v>46.47</v>
      </c>
      <c r="L2486" t="n">
        <v>11.25</v>
      </c>
      <c r="M2486" t="n">
        <v>15</v>
      </c>
      <c r="N2486" t="n">
        <v>24.43</v>
      </c>
      <c r="O2486" t="n">
        <v>18381.53</v>
      </c>
      <c r="P2486" t="n">
        <v>247.41</v>
      </c>
      <c r="Q2486" t="n">
        <v>452.58</v>
      </c>
      <c r="R2486" t="n">
        <v>76.94</v>
      </c>
      <c r="S2486" t="n">
        <v>57.64</v>
      </c>
      <c r="T2486" t="n">
        <v>7523.85</v>
      </c>
      <c r="U2486" t="n">
        <v>0.75</v>
      </c>
      <c r="V2486" t="n">
        <v>0.88</v>
      </c>
      <c r="W2486" t="n">
        <v>6.82</v>
      </c>
      <c r="X2486" t="n">
        <v>0.45</v>
      </c>
      <c r="Y2486" t="n">
        <v>1</v>
      </c>
      <c r="Z2486" t="n">
        <v>10</v>
      </c>
    </row>
    <row r="2487">
      <c r="A2487" t="n">
        <v>42</v>
      </c>
      <c r="B2487" t="n">
        <v>65</v>
      </c>
      <c r="C2487" t="inlineStr">
        <is>
          <t xml:space="preserve">CONCLUIDO	</t>
        </is>
      </c>
      <c r="D2487" t="n">
        <v>3.7303</v>
      </c>
      <c r="E2487" t="n">
        <v>26.81</v>
      </c>
      <c r="F2487" t="n">
        <v>24.16</v>
      </c>
      <c r="G2487" t="n">
        <v>85.29000000000001</v>
      </c>
      <c r="H2487" t="n">
        <v>1.38</v>
      </c>
      <c r="I2487" t="n">
        <v>17</v>
      </c>
      <c r="J2487" t="n">
        <v>147.49</v>
      </c>
      <c r="K2487" t="n">
        <v>46.47</v>
      </c>
      <c r="L2487" t="n">
        <v>11.5</v>
      </c>
      <c r="M2487" t="n">
        <v>15</v>
      </c>
      <c r="N2487" t="n">
        <v>24.52</v>
      </c>
      <c r="O2487" t="n">
        <v>18424.11</v>
      </c>
      <c r="P2487" t="n">
        <v>247.42</v>
      </c>
      <c r="Q2487" t="n">
        <v>452.58</v>
      </c>
      <c r="R2487" t="n">
        <v>76.79000000000001</v>
      </c>
      <c r="S2487" t="n">
        <v>57.64</v>
      </c>
      <c r="T2487" t="n">
        <v>7447.03</v>
      </c>
      <c r="U2487" t="n">
        <v>0.75</v>
      </c>
      <c r="V2487" t="n">
        <v>0.88</v>
      </c>
      <c r="W2487" t="n">
        <v>6.82</v>
      </c>
      <c r="X2487" t="n">
        <v>0.44</v>
      </c>
      <c r="Y2487" t="n">
        <v>1</v>
      </c>
      <c r="Z2487" t="n">
        <v>10</v>
      </c>
    </row>
    <row r="2488">
      <c r="A2488" t="n">
        <v>43</v>
      </c>
      <c r="B2488" t="n">
        <v>65</v>
      </c>
      <c r="C2488" t="inlineStr">
        <is>
          <t xml:space="preserve">CONCLUIDO	</t>
        </is>
      </c>
      <c r="D2488" t="n">
        <v>3.7271</v>
      </c>
      <c r="E2488" t="n">
        <v>26.83</v>
      </c>
      <c r="F2488" t="n">
        <v>24.19</v>
      </c>
      <c r="G2488" t="n">
        <v>85.37</v>
      </c>
      <c r="H2488" t="n">
        <v>1.41</v>
      </c>
      <c r="I2488" t="n">
        <v>17</v>
      </c>
      <c r="J2488" t="n">
        <v>147.83</v>
      </c>
      <c r="K2488" t="n">
        <v>46.47</v>
      </c>
      <c r="L2488" t="n">
        <v>11.75</v>
      </c>
      <c r="M2488" t="n">
        <v>15</v>
      </c>
      <c r="N2488" t="n">
        <v>24.62</v>
      </c>
      <c r="O2488" t="n">
        <v>18466.71</v>
      </c>
      <c r="P2488" t="n">
        <v>246.79</v>
      </c>
      <c r="Q2488" t="n">
        <v>452.63</v>
      </c>
      <c r="R2488" t="n">
        <v>77.69</v>
      </c>
      <c r="S2488" t="n">
        <v>57.64</v>
      </c>
      <c r="T2488" t="n">
        <v>7899.56</v>
      </c>
      <c r="U2488" t="n">
        <v>0.74</v>
      </c>
      <c r="V2488" t="n">
        <v>0.88</v>
      </c>
      <c r="W2488" t="n">
        <v>6.81</v>
      </c>
      <c r="X2488" t="n">
        <v>0.46</v>
      </c>
      <c r="Y2488" t="n">
        <v>1</v>
      </c>
      <c r="Z2488" t="n">
        <v>10</v>
      </c>
    </row>
    <row r="2489">
      <c r="A2489" t="n">
        <v>44</v>
      </c>
      <c r="B2489" t="n">
        <v>65</v>
      </c>
      <c r="C2489" t="inlineStr">
        <is>
          <t xml:space="preserve">CONCLUIDO	</t>
        </is>
      </c>
      <c r="D2489" t="n">
        <v>3.7359</v>
      </c>
      <c r="E2489" t="n">
        <v>26.77</v>
      </c>
      <c r="F2489" t="n">
        <v>24.15</v>
      </c>
      <c r="G2489" t="n">
        <v>90.56999999999999</v>
      </c>
      <c r="H2489" t="n">
        <v>1.43</v>
      </c>
      <c r="I2489" t="n">
        <v>16</v>
      </c>
      <c r="J2489" t="n">
        <v>148.18</v>
      </c>
      <c r="K2489" t="n">
        <v>46.47</v>
      </c>
      <c r="L2489" t="n">
        <v>12</v>
      </c>
      <c r="M2489" t="n">
        <v>14</v>
      </c>
      <c r="N2489" t="n">
        <v>24.71</v>
      </c>
      <c r="O2489" t="n">
        <v>18509.36</v>
      </c>
      <c r="P2489" t="n">
        <v>245.96</v>
      </c>
      <c r="Q2489" t="n">
        <v>452.58</v>
      </c>
      <c r="R2489" t="n">
        <v>76.27</v>
      </c>
      <c r="S2489" t="n">
        <v>57.64</v>
      </c>
      <c r="T2489" t="n">
        <v>7192.02</v>
      </c>
      <c r="U2489" t="n">
        <v>0.76</v>
      </c>
      <c r="V2489" t="n">
        <v>0.88</v>
      </c>
      <c r="W2489" t="n">
        <v>6.82</v>
      </c>
      <c r="X2489" t="n">
        <v>0.43</v>
      </c>
      <c r="Y2489" t="n">
        <v>1</v>
      </c>
      <c r="Z2489" t="n">
        <v>10</v>
      </c>
    </row>
    <row r="2490">
      <c r="A2490" t="n">
        <v>45</v>
      </c>
      <c r="B2490" t="n">
        <v>65</v>
      </c>
      <c r="C2490" t="inlineStr">
        <is>
          <t xml:space="preserve">CONCLUIDO	</t>
        </is>
      </c>
      <c r="D2490" t="n">
        <v>3.7329</v>
      </c>
      <c r="E2490" t="n">
        <v>26.79</v>
      </c>
      <c r="F2490" t="n">
        <v>24.17</v>
      </c>
      <c r="G2490" t="n">
        <v>90.65000000000001</v>
      </c>
      <c r="H2490" t="n">
        <v>1.46</v>
      </c>
      <c r="I2490" t="n">
        <v>16</v>
      </c>
      <c r="J2490" t="n">
        <v>148.52</v>
      </c>
      <c r="K2490" t="n">
        <v>46.47</v>
      </c>
      <c r="L2490" t="n">
        <v>12.25</v>
      </c>
      <c r="M2490" t="n">
        <v>14</v>
      </c>
      <c r="N2490" t="n">
        <v>24.81</v>
      </c>
      <c r="O2490" t="n">
        <v>18552.03</v>
      </c>
      <c r="P2490" t="n">
        <v>245.83</v>
      </c>
      <c r="Q2490" t="n">
        <v>452.65</v>
      </c>
      <c r="R2490" t="n">
        <v>76.84</v>
      </c>
      <c r="S2490" t="n">
        <v>57.64</v>
      </c>
      <c r="T2490" t="n">
        <v>7479.54</v>
      </c>
      <c r="U2490" t="n">
        <v>0.75</v>
      </c>
      <c r="V2490" t="n">
        <v>0.88</v>
      </c>
      <c r="W2490" t="n">
        <v>6.82</v>
      </c>
      <c r="X2490" t="n">
        <v>0.45</v>
      </c>
      <c r="Y2490" t="n">
        <v>1</v>
      </c>
      <c r="Z2490" t="n">
        <v>10</v>
      </c>
    </row>
    <row r="2491">
      <c r="A2491" t="n">
        <v>46</v>
      </c>
      <c r="B2491" t="n">
        <v>65</v>
      </c>
      <c r="C2491" t="inlineStr">
        <is>
          <t xml:space="preserve">CONCLUIDO	</t>
        </is>
      </c>
      <c r="D2491" t="n">
        <v>3.7413</v>
      </c>
      <c r="E2491" t="n">
        <v>26.73</v>
      </c>
      <c r="F2491" t="n">
        <v>24.14</v>
      </c>
      <c r="G2491" t="n">
        <v>96.56</v>
      </c>
      <c r="H2491" t="n">
        <v>1.49</v>
      </c>
      <c r="I2491" t="n">
        <v>15</v>
      </c>
      <c r="J2491" t="n">
        <v>148.87</v>
      </c>
      <c r="K2491" t="n">
        <v>46.47</v>
      </c>
      <c r="L2491" t="n">
        <v>12.5</v>
      </c>
      <c r="M2491" t="n">
        <v>13</v>
      </c>
      <c r="N2491" t="n">
        <v>24.9</v>
      </c>
      <c r="O2491" t="n">
        <v>18594.74</v>
      </c>
      <c r="P2491" t="n">
        <v>244.39</v>
      </c>
      <c r="Q2491" t="n">
        <v>452.59</v>
      </c>
      <c r="R2491" t="n">
        <v>75.98</v>
      </c>
      <c r="S2491" t="n">
        <v>57.64</v>
      </c>
      <c r="T2491" t="n">
        <v>7052.67</v>
      </c>
      <c r="U2491" t="n">
        <v>0.76</v>
      </c>
      <c r="V2491" t="n">
        <v>0.88</v>
      </c>
      <c r="W2491" t="n">
        <v>6.82</v>
      </c>
      <c r="X2491" t="n">
        <v>0.42</v>
      </c>
      <c r="Y2491" t="n">
        <v>1</v>
      </c>
      <c r="Z2491" t="n">
        <v>10</v>
      </c>
    </row>
    <row r="2492">
      <c r="A2492" t="n">
        <v>47</v>
      </c>
      <c r="B2492" t="n">
        <v>65</v>
      </c>
      <c r="C2492" t="inlineStr">
        <is>
          <t xml:space="preserve">CONCLUIDO	</t>
        </is>
      </c>
      <c r="D2492" t="n">
        <v>3.7427</v>
      </c>
      <c r="E2492" t="n">
        <v>26.72</v>
      </c>
      <c r="F2492" t="n">
        <v>24.13</v>
      </c>
      <c r="G2492" t="n">
        <v>96.52</v>
      </c>
      <c r="H2492" t="n">
        <v>1.51</v>
      </c>
      <c r="I2492" t="n">
        <v>15</v>
      </c>
      <c r="J2492" t="n">
        <v>149.22</v>
      </c>
      <c r="K2492" t="n">
        <v>46.47</v>
      </c>
      <c r="L2492" t="n">
        <v>12.75</v>
      </c>
      <c r="M2492" t="n">
        <v>13</v>
      </c>
      <c r="N2492" t="n">
        <v>25</v>
      </c>
      <c r="O2492" t="n">
        <v>18637.48</v>
      </c>
      <c r="P2492" t="n">
        <v>244.1</v>
      </c>
      <c r="Q2492" t="n">
        <v>452.58</v>
      </c>
      <c r="R2492" t="n">
        <v>75.42</v>
      </c>
      <c r="S2492" t="n">
        <v>57.64</v>
      </c>
      <c r="T2492" t="n">
        <v>6774.52</v>
      </c>
      <c r="U2492" t="n">
        <v>0.76</v>
      </c>
      <c r="V2492" t="n">
        <v>0.88</v>
      </c>
      <c r="W2492" t="n">
        <v>6.82</v>
      </c>
      <c r="X2492" t="n">
        <v>0.41</v>
      </c>
      <c r="Y2492" t="n">
        <v>1</v>
      </c>
      <c r="Z2492" t="n">
        <v>10</v>
      </c>
    </row>
    <row r="2493">
      <c r="A2493" t="n">
        <v>48</v>
      </c>
      <c r="B2493" t="n">
        <v>65</v>
      </c>
      <c r="C2493" t="inlineStr">
        <is>
          <t xml:space="preserve">CONCLUIDO	</t>
        </is>
      </c>
      <c r="D2493" t="n">
        <v>3.7431</v>
      </c>
      <c r="E2493" t="n">
        <v>26.72</v>
      </c>
      <c r="F2493" t="n">
        <v>24.13</v>
      </c>
      <c r="G2493" t="n">
        <v>96.51000000000001</v>
      </c>
      <c r="H2493" t="n">
        <v>1.54</v>
      </c>
      <c r="I2493" t="n">
        <v>15</v>
      </c>
      <c r="J2493" t="n">
        <v>149.56</v>
      </c>
      <c r="K2493" t="n">
        <v>46.47</v>
      </c>
      <c r="L2493" t="n">
        <v>13</v>
      </c>
      <c r="M2493" t="n">
        <v>13</v>
      </c>
      <c r="N2493" t="n">
        <v>25.1</v>
      </c>
      <c r="O2493" t="n">
        <v>18680.25</v>
      </c>
      <c r="P2493" t="n">
        <v>243.3</v>
      </c>
      <c r="Q2493" t="n">
        <v>452.61</v>
      </c>
      <c r="R2493" t="n">
        <v>75.40000000000001</v>
      </c>
      <c r="S2493" t="n">
        <v>57.64</v>
      </c>
      <c r="T2493" t="n">
        <v>6764.83</v>
      </c>
      <c r="U2493" t="n">
        <v>0.76</v>
      </c>
      <c r="V2493" t="n">
        <v>0.88</v>
      </c>
      <c r="W2493" t="n">
        <v>6.82</v>
      </c>
      <c r="X2493" t="n">
        <v>0.4</v>
      </c>
      <c r="Y2493" t="n">
        <v>1</v>
      </c>
      <c r="Z2493" t="n">
        <v>10</v>
      </c>
    </row>
    <row r="2494">
      <c r="A2494" t="n">
        <v>49</v>
      </c>
      <c r="B2494" t="n">
        <v>65</v>
      </c>
      <c r="C2494" t="inlineStr">
        <is>
          <t xml:space="preserve">CONCLUIDO	</t>
        </is>
      </c>
      <c r="D2494" t="n">
        <v>3.7439</v>
      </c>
      <c r="E2494" t="n">
        <v>26.71</v>
      </c>
      <c r="F2494" t="n">
        <v>24.12</v>
      </c>
      <c r="G2494" t="n">
        <v>96.48999999999999</v>
      </c>
      <c r="H2494" t="n">
        <v>1.56</v>
      </c>
      <c r="I2494" t="n">
        <v>15</v>
      </c>
      <c r="J2494" t="n">
        <v>149.91</v>
      </c>
      <c r="K2494" t="n">
        <v>46.47</v>
      </c>
      <c r="L2494" t="n">
        <v>13.25</v>
      </c>
      <c r="M2494" t="n">
        <v>13</v>
      </c>
      <c r="N2494" t="n">
        <v>25.19</v>
      </c>
      <c r="O2494" t="n">
        <v>18723.06</v>
      </c>
      <c r="P2494" t="n">
        <v>242.54</v>
      </c>
      <c r="Q2494" t="n">
        <v>452.58</v>
      </c>
      <c r="R2494" t="n">
        <v>75.2</v>
      </c>
      <c r="S2494" t="n">
        <v>57.64</v>
      </c>
      <c r="T2494" t="n">
        <v>6664.1</v>
      </c>
      <c r="U2494" t="n">
        <v>0.77</v>
      </c>
      <c r="V2494" t="n">
        <v>0.88</v>
      </c>
      <c r="W2494" t="n">
        <v>6.82</v>
      </c>
      <c r="X2494" t="n">
        <v>0.4</v>
      </c>
      <c r="Y2494" t="n">
        <v>1</v>
      </c>
      <c r="Z2494" t="n">
        <v>10</v>
      </c>
    </row>
    <row r="2495">
      <c r="A2495" t="n">
        <v>50</v>
      </c>
      <c r="B2495" t="n">
        <v>65</v>
      </c>
      <c r="C2495" t="inlineStr">
        <is>
          <t xml:space="preserve">CONCLUIDO	</t>
        </is>
      </c>
      <c r="D2495" t="n">
        <v>3.7502</v>
      </c>
      <c r="E2495" t="n">
        <v>26.66</v>
      </c>
      <c r="F2495" t="n">
        <v>24.1</v>
      </c>
      <c r="G2495" t="n">
        <v>103.3</v>
      </c>
      <c r="H2495" t="n">
        <v>1.59</v>
      </c>
      <c r="I2495" t="n">
        <v>14</v>
      </c>
      <c r="J2495" t="n">
        <v>150.26</v>
      </c>
      <c r="K2495" t="n">
        <v>46.47</v>
      </c>
      <c r="L2495" t="n">
        <v>13.5</v>
      </c>
      <c r="M2495" t="n">
        <v>12</v>
      </c>
      <c r="N2495" t="n">
        <v>25.29</v>
      </c>
      <c r="O2495" t="n">
        <v>18765.9</v>
      </c>
      <c r="P2495" t="n">
        <v>242.79</v>
      </c>
      <c r="Q2495" t="n">
        <v>452.59</v>
      </c>
      <c r="R2495" t="n">
        <v>74.56999999999999</v>
      </c>
      <c r="S2495" t="n">
        <v>57.64</v>
      </c>
      <c r="T2495" t="n">
        <v>6352.75</v>
      </c>
      <c r="U2495" t="n">
        <v>0.77</v>
      </c>
      <c r="V2495" t="n">
        <v>0.88</v>
      </c>
      <c r="W2495" t="n">
        <v>6.82</v>
      </c>
      <c r="X2495" t="n">
        <v>0.38</v>
      </c>
      <c r="Y2495" t="n">
        <v>1</v>
      </c>
      <c r="Z2495" t="n">
        <v>10</v>
      </c>
    </row>
    <row r="2496">
      <c r="A2496" t="n">
        <v>51</v>
      </c>
      <c r="B2496" t="n">
        <v>65</v>
      </c>
      <c r="C2496" t="inlineStr">
        <is>
          <t xml:space="preserve">CONCLUIDO	</t>
        </is>
      </c>
      <c r="D2496" t="n">
        <v>3.7515</v>
      </c>
      <c r="E2496" t="n">
        <v>26.66</v>
      </c>
      <c r="F2496" t="n">
        <v>24.09</v>
      </c>
      <c r="G2496" t="n">
        <v>103.26</v>
      </c>
      <c r="H2496" t="n">
        <v>1.62</v>
      </c>
      <c r="I2496" t="n">
        <v>14</v>
      </c>
      <c r="J2496" t="n">
        <v>150.61</v>
      </c>
      <c r="K2496" t="n">
        <v>46.47</v>
      </c>
      <c r="L2496" t="n">
        <v>13.75</v>
      </c>
      <c r="M2496" t="n">
        <v>12</v>
      </c>
      <c r="N2496" t="n">
        <v>25.39</v>
      </c>
      <c r="O2496" t="n">
        <v>18808.78</v>
      </c>
      <c r="P2496" t="n">
        <v>241.98</v>
      </c>
      <c r="Q2496" t="n">
        <v>452.59</v>
      </c>
      <c r="R2496" t="n">
        <v>74.31</v>
      </c>
      <c r="S2496" t="n">
        <v>57.64</v>
      </c>
      <c r="T2496" t="n">
        <v>6225.03</v>
      </c>
      <c r="U2496" t="n">
        <v>0.78</v>
      </c>
      <c r="V2496" t="n">
        <v>0.88</v>
      </c>
      <c r="W2496" t="n">
        <v>6.82</v>
      </c>
      <c r="X2496" t="n">
        <v>0.37</v>
      </c>
      <c r="Y2496" t="n">
        <v>1</v>
      </c>
      <c r="Z2496" t="n">
        <v>10</v>
      </c>
    </row>
    <row r="2497">
      <c r="A2497" t="n">
        <v>52</v>
      </c>
      <c r="B2497" t="n">
        <v>65</v>
      </c>
      <c r="C2497" t="inlineStr">
        <is>
          <t xml:space="preserve">CONCLUIDO	</t>
        </is>
      </c>
      <c r="D2497" t="n">
        <v>3.7522</v>
      </c>
      <c r="E2497" t="n">
        <v>26.65</v>
      </c>
      <c r="F2497" t="n">
        <v>24.09</v>
      </c>
      <c r="G2497" t="n">
        <v>103.24</v>
      </c>
      <c r="H2497" t="n">
        <v>1.64</v>
      </c>
      <c r="I2497" t="n">
        <v>14</v>
      </c>
      <c r="J2497" t="n">
        <v>150.95</v>
      </c>
      <c r="K2497" t="n">
        <v>46.47</v>
      </c>
      <c r="L2497" t="n">
        <v>14</v>
      </c>
      <c r="M2497" t="n">
        <v>12</v>
      </c>
      <c r="N2497" t="n">
        <v>25.49</v>
      </c>
      <c r="O2497" t="n">
        <v>18851.69</v>
      </c>
      <c r="P2497" t="n">
        <v>240.84</v>
      </c>
      <c r="Q2497" t="n">
        <v>452.56</v>
      </c>
      <c r="R2497" t="n">
        <v>74.34</v>
      </c>
      <c r="S2497" t="n">
        <v>57.64</v>
      </c>
      <c r="T2497" t="n">
        <v>6237.96</v>
      </c>
      <c r="U2497" t="n">
        <v>0.78</v>
      </c>
      <c r="V2497" t="n">
        <v>0.88</v>
      </c>
      <c r="W2497" t="n">
        <v>6.82</v>
      </c>
      <c r="X2497" t="n">
        <v>0.37</v>
      </c>
      <c r="Y2497" t="n">
        <v>1</v>
      </c>
      <c r="Z2497" t="n">
        <v>10</v>
      </c>
    </row>
    <row r="2498">
      <c r="A2498" t="n">
        <v>53</v>
      </c>
      <c r="B2498" t="n">
        <v>65</v>
      </c>
      <c r="C2498" t="inlineStr">
        <is>
          <t xml:space="preserve">CONCLUIDO	</t>
        </is>
      </c>
      <c r="D2498" t="n">
        <v>3.7585</v>
      </c>
      <c r="E2498" t="n">
        <v>26.61</v>
      </c>
      <c r="F2498" t="n">
        <v>24.07</v>
      </c>
      <c r="G2498" t="n">
        <v>111.1</v>
      </c>
      <c r="H2498" t="n">
        <v>1.67</v>
      </c>
      <c r="I2498" t="n">
        <v>13</v>
      </c>
      <c r="J2498" t="n">
        <v>151.3</v>
      </c>
      <c r="K2498" t="n">
        <v>46.47</v>
      </c>
      <c r="L2498" t="n">
        <v>14.25</v>
      </c>
      <c r="M2498" t="n">
        <v>11</v>
      </c>
      <c r="N2498" t="n">
        <v>25.59</v>
      </c>
      <c r="O2498" t="n">
        <v>18894.63</v>
      </c>
      <c r="P2498" t="n">
        <v>238.9</v>
      </c>
      <c r="Q2498" t="n">
        <v>452.57</v>
      </c>
      <c r="R2498" t="n">
        <v>73.67</v>
      </c>
      <c r="S2498" t="n">
        <v>57.64</v>
      </c>
      <c r="T2498" t="n">
        <v>5907.7</v>
      </c>
      <c r="U2498" t="n">
        <v>0.78</v>
      </c>
      <c r="V2498" t="n">
        <v>0.88</v>
      </c>
      <c r="W2498" t="n">
        <v>6.82</v>
      </c>
      <c r="X2498" t="n">
        <v>0.35</v>
      </c>
      <c r="Y2498" t="n">
        <v>1</v>
      </c>
      <c r="Z2498" t="n">
        <v>10</v>
      </c>
    </row>
    <row r="2499">
      <c r="A2499" t="n">
        <v>54</v>
      </c>
      <c r="B2499" t="n">
        <v>65</v>
      </c>
      <c r="C2499" t="inlineStr">
        <is>
          <t xml:space="preserve">CONCLUIDO	</t>
        </is>
      </c>
      <c r="D2499" t="n">
        <v>3.7583</v>
      </c>
      <c r="E2499" t="n">
        <v>26.61</v>
      </c>
      <c r="F2499" t="n">
        <v>24.07</v>
      </c>
      <c r="G2499" t="n">
        <v>111.11</v>
      </c>
      <c r="H2499" t="n">
        <v>1.69</v>
      </c>
      <c r="I2499" t="n">
        <v>13</v>
      </c>
      <c r="J2499" t="n">
        <v>151.65</v>
      </c>
      <c r="K2499" t="n">
        <v>46.47</v>
      </c>
      <c r="L2499" t="n">
        <v>14.5</v>
      </c>
      <c r="M2499" t="n">
        <v>11</v>
      </c>
      <c r="N2499" t="n">
        <v>25.68</v>
      </c>
      <c r="O2499" t="n">
        <v>18937.61</v>
      </c>
      <c r="P2499" t="n">
        <v>239.83</v>
      </c>
      <c r="Q2499" t="n">
        <v>452.61</v>
      </c>
      <c r="R2499" t="n">
        <v>73.79000000000001</v>
      </c>
      <c r="S2499" t="n">
        <v>57.64</v>
      </c>
      <c r="T2499" t="n">
        <v>5968.95</v>
      </c>
      <c r="U2499" t="n">
        <v>0.78</v>
      </c>
      <c r="V2499" t="n">
        <v>0.88</v>
      </c>
      <c r="W2499" t="n">
        <v>6.81</v>
      </c>
      <c r="X2499" t="n">
        <v>0.35</v>
      </c>
      <c r="Y2499" t="n">
        <v>1</v>
      </c>
      <c r="Z2499" t="n">
        <v>10</v>
      </c>
    </row>
    <row r="2500">
      <c r="A2500" t="n">
        <v>55</v>
      </c>
      <c r="B2500" t="n">
        <v>65</v>
      </c>
      <c r="C2500" t="inlineStr">
        <is>
          <t xml:space="preserve">CONCLUIDO	</t>
        </is>
      </c>
      <c r="D2500" t="n">
        <v>3.7605</v>
      </c>
      <c r="E2500" t="n">
        <v>26.59</v>
      </c>
      <c r="F2500" t="n">
        <v>24.06</v>
      </c>
      <c r="G2500" t="n">
        <v>111.04</v>
      </c>
      <c r="H2500" t="n">
        <v>1.72</v>
      </c>
      <c r="I2500" t="n">
        <v>13</v>
      </c>
      <c r="J2500" t="n">
        <v>152</v>
      </c>
      <c r="K2500" t="n">
        <v>46.47</v>
      </c>
      <c r="L2500" t="n">
        <v>14.75</v>
      </c>
      <c r="M2500" t="n">
        <v>11</v>
      </c>
      <c r="N2500" t="n">
        <v>25.78</v>
      </c>
      <c r="O2500" t="n">
        <v>18980.62</v>
      </c>
      <c r="P2500" t="n">
        <v>240.14</v>
      </c>
      <c r="Q2500" t="n">
        <v>452.59</v>
      </c>
      <c r="R2500" t="n">
        <v>73.22</v>
      </c>
      <c r="S2500" t="n">
        <v>57.64</v>
      </c>
      <c r="T2500" t="n">
        <v>5685.19</v>
      </c>
      <c r="U2500" t="n">
        <v>0.79</v>
      </c>
      <c r="V2500" t="n">
        <v>0.88</v>
      </c>
      <c r="W2500" t="n">
        <v>6.81</v>
      </c>
      <c r="X2500" t="n">
        <v>0.33</v>
      </c>
      <c r="Y2500" t="n">
        <v>1</v>
      </c>
      <c r="Z2500" t="n">
        <v>10</v>
      </c>
    </row>
    <row r="2501">
      <c r="A2501" t="n">
        <v>56</v>
      </c>
      <c r="B2501" t="n">
        <v>65</v>
      </c>
      <c r="C2501" t="inlineStr">
        <is>
          <t xml:space="preserve">CONCLUIDO	</t>
        </is>
      </c>
      <c r="D2501" t="n">
        <v>3.7589</v>
      </c>
      <c r="E2501" t="n">
        <v>26.6</v>
      </c>
      <c r="F2501" t="n">
        <v>24.07</v>
      </c>
      <c r="G2501" t="n">
        <v>111.09</v>
      </c>
      <c r="H2501" t="n">
        <v>1.74</v>
      </c>
      <c r="I2501" t="n">
        <v>13</v>
      </c>
      <c r="J2501" t="n">
        <v>152.35</v>
      </c>
      <c r="K2501" t="n">
        <v>46.47</v>
      </c>
      <c r="L2501" t="n">
        <v>15</v>
      </c>
      <c r="M2501" t="n">
        <v>11</v>
      </c>
      <c r="N2501" t="n">
        <v>25.88</v>
      </c>
      <c r="O2501" t="n">
        <v>19023.66</v>
      </c>
      <c r="P2501" t="n">
        <v>239.74</v>
      </c>
      <c r="Q2501" t="n">
        <v>452.61</v>
      </c>
      <c r="R2501" t="n">
        <v>73.66</v>
      </c>
      <c r="S2501" t="n">
        <v>57.64</v>
      </c>
      <c r="T2501" t="n">
        <v>5901.71</v>
      </c>
      <c r="U2501" t="n">
        <v>0.78</v>
      </c>
      <c r="V2501" t="n">
        <v>0.88</v>
      </c>
      <c r="W2501" t="n">
        <v>6.81</v>
      </c>
      <c r="X2501" t="n">
        <v>0.34</v>
      </c>
      <c r="Y2501" t="n">
        <v>1</v>
      </c>
      <c r="Z2501" t="n">
        <v>10</v>
      </c>
    </row>
    <row r="2502">
      <c r="A2502" t="n">
        <v>57</v>
      </c>
      <c r="B2502" t="n">
        <v>65</v>
      </c>
      <c r="C2502" t="inlineStr">
        <is>
          <t xml:space="preserve">CONCLUIDO	</t>
        </is>
      </c>
      <c r="D2502" t="n">
        <v>3.7576</v>
      </c>
      <c r="E2502" t="n">
        <v>26.61</v>
      </c>
      <c r="F2502" t="n">
        <v>24.08</v>
      </c>
      <c r="G2502" t="n">
        <v>111.13</v>
      </c>
      <c r="H2502" t="n">
        <v>1.77</v>
      </c>
      <c r="I2502" t="n">
        <v>13</v>
      </c>
      <c r="J2502" t="n">
        <v>152.7</v>
      </c>
      <c r="K2502" t="n">
        <v>46.47</v>
      </c>
      <c r="L2502" t="n">
        <v>15.25</v>
      </c>
      <c r="M2502" t="n">
        <v>11</v>
      </c>
      <c r="N2502" t="n">
        <v>25.98</v>
      </c>
      <c r="O2502" t="n">
        <v>19066.74</v>
      </c>
      <c r="P2502" t="n">
        <v>238.29</v>
      </c>
      <c r="Q2502" t="n">
        <v>452.61</v>
      </c>
      <c r="R2502" t="n">
        <v>73.76000000000001</v>
      </c>
      <c r="S2502" t="n">
        <v>57.64</v>
      </c>
      <c r="T2502" t="n">
        <v>5955.05</v>
      </c>
      <c r="U2502" t="n">
        <v>0.78</v>
      </c>
      <c r="V2502" t="n">
        <v>0.88</v>
      </c>
      <c r="W2502" t="n">
        <v>6.82</v>
      </c>
      <c r="X2502" t="n">
        <v>0.35</v>
      </c>
      <c r="Y2502" t="n">
        <v>1</v>
      </c>
      <c r="Z2502" t="n">
        <v>10</v>
      </c>
    </row>
    <row r="2503">
      <c r="A2503" t="n">
        <v>58</v>
      </c>
      <c r="B2503" t="n">
        <v>65</v>
      </c>
      <c r="C2503" t="inlineStr">
        <is>
          <t xml:space="preserve">CONCLUIDO	</t>
        </is>
      </c>
      <c r="D2503" t="n">
        <v>3.7701</v>
      </c>
      <c r="E2503" t="n">
        <v>26.52</v>
      </c>
      <c r="F2503" t="n">
        <v>24.02</v>
      </c>
      <c r="G2503" t="n">
        <v>120.09</v>
      </c>
      <c r="H2503" t="n">
        <v>1.79</v>
      </c>
      <c r="I2503" t="n">
        <v>12</v>
      </c>
      <c r="J2503" t="n">
        <v>153.05</v>
      </c>
      <c r="K2503" t="n">
        <v>46.47</v>
      </c>
      <c r="L2503" t="n">
        <v>15.5</v>
      </c>
      <c r="M2503" t="n">
        <v>10</v>
      </c>
      <c r="N2503" t="n">
        <v>26.08</v>
      </c>
      <c r="O2503" t="n">
        <v>19109.85</v>
      </c>
      <c r="P2503" t="n">
        <v>236.42</v>
      </c>
      <c r="Q2503" t="n">
        <v>452.6</v>
      </c>
      <c r="R2503" t="n">
        <v>71.98999999999999</v>
      </c>
      <c r="S2503" t="n">
        <v>57.64</v>
      </c>
      <c r="T2503" t="n">
        <v>5072.53</v>
      </c>
      <c r="U2503" t="n">
        <v>0.8</v>
      </c>
      <c r="V2503" t="n">
        <v>0.88</v>
      </c>
      <c r="W2503" t="n">
        <v>6.81</v>
      </c>
      <c r="X2503" t="n">
        <v>0.29</v>
      </c>
      <c r="Y2503" t="n">
        <v>1</v>
      </c>
      <c r="Z2503" t="n">
        <v>10</v>
      </c>
    </row>
    <row r="2504">
      <c r="A2504" t="n">
        <v>59</v>
      </c>
      <c r="B2504" t="n">
        <v>65</v>
      </c>
      <c r="C2504" t="inlineStr">
        <is>
          <t xml:space="preserve">CONCLUIDO	</t>
        </is>
      </c>
      <c r="D2504" t="n">
        <v>3.7693</v>
      </c>
      <c r="E2504" t="n">
        <v>26.53</v>
      </c>
      <c r="F2504" t="n">
        <v>24.02</v>
      </c>
      <c r="G2504" t="n">
        <v>120.12</v>
      </c>
      <c r="H2504" t="n">
        <v>1.82</v>
      </c>
      <c r="I2504" t="n">
        <v>12</v>
      </c>
      <c r="J2504" t="n">
        <v>153.4</v>
      </c>
      <c r="K2504" t="n">
        <v>46.47</v>
      </c>
      <c r="L2504" t="n">
        <v>15.75</v>
      </c>
      <c r="M2504" t="n">
        <v>10</v>
      </c>
      <c r="N2504" t="n">
        <v>26.18</v>
      </c>
      <c r="O2504" t="n">
        <v>19153</v>
      </c>
      <c r="P2504" t="n">
        <v>236.72</v>
      </c>
      <c r="Q2504" t="n">
        <v>452.65</v>
      </c>
      <c r="R2504" t="n">
        <v>72.05</v>
      </c>
      <c r="S2504" t="n">
        <v>57.64</v>
      </c>
      <c r="T2504" t="n">
        <v>5102.84</v>
      </c>
      <c r="U2504" t="n">
        <v>0.8</v>
      </c>
      <c r="V2504" t="n">
        <v>0.88</v>
      </c>
      <c r="W2504" t="n">
        <v>6.81</v>
      </c>
      <c r="X2504" t="n">
        <v>0.3</v>
      </c>
      <c r="Y2504" t="n">
        <v>1</v>
      </c>
      <c r="Z2504" t="n">
        <v>10</v>
      </c>
    </row>
    <row r="2505">
      <c r="A2505" t="n">
        <v>60</v>
      </c>
      <c r="B2505" t="n">
        <v>65</v>
      </c>
      <c r="C2505" t="inlineStr">
        <is>
          <t xml:space="preserve">CONCLUIDO	</t>
        </is>
      </c>
      <c r="D2505" t="n">
        <v>3.7681</v>
      </c>
      <c r="E2505" t="n">
        <v>26.54</v>
      </c>
      <c r="F2505" t="n">
        <v>24.03</v>
      </c>
      <c r="G2505" t="n">
        <v>120.16</v>
      </c>
      <c r="H2505" t="n">
        <v>1.84</v>
      </c>
      <c r="I2505" t="n">
        <v>12</v>
      </c>
      <c r="J2505" t="n">
        <v>153.75</v>
      </c>
      <c r="K2505" t="n">
        <v>46.47</v>
      </c>
      <c r="L2505" t="n">
        <v>16</v>
      </c>
      <c r="M2505" t="n">
        <v>10</v>
      </c>
      <c r="N2505" t="n">
        <v>26.28</v>
      </c>
      <c r="O2505" t="n">
        <v>19196.18</v>
      </c>
      <c r="P2505" t="n">
        <v>236.93</v>
      </c>
      <c r="Q2505" t="n">
        <v>452.56</v>
      </c>
      <c r="R2505" t="n">
        <v>72.43000000000001</v>
      </c>
      <c r="S2505" t="n">
        <v>57.64</v>
      </c>
      <c r="T2505" t="n">
        <v>5293.26</v>
      </c>
      <c r="U2505" t="n">
        <v>0.8</v>
      </c>
      <c r="V2505" t="n">
        <v>0.88</v>
      </c>
      <c r="W2505" t="n">
        <v>6.81</v>
      </c>
      <c r="X2505" t="n">
        <v>0.31</v>
      </c>
      <c r="Y2505" t="n">
        <v>1</v>
      </c>
      <c r="Z2505" t="n">
        <v>10</v>
      </c>
    </row>
    <row r="2506">
      <c r="A2506" t="n">
        <v>61</v>
      </c>
      <c r="B2506" t="n">
        <v>65</v>
      </c>
      <c r="C2506" t="inlineStr">
        <is>
          <t xml:space="preserve">CONCLUIDO	</t>
        </is>
      </c>
      <c r="D2506" t="n">
        <v>3.7679</v>
      </c>
      <c r="E2506" t="n">
        <v>26.54</v>
      </c>
      <c r="F2506" t="n">
        <v>24.03</v>
      </c>
      <c r="G2506" t="n">
        <v>120.16</v>
      </c>
      <c r="H2506" t="n">
        <v>1.87</v>
      </c>
      <c r="I2506" t="n">
        <v>12</v>
      </c>
      <c r="J2506" t="n">
        <v>154.1</v>
      </c>
      <c r="K2506" t="n">
        <v>46.47</v>
      </c>
      <c r="L2506" t="n">
        <v>16.25</v>
      </c>
      <c r="M2506" t="n">
        <v>10</v>
      </c>
      <c r="N2506" t="n">
        <v>26.38</v>
      </c>
      <c r="O2506" t="n">
        <v>19239.4</v>
      </c>
      <c r="P2506" t="n">
        <v>236.63</v>
      </c>
      <c r="Q2506" t="n">
        <v>452.59</v>
      </c>
      <c r="R2506" t="n">
        <v>72.44</v>
      </c>
      <c r="S2506" t="n">
        <v>57.64</v>
      </c>
      <c r="T2506" t="n">
        <v>5297.32</v>
      </c>
      <c r="U2506" t="n">
        <v>0.8</v>
      </c>
      <c r="V2506" t="n">
        <v>0.88</v>
      </c>
      <c r="W2506" t="n">
        <v>6.81</v>
      </c>
      <c r="X2506" t="n">
        <v>0.31</v>
      </c>
      <c r="Y2506" t="n">
        <v>1</v>
      </c>
      <c r="Z2506" t="n">
        <v>10</v>
      </c>
    </row>
    <row r="2507">
      <c r="A2507" t="n">
        <v>62</v>
      </c>
      <c r="B2507" t="n">
        <v>65</v>
      </c>
      <c r="C2507" t="inlineStr">
        <is>
          <t xml:space="preserve">CONCLUIDO	</t>
        </is>
      </c>
      <c r="D2507" t="n">
        <v>3.766</v>
      </c>
      <c r="E2507" t="n">
        <v>26.55</v>
      </c>
      <c r="F2507" t="n">
        <v>24.05</v>
      </c>
      <c r="G2507" t="n">
        <v>120.23</v>
      </c>
      <c r="H2507" t="n">
        <v>1.89</v>
      </c>
      <c r="I2507" t="n">
        <v>12</v>
      </c>
      <c r="J2507" t="n">
        <v>154.45</v>
      </c>
      <c r="K2507" t="n">
        <v>46.47</v>
      </c>
      <c r="L2507" t="n">
        <v>16.5</v>
      </c>
      <c r="M2507" t="n">
        <v>10</v>
      </c>
      <c r="N2507" t="n">
        <v>26.48</v>
      </c>
      <c r="O2507" t="n">
        <v>19282.65</v>
      </c>
      <c r="P2507" t="n">
        <v>235.51</v>
      </c>
      <c r="Q2507" t="n">
        <v>452.58</v>
      </c>
      <c r="R2507" t="n">
        <v>72.84</v>
      </c>
      <c r="S2507" t="n">
        <v>57.64</v>
      </c>
      <c r="T2507" t="n">
        <v>5497.95</v>
      </c>
      <c r="U2507" t="n">
        <v>0.79</v>
      </c>
      <c r="V2507" t="n">
        <v>0.88</v>
      </c>
      <c r="W2507" t="n">
        <v>6.82</v>
      </c>
      <c r="X2507" t="n">
        <v>0.32</v>
      </c>
      <c r="Y2507" t="n">
        <v>1</v>
      </c>
      <c r="Z2507" t="n">
        <v>10</v>
      </c>
    </row>
    <row r="2508">
      <c r="A2508" t="n">
        <v>63</v>
      </c>
      <c r="B2508" t="n">
        <v>65</v>
      </c>
      <c r="C2508" t="inlineStr">
        <is>
          <t xml:space="preserve">CONCLUIDO	</t>
        </is>
      </c>
      <c r="D2508" t="n">
        <v>3.7752</v>
      </c>
      <c r="E2508" t="n">
        <v>26.49</v>
      </c>
      <c r="F2508" t="n">
        <v>24.01</v>
      </c>
      <c r="G2508" t="n">
        <v>130.96</v>
      </c>
      <c r="H2508" t="n">
        <v>1.92</v>
      </c>
      <c r="I2508" t="n">
        <v>11</v>
      </c>
      <c r="J2508" t="n">
        <v>154.8</v>
      </c>
      <c r="K2508" t="n">
        <v>46.47</v>
      </c>
      <c r="L2508" t="n">
        <v>16.75</v>
      </c>
      <c r="M2508" t="n">
        <v>9</v>
      </c>
      <c r="N2508" t="n">
        <v>26.58</v>
      </c>
      <c r="O2508" t="n">
        <v>19325.94</v>
      </c>
      <c r="P2508" t="n">
        <v>233.67</v>
      </c>
      <c r="Q2508" t="n">
        <v>452.56</v>
      </c>
      <c r="R2508" t="n">
        <v>71.56</v>
      </c>
      <c r="S2508" t="n">
        <v>57.64</v>
      </c>
      <c r="T2508" t="n">
        <v>4864.97</v>
      </c>
      <c r="U2508" t="n">
        <v>0.8100000000000001</v>
      </c>
      <c r="V2508" t="n">
        <v>0.88</v>
      </c>
      <c r="W2508" t="n">
        <v>6.81</v>
      </c>
      <c r="X2508" t="n">
        <v>0.28</v>
      </c>
      <c r="Y2508" t="n">
        <v>1</v>
      </c>
      <c r="Z2508" t="n">
        <v>10</v>
      </c>
    </row>
    <row r="2509">
      <c r="A2509" t="n">
        <v>64</v>
      </c>
      <c r="B2509" t="n">
        <v>65</v>
      </c>
      <c r="C2509" t="inlineStr">
        <is>
          <t xml:space="preserve">CONCLUIDO	</t>
        </is>
      </c>
      <c r="D2509" t="n">
        <v>3.7757</v>
      </c>
      <c r="E2509" t="n">
        <v>26.48</v>
      </c>
      <c r="F2509" t="n">
        <v>24.01</v>
      </c>
      <c r="G2509" t="n">
        <v>130.94</v>
      </c>
      <c r="H2509" t="n">
        <v>1.94</v>
      </c>
      <c r="I2509" t="n">
        <v>11</v>
      </c>
      <c r="J2509" t="n">
        <v>155.15</v>
      </c>
      <c r="K2509" t="n">
        <v>46.47</v>
      </c>
      <c r="L2509" t="n">
        <v>17</v>
      </c>
      <c r="M2509" t="n">
        <v>9</v>
      </c>
      <c r="N2509" t="n">
        <v>26.68</v>
      </c>
      <c r="O2509" t="n">
        <v>19369.26</v>
      </c>
      <c r="P2509" t="n">
        <v>233.72</v>
      </c>
      <c r="Q2509" t="n">
        <v>452.56</v>
      </c>
      <c r="R2509" t="n">
        <v>71.41</v>
      </c>
      <c r="S2509" t="n">
        <v>57.64</v>
      </c>
      <c r="T2509" t="n">
        <v>4787.06</v>
      </c>
      <c r="U2509" t="n">
        <v>0.8100000000000001</v>
      </c>
      <c r="V2509" t="n">
        <v>0.88</v>
      </c>
      <c r="W2509" t="n">
        <v>6.81</v>
      </c>
      <c r="X2509" t="n">
        <v>0.28</v>
      </c>
      <c r="Y2509" t="n">
        <v>1</v>
      </c>
      <c r="Z2509" t="n">
        <v>10</v>
      </c>
    </row>
    <row r="2510">
      <c r="A2510" t="n">
        <v>65</v>
      </c>
      <c r="B2510" t="n">
        <v>65</v>
      </c>
      <c r="C2510" t="inlineStr">
        <is>
          <t xml:space="preserve">CONCLUIDO	</t>
        </is>
      </c>
      <c r="D2510" t="n">
        <v>3.7758</v>
      </c>
      <c r="E2510" t="n">
        <v>26.48</v>
      </c>
      <c r="F2510" t="n">
        <v>24</v>
      </c>
      <c r="G2510" t="n">
        <v>130.94</v>
      </c>
      <c r="H2510" t="n">
        <v>1.96</v>
      </c>
      <c r="I2510" t="n">
        <v>11</v>
      </c>
      <c r="J2510" t="n">
        <v>155.5</v>
      </c>
      <c r="K2510" t="n">
        <v>46.47</v>
      </c>
      <c r="L2510" t="n">
        <v>17.25</v>
      </c>
      <c r="M2510" t="n">
        <v>9</v>
      </c>
      <c r="N2510" t="n">
        <v>26.79</v>
      </c>
      <c r="O2510" t="n">
        <v>19412.61</v>
      </c>
      <c r="P2510" t="n">
        <v>233.81</v>
      </c>
      <c r="Q2510" t="n">
        <v>452.58</v>
      </c>
      <c r="R2510" t="n">
        <v>71.5</v>
      </c>
      <c r="S2510" t="n">
        <v>57.64</v>
      </c>
      <c r="T2510" t="n">
        <v>4833.81</v>
      </c>
      <c r="U2510" t="n">
        <v>0.8100000000000001</v>
      </c>
      <c r="V2510" t="n">
        <v>0.88</v>
      </c>
      <c r="W2510" t="n">
        <v>6.81</v>
      </c>
      <c r="X2510" t="n">
        <v>0.28</v>
      </c>
      <c r="Y2510" t="n">
        <v>1</v>
      </c>
      <c r="Z2510" t="n">
        <v>10</v>
      </c>
    </row>
    <row r="2511">
      <c r="A2511" t="n">
        <v>66</v>
      </c>
      <c r="B2511" t="n">
        <v>65</v>
      </c>
      <c r="C2511" t="inlineStr">
        <is>
          <t xml:space="preserve">CONCLUIDO	</t>
        </is>
      </c>
      <c r="D2511" t="n">
        <v>3.7763</v>
      </c>
      <c r="E2511" t="n">
        <v>26.48</v>
      </c>
      <c r="F2511" t="n">
        <v>24</v>
      </c>
      <c r="G2511" t="n">
        <v>130.92</v>
      </c>
      <c r="H2511" t="n">
        <v>1.99</v>
      </c>
      <c r="I2511" t="n">
        <v>11</v>
      </c>
      <c r="J2511" t="n">
        <v>155.85</v>
      </c>
      <c r="K2511" t="n">
        <v>46.47</v>
      </c>
      <c r="L2511" t="n">
        <v>17.5</v>
      </c>
      <c r="M2511" t="n">
        <v>9</v>
      </c>
      <c r="N2511" t="n">
        <v>26.89</v>
      </c>
      <c r="O2511" t="n">
        <v>19456</v>
      </c>
      <c r="P2511" t="n">
        <v>233.23</v>
      </c>
      <c r="Q2511" t="n">
        <v>452.58</v>
      </c>
      <c r="R2511" t="n">
        <v>71.5</v>
      </c>
      <c r="S2511" t="n">
        <v>57.64</v>
      </c>
      <c r="T2511" t="n">
        <v>4835.36</v>
      </c>
      <c r="U2511" t="n">
        <v>0.8100000000000001</v>
      </c>
      <c r="V2511" t="n">
        <v>0.88</v>
      </c>
      <c r="W2511" t="n">
        <v>6.81</v>
      </c>
      <c r="X2511" t="n">
        <v>0.28</v>
      </c>
      <c r="Y2511" t="n">
        <v>1</v>
      </c>
      <c r="Z2511" t="n">
        <v>10</v>
      </c>
    </row>
    <row r="2512">
      <c r="A2512" t="n">
        <v>67</v>
      </c>
      <c r="B2512" t="n">
        <v>65</v>
      </c>
      <c r="C2512" t="inlineStr">
        <is>
          <t xml:space="preserve">CONCLUIDO	</t>
        </is>
      </c>
      <c r="D2512" t="n">
        <v>3.776</v>
      </c>
      <c r="E2512" t="n">
        <v>26.48</v>
      </c>
      <c r="F2512" t="n">
        <v>24</v>
      </c>
      <c r="G2512" t="n">
        <v>130.93</v>
      </c>
      <c r="H2512" t="n">
        <v>2.01</v>
      </c>
      <c r="I2512" t="n">
        <v>11</v>
      </c>
      <c r="J2512" t="n">
        <v>156.21</v>
      </c>
      <c r="K2512" t="n">
        <v>46.47</v>
      </c>
      <c r="L2512" t="n">
        <v>17.75</v>
      </c>
      <c r="M2512" t="n">
        <v>9</v>
      </c>
      <c r="N2512" t="n">
        <v>26.99</v>
      </c>
      <c r="O2512" t="n">
        <v>19499.43</v>
      </c>
      <c r="P2512" t="n">
        <v>232.94</v>
      </c>
      <c r="Q2512" t="n">
        <v>452.64</v>
      </c>
      <c r="R2512" t="n">
        <v>71.31</v>
      </c>
      <c r="S2512" t="n">
        <v>57.64</v>
      </c>
      <c r="T2512" t="n">
        <v>4740.26</v>
      </c>
      <c r="U2512" t="n">
        <v>0.8100000000000001</v>
      </c>
      <c r="V2512" t="n">
        <v>0.88</v>
      </c>
      <c r="W2512" t="n">
        <v>6.81</v>
      </c>
      <c r="X2512" t="n">
        <v>0.28</v>
      </c>
      <c r="Y2512" t="n">
        <v>1</v>
      </c>
      <c r="Z2512" t="n">
        <v>10</v>
      </c>
    </row>
    <row r="2513">
      <c r="A2513" t="n">
        <v>68</v>
      </c>
      <c r="B2513" t="n">
        <v>65</v>
      </c>
      <c r="C2513" t="inlineStr">
        <is>
          <t xml:space="preserve">CONCLUIDO	</t>
        </is>
      </c>
      <c r="D2513" t="n">
        <v>3.7743</v>
      </c>
      <c r="E2513" t="n">
        <v>26.5</v>
      </c>
      <c r="F2513" t="n">
        <v>24.02</v>
      </c>
      <c r="G2513" t="n">
        <v>130.99</v>
      </c>
      <c r="H2513" t="n">
        <v>2.04</v>
      </c>
      <c r="I2513" t="n">
        <v>11</v>
      </c>
      <c r="J2513" t="n">
        <v>156.56</v>
      </c>
      <c r="K2513" t="n">
        <v>46.47</v>
      </c>
      <c r="L2513" t="n">
        <v>18</v>
      </c>
      <c r="M2513" t="n">
        <v>9</v>
      </c>
      <c r="N2513" t="n">
        <v>27.09</v>
      </c>
      <c r="O2513" t="n">
        <v>19542.89</v>
      </c>
      <c r="P2513" t="n">
        <v>232.34</v>
      </c>
      <c r="Q2513" t="n">
        <v>452.57</v>
      </c>
      <c r="R2513" t="n">
        <v>71.95</v>
      </c>
      <c r="S2513" t="n">
        <v>57.64</v>
      </c>
      <c r="T2513" t="n">
        <v>5056.36</v>
      </c>
      <c r="U2513" t="n">
        <v>0.8</v>
      </c>
      <c r="V2513" t="n">
        <v>0.88</v>
      </c>
      <c r="W2513" t="n">
        <v>6.81</v>
      </c>
      <c r="X2513" t="n">
        <v>0.29</v>
      </c>
      <c r="Y2513" t="n">
        <v>1</v>
      </c>
      <c r="Z2513" t="n">
        <v>10</v>
      </c>
    </row>
    <row r="2514">
      <c r="A2514" t="n">
        <v>69</v>
      </c>
      <c r="B2514" t="n">
        <v>65</v>
      </c>
      <c r="C2514" t="inlineStr">
        <is>
          <t xml:space="preserve">CONCLUIDO	</t>
        </is>
      </c>
      <c r="D2514" t="n">
        <v>3.7747</v>
      </c>
      <c r="E2514" t="n">
        <v>26.49</v>
      </c>
      <c r="F2514" t="n">
        <v>24.01</v>
      </c>
      <c r="G2514" t="n">
        <v>130.98</v>
      </c>
      <c r="H2514" t="n">
        <v>2.06</v>
      </c>
      <c r="I2514" t="n">
        <v>11</v>
      </c>
      <c r="J2514" t="n">
        <v>156.91</v>
      </c>
      <c r="K2514" t="n">
        <v>46.47</v>
      </c>
      <c r="L2514" t="n">
        <v>18.25</v>
      </c>
      <c r="M2514" t="n">
        <v>9</v>
      </c>
      <c r="N2514" t="n">
        <v>27.19</v>
      </c>
      <c r="O2514" t="n">
        <v>19586.39</v>
      </c>
      <c r="P2514" t="n">
        <v>230.46</v>
      </c>
      <c r="Q2514" t="n">
        <v>452.55</v>
      </c>
      <c r="R2514" t="n">
        <v>71.68000000000001</v>
      </c>
      <c r="S2514" t="n">
        <v>57.64</v>
      </c>
      <c r="T2514" t="n">
        <v>4925.33</v>
      </c>
      <c r="U2514" t="n">
        <v>0.8</v>
      </c>
      <c r="V2514" t="n">
        <v>0.88</v>
      </c>
      <c r="W2514" t="n">
        <v>6.81</v>
      </c>
      <c r="X2514" t="n">
        <v>0.29</v>
      </c>
      <c r="Y2514" t="n">
        <v>1</v>
      </c>
      <c r="Z2514" t="n">
        <v>10</v>
      </c>
    </row>
    <row r="2515">
      <c r="A2515" t="n">
        <v>70</v>
      </c>
      <c r="B2515" t="n">
        <v>65</v>
      </c>
      <c r="C2515" t="inlineStr">
        <is>
          <t xml:space="preserve">CONCLUIDO	</t>
        </is>
      </c>
      <c r="D2515" t="n">
        <v>3.7834</v>
      </c>
      <c r="E2515" t="n">
        <v>26.43</v>
      </c>
      <c r="F2515" t="n">
        <v>23.98</v>
      </c>
      <c r="G2515" t="n">
        <v>143.87</v>
      </c>
      <c r="H2515" t="n">
        <v>2.08</v>
      </c>
      <c r="I2515" t="n">
        <v>10</v>
      </c>
      <c r="J2515" t="n">
        <v>157.26</v>
      </c>
      <c r="K2515" t="n">
        <v>46.47</v>
      </c>
      <c r="L2515" t="n">
        <v>18.5</v>
      </c>
      <c r="M2515" t="n">
        <v>8</v>
      </c>
      <c r="N2515" t="n">
        <v>27.3</v>
      </c>
      <c r="O2515" t="n">
        <v>19629.92</v>
      </c>
      <c r="P2515" t="n">
        <v>229.83</v>
      </c>
      <c r="Q2515" t="n">
        <v>452.57</v>
      </c>
      <c r="R2515" t="n">
        <v>70.53</v>
      </c>
      <c r="S2515" t="n">
        <v>57.64</v>
      </c>
      <c r="T2515" t="n">
        <v>4355.07</v>
      </c>
      <c r="U2515" t="n">
        <v>0.82</v>
      </c>
      <c r="V2515" t="n">
        <v>0.88</v>
      </c>
      <c r="W2515" t="n">
        <v>6.81</v>
      </c>
      <c r="X2515" t="n">
        <v>0.25</v>
      </c>
      <c r="Y2515" t="n">
        <v>1</v>
      </c>
      <c r="Z2515" t="n">
        <v>10</v>
      </c>
    </row>
    <row r="2516">
      <c r="A2516" t="n">
        <v>71</v>
      </c>
      <c r="B2516" t="n">
        <v>65</v>
      </c>
      <c r="C2516" t="inlineStr">
        <is>
          <t xml:space="preserve">CONCLUIDO	</t>
        </is>
      </c>
      <c r="D2516" t="n">
        <v>3.7829</v>
      </c>
      <c r="E2516" t="n">
        <v>26.43</v>
      </c>
      <c r="F2516" t="n">
        <v>23.98</v>
      </c>
      <c r="G2516" t="n">
        <v>143.89</v>
      </c>
      <c r="H2516" t="n">
        <v>2.11</v>
      </c>
      <c r="I2516" t="n">
        <v>10</v>
      </c>
      <c r="J2516" t="n">
        <v>157.62</v>
      </c>
      <c r="K2516" t="n">
        <v>46.47</v>
      </c>
      <c r="L2516" t="n">
        <v>18.75</v>
      </c>
      <c r="M2516" t="n">
        <v>8</v>
      </c>
      <c r="N2516" t="n">
        <v>27.4</v>
      </c>
      <c r="O2516" t="n">
        <v>19673.48</v>
      </c>
      <c r="P2516" t="n">
        <v>229.89</v>
      </c>
      <c r="Q2516" t="n">
        <v>452.64</v>
      </c>
      <c r="R2516" t="n">
        <v>70.69</v>
      </c>
      <c r="S2516" t="n">
        <v>57.64</v>
      </c>
      <c r="T2516" t="n">
        <v>4431.34</v>
      </c>
      <c r="U2516" t="n">
        <v>0.82</v>
      </c>
      <c r="V2516" t="n">
        <v>0.88</v>
      </c>
      <c r="W2516" t="n">
        <v>6.81</v>
      </c>
      <c r="X2516" t="n">
        <v>0.26</v>
      </c>
      <c r="Y2516" t="n">
        <v>1</v>
      </c>
      <c r="Z2516" t="n">
        <v>10</v>
      </c>
    </row>
    <row r="2517">
      <c r="A2517" t="n">
        <v>72</v>
      </c>
      <c r="B2517" t="n">
        <v>65</v>
      </c>
      <c r="C2517" t="inlineStr">
        <is>
          <t xml:space="preserve">CONCLUIDO	</t>
        </is>
      </c>
      <c r="D2517" t="n">
        <v>3.7831</v>
      </c>
      <c r="E2517" t="n">
        <v>26.43</v>
      </c>
      <c r="F2517" t="n">
        <v>23.98</v>
      </c>
      <c r="G2517" t="n">
        <v>143.88</v>
      </c>
      <c r="H2517" t="n">
        <v>2.13</v>
      </c>
      <c r="I2517" t="n">
        <v>10</v>
      </c>
      <c r="J2517" t="n">
        <v>157.97</v>
      </c>
      <c r="K2517" t="n">
        <v>46.47</v>
      </c>
      <c r="L2517" t="n">
        <v>19</v>
      </c>
      <c r="M2517" t="n">
        <v>8</v>
      </c>
      <c r="N2517" t="n">
        <v>27.5</v>
      </c>
      <c r="O2517" t="n">
        <v>19717.08</v>
      </c>
      <c r="P2517" t="n">
        <v>229.89</v>
      </c>
      <c r="Q2517" t="n">
        <v>452.57</v>
      </c>
      <c r="R2517" t="n">
        <v>70.83</v>
      </c>
      <c r="S2517" t="n">
        <v>57.64</v>
      </c>
      <c r="T2517" t="n">
        <v>4500.72</v>
      </c>
      <c r="U2517" t="n">
        <v>0.8100000000000001</v>
      </c>
      <c r="V2517" t="n">
        <v>0.88</v>
      </c>
      <c r="W2517" t="n">
        <v>6.81</v>
      </c>
      <c r="X2517" t="n">
        <v>0.26</v>
      </c>
      <c r="Y2517" t="n">
        <v>1</v>
      </c>
      <c r="Z2517" t="n">
        <v>10</v>
      </c>
    </row>
    <row r="2518">
      <c r="A2518" t="n">
        <v>73</v>
      </c>
      <c r="B2518" t="n">
        <v>65</v>
      </c>
      <c r="C2518" t="inlineStr">
        <is>
          <t xml:space="preserve">CONCLUIDO	</t>
        </is>
      </c>
      <c r="D2518" t="n">
        <v>3.7837</v>
      </c>
      <c r="E2518" t="n">
        <v>26.43</v>
      </c>
      <c r="F2518" t="n">
        <v>23.98</v>
      </c>
      <c r="G2518" t="n">
        <v>143.86</v>
      </c>
      <c r="H2518" t="n">
        <v>2.15</v>
      </c>
      <c r="I2518" t="n">
        <v>10</v>
      </c>
      <c r="J2518" t="n">
        <v>158.32</v>
      </c>
      <c r="K2518" t="n">
        <v>46.47</v>
      </c>
      <c r="L2518" t="n">
        <v>19.25</v>
      </c>
      <c r="M2518" t="n">
        <v>8</v>
      </c>
      <c r="N2518" t="n">
        <v>27.61</v>
      </c>
      <c r="O2518" t="n">
        <v>19760.72</v>
      </c>
      <c r="P2518" t="n">
        <v>229.24</v>
      </c>
      <c r="Q2518" t="n">
        <v>452.57</v>
      </c>
      <c r="R2518" t="n">
        <v>70.59</v>
      </c>
      <c r="S2518" t="n">
        <v>57.64</v>
      </c>
      <c r="T2518" t="n">
        <v>4382.41</v>
      </c>
      <c r="U2518" t="n">
        <v>0.82</v>
      </c>
      <c r="V2518" t="n">
        <v>0.88</v>
      </c>
      <c r="W2518" t="n">
        <v>6.81</v>
      </c>
      <c r="X2518" t="n">
        <v>0.25</v>
      </c>
      <c r="Y2518" t="n">
        <v>1</v>
      </c>
      <c r="Z2518" t="n">
        <v>10</v>
      </c>
    </row>
    <row r="2519">
      <c r="A2519" t="n">
        <v>74</v>
      </c>
      <c r="B2519" t="n">
        <v>65</v>
      </c>
      <c r="C2519" t="inlineStr">
        <is>
          <t xml:space="preserve">CONCLUIDO	</t>
        </is>
      </c>
      <c r="D2519" t="n">
        <v>3.7824</v>
      </c>
      <c r="E2519" t="n">
        <v>26.44</v>
      </c>
      <c r="F2519" t="n">
        <v>23.99</v>
      </c>
      <c r="G2519" t="n">
        <v>143.91</v>
      </c>
      <c r="H2519" t="n">
        <v>2.18</v>
      </c>
      <c r="I2519" t="n">
        <v>10</v>
      </c>
      <c r="J2519" t="n">
        <v>158.68</v>
      </c>
      <c r="K2519" t="n">
        <v>46.47</v>
      </c>
      <c r="L2519" t="n">
        <v>19.5</v>
      </c>
      <c r="M2519" t="n">
        <v>8</v>
      </c>
      <c r="N2519" t="n">
        <v>27.71</v>
      </c>
      <c r="O2519" t="n">
        <v>19804.39</v>
      </c>
      <c r="P2519" t="n">
        <v>228.52</v>
      </c>
      <c r="Q2519" t="n">
        <v>452.6</v>
      </c>
      <c r="R2519" t="n">
        <v>70.92</v>
      </c>
      <c r="S2519" t="n">
        <v>57.64</v>
      </c>
      <c r="T2519" t="n">
        <v>4548.78</v>
      </c>
      <c r="U2519" t="n">
        <v>0.8100000000000001</v>
      </c>
      <c r="V2519" t="n">
        <v>0.88</v>
      </c>
      <c r="W2519" t="n">
        <v>6.81</v>
      </c>
      <c r="X2519" t="n">
        <v>0.26</v>
      </c>
      <c r="Y2519" t="n">
        <v>1</v>
      </c>
      <c r="Z2519" t="n">
        <v>10</v>
      </c>
    </row>
    <row r="2520">
      <c r="A2520" t="n">
        <v>75</v>
      </c>
      <c r="B2520" t="n">
        <v>65</v>
      </c>
      <c r="C2520" t="inlineStr">
        <is>
          <t xml:space="preserve">CONCLUIDO	</t>
        </is>
      </c>
      <c r="D2520" t="n">
        <v>3.7825</v>
      </c>
      <c r="E2520" t="n">
        <v>26.44</v>
      </c>
      <c r="F2520" t="n">
        <v>23.99</v>
      </c>
      <c r="G2520" t="n">
        <v>143.91</v>
      </c>
      <c r="H2520" t="n">
        <v>2.2</v>
      </c>
      <c r="I2520" t="n">
        <v>10</v>
      </c>
      <c r="J2520" t="n">
        <v>159.03</v>
      </c>
      <c r="K2520" t="n">
        <v>46.47</v>
      </c>
      <c r="L2520" t="n">
        <v>19.75</v>
      </c>
      <c r="M2520" t="n">
        <v>8</v>
      </c>
      <c r="N2520" t="n">
        <v>27.82</v>
      </c>
      <c r="O2520" t="n">
        <v>19848.23</v>
      </c>
      <c r="P2520" t="n">
        <v>227.16</v>
      </c>
      <c r="Q2520" t="n">
        <v>452.6</v>
      </c>
      <c r="R2520" t="n">
        <v>71.01000000000001</v>
      </c>
      <c r="S2520" t="n">
        <v>57.64</v>
      </c>
      <c r="T2520" t="n">
        <v>4594.12</v>
      </c>
      <c r="U2520" t="n">
        <v>0.8100000000000001</v>
      </c>
      <c r="V2520" t="n">
        <v>0.88</v>
      </c>
      <c r="W2520" t="n">
        <v>6.81</v>
      </c>
      <c r="X2520" t="n">
        <v>0.26</v>
      </c>
      <c r="Y2520" t="n">
        <v>1</v>
      </c>
      <c r="Z2520" t="n">
        <v>10</v>
      </c>
    </row>
    <row r="2521">
      <c r="A2521" t="n">
        <v>76</v>
      </c>
      <c r="B2521" t="n">
        <v>65</v>
      </c>
      <c r="C2521" t="inlineStr">
        <is>
          <t xml:space="preserve">CONCLUIDO	</t>
        </is>
      </c>
      <c r="D2521" t="n">
        <v>3.7833</v>
      </c>
      <c r="E2521" t="n">
        <v>26.43</v>
      </c>
      <c r="F2521" t="n">
        <v>23.98</v>
      </c>
      <c r="G2521" t="n">
        <v>143.88</v>
      </c>
      <c r="H2521" t="n">
        <v>2.22</v>
      </c>
      <c r="I2521" t="n">
        <v>10</v>
      </c>
      <c r="J2521" t="n">
        <v>159.39</v>
      </c>
      <c r="K2521" t="n">
        <v>46.47</v>
      </c>
      <c r="L2521" t="n">
        <v>20</v>
      </c>
      <c r="M2521" t="n">
        <v>8</v>
      </c>
      <c r="N2521" t="n">
        <v>27.92</v>
      </c>
      <c r="O2521" t="n">
        <v>19891.97</v>
      </c>
      <c r="P2521" t="n">
        <v>224.99</v>
      </c>
      <c r="Q2521" t="n">
        <v>452.61</v>
      </c>
      <c r="R2521" t="n">
        <v>70.64</v>
      </c>
      <c r="S2521" t="n">
        <v>57.64</v>
      </c>
      <c r="T2521" t="n">
        <v>4409.99</v>
      </c>
      <c r="U2521" t="n">
        <v>0.82</v>
      </c>
      <c r="V2521" t="n">
        <v>0.88</v>
      </c>
      <c r="W2521" t="n">
        <v>6.81</v>
      </c>
      <c r="X2521" t="n">
        <v>0.26</v>
      </c>
      <c r="Y2521" t="n">
        <v>1</v>
      </c>
      <c r="Z2521" t="n">
        <v>10</v>
      </c>
    </row>
    <row r="2522">
      <c r="A2522" t="n">
        <v>77</v>
      </c>
      <c r="B2522" t="n">
        <v>65</v>
      </c>
      <c r="C2522" t="inlineStr">
        <is>
          <t xml:space="preserve">CONCLUIDO	</t>
        </is>
      </c>
      <c r="D2522" t="n">
        <v>3.7909</v>
      </c>
      <c r="E2522" t="n">
        <v>26.38</v>
      </c>
      <c r="F2522" t="n">
        <v>23.95</v>
      </c>
      <c r="G2522" t="n">
        <v>159.69</v>
      </c>
      <c r="H2522" t="n">
        <v>2.25</v>
      </c>
      <c r="I2522" t="n">
        <v>9</v>
      </c>
      <c r="J2522" t="n">
        <v>159.74</v>
      </c>
      <c r="K2522" t="n">
        <v>46.47</v>
      </c>
      <c r="L2522" t="n">
        <v>20.25</v>
      </c>
      <c r="M2522" t="n">
        <v>7</v>
      </c>
      <c r="N2522" t="n">
        <v>28.03</v>
      </c>
      <c r="O2522" t="n">
        <v>19935.76</v>
      </c>
      <c r="P2522" t="n">
        <v>224.81</v>
      </c>
      <c r="Q2522" t="n">
        <v>452.58</v>
      </c>
      <c r="R2522" t="n">
        <v>69.83</v>
      </c>
      <c r="S2522" t="n">
        <v>57.64</v>
      </c>
      <c r="T2522" t="n">
        <v>4009.81</v>
      </c>
      <c r="U2522" t="n">
        <v>0.83</v>
      </c>
      <c r="V2522" t="n">
        <v>0.89</v>
      </c>
      <c r="W2522" t="n">
        <v>6.81</v>
      </c>
      <c r="X2522" t="n">
        <v>0.23</v>
      </c>
      <c r="Y2522" t="n">
        <v>1</v>
      </c>
      <c r="Z2522" t="n">
        <v>10</v>
      </c>
    </row>
    <row r="2523">
      <c r="A2523" t="n">
        <v>78</v>
      </c>
      <c r="B2523" t="n">
        <v>65</v>
      </c>
      <c r="C2523" t="inlineStr">
        <is>
          <t xml:space="preserve">CONCLUIDO	</t>
        </is>
      </c>
      <c r="D2523" t="n">
        <v>3.7912</v>
      </c>
      <c r="E2523" t="n">
        <v>26.38</v>
      </c>
      <c r="F2523" t="n">
        <v>23.95</v>
      </c>
      <c r="G2523" t="n">
        <v>159.68</v>
      </c>
      <c r="H2523" t="n">
        <v>2.27</v>
      </c>
      <c r="I2523" t="n">
        <v>9</v>
      </c>
      <c r="J2523" t="n">
        <v>160.1</v>
      </c>
      <c r="K2523" t="n">
        <v>46.47</v>
      </c>
      <c r="L2523" t="n">
        <v>20.5</v>
      </c>
      <c r="M2523" t="n">
        <v>7</v>
      </c>
      <c r="N2523" t="n">
        <v>28.13</v>
      </c>
      <c r="O2523" t="n">
        <v>19979.57</v>
      </c>
      <c r="P2523" t="n">
        <v>224.89</v>
      </c>
      <c r="Q2523" t="n">
        <v>452.56</v>
      </c>
      <c r="R2523" t="n">
        <v>69.64</v>
      </c>
      <c r="S2523" t="n">
        <v>57.64</v>
      </c>
      <c r="T2523" t="n">
        <v>3915.19</v>
      </c>
      <c r="U2523" t="n">
        <v>0.83</v>
      </c>
      <c r="V2523" t="n">
        <v>0.89</v>
      </c>
      <c r="W2523" t="n">
        <v>6.81</v>
      </c>
      <c r="X2523" t="n">
        <v>0.23</v>
      </c>
      <c r="Y2523" t="n">
        <v>1</v>
      </c>
      <c r="Z2523" t="n">
        <v>10</v>
      </c>
    </row>
    <row r="2524">
      <c r="A2524" t="n">
        <v>79</v>
      </c>
      <c r="B2524" t="n">
        <v>65</v>
      </c>
      <c r="C2524" t="inlineStr">
        <is>
          <t xml:space="preserve">CONCLUIDO	</t>
        </is>
      </c>
      <c r="D2524" t="n">
        <v>3.7921</v>
      </c>
      <c r="E2524" t="n">
        <v>26.37</v>
      </c>
      <c r="F2524" t="n">
        <v>23.95</v>
      </c>
      <c r="G2524" t="n">
        <v>159.63</v>
      </c>
      <c r="H2524" t="n">
        <v>2.29</v>
      </c>
      <c r="I2524" t="n">
        <v>9</v>
      </c>
      <c r="J2524" t="n">
        <v>160.45</v>
      </c>
      <c r="K2524" t="n">
        <v>46.47</v>
      </c>
      <c r="L2524" t="n">
        <v>20.75</v>
      </c>
      <c r="M2524" t="n">
        <v>7</v>
      </c>
      <c r="N2524" t="n">
        <v>28.24</v>
      </c>
      <c r="O2524" t="n">
        <v>20023.43</v>
      </c>
      <c r="P2524" t="n">
        <v>225.47</v>
      </c>
      <c r="Q2524" t="n">
        <v>452.58</v>
      </c>
      <c r="R2524" t="n">
        <v>69.54000000000001</v>
      </c>
      <c r="S2524" t="n">
        <v>57.64</v>
      </c>
      <c r="T2524" t="n">
        <v>3863.96</v>
      </c>
      <c r="U2524" t="n">
        <v>0.83</v>
      </c>
      <c r="V2524" t="n">
        <v>0.89</v>
      </c>
      <c r="W2524" t="n">
        <v>6.81</v>
      </c>
      <c r="X2524" t="n">
        <v>0.22</v>
      </c>
      <c r="Y2524" t="n">
        <v>1</v>
      </c>
      <c r="Z2524" t="n">
        <v>10</v>
      </c>
    </row>
    <row r="2525">
      <c r="A2525" t="n">
        <v>80</v>
      </c>
      <c r="B2525" t="n">
        <v>65</v>
      </c>
      <c r="C2525" t="inlineStr">
        <is>
          <t xml:space="preserve">CONCLUIDO	</t>
        </is>
      </c>
      <c r="D2525" t="n">
        <v>3.7925</v>
      </c>
      <c r="E2525" t="n">
        <v>26.37</v>
      </c>
      <c r="F2525" t="n">
        <v>23.94</v>
      </c>
      <c r="G2525" t="n">
        <v>159.62</v>
      </c>
      <c r="H2525" t="n">
        <v>2.31</v>
      </c>
      <c r="I2525" t="n">
        <v>9</v>
      </c>
      <c r="J2525" t="n">
        <v>160.81</v>
      </c>
      <c r="K2525" t="n">
        <v>46.47</v>
      </c>
      <c r="L2525" t="n">
        <v>21</v>
      </c>
      <c r="M2525" t="n">
        <v>7</v>
      </c>
      <c r="N2525" t="n">
        <v>28.34</v>
      </c>
      <c r="O2525" t="n">
        <v>20067.32</v>
      </c>
      <c r="P2525" t="n">
        <v>225.35</v>
      </c>
      <c r="Q2525" t="n">
        <v>452.55</v>
      </c>
      <c r="R2525" t="n">
        <v>69.47</v>
      </c>
      <c r="S2525" t="n">
        <v>57.64</v>
      </c>
      <c r="T2525" t="n">
        <v>3827.58</v>
      </c>
      <c r="U2525" t="n">
        <v>0.83</v>
      </c>
      <c r="V2525" t="n">
        <v>0.89</v>
      </c>
      <c r="W2525" t="n">
        <v>6.81</v>
      </c>
      <c r="X2525" t="n">
        <v>0.22</v>
      </c>
      <c r="Y2525" t="n">
        <v>1</v>
      </c>
      <c r="Z2525" t="n">
        <v>10</v>
      </c>
    </row>
    <row r="2526">
      <c r="A2526" t="n">
        <v>81</v>
      </c>
      <c r="B2526" t="n">
        <v>65</v>
      </c>
      <c r="C2526" t="inlineStr">
        <is>
          <t xml:space="preserve">CONCLUIDO	</t>
        </is>
      </c>
      <c r="D2526" t="n">
        <v>3.7898</v>
      </c>
      <c r="E2526" t="n">
        <v>26.39</v>
      </c>
      <c r="F2526" t="n">
        <v>23.96</v>
      </c>
      <c r="G2526" t="n">
        <v>159.74</v>
      </c>
      <c r="H2526" t="n">
        <v>2.34</v>
      </c>
      <c r="I2526" t="n">
        <v>9</v>
      </c>
      <c r="J2526" t="n">
        <v>161.17</v>
      </c>
      <c r="K2526" t="n">
        <v>46.47</v>
      </c>
      <c r="L2526" t="n">
        <v>21.25</v>
      </c>
      <c r="M2526" t="n">
        <v>6</v>
      </c>
      <c r="N2526" t="n">
        <v>28.45</v>
      </c>
      <c r="O2526" t="n">
        <v>20111.25</v>
      </c>
      <c r="P2526" t="n">
        <v>225.38</v>
      </c>
      <c r="Q2526" t="n">
        <v>452.57</v>
      </c>
      <c r="R2526" t="n">
        <v>69.97</v>
      </c>
      <c r="S2526" t="n">
        <v>57.64</v>
      </c>
      <c r="T2526" t="n">
        <v>4075.63</v>
      </c>
      <c r="U2526" t="n">
        <v>0.82</v>
      </c>
      <c r="V2526" t="n">
        <v>0.88</v>
      </c>
      <c r="W2526" t="n">
        <v>6.81</v>
      </c>
      <c r="X2526" t="n">
        <v>0.24</v>
      </c>
      <c r="Y2526" t="n">
        <v>1</v>
      </c>
      <c r="Z2526" t="n">
        <v>10</v>
      </c>
    </row>
    <row r="2527">
      <c r="A2527" t="n">
        <v>82</v>
      </c>
      <c r="B2527" t="n">
        <v>65</v>
      </c>
      <c r="C2527" t="inlineStr">
        <is>
          <t xml:space="preserve">CONCLUIDO	</t>
        </is>
      </c>
      <c r="D2527" t="n">
        <v>3.7906</v>
      </c>
      <c r="E2527" t="n">
        <v>26.38</v>
      </c>
      <c r="F2527" t="n">
        <v>23.96</v>
      </c>
      <c r="G2527" t="n">
        <v>159.71</v>
      </c>
      <c r="H2527" t="n">
        <v>2.36</v>
      </c>
      <c r="I2527" t="n">
        <v>9</v>
      </c>
      <c r="J2527" t="n">
        <v>161.52</v>
      </c>
      <c r="K2527" t="n">
        <v>46.47</v>
      </c>
      <c r="L2527" t="n">
        <v>21.5</v>
      </c>
      <c r="M2527" t="n">
        <v>6</v>
      </c>
      <c r="N2527" t="n">
        <v>28.56</v>
      </c>
      <c r="O2527" t="n">
        <v>20155.21</v>
      </c>
      <c r="P2527" t="n">
        <v>224.55</v>
      </c>
      <c r="Q2527" t="n">
        <v>452.59</v>
      </c>
      <c r="R2527" t="n">
        <v>69.89</v>
      </c>
      <c r="S2527" t="n">
        <v>57.64</v>
      </c>
      <c r="T2527" t="n">
        <v>4039.88</v>
      </c>
      <c r="U2527" t="n">
        <v>0.82</v>
      </c>
      <c r="V2527" t="n">
        <v>0.89</v>
      </c>
      <c r="W2527" t="n">
        <v>6.81</v>
      </c>
      <c r="X2527" t="n">
        <v>0.23</v>
      </c>
      <c r="Y2527" t="n">
        <v>1</v>
      </c>
      <c r="Z2527" t="n">
        <v>10</v>
      </c>
    </row>
    <row r="2528">
      <c r="A2528" t="n">
        <v>83</v>
      </c>
      <c r="B2528" t="n">
        <v>65</v>
      </c>
      <c r="C2528" t="inlineStr">
        <is>
          <t xml:space="preserve">CONCLUIDO	</t>
        </is>
      </c>
      <c r="D2528" t="n">
        <v>3.7906</v>
      </c>
      <c r="E2528" t="n">
        <v>26.38</v>
      </c>
      <c r="F2528" t="n">
        <v>23.96</v>
      </c>
      <c r="G2528" t="n">
        <v>159.71</v>
      </c>
      <c r="H2528" t="n">
        <v>2.38</v>
      </c>
      <c r="I2528" t="n">
        <v>9</v>
      </c>
      <c r="J2528" t="n">
        <v>161.88</v>
      </c>
      <c r="K2528" t="n">
        <v>46.47</v>
      </c>
      <c r="L2528" t="n">
        <v>21.75</v>
      </c>
      <c r="M2528" t="n">
        <v>6</v>
      </c>
      <c r="N2528" t="n">
        <v>28.66</v>
      </c>
      <c r="O2528" t="n">
        <v>20199.21</v>
      </c>
      <c r="P2528" t="n">
        <v>224</v>
      </c>
      <c r="Q2528" t="n">
        <v>452.56</v>
      </c>
      <c r="R2528" t="n">
        <v>69.93000000000001</v>
      </c>
      <c r="S2528" t="n">
        <v>57.64</v>
      </c>
      <c r="T2528" t="n">
        <v>4055.52</v>
      </c>
      <c r="U2528" t="n">
        <v>0.82</v>
      </c>
      <c r="V2528" t="n">
        <v>0.89</v>
      </c>
      <c r="W2528" t="n">
        <v>6.81</v>
      </c>
      <c r="X2528" t="n">
        <v>0.23</v>
      </c>
      <c r="Y2528" t="n">
        <v>1</v>
      </c>
      <c r="Z2528" t="n">
        <v>10</v>
      </c>
    </row>
    <row r="2529">
      <c r="A2529" t="n">
        <v>84</v>
      </c>
      <c r="B2529" t="n">
        <v>65</v>
      </c>
      <c r="C2529" t="inlineStr">
        <is>
          <t xml:space="preserve">CONCLUIDO	</t>
        </is>
      </c>
      <c r="D2529" t="n">
        <v>3.7913</v>
      </c>
      <c r="E2529" t="n">
        <v>26.38</v>
      </c>
      <c r="F2529" t="n">
        <v>23.95</v>
      </c>
      <c r="G2529" t="n">
        <v>159.67</v>
      </c>
      <c r="H2529" t="n">
        <v>2.4</v>
      </c>
      <c r="I2529" t="n">
        <v>9</v>
      </c>
      <c r="J2529" t="n">
        <v>162.24</v>
      </c>
      <c r="K2529" t="n">
        <v>46.47</v>
      </c>
      <c r="L2529" t="n">
        <v>22</v>
      </c>
      <c r="M2529" t="n">
        <v>6</v>
      </c>
      <c r="N2529" t="n">
        <v>28.77</v>
      </c>
      <c r="O2529" t="n">
        <v>20243.25</v>
      </c>
      <c r="P2529" t="n">
        <v>222.68</v>
      </c>
      <c r="Q2529" t="n">
        <v>452.56</v>
      </c>
      <c r="R2529" t="n">
        <v>69.67</v>
      </c>
      <c r="S2529" t="n">
        <v>57.64</v>
      </c>
      <c r="T2529" t="n">
        <v>3926.37</v>
      </c>
      <c r="U2529" t="n">
        <v>0.83</v>
      </c>
      <c r="V2529" t="n">
        <v>0.89</v>
      </c>
      <c r="W2529" t="n">
        <v>6.81</v>
      </c>
      <c r="X2529" t="n">
        <v>0.23</v>
      </c>
      <c r="Y2529" t="n">
        <v>1</v>
      </c>
      <c r="Z2529" t="n">
        <v>10</v>
      </c>
    </row>
    <row r="2530">
      <c r="A2530" t="n">
        <v>85</v>
      </c>
      <c r="B2530" t="n">
        <v>65</v>
      </c>
      <c r="C2530" t="inlineStr">
        <is>
          <t xml:space="preserve">CONCLUIDO	</t>
        </is>
      </c>
      <c r="D2530" t="n">
        <v>3.7906</v>
      </c>
      <c r="E2530" t="n">
        <v>26.38</v>
      </c>
      <c r="F2530" t="n">
        <v>23.96</v>
      </c>
      <c r="G2530" t="n">
        <v>159.7</v>
      </c>
      <c r="H2530" t="n">
        <v>2.42</v>
      </c>
      <c r="I2530" t="n">
        <v>9</v>
      </c>
      <c r="J2530" t="n">
        <v>162.59</v>
      </c>
      <c r="K2530" t="n">
        <v>46.47</v>
      </c>
      <c r="L2530" t="n">
        <v>22.25</v>
      </c>
      <c r="M2530" t="n">
        <v>5</v>
      </c>
      <c r="N2530" t="n">
        <v>28.88</v>
      </c>
      <c r="O2530" t="n">
        <v>20287.32</v>
      </c>
      <c r="P2530" t="n">
        <v>222.52</v>
      </c>
      <c r="Q2530" t="n">
        <v>452.57</v>
      </c>
      <c r="R2530" t="n">
        <v>69.89</v>
      </c>
      <c r="S2530" t="n">
        <v>57.64</v>
      </c>
      <c r="T2530" t="n">
        <v>4037.42</v>
      </c>
      <c r="U2530" t="n">
        <v>0.82</v>
      </c>
      <c r="V2530" t="n">
        <v>0.89</v>
      </c>
      <c r="W2530" t="n">
        <v>6.81</v>
      </c>
      <c r="X2530" t="n">
        <v>0.23</v>
      </c>
      <c r="Y2530" t="n">
        <v>1</v>
      </c>
      <c r="Z2530" t="n">
        <v>10</v>
      </c>
    </row>
    <row r="2531">
      <c r="A2531" t="n">
        <v>86</v>
      </c>
      <c r="B2531" t="n">
        <v>65</v>
      </c>
      <c r="C2531" t="inlineStr">
        <is>
          <t xml:space="preserve">CONCLUIDO	</t>
        </is>
      </c>
      <c r="D2531" t="n">
        <v>3.7896</v>
      </c>
      <c r="E2531" t="n">
        <v>26.39</v>
      </c>
      <c r="F2531" t="n">
        <v>23.96</v>
      </c>
      <c r="G2531" t="n">
        <v>159.75</v>
      </c>
      <c r="H2531" t="n">
        <v>2.45</v>
      </c>
      <c r="I2531" t="n">
        <v>9</v>
      </c>
      <c r="J2531" t="n">
        <v>162.95</v>
      </c>
      <c r="K2531" t="n">
        <v>46.47</v>
      </c>
      <c r="L2531" t="n">
        <v>22.5</v>
      </c>
      <c r="M2531" t="n">
        <v>5</v>
      </c>
      <c r="N2531" t="n">
        <v>28.98</v>
      </c>
      <c r="O2531" t="n">
        <v>20331.43</v>
      </c>
      <c r="P2531" t="n">
        <v>222.22</v>
      </c>
      <c r="Q2531" t="n">
        <v>452.62</v>
      </c>
      <c r="R2531" t="n">
        <v>69.98999999999999</v>
      </c>
      <c r="S2531" t="n">
        <v>57.64</v>
      </c>
      <c r="T2531" t="n">
        <v>4087.93</v>
      </c>
      <c r="U2531" t="n">
        <v>0.82</v>
      </c>
      <c r="V2531" t="n">
        <v>0.88</v>
      </c>
      <c r="W2531" t="n">
        <v>6.81</v>
      </c>
      <c r="X2531" t="n">
        <v>0.24</v>
      </c>
      <c r="Y2531" t="n">
        <v>1</v>
      </c>
      <c r="Z2531" t="n">
        <v>10</v>
      </c>
    </row>
    <row r="2532">
      <c r="A2532" t="n">
        <v>87</v>
      </c>
      <c r="B2532" t="n">
        <v>65</v>
      </c>
      <c r="C2532" t="inlineStr">
        <is>
          <t xml:space="preserve">CONCLUIDO	</t>
        </is>
      </c>
      <c r="D2532" t="n">
        <v>3.7899</v>
      </c>
      <c r="E2532" t="n">
        <v>26.39</v>
      </c>
      <c r="F2532" t="n">
        <v>23.96</v>
      </c>
      <c r="G2532" t="n">
        <v>159.74</v>
      </c>
      <c r="H2532" t="n">
        <v>2.47</v>
      </c>
      <c r="I2532" t="n">
        <v>9</v>
      </c>
      <c r="J2532" t="n">
        <v>163.31</v>
      </c>
      <c r="K2532" t="n">
        <v>46.47</v>
      </c>
      <c r="L2532" t="n">
        <v>22.75</v>
      </c>
      <c r="M2532" t="n">
        <v>3</v>
      </c>
      <c r="N2532" t="n">
        <v>29.09</v>
      </c>
      <c r="O2532" t="n">
        <v>20375.57</v>
      </c>
      <c r="P2532" t="n">
        <v>221.05</v>
      </c>
      <c r="Q2532" t="n">
        <v>452.57</v>
      </c>
      <c r="R2532" t="n">
        <v>69.92</v>
      </c>
      <c r="S2532" t="n">
        <v>57.64</v>
      </c>
      <c r="T2532" t="n">
        <v>4050.5</v>
      </c>
      <c r="U2532" t="n">
        <v>0.82</v>
      </c>
      <c r="V2532" t="n">
        <v>0.88</v>
      </c>
      <c r="W2532" t="n">
        <v>6.81</v>
      </c>
      <c r="X2532" t="n">
        <v>0.24</v>
      </c>
      <c r="Y2532" t="n">
        <v>1</v>
      </c>
      <c r="Z2532" t="n">
        <v>10</v>
      </c>
    </row>
    <row r="2533">
      <c r="A2533" t="n">
        <v>88</v>
      </c>
      <c r="B2533" t="n">
        <v>65</v>
      </c>
      <c r="C2533" t="inlineStr">
        <is>
          <t xml:space="preserve">CONCLUIDO	</t>
        </is>
      </c>
      <c r="D2533" t="n">
        <v>3.7893</v>
      </c>
      <c r="E2533" t="n">
        <v>26.39</v>
      </c>
      <c r="F2533" t="n">
        <v>23.96</v>
      </c>
      <c r="G2533" t="n">
        <v>159.76</v>
      </c>
      <c r="H2533" t="n">
        <v>2.49</v>
      </c>
      <c r="I2533" t="n">
        <v>9</v>
      </c>
      <c r="J2533" t="n">
        <v>163.67</v>
      </c>
      <c r="K2533" t="n">
        <v>46.47</v>
      </c>
      <c r="L2533" t="n">
        <v>23</v>
      </c>
      <c r="M2533" t="n">
        <v>1</v>
      </c>
      <c r="N2533" t="n">
        <v>29.2</v>
      </c>
      <c r="O2533" t="n">
        <v>20419.76</v>
      </c>
      <c r="P2533" t="n">
        <v>221.13</v>
      </c>
      <c r="Q2533" t="n">
        <v>452.6</v>
      </c>
      <c r="R2533" t="n">
        <v>69.94</v>
      </c>
      <c r="S2533" t="n">
        <v>57.64</v>
      </c>
      <c r="T2533" t="n">
        <v>4064.25</v>
      </c>
      <c r="U2533" t="n">
        <v>0.82</v>
      </c>
      <c r="V2533" t="n">
        <v>0.88</v>
      </c>
      <c r="W2533" t="n">
        <v>6.82</v>
      </c>
      <c r="X2533" t="n">
        <v>0.24</v>
      </c>
      <c r="Y2533" t="n">
        <v>1</v>
      </c>
      <c r="Z2533" t="n">
        <v>10</v>
      </c>
    </row>
    <row r="2534">
      <c r="A2534" t="n">
        <v>89</v>
      </c>
      <c r="B2534" t="n">
        <v>65</v>
      </c>
      <c r="C2534" t="inlineStr">
        <is>
          <t xml:space="preserve">CONCLUIDO	</t>
        </is>
      </c>
      <c r="D2534" t="n">
        <v>3.7983</v>
      </c>
      <c r="E2534" t="n">
        <v>26.33</v>
      </c>
      <c r="F2534" t="n">
        <v>23.93</v>
      </c>
      <c r="G2534" t="n">
        <v>179.47</v>
      </c>
      <c r="H2534" t="n">
        <v>2.51</v>
      </c>
      <c r="I2534" t="n">
        <v>8</v>
      </c>
      <c r="J2534" t="n">
        <v>164.03</v>
      </c>
      <c r="K2534" t="n">
        <v>46.47</v>
      </c>
      <c r="L2534" t="n">
        <v>23.25</v>
      </c>
      <c r="M2534" t="n">
        <v>1</v>
      </c>
      <c r="N2534" t="n">
        <v>29.31</v>
      </c>
      <c r="O2534" t="n">
        <v>20463.98</v>
      </c>
      <c r="P2534" t="n">
        <v>221.18</v>
      </c>
      <c r="Q2534" t="n">
        <v>452.59</v>
      </c>
      <c r="R2534" t="n">
        <v>68.84999999999999</v>
      </c>
      <c r="S2534" t="n">
        <v>57.64</v>
      </c>
      <c r="T2534" t="n">
        <v>3520.85</v>
      </c>
      <c r="U2534" t="n">
        <v>0.84</v>
      </c>
      <c r="V2534" t="n">
        <v>0.89</v>
      </c>
      <c r="W2534" t="n">
        <v>6.81</v>
      </c>
      <c r="X2534" t="n">
        <v>0.2</v>
      </c>
      <c r="Y2534" t="n">
        <v>1</v>
      </c>
      <c r="Z2534" t="n">
        <v>10</v>
      </c>
    </row>
    <row r="2535">
      <c r="A2535" t="n">
        <v>90</v>
      </c>
      <c r="B2535" t="n">
        <v>65</v>
      </c>
      <c r="C2535" t="inlineStr">
        <is>
          <t xml:space="preserve">CONCLUIDO	</t>
        </is>
      </c>
      <c r="D2535" t="n">
        <v>3.7979</v>
      </c>
      <c r="E2535" t="n">
        <v>26.33</v>
      </c>
      <c r="F2535" t="n">
        <v>23.93</v>
      </c>
      <c r="G2535" t="n">
        <v>179.49</v>
      </c>
      <c r="H2535" t="n">
        <v>2.53</v>
      </c>
      <c r="I2535" t="n">
        <v>8</v>
      </c>
      <c r="J2535" t="n">
        <v>164.39</v>
      </c>
      <c r="K2535" t="n">
        <v>46.47</v>
      </c>
      <c r="L2535" t="n">
        <v>23.5</v>
      </c>
      <c r="M2535" t="n">
        <v>1</v>
      </c>
      <c r="N2535" t="n">
        <v>29.42</v>
      </c>
      <c r="O2535" t="n">
        <v>20508.24</v>
      </c>
      <c r="P2535" t="n">
        <v>221.66</v>
      </c>
      <c r="Q2535" t="n">
        <v>452.59</v>
      </c>
      <c r="R2535" t="n">
        <v>68.89</v>
      </c>
      <c r="S2535" t="n">
        <v>57.64</v>
      </c>
      <c r="T2535" t="n">
        <v>3541.53</v>
      </c>
      <c r="U2535" t="n">
        <v>0.84</v>
      </c>
      <c r="V2535" t="n">
        <v>0.89</v>
      </c>
      <c r="W2535" t="n">
        <v>6.81</v>
      </c>
      <c r="X2535" t="n">
        <v>0.21</v>
      </c>
      <c r="Y2535" t="n">
        <v>1</v>
      </c>
      <c r="Z2535" t="n">
        <v>10</v>
      </c>
    </row>
    <row r="2536">
      <c r="A2536" t="n">
        <v>91</v>
      </c>
      <c r="B2536" t="n">
        <v>65</v>
      </c>
      <c r="C2536" t="inlineStr">
        <is>
          <t xml:space="preserve">CONCLUIDO	</t>
        </is>
      </c>
      <c r="D2536" t="n">
        <v>3.7985</v>
      </c>
      <c r="E2536" t="n">
        <v>26.33</v>
      </c>
      <c r="F2536" t="n">
        <v>23.93</v>
      </c>
      <c r="G2536" t="n">
        <v>179.46</v>
      </c>
      <c r="H2536" t="n">
        <v>2.55</v>
      </c>
      <c r="I2536" t="n">
        <v>8</v>
      </c>
      <c r="J2536" t="n">
        <v>164.74</v>
      </c>
      <c r="K2536" t="n">
        <v>46.47</v>
      </c>
      <c r="L2536" t="n">
        <v>23.75</v>
      </c>
      <c r="M2536" t="n">
        <v>0</v>
      </c>
      <c r="N2536" t="n">
        <v>29.53</v>
      </c>
      <c r="O2536" t="n">
        <v>20552.53</v>
      </c>
      <c r="P2536" t="n">
        <v>222.03</v>
      </c>
      <c r="Q2536" t="n">
        <v>452.6</v>
      </c>
      <c r="R2536" t="n">
        <v>68.75</v>
      </c>
      <c r="S2536" t="n">
        <v>57.64</v>
      </c>
      <c r="T2536" t="n">
        <v>3472.58</v>
      </c>
      <c r="U2536" t="n">
        <v>0.84</v>
      </c>
      <c r="V2536" t="n">
        <v>0.89</v>
      </c>
      <c r="W2536" t="n">
        <v>6.81</v>
      </c>
      <c r="X2536" t="n">
        <v>0.2</v>
      </c>
      <c r="Y2536" t="n">
        <v>1</v>
      </c>
      <c r="Z2536" t="n">
        <v>10</v>
      </c>
    </row>
    <row r="2537">
      <c r="A2537" t="n">
        <v>0</v>
      </c>
      <c r="B2537" t="n">
        <v>130</v>
      </c>
      <c r="C2537" t="inlineStr">
        <is>
          <t xml:space="preserve">CONCLUIDO	</t>
        </is>
      </c>
      <c r="D2537" t="n">
        <v>1.6054</v>
      </c>
      <c r="E2537" t="n">
        <v>62.29</v>
      </c>
      <c r="F2537" t="n">
        <v>37.43</v>
      </c>
      <c r="G2537" t="n">
        <v>4.98</v>
      </c>
      <c r="H2537" t="n">
        <v>0.07000000000000001</v>
      </c>
      <c r="I2537" t="n">
        <v>451</v>
      </c>
      <c r="J2537" t="n">
        <v>252.85</v>
      </c>
      <c r="K2537" t="n">
        <v>59.19</v>
      </c>
      <c r="L2537" t="n">
        <v>1</v>
      </c>
      <c r="M2537" t="n">
        <v>449</v>
      </c>
      <c r="N2537" t="n">
        <v>62.65</v>
      </c>
      <c r="O2537" t="n">
        <v>31418.63</v>
      </c>
      <c r="P2537" t="n">
        <v>621.23</v>
      </c>
      <c r="Q2537" t="n">
        <v>453.87</v>
      </c>
      <c r="R2537" t="n">
        <v>509.92</v>
      </c>
      <c r="S2537" t="n">
        <v>57.64</v>
      </c>
      <c r="T2537" t="n">
        <v>221841.89</v>
      </c>
      <c r="U2537" t="n">
        <v>0.11</v>
      </c>
      <c r="V2537" t="n">
        <v>0.57</v>
      </c>
      <c r="W2537" t="n">
        <v>7.54</v>
      </c>
      <c r="X2537" t="n">
        <v>13.68</v>
      </c>
      <c r="Y2537" t="n">
        <v>1</v>
      </c>
      <c r="Z2537" t="n">
        <v>10</v>
      </c>
    </row>
    <row r="2538">
      <c r="A2538" t="n">
        <v>1</v>
      </c>
      <c r="B2538" t="n">
        <v>130</v>
      </c>
      <c r="C2538" t="inlineStr">
        <is>
          <t xml:space="preserve">CONCLUIDO	</t>
        </is>
      </c>
      <c r="D2538" t="n">
        <v>1.9335</v>
      </c>
      <c r="E2538" t="n">
        <v>51.72</v>
      </c>
      <c r="F2538" t="n">
        <v>33.27</v>
      </c>
      <c r="G2538" t="n">
        <v>6.24</v>
      </c>
      <c r="H2538" t="n">
        <v>0.09</v>
      </c>
      <c r="I2538" t="n">
        <v>320</v>
      </c>
      <c r="J2538" t="n">
        <v>253.3</v>
      </c>
      <c r="K2538" t="n">
        <v>59.19</v>
      </c>
      <c r="L2538" t="n">
        <v>1.25</v>
      </c>
      <c r="M2538" t="n">
        <v>318</v>
      </c>
      <c r="N2538" t="n">
        <v>62.86</v>
      </c>
      <c r="O2538" t="n">
        <v>31474.5</v>
      </c>
      <c r="P2538" t="n">
        <v>552.35</v>
      </c>
      <c r="Q2538" t="n">
        <v>453.65</v>
      </c>
      <c r="R2538" t="n">
        <v>373.42</v>
      </c>
      <c r="S2538" t="n">
        <v>57.64</v>
      </c>
      <c r="T2538" t="n">
        <v>154250.14</v>
      </c>
      <c r="U2538" t="n">
        <v>0.15</v>
      </c>
      <c r="V2538" t="n">
        <v>0.64</v>
      </c>
      <c r="W2538" t="n">
        <v>7.33</v>
      </c>
      <c r="X2538" t="n">
        <v>9.52</v>
      </c>
      <c r="Y2538" t="n">
        <v>1</v>
      </c>
      <c r="Z2538" t="n">
        <v>10</v>
      </c>
    </row>
    <row r="2539">
      <c r="A2539" t="n">
        <v>2</v>
      </c>
      <c r="B2539" t="n">
        <v>130</v>
      </c>
      <c r="C2539" t="inlineStr">
        <is>
          <t xml:space="preserve">CONCLUIDO	</t>
        </is>
      </c>
      <c r="D2539" t="n">
        <v>2.1708</v>
      </c>
      <c r="E2539" t="n">
        <v>46.07</v>
      </c>
      <c r="F2539" t="n">
        <v>31.09</v>
      </c>
      <c r="G2539" t="n">
        <v>7.49</v>
      </c>
      <c r="H2539" t="n">
        <v>0.11</v>
      </c>
      <c r="I2539" t="n">
        <v>249</v>
      </c>
      <c r="J2539" t="n">
        <v>253.75</v>
      </c>
      <c r="K2539" t="n">
        <v>59.19</v>
      </c>
      <c r="L2539" t="n">
        <v>1.5</v>
      </c>
      <c r="M2539" t="n">
        <v>247</v>
      </c>
      <c r="N2539" t="n">
        <v>63.06</v>
      </c>
      <c r="O2539" t="n">
        <v>31530.44</v>
      </c>
      <c r="P2539" t="n">
        <v>516.16</v>
      </c>
      <c r="Q2539" t="n">
        <v>453.47</v>
      </c>
      <c r="R2539" t="n">
        <v>301.88</v>
      </c>
      <c r="S2539" t="n">
        <v>57.64</v>
      </c>
      <c r="T2539" t="n">
        <v>118831.24</v>
      </c>
      <c r="U2539" t="n">
        <v>0.19</v>
      </c>
      <c r="V2539" t="n">
        <v>0.68</v>
      </c>
      <c r="W2539" t="n">
        <v>7.21</v>
      </c>
      <c r="X2539" t="n">
        <v>7.34</v>
      </c>
      <c r="Y2539" t="n">
        <v>1</v>
      </c>
      <c r="Z2539" t="n">
        <v>10</v>
      </c>
    </row>
    <row r="2540">
      <c r="A2540" t="n">
        <v>3</v>
      </c>
      <c r="B2540" t="n">
        <v>130</v>
      </c>
      <c r="C2540" t="inlineStr">
        <is>
          <t xml:space="preserve">CONCLUIDO	</t>
        </is>
      </c>
      <c r="D2540" t="n">
        <v>2.3535</v>
      </c>
      <c r="E2540" t="n">
        <v>42.49</v>
      </c>
      <c r="F2540" t="n">
        <v>29.71</v>
      </c>
      <c r="G2540" t="n">
        <v>8.74</v>
      </c>
      <c r="H2540" t="n">
        <v>0.12</v>
      </c>
      <c r="I2540" t="n">
        <v>204</v>
      </c>
      <c r="J2540" t="n">
        <v>254.21</v>
      </c>
      <c r="K2540" t="n">
        <v>59.19</v>
      </c>
      <c r="L2540" t="n">
        <v>1.75</v>
      </c>
      <c r="M2540" t="n">
        <v>202</v>
      </c>
      <c r="N2540" t="n">
        <v>63.26</v>
      </c>
      <c r="O2540" t="n">
        <v>31586.46</v>
      </c>
      <c r="P2540" t="n">
        <v>493.32</v>
      </c>
      <c r="Q2540" t="n">
        <v>453.01</v>
      </c>
      <c r="R2540" t="n">
        <v>257.69</v>
      </c>
      <c r="S2540" t="n">
        <v>57.64</v>
      </c>
      <c r="T2540" t="n">
        <v>96963.23</v>
      </c>
      <c r="U2540" t="n">
        <v>0.22</v>
      </c>
      <c r="V2540" t="n">
        <v>0.71</v>
      </c>
      <c r="W2540" t="n">
        <v>7.12</v>
      </c>
      <c r="X2540" t="n">
        <v>5.97</v>
      </c>
      <c r="Y2540" t="n">
        <v>1</v>
      </c>
      <c r="Z2540" t="n">
        <v>10</v>
      </c>
    </row>
    <row r="2541">
      <c r="A2541" t="n">
        <v>4</v>
      </c>
      <c r="B2541" t="n">
        <v>130</v>
      </c>
      <c r="C2541" t="inlineStr">
        <is>
          <t xml:space="preserve">CONCLUIDO	</t>
        </is>
      </c>
      <c r="D2541" t="n">
        <v>2.4982</v>
      </c>
      <c r="E2541" t="n">
        <v>40.03</v>
      </c>
      <c r="F2541" t="n">
        <v>28.77</v>
      </c>
      <c r="G2541" t="n">
        <v>9.98</v>
      </c>
      <c r="H2541" t="n">
        <v>0.14</v>
      </c>
      <c r="I2541" t="n">
        <v>173</v>
      </c>
      <c r="J2541" t="n">
        <v>254.66</v>
      </c>
      <c r="K2541" t="n">
        <v>59.19</v>
      </c>
      <c r="L2541" t="n">
        <v>2</v>
      </c>
      <c r="M2541" t="n">
        <v>171</v>
      </c>
      <c r="N2541" t="n">
        <v>63.47</v>
      </c>
      <c r="O2541" t="n">
        <v>31642.55</v>
      </c>
      <c r="P2541" t="n">
        <v>477.6</v>
      </c>
      <c r="Q2541" t="n">
        <v>453.05</v>
      </c>
      <c r="R2541" t="n">
        <v>226.7</v>
      </c>
      <c r="S2541" t="n">
        <v>57.64</v>
      </c>
      <c r="T2541" t="n">
        <v>81624.7</v>
      </c>
      <c r="U2541" t="n">
        <v>0.25</v>
      </c>
      <c r="V2541" t="n">
        <v>0.74</v>
      </c>
      <c r="W2541" t="n">
        <v>7.07</v>
      </c>
      <c r="X2541" t="n">
        <v>5.03</v>
      </c>
      <c r="Y2541" t="n">
        <v>1</v>
      </c>
      <c r="Z2541" t="n">
        <v>10</v>
      </c>
    </row>
    <row r="2542">
      <c r="A2542" t="n">
        <v>5</v>
      </c>
      <c r="B2542" t="n">
        <v>130</v>
      </c>
      <c r="C2542" t="inlineStr">
        <is>
          <t xml:space="preserve">CONCLUIDO	</t>
        </is>
      </c>
      <c r="D2542" t="n">
        <v>2.6162</v>
      </c>
      <c r="E2542" t="n">
        <v>38.22</v>
      </c>
      <c r="F2542" t="n">
        <v>28.08</v>
      </c>
      <c r="G2542" t="n">
        <v>11.23</v>
      </c>
      <c r="H2542" t="n">
        <v>0.16</v>
      </c>
      <c r="I2542" t="n">
        <v>150</v>
      </c>
      <c r="J2542" t="n">
        <v>255.12</v>
      </c>
      <c r="K2542" t="n">
        <v>59.19</v>
      </c>
      <c r="L2542" t="n">
        <v>2.25</v>
      </c>
      <c r="M2542" t="n">
        <v>148</v>
      </c>
      <c r="N2542" t="n">
        <v>63.67</v>
      </c>
      <c r="O2542" t="n">
        <v>31698.72</v>
      </c>
      <c r="P2542" t="n">
        <v>466.26</v>
      </c>
      <c r="Q2542" t="n">
        <v>453.14</v>
      </c>
      <c r="R2542" t="n">
        <v>204.21</v>
      </c>
      <c r="S2542" t="n">
        <v>57.64</v>
      </c>
      <c r="T2542" t="n">
        <v>70495.10000000001</v>
      </c>
      <c r="U2542" t="n">
        <v>0.28</v>
      </c>
      <c r="V2542" t="n">
        <v>0.76</v>
      </c>
      <c r="W2542" t="n">
        <v>7.04</v>
      </c>
      <c r="X2542" t="n">
        <v>4.35</v>
      </c>
      <c r="Y2542" t="n">
        <v>1</v>
      </c>
      <c r="Z2542" t="n">
        <v>10</v>
      </c>
    </row>
    <row r="2543">
      <c r="A2543" t="n">
        <v>6</v>
      </c>
      <c r="B2543" t="n">
        <v>130</v>
      </c>
      <c r="C2543" t="inlineStr">
        <is>
          <t xml:space="preserve">CONCLUIDO	</t>
        </is>
      </c>
      <c r="D2543" t="n">
        <v>2.7114</v>
      </c>
      <c r="E2543" t="n">
        <v>36.88</v>
      </c>
      <c r="F2543" t="n">
        <v>27.57</v>
      </c>
      <c r="G2543" t="n">
        <v>12.44</v>
      </c>
      <c r="H2543" t="n">
        <v>0.17</v>
      </c>
      <c r="I2543" t="n">
        <v>133</v>
      </c>
      <c r="J2543" t="n">
        <v>255.57</v>
      </c>
      <c r="K2543" t="n">
        <v>59.19</v>
      </c>
      <c r="L2543" t="n">
        <v>2.5</v>
      </c>
      <c r="M2543" t="n">
        <v>131</v>
      </c>
      <c r="N2543" t="n">
        <v>63.88</v>
      </c>
      <c r="O2543" t="n">
        <v>31754.97</v>
      </c>
      <c r="P2543" t="n">
        <v>457.74</v>
      </c>
      <c r="Q2543" t="n">
        <v>452.97</v>
      </c>
      <c r="R2543" t="n">
        <v>187.74</v>
      </c>
      <c r="S2543" t="n">
        <v>57.64</v>
      </c>
      <c r="T2543" t="n">
        <v>62343.16</v>
      </c>
      <c r="U2543" t="n">
        <v>0.31</v>
      </c>
      <c r="V2543" t="n">
        <v>0.77</v>
      </c>
      <c r="W2543" t="n">
        <v>7.01</v>
      </c>
      <c r="X2543" t="n">
        <v>3.84</v>
      </c>
      <c r="Y2543" t="n">
        <v>1</v>
      </c>
      <c r="Z2543" t="n">
        <v>10</v>
      </c>
    </row>
    <row r="2544">
      <c r="A2544" t="n">
        <v>7</v>
      </c>
      <c r="B2544" t="n">
        <v>130</v>
      </c>
      <c r="C2544" t="inlineStr">
        <is>
          <t xml:space="preserve">CONCLUIDO	</t>
        </is>
      </c>
      <c r="D2544" t="n">
        <v>2.7942</v>
      </c>
      <c r="E2544" t="n">
        <v>35.79</v>
      </c>
      <c r="F2544" t="n">
        <v>27.17</v>
      </c>
      <c r="G2544" t="n">
        <v>13.7</v>
      </c>
      <c r="H2544" t="n">
        <v>0.19</v>
      </c>
      <c r="I2544" t="n">
        <v>119</v>
      </c>
      <c r="J2544" t="n">
        <v>256.03</v>
      </c>
      <c r="K2544" t="n">
        <v>59.19</v>
      </c>
      <c r="L2544" t="n">
        <v>2.75</v>
      </c>
      <c r="M2544" t="n">
        <v>117</v>
      </c>
      <c r="N2544" t="n">
        <v>64.09</v>
      </c>
      <c r="O2544" t="n">
        <v>31811.29</v>
      </c>
      <c r="P2544" t="n">
        <v>450.86</v>
      </c>
      <c r="Q2544" t="n">
        <v>452.77</v>
      </c>
      <c r="R2544" t="n">
        <v>174.14</v>
      </c>
      <c r="S2544" t="n">
        <v>57.64</v>
      </c>
      <c r="T2544" t="n">
        <v>55614.33</v>
      </c>
      <c r="U2544" t="n">
        <v>0.33</v>
      </c>
      <c r="V2544" t="n">
        <v>0.78</v>
      </c>
      <c r="W2544" t="n">
        <v>7</v>
      </c>
      <c r="X2544" t="n">
        <v>3.44</v>
      </c>
      <c r="Y2544" t="n">
        <v>1</v>
      </c>
      <c r="Z2544" t="n">
        <v>10</v>
      </c>
    </row>
    <row r="2545">
      <c r="A2545" t="n">
        <v>8</v>
      </c>
      <c r="B2545" t="n">
        <v>130</v>
      </c>
      <c r="C2545" t="inlineStr">
        <is>
          <t xml:space="preserve">CONCLUIDO	</t>
        </is>
      </c>
      <c r="D2545" t="n">
        <v>2.8625</v>
      </c>
      <c r="E2545" t="n">
        <v>34.93</v>
      </c>
      <c r="F2545" t="n">
        <v>26.85</v>
      </c>
      <c r="G2545" t="n">
        <v>14.92</v>
      </c>
      <c r="H2545" t="n">
        <v>0.21</v>
      </c>
      <c r="I2545" t="n">
        <v>108</v>
      </c>
      <c r="J2545" t="n">
        <v>256.49</v>
      </c>
      <c r="K2545" t="n">
        <v>59.19</v>
      </c>
      <c r="L2545" t="n">
        <v>3</v>
      </c>
      <c r="M2545" t="n">
        <v>106</v>
      </c>
      <c r="N2545" t="n">
        <v>64.29000000000001</v>
      </c>
      <c r="O2545" t="n">
        <v>31867.69</v>
      </c>
      <c r="P2545" t="n">
        <v>445.6</v>
      </c>
      <c r="Q2545" t="n">
        <v>452.85</v>
      </c>
      <c r="R2545" t="n">
        <v>163.79</v>
      </c>
      <c r="S2545" t="n">
        <v>57.64</v>
      </c>
      <c r="T2545" t="n">
        <v>50492.41</v>
      </c>
      <c r="U2545" t="n">
        <v>0.35</v>
      </c>
      <c r="V2545" t="n">
        <v>0.79</v>
      </c>
      <c r="W2545" t="n">
        <v>6.98</v>
      </c>
      <c r="X2545" t="n">
        <v>3.12</v>
      </c>
      <c r="Y2545" t="n">
        <v>1</v>
      </c>
      <c r="Z2545" t="n">
        <v>10</v>
      </c>
    </row>
    <row r="2546">
      <c r="A2546" t="n">
        <v>9</v>
      </c>
      <c r="B2546" t="n">
        <v>130</v>
      </c>
      <c r="C2546" t="inlineStr">
        <is>
          <t xml:space="preserve">CONCLUIDO	</t>
        </is>
      </c>
      <c r="D2546" t="n">
        <v>2.922</v>
      </c>
      <c r="E2546" t="n">
        <v>34.22</v>
      </c>
      <c r="F2546" t="n">
        <v>26.58</v>
      </c>
      <c r="G2546" t="n">
        <v>16.11</v>
      </c>
      <c r="H2546" t="n">
        <v>0.23</v>
      </c>
      <c r="I2546" t="n">
        <v>99</v>
      </c>
      <c r="J2546" t="n">
        <v>256.95</v>
      </c>
      <c r="K2546" t="n">
        <v>59.19</v>
      </c>
      <c r="L2546" t="n">
        <v>3.25</v>
      </c>
      <c r="M2546" t="n">
        <v>97</v>
      </c>
      <c r="N2546" t="n">
        <v>64.5</v>
      </c>
      <c r="O2546" t="n">
        <v>31924.29</v>
      </c>
      <c r="P2546" t="n">
        <v>440.99</v>
      </c>
      <c r="Q2546" t="n">
        <v>452.74</v>
      </c>
      <c r="R2546" t="n">
        <v>155.5</v>
      </c>
      <c r="S2546" t="n">
        <v>57.64</v>
      </c>
      <c r="T2546" t="n">
        <v>46391.42</v>
      </c>
      <c r="U2546" t="n">
        <v>0.37</v>
      </c>
      <c r="V2546" t="n">
        <v>0.8</v>
      </c>
      <c r="W2546" t="n">
        <v>6.95</v>
      </c>
      <c r="X2546" t="n">
        <v>2.85</v>
      </c>
      <c r="Y2546" t="n">
        <v>1</v>
      </c>
      <c r="Z2546" t="n">
        <v>10</v>
      </c>
    </row>
    <row r="2547">
      <c r="A2547" t="n">
        <v>10</v>
      </c>
      <c r="B2547" t="n">
        <v>130</v>
      </c>
      <c r="C2547" t="inlineStr">
        <is>
          <t xml:space="preserve">CONCLUIDO	</t>
        </is>
      </c>
      <c r="D2547" t="n">
        <v>2.9754</v>
      </c>
      <c r="E2547" t="n">
        <v>33.61</v>
      </c>
      <c r="F2547" t="n">
        <v>26.36</v>
      </c>
      <c r="G2547" t="n">
        <v>17.38</v>
      </c>
      <c r="H2547" t="n">
        <v>0.24</v>
      </c>
      <c r="I2547" t="n">
        <v>91</v>
      </c>
      <c r="J2547" t="n">
        <v>257.41</v>
      </c>
      <c r="K2547" t="n">
        <v>59.19</v>
      </c>
      <c r="L2547" t="n">
        <v>3.5</v>
      </c>
      <c r="M2547" t="n">
        <v>89</v>
      </c>
      <c r="N2547" t="n">
        <v>64.70999999999999</v>
      </c>
      <c r="O2547" t="n">
        <v>31980.84</v>
      </c>
      <c r="P2547" t="n">
        <v>437.24</v>
      </c>
      <c r="Q2547" t="n">
        <v>452.77</v>
      </c>
      <c r="R2547" t="n">
        <v>148.09</v>
      </c>
      <c r="S2547" t="n">
        <v>57.64</v>
      </c>
      <c r="T2547" t="n">
        <v>42728.1</v>
      </c>
      <c r="U2547" t="n">
        <v>0.39</v>
      </c>
      <c r="V2547" t="n">
        <v>0.8</v>
      </c>
      <c r="W2547" t="n">
        <v>6.94</v>
      </c>
      <c r="X2547" t="n">
        <v>2.63</v>
      </c>
      <c r="Y2547" t="n">
        <v>1</v>
      </c>
      <c r="Z2547" t="n">
        <v>10</v>
      </c>
    </row>
    <row r="2548">
      <c r="A2548" t="n">
        <v>11</v>
      </c>
      <c r="B2548" t="n">
        <v>130</v>
      </c>
      <c r="C2548" t="inlineStr">
        <is>
          <t xml:space="preserve">CONCLUIDO	</t>
        </is>
      </c>
      <c r="D2548" t="n">
        <v>3.0271</v>
      </c>
      <c r="E2548" t="n">
        <v>33.03</v>
      </c>
      <c r="F2548" t="n">
        <v>26.12</v>
      </c>
      <c r="G2548" t="n">
        <v>18.66</v>
      </c>
      <c r="H2548" t="n">
        <v>0.26</v>
      </c>
      <c r="I2548" t="n">
        <v>84</v>
      </c>
      <c r="J2548" t="n">
        <v>257.86</v>
      </c>
      <c r="K2548" t="n">
        <v>59.19</v>
      </c>
      <c r="L2548" t="n">
        <v>3.75</v>
      </c>
      <c r="M2548" t="n">
        <v>82</v>
      </c>
      <c r="N2548" t="n">
        <v>64.92</v>
      </c>
      <c r="O2548" t="n">
        <v>32037.48</v>
      </c>
      <c r="P2548" t="n">
        <v>433.32</v>
      </c>
      <c r="Q2548" t="n">
        <v>452.7</v>
      </c>
      <c r="R2548" t="n">
        <v>140.28</v>
      </c>
      <c r="S2548" t="n">
        <v>57.64</v>
      </c>
      <c r="T2548" t="n">
        <v>38859.99</v>
      </c>
      <c r="U2548" t="n">
        <v>0.41</v>
      </c>
      <c r="V2548" t="n">
        <v>0.8100000000000001</v>
      </c>
      <c r="W2548" t="n">
        <v>6.93</v>
      </c>
      <c r="X2548" t="n">
        <v>2.39</v>
      </c>
      <c r="Y2548" t="n">
        <v>1</v>
      </c>
      <c r="Z2548" t="n">
        <v>10</v>
      </c>
    </row>
    <row r="2549">
      <c r="A2549" t="n">
        <v>12</v>
      </c>
      <c r="B2549" t="n">
        <v>130</v>
      </c>
      <c r="C2549" t="inlineStr">
        <is>
          <t xml:space="preserve">CONCLUIDO	</t>
        </is>
      </c>
      <c r="D2549" t="n">
        <v>3.0609</v>
      </c>
      <c r="E2549" t="n">
        <v>32.67</v>
      </c>
      <c r="F2549" t="n">
        <v>26</v>
      </c>
      <c r="G2549" t="n">
        <v>19.75</v>
      </c>
      <c r="H2549" t="n">
        <v>0.28</v>
      </c>
      <c r="I2549" t="n">
        <v>79</v>
      </c>
      <c r="J2549" t="n">
        <v>258.32</v>
      </c>
      <c r="K2549" t="n">
        <v>59.19</v>
      </c>
      <c r="L2549" t="n">
        <v>4</v>
      </c>
      <c r="M2549" t="n">
        <v>77</v>
      </c>
      <c r="N2549" t="n">
        <v>65.13</v>
      </c>
      <c r="O2549" t="n">
        <v>32094.19</v>
      </c>
      <c r="P2549" t="n">
        <v>431.16</v>
      </c>
      <c r="Q2549" t="n">
        <v>452.7</v>
      </c>
      <c r="R2549" t="n">
        <v>136.43</v>
      </c>
      <c r="S2549" t="n">
        <v>57.64</v>
      </c>
      <c r="T2549" t="n">
        <v>36956.24</v>
      </c>
      <c r="U2549" t="n">
        <v>0.42</v>
      </c>
      <c r="V2549" t="n">
        <v>0.82</v>
      </c>
      <c r="W2549" t="n">
        <v>6.93</v>
      </c>
      <c r="X2549" t="n">
        <v>2.27</v>
      </c>
      <c r="Y2549" t="n">
        <v>1</v>
      </c>
      <c r="Z2549" t="n">
        <v>10</v>
      </c>
    </row>
    <row r="2550">
      <c r="A2550" t="n">
        <v>13</v>
      </c>
      <c r="B2550" t="n">
        <v>130</v>
      </c>
      <c r="C2550" t="inlineStr">
        <is>
          <t xml:space="preserve">CONCLUIDO	</t>
        </is>
      </c>
      <c r="D2550" t="n">
        <v>3.101</v>
      </c>
      <c r="E2550" t="n">
        <v>32.25</v>
      </c>
      <c r="F2550" t="n">
        <v>25.82</v>
      </c>
      <c r="G2550" t="n">
        <v>20.94</v>
      </c>
      <c r="H2550" t="n">
        <v>0.29</v>
      </c>
      <c r="I2550" t="n">
        <v>74</v>
      </c>
      <c r="J2550" t="n">
        <v>258.78</v>
      </c>
      <c r="K2550" t="n">
        <v>59.19</v>
      </c>
      <c r="L2550" t="n">
        <v>4.25</v>
      </c>
      <c r="M2550" t="n">
        <v>72</v>
      </c>
      <c r="N2550" t="n">
        <v>65.34</v>
      </c>
      <c r="O2550" t="n">
        <v>32150.98</v>
      </c>
      <c r="P2550" t="n">
        <v>428.16</v>
      </c>
      <c r="Q2550" t="n">
        <v>452.8</v>
      </c>
      <c r="R2550" t="n">
        <v>130.91</v>
      </c>
      <c r="S2550" t="n">
        <v>57.64</v>
      </c>
      <c r="T2550" t="n">
        <v>34222.46</v>
      </c>
      <c r="U2550" t="n">
        <v>0.44</v>
      </c>
      <c r="V2550" t="n">
        <v>0.82</v>
      </c>
      <c r="W2550" t="n">
        <v>6.91</v>
      </c>
      <c r="X2550" t="n">
        <v>2.1</v>
      </c>
      <c r="Y2550" t="n">
        <v>1</v>
      </c>
      <c r="Z2550" t="n">
        <v>10</v>
      </c>
    </row>
    <row r="2551">
      <c r="A2551" t="n">
        <v>14</v>
      </c>
      <c r="B2551" t="n">
        <v>130</v>
      </c>
      <c r="C2551" t="inlineStr">
        <is>
          <t xml:space="preserve">CONCLUIDO	</t>
        </is>
      </c>
      <c r="D2551" t="n">
        <v>3.1383</v>
      </c>
      <c r="E2551" t="n">
        <v>31.86</v>
      </c>
      <c r="F2551" t="n">
        <v>25.69</v>
      </c>
      <c r="G2551" t="n">
        <v>22.34</v>
      </c>
      <c r="H2551" t="n">
        <v>0.31</v>
      </c>
      <c r="I2551" t="n">
        <v>69</v>
      </c>
      <c r="J2551" t="n">
        <v>259.25</v>
      </c>
      <c r="K2551" t="n">
        <v>59.19</v>
      </c>
      <c r="L2551" t="n">
        <v>4.5</v>
      </c>
      <c r="M2551" t="n">
        <v>67</v>
      </c>
      <c r="N2551" t="n">
        <v>65.55</v>
      </c>
      <c r="O2551" t="n">
        <v>32207.85</v>
      </c>
      <c r="P2551" t="n">
        <v>425.82</v>
      </c>
      <c r="Q2551" t="n">
        <v>452.71</v>
      </c>
      <c r="R2551" t="n">
        <v>126.26</v>
      </c>
      <c r="S2551" t="n">
        <v>57.64</v>
      </c>
      <c r="T2551" t="n">
        <v>31922.87</v>
      </c>
      <c r="U2551" t="n">
        <v>0.46</v>
      </c>
      <c r="V2551" t="n">
        <v>0.83</v>
      </c>
      <c r="W2551" t="n">
        <v>6.9</v>
      </c>
      <c r="X2551" t="n">
        <v>1.96</v>
      </c>
      <c r="Y2551" t="n">
        <v>1</v>
      </c>
      <c r="Z2551" t="n">
        <v>10</v>
      </c>
    </row>
    <row r="2552">
      <c r="A2552" t="n">
        <v>15</v>
      </c>
      <c r="B2552" t="n">
        <v>130</v>
      </c>
      <c r="C2552" t="inlineStr">
        <is>
          <t xml:space="preserve">CONCLUIDO	</t>
        </is>
      </c>
      <c r="D2552" t="n">
        <v>3.1691</v>
      </c>
      <c r="E2552" t="n">
        <v>31.55</v>
      </c>
      <c r="F2552" t="n">
        <v>25.57</v>
      </c>
      <c r="G2552" t="n">
        <v>23.6</v>
      </c>
      <c r="H2552" t="n">
        <v>0.33</v>
      </c>
      <c r="I2552" t="n">
        <v>65</v>
      </c>
      <c r="J2552" t="n">
        <v>259.71</v>
      </c>
      <c r="K2552" t="n">
        <v>59.19</v>
      </c>
      <c r="L2552" t="n">
        <v>4.75</v>
      </c>
      <c r="M2552" t="n">
        <v>63</v>
      </c>
      <c r="N2552" t="n">
        <v>65.76000000000001</v>
      </c>
      <c r="O2552" t="n">
        <v>32264.79</v>
      </c>
      <c r="P2552" t="n">
        <v>423.83</v>
      </c>
      <c r="Q2552" t="n">
        <v>452.65</v>
      </c>
      <c r="R2552" t="n">
        <v>122.27</v>
      </c>
      <c r="S2552" t="n">
        <v>57.64</v>
      </c>
      <c r="T2552" t="n">
        <v>29949.17</v>
      </c>
      <c r="U2552" t="n">
        <v>0.47</v>
      </c>
      <c r="V2552" t="n">
        <v>0.83</v>
      </c>
      <c r="W2552" t="n">
        <v>6.9</v>
      </c>
      <c r="X2552" t="n">
        <v>1.84</v>
      </c>
      <c r="Y2552" t="n">
        <v>1</v>
      </c>
      <c r="Z2552" t="n">
        <v>10</v>
      </c>
    </row>
    <row r="2553">
      <c r="A2553" t="n">
        <v>16</v>
      </c>
      <c r="B2553" t="n">
        <v>130</v>
      </c>
      <c r="C2553" t="inlineStr">
        <is>
          <t xml:space="preserve">CONCLUIDO	</t>
        </is>
      </c>
      <c r="D2553" t="n">
        <v>3.193</v>
      </c>
      <c r="E2553" t="n">
        <v>31.32</v>
      </c>
      <c r="F2553" t="n">
        <v>25.48</v>
      </c>
      <c r="G2553" t="n">
        <v>24.66</v>
      </c>
      <c r="H2553" t="n">
        <v>0.34</v>
      </c>
      <c r="I2553" t="n">
        <v>62</v>
      </c>
      <c r="J2553" t="n">
        <v>260.17</v>
      </c>
      <c r="K2553" t="n">
        <v>59.19</v>
      </c>
      <c r="L2553" t="n">
        <v>5</v>
      </c>
      <c r="M2553" t="n">
        <v>60</v>
      </c>
      <c r="N2553" t="n">
        <v>65.98</v>
      </c>
      <c r="O2553" t="n">
        <v>32321.82</v>
      </c>
      <c r="P2553" t="n">
        <v>422.26</v>
      </c>
      <c r="Q2553" t="n">
        <v>452.62</v>
      </c>
      <c r="R2553" t="n">
        <v>119.19</v>
      </c>
      <c r="S2553" t="n">
        <v>57.64</v>
      </c>
      <c r="T2553" t="n">
        <v>28424.92</v>
      </c>
      <c r="U2553" t="n">
        <v>0.48</v>
      </c>
      <c r="V2553" t="n">
        <v>0.83</v>
      </c>
      <c r="W2553" t="n">
        <v>6.9</v>
      </c>
      <c r="X2553" t="n">
        <v>1.75</v>
      </c>
      <c r="Y2553" t="n">
        <v>1</v>
      </c>
      <c r="Z2553" t="n">
        <v>10</v>
      </c>
    </row>
    <row r="2554">
      <c r="A2554" t="n">
        <v>17</v>
      </c>
      <c r="B2554" t="n">
        <v>130</v>
      </c>
      <c r="C2554" t="inlineStr">
        <is>
          <t xml:space="preserve">CONCLUIDO	</t>
        </is>
      </c>
      <c r="D2554" t="n">
        <v>3.215</v>
      </c>
      <c r="E2554" t="n">
        <v>31.1</v>
      </c>
      <c r="F2554" t="n">
        <v>25.41</v>
      </c>
      <c r="G2554" t="n">
        <v>25.85</v>
      </c>
      <c r="H2554" t="n">
        <v>0.36</v>
      </c>
      <c r="I2554" t="n">
        <v>59</v>
      </c>
      <c r="J2554" t="n">
        <v>260.63</v>
      </c>
      <c r="K2554" t="n">
        <v>59.19</v>
      </c>
      <c r="L2554" t="n">
        <v>5.25</v>
      </c>
      <c r="M2554" t="n">
        <v>57</v>
      </c>
      <c r="N2554" t="n">
        <v>66.19</v>
      </c>
      <c r="O2554" t="n">
        <v>32378.93</v>
      </c>
      <c r="P2554" t="n">
        <v>421.07</v>
      </c>
      <c r="Q2554" t="n">
        <v>452.67</v>
      </c>
      <c r="R2554" t="n">
        <v>116.94</v>
      </c>
      <c r="S2554" t="n">
        <v>57.64</v>
      </c>
      <c r="T2554" t="n">
        <v>27311.1</v>
      </c>
      <c r="U2554" t="n">
        <v>0.49</v>
      </c>
      <c r="V2554" t="n">
        <v>0.83</v>
      </c>
      <c r="W2554" t="n">
        <v>6.9</v>
      </c>
      <c r="X2554" t="n">
        <v>1.69</v>
      </c>
      <c r="Y2554" t="n">
        <v>1</v>
      </c>
      <c r="Z2554" t="n">
        <v>10</v>
      </c>
    </row>
    <row r="2555">
      <c r="A2555" t="n">
        <v>18</v>
      </c>
      <c r="B2555" t="n">
        <v>130</v>
      </c>
      <c r="C2555" t="inlineStr">
        <is>
          <t xml:space="preserve">CONCLUIDO	</t>
        </is>
      </c>
      <c r="D2555" t="n">
        <v>3.2424</v>
      </c>
      <c r="E2555" t="n">
        <v>30.84</v>
      </c>
      <c r="F2555" t="n">
        <v>25.3</v>
      </c>
      <c r="G2555" t="n">
        <v>27.11</v>
      </c>
      <c r="H2555" t="n">
        <v>0.37</v>
      </c>
      <c r="I2555" t="n">
        <v>56</v>
      </c>
      <c r="J2555" t="n">
        <v>261.1</v>
      </c>
      <c r="K2555" t="n">
        <v>59.19</v>
      </c>
      <c r="L2555" t="n">
        <v>5.5</v>
      </c>
      <c r="M2555" t="n">
        <v>54</v>
      </c>
      <c r="N2555" t="n">
        <v>66.40000000000001</v>
      </c>
      <c r="O2555" t="n">
        <v>32436.11</v>
      </c>
      <c r="P2555" t="n">
        <v>419.02</v>
      </c>
      <c r="Q2555" t="n">
        <v>452.8</v>
      </c>
      <c r="R2555" t="n">
        <v>113.74</v>
      </c>
      <c r="S2555" t="n">
        <v>57.64</v>
      </c>
      <c r="T2555" t="n">
        <v>25729.04</v>
      </c>
      <c r="U2555" t="n">
        <v>0.51</v>
      </c>
      <c r="V2555" t="n">
        <v>0.84</v>
      </c>
      <c r="W2555" t="n">
        <v>6.88</v>
      </c>
      <c r="X2555" t="n">
        <v>1.57</v>
      </c>
      <c r="Y2555" t="n">
        <v>1</v>
      </c>
      <c r="Z2555" t="n">
        <v>10</v>
      </c>
    </row>
    <row r="2556">
      <c r="A2556" t="n">
        <v>19</v>
      </c>
      <c r="B2556" t="n">
        <v>130</v>
      </c>
      <c r="C2556" t="inlineStr">
        <is>
          <t xml:space="preserve">CONCLUIDO	</t>
        </is>
      </c>
      <c r="D2556" t="n">
        <v>3.256</v>
      </c>
      <c r="E2556" t="n">
        <v>30.71</v>
      </c>
      <c r="F2556" t="n">
        <v>25.27</v>
      </c>
      <c r="G2556" t="n">
        <v>28.08</v>
      </c>
      <c r="H2556" t="n">
        <v>0.39</v>
      </c>
      <c r="I2556" t="n">
        <v>54</v>
      </c>
      <c r="J2556" t="n">
        <v>261.56</v>
      </c>
      <c r="K2556" t="n">
        <v>59.19</v>
      </c>
      <c r="L2556" t="n">
        <v>5.75</v>
      </c>
      <c r="M2556" t="n">
        <v>52</v>
      </c>
      <c r="N2556" t="n">
        <v>66.62</v>
      </c>
      <c r="O2556" t="n">
        <v>32493.38</v>
      </c>
      <c r="P2556" t="n">
        <v>418.51</v>
      </c>
      <c r="Q2556" t="n">
        <v>452.67</v>
      </c>
      <c r="R2556" t="n">
        <v>112.46</v>
      </c>
      <c r="S2556" t="n">
        <v>57.64</v>
      </c>
      <c r="T2556" t="n">
        <v>25097.58</v>
      </c>
      <c r="U2556" t="n">
        <v>0.51</v>
      </c>
      <c r="V2556" t="n">
        <v>0.84</v>
      </c>
      <c r="W2556" t="n">
        <v>6.89</v>
      </c>
      <c r="X2556" t="n">
        <v>1.54</v>
      </c>
      <c r="Y2556" t="n">
        <v>1</v>
      </c>
      <c r="Z2556" t="n">
        <v>10</v>
      </c>
    </row>
    <row r="2557">
      <c r="A2557" t="n">
        <v>20</v>
      </c>
      <c r="B2557" t="n">
        <v>130</v>
      </c>
      <c r="C2557" t="inlineStr">
        <is>
          <t xml:space="preserve">CONCLUIDO	</t>
        </is>
      </c>
      <c r="D2557" t="n">
        <v>3.2803</v>
      </c>
      <c r="E2557" t="n">
        <v>30.49</v>
      </c>
      <c r="F2557" t="n">
        <v>25.19</v>
      </c>
      <c r="G2557" t="n">
        <v>29.63</v>
      </c>
      <c r="H2557" t="n">
        <v>0.41</v>
      </c>
      <c r="I2557" t="n">
        <v>51</v>
      </c>
      <c r="J2557" t="n">
        <v>262.03</v>
      </c>
      <c r="K2557" t="n">
        <v>59.19</v>
      </c>
      <c r="L2557" t="n">
        <v>6</v>
      </c>
      <c r="M2557" t="n">
        <v>49</v>
      </c>
      <c r="N2557" t="n">
        <v>66.83</v>
      </c>
      <c r="O2557" t="n">
        <v>32550.72</v>
      </c>
      <c r="P2557" t="n">
        <v>417.02</v>
      </c>
      <c r="Q2557" t="n">
        <v>452.65</v>
      </c>
      <c r="R2557" t="n">
        <v>109.51</v>
      </c>
      <c r="S2557" t="n">
        <v>57.64</v>
      </c>
      <c r="T2557" t="n">
        <v>23636.7</v>
      </c>
      <c r="U2557" t="n">
        <v>0.53</v>
      </c>
      <c r="V2557" t="n">
        <v>0.84</v>
      </c>
      <c r="W2557" t="n">
        <v>6.89</v>
      </c>
      <c r="X2557" t="n">
        <v>1.46</v>
      </c>
      <c r="Y2557" t="n">
        <v>1</v>
      </c>
      <c r="Z2557" t="n">
        <v>10</v>
      </c>
    </row>
    <row r="2558">
      <c r="A2558" t="n">
        <v>21</v>
      </c>
      <c r="B2558" t="n">
        <v>130</v>
      </c>
      <c r="C2558" t="inlineStr">
        <is>
          <t xml:space="preserve">CONCLUIDO	</t>
        </is>
      </c>
      <c r="D2558" t="n">
        <v>3.2995</v>
      </c>
      <c r="E2558" t="n">
        <v>30.31</v>
      </c>
      <c r="F2558" t="n">
        <v>25.11</v>
      </c>
      <c r="G2558" t="n">
        <v>30.74</v>
      </c>
      <c r="H2558" t="n">
        <v>0.42</v>
      </c>
      <c r="I2558" t="n">
        <v>49</v>
      </c>
      <c r="J2558" t="n">
        <v>262.49</v>
      </c>
      <c r="K2558" t="n">
        <v>59.19</v>
      </c>
      <c r="L2558" t="n">
        <v>6.25</v>
      </c>
      <c r="M2558" t="n">
        <v>47</v>
      </c>
      <c r="N2558" t="n">
        <v>67.05</v>
      </c>
      <c r="O2558" t="n">
        <v>32608.15</v>
      </c>
      <c r="P2558" t="n">
        <v>415.62</v>
      </c>
      <c r="Q2558" t="n">
        <v>452.62</v>
      </c>
      <c r="R2558" t="n">
        <v>106.96</v>
      </c>
      <c r="S2558" t="n">
        <v>57.64</v>
      </c>
      <c r="T2558" t="n">
        <v>22374.55</v>
      </c>
      <c r="U2558" t="n">
        <v>0.54</v>
      </c>
      <c r="V2558" t="n">
        <v>0.84</v>
      </c>
      <c r="W2558" t="n">
        <v>6.88</v>
      </c>
      <c r="X2558" t="n">
        <v>1.38</v>
      </c>
      <c r="Y2558" t="n">
        <v>1</v>
      </c>
      <c r="Z2558" t="n">
        <v>10</v>
      </c>
    </row>
    <row r="2559">
      <c r="A2559" t="n">
        <v>22</v>
      </c>
      <c r="B2559" t="n">
        <v>130</v>
      </c>
      <c r="C2559" t="inlineStr">
        <is>
          <t xml:space="preserve">CONCLUIDO	</t>
        </is>
      </c>
      <c r="D2559" t="n">
        <v>3.3178</v>
      </c>
      <c r="E2559" t="n">
        <v>30.14</v>
      </c>
      <c r="F2559" t="n">
        <v>25.04</v>
      </c>
      <c r="G2559" t="n">
        <v>31.96</v>
      </c>
      <c r="H2559" t="n">
        <v>0.44</v>
      </c>
      <c r="I2559" t="n">
        <v>47</v>
      </c>
      <c r="J2559" t="n">
        <v>262.96</v>
      </c>
      <c r="K2559" t="n">
        <v>59.19</v>
      </c>
      <c r="L2559" t="n">
        <v>6.5</v>
      </c>
      <c r="M2559" t="n">
        <v>45</v>
      </c>
      <c r="N2559" t="n">
        <v>67.26000000000001</v>
      </c>
      <c r="O2559" t="n">
        <v>32665.66</v>
      </c>
      <c r="P2559" t="n">
        <v>414.43</v>
      </c>
      <c r="Q2559" t="n">
        <v>452.7</v>
      </c>
      <c r="R2559" t="n">
        <v>104.97</v>
      </c>
      <c r="S2559" t="n">
        <v>57.64</v>
      </c>
      <c r="T2559" t="n">
        <v>21386.42</v>
      </c>
      <c r="U2559" t="n">
        <v>0.55</v>
      </c>
      <c r="V2559" t="n">
        <v>0.85</v>
      </c>
      <c r="W2559" t="n">
        <v>6.87</v>
      </c>
      <c r="X2559" t="n">
        <v>1.31</v>
      </c>
      <c r="Y2559" t="n">
        <v>1</v>
      </c>
      <c r="Z2559" t="n">
        <v>10</v>
      </c>
    </row>
    <row r="2560">
      <c r="A2560" t="n">
        <v>23</v>
      </c>
      <c r="B2560" t="n">
        <v>130</v>
      </c>
      <c r="C2560" t="inlineStr">
        <is>
          <t xml:space="preserve">CONCLUIDO	</t>
        </is>
      </c>
      <c r="D2560" t="n">
        <v>3.3337</v>
      </c>
      <c r="E2560" t="n">
        <v>30</v>
      </c>
      <c r="F2560" t="n">
        <v>24.99</v>
      </c>
      <c r="G2560" t="n">
        <v>33.32</v>
      </c>
      <c r="H2560" t="n">
        <v>0.46</v>
      </c>
      <c r="I2560" t="n">
        <v>45</v>
      </c>
      <c r="J2560" t="n">
        <v>263.42</v>
      </c>
      <c r="K2560" t="n">
        <v>59.19</v>
      </c>
      <c r="L2560" t="n">
        <v>6.75</v>
      </c>
      <c r="M2560" t="n">
        <v>43</v>
      </c>
      <c r="N2560" t="n">
        <v>67.48</v>
      </c>
      <c r="O2560" t="n">
        <v>32723.25</v>
      </c>
      <c r="P2560" t="n">
        <v>413.54</v>
      </c>
      <c r="Q2560" t="n">
        <v>452.65</v>
      </c>
      <c r="R2560" t="n">
        <v>103.41</v>
      </c>
      <c r="S2560" t="n">
        <v>57.64</v>
      </c>
      <c r="T2560" t="n">
        <v>20615.78</v>
      </c>
      <c r="U2560" t="n">
        <v>0.5600000000000001</v>
      </c>
      <c r="V2560" t="n">
        <v>0.85</v>
      </c>
      <c r="W2560" t="n">
        <v>6.87</v>
      </c>
      <c r="X2560" t="n">
        <v>1.27</v>
      </c>
      <c r="Y2560" t="n">
        <v>1</v>
      </c>
      <c r="Z2560" t="n">
        <v>10</v>
      </c>
    </row>
    <row r="2561">
      <c r="A2561" t="n">
        <v>24</v>
      </c>
      <c r="B2561" t="n">
        <v>130</v>
      </c>
      <c r="C2561" t="inlineStr">
        <is>
          <t xml:space="preserve">CONCLUIDO	</t>
        </is>
      </c>
      <c r="D2561" t="n">
        <v>3.3389</v>
      </c>
      <c r="E2561" t="n">
        <v>29.95</v>
      </c>
      <c r="F2561" t="n">
        <v>24.99</v>
      </c>
      <c r="G2561" t="n">
        <v>34.08</v>
      </c>
      <c r="H2561" t="n">
        <v>0.47</v>
      </c>
      <c r="I2561" t="n">
        <v>44</v>
      </c>
      <c r="J2561" t="n">
        <v>263.89</v>
      </c>
      <c r="K2561" t="n">
        <v>59.19</v>
      </c>
      <c r="L2561" t="n">
        <v>7</v>
      </c>
      <c r="M2561" t="n">
        <v>42</v>
      </c>
      <c r="N2561" t="n">
        <v>67.7</v>
      </c>
      <c r="O2561" t="n">
        <v>32780.92</v>
      </c>
      <c r="P2561" t="n">
        <v>413.58</v>
      </c>
      <c r="Q2561" t="n">
        <v>452.77</v>
      </c>
      <c r="R2561" t="n">
        <v>103.19</v>
      </c>
      <c r="S2561" t="n">
        <v>57.64</v>
      </c>
      <c r="T2561" t="n">
        <v>20514.66</v>
      </c>
      <c r="U2561" t="n">
        <v>0.5600000000000001</v>
      </c>
      <c r="V2561" t="n">
        <v>0.85</v>
      </c>
      <c r="W2561" t="n">
        <v>6.88</v>
      </c>
      <c r="X2561" t="n">
        <v>1.27</v>
      </c>
      <c r="Y2561" t="n">
        <v>1</v>
      </c>
      <c r="Z2561" t="n">
        <v>10</v>
      </c>
    </row>
    <row r="2562">
      <c r="A2562" t="n">
        <v>25</v>
      </c>
      <c r="B2562" t="n">
        <v>130</v>
      </c>
      <c r="C2562" t="inlineStr">
        <is>
          <t xml:space="preserve">CONCLUIDO	</t>
        </is>
      </c>
      <c r="D2562" t="n">
        <v>3.3621</v>
      </c>
      <c r="E2562" t="n">
        <v>29.74</v>
      </c>
      <c r="F2562" t="n">
        <v>24.89</v>
      </c>
      <c r="G2562" t="n">
        <v>35.55</v>
      </c>
      <c r="H2562" t="n">
        <v>0.49</v>
      </c>
      <c r="I2562" t="n">
        <v>42</v>
      </c>
      <c r="J2562" t="n">
        <v>264.36</v>
      </c>
      <c r="K2562" t="n">
        <v>59.19</v>
      </c>
      <c r="L2562" t="n">
        <v>7.25</v>
      </c>
      <c r="M2562" t="n">
        <v>40</v>
      </c>
      <c r="N2562" t="n">
        <v>67.92</v>
      </c>
      <c r="O2562" t="n">
        <v>32838.68</v>
      </c>
      <c r="P2562" t="n">
        <v>411.79</v>
      </c>
      <c r="Q2562" t="n">
        <v>452.79</v>
      </c>
      <c r="R2562" t="n">
        <v>99.95</v>
      </c>
      <c r="S2562" t="n">
        <v>57.64</v>
      </c>
      <c r="T2562" t="n">
        <v>18901.1</v>
      </c>
      <c r="U2562" t="n">
        <v>0.58</v>
      </c>
      <c r="V2562" t="n">
        <v>0.85</v>
      </c>
      <c r="W2562" t="n">
        <v>6.86</v>
      </c>
      <c r="X2562" t="n">
        <v>1.16</v>
      </c>
      <c r="Y2562" t="n">
        <v>1</v>
      </c>
      <c r="Z2562" t="n">
        <v>10</v>
      </c>
    </row>
    <row r="2563">
      <c r="A2563" t="n">
        <v>26</v>
      </c>
      <c r="B2563" t="n">
        <v>130</v>
      </c>
      <c r="C2563" t="inlineStr">
        <is>
          <t xml:space="preserve">CONCLUIDO	</t>
        </is>
      </c>
      <c r="D2563" t="n">
        <v>3.3677</v>
      </c>
      <c r="E2563" t="n">
        <v>29.69</v>
      </c>
      <c r="F2563" t="n">
        <v>24.88</v>
      </c>
      <c r="G2563" t="n">
        <v>36.42</v>
      </c>
      <c r="H2563" t="n">
        <v>0.5</v>
      </c>
      <c r="I2563" t="n">
        <v>41</v>
      </c>
      <c r="J2563" t="n">
        <v>264.83</v>
      </c>
      <c r="K2563" t="n">
        <v>59.19</v>
      </c>
      <c r="L2563" t="n">
        <v>7.5</v>
      </c>
      <c r="M2563" t="n">
        <v>39</v>
      </c>
      <c r="N2563" t="n">
        <v>68.14</v>
      </c>
      <c r="O2563" t="n">
        <v>32896.51</v>
      </c>
      <c r="P2563" t="n">
        <v>411.54</v>
      </c>
      <c r="Q2563" t="n">
        <v>452.66</v>
      </c>
      <c r="R2563" t="n">
        <v>99.78</v>
      </c>
      <c r="S2563" t="n">
        <v>57.64</v>
      </c>
      <c r="T2563" t="n">
        <v>18823.85</v>
      </c>
      <c r="U2563" t="n">
        <v>0.58</v>
      </c>
      <c r="V2563" t="n">
        <v>0.85</v>
      </c>
      <c r="W2563" t="n">
        <v>6.87</v>
      </c>
      <c r="X2563" t="n">
        <v>1.16</v>
      </c>
      <c r="Y2563" t="n">
        <v>1</v>
      </c>
      <c r="Z2563" t="n">
        <v>10</v>
      </c>
    </row>
    <row r="2564">
      <c r="A2564" t="n">
        <v>27</v>
      </c>
      <c r="B2564" t="n">
        <v>130</v>
      </c>
      <c r="C2564" t="inlineStr">
        <is>
          <t xml:space="preserve">CONCLUIDO	</t>
        </is>
      </c>
      <c r="D2564" t="n">
        <v>3.3884</v>
      </c>
      <c r="E2564" t="n">
        <v>29.51</v>
      </c>
      <c r="F2564" t="n">
        <v>24.8</v>
      </c>
      <c r="G2564" t="n">
        <v>38.15</v>
      </c>
      <c r="H2564" t="n">
        <v>0.52</v>
      </c>
      <c r="I2564" t="n">
        <v>39</v>
      </c>
      <c r="J2564" t="n">
        <v>265.3</v>
      </c>
      <c r="K2564" t="n">
        <v>59.19</v>
      </c>
      <c r="L2564" t="n">
        <v>7.75</v>
      </c>
      <c r="M2564" t="n">
        <v>37</v>
      </c>
      <c r="N2564" t="n">
        <v>68.36</v>
      </c>
      <c r="O2564" t="n">
        <v>32954.43</v>
      </c>
      <c r="P2564" t="n">
        <v>409.97</v>
      </c>
      <c r="Q2564" t="n">
        <v>452.72</v>
      </c>
      <c r="R2564" t="n">
        <v>97.63</v>
      </c>
      <c r="S2564" t="n">
        <v>57.64</v>
      </c>
      <c r="T2564" t="n">
        <v>17757.22</v>
      </c>
      <c r="U2564" t="n">
        <v>0.59</v>
      </c>
      <c r="V2564" t="n">
        <v>0.86</v>
      </c>
      <c r="W2564" t="n">
        <v>6.85</v>
      </c>
      <c r="X2564" t="n">
        <v>1.07</v>
      </c>
      <c r="Y2564" t="n">
        <v>1</v>
      </c>
      <c r="Z2564" t="n">
        <v>10</v>
      </c>
    </row>
    <row r="2565">
      <c r="A2565" t="n">
        <v>28</v>
      </c>
      <c r="B2565" t="n">
        <v>130</v>
      </c>
      <c r="C2565" t="inlineStr">
        <is>
          <t xml:space="preserve">CONCLUIDO	</t>
        </is>
      </c>
      <c r="D2565" t="n">
        <v>3.3959</v>
      </c>
      <c r="E2565" t="n">
        <v>29.45</v>
      </c>
      <c r="F2565" t="n">
        <v>24.78</v>
      </c>
      <c r="G2565" t="n">
        <v>39.13</v>
      </c>
      <c r="H2565" t="n">
        <v>0.54</v>
      </c>
      <c r="I2565" t="n">
        <v>38</v>
      </c>
      <c r="J2565" t="n">
        <v>265.77</v>
      </c>
      <c r="K2565" t="n">
        <v>59.19</v>
      </c>
      <c r="L2565" t="n">
        <v>8</v>
      </c>
      <c r="M2565" t="n">
        <v>36</v>
      </c>
      <c r="N2565" t="n">
        <v>68.58</v>
      </c>
      <c r="O2565" t="n">
        <v>33012.44</v>
      </c>
      <c r="P2565" t="n">
        <v>409.78</v>
      </c>
      <c r="Q2565" t="n">
        <v>452.63</v>
      </c>
      <c r="R2565" t="n">
        <v>96.68000000000001</v>
      </c>
      <c r="S2565" t="n">
        <v>57.64</v>
      </c>
      <c r="T2565" t="n">
        <v>17289.03</v>
      </c>
      <c r="U2565" t="n">
        <v>0.6</v>
      </c>
      <c r="V2565" t="n">
        <v>0.86</v>
      </c>
      <c r="W2565" t="n">
        <v>6.86</v>
      </c>
      <c r="X2565" t="n">
        <v>1.06</v>
      </c>
      <c r="Y2565" t="n">
        <v>1</v>
      </c>
      <c r="Z2565" t="n">
        <v>10</v>
      </c>
    </row>
    <row r="2566">
      <c r="A2566" t="n">
        <v>29</v>
      </c>
      <c r="B2566" t="n">
        <v>130</v>
      </c>
      <c r="C2566" t="inlineStr">
        <is>
          <t xml:space="preserve">CONCLUIDO	</t>
        </is>
      </c>
      <c r="D2566" t="n">
        <v>3.4019</v>
      </c>
      <c r="E2566" t="n">
        <v>29.4</v>
      </c>
      <c r="F2566" t="n">
        <v>24.78</v>
      </c>
      <c r="G2566" t="n">
        <v>40.19</v>
      </c>
      <c r="H2566" t="n">
        <v>0.55</v>
      </c>
      <c r="I2566" t="n">
        <v>37</v>
      </c>
      <c r="J2566" t="n">
        <v>266.24</v>
      </c>
      <c r="K2566" t="n">
        <v>59.19</v>
      </c>
      <c r="L2566" t="n">
        <v>8.25</v>
      </c>
      <c r="M2566" t="n">
        <v>35</v>
      </c>
      <c r="N2566" t="n">
        <v>68.8</v>
      </c>
      <c r="O2566" t="n">
        <v>33070.52</v>
      </c>
      <c r="P2566" t="n">
        <v>409.64</v>
      </c>
      <c r="Q2566" t="n">
        <v>452.62</v>
      </c>
      <c r="R2566" t="n">
        <v>96.8</v>
      </c>
      <c r="S2566" t="n">
        <v>57.64</v>
      </c>
      <c r="T2566" t="n">
        <v>17354.01</v>
      </c>
      <c r="U2566" t="n">
        <v>0.6</v>
      </c>
      <c r="V2566" t="n">
        <v>0.86</v>
      </c>
      <c r="W2566" t="n">
        <v>6.85</v>
      </c>
      <c r="X2566" t="n">
        <v>1.06</v>
      </c>
      <c r="Y2566" t="n">
        <v>1</v>
      </c>
      <c r="Z2566" t="n">
        <v>10</v>
      </c>
    </row>
    <row r="2567">
      <c r="A2567" t="n">
        <v>30</v>
      </c>
      <c r="B2567" t="n">
        <v>130</v>
      </c>
      <c r="C2567" t="inlineStr">
        <is>
          <t xml:space="preserve">CONCLUIDO	</t>
        </is>
      </c>
      <c r="D2567" t="n">
        <v>3.411</v>
      </c>
      <c r="E2567" t="n">
        <v>29.32</v>
      </c>
      <c r="F2567" t="n">
        <v>24.75</v>
      </c>
      <c r="G2567" t="n">
        <v>41.25</v>
      </c>
      <c r="H2567" t="n">
        <v>0.57</v>
      </c>
      <c r="I2567" t="n">
        <v>36</v>
      </c>
      <c r="J2567" t="n">
        <v>266.71</v>
      </c>
      <c r="K2567" t="n">
        <v>59.19</v>
      </c>
      <c r="L2567" t="n">
        <v>8.5</v>
      </c>
      <c r="M2567" t="n">
        <v>34</v>
      </c>
      <c r="N2567" t="n">
        <v>69.02</v>
      </c>
      <c r="O2567" t="n">
        <v>33128.7</v>
      </c>
      <c r="P2567" t="n">
        <v>409.18</v>
      </c>
      <c r="Q2567" t="n">
        <v>452.7</v>
      </c>
      <c r="R2567" t="n">
        <v>95.72</v>
      </c>
      <c r="S2567" t="n">
        <v>57.64</v>
      </c>
      <c r="T2567" t="n">
        <v>16816.63</v>
      </c>
      <c r="U2567" t="n">
        <v>0.6</v>
      </c>
      <c r="V2567" t="n">
        <v>0.86</v>
      </c>
      <c r="W2567" t="n">
        <v>6.86</v>
      </c>
      <c r="X2567" t="n">
        <v>1.02</v>
      </c>
      <c r="Y2567" t="n">
        <v>1</v>
      </c>
      <c r="Z2567" t="n">
        <v>10</v>
      </c>
    </row>
    <row r="2568">
      <c r="A2568" t="n">
        <v>31</v>
      </c>
      <c r="B2568" t="n">
        <v>130</v>
      </c>
      <c r="C2568" t="inlineStr">
        <is>
          <t xml:space="preserve">CONCLUIDO	</t>
        </is>
      </c>
      <c r="D2568" t="n">
        <v>3.4201</v>
      </c>
      <c r="E2568" t="n">
        <v>29.24</v>
      </c>
      <c r="F2568" t="n">
        <v>24.72</v>
      </c>
      <c r="G2568" t="n">
        <v>42.38</v>
      </c>
      <c r="H2568" t="n">
        <v>0.58</v>
      </c>
      <c r="I2568" t="n">
        <v>35</v>
      </c>
      <c r="J2568" t="n">
        <v>267.18</v>
      </c>
      <c r="K2568" t="n">
        <v>59.19</v>
      </c>
      <c r="L2568" t="n">
        <v>8.75</v>
      </c>
      <c r="M2568" t="n">
        <v>33</v>
      </c>
      <c r="N2568" t="n">
        <v>69.23999999999999</v>
      </c>
      <c r="O2568" t="n">
        <v>33186.95</v>
      </c>
      <c r="P2568" t="n">
        <v>408.72</v>
      </c>
      <c r="Q2568" t="n">
        <v>452.61</v>
      </c>
      <c r="R2568" t="n">
        <v>95</v>
      </c>
      <c r="S2568" t="n">
        <v>57.64</v>
      </c>
      <c r="T2568" t="n">
        <v>16464.68</v>
      </c>
      <c r="U2568" t="n">
        <v>0.61</v>
      </c>
      <c r="V2568" t="n">
        <v>0.86</v>
      </c>
      <c r="W2568" t="n">
        <v>6.85</v>
      </c>
      <c r="X2568" t="n">
        <v>1</v>
      </c>
      <c r="Y2568" t="n">
        <v>1</v>
      </c>
      <c r="Z2568" t="n">
        <v>10</v>
      </c>
    </row>
    <row r="2569">
      <c r="A2569" t="n">
        <v>32</v>
      </c>
      <c r="B2569" t="n">
        <v>130</v>
      </c>
      <c r="C2569" t="inlineStr">
        <is>
          <t xml:space="preserve">CONCLUIDO	</t>
        </is>
      </c>
      <c r="D2569" t="n">
        <v>3.4343</v>
      </c>
      <c r="E2569" t="n">
        <v>29.12</v>
      </c>
      <c r="F2569" t="n">
        <v>24.65</v>
      </c>
      <c r="G2569" t="n">
        <v>43.5</v>
      </c>
      <c r="H2569" t="n">
        <v>0.6</v>
      </c>
      <c r="I2569" t="n">
        <v>34</v>
      </c>
      <c r="J2569" t="n">
        <v>267.66</v>
      </c>
      <c r="K2569" t="n">
        <v>59.19</v>
      </c>
      <c r="L2569" t="n">
        <v>9</v>
      </c>
      <c r="M2569" t="n">
        <v>32</v>
      </c>
      <c r="N2569" t="n">
        <v>69.45999999999999</v>
      </c>
      <c r="O2569" t="n">
        <v>33245.29</v>
      </c>
      <c r="P2569" t="n">
        <v>407.06</v>
      </c>
      <c r="Q2569" t="n">
        <v>452.64</v>
      </c>
      <c r="R2569" t="n">
        <v>92.48999999999999</v>
      </c>
      <c r="S2569" t="n">
        <v>57.64</v>
      </c>
      <c r="T2569" t="n">
        <v>15214.82</v>
      </c>
      <c r="U2569" t="n">
        <v>0.62</v>
      </c>
      <c r="V2569" t="n">
        <v>0.86</v>
      </c>
      <c r="W2569" t="n">
        <v>6.85</v>
      </c>
      <c r="X2569" t="n">
        <v>0.93</v>
      </c>
      <c r="Y2569" t="n">
        <v>1</v>
      </c>
      <c r="Z2569" t="n">
        <v>10</v>
      </c>
    </row>
    <row r="2570">
      <c r="A2570" t="n">
        <v>33</v>
      </c>
      <c r="B2570" t="n">
        <v>130</v>
      </c>
      <c r="C2570" t="inlineStr">
        <is>
          <t xml:space="preserve">CONCLUIDO	</t>
        </is>
      </c>
      <c r="D2570" t="n">
        <v>3.441</v>
      </c>
      <c r="E2570" t="n">
        <v>29.06</v>
      </c>
      <c r="F2570" t="n">
        <v>24.64</v>
      </c>
      <c r="G2570" t="n">
        <v>44.81</v>
      </c>
      <c r="H2570" t="n">
        <v>0.61</v>
      </c>
      <c r="I2570" t="n">
        <v>33</v>
      </c>
      <c r="J2570" t="n">
        <v>268.13</v>
      </c>
      <c r="K2570" t="n">
        <v>59.19</v>
      </c>
      <c r="L2570" t="n">
        <v>9.25</v>
      </c>
      <c r="M2570" t="n">
        <v>31</v>
      </c>
      <c r="N2570" t="n">
        <v>69.69</v>
      </c>
      <c r="O2570" t="n">
        <v>33303.72</v>
      </c>
      <c r="P2570" t="n">
        <v>407.23</v>
      </c>
      <c r="Q2570" t="n">
        <v>452.62</v>
      </c>
      <c r="R2570" t="n">
        <v>92.23999999999999</v>
      </c>
      <c r="S2570" t="n">
        <v>57.64</v>
      </c>
      <c r="T2570" t="n">
        <v>15094.91</v>
      </c>
      <c r="U2570" t="n">
        <v>0.62</v>
      </c>
      <c r="V2570" t="n">
        <v>0.86</v>
      </c>
      <c r="W2570" t="n">
        <v>6.85</v>
      </c>
      <c r="X2570" t="n">
        <v>0.92</v>
      </c>
      <c r="Y2570" t="n">
        <v>1</v>
      </c>
      <c r="Z2570" t="n">
        <v>10</v>
      </c>
    </row>
    <row r="2571">
      <c r="A2571" t="n">
        <v>34</v>
      </c>
      <c r="B2571" t="n">
        <v>130</v>
      </c>
      <c r="C2571" t="inlineStr">
        <is>
          <t xml:space="preserve">CONCLUIDO	</t>
        </is>
      </c>
      <c r="D2571" t="n">
        <v>3.448</v>
      </c>
      <c r="E2571" t="n">
        <v>29</v>
      </c>
      <c r="F2571" t="n">
        <v>24.63</v>
      </c>
      <c r="G2571" t="n">
        <v>46.19</v>
      </c>
      <c r="H2571" t="n">
        <v>0.63</v>
      </c>
      <c r="I2571" t="n">
        <v>32</v>
      </c>
      <c r="J2571" t="n">
        <v>268.61</v>
      </c>
      <c r="K2571" t="n">
        <v>59.19</v>
      </c>
      <c r="L2571" t="n">
        <v>9.5</v>
      </c>
      <c r="M2571" t="n">
        <v>30</v>
      </c>
      <c r="N2571" t="n">
        <v>69.91</v>
      </c>
      <c r="O2571" t="n">
        <v>33362.23</v>
      </c>
      <c r="P2571" t="n">
        <v>406.92</v>
      </c>
      <c r="Q2571" t="n">
        <v>452.6</v>
      </c>
      <c r="R2571" t="n">
        <v>91.86</v>
      </c>
      <c r="S2571" t="n">
        <v>57.64</v>
      </c>
      <c r="T2571" t="n">
        <v>14910.09</v>
      </c>
      <c r="U2571" t="n">
        <v>0.63</v>
      </c>
      <c r="V2571" t="n">
        <v>0.86</v>
      </c>
      <c r="W2571" t="n">
        <v>6.85</v>
      </c>
      <c r="X2571" t="n">
        <v>0.91</v>
      </c>
      <c r="Y2571" t="n">
        <v>1</v>
      </c>
      <c r="Z2571" t="n">
        <v>10</v>
      </c>
    </row>
    <row r="2572">
      <c r="A2572" t="n">
        <v>35</v>
      </c>
      <c r="B2572" t="n">
        <v>130</v>
      </c>
      <c r="C2572" t="inlineStr">
        <is>
          <t xml:space="preserve">CONCLUIDO	</t>
        </is>
      </c>
      <c r="D2572" t="n">
        <v>3.4597</v>
      </c>
      <c r="E2572" t="n">
        <v>28.9</v>
      </c>
      <c r="F2572" t="n">
        <v>24.58</v>
      </c>
      <c r="G2572" t="n">
        <v>47.58</v>
      </c>
      <c r="H2572" t="n">
        <v>0.64</v>
      </c>
      <c r="I2572" t="n">
        <v>31</v>
      </c>
      <c r="J2572" t="n">
        <v>269.08</v>
      </c>
      <c r="K2572" t="n">
        <v>59.19</v>
      </c>
      <c r="L2572" t="n">
        <v>9.75</v>
      </c>
      <c r="M2572" t="n">
        <v>29</v>
      </c>
      <c r="N2572" t="n">
        <v>70.14</v>
      </c>
      <c r="O2572" t="n">
        <v>33420.83</v>
      </c>
      <c r="P2572" t="n">
        <v>406</v>
      </c>
      <c r="Q2572" t="n">
        <v>452.71</v>
      </c>
      <c r="R2572" t="n">
        <v>90.27</v>
      </c>
      <c r="S2572" t="n">
        <v>57.64</v>
      </c>
      <c r="T2572" t="n">
        <v>14118.33</v>
      </c>
      <c r="U2572" t="n">
        <v>0.64</v>
      </c>
      <c r="V2572" t="n">
        <v>0.86</v>
      </c>
      <c r="W2572" t="n">
        <v>6.84</v>
      </c>
      <c r="X2572" t="n">
        <v>0.86</v>
      </c>
      <c r="Y2572" t="n">
        <v>1</v>
      </c>
      <c r="Z2572" t="n">
        <v>10</v>
      </c>
    </row>
    <row r="2573">
      <c r="A2573" t="n">
        <v>36</v>
      </c>
      <c r="B2573" t="n">
        <v>130</v>
      </c>
      <c r="C2573" t="inlineStr">
        <is>
          <t xml:space="preserve">CONCLUIDO	</t>
        </is>
      </c>
      <c r="D2573" t="n">
        <v>3.4712</v>
      </c>
      <c r="E2573" t="n">
        <v>28.81</v>
      </c>
      <c r="F2573" t="n">
        <v>24.54</v>
      </c>
      <c r="G2573" t="n">
        <v>49.07</v>
      </c>
      <c r="H2573" t="n">
        <v>0.66</v>
      </c>
      <c r="I2573" t="n">
        <v>30</v>
      </c>
      <c r="J2573" t="n">
        <v>269.56</v>
      </c>
      <c r="K2573" t="n">
        <v>59.19</v>
      </c>
      <c r="L2573" t="n">
        <v>10</v>
      </c>
      <c r="M2573" t="n">
        <v>28</v>
      </c>
      <c r="N2573" t="n">
        <v>70.36</v>
      </c>
      <c r="O2573" t="n">
        <v>33479.51</v>
      </c>
      <c r="P2573" t="n">
        <v>405.06</v>
      </c>
      <c r="Q2573" t="n">
        <v>452.64</v>
      </c>
      <c r="R2573" t="n">
        <v>88.81999999999999</v>
      </c>
      <c r="S2573" t="n">
        <v>57.64</v>
      </c>
      <c r="T2573" t="n">
        <v>13398.01</v>
      </c>
      <c r="U2573" t="n">
        <v>0.65</v>
      </c>
      <c r="V2573" t="n">
        <v>0.86</v>
      </c>
      <c r="W2573" t="n">
        <v>6.84</v>
      </c>
      <c r="X2573" t="n">
        <v>0.8100000000000001</v>
      </c>
      <c r="Y2573" t="n">
        <v>1</v>
      </c>
      <c r="Z2573" t="n">
        <v>10</v>
      </c>
    </row>
    <row r="2574">
      <c r="A2574" t="n">
        <v>37</v>
      </c>
      <c r="B2574" t="n">
        <v>130</v>
      </c>
      <c r="C2574" t="inlineStr">
        <is>
          <t xml:space="preserve">CONCLUIDO	</t>
        </is>
      </c>
      <c r="D2574" t="n">
        <v>3.4672</v>
      </c>
      <c r="E2574" t="n">
        <v>28.84</v>
      </c>
      <c r="F2574" t="n">
        <v>24.57</v>
      </c>
      <c r="G2574" t="n">
        <v>49.14</v>
      </c>
      <c r="H2574" t="n">
        <v>0.68</v>
      </c>
      <c r="I2574" t="n">
        <v>30</v>
      </c>
      <c r="J2574" t="n">
        <v>270.03</v>
      </c>
      <c r="K2574" t="n">
        <v>59.19</v>
      </c>
      <c r="L2574" t="n">
        <v>10.25</v>
      </c>
      <c r="M2574" t="n">
        <v>28</v>
      </c>
      <c r="N2574" t="n">
        <v>70.59</v>
      </c>
      <c r="O2574" t="n">
        <v>33538.28</v>
      </c>
      <c r="P2574" t="n">
        <v>405.69</v>
      </c>
      <c r="Q2574" t="n">
        <v>452.62</v>
      </c>
      <c r="R2574" t="n">
        <v>90.09999999999999</v>
      </c>
      <c r="S2574" t="n">
        <v>57.64</v>
      </c>
      <c r="T2574" t="n">
        <v>14035.78</v>
      </c>
      <c r="U2574" t="n">
        <v>0.64</v>
      </c>
      <c r="V2574" t="n">
        <v>0.86</v>
      </c>
      <c r="W2574" t="n">
        <v>6.84</v>
      </c>
      <c r="X2574" t="n">
        <v>0.84</v>
      </c>
      <c r="Y2574" t="n">
        <v>1</v>
      </c>
      <c r="Z2574" t="n">
        <v>10</v>
      </c>
    </row>
    <row r="2575">
      <c r="A2575" t="n">
        <v>38</v>
      </c>
      <c r="B2575" t="n">
        <v>130</v>
      </c>
      <c r="C2575" t="inlineStr">
        <is>
          <t xml:space="preserve">CONCLUIDO	</t>
        </is>
      </c>
      <c r="D2575" t="n">
        <v>3.4758</v>
      </c>
      <c r="E2575" t="n">
        <v>28.77</v>
      </c>
      <c r="F2575" t="n">
        <v>24.55</v>
      </c>
      <c r="G2575" t="n">
        <v>50.79</v>
      </c>
      <c r="H2575" t="n">
        <v>0.6899999999999999</v>
      </c>
      <c r="I2575" t="n">
        <v>29</v>
      </c>
      <c r="J2575" t="n">
        <v>270.51</v>
      </c>
      <c r="K2575" t="n">
        <v>59.19</v>
      </c>
      <c r="L2575" t="n">
        <v>10.5</v>
      </c>
      <c r="M2575" t="n">
        <v>27</v>
      </c>
      <c r="N2575" t="n">
        <v>70.81999999999999</v>
      </c>
      <c r="O2575" t="n">
        <v>33597.14</v>
      </c>
      <c r="P2575" t="n">
        <v>405.13</v>
      </c>
      <c r="Q2575" t="n">
        <v>452.61</v>
      </c>
      <c r="R2575" t="n">
        <v>88.88</v>
      </c>
      <c r="S2575" t="n">
        <v>57.64</v>
      </c>
      <c r="T2575" t="n">
        <v>13431.07</v>
      </c>
      <c r="U2575" t="n">
        <v>0.65</v>
      </c>
      <c r="V2575" t="n">
        <v>0.86</v>
      </c>
      <c r="W2575" t="n">
        <v>6.85</v>
      </c>
      <c r="X2575" t="n">
        <v>0.82</v>
      </c>
      <c r="Y2575" t="n">
        <v>1</v>
      </c>
      <c r="Z2575" t="n">
        <v>10</v>
      </c>
    </row>
    <row r="2576">
      <c r="A2576" t="n">
        <v>39</v>
      </c>
      <c r="B2576" t="n">
        <v>130</v>
      </c>
      <c r="C2576" t="inlineStr">
        <is>
          <t xml:space="preserve">CONCLUIDO	</t>
        </is>
      </c>
      <c r="D2576" t="n">
        <v>3.4879</v>
      </c>
      <c r="E2576" t="n">
        <v>28.67</v>
      </c>
      <c r="F2576" t="n">
        <v>24.5</v>
      </c>
      <c r="G2576" t="n">
        <v>52.49</v>
      </c>
      <c r="H2576" t="n">
        <v>0.71</v>
      </c>
      <c r="I2576" t="n">
        <v>28</v>
      </c>
      <c r="J2576" t="n">
        <v>270.99</v>
      </c>
      <c r="K2576" t="n">
        <v>59.19</v>
      </c>
      <c r="L2576" t="n">
        <v>10.75</v>
      </c>
      <c r="M2576" t="n">
        <v>26</v>
      </c>
      <c r="N2576" t="n">
        <v>71.04000000000001</v>
      </c>
      <c r="O2576" t="n">
        <v>33656.08</v>
      </c>
      <c r="P2576" t="n">
        <v>404.33</v>
      </c>
      <c r="Q2576" t="n">
        <v>452.62</v>
      </c>
      <c r="R2576" t="n">
        <v>87.54000000000001</v>
      </c>
      <c r="S2576" t="n">
        <v>57.64</v>
      </c>
      <c r="T2576" t="n">
        <v>12766.08</v>
      </c>
      <c r="U2576" t="n">
        <v>0.66</v>
      </c>
      <c r="V2576" t="n">
        <v>0.87</v>
      </c>
      <c r="W2576" t="n">
        <v>6.84</v>
      </c>
      <c r="X2576" t="n">
        <v>0.77</v>
      </c>
      <c r="Y2576" t="n">
        <v>1</v>
      </c>
      <c r="Z2576" t="n">
        <v>10</v>
      </c>
    </row>
    <row r="2577">
      <c r="A2577" t="n">
        <v>40</v>
      </c>
      <c r="B2577" t="n">
        <v>130</v>
      </c>
      <c r="C2577" t="inlineStr">
        <is>
          <t xml:space="preserve">CONCLUIDO	</t>
        </is>
      </c>
      <c r="D2577" t="n">
        <v>3.4894</v>
      </c>
      <c r="E2577" t="n">
        <v>28.66</v>
      </c>
      <c r="F2577" t="n">
        <v>24.48</v>
      </c>
      <c r="G2577" t="n">
        <v>52.47</v>
      </c>
      <c r="H2577" t="n">
        <v>0.72</v>
      </c>
      <c r="I2577" t="n">
        <v>28</v>
      </c>
      <c r="J2577" t="n">
        <v>271.47</v>
      </c>
      <c r="K2577" t="n">
        <v>59.19</v>
      </c>
      <c r="L2577" t="n">
        <v>11</v>
      </c>
      <c r="M2577" t="n">
        <v>26</v>
      </c>
      <c r="N2577" t="n">
        <v>71.27</v>
      </c>
      <c r="O2577" t="n">
        <v>33715.11</v>
      </c>
      <c r="P2577" t="n">
        <v>403.99</v>
      </c>
      <c r="Q2577" t="n">
        <v>452.61</v>
      </c>
      <c r="R2577" t="n">
        <v>87.11</v>
      </c>
      <c r="S2577" t="n">
        <v>57.64</v>
      </c>
      <c r="T2577" t="n">
        <v>12551.15</v>
      </c>
      <c r="U2577" t="n">
        <v>0.66</v>
      </c>
      <c r="V2577" t="n">
        <v>0.87</v>
      </c>
      <c r="W2577" t="n">
        <v>6.84</v>
      </c>
      <c r="X2577" t="n">
        <v>0.76</v>
      </c>
      <c r="Y2577" t="n">
        <v>1</v>
      </c>
      <c r="Z2577" t="n">
        <v>10</v>
      </c>
    </row>
    <row r="2578">
      <c r="A2578" t="n">
        <v>41</v>
      </c>
      <c r="B2578" t="n">
        <v>130</v>
      </c>
      <c r="C2578" t="inlineStr">
        <is>
          <t xml:space="preserve">CONCLUIDO	</t>
        </is>
      </c>
      <c r="D2578" t="n">
        <v>3.496</v>
      </c>
      <c r="E2578" t="n">
        <v>28.6</v>
      </c>
      <c r="F2578" t="n">
        <v>24.48</v>
      </c>
      <c r="G2578" t="n">
        <v>54.4</v>
      </c>
      <c r="H2578" t="n">
        <v>0.74</v>
      </c>
      <c r="I2578" t="n">
        <v>27</v>
      </c>
      <c r="J2578" t="n">
        <v>271.95</v>
      </c>
      <c r="K2578" t="n">
        <v>59.19</v>
      </c>
      <c r="L2578" t="n">
        <v>11.25</v>
      </c>
      <c r="M2578" t="n">
        <v>25</v>
      </c>
      <c r="N2578" t="n">
        <v>71.5</v>
      </c>
      <c r="O2578" t="n">
        <v>33774.23</v>
      </c>
      <c r="P2578" t="n">
        <v>403.91</v>
      </c>
      <c r="Q2578" t="n">
        <v>452.63</v>
      </c>
      <c r="R2578" t="n">
        <v>87.01000000000001</v>
      </c>
      <c r="S2578" t="n">
        <v>57.64</v>
      </c>
      <c r="T2578" t="n">
        <v>12506.23</v>
      </c>
      <c r="U2578" t="n">
        <v>0.66</v>
      </c>
      <c r="V2578" t="n">
        <v>0.87</v>
      </c>
      <c r="W2578" t="n">
        <v>6.84</v>
      </c>
      <c r="X2578" t="n">
        <v>0.75</v>
      </c>
      <c r="Y2578" t="n">
        <v>1</v>
      </c>
      <c r="Z2578" t="n">
        <v>10</v>
      </c>
    </row>
    <row r="2579">
      <c r="A2579" t="n">
        <v>42</v>
      </c>
      <c r="B2579" t="n">
        <v>130</v>
      </c>
      <c r="C2579" t="inlineStr">
        <is>
          <t xml:space="preserve">CONCLUIDO	</t>
        </is>
      </c>
      <c r="D2579" t="n">
        <v>3.4975</v>
      </c>
      <c r="E2579" t="n">
        <v>28.59</v>
      </c>
      <c r="F2579" t="n">
        <v>24.47</v>
      </c>
      <c r="G2579" t="n">
        <v>54.37</v>
      </c>
      <c r="H2579" t="n">
        <v>0.75</v>
      </c>
      <c r="I2579" t="n">
        <v>27</v>
      </c>
      <c r="J2579" t="n">
        <v>272.43</v>
      </c>
      <c r="K2579" t="n">
        <v>59.19</v>
      </c>
      <c r="L2579" t="n">
        <v>11.5</v>
      </c>
      <c r="M2579" t="n">
        <v>25</v>
      </c>
      <c r="N2579" t="n">
        <v>71.73</v>
      </c>
      <c r="O2579" t="n">
        <v>33833.57</v>
      </c>
      <c r="P2579" t="n">
        <v>403.45</v>
      </c>
      <c r="Q2579" t="n">
        <v>452.59</v>
      </c>
      <c r="R2579" t="n">
        <v>86.58</v>
      </c>
      <c r="S2579" t="n">
        <v>57.64</v>
      </c>
      <c r="T2579" t="n">
        <v>12290.72</v>
      </c>
      <c r="U2579" t="n">
        <v>0.67</v>
      </c>
      <c r="V2579" t="n">
        <v>0.87</v>
      </c>
      <c r="W2579" t="n">
        <v>6.84</v>
      </c>
      <c r="X2579" t="n">
        <v>0.74</v>
      </c>
      <c r="Y2579" t="n">
        <v>1</v>
      </c>
      <c r="Z2579" t="n">
        <v>10</v>
      </c>
    </row>
    <row r="2580">
      <c r="A2580" t="n">
        <v>43</v>
      </c>
      <c r="B2580" t="n">
        <v>130</v>
      </c>
      <c r="C2580" t="inlineStr">
        <is>
          <t xml:space="preserve">CONCLUIDO	</t>
        </is>
      </c>
      <c r="D2580" t="n">
        <v>3.5057</v>
      </c>
      <c r="E2580" t="n">
        <v>28.53</v>
      </c>
      <c r="F2580" t="n">
        <v>24.45</v>
      </c>
      <c r="G2580" t="n">
        <v>56.42</v>
      </c>
      <c r="H2580" t="n">
        <v>0.77</v>
      </c>
      <c r="I2580" t="n">
        <v>26</v>
      </c>
      <c r="J2580" t="n">
        <v>272.91</v>
      </c>
      <c r="K2580" t="n">
        <v>59.19</v>
      </c>
      <c r="L2580" t="n">
        <v>11.75</v>
      </c>
      <c r="M2580" t="n">
        <v>24</v>
      </c>
      <c r="N2580" t="n">
        <v>71.95999999999999</v>
      </c>
      <c r="O2580" t="n">
        <v>33892.87</v>
      </c>
      <c r="P2580" t="n">
        <v>403.16</v>
      </c>
      <c r="Q2580" t="n">
        <v>452.57</v>
      </c>
      <c r="R2580" t="n">
        <v>86.08</v>
      </c>
      <c r="S2580" t="n">
        <v>57.64</v>
      </c>
      <c r="T2580" t="n">
        <v>12049.45</v>
      </c>
      <c r="U2580" t="n">
        <v>0.67</v>
      </c>
      <c r="V2580" t="n">
        <v>0.87</v>
      </c>
      <c r="W2580" t="n">
        <v>6.83</v>
      </c>
      <c r="X2580" t="n">
        <v>0.72</v>
      </c>
      <c r="Y2580" t="n">
        <v>1</v>
      </c>
      <c r="Z2580" t="n">
        <v>10</v>
      </c>
    </row>
    <row r="2581">
      <c r="A2581" t="n">
        <v>44</v>
      </c>
      <c r="B2581" t="n">
        <v>130</v>
      </c>
      <c r="C2581" t="inlineStr">
        <is>
          <t xml:space="preserve">CONCLUIDO	</t>
        </is>
      </c>
      <c r="D2581" t="n">
        <v>3.5046</v>
      </c>
      <c r="E2581" t="n">
        <v>28.53</v>
      </c>
      <c r="F2581" t="n">
        <v>24.46</v>
      </c>
      <c r="G2581" t="n">
        <v>56.44</v>
      </c>
      <c r="H2581" t="n">
        <v>0.78</v>
      </c>
      <c r="I2581" t="n">
        <v>26</v>
      </c>
      <c r="J2581" t="n">
        <v>273.39</v>
      </c>
      <c r="K2581" t="n">
        <v>59.19</v>
      </c>
      <c r="L2581" t="n">
        <v>12</v>
      </c>
      <c r="M2581" t="n">
        <v>24</v>
      </c>
      <c r="N2581" t="n">
        <v>72.2</v>
      </c>
      <c r="O2581" t="n">
        <v>33952.26</v>
      </c>
      <c r="P2581" t="n">
        <v>403.03</v>
      </c>
      <c r="Q2581" t="n">
        <v>452.59</v>
      </c>
      <c r="R2581" t="n">
        <v>86.20999999999999</v>
      </c>
      <c r="S2581" t="n">
        <v>57.64</v>
      </c>
      <c r="T2581" t="n">
        <v>12113.1</v>
      </c>
      <c r="U2581" t="n">
        <v>0.67</v>
      </c>
      <c r="V2581" t="n">
        <v>0.87</v>
      </c>
      <c r="W2581" t="n">
        <v>6.84</v>
      </c>
      <c r="X2581" t="n">
        <v>0.73</v>
      </c>
      <c r="Y2581" t="n">
        <v>1</v>
      </c>
      <c r="Z2581" t="n">
        <v>10</v>
      </c>
    </row>
    <row r="2582">
      <c r="A2582" t="n">
        <v>45</v>
      </c>
      <c r="B2582" t="n">
        <v>130</v>
      </c>
      <c r="C2582" t="inlineStr">
        <is>
          <t xml:space="preserve">CONCLUIDO	</t>
        </is>
      </c>
      <c r="D2582" t="n">
        <v>3.5134</v>
      </c>
      <c r="E2582" t="n">
        <v>28.46</v>
      </c>
      <c r="F2582" t="n">
        <v>24.44</v>
      </c>
      <c r="G2582" t="n">
        <v>58.65</v>
      </c>
      <c r="H2582" t="n">
        <v>0.8</v>
      </c>
      <c r="I2582" t="n">
        <v>25</v>
      </c>
      <c r="J2582" t="n">
        <v>273.87</v>
      </c>
      <c r="K2582" t="n">
        <v>59.19</v>
      </c>
      <c r="L2582" t="n">
        <v>12.25</v>
      </c>
      <c r="M2582" t="n">
        <v>23</v>
      </c>
      <c r="N2582" t="n">
        <v>72.43000000000001</v>
      </c>
      <c r="O2582" t="n">
        <v>34011.74</v>
      </c>
      <c r="P2582" t="n">
        <v>402.71</v>
      </c>
      <c r="Q2582" t="n">
        <v>452.57</v>
      </c>
      <c r="R2582" t="n">
        <v>85.34999999999999</v>
      </c>
      <c r="S2582" t="n">
        <v>57.64</v>
      </c>
      <c r="T2582" t="n">
        <v>11688.45</v>
      </c>
      <c r="U2582" t="n">
        <v>0.68</v>
      </c>
      <c r="V2582" t="n">
        <v>0.87</v>
      </c>
      <c r="W2582" t="n">
        <v>6.84</v>
      </c>
      <c r="X2582" t="n">
        <v>0.71</v>
      </c>
      <c r="Y2582" t="n">
        <v>1</v>
      </c>
      <c r="Z2582" t="n">
        <v>10</v>
      </c>
    </row>
    <row r="2583">
      <c r="A2583" t="n">
        <v>46</v>
      </c>
      <c r="B2583" t="n">
        <v>130</v>
      </c>
      <c r="C2583" t="inlineStr">
        <is>
          <t xml:space="preserve">CONCLUIDO	</t>
        </is>
      </c>
      <c r="D2583" t="n">
        <v>3.5278</v>
      </c>
      <c r="E2583" t="n">
        <v>28.35</v>
      </c>
      <c r="F2583" t="n">
        <v>24.37</v>
      </c>
      <c r="G2583" t="n">
        <v>60.92</v>
      </c>
      <c r="H2583" t="n">
        <v>0.8100000000000001</v>
      </c>
      <c r="I2583" t="n">
        <v>24</v>
      </c>
      <c r="J2583" t="n">
        <v>274.35</v>
      </c>
      <c r="K2583" t="n">
        <v>59.19</v>
      </c>
      <c r="L2583" t="n">
        <v>12.5</v>
      </c>
      <c r="M2583" t="n">
        <v>22</v>
      </c>
      <c r="N2583" t="n">
        <v>72.66</v>
      </c>
      <c r="O2583" t="n">
        <v>34071.31</v>
      </c>
      <c r="P2583" t="n">
        <v>401.66</v>
      </c>
      <c r="Q2583" t="n">
        <v>452.59</v>
      </c>
      <c r="R2583" t="n">
        <v>83.18000000000001</v>
      </c>
      <c r="S2583" t="n">
        <v>57.64</v>
      </c>
      <c r="T2583" t="n">
        <v>10606</v>
      </c>
      <c r="U2583" t="n">
        <v>0.6899999999999999</v>
      </c>
      <c r="V2583" t="n">
        <v>0.87</v>
      </c>
      <c r="W2583" t="n">
        <v>6.84</v>
      </c>
      <c r="X2583" t="n">
        <v>0.64</v>
      </c>
      <c r="Y2583" t="n">
        <v>1</v>
      </c>
      <c r="Z2583" t="n">
        <v>10</v>
      </c>
    </row>
    <row r="2584">
      <c r="A2584" t="n">
        <v>47</v>
      </c>
      <c r="B2584" t="n">
        <v>130</v>
      </c>
      <c r="C2584" t="inlineStr">
        <is>
          <t xml:space="preserve">CONCLUIDO	</t>
        </is>
      </c>
      <c r="D2584" t="n">
        <v>3.5265</v>
      </c>
      <c r="E2584" t="n">
        <v>28.36</v>
      </c>
      <c r="F2584" t="n">
        <v>24.38</v>
      </c>
      <c r="G2584" t="n">
        <v>60.95</v>
      </c>
      <c r="H2584" t="n">
        <v>0.83</v>
      </c>
      <c r="I2584" t="n">
        <v>24</v>
      </c>
      <c r="J2584" t="n">
        <v>274.84</v>
      </c>
      <c r="K2584" t="n">
        <v>59.19</v>
      </c>
      <c r="L2584" t="n">
        <v>12.75</v>
      </c>
      <c r="M2584" t="n">
        <v>22</v>
      </c>
      <c r="N2584" t="n">
        <v>72.89</v>
      </c>
      <c r="O2584" t="n">
        <v>34130.98</v>
      </c>
      <c r="P2584" t="n">
        <v>402.13</v>
      </c>
      <c r="Q2584" t="n">
        <v>452.59</v>
      </c>
      <c r="R2584" t="n">
        <v>83.78</v>
      </c>
      <c r="S2584" t="n">
        <v>57.64</v>
      </c>
      <c r="T2584" t="n">
        <v>10907.38</v>
      </c>
      <c r="U2584" t="n">
        <v>0.6899999999999999</v>
      </c>
      <c r="V2584" t="n">
        <v>0.87</v>
      </c>
      <c r="W2584" t="n">
        <v>6.83</v>
      </c>
      <c r="X2584" t="n">
        <v>0.65</v>
      </c>
      <c r="Y2584" t="n">
        <v>1</v>
      </c>
      <c r="Z2584" t="n">
        <v>10</v>
      </c>
    </row>
    <row r="2585">
      <c r="A2585" t="n">
        <v>48</v>
      </c>
      <c r="B2585" t="n">
        <v>130</v>
      </c>
      <c r="C2585" t="inlineStr">
        <is>
          <t xml:space="preserve">CONCLUIDO	</t>
        </is>
      </c>
      <c r="D2585" t="n">
        <v>3.5245</v>
      </c>
      <c r="E2585" t="n">
        <v>28.37</v>
      </c>
      <c r="F2585" t="n">
        <v>24.39</v>
      </c>
      <c r="G2585" t="n">
        <v>60.99</v>
      </c>
      <c r="H2585" t="n">
        <v>0.84</v>
      </c>
      <c r="I2585" t="n">
        <v>24</v>
      </c>
      <c r="J2585" t="n">
        <v>275.32</v>
      </c>
      <c r="K2585" t="n">
        <v>59.19</v>
      </c>
      <c r="L2585" t="n">
        <v>13</v>
      </c>
      <c r="M2585" t="n">
        <v>22</v>
      </c>
      <c r="N2585" t="n">
        <v>73.13</v>
      </c>
      <c r="O2585" t="n">
        <v>34190.73</v>
      </c>
      <c r="P2585" t="n">
        <v>401.86</v>
      </c>
      <c r="Q2585" t="n">
        <v>452.56</v>
      </c>
      <c r="R2585" t="n">
        <v>84.06999999999999</v>
      </c>
      <c r="S2585" t="n">
        <v>57.64</v>
      </c>
      <c r="T2585" t="n">
        <v>11054.5</v>
      </c>
      <c r="U2585" t="n">
        <v>0.6899999999999999</v>
      </c>
      <c r="V2585" t="n">
        <v>0.87</v>
      </c>
      <c r="W2585" t="n">
        <v>6.84</v>
      </c>
      <c r="X2585" t="n">
        <v>0.67</v>
      </c>
      <c r="Y2585" t="n">
        <v>1</v>
      </c>
      <c r="Z2585" t="n">
        <v>10</v>
      </c>
    </row>
    <row r="2586">
      <c r="A2586" t="n">
        <v>49</v>
      </c>
      <c r="B2586" t="n">
        <v>130</v>
      </c>
      <c r="C2586" t="inlineStr">
        <is>
          <t xml:space="preserve">CONCLUIDO	</t>
        </is>
      </c>
      <c r="D2586" t="n">
        <v>3.5356</v>
      </c>
      <c r="E2586" t="n">
        <v>28.28</v>
      </c>
      <c r="F2586" t="n">
        <v>24.35</v>
      </c>
      <c r="G2586" t="n">
        <v>63.53</v>
      </c>
      <c r="H2586" t="n">
        <v>0.86</v>
      </c>
      <c r="I2586" t="n">
        <v>23</v>
      </c>
      <c r="J2586" t="n">
        <v>275.81</v>
      </c>
      <c r="K2586" t="n">
        <v>59.19</v>
      </c>
      <c r="L2586" t="n">
        <v>13.25</v>
      </c>
      <c r="M2586" t="n">
        <v>21</v>
      </c>
      <c r="N2586" t="n">
        <v>73.36</v>
      </c>
      <c r="O2586" t="n">
        <v>34250.57</v>
      </c>
      <c r="P2586" t="n">
        <v>401.26</v>
      </c>
      <c r="Q2586" t="n">
        <v>452.62</v>
      </c>
      <c r="R2586" t="n">
        <v>82.73999999999999</v>
      </c>
      <c r="S2586" t="n">
        <v>57.64</v>
      </c>
      <c r="T2586" t="n">
        <v>10394.93</v>
      </c>
      <c r="U2586" t="n">
        <v>0.7</v>
      </c>
      <c r="V2586" t="n">
        <v>0.87</v>
      </c>
      <c r="W2586" t="n">
        <v>6.83</v>
      </c>
      <c r="X2586" t="n">
        <v>0.63</v>
      </c>
      <c r="Y2586" t="n">
        <v>1</v>
      </c>
      <c r="Z2586" t="n">
        <v>10</v>
      </c>
    </row>
    <row r="2587">
      <c r="A2587" t="n">
        <v>50</v>
      </c>
      <c r="B2587" t="n">
        <v>130</v>
      </c>
      <c r="C2587" t="inlineStr">
        <is>
          <t xml:space="preserve">CONCLUIDO	</t>
        </is>
      </c>
      <c r="D2587" t="n">
        <v>3.5373</v>
      </c>
      <c r="E2587" t="n">
        <v>28.27</v>
      </c>
      <c r="F2587" t="n">
        <v>24.34</v>
      </c>
      <c r="G2587" t="n">
        <v>63.5</v>
      </c>
      <c r="H2587" t="n">
        <v>0.87</v>
      </c>
      <c r="I2587" t="n">
        <v>23</v>
      </c>
      <c r="J2587" t="n">
        <v>276.29</v>
      </c>
      <c r="K2587" t="n">
        <v>59.19</v>
      </c>
      <c r="L2587" t="n">
        <v>13.5</v>
      </c>
      <c r="M2587" t="n">
        <v>21</v>
      </c>
      <c r="N2587" t="n">
        <v>73.59999999999999</v>
      </c>
      <c r="O2587" t="n">
        <v>34310.51</v>
      </c>
      <c r="P2587" t="n">
        <v>400.91</v>
      </c>
      <c r="Q2587" t="n">
        <v>452.61</v>
      </c>
      <c r="R2587" t="n">
        <v>82.31</v>
      </c>
      <c r="S2587" t="n">
        <v>57.64</v>
      </c>
      <c r="T2587" t="n">
        <v>10175.6</v>
      </c>
      <c r="U2587" t="n">
        <v>0.7</v>
      </c>
      <c r="V2587" t="n">
        <v>0.87</v>
      </c>
      <c r="W2587" t="n">
        <v>6.83</v>
      </c>
      <c r="X2587" t="n">
        <v>0.62</v>
      </c>
      <c r="Y2587" t="n">
        <v>1</v>
      </c>
      <c r="Z2587" t="n">
        <v>10</v>
      </c>
    </row>
    <row r="2588">
      <c r="A2588" t="n">
        <v>51</v>
      </c>
      <c r="B2588" t="n">
        <v>130</v>
      </c>
      <c r="C2588" t="inlineStr">
        <is>
          <t xml:space="preserve">CONCLUIDO	</t>
        </is>
      </c>
      <c r="D2588" t="n">
        <v>3.5447</v>
      </c>
      <c r="E2588" t="n">
        <v>28.21</v>
      </c>
      <c r="F2588" t="n">
        <v>24.33</v>
      </c>
      <c r="G2588" t="n">
        <v>66.36</v>
      </c>
      <c r="H2588" t="n">
        <v>0.88</v>
      </c>
      <c r="I2588" t="n">
        <v>22</v>
      </c>
      <c r="J2588" t="n">
        <v>276.78</v>
      </c>
      <c r="K2588" t="n">
        <v>59.19</v>
      </c>
      <c r="L2588" t="n">
        <v>13.75</v>
      </c>
      <c r="M2588" t="n">
        <v>20</v>
      </c>
      <c r="N2588" t="n">
        <v>73.84</v>
      </c>
      <c r="O2588" t="n">
        <v>34370.54</v>
      </c>
      <c r="P2588" t="n">
        <v>400.72</v>
      </c>
      <c r="Q2588" t="n">
        <v>452.58</v>
      </c>
      <c r="R2588" t="n">
        <v>81.92</v>
      </c>
      <c r="S2588" t="n">
        <v>57.64</v>
      </c>
      <c r="T2588" t="n">
        <v>9989.389999999999</v>
      </c>
      <c r="U2588" t="n">
        <v>0.7</v>
      </c>
      <c r="V2588" t="n">
        <v>0.87</v>
      </c>
      <c r="W2588" t="n">
        <v>6.83</v>
      </c>
      <c r="X2588" t="n">
        <v>0.61</v>
      </c>
      <c r="Y2588" t="n">
        <v>1</v>
      </c>
      <c r="Z2588" t="n">
        <v>10</v>
      </c>
    </row>
    <row r="2589">
      <c r="A2589" t="n">
        <v>52</v>
      </c>
      <c r="B2589" t="n">
        <v>130</v>
      </c>
      <c r="C2589" t="inlineStr">
        <is>
          <t xml:space="preserve">CONCLUIDO	</t>
        </is>
      </c>
      <c r="D2589" t="n">
        <v>3.5461</v>
      </c>
      <c r="E2589" t="n">
        <v>28.2</v>
      </c>
      <c r="F2589" t="n">
        <v>24.32</v>
      </c>
      <c r="G2589" t="n">
        <v>66.33</v>
      </c>
      <c r="H2589" t="n">
        <v>0.9</v>
      </c>
      <c r="I2589" t="n">
        <v>22</v>
      </c>
      <c r="J2589" t="n">
        <v>277.27</v>
      </c>
      <c r="K2589" t="n">
        <v>59.19</v>
      </c>
      <c r="L2589" t="n">
        <v>14</v>
      </c>
      <c r="M2589" t="n">
        <v>20</v>
      </c>
      <c r="N2589" t="n">
        <v>74.06999999999999</v>
      </c>
      <c r="O2589" t="n">
        <v>34430.66</v>
      </c>
      <c r="P2589" t="n">
        <v>400.57</v>
      </c>
      <c r="Q2589" t="n">
        <v>452.63</v>
      </c>
      <c r="R2589" t="n">
        <v>81.84</v>
      </c>
      <c r="S2589" t="n">
        <v>57.64</v>
      </c>
      <c r="T2589" t="n">
        <v>9947.889999999999</v>
      </c>
      <c r="U2589" t="n">
        <v>0.7</v>
      </c>
      <c r="V2589" t="n">
        <v>0.87</v>
      </c>
      <c r="W2589" t="n">
        <v>6.83</v>
      </c>
      <c r="X2589" t="n">
        <v>0.59</v>
      </c>
      <c r="Y2589" t="n">
        <v>1</v>
      </c>
      <c r="Z2589" t="n">
        <v>10</v>
      </c>
    </row>
    <row r="2590">
      <c r="A2590" t="n">
        <v>53</v>
      </c>
      <c r="B2590" t="n">
        <v>130</v>
      </c>
      <c r="C2590" t="inlineStr">
        <is>
          <t xml:space="preserve">CONCLUIDO	</t>
        </is>
      </c>
      <c r="D2590" t="n">
        <v>3.5458</v>
      </c>
      <c r="E2590" t="n">
        <v>28.2</v>
      </c>
      <c r="F2590" t="n">
        <v>24.32</v>
      </c>
      <c r="G2590" t="n">
        <v>66.33</v>
      </c>
      <c r="H2590" t="n">
        <v>0.91</v>
      </c>
      <c r="I2590" t="n">
        <v>22</v>
      </c>
      <c r="J2590" t="n">
        <v>277.76</v>
      </c>
      <c r="K2590" t="n">
        <v>59.19</v>
      </c>
      <c r="L2590" t="n">
        <v>14.25</v>
      </c>
      <c r="M2590" t="n">
        <v>20</v>
      </c>
      <c r="N2590" t="n">
        <v>74.31</v>
      </c>
      <c r="O2590" t="n">
        <v>34490.87</v>
      </c>
      <c r="P2590" t="n">
        <v>400.36</v>
      </c>
      <c r="Q2590" t="n">
        <v>452.62</v>
      </c>
      <c r="R2590" t="n">
        <v>81.89</v>
      </c>
      <c r="S2590" t="n">
        <v>57.64</v>
      </c>
      <c r="T2590" t="n">
        <v>9973.6</v>
      </c>
      <c r="U2590" t="n">
        <v>0.7</v>
      </c>
      <c r="V2590" t="n">
        <v>0.87</v>
      </c>
      <c r="W2590" t="n">
        <v>6.83</v>
      </c>
      <c r="X2590" t="n">
        <v>0.6</v>
      </c>
      <c r="Y2590" t="n">
        <v>1</v>
      </c>
      <c r="Z2590" t="n">
        <v>10</v>
      </c>
    </row>
    <row r="2591">
      <c r="A2591" t="n">
        <v>54</v>
      </c>
      <c r="B2591" t="n">
        <v>130</v>
      </c>
      <c r="C2591" t="inlineStr">
        <is>
          <t xml:space="preserve">CONCLUIDO	</t>
        </is>
      </c>
      <c r="D2591" t="n">
        <v>3.5574</v>
      </c>
      <c r="E2591" t="n">
        <v>28.11</v>
      </c>
      <c r="F2591" t="n">
        <v>24.28</v>
      </c>
      <c r="G2591" t="n">
        <v>69.37</v>
      </c>
      <c r="H2591" t="n">
        <v>0.93</v>
      </c>
      <c r="I2591" t="n">
        <v>21</v>
      </c>
      <c r="J2591" t="n">
        <v>278.25</v>
      </c>
      <c r="K2591" t="n">
        <v>59.19</v>
      </c>
      <c r="L2591" t="n">
        <v>14.5</v>
      </c>
      <c r="M2591" t="n">
        <v>19</v>
      </c>
      <c r="N2591" t="n">
        <v>74.55</v>
      </c>
      <c r="O2591" t="n">
        <v>34551.18</v>
      </c>
      <c r="P2591" t="n">
        <v>399.89</v>
      </c>
      <c r="Q2591" t="n">
        <v>452.57</v>
      </c>
      <c r="R2591" t="n">
        <v>80.33</v>
      </c>
      <c r="S2591" t="n">
        <v>57.64</v>
      </c>
      <c r="T2591" t="n">
        <v>9198.450000000001</v>
      </c>
      <c r="U2591" t="n">
        <v>0.72</v>
      </c>
      <c r="V2591" t="n">
        <v>0.87</v>
      </c>
      <c r="W2591" t="n">
        <v>6.83</v>
      </c>
      <c r="X2591" t="n">
        <v>0.55</v>
      </c>
      <c r="Y2591" t="n">
        <v>1</v>
      </c>
      <c r="Z2591" t="n">
        <v>10</v>
      </c>
    </row>
    <row r="2592">
      <c r="A2592" t="n">
        <v>55</v>
      </c>
      <c r="B2592" t="n">
        <v>130</v>
      </c>
      <c r="C2592" t="inlineStr">
        <is>
          <t xml:space="preserve">CONCLUIDO	</t>
        </is>
      </c>
      <c r="D2592" t="n">
        <v>3.5555</v>
      </c>
      <c r="E2592" t="n">
        <v>28.13</v>
      </c>
      <c r="F2592" t="n">
        <v>24.29</v>
      </c>
      <c r="G2592" t="n">
        <v>69.41</v>
      </c>
      <c r="H2592" t="n">
        <v>0.9399999999999999</v>
      </c>
      <c r="I2592" t="n">
        <v>21</v>
      </c>
      <c r="J2592" t="n">
        <v>278.74</v>
      </c>
      <c r="K2592" t="n">
        <v>59.19</v>
      </c>
      <c r="L2592" t="n">
        <v>14.75</v>
      </c>
      <c r="M2592" t="n">
        <v>19</v>
      </c>
      <c r="N2592" t="n">
        <v>74.79000000000001</v>
      </c>
      <c r="O2592" t="n">
        <v>34611.59</v>
      </c>
      <c r="P2592" t="n">
        <v>400.06</v>
      </c>
      <c r="Q2592" t="n">
        <v>452.62</v>
      </c>
      <c r="R2592" t="n">
        <v>80.77</v>
      </c>
      <c r="S2592" t="n">
        <v>57.64</v>
      </c>
      <c r="T2592" t="n">
        <v>9416.18</v>
      </c>
      <c r="U2592" t="n">
        <v>0.71</v>
      </c>
      <c r="V2592" t="n">
        <v>0.87</v>
      </c>
      <c r="W2592" t="n">
        <v>6.83</v>
      </c>
      <c r="X2592" t="n">
        <v>0.57</v>
      </c>
      <c r="Y2592" t="n">
        <v>1</v>
      </c>
      <c r="Z2592" t="n">
        <v>10</v>
      </c>
    </row>
    <row r="2593">
      <c r="A2593" t="n">
        <v>56</v>
      </c>
      <c r="B2593" t="n">
        <v>130</v>
      </c>
      <c r="C2593" t="inlineStr">
        <is>
          <t xml:space="preserve">CONCLUIDO	</t>
        </is>
      </c>
      <c r="D2593" t="n">
        <v>3.5548</v>
      </c>
      <c r="E2593" t="n">
        <v>28.13</v>
      </c>
      <c r="F2593" t="n">
        <v>24.3</v>
      </c>
      <c r="G2593" t="n">
        <v>69.43000000000001</v>
      </c>
      <c r="H2593" t="n">
        <v>0.96</v>
      </c>
      <c r="I2593" t="n">
        <v>21</v>
      </c>
      <c r="J2593" t="n">
        <v>279.23</v>
      </c>
      <c r="K2593" t="n">
        <v>59.19</v>
      </c>
      <c r="L2593" t="n">
        <v>15</v>
      </c>
      <c r="M2593" t="n">
        <v>19</v>
      </c>
      <c r="N2593" t="n">
        <v>75.03</v>
      </c>
      <c r="O2593" t="n">
        <v>34672.08</v>
      </c>
      <c r="P2593" t="n">
        <v>399.66</v>
      </c>
      <c r="Q2593" t="n">
        <v>452.6</v>
      </c>
      <c r="R2593" t="n">
        <v>81.08</v>
      </c>
      <c r="S2593" t="n">
        <v>57.64</v>
      </c>
      <c r="T2593" t="n">
        <v>9571.290000000001</v>
      </c>
      <c r="U2593" t="n">
        <v>0.71</v>
      </c>
      <c r="V2593" t="n">
        <v>0.87</v>
      </c>
      <c r="W2593" t="n">
        <v>6.83</v>
      </c>
      <c r="X2593" t="n">
        <v>0.57</v>
      </c>
      <c r="Y2593" t="n">
        <v>1</v>
      </c>
      <c r="Z2593" t="n">
        <v>10</v>
      </c>
    </row>
    <row r="2594">
      <c r="A2594" t="n">
        <v>57</v>
      </c>
      <c r="B2594" t="n">
        <v>130</v>
      </c>
      <c r="C2594" t="inlineStr">
        <is>
          <t xml:space="preserve">CONCLUIDO	</t>
        </is>
      </c>
      <c r="D2594" t="n">
        <v>3.5633</v>
      </c>
      <c r="E2594" t="n">
        <v>28.06</v>
      </c>
      <c r="F2594" t="n">
        <v>24.28</v>
      </c>
      <c r="G2594" t="n">
        <v>72.84</v>
      </c>
      <c r="H2594" t="n">
        <v>0.97</v>
      </c>
      <c r="I2594" t="n">
        <v>20</v>
      </c>
      <c r="J2594" t="n">
        <v>279.72</v>
      </c>
      <c r="K2594" t="n">
        <v>59.19</v>
      </c>
      <c r="L2594" t="n">
        <v>15.25</v>
      </c>
      <c r="M2594" t="n">
        <v>18</v>
      </c>
      <c r="N2594" t="n">
        <v>75.27</v>
      </c>
      <c r="O2594" t="n">
        <v>34732.68</v>
      </c>
      <c r="P2594" t="n">
        <v>399.51</v>
      </c>
      <c r="Q2594" t="n">
        <v>452.65</v>
      </c>
      <c r="R2594" t="n">
        <v>80.44</v>
      </c>
      <c r="S2594" t="n">
        <v>57.64</v>
      </c>
      <c r="T2594" t="n">
        <v>9256.190000000001</v>
      </c>
      <c r="U2594" t="n">
        <v>0.72</v>
      </c>
      <c r="V2594" t="n">
        <v>0.87</v>
      </c>
      <c r="W2594" t="n">
        <v>6.83</v>
      </c>
      <c r="X2594" t="n">
        <v>0.5600000000000001</v>
      </c>
      <c r="Y2594" t="n">
        <v>1</v>
      </c>
      <c r="Z2594" t="n">
        <v>10</v>
      </c>
    </row>
    <row r="2595">
      <c r="A2595" t="n">
        <v>58</v>
      </c>
      <c r="B2595" t="n">
        <v>130</v>
      </c>
      <c r="C2595" t="inlineStr">
        <is>
          <t xml:space="preserve">CONCLUIDO	</t>
        </is>
      </c>
      <c r="D2595" t="n">
        <v>3.5655</v>
      </c>
      <c r="E2595" t="n">
        <v>28.05</v>
      </c>
      <c r="F2595" t="n">
        <v>24.26</v>
      </c>
      <c r="G2595" t="n">
        <v>72.79000000000001</v>
      </c>
      <c r="H2595" t="n">
        <v>0.98</v>
      </c>
      <c r="I2595" t="n">
        <v>20</v>
      </c>
      <c r="J2595" t="n">
        <v>280.21</v>
      </c>
      <c r="K2595" t="n">
        <v>59.19</v>
      </c>
      <c r="L2595" t="n">
        <v>15.5</v>
      </c>
      <c r="M2595" t="n">
        <v>18</v>
      </c>
      <c r="N2595" t="n">
        <v>75.52</v>
      </c>
      <c r="O2595" t="n">
        <v>34793.36</v>
      </c>
      <c r="P2595" t="n">
        <v>399.63</v>
      </c>
      <c r="Q2595" t="n">
        <v>452.59</v>
      </c>
      <c r="R2595" t="n">
        <v>80.05</v>
      </c>
      <c r="S2595" t="n">
        <v>57.64</v>
      </c>
      <c r="T2595" t="n">
        <v>9061.83</v>
      </c>
      <c r="U2595" t="n">
        <v>0.72</v>
      </c>
      <c r="V2595" t="n">
        <v>0.87</v>
      </c>
      <c r="W2595" t="n">
        <v>6.82</v>
      </c>
      <c r="X2595" t="n">
        <v>0.54</v>
      </c>
      <c r="Y2595" t="n">
        <v>1</v>
      </c>
      <c r="Z2595" t="n">
        <v>10</v>
      </c>
    </row>
    <row r="2596">
      <c r="A2596" t="n">
        <v>59</v>
      </c>
      <c r="B2596" t="n">
        <v>130</v>
      </c>
      <c r="C2596" t="inlineStr">
        <is>
          <t xml:space="preserve">CONCLUIDO	</t>
        </is>
      </c>
      <c r="D2596" t="n">
        <v>3.5639</v>
      </c>
      <c r="E2596" t="n">
        <v>28.06</v>
      </c>
      <c r="F2596" t="n">
        <v>24.28</v>
      </c>
      <c r="G2596" t="n">
        <v>72.83</v>
      </c>
      <c r="H2596" t="n">
        <v>1</v>
      </c>
      <c r="I2596" t="n">
        <v>20</v>
      </c>
      <c r="J2596" t="n">
        <v>280.7</v>
      </c>
      <c r="K2596" t="n">
        <v>59.19</v>
      </c>
      <c r="L2596" t="n">
        <v>15.75</v>
      </c>
      <c r="M2596" t="n">
        <v>18</v>
      </c>
      <c r="N2596" t="n">
        <v>75.76000000000001</v>
      </c>
      <c r="O2596" t="n">
        <v>34854.15</v>
      </c>
      <c r="P2596" t="n">
        <v>399.07</v>
      </c>
      <c r="Q2596" t="n">
        <v>452.58</v>
      </c>
      <c r="R2596" t="n">
        <v>80.05</v>
      </c>
      <c r="S2596" t="n">
        <v>57.64</v>
      </c>
      <c r="T2596" t="n">
        <v>9062.190000000001</v>
      </c>
      <c r="U2596" t="n">
        <v>0.72</v>
      </c>
      <c r="V2596" t="n">
        <v>0.87</v>
      </c>
      <c r="W2596" t="n">
        <v>6.83</v>
      </c>
      <c r="X2596" t="n">
        <v>0.55</v>
      </c>
      <c r="Y2596" t="n">
        <v>1</v>
      </c>
      <c r="Z2596" t="n">
        <v>10</v>
      </c>
    </row>
    <row r="2597">
      <c r="A2597" t="n">
        <v>60</v>
      </c>
      <c r="B2597" t="n">
        <v>130</v>
      </c>
      <c r="C2597" t="inlineStr">
        <is>
          <t xml:space="preserve">CONCLUIDO	</t>
        </is>
      </c>
      <c r="D2597" t="n">
        <v>3.5732</v>
      </c>
      <c r="E2597" t="n">
        <v>27.99</v>
      </c>
      <c r="F2597" t="n">
        <v>24.25</v>
      </c>
      <c r="G2597" t="n">
        <v>76.59</v>
      </c>
      <c r="H2597" t="n">
        <v>1.01</v>
      </c>
      <c r="I2597" t="n">
        <v>19</v>
      </c>
      <c r="J2597" t="n">
        <v>281.2</v>
      </c>
      <c r="K2597" t="n">
        <v>59.19</v>
      </c>
      <c r="L2597" t="n">
        <v>16</v>
      </c>
      <c r="M2597" t="n">
        <v>17</v>
      </c>
      <c r="N2597" t="n">
        <v>76</v>
      </c>
      <c r="O2597" t="n">
        <v>34915.03</v>
      </c>
      <c r="P2597" t="n">
        <v>398.75</v>
      </c>
      <c r="Q2597" t="n">
        <v>452.56</v>
      </c>
      <c r="R2597" t="n">
        <v>79.54000000000001</v>
      </c>
      <c r="S2597" t="n">
        <v>57.64</v>
      </c>
      <c r="T2597" t="n">
        <v>8811.959999999999</v>
      </c>
      <c r="U2597" t="n">
        <v>0.72</v>
      </c>
      <c r="V2597" t="n">
        <v>0.87</v>
      </c>
      <c r="W2597" t="n">
        <v>6.83</v>
      </c>
      <c r="X2597" t="n">
        <v>0.53</v>
      </c>
      <c r="Y2597" t="n">
        <v>1</v>
      </c>
      <c r="Z2597" t="n">
        <v>10</v>
      </c>
    </row>
    <row r="2598">
      <c r="A2598" t="n">
        <v>61</v>
      </c>
      <c r="B2598" t="n">
        <v>130</v>
      </c>
      <c r="C2598" t="inlineStr">
        <is>
          <t xml:space="preserve">CONCLUIDO	</t>
        </is>
      </c>
      <c r="D2598" t="n">
        <v>3.5757</v>
      </c>
      <c r="E2598" t="n">
        <v>27.97</v>
      </c>
      <c r="F2598" t="n">
        <v>24.23</v>
      </c>
      <c r="G2598" t="n">
        <v>76.52</v>
      </c>
      <c r="H2598" t="n">
        <v>1.03</v>
      </c>
      <c r="I2598" t="n">
        <v>19</v>
      </c>
      <c r="J2598" t="n">
        <v>281.69</v>
      </c>
      <c r="K2598" t="n">
        <v>59.19</v>
      </c>
      <c r="L2598" t="n">
        <v>16.25</v>
      </c>
      <c r="M2598" t="n">
        <v>17</v>
      </c>
      <c r="N2598" t="n">
        <v>76.25</v>
      </c>
      <c r="O2598" t="n">
        <v>34976</v>
      </c>
      <c r="P2598" t="n">
        <v>398.64</v>
      </c>
      <c r="Q2598" t="n">
        <v>452.58</v>
      </c>
      <c r="R2598" t="n">
        <v>79.02</v>
      </c>
      <c r="S2598" t="n">
        <v>57.64</v>
      </c>
      <c r="T2598" t="n">
        <v>8553.83</v>
      </c>
      <c r="U2598" t="n">
        <v>0.73</v>
      </c>
      <c r="V2598" t="n">
        <v>0.87</v>
      </c>
      <c r="W2598" t="n">
        <v>6.82</v>
      </c>
      <c r="X2598" t="n">
        <v>0.51</v>
      </c>
      <c r="Y2598" t="n">
        <v>1</v>
      </c>
      <c r="Z2598" t="n">
        <v>10</v>
      </c>
    </row>
    <row r="2599">
      <c r="A2599" t="n">
        <v>62</v>
      </c>
      <c r="B2599" t="n">
        <v>130</v>
      </c>
      <c r="C2599" t="inlineStr">
        <is>
          <t xml:space="preserve">CONCLUIDO	</t>
        </is>
      </c>
      <c r="D2599" t="n">
        <v>3.5748</v>
      </c>
      <c r="E2599" t="n">
        <v>27.97</v>
      </c>
      <c r="F2599" t="n">
        <v>24.24</v>
      </c>
      <c r="G2599" t="n">
        <v>76.55</v>
      </c>
      <c r="H2599" t="n">
        <v>1.04</v>
      </c>
      <c r="I2599" t="n">
        <v>19</v>
      </c>
      <c r="J2599" t="n">
        <v>282.19</v>
      </c>
      <c r="K2599" t="n">
        <v>59.19</v>
      </c>
      <c r="L2599" t="n">
        <v>16.5</v>
      </c>
      <c r="M2599" t="n">
        <v>17</v>
      </c>
      <c r="N2599" t="n">
        <v>76.48999999999999</v>
      </c>
      <c r="O2599" t="n">
        <v>35037.08</v>
      </c>
      <c r="P2599" t="n">
        <v>398.73</v>
      </c>
      <c r="Q2599" t="n">
        <v>452.63</v>
      </c>
      <c r="R2599" t="n">
        <v>79.16</v>
      </c>
      <c r="S2599" t="n">
        <v>57.64</v>
      </c>
      <c r="T2599" t="n">
        <v>8622.700000000001</v>
      </c>
      <c r="U2599" t="n">
        <v>0.73</v>
      </c>
      <c r="V2599" t="n">
        <v>0.87</v>
      </c>
      <c r="W2599" t="n">
        <v>6.82</v>
      </c>
      <c r="X2599" t="n">
        <v>0.51</v>
      </c>
      <c r="Y2599" t="n">
        <v>1</v>
      </c>
      <c r="Z2599" t="n">
        <v>10</v>
      </c>
    </row>
    <row r="2600">
      <c r="A2600" t="n">
        <v>63</v>
      </c>
      <c r="B2600" t="n">
        <v>130</v>
      </c>
      <c r="C2600" t="inlineStr">
        <is>
          <t xml:space="preserve">CONCLUIDO	</t>
        </is>
      </c>
      <c r="D2600" t="n">
        <v>3.5847</v>
      </c>
      <c r="E2600" t="n">
        <v>27.9</v>
      </c>
      <c r="F2600" t="n">
        <v>24.21</v>
      </c>
      <c r="G2600" t="n">
        <v>80.70999999999999</v>
      </c>
      <c r="H2600" t="n">
        <v>1.06</v>
      </c>
      <c r="I2600" t="n">
        <v>18</v>
      </c>
      <c r="J2600" t="n">
        <v>282.68</v>
      </c>
      <c r="K2600" t="n">
        <v>59.19</v>
      </c>
      <c r="L2600" t="n">
        <v>16.75</v>
      </c>
      <c r="M2600" t="n">
        <v>16</v>
      </c>
      <c r="N2600" t="n">
        <v>76.73999999999999</v>
      </c>
      <c r="O2600" t="n">
        <v>35098.25</v>
      </c>
      <c r="P2600" t="n">
        <v>397.96</v>
      </c>
      <c r="Q2600" t="n">
        <v>452.59</v>
      </c>
      <c r="R2600" t="n">
        <v>78.27</v>
      </c>
      <c r="S2600" t="n">
        <v>57.64</v>
      </c>
      <c r="T2600" t="n">
        <v>8183</v>
      </c>
      <c r="U2600" t="n">
        <v>0.74</v>
      </c>
      <c r="V2600" t="n">
        <v>0.88</v>
      </c>
      <c r="W2600" t="n">
        <v>6.82</v>
      </c>
      <c r="X2600" t="n">
        <v>0.49</v>
      </c>
      <c r="Y2600" t="n">
        <v>1</v>
      </c>
      <c r="Z2600" t="n">
        <v>10</v>
      </c>
    </row>
    <row r="2601">
      <c r="A2601" t="n">
        <v>64</v>
      </c>
      <c r="B2601" t="n">
        <v>130</v>
      </c>
      <c r="C2601" t="inlineStr">
        <is>
          <t xml:space="preserve">CONCLUIDO	</t>
        </is>
      </c>
      <c r="D2601" t="n">
        <v>3.5854</v>
      </c>
      <c r="E2601" t="n">
        <v>27.89</v>
      </c>
      <c r="F2601" t="n">
        <v>24.21</v>
      </c>
      <c r="G2601" t="n">
        <v>80.69</v>
      </c>
      <c r="H2601" t="n">
        <v>1.07</v>
      </c>
      <c r="I2601" t="n">
        <v>18</v>
      </c>
      <c r="J2601" t="n">
        <v>283.18</v>
      </c>
      <c r="K2601" t="n">
        <v>59.19</v>
      </c>
      <c r="L2601" t="n">
        <v>17</v>
      </c>
      <c r="M2601" t="n">
        <v>16</v>
      </c>
      <c r="N2601" t="n">
        <v>76.98</v>
      </c>
      <c r="O2601" t="n">
        <v>35159.52</v>
      </c>
      <c r="P2601" t="n">
        <v>398.34</v>
      </c>
      <c r="Q2601" t="n">
        <v>452.6</v>
      </c>
      <c r="R2601" t="n">
        <v>78.13</v>
      </c>
      <c r="S2601" t="n">
        <v>57.64</v>
      </c>
      <c r="T2601" t="n">
        <v>8111.19</v>
      </c>
      <c r="U2601" t="n">
        <v>0.74</v>
      </c>
      <c r="V2601" t="n">
        <v>0.88</v>
      </c>
      <c r="W2601" t="n">
        <v>6.82</v>
      </c>
      <c r="X2601" t="n">
        <v>0.48</v>
      </c>
      <c r="Y2601" t="n">
        <v>1</v>
      </c>
      <c r="Z2601" t="n">
        <v>10</v>
      </c>
    </row>
    <row r="2602">
      <c r="A2602" t="n">
        <v>65</v>
      </c>
      <c r="B2602" t="n">
        <v>130</v>
      </c>
      <c r="C2602" t="inlineStr">
        <is>
          <t xml:space="preserve">CONCLUIDO	</t>
        </is>
      </c>
      <c r="D2602" t="n">
        <v>3.5838</v>
      </c>
      <c r="E2602" t="n">
        <v>27.9</v>
      </c>
      <c r="F2602" t="n">
        <v>24.22</v>
      </c>
      <c r="G2602" t="n">
        <v>80.73</v>
      </c>
      <c r="H2602" t="n">
        <v>1.08</v>
      </c>
      <c r="I2602" t="n">
        <v>18</v>
      </c>
      <c r="J2602" t="n">
        <v>283.68</v>
      </c>
      <c r="K2602" t="n">
        <v>59.19</v>
      </c>
      <c r="L2602" t="n">
        <v>17.25</v>
      </c>
      <c r="M2602" t="n">
        <v>16</v>
      </c>
      <c r="N2602" t="n">
        <v>77.23</v>
      </c>
      <c r="O2602" t="n">
        <v>35220.89</v>
      </c>
      <c r="P2602" t="n">
        <v>398.54</v>
      </c>
      <c r="Q2602" t="n">
        <v>452.58</v>
      </c>
      <c r="R2602" t="n">
        <v>78.43000000000001</v>
      </c>
      <c r="S2602" t="n">
        <v>57.64</v>
      </c>
      <c r="T2602" t="n">
        <v>8260.57</v>
      </c>
      <c r="U2602" t="n">
        <v>0.74</v>
      </c>
      <c r="V2602" t="n">
        <v>0.88</v>
      </c>
      <c r="W2602" t="n">
        <v>6.82</v>
      </c>
      <c r="X2602" t="n">
        <v>0.49</v>
      </c>
      <c r="Y2602" t="n">
        <v>1</v>
      </c>
      <c r="Z2602" t="n">
        <v>10</v>
      </c>
    </row>
    <row r="2603">
      <c r="A2603" t="n">
        <v>66</v>
      </c>
      <c r="B2603" t="n">
        <v>130</v>
      </c>
      <c r="C2603" t="inlineStr">
        <is>
          <t xml:space="preserve">CONCLUIDO	</t>
        </is>
      </c>
      <c r="D2603" t="n">
        <v>3.5862</v>
      </c>
      <c r="E2603" t="n">
        <v>27.88</v>
      </c>
      <c r="F2603" t="n">
        <v>24.2</v>
      </c>
      <c r="G2603" t="n">
        <v>80.66</v>
      </c>
      <c r="H2603" t="n">
        <v>1.1</v>
      </c>
      <c r="I2603" t="n">
        <v>18</v>
      </c>
      <c r="J2603" t="n">
        <v>284.17</v>
      </c>
      <c r="K2603" t="n">
        <v>59.19</v>
      </c>
      <c r="L2603" t="n">
        <v>17.5</v>
      </c>
      <c r="M2603" t="n">
        <v>16</v>
      </c>
      <c r="N2603" t="n">
        <v>77.48</v>
      </c>
      <c r="O2603" t="n">
        <v>35282.36</v>
      </c>
      <c r="P2603" t="n">
        <v>398.01</v>
      </c>
      <c r="Q2603" t="n">
        <v>452.61</v>
      </c>
      <c r="R2603" t="n">
        <v>77.67</v>
      </c>
      <c r="S2603" t="n">
        <v>57.64</v>
      </c>
      <c r="T2603" t="n">
        <v>7881.24</v>
      </c>
      <c r="U2603" t="n">
        <v>0.74</v>
      </c>
      <c r="V2603" t="n">
        <v>0.88</v>
      </c>
      <c r="W2603" t="n">
        <v>6.83</v>
      </c>
      <c r="X2603" t="n">
        <v>0.47</v>
      </c>
      <c r="Y2603" t="n">
        <v>1</v>
      </c>
      <c r="Z2603" t="n">
        <v>10</v>
      </c>
    </row>
    <row r="2604">
      <c r="A2604" t="n">
        <v>67</v>
      </c>
      <c r="B2604" t="n">
        <v>130</v>
      </c>
      <c r="C2604" t="inlineStr">
        <is>
          <t xml:space="preserve">CONCLUIDO	</t>
        </is>
      </c>
      <c r="D2604" t="n">
        <v>3.5956</v>
      </c>
      <c r="E2604" t="n">
        <v>27.81</v>
      </c>
      <c r="F2604" t="n">
        <v>24.18</v>
      </c>
      <c r="G2604" t="n">
        <v>85.33</v>
      </c>
      <c r="H2604" t="n">
        <v>1.11</v>
      </c>
      <c r="I2604" t="n">
        <v>17</v>
      </c>
      <c r="J2604" t="n">
        <v>284.67</v>
      </c>
      <c r="K2604" t="n">
        <v>59.19</v>
      </c>
      <c r="L2604" t="n">
        <v>17.75</v>
      </c>
      <c r="M2604" t="n">
        <v>15</v>
      </c>
      <c r="N2604" t="n">
        <v>77.73</v>
      </c>
      <c r="O2604" t="n">
        <v>35343.92</v>
      </c>
      <c r="P2604" t="n">
        <v>396.98</v>
      </c>
      <c r="Q2604" t="n">
        <v>452.57</v>
      </c>
      <c r="R2604" t="n">
        <v>76.86</v>
      </c>
      <c r="S2604" t="n">
        <v>57.64</v>
      </c>
      <c r="T2604" t="n">
        <v>7484.53</v>
      </c>
      <c r="U2604" t="n">
        <v>0.75</v>
      </c>
      <c r="V2604" t="n">
        <v>0.88</v>
      </c>
      <c r="W2604" t="n">
        <v>6.83</v>
      </c>
      <c r="X2604" t="n">
        <v>0.45</v>
      </c>
      <c r="Y2604" t="n">
        <v>1</v>
      </c>
      <c r="Z2604" t="n">
        <v>10</v>
      </c>
    </row>
    <row r="2605">
      <c r="A2605" t="n">
        <v>68</v>
      </c>
      <c r="B2605" t="n">
        <v>130</v>
      </c>
      <c r="C2605" t="inlineStr">
        <is>
          <t xml:space="preserve">CONCLUIDO	</t>
        </is>
      </c>
      <c r="D2605" t="n">
        <v>3.596</v>
      </c>
      <c r="E2605" t="n">
        <v>27.81</v>
      </c>
      <c r="F2605" t="n">
        <v>24.17</v>
      </c>
      <c r="G2605" t="n">
        <v>85.31999999999999</v>
      </c>
      <c r="H2605" t="n">
        <v>1.12</v>
      </c>
      <c r="I2605" t="n">
        <v>17</v>
      </c>
      <c r="J2605" t="n">
        <v>285.17</v>
      </c>
      <c r="K2605" t="n">
        <v>59.19</v>
      </c>
      <c r="L2605" t="n">
        <v>18</v>
      </c>
      <c r="M2605" t="n">
        <v>15</v>
      </c>
      <c r="N2605" t="n">
        <v>77.98</v>
      </c>
      <c r="O2605" t="n">
        <v>35405.59</v>
      </c>
      <c r="P2605" t="n">
        <v>397.26</v>
      </c>
      <c r="Q2605" t="n">
        <v>452.62</v>
      </c>
      <c r="R2605" t="n">
        <v>76.7</v>
      </c>
      <c r="S2605" t="n">
        <v>57.64</v>
      </c>
      <c r="T2605" t="n">
        <v>7404.83</v>
      </c>
      <c r="U2605" t="n">
        <v>0.75</v>
      </c>
      <c r="V2605" t="n">
        <v>0.88</v>
      </c>
      <c r="W2605" t="n">
        <v>6.83</v>
      </c>
      <c r="X2605" t="n">
        <v>0.45</v>
      </c>
      <c r="Y2605" t="n">
        <v>1</v>
      </c>
      <c r="Z2605" t="n">
        <v>10</v>
      </c>
    </row>
    <row r="2606">
      <c r="A2606" t="n">
        <v>69</v>
      </c>
      <c r="B2606" t="n">
        <v>130</v>
      </c>
      <c r="C2606" t="inlineStr">
        <is>
          <t xml:space="preserve">CONCLUIDO	</t>
        </is>
      </c>
      <c r="D2606" t="n">
        <v>3.5963</v>
      </c>
      <c r="E2606" t="n">
        <v>27.81</v>
      </c>
      <c r="F2606" t="n">
        <v>24.17</v>
      </c>
      <c r="G2606" t="n">
        <v>85.31</v>
      </c>
      <c r="H2606" t="n">
        <v>1.14</v>
      </c>
      <c r="I2606" t="n">
        <v>17</v>
      </c>
      <c r="J2606" t="n">
        <v>285.67</v>
      </c>
      <c r="K2606" t="n">
        <v>59.19</v>
      </c>
      <c r="L2606" t="n">
        <v>18.25</v>
      </c>
      <c r="M2606" t="n">
        <v>15</v>
      </c>
      <c r="N2606" t="n">
        <v>78.23</v>
      </c>
      <c r="O2606" t="n">
        <v>35467.36</v>
      </c>
      <c r="P2606" t="n">
        <v>397.44</v>
      </c>
      <c r="Q2606" t="n">
        <v>452.55</v>
      </c>
      <c r="R2606" t="n">
        <v>76.86</v>
      </c>
      <c r="S2606" t="n">
        <v>57.64</v>
      </c>
      <c r="T2606" t="n">
        <v>7484.12</v>
      </c>
      <c r="U2606" t="n">
        <v>0.75</v>
      </c>
      <c r="V2606" t="n">
        <v>0.88</v>
      </c>
      <c r="W2606" t="n">
        <v>6.82</v>
      </c>
      <c r="X2606" t="n">
        <v>0.45</v>
      </c>
      <c r="Y2606" t="n">
        <v>1</v>
      </c>
      <c r="Z2606" t="n">
        <v>10</v>
      </c>
    </row>
    <row r="2607">
      <c r="A2607" t="n">
        <v>70</v>
      </c>
      <c r="B2607" t="n">
        <v>130</v>
      </c>
      <c r="C2607" t="inlineStr">
        <is>
          <t xml:space="preserve">CONCLUIDO	</t>
        </is>
      </c>
      <c r="D2607" t="n">
        <v>3.5964</v>
      </c>
      <c r="E2607" t="n">
        <v>27.81</v>
      </c>
      <c r="F2607" t="n">
        <v>24.17</v>
      </c>
      <c r="G2607" t="n">
        <v>85.3</v>
      </c>
      <c r="H2607" t="n">
        <v>1.15</v>
      </c>
      <c r="I2607" t="n">
        <v>17</v>
      </c>
      <c r="J2607" t="n">
        <v>286.18</v>
      </c>
      <c r="K2607" t="n">
        <v>59.19</v>
      </c>
      <c r="L2607" t="n">
        <v>18.5</v>
      </c>
      <c r="M2607" t="n">
        <v>15</v>
      </c>
      <c r="N2607" t="n">
        <v>78.48</v>
      </c>
      <c r="O2607" t="n">
        <v>35529.23</v>
      </c>
      <c r="P2607" t="n">
        <v>397.71</v>
      </c>
      <c r="Q2607" t="n">
        <v>452.55</v>
      </c>
      <c r="R2607" t="n">
        <v>76.89</v>
      </c>
      <c r="S2607" t="n">
        <v>57.64</v>
      </c>
      <c r="T2607" t="n">
        <v>7495.56</v>
      </c>
      <c r="U2607" t="n">
        <v>0.75</v>
      </c>
      <c r="V2607" t="n">
        <v>0.88</v>
      </c>
      <c r="W2607" t="n">
        <v>6.82</v>
      </c>
      <c r="X2607" t="n">
        <v>0.45</v>
      </c>
      <c r="Y2607" t="n">
        <v>1</v>
      </c>
      <c r="Z2607" t="n">
        <v>10</v>
      </c>
    </row>
    <row r="2608">
      <c r="A2608" t="n">
        <v>71</v>
      </c>
      <c r="B2608" t="n">
        <v>130</v>
      </c>
      <c r="C2608" t="inlineStr">
        <is>
          <t xml:space="preserve">CONCLUIDO	</t>
        </is>
      </c>
      <c r="D2608" t="n">
        <v>3.5938</v>
      </c>
      <c r="E2608" t="n">
        <v>27.83</v>
      </c>
      <c r="F2608" t="n">
        <v>24.19</v>
      </c>
      <c r="G2608" t="n">
        <v>85.37</v>
      </c>
      <c r="H2608" t="n">
        <v>1.16</v>
      </c>
      <c r="I2608" t="n">
        <v>17</v>
      </c>
      <c r="J2608" t="n">
        <v>286.68</v>
      </c>
      <c r="K2608" t="n">
        <v>59.19</v>
      </c>
      <c r="L2608" t="n">
        <v>18.75</v>
      </c>
      <c r="M2608" t="n">
        <v>15</v>
      </c>
      <c r="N2608" t="n">
        <v>78.73999999999999</v>
      </c>
      <c r="O2608" t="n">
        <v>35591.33</v>
      </c>
      <c r="P2608" t="n">
        <v>397.71</v>
      </c>
      <c r="Q2608" t="n">
        <v>452.6</v>
      </c>
      <c r="R2608" t="n">
        <v>77.54000000000001</v>
      </c>
      <c r="S2608" t="n">
        <v>57.64</v>
      </c>
      <c r="T2608" t="n">
        <v>7821.56</v>
      </c>
      <c r="U2608" t="n">
        <v>0.74</v>
      </c>
      <c r="V2608" t="n">
        <v>0.88</v>
      </c>
      <c r="W2608" t="n">
        <v>6.82</v>
      </c>
      <c r="X2608" t="n">
        <v>0.47</v>
      </c>
      <c r="Y2608" t="n">
        <v>1</v>
      </c>
      <c r="Z2608" t="n">
        <v>10</v>
      </c>
    </row>
    <row r="2609">
      <c r="A2609" t="n">
        <v>72</v>
      </c>
      <c r="B2609" t="n">
        <v>130</v>
      </c>
      <c r="C2609" t="inlineStr">
        <is>
          <t xml:space="preserve">CONCLUIDO	</t>
        </is>
      </c>
      <c r="D2609" t="n">
        <v>3.6027</v>
      </c>
      <c r="E2609" t="n">
        <v>27.76</v>
      </c>
      <c r="F2609" t="n">
        <v>24.17</v>
      </c>
      <c r="G2609" t="n">
        <v>90.64</v>
      </c>
      <c r="H2609" t="n">
        <v>1.18</v>
      </c>
      <c r="I2609" t="n">
        <v>16</v>
      </c>
      <c r="J2609" t="n">
        <v>287.18</v>
      </c>
      <c r="K2609" t="n">
        <v>59.19</v>
      </c>
      <c r="L2609" t="n">
        <v>19</v>
      </c>
      <c r="M2609" t="n">
        <v>14</v>
      </c>
      <c r="N2609" t="n">
        <v>78.98999999999999</v>
      </c>
      <c r="O2609" t="n">
        <v>35653.4</v>
      </c>
      <c r="P2609" t="n">
        <v>397.29</v>
      </c>
      <c r="Q2609" t="n">
        <v>452.57</v>
      </c>
      <c r="R2609" t="n">
        <v>76.8</v>
      </c>
      <c r="S2609" t="n">
        <v>57.64</v>
      </c>
      <c r="T2609" t="n">
        <v>7455.93</v>
      </c>
      <c r="U2609" t="n">
        <v>0.75</v>
      </c>
      <c r="V2609" t="n">
        <v>0.88</v>
      </c>
      <c r="W2609" t="n">
        <v>6.82</v>
      </c>
      <c r="X2609" t="n">
        <v>0.45</v>
      </c>
      <c r="Y2609" t="n">
        <v>1</v>
      </c>
      <c r="Z2609" t="n">
        <v>10</v>
      </c>
    </row>
    <row r="2610">
      <c r="A2610" t="n">
        <v>73</v>
      </c>
      <c r="B2610" t="n">
        <v>130</v>
      </c>
      <c r="C2610" t="inlineStr">
        <is>
          <t xml:space="preserve">CONCLUIDO	</t>
        </is>
      </c>
      <c r="D2610" t="n">
        <v>3.604</v>
      </c>
      <c r="E2610" t="n">
        <v>27.75</v>
      </c>
      <c r="F2610" t="n">
        <v>24.16</v>
      </c>
      <c r="G2610" t="n">
        <v>90.59999999999999</v>
      </c>
      <c r="H2610" t="n">
        <v>1.19</v>
      </c>
      <c r="I2610" t="n">
        <v>16</v>
      </c>
      <c r="J2610" t="n">
        <v>287.69</v>
      </c>
      <c r="K2610" t="n">
        <v>59.19</v>
      </c>
      <c r="L2610" t="n">
        <v>19.25</v>
      </c>
      <c r="M2610" t="n">
        <v>14</v>
      </c>
      <c r="N2610" t="n">
        <v>79.23999999999999</v>
      </c>
      <c r="O2610" t="n">
        <v>35715.58</v>
      </c>
      <c r="P2610" t="n">
        <v>397.06</v>
      </c>
      <c r="Q2610" t="n">
        <v>452.58</v>
      </c>
      <c r="R2610" t="n">
        <v>76.19</v>
      </c>
      <c r="S2610" t="n">
        <v>57.64</v>
      </c>
      <c r="T2610" t="n">
        <v>7155.46</v>
      </c>
      <c r="U2610" t="n">
        <v>0.76</v>
      </c>
      <c r="V2610" t="n">
        <v>0.88</v>
      </c>
      <c r="W2610" t="n">
        <v>6.83</v>
      </c>
      <c r="X2610" t="n">
        <v>0.43</v>
      </c>
      <c r="Y2610" t="n">
        <v>1</v>
      </c>
      <c r="Z2610" t="n">
        <v>10</v>
      </c>
    </row>
    <row r="2611">
      <c r="A2611" t="n">
        <v>74</v>
      </c>
      <c r="B2611" t="n">
        <v>130</v>
      </c>
      <c r="C2611" t="inlineStr">
        <is>
          <t xml:space="preserve">CONCLUIDO	</t>
        </is>
      </c>
      <c r="D2611" t="n">
        <v>3.605</v>
      </c>
      <c r="E2611" t="n">
        <v>27.74</v>
      </c>
      <c r="F2611" t="n">
        <v>24.15</v>
      </c>
      <c r="G2611" t="n">
        <v>90.56999999999999</v>
      </c>
      <c r="H2611" t="n">
        <v>1.2</v>
      </c>
      <c r="I2611" t="n">
        <v>16</v>
      </c>
      <c r="J2611" t="n">
        <v>288.19</v>
      </c>
      <c r="K2611" t="n">
        <v>59.19</v>
      </c>
      <c r="L2611" t="n">
        <v>19.5</v>
      </c>
      <c r="M2611" t="n">
        <v>14</v>
      </c>
      <c r="N2611" t="n">
        <v>79.5</v>
      </c>
      <c r="O2611" t="n">
        <v>35777.86</v>
      </c>
      <c r="P2611" t="n">
        <v>397.03</v>
      </c>
      <c r="Q2611" t="n">
        <v>452.57</v>
      </c>
      <c r="R2611" t="n">
        <v>76.39</v>
      </c>
      <c r="S2611" t="n">
        <v>57.64</v>
      </c>
      <c r="T2611" t="n">
        <v>7252.09</v>
      </c>
      <c r="U2611" t="n">
        <v>0.75</v>
      </c>
      <c r="V2611" t="n">
        <v>0.88</v>
      </c>
      <c r="W2611" t="n">
        <v>6.82</v>
      </c>
      <c r="X2611" t="n">
        <v>0.43</v>
      </c>
      <c r="Y2611" t="n">
        <v>1</v>
      </c>
      <c r="Z2611" t="n">
        <v>10</v>
      </c>
    </row>
    <row r="2612">
      <c r="A2612" t="n">
        <v>75</v>
      </c>
      <c r="B2612" t="n">
        <v>130</v>
      </c>
      <c r="C2612" t="inlineStr">
        <is>
          <t xml:space="preserve">CONCLUIDO	</t>
        </is>
      </c>
      <c r="D2612" t="n">
        <v>3.6046</v>
      </c>
      <c r="E2612" t="n">
        <v>27.74</v>
      </c>
      <c r="F2612" t="n">
        <v>24.16</v>
      </c>
      <c r="G2612" t="n">
        <v>90.58</v>
      </c>
      <c r="H2612" t="n">
        <v>1.22</v>
      </c>
      <c r="I2612" t="n">
        <v>16</v>
      </c>
      <c r="J2612" t="n">
        <v>288.7</v>
      </c>
      <c r="K2612" t="n">
        <v>59.19</v>
      </c>
      <c r="L2612" t="n">
        <v>19.75</v>
      </c>
      <c r="M2612" t="n">
        <v>14</v>
      </c>
      <c r="N2612" t="n">
        <v>79.75</v>
      </c>
      <c r="O2612" t="n">
        <v>35840.25</v>
      </c>
      <c r="P2612" t="n">
        <v>397.23</v>
      </c>
      <c r="Q2612" t="n">
        <v>452.61</v>
      </c>
      <c r="R2612" t="n">
        <v>76.37</v>
      </c>
      <c r="S2612" t="n">
        <v>57.64</v>
      </c>
      <c r="T2612" t="n">
        <v>7242.45</v>
      </c>
      <c r="U2612" t="n">
        <v>0.75</v>
      </c>
      <c r="V2612" t="n">
        <v>0.88</v>
      </c>
      <c r="W2612" t="n">
        <v>6.82</v>
      </c>
      <c r="X2612" t="n">
        <v>0.43</v>
      </c>
      <c r="Y2612" t="n">
        <v>1</v>
      </c>
      <c r="Z2612" t="n">
        <v>10</v>
      </c>
    </row>
    <row r="2613">
      <c r="A2613" t="n">
        <v>76</v>
      </c>
      <c r="B2613" t="n">
        <v>130</v>
      </c>
      <c r="C2613" t="inlineStr">
        <is>
          <t xml:space="preserve">CONCLUIDO	</t>
        </is>
      </c>
      <c r="D2613" t="n">
        <v>3.6045</v>
      </c>
      <c r="E2613" t="n">
        <v>27.74</v>
      </c>
      <c r="F2613" t="n">
        <v>24.16</v>
      </c>
      <c r="G2613" t="n">
        <v>90.59</v>
      </c>
      <c r="H2613" t="n">
        <v>1.23</v>
      </c>
      <c r="I2613" t="n">
        <v>16</v>
      </c>
      <c r="J2613" t="n">
        <v>289.2</v>
      </c>
      <c r="K2613" t="n">
        <v>59.19</v>
      </c>
      <c r="L2613" t="n">
        <v>20</v>
      </c>
      <c r="M2613" t="n">
        <v>14</v>
      </c>
      <c r="N2613" t="n">
        <v>80.01000000000001</v>
      </c>
      <c r="O2613" t="n">
        <v>35902.74</v>
      </c>
      <c r="P2613" t="n">
        <v>397.11</v>
      </c>
      <c r="Q2613" t="n">
        <v>452.58</v>
      </c>
      <c r="R2613" t="n">
        <v>76.48999999999999</v>
      </c>
      <c r="S2613" t="n">
        <v>57.64</v>
      </c>
      <c r="T2613" t="n">
        <v>7302.87</v>
      </c>
      <c r="U2613" t="n">
        <v>0.75</v>
      </c>
      <c r="V2613" t="n">
        <v>0.88</v>
      </c>
      <c r="W2613" t="n">
        <v>6.82</v>
      </c>
      <c r="X2613" t="n">
        <v>0.43</v>
      </c>
      <c r="Y2613" t="n">
        <v>1</v>
      </c>
      <c r="Z2613" t="n">
        <v>10</v>
      </c>
    </row>
    <row r="2614">
      <c r="A2614" t="n">
        <v>77</v>
      </c>
      <c r="B2614" t="n">
        <v>130</v>
      </c>
      <c r="C2614" t="inlineStr">
        <is>
          <t xml:space="preserve">CONCLUIDO	</t>
        </is>
      </c>
      <c r="D2614" t="n">
        <v>3.6021</v>
      </c>
      <c r="E2614" t="n">
        <v>27.76</v>
      </c>
      <c r="F2614" t="n">
        <v>24.17</v>
      </c>
      <c r="G2614" t="n">
        <v>90.65000000000001</v>
      </c>
      <c r="H2614" t="n">
        <v>1.24</v>
      </c>
      <c r="I2614" t="n">
        <v>16</v>
      </c>
      <c r="J2614" t="n">
        <v>289.71</v>
      </c>
      <c r="K2614" t="n">
        <v>59.19</v>
      </c>
      <c r="L2614" t="n">
        <v>20.25</v>
      </c>
      <c r="M2614" t="n">
        <v>14</v>
      </c>
      <c r="N2614" t="n">
        <v>80.27</v>
      </c>
      <c r="O2614" t="n">
        <v>35965.33</v>
      </c>
      <c r="P2614" t="n">
        <v>396.99</v>
      </c>
      <c r="Q2614" t="n">
        <v>452.59</v>
      </c>
      <c r="R2614" t="n">
        <v>76.95999999999999</v>
      </c>
      <c r="S2614" t="n">
        <v>57.64</v>
      </c>
      <c r="T2614" t="n">
        <v>7537.25</v>
      </c>
      <c r="U2614" t="n">
        <v>0.75</v>
      </c>
      <c r="V2614" t="n">
        <v>0.88</v>
      </c>
      <c r="W2614" t="n">
        <v>6.82</v>
      </c>
      <c r="X2614" t="n">
        <v>0.45</v>
      </c>
      <c r="Y2614" t="n">
        <v>1</v>
      </c>
      <c r="Z2614" t="n">
        <v>10</v>
      </c>
    </row>
    <row r="2615">
      <c r="A2615" t="n">
        <v>78</v>
      </c>
      <c r="B2615" t="n">
        <v>130</v>
      </c>
      <c r="C2615" t="inlineStr">
        <is>
          <t xml:space="preserve">CONCLUIDO	</t>
        </is>
      </c>
      <c r="D2615" t="n">
        <v>3.6161</v>
      </c>
      <c r="E2615" t="n">
        <v>27.65</v>
      </c>
      <c r="F2615" t="n">
        <v>24.12</v>
      </c>
      <c r="G2615" t="n">
        <v>96.45999999999999</v>
      </c>
      <c r="H2615" t="n">
        <v>1.26</v>
      </c>
      <c r="I2615" t="n">
        <v>15</v>
      </c>
      <c r="J2615" t="n">
        <v>290.22</v>
      </c>
      <c r="K2615" t="n">
        <v>59.19</v>
      </c>
      <c r="L2615" t="n">
        <v>20.5</v>
      </c>
      <c r="M2615" t="n">
        <v>13</v>
      </c>
      <c r="N2615" t="n">
        <v>80.53</v>
      </c>
      <c r="O2615" t="n">
        <v>36028.03</v>
      </c>
      <c r="P2615" t="n">
        <v>396.09</v>
      </c>
      <c r="Q2615" t="n">
        <v>452.67</v>
      </c>
      <c r="R2615" t="n">
        <v>75.02</v>
      </c>
      <c r="S2615" t="n">
        <v>57.64</v>
      </c>
      <c r="T2615" t="n">
        <v>6570.84</v>
      </c>
      <c r="U2615" t="n">
        <v>0.77</v>
      </c>
      <c r="V2615" t="n">
        <v>0.88</v>
      </c>
      <c r="W2615" t="n">
        <v>6.82</v>
      </c>
      <c r="X2615" t="n">
        <v>0.39</v>
      </c>
      <c r="Y2615" t="n">
        <v>1</v>
      </c>
      <c r="Z2615" t="n">
        <v>10</v>
      </c>
    </row>
    <row r="2616">
      <c r="A2616" t="n">
        <v>79</v>
      </c>
      <c r="B2616" t="n">
        <v>130</v>
      </c>
      <c r="C2616" t="inlineStr">
        <is>
          <t xml:space="preserve">CONCLUIDO	</t>
        </is>
      </c>
      <c r="D2616" t="n">
        <v>3.6149</v>
      </c>
      <c r="E2616" t="n">
        <v>27.66</v>
      </c>
      <c r="F2616" t="n">
        <v>24.12</v>
      </c>
      <c r="G2616" t="n">
        <v>96.5</v>
      </c>
      <c r="H2616" t="n">
        <v>1.27</v>
      </c>
      <c r="I2616" t="n">
        <v>15</v>
      </c>
      <c r="J2616" t="n">
        <v>290.73</v>
      </c>
      <c r="K2616" t="n">
        <v>59.19</v>
      </c>
      <c r="L2616" t="n">
        <v>20.75</v>
      </c>
      <c r="M2616" t="n">
        <v>13</v>
      </c>
      <c r="N2616" t="n">
        <v>80.79000000000001</v>
      </c>
      <c r="O2616" t="n">
        <v>36090.84</v>
      </c>
      <c r="P2616" t="n">
        <v>396.44</v>
      </c>
      <c r="Q2616" t="n">
        <v>452.59</v>
      </c>
      <c r="R2616" t="n">
        <v>75.37</v>
      </c>
      <c r="S2616" t="n">
        <v>57.64</v>
      </c>
      <c r="T2616" t="n">
        <v>6749.59</v>
      </c>
      <c r="U2616" t="n">
        <v>0.76</v>
      </c>
      <c r="V2616" t="n">
        <v>0.88</v>
      </c>
      <c r="W2616" t="n">
        <v>6.82</v>
      </c>
      <c r="X2616" t="n">
        <v>0.4</v>
      </c>
      <c r="Y2616" t="n">
        <v>1</v>
      </c>
      <c r="Z2616" t="n">
        <v>10</v>
      </c>
    </row>
    <row r="2617">
      <c r="A2617" t="n">
        <v>80</v>
      </c>
      <c r="B2617" t="n">
        <v>130</v>
      </c>
      <c r="C2617" t="inlineStr">
        <is>
          <t xml:space="preserve">CONCLUIDO	</t>
        </is>
      </c>
      <c r="D2617" t="n">
        <v>3.6155</v>
      </c>
      <c r="E2617" t="n">
        <v>27.66</v>
      </c>
      <c r="F2617" t="n">
        <v>24.12</v>
      </c>
      <c r="G2617" t="n">
        <v>96.48</v>
      </c>
      <c r="H2617" t="n">
        <v>1.28</v>
      </c>
      <c r="I2617" t="n">
        <v>15</v>
      </c>
      <c r="J2617" t="n">
        <v>291.24</v>
      </c>
      <c r="K2617" t="n">
        <v>59.19</v>
      </c>
      <c r="L2617" t="n">
        <v>21</v>
      </c>
      <c r="M2617" t="n">
        <v>13</v>
      </c>
      <c r="N2617" t="n">
        <v>81.05</v>
      </c>
      <c r="O2617" t="n">
        <v>36153.75</v>
      </c>
      <c r="P2617" t="n">
        <v>396.41</v>
      </c>
      <c r="Q2617" t="n">
        <v>452.56</v>
      </c>
      <c r="R2617" t="n">
        <v>75.22</v>
      </c>
      <c r="S2617" t="n">
        <v>57.64</v>
      </c>
      <c r="T2617" t="n">
        <v>6672.74</v>
      </c>
      <c r="U2617" t="n">
        <v>0.77</v>
      </c>
      <c r="V2617" t="n">
        <v>0.88</v>
      </c>
      <c r="W2617" t="n">
        <v>6.82</v>
      </c>
      <c r="X2617" t="n">
        <v>0.4</v>
      </c>
      <c r="Y2617" t="n">
        <v>1</v>
      </c>
      <c r="Z2617" t="n">
        <v>10</v>
      </c>
    </row>
    <row r="2618">
      <c r="A2618" t="n">
        <v>81</v>
      </c>
      <c r="B2618" t="n">
        <v>130</v>
      </c>
      <c r="C2618" t="inlineStr">
        <is>
          <t xml:space="preserve">CONCLUIDO	</t>
        </is>
      </c>
      <c r="D2618" t="n">
        <v>3.6144</v>
      </c>
      <c r="E2618" t="n">
        <v>27.67</v>
      </c>
      <c r="F2618" t="n">
        <v>24.13</v>
      </c>
      <c r="G2618" t="n">
        <v>96.51000000000001</v>
      </c>
      <c r="H2618" t="n">
        <v>1.3</v>
      </c>
      <c r="I2618" t="n">
        <v>15</v>
      </c>
      <c r="J2618" t="n">
        <v>291.75</v>
      </c>
      <c r="K2618" t="n">
        <v>59.19</v>
      </c>
      <c r="L2618" t="n">
        <v>21.25</v>
      </c>
      <c r="M2618" t="n">
        <v>13</v>
      </c>
      <c r="N2618" t="n">
        <v>81.31</v>
      </c>
      <c r="O2618" t="n">
        <v>36216.77</v>
      </c>
      <c r="P2618" t="n">
        <v>396.38</v>
      </c>
      <c r="Q2618" t="n">
        <v>452.57</v>
      </c>
      <c r="R2618" t="n">
        <v>75.58</v>
      </c>
      <c r="S2618" t="n">
        <v>57.64</v>
      </c>
      <c r="T2618" t="n">
        <v>6850.53</v>
      </c>
      <c r="U2618" t="n">
        <v>0.76</v>
      </c>
      <c r="V2618" t="n">
        <v>0.88</v>
      </c>
      <c r="W2618" t="n">
        <v>6.82</v>
      </c>
      <c r="X2618" t="n">
        <v>0.4</v>
      </c>
      <c r="Y2618" t="n">
        <v>1</v>
      </c>
      <c r="Z2618" t="n">
        <v>10</v>
      </c>
    </row>
    <row r="2619">
      <c r="A2619" t="n">
        <v>82</v>
      </c>
      <c r="B2619" t="n">
        <v>130</v>
      </c>
      <c r="C2619" t="inlineStr">
        <is>
          <t xml:space="preserve">CONCLUIDO	</t>
        </is>
      </c>
      <c r="D2619" t="n">
        <v>3.6152</v>
      </c>
      <c r="E2619" t="n">
        <v>27.66</v>
      </c>
      <c r="F2619" t="n">
        <v>24.12</v>
      </c>
      <c r="G2619" t="n">
        <v>96.48999999999999</v>
      </c>
      <c r="H2619" t="n">
        <v>1.31</v>
      </c>
      <c r="I2619" t="n">
        <v>15</v>
      </c>
      <c r="J2619" t="n">
        <v>292.26</v>
      </c>
      <c r="K2619" t="n">
        <v>59.19</v>
      </c>
      <c r="L2619" t="n">
        <v>21.5</v>
      </c>
      <c r="M2619" t="n">
        <v>13</v>
      </c>
      <c r="N2619" t="n">
        <v>81.56999999999999</v>
      </c>
      <c r="O2619" t="n">
        <v>36279.9</v>
      </c>
      <c r="P2619" t="n">
        <v>396.01</v>
      </c>
      <c r="Q2619" t="n">
        <v>452.57</v>
      </c>
      <c r="R2619" t="n">
        <v>75.33</v>
      </c>
      <c r="S2619" t="n">
        <v>57.64</v>
      </c>
      <c r="T2619" t="n">
        <v>6726.54</v>
      </c>
      <c r="U2619" t="n">
        <v>0.77</v>
      </c>
      <c r="V2619" t="n">
        <v>0.88</v>
      </c>
      <c r="W2619" t="n">
        <v>6.82</v>
      </c>
      <c r="X2619" t="n">
        <v>0.4</v>
      </c>
      <c r="Y2619" t="n">
        <v>1</v>
      </c>
      <c r="Z2619" t="n">
        <v>10</v>
      </c>
    </row>
    <row r="2620">
      <c r="A2620" t="n">
        <v>83</v>
      </c>
      <c r="B2620" t="n">
        <v>130</v>
      </c>
      <c r="C2620" t="inlineStr">
        <is>
          <t xml:space="preserve">CONCLUIDO	</t>
        </is>
      </c>
      <c r="D2620" t="n">
        <v>3.6153</v>
      </c>
      <c r="E2620" t="n">
        <v>27.66</v>
      </c>
      <c r="F2620" t="n">
        <v>24.12</v>
      </c>
      <c r="G2620" t="n">
        <v>96.48999999999999</v>
      </c>
      <c r="H2620" t="n">
        <v>1.32</v>
      </c>
      <c r="I2620" t="n">
        <v>15</v>
      </c>
      <c r="J2620" t="n">
        <v>292.77</v>
      </c>
      <c r="K2620" t="n">
        <v>59.19</v>
      </c>
      <c r="L2620" t="n">
        <v>21.75</v>
      </c>
      <c r="M2620" t="n">
        <v>13</v>
      </c>
      <c r="N2620" t="n">
        <v>81.83</v>
      </c>
      <c r="O2620" t="n">
        <v>36343.13</v>
      </c>
      <c r="P2620" t="n">
        <v>395.87</v>
      </c>
      <c r="Q2620" t="n">
        <v>452.6</v>
      </c>
      <c r="R2620" t="n">
        <v>75.27</v>
      </c>
      <c r="S2620" t="n">
        <v>57.64</v>
      </c>
      <c r="T2620" t="n">
        <v>6697.97</v>
      </c>
      <c r="U2620" t="n">
        <v>0.77</v>
      </c>
      <c r="V2620" t="n">
        <v>0.88</v>
      </c>
      <c r="W2620" t="n">
        <v>6.82</v>
      </c>
      <c r="X2620" t="n">
        <v>0.4</v>
      </c>
      <c r="Y2620" t="n">
        <v>1</v>
      </c>
      <c r="Z2620" t="n">
        <v>10</v>
      </c>
    </row>
    <row r="2621">
      <c r="A2621" t="n">
        <v>84</v>
      </c>
      <c r="B2621" t="n">
        <v>130</v>
      </c>
      <c r="C2621" t="inlineStr">
        <is>
          <t xml:space="preserve">CONCLUIDO	</t>
        </is>
      </c>
      <c r="D2621" t="n">
        <v>3.6245</v>
      </c>
      <c r="E2621" t="n">
        <v>27.59</v>
      </c>
      <c r="F2621" t="n">
        <v>24.1</v>
      </c>
      <c r="G2621" t="n">
        <v>103.29</v>
      </c>
      <c r="H2621" t="n">
        <v>1.34</v>
      </c>
      <c r="I2621" t="n">
        <v>14</v>
      </c>
      <c r="J2621" t="n">
        <v>293.29</v>
      </c>
      <c r="K2621" t="n">
        <v>59.19</v>
      </c>
      <c r="L2621" t="n">
        <v>22</v>
      </c>
      <c r="M2621" t="n">
        <v>12</v>
      </c>
      <c r="N2621" t="n">
        <v>82.09</v>
      </c>
      <c r="O2621" t="n">
        <v>36406.47</v>
      </c>
      <c r="P2621" t="n">
        <v>396.14</v>
      </c>
      <c r="Q2621" t="n">
        <v>452.56</v>
      </c>
      <c r="R2621" t="n">
        <v>74.78</v>
      </c>
      <c r="S2621" t="n">
        <v>57.64</v>
      </c>
      <c r="T2621" t="n">
        <v>6460.45</v>
      </c>
      <c r="U2621" t="n">
        <v>0.77</v>
      </c>
      <c r="V2621" t="n">
        <v>0.88</v>
      </c>
      <c r="W2621" t="n">
        <v>6.81</v>
      </c>
      <c r="X2621" t="n">
        <v>0.38</v>
      </c>
      <c r="Y2621" t="n">
        <v>1</v>
      </c>
      <c r="Z2621" t="n">
        <v>10</v>
      </c>
    </row>
    <row r="2622">
      <c r="A2622" t="n">
        <v>85</v>
      </c>
      <c r="B2622" t="n">
        <v>130</v>
      </c>
      <c r="C2622" t="inlineStr">
        <is>
          <t xml:space="preserve">CONCLUIDO	</t>
        </is>
      </c>
      <c r="D2622" t="n">
        <v>3.6265</v>
      </c>
      <c r="E2622" t="n">
        <v>27.58</v>
      </c>
      <c r="F2622" t="n">
        <v>24.09</v>
      </c>
      <c r="G2622" t="n">
        <v>103.22</v>
      </c>
      <c r="H2622" t="n">
        <v>1.35</v>
      </c>
      <c r="I2622" t="n">
        <v>14</v>
      </c>
      <c r="J2622" t="n">
        <v>293.8</v>
      </c>
      <c r="K2622" t="n">
        <v>59.19</v>
      </c>
      <c r="L2622" t="n">
        <v>22.25</v>
      </c>
      <c r="M2622" t="n">
        <v>12</v>
      </c>
      <c r="N2622" t="n">
        <v>82.36</v>
      </c>
      <c r="O2622" t="n">
        <v>36469.92</v>
      </c>
      <c r="P2622" t="n">
        <v>395.99</v>
      </c>
      <c r="Q2622" t="n">
        <v>452.59</v>
      </c>
      <c r="R2622" t="n">
        <v>74.08</v>
      </c>
      <c r="S2622" t="n">
        <v>57.64</v>
      </c>
      <c r="T2622" t="n">
        <v>6109.16</v>
      </c>
      <c r="U2622" t="n">
        <v>0.78</v>
      </c>
      <c r="V2622" t="n">
        <v>0.88</v>
      </c>
      <c r="W2622" t="n">
        <v>6.82</v>
      </c>
      <c r="X2622" t="n">
        <v>0.36</v>
      </c>
      <c r="Y2622" t="n">
        <v>1</v>
      </c>
      <c r="Z2622" t="n">
        <v>10</v>
      </c>
    </row>
    <row r="2623">
      <c r="A2623" t="n">
        <v>86</v>
      </c>
      <c r="B2623" t="n">
        <v>130</v>
      </c>
      <c r="C2623" t="inlineStr">
        <is>
          <t xml:space="preserve">CONCLUIDO	</t>
        </is>
      </c>
      <c r="D2623" t="n">
        <v>3.6261</v>
      </c>
      <c r="E2623" t="n">
        <v>27.58</v>
      </c>
      <c r="F2623" t="n">
        <v>24.09</v>
      </c>
      <c r="G2623" t="n">
        <v>103.23</v>
      </c>
      <c r="H2623" t="n">
        <v>1.36</v>
      </c>
      <c r="I2623" t="n">
        <v>14</v>
      </c>
      <c r="J2623" t="n">
        <v>294.32</v>
      </c>
      <c r="K2623" t="n">
        <v>59.19</v>
      </c>
      <c r="L2623" t="n">
        <v>22.5</v>
      </c>
      <c r="M2623" t="n">
        <v>12</v>
      </c>
      <c r="N2623" t="n">
        <v>82.62</v>
      </c>
      <c r="O2623" t="n">
        <v>36533.49</v>
      </c>
      <c r="P2623" t="n">
        <v>396.02</v>
      </c>
      <c r="Q2623" t="n">
        <v>452.6</v>
      </c>
      <c r="R2623" t="n">
        <v>73.95999999999999</v>
      </c>
      <c r="S2623" t="n">
        <v>57.64</v>
      </c>
      <c r="T2623" t="n">
        <v>6049.62</v>
      </c>
      <c r="U2623" t="n">
        <v>0.78</v>
      </c>
      <c r="V2623" t="n">
        <v>0.88</v>
      </c>
      <c r="W2623" t="n">
        <v>6.82</v>
      </c>
      <c r="X2623" t="n">
        <v>0.36</v>
      </c>
      <c r="Y2623" t="n">
        <v>1</v>
      </c>
      <c r="Z2623" t="n">
        <v>10</v>
      </c>
    </row>
    <row r="2624">
      <c r="A2624" t="n">
        <v>87</v>
      </c>
      <c r="B2624" t="n">
        <v>130</v>
      </c>
      <c r="C2624" t="inlineStr">
        <is>
          <t xml:space="preserve">CONCLUIDO	</t>
        </is>
      </c>
      <c r="D2624" t="n">
        <v>3.6239</v>
      </c>
      <c r="E2624" t="n">
        <v>27.59</v>
      </c>
      <c r="F2624" t="n">
        <v>24.11</v>
      </c>
      <c r="G2624" t="n">
        <v>103.31</v>
      </c>
      <c r="H2624" t="n">
        <v>1.37</v>
      </c>
      <c r="I2624" t="n">
        <v>14</v>
      </c>
      <c r="J2624" t="n">
        <v>294.83</v>
      </c>
      <c r="K2624" t="n">
        <v>59.19</v>
      </c>
      <c r="L2624" t="n">
        <v>22.75</v>
      </c>
      <c r="M2624" t="n">
        <v>12</v>
      </c>
      <c r="N2624" t="n">
        <v>82.89</v>
      </c>
      <c r="O2624" t="n">
        <v>36597.16</v>
      </c>
      <c r="P2624" t="n">
        <v>396.13</v>
      </c>
      <c r="Q2624" t="n">
        <v>452.56</v>
      </c>
      <c r="R2624" t="n">
        <v>74.83</v>
      </c>
      <c r="S2624" t="n">
        <v>57.64</v>
      </c>
      <c r="T2624" t="n">
        <v>6484.02</v>
      </c>
      <c r="U2624" t="n">
        <v>0.77</v>
      </c>
      <c r="V2624" t="n">
        <v>0.88</v>
      </c>
      <c r="W2624" t="n">
        <v>6.82</v>
      </c>
      <c r="X2624" t="n">
        <v>0.38</v>
      </c>
      <c r="Y2624" t="n">
        <v>1</v>
      </c>
      <c r="Z2624" t="n">
        <v>10</v>
      </c>
    </row>
    <row r="2625">
      <c r="A2625" t="n">
        <v>88</v>
      </c>
      <c r="B2625" t="n">
        <v>130</v>
      </c>
      <c r="C2625" t="inlineStr">
        <is>
          <t xml:space="preserve">CONCLUIDO	</t>
        </is>
      </c>
      <c r="D2625" t="n">
        <v>3.6263</v>
      </c>
      <c r="E2625" t="n">
        <v>27.58</v>
      </c>
      <c r="F2625" t="n">
        <v>24.09</v>
      </c>
      <c r="G2625" t="n">
        <v>103.23</v>
      </c>
      <c r="H2625" t="n">
        <v>1.39</v>
      </c>
      <c r="I2625" t="n">
        <v>14</v>
      </c>
      <c r="J2625" t="n">
        <v>295.35</v>
      </c>
      <c r="K2625" t="n">
        <v>59.19</v>
      </c>
      <c r="L2625" t="n">
        <v>23</v>
      </c>
      <c r="M2625" t="n">
        <v>12</v>
      </c>
      <c r="N2625" t="n">
        <v>83.16</v>
      </c>
      <c r="O2625" t="n">
        <v>36660.94</v>
      </c>
      <c r="P2625" t="n">
        <v>395.62</v>
      </c>
      <c r="Q2625" t="n">
        <v>452.6</v>
      </c>
      <c r="R2625" t="n">
        <v>74.05</v>
      </c>
      <c r="S2625" t="n">
        <v>57.64</v>
      </c>
      <c r="T2625" t="n">
        <v>6095.4</v>
      </c>
      <c r="U2625" t="n">
        <v>0.78</v>
      </c>
      <c r="V2625" t="n">
        <v>0.88</v>
      </c>
      <c r="W2625" t="n">
        <v>6.82</v>
      </c>
      <c r="X2625" t="n">
        <v>0.36</v>
      </c>
      <c r="Y2625" t="n">
        <v>1</v>
      </c>
      <c r="Z2625" t="n">
        <v>10</v>
      </c>
    </row>
    <row r="2626">
      <c r="A2626" t="n">
        <v>89</v>
      </c>
      <c r="B2626" t="n">
        <v>130</v>
      </c>
      <c r="C2626" t="inlineStr">
        <is>
          <t xml:space="preserve">CONCLUIDO	</t>
        </is>
      </c>
      <c r="D2626" t="n">
        <v>3.6244</v>
      </c>
      <c r="E2626" t="n">
        <v>27.59</v>
      </c>
      <c r="F2626" t="n">
        <v>24.1</v>
      </c>
      <c r="G2626" t="n">
        <v>103.29</v>
      </c>
      <c r="H2626" t="n">
        <v>1.4</v>
      </c>
      <c r="I2626" t="n">
        <v>14</v>
      </c>
      <c r="J2626" t="n">
        <v>295.87</v>
      </c>
      <c r="K2626" t="n">
        <v>59.19</v>
      </c>
      <c r="L2626" t="n">
        <v>23.25</v>
      </c>
      <c r="M2626" t="n">
        <v>12</v>
      </c>
      <c r="N2626" t="n">
        <v>83.43000000000001</v>
      </c>
      <c r="O2626" t="n">
        <v>36724.83</v>
      </c>
      <c r="P2626" t="n">
        <v>395.16</v>
      </c>
      <c r="Q2626" t="n">
        <v>452.56</v>
      </c>
      <c r="R2626" t="n">
        <v>74.54000000000001</v>
      </c>
      <c r="S2626" t="n">
        <v>57.64</v>
      </c>
      <c r="T2626" t="n">
        <v>6338.97</v>
      </c>
      <c r="U2626" t="n">
        <v>0.77</v>
      </c>
      <c r="V2626" t="n">
        <v>0.88</v>
      </c>
      <c r="W2626" t="n">
        <v>6.82</v>
      </c>
      <c r="X2626" t="n">
        <v>0.38</v>
      </c>
      <c r="Y2626" t="n">
        <v>1</v>
      </c>
      <c r="Z2626" t="n">
        <v>10</v>
      </c>
    </row>
    <row r="2627">
      <c r="A2627" t="n">
        <v>90</v>
      </c>
      <c r="B2627" t="n">
        <v>130</v>
      </c>
      <c r="C2627" t="inlineStr">
        <is>
          <t xml:space="preserve">CONCLUIDO	</t>
        </is>
      </c>
      <c r="D2627" t="n">
        <v>3.6352</v>
      </c>
      <c r="E2627" t="n">
        <v>27.51</v>
      </c>
      <c r="F2627" t="n">
        <v>24.07</v>
      </c>
      <c r="G2627" t="n">
        <v>111.08</v>
      </c>
      <c r="H2627" t="n">
        <v>1.41</v>
      </c>
      <c r="I2627" t="n">
        <v>13</v>
      </c>
      <c r="J2627" t="n">
        <v>296.39</v>
      </c>
      <c r="K2627" t="n">
        <v>59.19</v>
      </c>
      <c r="L2627" t="n">
        <v>23.5</v>
      </c>
      <c r="M2627" t="n">
        <v>11</v>
      </c>
      <c r="N2627" t="n">
        <v>83.69</v>
      </c>
      <c r="O2627" t="n">
        <v>36788.84</v>
      </c>
      <c r="P2627" t="n">
        <v>394.04</v>
      </c>
      <c r="Q2627" t="n">
        <v>452.63</v>
      </c>
      <c r="R2627" t="n">
        <v>73.59999999999999</v>
      </c>
      <c r="S2627" t="n">
        <v>57.64</v>
      </c>
      <c r="T2627" t="n">
        <v>5875.34</v>
      </c>
      <c r="U2627" t="n">
        <v>0.78</v>
      </c>
      <c r="V2627" t="n">
        <v>0.88</v>
      </c>
      <c r="W2627" t="n">
        <v>6.81</v>
      </c>
      <c r="X2627" t="n">
        <v>0.34</v>
      </c>
      <c r="Y2627" t="n">
        <v>1</v>
      </c>
      <c r="Z2627" t="n">
        <v>10</v>
      </c>
    </row>
    <row r="2628">
      <c r="A2628" t="n">
        <v>91</v>
      </c>
      <c r="B2628" t="n">
        <v>130</v>
      </c>
      <c r="C2628" t="inlineStr">
        <is>
          <t xml:space="preserve">CONCLUIDO	</t>
        </is>
      </c>
      <c r="D2628" t="n">
        <v>3.6333</v>
      </c>
      <c r="E2628" t="n">
        <v>27.52</v>
      </c>
      <c r="F2628" t="n">
        <v>24.08</v>
      </c>
      <c r="G2628" t="n">
        <v>111.15</v>
      </c>
      <c r="H2628" t="n">
        <v>1.42</v>
      </c>
      <c r="I2628" t="n">
        <v>13</v>
      </c>
      <c r="J2628" t="n">
        <v>296.91</v>
      </c>
      <c r="K2628" t="n">
        <v>59.19</v>
      </c>
      <c r="L2628" t="n">
        <v>23.75</v>
      </c>
      <c r="M2628" t="n">
        <v>11</v>
      </c>
      <c r="N2628" t="n">
        <v>83.95999999999999</v>
      </c>
      <c r="O2628" t="n">
        <v>36852.96</v>
      </c>
      <c r="P2628" t="n">
        <v>395.06</v>
      </c>
      <c r="Q2628" t="n">
        <v>452.59</v>
      </c>
      <c r="R2628" t="n">
        <v>74.06</v>
      </c>
      <c r="S2628" t="n">
        <v>57.64</v>
      </c>
      <c r="T2628" t="n">
        <v>6105.17</v>
      </c>
      <c r="U2628" t="n">
        <v>0.78</v>
      </c>
      <c r="V2628" t="n">
        <v>0.88</v>
      </c>
      <c r="W2628" t="n">
        <v>6.82</v>
      </c>
      <c r="X2628" t="n">
        <v>0.36</v>
      </c>
      <c r="Y2628" t="n">
        <v>1</v>
      </c>
      <c r="Z2628" t="n">
        <v>10</v>
      </c>
    </row>
    <row r="2629">
      <c r="A2629" t="n">
        <v>92</v>
      </c>
      <c r="B2629" t="n">
        <v>130</v>
      </c>
      <c r="C2629" t="inlineStr">
        <is>
          <t xml:space="preserve">CONCLUIDO	</t>
        </is>
      </c>
      <c r="D2629" t="n">
        <v>3.6339</v>
      </c>
      <c r="E2629" t="n">
        <v>27.52</v>
      </c>
      <c r="F2629" t="n">
        <v>24.08</v>
      </c>
      <c r="G2629" t="n">
        <v>111.13</v>
      </c>
      <c r="H2629" t="n">
        <v>1.44</v>
      </c>
      <c r="I2629" t="n">
        <v>13</v>
      </c>
      <c r="J2629" t="n">
        <v>297.43</v>
      </c>
      <c r="K2629" t="n">
        <v>59.19</v>
      </c>
      <c r="L2629" t="n">
        <v>24</v>
      </c>
      <c r="M2629" t="n">
        <v>11</v>
      </c>
      <c r="N2629" t="n">
        <v>84.23999999999999</v>
      </c>
      <c r="O2629" t="n">
        <v>36917.19</v>
      </c>
      <c r="P2629" t="n">
        <v>395.46</v>
      </c>
      <c r="Q2629" t="n">
        <v>452.56</v>
      </c>
      <c r="R2629" t="n">
        <v>73.7</v>
      </c>
      <c r="S2629" t="n">
        <v>57.64</v>
      </c>
      <c r="T2629" t="n">
        <v>5924.14</v>
      </c>
      <c r="U2629" t="n">
        <v>0.78</v>
      </c>
      <c r="V2629" t="n">
        <v>0.88</v>
      </c>
      <c r="W2629" t="n">
        <v>6.82</v>
      </c>
      <c r="X2629" t="n">
        <v>0.35</v>
      </c>
      <c r="Y2629" t="n">
        <v>1</v>
      </c>
      <c r="Z2629" t="n">
        <v>10</v>
      </c>
    </row>
    <row r="2630">
      <c r="A2630" t="n">
        <v>93</v>
      </c>
      <c r="B2630" t="n">
        <v>130</v>
      </c>
      <c r="C2630" t="inlineStr">
        <is>
          <t xml:space="preserve">CONCLUIDO	</t>
        </is>
      </c>
      <c r="D2630" t="n">
        <v>3.6344</v>
      </c>
      <c r="E2630" t="n">
        <v>27.52</v>
      </c>
      <c r="F2630" t="n">
        <v>24.07</v>
      </c>
      <c r="G2630" t="n">
        <v>111.11</v>
      </c>
      <c r="H2630" t="n">
        <v>1.45</v>
      </c>
      <c r="I2630" t="n">
        <v>13</v>
      </c>
      <c r="J2630" t="n">
        <v>297.95</v>
      </c>
      <c r="K2630" t="n">
        <v>59.19</v>
      </c>
      <c r="L2630" t="n">
        <v>24.25</v>
      </c>
      <c r="M2630" t="n">
        <v>11</v>
      </c>
      <c r="N2630" t="n">
        <v>84.51000000000001</v>
      </c>
      <c r="O2630" t="n">
        <v>36981.53</v>
      </c>
      <c r="P2630" t="n">
        <v>395.93</v>
      </c>
      <c r="Q2630" t="n">
        <v>452.58</v>
      </c>
      <c r="R2630" t="n">
        <v>73.75</v>
      </c>
      <c r="S2630" t="n">
        <v>57.64</v>
      </c>
      <c r="T2630" t="n">
        <v>5946.4</v>
      </c>
      <c r="U2630" t="n">
        <v>0.78</v>
      </c>
      <c r="V2630" t="n">
        <v>0.88</v>
      </c>
      <c r="W2630" t="n">
        <v>6.82</v>
      </c>
      <c r="X2630" t="n">
        <v>0.35</v>
      </c>
      <c r="Y2630" t="n">
        <v>1</v>
      </c>
      <c r="Z2630" t="n">
        <v>10</v>
      </c>
    </row>
    <row r="2631">
      <c r="A2631" t="n">
        <v>94</v>
      </c>
      <c r="B2631" t="n">
        <v>130</v>
      </c>
      <c r="C2631" t="inlineStr">
        <is>
          <t xml:space="preserve">CONCLUIDO	</t>
        </is>
      </c>
      <c r="D2631" t="n">
        <v>3.6358</v>
      </c>
      <c r="E2631" t="n">
        <v>27.5</v>
      </c>
      <c r="F2631" t="n">
        <v>24.06</v>
      </c>
      <c r="G2631" t="n">
        <v>111.06</v>
      </c>
      <c r="H2631" t="n">
        <v>1.46</v>
      </c>
      <c r="I2631" t="n">
        <v>13</v>
      </c>
      <c r="J2631" t="n">
        <v>298.47</v>
      </c>
      <c r="K2631" t="n">
        <v>59.19</v>
      </c>
      <c r="L2631" t="n">
        <v>24.5</v>
      </c>
      <c r="M2631" t="n">
        <v>11</v>
      </c>
      <c r="N2631" t="n">
        <v>84.78</v>
      </c>
      <c r="O2631" t="n">
        <v>37045.99</v>
      </c>
      <c r="P2631" t="n">
        <v>396.13</v>
      </c>
      <c r="Q2631" t="n">
        <v>452.59</v>
      </c>
      <c r="R2631" t="n">
        <v>73.22</v>
      </c>
      <c r="S2631" t="n">
        <v>57.64</v>
      </c>
      <c r="T2631" t="n">
        <v>5684.77</v>
      </c>
      <c r="U2631" t="n">
        <v>0.79</v>
      </c>
      <c r="V2631" t="n">
        <v>0.88</v>
      </c>
      <c r="W2631" t="n">
        <v>6.82</v>
      </c>
      <c r="X2631" t="n">
        <v>0.34</v>
      </c>
      <c r="Y2631" t="n">
        <v>1</v>
      </c>
      <c r="Z2631" t="n">
        <v>10</v>
      </c>
    </row>
    <row r="2632">
      <c r="A2632" t="n">
        <v>95</v>
      </c>
      <c r="B2632" t="n">
        <v>130</v>
      </c>
      <c r="C2632" t="inlineStr">
        <is>
          <t xml:space="preserve">CONCLUIDO	</t>
        </is>
      </c>
      <c r="D2632" t="n">
        <v>3.634</v>
      </c>
      <c r="E2632" t="n">
        <v>27.52</v>
      </c>
      <c r="F2632" t="n">
        <v>24.08</v>
      </c>
      <c r="G2632" t="n">
        <v>111.13</v>
      </c>
      <c r="H2632" t="n">
        <v>1.47</v>
      </c>
      <c r="I2632" t="n">
        <v>13</v>
      </c>
      <c r="J2632" t="n">
        <v>299</v>
      </c>
      <c r="K2632" t="n">
        <v>59.19</v>
      </c>
      <c r="L2632" t="n">
        <v>24.75</v>
      </c>
      <c r="M2632" t="n">
        <v>11</v>
      </c>
      <c r="N2632" t="n">
        <v>85.05</v>
      </c>
      <c r="O2632" t="n">
        <v>37110.57</v>
      </c>
      <c r="P2632" t="n">
        <v>396.22</v>
      </c>
      <c r="Q2632" t="n">
        <v>452.57</v>
      </c>
      <c r="R2632" t="n">
        <v>73.67</v>
      </c>
      <c r="S2632" t="n">
        <v>57.64</v>
      </c>
      <c r="T2632" t="n">
        <v>5906.79</v>
      </c>
      <c r="U2632" t="n">
        <v>0.78</v>
      </c>
      <c r="V2632" t="n">
        <v>0.88</v>
      </c>
      <c r="W2632" t="n">
        <v>6.82</v>
      </c>
      <c r="X2632" t="n">
        <v>0.35</v>
      </c>
      <c r="Y2632" t="n">
        <v>1</v>
      </c>
      <c r="Z2632" t="n">
        <v>10</v>
      </c>
    </row>
    <row r="2633">
      <c r="A2633" t="n">
        <v>96</v>
      </c>
      <c r="B2633" t="n">
        <v>130</v>
      </c>
      <c r="C2633" t="inlineStr">
        <is>
          <t xml:space="preserve">CONCLUIDO	</t>
        </is>
      </c>
      <c r="D2633" t="n">
        <v>3.6357</v>
      </c>
      <c r="E2633" t="n">
        <v>27.5</v>
      </c>
      <c r="F2633" t="n">
        <v>24.06</v>
      </c>
      <c r="G2633" t="n">
        <v>111.07</v>
      </c>
      <c r="H2633" t="n">
        <v>1.49</v>
      </c>
      <c r="I2633" t="n">
        <v>13</v>
      </c>
      <c r="J2633" t="n">
        <v>299.52</v>
      </c>
      <c r="K2633" t="n">
        <v>59.19</v>
      </c>
      <c r="L2633" t="n">
        <v>25</v>
      </c>
      <c r="M2633" t="n">
        <v>11</v>
      </c>
      <c r="N2633" t="n">
        <v>85.33</v>
      </c>
      <c r="O2633" t="n">
        <v>37175.38</v>
      </c>
      <c r="P2633" t="n">
        <v>395.8</v>
      </c>
      <c r="Q2633" t="n">
        <v>452.61</v>
      </c>
      <c r="R2633" t="n">
        <v>73.44</v>
      </c>
      <c r="S2633" t="n">
        <v>57.64</v>
      </c>
      <c r="T2633" t="n">
        <v>5790.61</v>
      </c>
      <c r="U2633" t="n">
        <v>0.78</v>
      </c>
      <c r="V2633" t="n">
        <v>0.88</v>
      </c>
      <c r="W2633" t="n">
        <v>6.81</v>
      </c>
      <c r="X2633" t="n">
        <v>0.34</v>
      </c>
      <c r="Y2633" t="n">
        <v>1</v>
      </c>
      <c r="Z2633" t="n">
        <v>10</v>
      </c>
    </row>
    <row r="2634">
      <c r="A2634" t="n">
        <v>97</v>
      </c>
      <c r="B2634" t="n">
        <v>130</v>
      </c>
      <c r="C2634" t="inlineStr">
        <is>
          <t xml:space="preserve">CONCLUIDO	</t>
        </is>
      </c>
      <c r="D2634" t="n">
        <v>3.6354</v>
      </c>
      <c r="E2634" t="n">
        <v>27.51</v>
      </c>
      <c r="F2634" t="n">
        <v>24.07</v>
      </c>
      <c r="G2634" t="n">
        <v>111.08</v>
      </c>
      <c r="H2634" t="n">
        <v>1.5</v>
      </c>
      <c r="I2634" t="n">
        <v>13</v>
      </c>
      <c r="J2634" t="n">
        <v>300.05</v>
      </c>
      <c r="K2634" t="n">
        <v>59.19</v>
      </c>
      <c r="L2634" t="n">
        <v>25.25</v>
      </c>
      <c r="M2634" t="n">
        <v>11</v>
      </c>
      <c r="N2634" t="n">
        <v>85.59999999999999</v>
      </c>
      <c r="O2634" t="n">
        <v>37240.19</v>
      </c>
      <c r="P2634" t="n">
        <v>395.26</v>
      </c>
      <c r="Q2634" t="n">
        <v>452.56</v>
      </c>
      <c r="R2634" t="n">
        <v>73.61</v>
      </c>
      <c r="S2634" t="n">
        <v>57.64</v>
      </c>
      <c r="T2634" t="n">
        <v>5876.37</v>
      </c>
      <c r="U2634" t="n">
        <v>0.78</v>
      </c>
      <c r="V2634" t="n">
        <v>0.88</v>
      </c>
      <c r="W2634" t="n">
        <v>6.81</v>
      </c>
      <c r="X2634" t="n">
        <v>0.34</v>
      </c>
      <c r="Y2634" t="n">
        <v>1</v>
      </c>
      <c r="Z2634" t="n">
        <v>10</v>
      </c>
    </row>
    <row r="2635">
      <c r="A2635" t="n">
        <v>98</v>
      </c>
      <c r="B2635" t="n">
        <v>130</v>
      </c>
      <c r="C2635" t="inlineStr">
        <is>
          <t xml:space="preserve">CONCLUIDO	</t>
        </is>
      </c>
      <c r="D2635" t="n">
        <v>3.6345</v>
      </c>
      <c r="E2635" t="n">
        <v>27.51</v>
      </c>
      <c r="F2635" t="n">
        <v>24.07</v>
      </c>
      <c r="G2635" t="n">
        <v>111.11</v>
      </c>
      <c r="H2635" t="n">
        <v>1.51</v>
      </c>
      <c r="I2635" t="n">
        <v>13</v>
      </c>
      <c r="J2635" t="n">
        <v>300.57</v>
      </c>
      <c r="K2635" t="n">
        <v>59.19</v>
      </c>
      <c r="L2635" t="n">
        <v>25.5</v>
      </c>
      <c r="M2635" t="n">
        <v>11</v>
      </c>
      <c r="N2635" t="n">
        <v>85.88</v>
      </c>
      <c r="O2635" t="n">
        <v>37305.12</v>
      </c>
      <c r="P2635" t="n">
        <v>394.84</v>
      </c>
      <c r="Q2635" t="n">
        <v>452.55</v>
      </c>
      <c r="R2635" t="n">
        <v>73.68000000000001</v>
      </c>
      <c r="S2635" t="n">
        <v>57.64</v>
      </c>
      <c r="T2635" t="n">
        <v>5910.87</v>
      </c>
      <c r="U2635" t="n">
        <v>0.78</v>
      </c>
      <c r="V2635" t="n">
        <v>0.88</v>
      </c>
      <c r="W2635" t="n">
        <v>6.82</v>
      </c>
      <c r="X2635" t="n">
        <v>0.35</v>
      </c>
      <c r="Y2635" t="n">
        <v>1</v>
      </c>
      <c r="Z2635" t="n">
        <v>10</v>
      </c>
    </row>
    <row r="2636">
      <c r="A2636" t="n">
        <v>99</v>
      </c>
      <c r="B2636" t="n">
        <v>130</v>
      </c>
      <c r="C2636" t="inlineStr">
        <is>
          <t xml:space="preserve">CONCLUIDO	</t>
        </is>
      </c>
      <c r="D2636" t="n">
        <v>3.6471</v>
      </c>
      <c r="E2636" t="n">
        <v>27.42</v>
      </c>
      <c r="F2636" t="n">
        <v>24.03</v>
      </c>
      <c r="G2636" t="n">
        <v>120.14</v>
      </c>
      <c r="H2636" t="n">
        <v>1.52</v>
      </c>
      <c r="I2636" t="n">
        <v>12</v>
      </c>
      <c r="J2636" t="n">
        <v>301.1</v>
      </c>
      <c r="K2636" t="n">
        <v>59.19</v>
      </c>
      <c r="L2636" t="n">
        <v>25.75</v>
      </c>
      <c r="M2636" t="n">
        <v>10</v>
      </c>
      <c r="N2636" t="n">
        <v>86.16</v>
      </c>
      <c r="O2636" t="n">
        <v>37370.16</v>
      </c>
      <c r="P2636" t="n">
        <v>393.89</v>
      </c>
      <c r="Q2636" t="n">
        <v>452.56</v>
      </c>
      <c r="R2636" t="n">
        <v>72.11</v>
      </c>
      <c r="S2636" t="n">
        <v>57.64</v>
      </c>
      <c r="T2636" t="n">
        <v>5132.89</v>
      </c>
      <c r="U2636" t="n">
        <v>0.8</v>
      </c>
      <c r="V2636" t="n">
        <v>0.88</v>
      </c>
      <c r="W2636" t="n">
        <v>6.82</v>
      </c>
      <c r="X2636" t="n">
        <v>0.3</v>
      </c>
      <c r="Y2636" t="n">
        <v>1</v>
      </c>
      <c r="Z2636" t="n">
        <v>10</v>
      </c>
    </row>
    <row r="2637">
      <c r="A2637" t="n">
        <v>100</v>
      </c>
      <c r="B2637" t="n">
        <v>130</v>
      </c>
      <c r="C2637" t="inlineStr">
        <is>
          <t xml:space="preserve">CONCLUIDO	</t>
        </is>
      </c>
      <c r="D2637" t="n">
        <v>3.647</v>
      </c>
      <c r="E2637" t="n">
        <v>27.42</v>
      </c>
      <c r="F2637" t="n">
        <v>24.03</v>
      </c>
      <c r="G2637" t="n">
        <v>120.14</v>
      </c>
      <c r="H2637" t="n">
        <v>1.54</v>
      </c>
      <c r="I2637" t="n">
        <v>12</v>
      </c>
      <c r="J2637" t="n">
        <v>301.63</v>
      </c>
      <c r="K2637" t="n">
        <v>59.19</v>
      </c>
      <c r="L2637" t="n">
        <v>26</v>
      </c>
      <c r="M2637" t="n">
        <v>10</v>
      </c>
      <c r="N2637" t="n">
        <v>86.44</v>
      </c>
      <c r="O2637" t="n">
        <v>37435.32</v>
      </c>
      <c r="P2637" t="n">
        <v>394.23</v>
      </c>
      <c r="Q2637" t="n">
        <v>452.57</v>
      </c>
      <c r="R2637" t="n">
        <v>72.2</v>
      </c>
      <c r="S2637" t="n">
        <v>57.64</v>
      </c>
      <c r="T2637" t="n">
        <v>5179.07</v>
      </c>
      <c r="U2637" t="n">
        <v>0.8</v>
      </c>
      <c r="V2637" t="n">
        <v>0.88</v>
      </c>
      <c r="W2637" t="n">
        <v>6.81</v>
      </c>
      <c r="X2637" t="n">
        <v>0.3</v>
      </c>
      <c r="Y2637" t="n">
        <v>1</v>
      </c>
      <c r="Z2637" t="n">
        <v>10</v>
      </c>
    </row>
    <row r="2638">
      <c r="A2638" t="n">
        <v>101</v>
      </c>
      <c r="B2638" t="n">
        <v>130</v>
      </c>
      <c r="C2638" t="inlineStr">
        <is>
          <t xml:space="preserve">CONCLUIDO	</t>
        </is>
      </c>
      <c r="D2638" t="n">
        <v>3.647</v>
      </c>
      <c r="E2638" t="n">
        <v>27.42</v>
      </c>
      <c r="F2638" t="n">
        <v>24.03</v>
      </c>
      <c r="G2638" t="n">
        <v>120.14</v>
      </c>
      <c r="H2638" t="n">
        <v>1.55</v>
      </c>
      <c r="I2638" t="n">
        <v>12</v>
      </c>
      <c r="J2638" t="n">
        <v>302.16</v>
      </c>
      <c r="K2638" t="n">
        <v>59.19</v>
      </c>
      <c r="L2638" t="n">
        <v>26.25</v>
      </c>
      <c r="M2638" t="n">
        <v>10</v>
      </c>
      <c r="N2638" t="n">
        <v>86.72</v>
      </c>
      <c r="O2638" t="n">
        <v>37500.6</v>
      </c>
      <c r="P2638" t="n">
        <v>394.52</v>
      </c>
      <c r="Q2638" t="n">
        <v>452.59</v>
      </c>
      <c r="R2638" t="n">
        <v>72.09</v>
      </c>
      <c r="S2638" t="n">
        <v>57.64</v>
      </c>
      <c r="T2638" t="n">
        <v>5122.91</v>
      </c>
      <c r="U2638" t="n">
        <v>0.8</v>
      </c>
      <c r="V2638" t="n">
        <v>0.88</v>
      </c>
      <c r="W2638" t="n">
        <v>6.82</v>
      </c>
      <c r="X2638" t="n">
        <v>0.3</v>
      </c>
      <c r="Y2638" t="n">
        <v>1</v>
      </c>
      <c r="Z2638" t="n">
        <v>10</v>
      </c>
    </row>
    <row r="2639">
      <c r="A2639" t="n">
        <v>102</v>
      </c>
      <c r="B2639" t="n">
        <v>130</v>
      </c>
      <c r="C2639" t="inlineStr">
        <is>
          <t xml:space="preserve">CONCLUIDO	</t>
        </is>
      </c>
      <c r="D2639" t="n">
        <v>3.6476</v>
      </c>
      <c r="E2639" t="n">
        <v>27.42</v>
      </c>
      <c r="F2639" t="n">
        <v>24.02</v>
      </c>
      <c r="G2639" t="n">
        <v>120.12</v>
      </c>
      <c r="H2639" t="n">
        <v>1.56</v>
      </c>
      <c r="I2639" t="n">
        <v>12</v>
      </c>
      <c r="J2639" t="n">
        <v>302.69</v>
      </c>
      <c r="K2639" t="n">
        <v>59.19</v>
      </c>
      <c r="L2639" t="n">
        <v>26.5</v>
      </c>
      <c r="M2639" t="n">
        <v>10</v>
      </c>
      <c r="N2639" t="n">
        <v>87</v>
      </c>
      <c r="O2639" t="n">
        <v>37566</v>
      </c>
      <c r="P2639" t="n">
        <v>395.04</v>
      </c>
      <c r="Q2639" t="n">
        <v>452.59</v>
      </c>
      <c r="R2639" t="n">
        <v>71.93000000000001</v>
      </c>
      <c r="S2639" t="n">
        <v>57.64</v>
      </c>
      <c r="T2639" t="n">
        <v>5044.09</v>
      </c>
      <c r="U2639" t="n">
        <v>0.8</v>
      </c>
      <c r="V2639" t="n">
        <v>0.88</v>
      </c>
      <c r="W2639" t="n">
        <v>6.82</v>
      </c>
      <c r="X2639" t="n">
        <v>0.3</v>
      </c>
      <c r="Y2639" t="n">
        <v>1</v>
      </c>
      <c r="Z2639" t="n">
        <v>10</v>
      </c>
    </row>
    <row r="2640">
      <c r="A2640" t="n">
        <v>103</v>
      </c>
      <c r="B2640" t="n">
        <v>130</v>
      </c>
      <c r="C2640" t="inlineStr">
        <is>
          <t xml:space="preserve">CONCLUIDO	</t>
        </is>
      </c>
      <c r="D2640" t="n">
        <v>3.6452</v>
      </c>
      <c r="E2640" t="n">
        <v>27.43</v>
      </c>
      <c r="F2640" t="n">
        <v>24.04</v>
      </c>
      <c r="G2640" t="n">
        <v>120.21</v>
      </c>
      <c r="H2640" t="n">
        <v>1.57</v>
      </c>
      <c r="I2640" t="n">
        <v>12</v>
      </c>
      <c r="J2640" t="n">
        <v>303.22</v>
      </c>
      <c r="K2640" t="n">
        <v>59.19</v>
      </c>
      <c r="L2640" t="n">
        <v>26.75</v>
      </c>
      <c r="M2640" t="n">
        <v>10</v>
      </c>
      <c r="N2640" t="n">
        <v>87.28</v>
      </c>
      <c r="O2640" t="n">
        <v>37631.52</v>
      </c>
      <c r="P2640" t="n">
        <v>395.39</v>
      </c>
      <c r="Q2640" t="n">
        <v>452.56</v>
      </c>
      <c r="R2640" t="n">
        <v>72.42</v>
      </c>
      <c r="S2640" t="n">
        <v>57.64</v>
      </c>
      <c r="T2640" t="n">
        <v>5286.12</v>
      </c>
      <c r="U2640" t="n">
        <v>0.8</v>
      </c>
      <c r="V2640" t="n">
        <v>0.88</v>
      </c>
      <c r="W2640" t="n">
        <v>6.82</v>
      </c>
      <c r="X2640" t="n">
        <v>0.32</v>
      </c>
      <c r="Y2640" t="n">
        <v>1</v>
      </c>
      <c r="Z2640" t="n">
        <v>10</v>
      </c>
    </row>
    <row r="2641">
      <c r="A2641" t="n">
        <v>104</v>
      </c>
      <c r="B2641" t="n">
        <v>130</v>
      </c>
      <c r="C2641" t="inlineStr">
        <is>
          <t xml:space="preserve">CONCLUIDO	</t>
        </is>
      </c>
      <c r="D2641" t="n">
        <v>3.6457</v>
      </c>
      <c r="E2641" t="n">
        <v>27.43</v>
      </c>
      <c r="F2641" t="n">
        <v>24.04</v>
      </c>
      <c r="G2641" t="n">
        <v>120.19</v>
      </c>
      <c r="H2641" t="n">
        <v>1.58</v>
      </c>
      <c r="I2641" t="n">
        <v>12</v>
      </c>
      <c r="J2641" t="n">
        <v>303.75</v>
      </c>
      <c r="K2641" t="n">
        <v>59.19</v>
      </c>
      <c r="L2641" t="n">
        <v>27</v>
      </c>
      <c r="M2641" t="n">
        <v>10</v>
      </c>
      <c r="N2641" t="n">
        <v>87.56</v>
      </c>
      <c r="O2641" t="n">
        <v>37697.16</v>
      </c>
      <c r="P2641" t="n">
        <v>395.26</v>
      </c>
      <c r="Q2641" t="n">
        <v>452.66</v>
      </c>
      <c r="R2641" t="n">
        <v>72.45</v>
      </c>
      <c r="S2641" t="n">
        <v>57.64</v>
      </c>
      <c r="T2641" t="n">
        <v>5305.02</v>
      </c>
      <c r="U2641" t="n">
        <v>0.8</v>
      </c>
      <c r="V2641" t="n">
        <v>0.88</v>
      </c>
      <c r="W2641" t="n">
        <v>6.82</v>
      </c>
      <c r="X2641" t="n">
        <v>0.31</v>
      </c>
      <c r="Y2641" t="n">
        <v>1</v>
      </c>
      <c r="Z2641" t="n">
        <v>10</v>
      </c>
    </row>
    <row r="2642">
      <c r="A2642" t="n">
        <v>105</v>
      </c>
      <c r="B2642" t="n">
        <v>130</v>
      </c>
      <c r="C2642" t="inlineStr">
        <is>
          <t xml:space="preserve">CONCLUIDO	</t>
        </is>
      </c>
      <c r="D2642" t="n">
        <v>3.6469</v>
      </c>
      <c r="E2642" t="n">
        <v>27.42</v>
      </c>
      <c r="F2642" t="n">
        <v>24.03</v>
      </c>
      <c r="G2642" t="n">
        <v>120.14</v>
      </c>
      <c r="H2642" t="n">
        <v>1.6</v>
      </c>
      <c r="I2642" t="n">
        <v>12</v>
      </c>
      <c r="J2642" t="n">
        <v>304.29</v>
      </c>
      <c r="K2642" t="n">
        <v>59.19</v>
      </c>
      <c r="L2642" t="n">
        <v>27.25</v>
      </c>
      <c r="M2642" t="n">
        <v>10</v>
      </c>
      <c r="N2642" t="n">
        <v>87.84</v>
      </c>
      <c r="O2642" t="n">
        <v>37762.92</v>
      </c>
      <c r="P2642" t="n">
        <v>395.25</v>
      </c>
      <c r="Q2642" t="n">
        <v>452.56</v>
      </c>
      <c r="R2642" t="n">
        <v>72.31</v>
      </c>
      <c r="S2642" t="n">
        <v>57.64</v>
      </c>
      <c r="T2642" t="n">
        <v>5235.45</v>
      </c>
      <c r="U2642" t="n">
        <v>0.8</v>
      </c>
      <c r="V2642" t="n">
        <v>0.88</v>
      </c>
      <c r="W2642" t="n">
        <v>6.81</v>
      </c>
      <c r="X2642" t="n">
        <v>0.3</v>
      </c>
      <c r="Y2642" t="n">
        <v>1</v>
      </c>
      <c r="Z2642" t="n">
        <v>10</v>
      </c>
    </row>
    <row r="2643">
      <c r="A2643" t="n">
        <v>106</v>
      </c>
      <c r="B2643" t="n">
        <v>130</v>
      </c>
      <c r="C2643" t="inlineStr">
        <is>
          <t xml:space="preserve">CONCLUIDO	</t>
        </is>
      </c>
      <c r="D2643" t="n">
        <v>3.6455</v>
      </c>
      <c r="E2643" t="n">
        <v>27.43</v>
      </c>
      <c r="F2643" t="n">
        <v>24.04</v>
      </c>
      <c r="G2643" t="n">
        <v>120.2</v>
      </c>
      <c r="H2643" t="n">
        <v>1.61</v>
      </c>
      <c r="I2643" t="n">
        <v>12</v>
      </c>
      <c r="J2643" t="n">
        <v>304.82</v>
      </c>
      <c r="K2643" t="n">
        <v>59.19</v>
      </c>
      <c r="L2643" t="n">
        <v>27.5</v>
      </c>
      <c r="M2643" t="n">
        <v>10</v>
      </c>
      <c r="N2643" t="n">
        <v>88.13</v>
      </c>
      <c r="O2643" t="n">
        <v>37828.81</v>
      </c>
      <c r="P2643" t="n">
        <v>395.08</v>
      </c>
      <c r="Q2643" t="n">
        <v>452.61</v>
      </c>
      <c r="R2643" t="n">
        <v>72.56999999999999</v>
      </c>
      <c r="S2643" t="n">
        <v>57.64</v>
      </c>
      <c r="T2643" t="n">
        <v>5362.84</v>
      </c>
      <c r="U2643" t="n">
        <v>0.79</v>
      </c>
      <c r="V2643" t="n">
        <v>0.88</v>
      </c>
      <c r="W2643" t="n">
        <v>6.81</v>
      </c>
      <c r="X2643" t="n">
        <v>0.31</v>
      </c>
      <c r="Y2643" t="n">
        <v>1</v>
      </c>
      <c r="Z2643" t="n">
        <v>10</v>
      </c>
    </row>
    <row r="2644">
      <c r="A2644" t="n">
        <v>107</v>
      </c>
      <c r="B2644" t="n">
        <v>130</v>
      </c>
      <c r="C2644" t="inlineStr">
        <is>
          <t xml:space="preserve">CONCLUIDO	</t>
        </is>
      </c>
      <c r="D2644" t="n">
        <v>3.6454</v>
      </c>
      <c r="E2644" t="n">
        <v>27.43</v>
      </c>
      <c r="F2644" t="n">
        <v>24.04</v>
      </c>
      <c r="G2644" t="n">
        <v>120.2</v>
      </c>
      <c r="H2644" t="n">
        <v>1.62</v>
      </c>
      <c r="I2644" t="n">
        <v>12</v>
      </c>
      <c r="J2644" t="n">
        <v>305.36</v>
      </c>
      <c r="K2644" t="n">
        <v>59.19</v>
      </c>
      <c r="L2644" t="n">
        <v>27.75</v>
      </c>
      <c r="M2644" t="n">
        <v>10</v>
      </c>
      <c r="N2644" t="n">
        <v>88.41</v>
      </c>
      <c r="O2644" t="n">
        <v>37894.82</v>
      </c>
      <c r="P2644" t="n">
        <v>394.73</v>
      </c>
      <c r="Q2644" t="n">
        <v>452.56</v>
      </c>
      <c r="R2644" t="n">
        <v>72.65000000000001</v>
      </c>
      <c r="S2644" t="n">
        <v>57.64</v>
      </c>
      <c r="T2644" t="n">
        <v>5403.28</v>
      </c>
      <c r="U2644" t="n">
        <v>0.79</v>
      </c>
      <c r="V2644" t="n">
        <v>0.88</v>
      </c>
      <c r="W2644" t="n">
        <v>6.81</v>
      </c>
      <c r="X2644" t="n">
        <v>0.32</v>
      </c>
      <c r="Y2644" t="n">
        <v>1</v>
      </c>
      <c r="Z2644" t="n">
        <v>10</v>
      </c>
    </row>
    <row r="2645">
      <c r="A2645" t="n">
        <v>108</v>
      </c>
      <c r="B2645" t="n">
        <v>130</v>
      </c>
      <c r="C2645" t="inlineStr">
        <is>
          <t xml:space="preserve">CONCLUIDO	</t>
        </is>
      </c>
      <c r="D2645" t="n">
        <v>3.6459</v>
      </c>
      <c r="E2645" t="n">
        <v>27.43</v>
      </c>
      <c r="F2645" t="n">
        <v>24.04</v>
      </c>
      <c r="G2645" t="n">
        <v>120.18</v>
      </c>
      <c r="H2645" t="n">
        <v>1.63</v>
      </c>
      <c r="I2645" t="n">
        <v>12</v>
      </c>
      <c r="J2645" t="n">
        <v>305.89</v>
      </c>
      <c r="K2645" t="n">
        <v>59.19</v>
      </c>
      <c r="L2645" t="n">
        <v>28</v>
      </c>
      <c r="M2645" t="n">
        <v>10</v>
      </c>
      <c r="N2645" t="n">
        <v>88.7</v>
      </c>
      <c r="O2645" t="n">
        <v>37960.95</v>
      </c>
      <c r="P2645" t="n">
        <v>394.18</v>
      </c>
      <c r="Q2645" t="n">
        <v>452.66</v>
      </c>
      <c r="R2645" t="n">
        <v>72.59</v>
      </c>
      <c r="S2645" t="n">
        <v>57.64</v>
      </c>
      <c r="T2645" t="n">
        <v>5370.77</v>
      </c>
      <c r="U2645" t="n">
        <v>0.79</v>
      </c>
      <c r="V2645" t="n">
        <v>0.88</v>
      </c>
      <c r="W2645" t="n">
        <v>6.81</v>
      </c>
      <c r="X2645" t="n">
        <v>0.31</v>
      </c>
      <c r="Y2645" t="n">
        <v>1</v>
      </c>
      <c r="Z2645" t="n">
        <v>10</v>
      </c>
    </row>
    <row r="2646">
      <c r="A2646" t="n">
        <v>109</v>
      </c>
      <c r="B2646" t="n">
        <v>130</v>
      </c>
      <c r="C2646" t="inlineStr">
        <is>
          <t xml:space="preserve">CONCLUIDO	</t>
        </is>
      </c>
      <c r="D2646" t="n">
        <v>3.6549</v>
      </c>
      <c r="E2646" t="n">
        <v>27.36</v>
      </c>
      <c r="F2646" t="n">
        <v>24.02</v>
      </c>
      <c r="G2646" t="n">
        <v>131</v>
      </c>
      <c r="H2646" t="n">
        <v>1.64</v>
      </c>
      <c r="I2646" t="n">
        <v>11</v>
      </c>
      <c r="J2646" t="n">
        <v>306.43</v>
      </c>
      <c r="K2646" t="n">
        <v>59.19</v>
      </c>
      <c r="L2646" t="n">
        <v>28.25</v>
      </c>
      <c r="M2646" t="n">
        <v>9</v>
      </c>
      <c r="N2646" t="n">
        <v>88.98999999999999</v>
      </c>
      <c r="O2646" t="n">
        <v>38027.2</v>
      </c>
      <c r="P2646" t="n">
        <v>393.79</v>
      </c>
      <c r="Q2646" t="n">
        <v>452.57</v>
      </c>
      <c r="R2646" t="n">
        <v>71.81</v>
      </c>
      <c r="S2646" t="n">
        <v>57.64</v>
      </c>
      <c r="T2646" t="n">
        <v>4989.68</v>
      </c>
      <c r="U2646" t="n">
        <v>0.8</v>
      </c>
      <c r="V2646" t="n">
        <v>0.88</v>
      </c>
      <c r="W2646" t="n">
        <v>6.81</v>
      </c>
      <c r="X2646" t="n">
        <v>0.29</v>
      </c>
      <c r="Y2646" t="n">
        <v>1</v>
      </c>
      <c r="Z2646" t="n">
        <v>10</v>
      </c>
    </row>
    <row r="2647">
      <c r="A2647" t="n">
        <v>110</v>
      </c>
      <c r="B2647" t="n">
        <v>130</v>
      </c>
      <c r="C2647" t="inlineStr">
        <is>
          <t xml:space="preserve">CONCLUIDO	</t>
        </is>
      </c>
      <c r="D2647" t="n">
        <v>3.6574</v>
      </c>
      <c r="E2647" t="n">
        <v>27.34</v>
      </c>
      <c r="F2647" t="n">
        <v>24</v>
      </c>
      <c r="G2647" t="n">
        <v>130.9</v>
      </c>
      <c r="H2647" t="n">
        <v>1.65</v>
      </c>
      <c r="I2647" t="n">
        <v>11</v>
      </c>
      <c r="J2647" t="n">
        <v>306.97</v>
      </c>
      <c r="K2647" t="n">
        <v>59.19</v>
      </c>
      <c r="L2647" t="n">
        <v>28.5</v>
      </c>
      <c r="M2647" t="n">
        <v>9</v>
      </c>
      <c r="N2647" t="n">
        <v>89.27</v>
      </c>
      <c r="O2647" t="n">
        <v>38093.58</v>
      </c>
      <c r="P2647" t="n">
        <v>393.74</v>
      </c>
      <c r="Q2647" t="n">
        <v>452.58</v>
      </c>
      <c r="R2647" t="n">
        <v>71.23</v>
      </c>
      <c r="S2647" t="n">
        <v>57.64</v>
      </c>
      <c r="T2647" t="n">
        <v>4699.98</v>
      </c>
      <c r="U2647" t="n">
        <v>0.8100000000000001</v>
      </c>
      <c r="V2647" t="n">
        <v>0.88</v>
      </c>
      <c r="W2647" t="n">
        <v>6.81</v>
      </c>
      <c r="X2647" t="n">
        <v>0.27</v>
      </c>
      <c r="Y2647" t="n">
        <v>1</v>
      </c>
      <c r="Z2647" t="n">
        <v>10</v>
      </c>
    </row>
    <row r="2648">
      <c r="A2648" t="n">
        <v>111</v>
      </c>
      <c r="B2648" t="n">
        <v>130</v>
      </c>
      <c r="C2648" t="inlineStr">
        <is>
          <t xml:space="preserve">CONCLUIDO	</t>
        </is>
      </c>
      <c r="D2648" t="n">
        <v>3.6569</v>
      </c>
      <c r="E2648" t="n">
        <v>27.35</v>
      </c>
      <c r="F2648" t="n">
        <v>24</v>
      </c>
      <c r="G2648" t="n">
        <v>130.92</v>
      </c>
      <c r="H2648" t="n">
        <v>1.67</v>
      </c>
      <c r="I2648" t="n">
        <v>11</v>
      </c>
      <c r="J2648" t="n">
        <v>307.51</v>
      </c>
      <c r="K2648" t="n">
        <v>59.19</v>
      </c>
      <c r="L2648" t="n">
        <v>28.75</v>
      </c>
      <c r="M2648" t="n">
        <v>9</v>
      </c>
      <c r="N2648" t="n">
        <v>89.56</v>
      </c>
      <c r="O2648" t="n">
        <v>38160.09</v>
      </c>
      <c r="P2648" t="n">
        <v>394.19</v>
      </c>
      <c r="Q2648" t="n">
        <v>452.56</v>
      </c>
      <c r="R2648" t="n">
        <v>71.34999999999999</v>
      </c>
      <c r="S2648" t="n">
        <v>57.64</v>
      </c>
      <c r="T2648" t="n">
        <v>4758.2</v>
      </c>
      <c r="U2648" t="n">
        <v>0.8100000000000001</v>
      </c>
      <c r="V2648" t="n">
        <v>0.88</v>
      </c>
      <c r="W2648" t="n">
        <v>6.81</v>
      </c>
      <c r="X2648" t="n">
        <v>0.28</v>
      </c>
      <c r="Y2648" t="n">
        <v>1</v>
      </c>
      <c r="Z2648" t="n">
        <v>10</v>
      </c>
    </row>
    <row r="2649">
      <c r="A2649" t="n">
        <v>112</v>
      </c>
      <c r="B2649" t="n">
        <v>130</v>
      </c>
      <c r="C2649" t="inlineStr">
        <is>
          <t xml:space="preserve">CONCLUIDO	</t>
        </is>
      </c>
      <c r="D2649" t="n">
        <v>3.6559</v>
      </c>
      <c r="E2649" t="n">
        <v>27.35</v>
      </c>
      <c r="F2649" t="n">
        <v>24.01</v>
      </c>
      <c r="G2649" t="n">
        <v>130.97</v>
      </c>
      <c r="H2649" t="n">
        <v>1.68</v>
      </c>
      <c r="I2649" t="n">
        <v>11</v>
      </c>
      <c r="J2649" t="n">
        <v>308.05</v>
      </c>
      <c r="K2649" t="n">
        <v>59.19</v>
      </c>
      <c r="L2649" t="n">
        <v>29</v>
      </c>
      <c r="M2649" t="n">
        <v>9</v>
      </c>
      <c r="N2649" t="n">
        <v>89.84999999999999</v>
      </c>
      <c r="O2649" t="n">
        <v>38226.72</v>
      </c>
      <c r="P2649" t="n">
        <v>394.52</v>
      </c>
      <c r="Q2649" t="n">
        <v>452.55</v>
      </c>
      <c r="R2649" t="n">
        <v>71.51000000000001</v>
      </c>
      <c r="S2649" t="n">
        <v>57.64</v>
      </c>
      <c r="T2649" t="n">
        <v>4837.32</v>
      </c>
      <c r="U2649" t="n">
        <v>0.8100000000000001</v>
      </c>
      <c r="V2649" t="n">
        <v>0.88</v>
      </c>
      <c r="W2649" t="n">
        <v>6.82</v>
      </c>
      <c r="X2649" t="n">
        <v>0.29</v>
      </c>
      <c r="Y2649" t="n">
        <v>1</v>
      </c>
      <c r="Z2649" t="n">
        <v>10</v>
      </c>
    </row>
    <row r="2650">
      <c r="A2650" t="n">
        <v>113</v>
      </c>
      <c r="B2650" t="n">
        <v>130</v>
      </c>
      <c r="C2650" t="inlineStr">
        <is>
          <t xml:space="preserve">CONCLUIDO	</t>
        </is>
      </c>
      <c r="D2650" t="n">
        <v>3.6566</v>
      </c>
      <c r="E2650" t="n">
        <v>27.35</v>
      </c>
      <c r="F2650" t="n">
        <v>24</v>
      </c>
      <c r="G2650" t="n">
        <v>130.93</v>
      </c>
      <c r="H2650" t="n">
        <v>1.69</v>
      </c>
      <c r="I2650" t="n">
        <v>11</v>
      </c>
      <c r="J2650" t="n">
        <v>308.59</v>
      </c>
      <c r="K2650" t="n">
        <v>59.19</v>
      </c>
      <c r="L2650" t="n">
        <v>29.25</v>
      </c>
      <c r="M2650" t="n">
        <v>9</v>
      </c>
      <c r="N2650" t="n">
        <v>90.14</v>
      </c>
      <c r="O2650" t="n">
        <v>38293.47</v>
      </c>
      <c r="P2650" t="n">
        <v>394.78</v>
      </c>
      <c r="Q2650" t="n">
        <v>452.59</v>
      </c>
      <c r="R2650" t="n">
        <v>71.47</v>
      </c>
      <c r="S2650" t="n">
        <v>57.64</v>
      </c>
      <c r="T2650" t="n">
        <v>4817.65</v>
      </c>
      <c r="U2650" t="n">
        <v>0.8100000000000001</v>
      </c>
      <c r="V2650" t="n">
        <v>0.88</v>
      </c>
      <c r="W2650" t="n">
        <v>6.81</v>
      </c>
      <c r="X2650" t="n">
        <v>0.28</v>
      </c>
      <c r="Y2650" t="n">
        <v>1</v>
      </c>
      <c r="Z2650" t="n">
        <v>10</v>
      </c>
    </row>
    <row r="2651">
      <c r="A2651" t="n">
        <v>114</v>
      </c>
      <c r="B2651" t="n">
        <v>130</v>
      </c>
      <c r="C2651" t="inlineStr">
        <is>
          <t xml:space="preserve">CONCLUIDO	</t>
        </is>
      </c>
      <c r="D2651" t="n">
        <v>3.6557</v>
      </c>
      <c r="E2651" t="n">
        <v>27.35</v>
      </c>
      <c r="F2651" t="n">
        <v>24.01</v>
      </c>
      <c r="G2651" t="n">
        <v>130.97</v>
      </c>
      <c r="H2651" t="n">
        <v>1.7</v>
      </c>
      <c r="I2651" t="n">
        <v>11</v>
      </c>
      <c r="J2651" t="n">
        <v>309.13</v>
      </c>
      <c r="K2651" t="n">
        <v>59.19</v>
      </c>
      <c r="L2651" t="n">
        <v>29.5</v>
      </c>
      <c r="M2651" t="n">
        <v>9</v>
      </c>
      <c r="N2651" t="n">
        <v>90.44</v>
      </c>
      <c r="O2651" t="n">
        <v>38360.36</v>
      </c>
      <c r="P2651" t="n">
        <v>395.17</v>
      </c>
      <c r="Q2651" t="n">
        <v>452.56</v>
      </c>
      <c r="R2651" t="n">
        <v>71.68000000000001</v>
      </c>
      <c r="S2651" t="n">
        <v>57.64</v>
      </c>
      <c r="T2651" t="n">
        <v>4920.89</v>
      </c>
      <c r="U2651" t="n">
        <v>0.8</v>
      </c>
      <c r="V2651" t="n">
        <v>0.88</v>
      </c>
      <c r="W2651" t="n">
        <v>6.81</v>
      </c>
      <c r="X2651" t="n">
        <v>0.29</v>
      </c>
      <c r="Y2651" t="n">
        <v>1</v>
      </c>
      <c r="Z2651" t="n">
        <v>10</v>
      </c>
    </row>
    <row r="2652">
      <c r="A2652" t="n">
        <v>115</v>
      </c>
      <c r="B2652" t="n">
        <v>130</v>
      </c>
      <c r="C2652" t="inlineStr">
        <is>
          <t xml:space="preserve">CONCLUIDO	</t>
        </is>
      </c>
      <c r="D2652" t="n">
        <v>3.6569</v>
      </c>
      <c r="E2652" t="n">
        <v>27.35</v>
      </c>
      <c r="F2652" t="n">
        <v>24</v>
      </c>
      <c r="G2652" t="n">
        <v>130.92</v>
      </c>
      <c r="H2652" t="n">
        <v>1.71</v>
      </c>
      <c r="I2652" t="n">
        <v>11</v>
      </c>
      <c r="J2652" t="n">
        <v>309.67</v>
      </c>
      <c r="K2652" t="n">
        <v>59.19</v>
      </c>
      <c r="L2652" t="n">
        <v>29.75</v>
      </c>
      <c r="M2652" t="n">
        <v>9</v>
      </c>
      <c r="N2652" t="n">
        <v>90.73</v>
      </c>
      <c r="O2652" t="n">
        <v>38427.37</v>
      </c>
      <c r="P2652" t="n">
        <v>394.9</v>
      </c>
      <c r="Q2652" t="n">
        <v>452.59</v>
      </c>
      <c r="R2652" t="n">
        <v>71.45999999999999</v>
      </c>
      <c r="S2652" t="n">
        <v>57.64</v>
      </c>
      <c r="T2652" t="n">
        <v>4812.41</v>
      </c>
      <c r="U2652" t="n">
        <v>0.8100000000000001</v>
      </c>
      <c r="V2652" t="n">
        <v>0.88</v>
      </c>
      <c r="W2652" t="n">
        <v>6.81</v>
      </c>
      <c r="X2652" t="n">
        <v>0.28</v>
      </c>
      <c r="Y2652" t="n">
        <v>1</v>
      </c>
      <c r="Z2652" t="n">
        <v>10</v>
      </c>
    </row>
    <row r="2653">
      <c r="A2653" t="n">
        <v>116</v>
      </c>
      <c r="B2653" t="n">
        <v>130</v>
      </c>
      <c r="C2653" t="inlineStr">
        <is>
          <t xml:space="preserve">CONCLUIDO	</t>
        </is>
      </c>
      <c r="D2653" t="n">
        <v>3.6547</v>
      </c>
      <c r="E2653" t="n">
        <v>27.36</v>
      </c>
      <c r="F2653" t="n">
        <v>24.02</v>
      </c>
      <c r="G2653" t="n">
        <v>131.01</v>
      </c>
      <c r="H2653" t="n">
        <v>1.72</v>
      </c>
      <c r="I2653" t="n">
        <v>11</v>
      </c>
      <c r="J2653" t="n">
        <v>310.22</v>
      </c>
      <c r="K2653" t="n">
        <v>59.19</v>
      </c>
      <c r="L2653" t="n">
        <v>30</v>
      </c>
      <c r="M2653" t="n">
        <v>9</v>
      </c>
      <c r="N2653" t="n">
        <v>91.02</v>
      </c>
      <c r="O2653" t="n">
        <v>38494.52</v>
      </c>
      <c r="P2653" t="n">
        <v>395.01</v>
      </c>
      <c r="Q2653" t="n">
        <v>452.55</v>
      </c>
      <c r="R2653" t="n">
        <v>71.89</v>
      </c>
      <c r="S2653" t="n">
        <v>57.64</v>
      </c>
      <c r="T2653" t="n">
        <v>5027.3</v>
      </c>
      <c r="U2653" t="n">
        <v>0.8</v>
      </c>
      <c r="V2653" t="n">
        <v>0.88</v>
      </c>
      <c r="W2653" t="n">
        <v>6.82</v>
      </c>
      <c r="X2653" t="n">
        <v>0.3</v>
      </c>
      <c r="Y2653" t="n">
        <v>1</v>
      </c>
      <c r="Z2653" t="n">
        <v>10</v>
      </c>
    </row>
    <row r="2654">
      <c r="A2654" t="n">
        <v>117</v>
      </c>
      <c r="B2654" t="n">
        <v>130</v>
      </c>
      <c r="C2654" t="inlineStr">
        <is>
          <t xml:space="preserve">CONCLUIDO	</t>
        </is>
      </c>
      <c r="D2654" t="n">
        <v>3.6567</v>
      </c>
      <c r="E2654" t="n">
        <v>27.35</v>
      </c>
      <c r="F2654" t="n">
        <v>24</v>
      </c>
      <c r="G2654" t="n">
        <v>130.93</v>
      </c>
      <c r="H2654" t="n">
        <v>1.73</v>
      </c>
      <c r="I2654" t="n">
        <v>11</v>
      </c>
      <c r="J2654" t="n">
        <v>310.76</v>
      </c>
      <c r="K2654" t="n">
        <v>59.19</v>
      </c>
      <c r="L2654" t="n">
        <v>30.25</v>
      </c>
      <c r="M2654" t="n">
        <v>9</v>
      </c>
      <c r="N2654" t="n">
        <v>91.31999999999999</v>
      </c>
      <c r="O2654" t="n">
        <v>38561.79</v>
      </c>
      <c r="P2654" t="n">
        <v>395.12</v>
      </c>
      <c r="Q2654" t="n">
        <v>452.56</v>
      </c>
      <c r="R2654" t="n">
        <v>71.45</v>
      </c>
      <c r="S2654" t="n">
        <v>57.64</v>
      </c>
      <c r="T2654" t="n">
        <v>4809.99</v>
      </c>
      <c r="U2654" t="n">
        <v>0.8100000000000001</v>
      </c>
      <c r="V2654" t="n">
        <v>0.88</v>
      </c>
      <c r="W2654" t="n">
        <v>6.81</v>
      </c>
      <c r="X2654" t="n">
        <v>0.28</v>
      </c>
      <c r="Y2654" t="n">
        <v>1</v>
      </c>
      <c r="Z2654" t="n">
        <v>10</v>
      </c>
    </row>
    <row r="2655">
      <c r="A2655" t="n">
        <v>118</v>
      </c>
      <c r="B2655" t="n">
        <v>130</v>
      </c>
      <c r="C2655" t="inlineStr">
        <is>
          <t xml:space="preserve">CONCLUIDO	</t>
        </is>
      </c>
      <c r="D2655" t="n">
        <v>3.6579</v>
      </c>
      <c r="E2655" t="n">
        <v>27.34</v>
      </c>
      <c r="F2655" t="n">
        <v>24</v>
      </c>
      <c r="G2655" t="n">
        <v>130.88</v>
      </c>
      <c r="H2655" t="n">
        <v>1.75</v>
      </c>
      <c r="I2655" t="n">
        <v>11</v>
      </c>
      <c r="J2655" t="n">
        <v>311.31</v>
      </c>
      <c r="K2655" t="n">
        <v>59.19</v>
      </c>
      <c r="L2655" t="n">
        <v>30.5</v>
      </c>
      <c r="M2655" t="n">
        <v>9</v>
      </c>
      <c r="N2655" t="n">
        <v>91.62</v>
      </c>
      <c r="O2655" t="n">
        <v>38629.19</v>
      </c>
      <c r="P2655" t="n">
        <v>394.78</v>
      </c>
      <c r="Q2655" t="n">
        <v>452.55</v>
      </c>
      <c r="R2655" t="n">
        <v>71.22</v>
      </c>
      <c r="S2655" t="n">
        <v>57.64</v>
      </c>
      <c r="T2655" t="n">
        <v>4692.4</v>
      </c>
      <c r="U2655" t="n">
        <v>0.8100000000000001</v>
      </c>
      <c r="V2655" t="n">
        <v>0.88</v>
      </c>
      <c r="W2655" t="n">
        <v>6.81</v>
      </c>
      <c r="X2655" t="n">
        <v>0.27</v>
      </c>
      <c r="Y2655" t="n">
        <v>1</v>
      </c>
      <c r="Z2655" t="n">
        <v>10</v>
      </c>
    </row>
    <row r="2656">
      <c r="A2656" t="n">
        <v>119</v>
      </c>
      <c r="B2656" t="n">
        <v>130</v>
      </c>
      <c r="C2656" t="inlineStr">
        <is>
          <t xml:space="preserve">CONCLUIDO	</t>
        </is>
      </c>
      <c r="D2656" t="n">
        <v>3.6552</v>
      </c>
      <c r="E2656" t="n">
        <v>27.36</v>
      </c>
      <c r="F2656" t="n">
        <v>24.02</v>
      </c>
      <c r="G2656" t="n">
        <v>130.99</v>
      </c>
      <c r="H2656" t="n">
        <v>1.76</v>
      </c>
      <c r="I2656" t="n">
        <v>11</v>
      </c>
      <c r="J2656" t="n">
        <v>311.86</v>
      </c>
      <c r="K2656" t="n">
        <v>59.19</v>
      </c>
      <c r="L2656" t="n">
        <v>30.75</v>
      </c>
      <c r="M2656" t="n">
        <v>9</v>
      </c>
      <c r="N2656" t="n">
        <v>91.91</v>
      </c>
      <c r="O2656" t="n">
        <v>38696.85</v>
      </c>
      <c r="P2656" t="n">
        <v>394.93</v>
      </c>
      <c r="Q2656" t="n">
        <v>452.59</v>
      </c>
      <c r="R2656" t="n">
        <v>71.72</v>
      </c>
      <c r="S2656" t="n">
        <v>57.64</v>
      </c>
      <c r="T2656" t="n">
        <v>4944.19</v>
      </c>
      <c r="U2656" t="n">
        <v>0.8</v>
      </c>
      <c r="V2656" t="n">
        <v>0.88</v>
      </c>
      <c r="W2656" t="n">
        <v>6.82</v>
      </c>
      <c r="X2656" t="n">
        <v>0.29</v>
      </c>
      <c r="Y2656" t="n">
        <v>1</v>
      </c>
      <c r="Z2656" t="n">
        <v>10</v>
      </c>
    </row>
    <row r="2657">
      <c r="A2657" t="n">
        <v>120</v>
      </c>
      <c r="B2657" t="n">
        <v>130</v>
      </c>
      <c r="C2657" t="inlineStr">
        <is>
          <t xml:space="preserve">CONCLUIDO	</t>
        </is>
      </c>
      <c r="D2657" t="n">
        <v>3.657</v>
      </c>
      <c r="E2657" t="n">
        <v>27.34</v>
      </c>
      <c r="F2657" t="n">
        <v>24</v>
      </c>
      <c r="G2657" t="n">
        <v>130.92</v>
      </c>
      <c r="H2657" t="n">
        <v>1.77</v>
      </c>
      <c r="I2657" t="n">
        <v>11</v>
      </c>
      <c r="J2657" t="n">
        <v>312.41</v>
      </c>
      <c r="K2657" t="n">
        <v>59.19</v>
      </c>
      <c r="L2657" t="n">
        <v>31</v>
      </c>
      <c r="M2657" t="n">
        <v>9</v>
      </c>
      <c r="N2657" t="n">
        <v>92.20999999999999</v>
      </c>
      <c r="O2657" t="n">
        <v>38764.53</v>
      </c>
      <c r="P2657" t="n">
        <v>394</v>
      </c>
      <c r="Q2657" t="n">
        <v>452.56</v>
      </c>
      <c r="R2657" t="n">
        <v>71.5</v>
      </c>
      <c r="S2657" t="n">
        <v>57.64</v>
      </c>
      <c r="T2657" t="n">
        <v>4833.9</v>
      </c>
      <c r="U2657" t="n">
        <v>0.8100000000000001</v>
      </c>
      <c r="V2657" t="n">
        <v>0.88</v>
      </c>
      <c r="W2657" t="n">
        <v>6.81</v>
      </c>
      <c r="X2657" t="n">
        <v>0.28</v>
      </c>
      <c r="Y2657" t="n">
        <v>1</v>
      </c>
      <c r="Z2657" t="n">
        <v>10</v>
      </c>
    </row>
    <row r="2658">
      <c r="A2658" t="n">
        <v>121</v>
      </c>
      <c r="B2658" t="n">
        <v>130</v>
      </c>
      <c r="C2658" t="inlineStr">
        <is>
          <t xml:space="preserve">CONCLUIDO	</t>
        </is>
      </c>
      <c r="D2658" t="n">
        <v>3.6673</v>
      </c>
      <c r="E2658" t="n">
        <v>27.27</v>
      </c>
      <c r="F2658" t="n">
        <v>23.97</v>
      </c>
      <c r="G2658" t="n">
        <v>143.84</v>
      </c>
      <c r="H2658" t="n">
        <v>1.78</v>
      </c>
      <c r="I2658" t="n">
        <v>10</v>
      </c>
      <c r="J2658" t="n">
        <v>312.96</v>
      </c>
      <c r="K2658" t="n">
        <v>59.19</v>
      </c>
      <c r="L2658" t="n">
        <v>31.25</v>
      </c>
      <c r="M2658" t="n">
        <v>8</v>
      </c>
      <c r="N2658" t="n">
        <v>92.51000000000001</v>
      </c>
      <c r="O2658" t="n">
        <v>38832.33</v>
      </c>
      <c r="P2658" t="n">
        <v>393.01</v>
      </c>
      <c r="Q2658" t="n">
        <v>452.56</v>
      </c>
      <c r="R2658" t="n">
        <v>70.43000000000001</v>
      </c>
      <c r="S2658" t="n">
        <v>57.64</v>
      </c>
      <c r="T2658" t="n">
        <v>4302.07</v>
      </c>
      <c r="U2658" t="n">
        <v>0.82</v>
      </c>
      <c r="V2658" t="n">
        <v>0.88</v>
      </c>
      <c r="W2658" t="n">
        <v>6.81</v>
      </c>
      <c r="X2658" t="n">
        <v>0.25</v>
      </c>
      <c r="Y2658" t="n">
        <v>1</v>
      </c>
      <c r="Z2658" t="n">
        <v>10</v>
      </c>
    </row>
    <row r="2659">
      <c r="A2659" t="n">
        <v>122</v>
      </c>
      <c r="B2659" t="n">
        <v>130</v>
      </c>
      <c r="C2659" t="inlineStr">
        <is>
          <t xml:space="preserve">CONCLUIDO	</t>
        </is>
      </c>
      <c r="D2659" t="n">
        <v>3.6652</v>
      </c>
      <c r="E2659" t="n">
        <v>27.28</v>
      </c>
      <c r="F2659" t="n">
        <v>23.99</v>
      </c>
      <c r="G2659" t="n">
        <v>143.94</v>
      </c>
      <c r="H2659" t="n">
        <v>1.79</v>
      </c>
      <c r="I2659" t="n">
        <v>10</v>
      </c>
      <c r="J2659" t="n">
        <v>313.51</v>
      </c>
      <c r="K2659" t="n">
        <v>59.19</v>
      </c>
      <c r="L2659" t="n">
        <v>31.5</v>
      </c>
      <c r="M2659" t="n">
        <v>8</v>
      </c>
      <c r="N2659" t="n">
        <v>92.81</v>
      </c>
      <c r="O2659" t="n">
        <v>38900.27</v>
      </c>
      <c r="P2659" t="n">
        <v>393.75</v>
      </c>
      <c r="Q2659" t="n">
        <v>452.57</v>
      </c>
      <c r="R2659" t="n">
        <v>70.93000000000001</v>
      </c>
      <c r="S2659" t="n">
        <v>57.64</v>
      </c>
      <c r="T2659" t="n">
        <v>4552.7</v>
      </c>
      <c r="U2659" t="n">
        <v>0.8100000000000001</v>
      </c>
      <c r="V2659" t="n">
        <v>0.88</v>
      </c>
      <c r="W2659" t="n">
        <v>6.81</v>
      </c>
      <c r="X2659" t="n">
        <v>0.27</v>
      </c>
      <c r="Y2659" t="n">
        <v>1</v>
      </c>
      <c r="Z2659" t="n">
        <v>10</v>
      </c>
    </row>
    <row r="2660">
      <c r="A2660" t="n">
        <v>123</v>
      </c>
      <c r="B2660" t="n">
        <v>130</v>
      </c>
      <c r="C2660" t="inlineStr">
        <is>
          <t xml:space="preserve">CONCLUIDO	</t>
        </is>
      </c>
      <c r="D2660" t="n">
        <v>3.666</v>
      </c>
      <c r="E2660" t="n">
        <v>27.28</v>
      </c>
      <c r="F2660" t="n">
        <v>23.98</v>
      </c>
      <c r="G2660" t="n">
        <v>143.91</v>
      </c>
      <c r="H2660" t="n">
        <v>1.8</v>
      </c>
      <c r="I2660" t="n">
        <v>10</v>
      </c>
      <c r="J2660" t="n">
        <v>314.06</v>
      </c>
      <c r="K2660" t="n">
        <v>59.19</v>
      </c>
      <c r="L2660" t="n">
        <v>31.75</v>
      </c>
      <c r="M2660" t="n">
        <v>8</v>
      </c>
      <c r="N2660" t="n">
        <v>93.12</v>
      </c>
      <c r="O2660" t="n">
        <v>38968.34</v>
      </c>
      <c r="P2660" t="n">
        <v>393.98</v>
      </c>
      <c r="Q2660" t="n">
        <v>452.55</v>
      </c>
      <c r="R2660" t="n">
        <v>70.79000000000001</v>
      </c>
      <c r="S2660" t="n">
        <v>57.64</v>
      </c>
      <c r="T2660" t="n">
        <v>4484.84</v>
      </c>
      <c r="U2660" t="n">
        <v>0.8100000000000001</v>
      </c>
      <c r="V2660" t="n">
        <v>0.88</v>
      </c>
      <c r="W2660" t="n">
        <v>6.81</v>
      </c>
      <c r="X2660" t="n">
        <v>0.26</v>
      </c>
      <c r="Y2660" t="n">
        <v>1</v>
      </c>
      <c r="Z2660" t="n">
        <v>10</v>
      </c>
    </row>
    <row r="2661">
      <c r="A2661" t="n">
        <v>124</v>
      </c>
      <c r="B2661" t="n">
        <v>130</v>
      </c>
      <c r="C2661" t="inlineStr">
        <is>
          <t xml:space="preserve">CONCLUIDO	</t>
        </is>
      </c>
      <c r="D2661" t="n">
        <v>3.6682</v>
      </c>
      <c r="E2661" t="n">
        <v>27.26</v>
      </c>
      <c r="F2661" t="n">
        <v>23.97</v>
      </c>
      <c r="G2661" t="n">
        <v>143.81</v>
      </c>
      <c r="H2661" t="n">
        <v>1.81</v>
      </c>
      <c r="I2661" t="n">
        <v>10</v>
      </c>
      <c r="J2661" t="n">
        <v>314.61</v>
      </c>
      <c r="K2661" t="n">
        <v>59.19</v>
      </c>
      <c r="L2661" t="n">
        <v>32</v>
      </c>
      <c r="M2661" t="n">
        <v>8</v>
      </c>
      <c r="N2661" t="n">
        <v>93.42</v>
      </c>
      <c r="O2661" t="n">
        <v>39036.55</v>
      </c>
      <c r="P2661" t="n">
        <v>394.07</v>
      </c>
      <c r="Q2661" t="n">
        <v>452.55</v>
      </c>
      <c r="R2661" t="n">
        <v>70.16</v>
      </c>
      <c r="S2661" t="n">
        <v>57.64</v>
      </c>
      <c r="T2661" t="n">
        <v>4169.61</v>
      </c>
      <c r="U2661" t="n">
        <v>0.82</v>
      </c>
      <c r="V2661" t="n">
        <v>0.88</v>
      </c>
      <c r="W2661" t="n">
        <v>6.81</v>
      </c>
      <c r="X2661" t="n">
        <v>0.24</v>
      </c>
      <c r="Y2661" t="n">
        <v>1</v>
      </c>
      <c r="Z2661" t="n">
        <v>10</v>
      </c>
    </row>
    <row r="2662">
      <c r="A2662" t="n">
        <v>125</v>
      </c>
      <c r="B2662" t="n">
        <v>130</v>
      </c>
      <c r="C2662" t="inlineStr">
        <is>
          <t xml:space="preserve">CONCLUIDO	</t>
        </is>
      </c>
      <c r="D2662" t="n">
        <v>3.666</v>
      </c>
      <c r="E2662" t="n">
        <v>27.28</v>
      </c>
      <c r="F2662" t="n">
        <v>23.98</v>
      </c>
      <c r="G2662" t="n">
        <v>143.91</v>
      </c>
      <c r="H2662" t="n">
        <v>1.82</v>
      </c>
      <c r="I2662" t="n">
        <v>10</v>
      </c>
      <c r="J2662" t="n">
        <v>315.17</v>
      </c>
      <c r="K2662" t="n">
        <v>59.19</v>
      </c>
      <c r="L2662" t="n">
        <v>32.25</v>
      </c>
      <c r="M2662" t="n">
        <v>8</v>
      </c>
      <c r="N2662" t="n">
        <v>93.72</v>
      </c>
      <c r="O2662" t="n">
        <v>39104.89</v>
      </c>
      <c r="P2662" t="n">
        <v>394.61</v>
      </c>
      <c r="Q2662" t="n">
        <v>452.62</v>
      </c>
      <c r="R2662" t="n">
        <v>70.72</v>
      </c>
      <c r="S2662" t="n">
        <v>57.64</v>
      </c>
      <c r="T2662" t="n">
        <v>4447.93</v>
      </c>
      <c r="U2662" t="n">
        <v>0.82</v>
      </c>
      <c r="V2662" t="n">
        <v>0.88</v>
      </c>
      <c r="W2662" t="n">
        <v>6.81</v>
      </c>
      <c r="X2662" t="n">
        <v>0.26</v>
      </c>
      <c r="Y2662" t="n">
        <v>1</v>
      </c>
      <c r="Z2662" t="n">
        <v>10</v>
      </c>
    </row>
    <row r="2663">
      <c r="A2663" t="n">
        <v>126</v>
      </c>
      <c r="B2663" t="n">
        <v>130</v>
      </c>
      <c r="C2663" t="inlineStr">
        <is>
          <t xml:space="preserve">CONCLUIDO	</t>
        </is>
      </c>
      <c r="D2663" t="n">
        <v>3.6657</v>
      </c>
      <c r="E2663" t="n">
        <v>27.28</v>
      </c>
      <c r="F2663" t="n">
        <v>23.99</v>
      </c>
      <c r="G2663" t="n">
        <v>143.91</v>
      </c>
      <c r="H2663" t="n">
        <v>1.83</v>
      </c>
      <c r="I2663" t="n">
        <v>10</v>
      </c>
      <c r="J2663" t="n">
        <v>315.72</v>
      </c>
      <c r="K2663" t="n">
        <v>59.19</v>
      </c>
      <c r="L2663" t="n">
        <v>32.5</v>
      </c>
      <c r="M2663" t="n">
        <v>8</v>
      </c>
      <c r="N2663" t="n">
        <v>94.03</v>
      </c>
      <c r="O2663" t="n">
        <v>39173.37</v>
      </c>
      <c r="P2663" t="n">
        <v>394.7</v>
      </c>
      <c r="Q2663" t="n">
        <v>452.59</v>
      </c>
      <c r="R2663" t="n">
        <v>70.87</v>
      </c>
      <c r="S2663" t="n">
        <v>57.64</v>
      </c>
      <c r="T2663" t="n">
        <v>4523.08</v>
      </c>
      <c r="U2663" t="n">
        <v>0.8100000000000001</v>
      </c>
      <c r="V2663" t="n">
        <v>0.88</v>
      </c>
      <c r="W2663" t="n">
        <v>6.81</v>
      </c>
      <c r="X2663" t="n">
        <v>0.26</v>
      </c>
      <c r="Y2663" t="n">
        <v>1</v>
      </c>
      <c r="Z2663" t="n">
        <v>10</v>
      </c>
    </row>
    <row r="2664">
      <c r="A2664" t="n">
        <v>127</v>
      </c>
      <c r="B2664" t="n">
        <v>130</v>
      </c>
      <c r="C2664" t="inlineStr">
        <is>
          <t xml:space="preserve">CONCLUIDO	</t>
        </is>
      </c>
      <c r="D2664" t="n">
        <v>3.6657</v>
      </c>
      <c r="E2664" t="n">
        <v>27.28</v>
      </c>
      <c r="F2664" t="n">
        <v>23.99</v>
      </c>
      <c r="G2664" t="n">
        <v>143.91</v>
      </c>
      <c r="H2664" t="n">
        <v>1.84</v>
      </c>
      <c r="I2664" t="n">
        <v>10</v>
      </c>
      <c r="J2664" t="n">
        <v>316.28</v>
      </c>
      <c r="K2664" t="n">
        <v>59.19</v>
      </c>
      <c r="L2664" t="n">
        <v>32.75</v>
      </c>
      <c r="M2664" t="n">
        <v>8</v>
      </c>
      <c r="N2664" t="n">
        <v>94.33</v>
      </c>
      <c r="O2664" t="n">
        <v>39241.99</v>
      </c>
      <c r="P2664" t="n">
        <v>395.03</v>
      </c>
      <c r="Q2664" t="n">
        <v>452.55</v>
      </c>
      <c r="R2664" t="n">
        <v>70.8</v>
      </c>
      <c r="S2664" t="n">
        <v>57.64</v>
      </c>
      <c r="T2664" t="n">
        <v>4490.41</v>
      </c>
      <c r="U2664" t="n">
        <v>0.8100000000000001</v>
      </c>
      <c r="V2664" t="n">
        <v>0.88</v>
      </c>
      <c r="W2664" t="n">
        <v>6.81</v>
      </c>
      <c r="X2664" t="n">
        <v>0.26</v>
      </c>
      <c r="Y2664" t="n">
        <v>1</v>
      </c>
      <c r="Z2664" t="n">
        <v>10</v>
      </c>
    </row>
    <row r="2665">
      <c r="A2665" t="n">
        <v>128</v>
      </c>
      <c r="B2665" t="n">
        <v>130</v>
      </c>
      <c r="C2665" t="inlineStr">
        <is>
          <t xml:space="preserve">CONCLUIDO	</t>
        </is>
      </c>
      <c r="D2665" t="n">
        <v>3.6661</v>
      </c>
      <c r="E2665" t="n">
        <v>27.28</v>
      </c>
      <c r="F2665" t="n">
        <v>23.98</v>
      </c>
      <c r="G2665" t="n">
        <v>143.9</v>
      </c>
      <c r="H2665" t="n">
        <v>1.86</v>
      </c>
      <c r="I2665" t="n">
        <v>10</v>
      </c>
      <c r="J2665" t="n">
        <v>316.84</v>
      </c>
      <c r="K2665" t="n">
        <v>59.19</v>
      </c>
      <c r="L2665" t="n">
        <v>33</v>
      </c>
      <c r="M2665" t="n">
        <v>8</v>
      </c>
      <c r="N2665" t="n">
        <v>94.64</v>
      </c>
      <c r="O2665" t="n">
        <v>39310.75</v>
      </c>
      <c r="P2665" t="n">
        <v>395.14</v>
      </c>
      <c r="Q2665" t="n">
        <v>452.62</v>
      </c>
      <c r="R2665" t="n">
        <v>70.67</v>
      </c>
      <c r="S2665" t="n">
        <v>57.64</v>
      </c>
      <c r="T2665" t="n">
        <v>4422.06</v>
      </c>
      <c r="U2665" t="n">
        <v>0.82</v>
      </c>
      <c r="V2665" t="n">
        <v>0.88</v>
      </c>
      <c r="W2665" t="n">
        <v>6.81</v>
      </c>
      <c r="X2665" t="n">
        <v>0.26</v>
      </c>
      <c r="Y2665" t="n">
        <v>1</v>
      </c>
      <c r="Z2665" t="n">
        <v>10</v>
      </c>
    </row>
    <row r="2666">
      <c r="A2666" t="n">
        <v>129</v>
      </c>
      <c r="B2666" t="n">
        <v>130</v>
      </c>
      <c r="C2666" t="inlineStr">
        <is>
          <t xml:space="preserve">CONCLUIDO	</t>
        </is>
      </c>
      <c r="D2666" t="n">
        <v>3.6673</v>
      </c>
      <c r="E2666" t="n">
        <v>27.27</v>
      </c>
      <c r="F2666" t="n">
        <v>23.97</v>
      </c>
      <c r="G2666" t="n">
        <v>143.84</v>
      </c>
      <c r="H2666" t="n">
        <v>1.87</v>
      </c>
      <c r="I2666" t="n">
        <v>10</v>
      </c>
      <c r="J2666" t="n">
        <v>317.39</v>
      </c>
      <c r="K2666" t="n">
        <v>59.19</v>
      </c>
      <c r="L2666" t="n">
        <v>33.25</v>
      </c>
      <c r="M2666" t="n">
        <v>8</v>
      </c>
      <c r="N2666" t="n">
        <v>94.95</v>
      </c>
      <c r="O2666" t="n">
        <v>39379.65</v>
      </c>
      <c r="P2666" t="n">
        <v>394.95</v>
      </c>
      <c r="Q2666" t="n">
        <v>452.58</v>
      </c>
      <c r="R2666" t="n">
        <v>70.48999999999999</v>
      </c>
      <c r="S2666" t="n">
        <v>57.64</v>
      </c>
      <c r="T2666" t="n">
        <v>4331.18</v>
      </c>
      <c r="U2666" t="n">
        <v>0.82</v>
      </c>
      <c r="V2666" t="n">
        <v>0.88</v>
      </c>
      <c r="W2666" t="n">
        <v>6.81</v>
      </c>
      <c r="X2666" t="n">
        <v>0.25</v>
      </c>
      <c r="Y2666" t="n">
        <v>1</v>
      </c>
      <c r="Z2666" t="n">
        <v>10</v>
      </c>
    </row>
    <row r="2667">
      <c r="A2667" t="n">
        <v>130</v>
      </c>
      <c r="B2667" t="n">
        <v>130</v>
      </c>
      <c r="C2667" t="inlineStr">
        <is>
          <t xml:space="preserve">CONCLUIDO	</t>
        </is>
      </c>
      <c r="D2667" t="n">
        <v>3.6661</v>
      </c>
      <c r="E2667" t="n">
        <v>27.28</v>
      </c>
      <c r="F2667" t="n">
        <v>23.98</v>
      </c>
      <c r="G2667" t="n">
        <v>143.9</v>
      </c>
      <c r="H2667" t="n">
        <v>1.88</v>
      </c>
      <c r="I2667" t="n">
        <v>10</v>
      </c>
      <c r="J2667" t="n">
        <v>317.95</v>
      </c>
      <c r="K2667" t="n">
        <v>59.19</v>
      </c>
      <c r="L2667" t="n">
        <v>33.5</v>
      </c>
      <c r="M2667" t="n">
        <v>8</v>
      </c>
      <c r="N2667" t="n">
        <v>95.26000000000001</v>
      </c>
      <c r="O2667" t="n">
        <v>39448.69</v>
      </c>
      <c r="P2667" t="n">
        <v>395.12</v>
      </c>
      <c r="Q2667" t="n">
        <v>452.65</v>
      </c>
      <c r="R2667" t="n">
        <v>70.69</v>
      </c>
      <c r="S2667" t="n">
        <v>57.64</v>
      </c>
      <c r="T2667" t="n">
        <v>4434.11</v>
      </c>
      <c r="U2667" t="n">
        <v>0.82</v>
      </c>
      <c r="V2667" t="n">
        <v>0.88</v>
      </c>
      <c r="W2667" t="n">
        <v>6.81</v>
      </c>
      <c r="X2667" t="n">
        <v>0.26</v>
      </c>
      <c r="Y2667" t="n">
        <v>1</v>
      </c>
      <c r="Z2667" t="n">
        <v>10</v>
      </c>
    </row>
    <row r="2668">
      <c r="A2668" t="n">
        <v>131</v>
      </c>
      <c r="B2668" t="n">
        <v>130</v>
      </c>
      <c r="C2668" t="inlineStr">
        <is>
          <t xml:space="preserve">CONCLUIDO	</t>
        </is>
      </c>
      <c r="D2668" t="n">
        <v>3.6648</v>
      </c>
      <c r="E2668" t="n">
        <v>27.29</v>
      </c>
      <c r="F2668" t="n">
        <v>23.99</v>
      </c>
      <c r="G2668" t="n">
        <v>143.95</v>
      </c>
      <c r="H2668" t="n">
        <v>1.89</v>
      </c>
      <c r="I2668" t="n">
        <v>10</v>
      </c>
      <c r="J2668" t="n">
        <v>318.52</v>
      </c>
      <c r="K2668" t="n">
        <v>59.19</v>
      </c>
      <c r="L2668" t="n">
        <v>33.75</v>
      </c>
      <c r="M2668" t="n">
        <v>8</v>
      </c>
      <c r="N2668" t="n">
        <v>95.56999999999999</v>
      </c>
      <c r="O2668" t="n">
        <v>39517.87</v>
      </c>
      <c r="P2668" t="n">
        <v>395.29</v>
      </c>
      <c r="Q2668" t="n">
        <v>452.55</v>
      </c>
      <c r="R2668" t="n">
        <v>71.12</v>
      </c>
      <c r="S2668" t="n">
        <v>57.64</v>
      </c>
      <c r="T2668" t="n">
        <v>4645.92</v>
      </c>
      <c r="U2668" t="n">
        <v>0.8100000000000001</v>
      </c>
      <c r="V2668" t="n">
        <v>0.88</v>
      </c>
      <c r="W2668" t="n">
        <v>6.81</v>
      </c>
      <c r="X2668" t="n">
        <v>0.27</v>
      </c>
      <c r="Y2668" t="n">
        <v>1</v>
      </c>
      <c r="Z2668" t="n">
        <v>10</v>
      </c>
    </row>
    <row r="2669">
      <c r="A2669" t="n">
        <v>132</v>
      </c>
      <c r="B2669" t="n">
        <v>130</v>
      </c>
      <c r="C2669" t="inlineStr">
        <is>
          <t xml:space="preserve">CONCLUIDO	</t>
        </is>
      </c>
      <c r="D2669" t="n">
        <v>3.6657</v>
      </c>
      <c r="E2669" t="n">
        <v>27.28</v>
      </c>
      <c r="F2669" t="n">
        <v>23.99</v>
      </c>
      <c r="G2669" t="n">
        <v>143.92</v>
      </c>
      <c r="H2669" t="n">
        <v>1.9</v>
      </c>
      <c r="I2669" t="n">
        <v>10</v>
      </c>
      <c r="J2669" t="n">
        <v>319.08</v>
      </c>
      <c r="K2669" t="n">
        <v>59.19</v>
      </c>
      <c r="L2669" t="n">
        <v>34</v>
      </c>
      <c r="M2669" t="n">
        <v>8</v>
      </c>
      <c r="N2669" t="n">
        <v>95.88</v>
      </c>
      <c r="O2669" t="n">
        <v>39587.19</v>
      </c>
      <c r="P2669" t="n">
        <v>395.06</v>
      </c>
      <c r="Q2669" t="n">
        <v>452.56</v>
      </c>
      <c r="R2669" t="n">
        <v>70.84999999999999</v>
      </c>
      <c r="S2669" t="n">
        <v>57.64</v>
      </c>
      <c r="T2669" t="n">
        <v>4514.89</v>
      </c>
      <c r="U2669" t="n">
        <v>0.8100000000000001</v>
      </c>
      <c r="V2669" t="n">
        <v>0.88</v>
      </c>
      <c r="W2669" t="n">
        <v>6.81</v>
      </c>
      <c r="X2669" t="n">
        <v>0.26</v>
      </c>
      <c r="Y2669" t="n">
        <v>1</v>
      </c>
      <c r="Z2669" t="n">
        <v>10</v>
      </c>
    </row>
    <row r="2670">
      <c r="A2670" t="n">
        <v>133</v>
      </c>
      <c r="B2670" t="n">
        <v>130</v>
      </c>
      <c r="C2670" t="inlineStr">
        <is>
          <t xml:space="preserve">CONCLUIDO	</t>
        </is>
      </c>
      <c r="D2670" t="n">
        <v>3.666</v>
      </c>
      <c r="E2670" t="n">
        <v>27.28</v>
      </c>
      <c r="F2670" t="n">
        <v>23.98</v>
      </c>
      <c r="G2670" t="n">
        <v>143.91</v>
      </c>
      <c r="H2670" t="n">
        <v>1.91</v>
      </c>
      <c r="I2670" t="n">
        <v>10</v>
      </c>
      <c r="J2670" t="n">
        <v>319.64</v>
      </c>
      <c r="K2670" t="n">
        <v>59.19</v>
      </c>
      <c r="L2670" t="n">
        <v>34.25</v>
      </c>
      <c r="M2670" t="n">
        <v>8</v>
      </c>
      <c r="N2670" t="n">
        <v>96.2</v>
      </c>
      <c r="O2670" t="n">
        <v>39656.65</v>
      </c>
      <c r="P2670" t="n">
        <v>394.77</v>
      </c>
      <c r="Q2670" t="n">
        <v>452.6</v>
      </c>
      <c r="R2670" t="n">
        <v>70.65000000000001</v>
      </c>
      <c r="S2670" t="n">
        <v>57.64</v>
      </c>
      <c r="T2670" t="n">
        <v>4414.8</v>
      </c>
      <c r="U2670" t="n">
        <v>0.82</v>
      </c>
      <c r="V2670" t="n">
        <v>0.88</v>
      </c>
      <c r="W2670" t="n">
        <v>6.81</v>
      </c>
      <c r="X2670" t="n">
        <v>0.26</v>
      </c>
      <c r="Y2670" t="n">
        <v>1</v>
      </c>
      <c r="Z2670" t="n">
        <v>10</v>
      </c>
    </row>
    <row r="2671">
      <c r="A2671" t="n">
        <v>134</v>
      </c>
      <c r="B2671" t="n">
        <v>130</v>
      </c>
      <c r="C2671" t="inlineStr">
        <is>
          <t xml:space="preserve">CONCLUIDO	</t>
        </is>
      </c>
      <c r="D2671" t="n">
        <v>3.6659</v>
      </c>
      <c r="E2671" t="n">
        <v>27.28</v>
      </c>
      <c r="F2671" t="n">
        <v>23.98</v>
      </c>
      <c r="G2671" t="n">
        <v>143.91</v>
      </c>
      <c r="H2671" t="n">
        <v>1.92</v>
      </c>
      <c r="I2671" t="n">
        <v>10</v>
      </c>
      <c r="J2671" t="n">
        <v>320.21</v>
      </c>
      <c r="K2671" t="n">
        <v>59.19</v>
      </c>
      <c r="L2671" t="n">
        <v>34.5</v>
      </c>
      <c r="M2671" t="n">
        <v>8</v>
      </c>
      <c r="N2671" t="n">
        <v>96.51000000000001</v>
      </c>
      <c r="O2671" t="n">
        <v>39726.26</v>
      </c>
      <c r="P2671" t="n">
        <v>394.29</v>
      </c>
      <c r="Q2671" t="n">
        <v>452.55</v>
      </c>
      <c r="R2671" t="n">
        <v>70.88</v>
      </c>
      <c r="S2671" t="n">
        <v>57.64</v>
      </c>
      <c r="T2671" t="n">
        <v>4525.86</v>
      </c>
      <c r="U2671" t="n">
        <v>0.8100000000000001</v>
      </c>
      <c r="V2671" t="n">
        <v>0.88</v>
      </c>
      <c r="W2671" t="n">
        <v>6.81</v>
      </c>
      <c r="X2671" t="n">
        <v>0.26</v>
      </c>
      <c r="Y2671" t="n">
        <v>1</v>
      </c>
      <c r="Z2671" t="n">
        <v>10</v>
      </c>
    </row>
    <row r="2672">
      <c r="A2672" t="n">
        <v>135</v>
      </c>
      <c r="B2672" t="n">
        <v>130</v>
      </c>
      <c r="C2672" t="inlineStr">
        <is>
          <t xml:space="preserve">CONCLUIDO	</t>
        </is>
      </c>
      <c r="D2672" t="n">
        <v>3.6663</v>
      </c>
      <c r="E2672" t="n">
        <v>27.28</v>
      </c>
      <c r="F2672" t="n">
        <v>23.98</v>
      </c>
      <c r="G2672" t="n">
        <v>143.89</v>
      </c>
      <c r="H2672" t="n">
        <v>1.93</v>
      </c>
      <c r="I2672" t="n">
        <v>10</v>
      </c>
      <c r="J2672" t="n">
        <v>320.77</v>
      </c>
      <c r="K2672" t="n">
        <v>59.19</v>
      </c>
      <c r="L2672" t="n">
        <v>34.75</v>
      </c>
      <c r="M2672" t="n">
        <v>8</v>
      </c>
      <c r="N2672" t="n">
        <v>96.83</v>
      </c>
      <c r="O2672" t="n">
        <v>39796.01</v>
      </c>
      <c r="P2672" t="n">
        <v>393.79</v>
      </c>
      <c r="Q2672" t="n">
        <v>452.59</v>
      </c>
      <c r="R2672" t="n">
        <v>70.8</v>
      </c>
      <c r="S2672" t="n">
        <v>57.64</v>
      </c>
      <c r="T2672" t="n">
        <v>4487.89</v>
      </c>
      <c r="U2672" t="n">
        <v>0.8100000000000001</v>
      </c>
      <c r="V2672" t="n">
        <v>0.88</v>
      </c>
      <c r="W2672" t="n">
        <v>6.81</v>
      </c>
      <c r="X2672" t="n">
        <v>0.26</v>
      </c>
      <c r="Y2672" t="n">
        <v>1</v>
      </c>
      <c r="Z2672" t="n">
        <v>10</v>
      </c>
    </row>
    <row r="2673">
      <c r="A2673" t="n">
        <v>136</v>
      </c>
      <c r="B2673" t="n">
        <v>130</v>
      </c>
      <c r="C2673" t="inlineStr">
        <is>
          <t xml:space="preserve">CONCLUIDO	</t>
        </is>
      </c>
      <c r="D2673" t="n">
        <v>3.6668</v>
      </c>
      <c r="E2673" t="n">
        <v>27.27</v>
      </c>
      <c r="F2673" t="n">
        <v>23.98</v>
      </c>
      <c r="G2673" t="n">
        <v>143.87</v>
      </c>
      <c r="H2673" t="n">
        <v>1.94</v>
      </c>
      <c r="I2673" t="n">
        <v>10</v>
      </c>
      <c r="J2673" t="n">
        <v>321.34</v>
      </c>
      <c r="K2673" t="n">
        <v>59.19</v>
      </c>
      <c r="L2673" t="n">
        <v>35</v>
      </c>
      <c r="M2673" t="n">
        <v>8</v>
      </c>
      <c r="N2673" t="n">
        <v>97.14</v>
      </c>
      <c r="O2673" t="n">
        <v>39865.91</v>
      </c>
      <c r="P2673" t="n">
        <v>393.04</v>
      </c>
      <c r="Q2673" t="n">
        <v>452.57</v>
      </c>
      <c r="R2673" t="n">
        <v>70.61</v>
      </c>
      <c r="S2673" t="n">
        <v>57.64</v>
      </c>
      <c r="T2673" t="n">
        <v>4391.2</v>
      </c>
      <c r="U2673" t="n">
        <v>0.82</v>
      </c>
      <c r="V2673" t="n">
        <v>0.88</v>
      </c>
      <c r="W2673" t="n">
        <v>6.81</v>
      </c>
      <c r="X2673" t="n">
        <v>0.25</v>
      </c>
      <c r="Y2673" t="n">
        <v>1</v>
      </c>
      <c r="Z2673" t="n">
        <v>10</v>
      </c>
    </row>
    <row r="2674">
      <c r="A2674" t="n">
        <v>137</v>
      </c>
      <c r="B2674" t="n">
        <v>130</v>
      </c>
      <c r="C2674" t="inlineStr">
        <is>
          <t xml:space="preserve">CONCLUIDO	</t>
        </is>
      </c>
      <c r="D2674" t="n">
        <v>3.6768</v>
      </c>
      <c r="E2674" t="n">
        <v>27.2</v>
      </c>
      <c r="F2674" t="n">
        <v>23.95</v>
      </c>
      <c r="G2674" t="n">
        <v>159.68</v>
      </c>
      <c r="H2674" t="n">
        <v>1.95</v>
      </c>
      <c r="I2674" t="n">
        <v>9</v>
      </c>
      <c r="J2674" t="n">
        <v>321.91</v>
      </c>
      <c r="K2674" t="n">
        <v>59.19</v>
      </c>
      <c r="L2674" t="n">
        <v>35.25</v>
      </c>
      <c r="M2674" t="n">
        <v>7</v>
      </c>
      <c r="N2674" t="n">
        <v>97.45999999999999</v>
      </c>
      <c r="O2674" t="n">
        <v>39935.96</v>
      </c>
      <c r="P2674" t="n">
        <v>392.87</v>
      </c>
      <c r="Q2674" t="n">
        <v>452.57</v>
      </c>
      <c r="R2674" t="n">
        <v>69.70999999999999</v>
      </c>
      <c r="S2674" t="n">
        <v>57.64</v>
      </c>
      <c r="T2674" t="n">
        <v>3947.07</v>
      </c>
      <c r="U2674" t="n">
        <v>0.83</v>
      </c>
      <c r="V2674" t="n">
        <v>0.89</v>
      </c>
      <c r="W2674" t="n">
        <v>6.81</v>
      </c>
      <c r="X2674" t="n">
        <v>0.23</v>
      </c>
      <c r="Y2674" t="n">
        <v>1</v>
      </c>
      <c r="Z2674" t="n">
        <v>10</v>
      </c>
    </row>
    <row r="2675">
      <c r="A2675" t="n">
        <v>138</v>
      </c>
      <c r="B2675" t="n">
        <v>130</v>
      </c>
      <c r="C2675" t="inlineStr">
        <is>
          <t xml:space="preserve">CONCLUIDO	</t>
        </is>
      </c>
      <c r="D2675" t="n">
        <v>3.6763</v>
      </c>
      <c r="E2675" t="n">
        <v>27.2</v>
      </c>
      <c r="F2675" t="n">
        <v>23.96</v>
      </c>
      <c r="G2675" t="n">
        <v>159.71</v>
      </c>
      <c r="H2675" t="n">
        <v>1.96</v>
      </c>
      <c r="I2675" t="n">
        <v>9</v>
      </c>
      <c r="J2675" t="n">
        <v>322.47</v>
      </c>
      <c r="K2675" t="n">
        <v>59.19</v>
      </c>
      <c r="L2675" t="n">
        <v>35.5</v>
      </c>
      <c r="M2675" t="n">
        <v>7</v>
      </c>
      <c r="N2675" t="n">
        <v>97.78</v>
      </c>
      <c r="O2675" t="n">
        <v>40006.15</v>
      </c>
      <c r="P2675" t="n">
        <v>393.37</v>
      </c>
      <c r="Q2675" t="n">
        <v>452.57</v>
      </c>
      <c r="R2675" t="n">
        <v>69.79000000000001</v>
      </c>
      <c r="S2675" t="n">
        <v>57.64</v>
      </c>
      <c r="T2675" t="n">
        <v>3989.65</v>
      </c>
      <c r="U2675" t="n">
        <v>0.83</v>
      </c>
      <c r="V2675" t="n">
        <v>0.89</v>
      </c>
      <c r="W2675" t="n">
        <v>6.81</v>
      </c>
      <c r="X2675" t="n">
        <v>0.23</v>
      </c>
      <c r="Y2675" t="n">
        <v>1</v>
      </c>
      <c r="Z2675" t="n">
        <v>10</v>
      </c>
    </row>
    <row r="2676">
      <c r="A2676" t="n">
        <v>139</v>
      </c>
      <c r="B2676" t="n">
        <v>130</v>
      </c>
      <c r="C2676" t="inlineStr">
        <is>
          <t xml:space="preserve">CONCLUIDO	</t>
        </is>
      </c>
      <c r="D2676" t="n">
        <v>3.6778</v>
      </c>
      <c r="E2676" t="n">
        <v>27.19</v>
      </c>
      <c r="F2676" t="n">
        <v>23.95</v>
      </c>
      <c r="G2676" t="n">
        <v>159.64</v>
      </c>
      <c r="H2676" t="n">
        <v>1.97</v>
      </c>
      <c r="I2676" t="n">
        <v>9</v>
      </c>
      <c r="J2676" t="n">
        <v>323.04</v>
      </c>
      <c r="K2676" t="n">
        <v>59.19</v>
      </c>
      <c r="L2676" t="n">
        <v>35.75</v>
      </c>
      <c r="M2676" t="n">
        <v>7</v>
      </c>
      <c r="N2676" t="n">
        <v>98.09999999999999</v>
      </c>
      <c r="O2676" t="n">
        <v>40076.49</v>
      </c>
      <c r="P2676" t="n">
        <v>393.62</v>
      </c>
      <c r="Q2676" t="n">
        <v>452.6</v>
      </c>
      <c r="R2676" t="n">
        <v>69.45999999999999</v>
      </c>
      <c r="S2676" t="n">
        <v>57.64</v>
      </c>
      <c r="T2676" t="n">
        <v>3823.14</v>
      </c>
      <c r="U2676" t="n">
        <v>0.83</v>
      </c>
      <c r="V2676" t="n">
        <v>0.89</v>
      </c>
      <c r="W2676" t="n">
        <v>6.81</v>
      </c>
      <c r="X2676" t="n">
        <v>0.22</v>
      </c>
      <c r="Y2676" t="n">
        <v>1</v>
      </c>
      <c r="Z2676" t="n">
        <v>10</v>
      </c>
    </row>
    <row r="2677">
      <c r="A2677" t="n">
        <v>140</v>
      </c>
      <c r="B2677" t="n">
        <v>130</v>
      </c>
      <c r="C2677" t="inlineStr">
        <is>
          <t xml:space="preserve">CONCLUIDO	</t>
        </is>
      </c>
      <c r="D2677" t="n">
        <v>3.6774</v>
      </c>
      <c r="E2677" t="n">
        <v>27.19</v>
      </c>
      <c r="F2677" t="n">
        <v>23.95</v>
      </c>
      <c r="G2677" t="n">
        <v>159.66</v>
      </c>
      <c r="H2677" t="n">
        <v>1.98</v>
      </c>
      <c r="I2677" t="n">
        <v>9</v>
      </c>
      <c r="J2677" t="n">
        <v>323.62</v>
      </c>
      <c r="K2677" t="n">
        <v>59.19</v>
      </c>
      <c r="L2677" t="n">
        <v>36</v>
      </c>
      <c r="M2677" t="n">
        <v>7</v>
      </c>
      <c r="N2677" t="n">
        <v>98.42</v>
      </c>
      <c r="O2677" t="n">
        <v>40147.11</v>
      </c>
      <c r="P2677" t="n">
        <v>393.91</v>
      </c>
      <c r="Q2677" t="n">
        <v>452.59</v>
      </c>
      <c r="R2677" t="n">
        <v>69.66</v>
      </c>
      <c r="S2677" t="n">
        <v>57.64</v>
      </c>
      <c r="T2677" t="n">
        <v>3921.47</v>
      </c>
      <c r="U2677" t="n">
        <v>0.83</v>
      </c>
      <c r="V2677" t="n">
        <v>0.89</v>
      </c>
      <c r="W2677" t="n">
        <v>6.81</v>
      </c>
      <c r="X2677" t="n">
        <v>0.22</v>
      </c>
      <c r="Y2677" t="n">
        <v>1</v>
      </c>
      <c r="Z2677" t="n">
        <v>10</v>
      </c>
    </row>
    <row r="2678">
      <c r="A2678" t="n">
        <v>141</v>
      </c>
      <c r="B2678" t="n">
        <v>130</v>
      </c>
      <c r="C2678" t="inlineStr">
        <is>
          <t xml:space="preserve">CONCLUIDO	</t>
        </is>
      </c>
      <c r="D2678" t="n">
        <v>3.6772</v>
      </c>
      <c r="E2678" t="n">
        <v>27.19</v>
      </c>
      <c r="F2678" t="n">
        <v>23.95</v>
      </c>
      <c r="G2678" t="n">
        <v>159.66</v>
      </c>
      <c r="H2678" t="n">
        <v>1.99</v>
      </c>
      <c r="I2678" t="n">
        <v>9</v>
      </c>
      <c r="J2678" t="n">
        <v>324.19</v>
      </c>
      <c r="K2678" t="n">
        <v>59.19</v>
      </c>
      <c r="L2678" t="n">
        <v>36.25</v>
      </c>
      <c r="M2678" t="n">
        <v>7</v>
      </c>
      <c r="N2678" t="n">
        <v>98.75</v>
      </c>
      <c r="O2678" t="n">
        <v>40217.75</v>
      </c>
      <c r="P2678" t="n">
        <v>394.56</v>
      </c>
      <c r="Q2678" t="n">
        <v>452.6</v>
      </c>
      <c r="R2678" t="n">
        <v>69.62</v>
      </c>
      <c r="S2678" t="n">
        <v>57.64</v>
      </c>
      <c r="T2678" t="n">
        <v>3903.74</v>
      </c>
      <c r="U2678" t="n">
        <v>0.83</v>
      </c>
      <c r="V2678" t="n">
        <v>0.89</v>
      </c>
      <c r="W2678" t="n">
        <v>6.81</v>
      </c>
      <c r="X2678" t="n">
        <v>0.23</v>
      </c>
      <c r="Y2678" t="n">
        <v>1</v>
      </c>
      <c r="Z2678" t="n">
        <v>10</v>
      </c>
    </row>
    <row r="2679">
      <c r="A2679" t="n">
        <v>142</v>
      </c>
      <c r="B2679" t="n">
        <v>130</v>
      </c>
      <c r="C2679" t="inlineStr">
        <is>
          <t xml:space="preserve">CONCLUIDO	</t>
        </is>
      </c>
      <c r="D2679" t="n">
        <v>3.677</v>
      </c>
      <c r="E2679" t="n">
        <v>27.2</v>
      </c>
      <c r="F2679" t="n">
        <v>23.95</v>
      </c>
      <c r="G2679" t="n">
        <v>159.68</v>
      </c>
      <c r="H2679" t="n">
        <v>2</v>
      </c>
      <c r="I2679" t="n">
        <v>9</v>
      </c>
      <c r="J2679" t="n">
        <v>324.76</v>
      </c>
      <c r="K2679" t="n">
        <v>59.19</v>
      </c>
      <c r="L2679" t="n">
        <v>36.5</v>
      </c>
      <c r="M2679" t="n">
        <v>7</v>
      </c>
      <c r="N2679" t="n">
        <v>99.06999999999999</v>
      </c>
      <c r="O2679" t="n">
        <v>40288.55</v>
      </c>
      <c r="P2679" t="n">
        <v>395.13</v>
      </c>
      <c r="Q2679" t="n">
        <v>452.57</v>
      </c>
      <c r="R2679" t="n">
        <v>69.64</v>
      </c>
      <c r="S2679" t="n">
        <v>57.64</v>
      </c>
      <c r="T2679" t="n">
        <v>3913.86</v>
      </c>
      <c r="U2679" t="n">
        <v>0.83</v>
      </c>
      <c r="V2679" t="n">
        <v>0.89</v>
      </c>
      <c r="W2679" t="n">
        <v>6.81</v>
      </c>
      <c r="X2679" t="n">
        <v>0.23</v>
      </c>
      <c r="Y2679" t="n">
        <v>1</v>
      </c>
      <c r="Z2679" t="n">
        <v>10</v>
      </c>
    </row>
    <row r="2680">
      <c r="A2680" t="n">
        <v>143</v>
      </c>
      <c r="B2680" t="n">
        <v>130</v>
      </c>
      <c r="C2680" t="inlineStr">
        <is>
          <t xml:space="preserve">CONCLUIDO	</t>
        </is>
      </c>
      <c r="D2680" t="n">
        <v>3.6775</v>
      </c>
      <c r="E2680" t="n">
        <v>27.19</v>
      </c>
      <c r="F2680" t="n">
        <v>23.95</v>
      </c>
      <c r="G2680" t="n">
        <v>159.65</v>
      </c>
      <c r="H2680" t="n">
        <v>2.01</v>
      </c>
      <c r="I2680" t="n">
        <v>9</v>
      </c>
      <c r="J2680" t="n">
        <v>325.34</v>
      </c>
      <c r="K2680" t="n">
        <v>59.19</v>
      </c>
      <c r="L2680" t="n">
        <v>36.75</v>
      </c>
      <c r="M2680" t="n">
        <v>7</v>
      </c>
      <c r="N2680" t="n">
        <v>99.40000000000001</v>
      </c>
      <c r="O2680" t="n">
        <v>40359.5</v>
      </c>
      <c r="P2680" t="n">
        <v>395.51</v>
      </c>
      <c r="Q2680" t="n">
        <v>452.56</v>
      </c>
      <c r="R2680" t="n">
        <v>69.61</v>
      </c>
      <c r="S2680" t="n">
        <v>57.64</v>
      </c>
      <c r="T2680" t="n">
        <v>3896.36</v>
      </c>
      <c r="U2680" t="n">
        <v>0.83</v>
      </c>
      <c r="V2680" t="n">
        <v>0.89</v>
      </c>
      <c r="W2680" t="n">
        <v>6.81</v>
      </c>
      <c r="X2680" t="n">
        <v>0.22</v>
      </c>
      <c r="Y2680" t="n">
        <v>1</v>
      </c>
      <c r="Z2680" t="n">
        <v>10</v>
      </c>
    </row>
    <row r="2681">
      <c r="A2681" t="n">
        <v>144</v>
      </c>
      <c r="B2681" t="n">
        <v>130</v>
      </c>
      <c r="C2681" t="inlineStr">
        <is>
          <t xml:space="preserve">CONCLUIDO	</t>
        </is>
      </c>
      <c r="D2681" t="n">
        <v>3.6774</v>
      </c>
      <c r="E2681" t="n">
        <v>27.19</v>
      </c>
      <c r="F2681" t="n">
        <v>23.95</v>
      </c>
      <c r="G2681" t="n">
        <v>159.65</v>
      </c>
      <c r="H2681" t="n">
        <v>2.02</v>
      </c>
      <c r="I2681" t="n">
        <v>9</v>
      </c>
      <c r="J2681" t="n">
        <v>325.92</v>
      </c>
      <c r="K2681" t="n">
        <v>59.19</v>
      </c>
      <c r="L2681" t="n">
        <v>37</v>
      </c>
      <c r="M2681" t="n">
        <v>7</v>
      </c>
      <c r="N2681" t="n">
        <v>99.72</v>
      </c>
      <c r="O2681" t="n">
        <v>40430.6</v>
      </c>
      <c r="P2681" t="n">
        <v>395.73</v>
      </c>
      <c r="Q2681" t="n">
        <v>452.59</v>
      </c>
      <c r="R2681" t="n">
        <v>69.58</v>
      </c>
      <c r="S2681" t="n">
        <v>57.64</v>
      </c>
      <c r="T2681" t="n">
        <v>3881.42</v>
      </c>
      <c r="U2681" t="n">
        <v>0.83</v>
      </c>
      <c r="V2681" t="n">
        <v>0.89</v>
      </c>
      <c r="W2681" t="n">
        <v>6.81</v>
      </c>
      <c r="X2681" t="n">
        <v>0.22</v>
      </c>
      <c r="Y2681" t="n">
        <v>1</v>
      </c>
      <c r="Z2681" t="n">
        <v>10</v>
      </c>
    </row>
    <row r="2682">
      <c r="A2682" t="n">
        <v>145</v>
      </c>
      <c r="B2682" t="n">
        <v>130</v>
      </c>
      <c r="C2682" t="inlineStr">
        <is>
          <t xml:space="preserve">CONCLUIDO	</t>
        </is>
      </c>
      <c r="D2682" t="n">
        <v>3.677</v>
      </c>
      <c r="E2682" t="n">
        <v>27.2</v>
      </c>
      <c r="F2682" t="n">
        <v>23.95</v>
      </c>
      <c r="G2682" t="n">
        <v>159.67</v>
      </c>
      <c r="H2682" t="n">
        <v>2.03</v>
      </c>
      <c r="I2682" t="n">
        <v>9</v>
      </c>
      <c r="J2682" t="n">
        <v>326.49</v>
      </c>
      <c r="K2682" t="n">
        <v>59.19</v>
      </c>
      <c r="L2682" t="n">
        <v>37.25</v>
      </c>
      <c r="M2682" t="n">
        <v>7</v>
      </c>
      <c r="N2682" t="n">
        <v>100.05</v>
      </c>
      <c r="O2682" t="n">
        <v>40501.85</v>
      </c>
      <c r="P2682" t="n">
        <v>395.85</v>
      </c>
      <c r="Q2682" t="n">
        <v>452.57</v>
      </c>
      <c r="R2682" t="n">
        <v>69.64</v>
      </c>
      <c r="S2682" t="n">
        <v>57.64</v>
      </c>
      <c r="T2682" t="n">
        <v>3915.26</v>
      </c>
      <c r="U2682" t="n">
        <v>0.83</v>
      </c>
      <c r="V2682" t="n">
        <v>0.89</v>
      </c>
      <c r="W2682" t="n">
        <v>6.81</v>
      </c>
      <c r="X2682" t="n">
        <v>0.23</v>
      </c>
      <c r="Y2682" t="n">
        <v>1</v>
      </c>
      <c r="Z2682" t="n">
        <v>10</v>
      </c>
    </row>
    <row r="2683">
      <c r="A2683" t="n">
        <v>146</v>
      </c>
      <c r="B2683" t="n">
        <v>130</v>
      </c>
      <c r="C2683" t="inlineStr">
        <is>
          <t xml:space="preserve">CONCLUIDO	</t>
        </is>
      </c>
      <c r="D2683" t="n">
        <v>3.6768</v>
      </c>
      <c r="E2683" t="n">
        <v>27.2</v>
      </c>
      <c r="F2683" t="n">
        <v>23.95</v>
      </c>
      <c r="G2683" t="n">
        <v>159.69</v>
      </c>
      <c r="H2683" t="n">
        <v>2.04</v>
      </c>
      <c r="I2683" t="n">
        <v>9</v>
      </c>
      <c r="J2683" t="n">
        <v>327.07</v>
      </c>
      <c r="K2683" t="n">
        <v>59.19</v>
      </c>
      <c r="L2683" t="n">
        <v>37.5</v>
      </c>
      <c r="M2683" t="n">
        <v>7</v>
      </c>
      <c r="N2683" t="n">
        <v>100.38</v>
      </c>
      <c r="O2683" t="n">
        <v>40573.27</v>
      </c>
      <c r="P2683" t="n">
        <v>396.16</v>
      </c>
      <c r="Q2683" t="n">
        <v>452.56</v>
      </c>
      <c r="R2683" t="n">
        <v>69.87</v>
      </c>
      <c r="S2683" t="n">
        <v>57.64</v>
      </c>
      <c r="T2683" t="n">
        <v>4025.63</v>
      </c>
      <c r="U2683" t="n">
        <v>0.83</v>
      </c>
      <c r="V2683" t="n">
        <v>0.89</v>
      </c>
      <c r="W2683" t="n">
        <v>6.81</v>
      </c>
      <c r="X2683" t="n">
        <v>0.23</v>
      </c>
      <c r="Y2683" t="n">
        <v>1</v>
      </c>
      <c r="Z2683" t="n">
        <v>10</v>
      </c>
    </row>
    <row r="2684">
      <c r="A2684" t="n">
        <v>147</v>
      </c>
      <c r="B2684" t="n">
        <v>130</v>
      </c>
      <c r="C2684" t="inlineStr">
        <is>
          <t xml:space="preserve">CONCLUIDO	</t>
        </is>
      </c>
      <c r="D2684" t="n">
        <v>3.6762</v>
      </c>
      <c r="E2684" t="n">
        <v>27.2</v>
      </c>
      <c r="F2684" t="n">
        <v>23.96</v>
      </c>
      <c r="G2684" t="n">
        <v>159.71</v>
      </c>
      <c r="H2684" t="n">
        <v>2.05</v>
      </c>
      <c r="I2684" t="n">
        <v>9</v>
      </c>
      <c r="J2684" t="n">
        <v>327.65</v>
      </c>
      <c r="K2684" t="n">
        <v>59.19</v>
      </c>
      <c r="L2684" t="n">
        <v>37.75</v>
      </c>
      <c r="M2684" t="n">
        <v>7</v>
      </c>
      <c r="N2684" t="n">
        <v>100.71</v>
      </c>
      <c r="O2684" t="n">
        <v>40644.83</v>
      </c>
      <c r="P2684" t="n">
        <v>396.13</v>
      </c>
      <c r="Q2684" t="n">
        <v>452.58</v>
      </c>
      <c r="R2684" t="n">
        <v>69.97</v>
      </c>
      <c r="S2684" t="n">
        <v>57.64</v>
      </c>
      <c r="T2684" t="n">
        <v>4078.69</v>
      </c>
      <c r="U2684" t="n">
        <v>0.82</v>
      </c>
      <c r="V2684" t="n">
        <v>0.89</v>
      </c>
      <c r="W2684" t="n">
        <v>6.81</v>
      </c>
      <c r="X2684" t="n">
        <v>0.23</v>
      </c>
      <c r="Y2684" t="n">
        <v>1</v>
      </c>
      <c r="Z2684" t="n">
        <v>10</v>
      </c>
    </row>
    <row r="2685">
      <c r="A2685" t="n">
        <v>148</v>
      </c>
      <c r="B2685" t="n">
        <v>130</v>
      </c>
      <c r="C2685" t="inlineStr">
        <is>
          <t xml:space="preserve">CONCLUIDO	</t>
        </is>
      </c>
      <c r="D2685" t="n">
        <v>3.6764</v>
      </c>
      <c r="E2685" t="n">
        <v>27.2</v>
      </c>
      <c r="F2685" t="n">
        <v>23.96</v>
      </c>
      <c r="G2685" t="n">
        <v>159.7</v>
      </c>
      <c r="H2685" t="n">
        <v>2.06</v>
      </c>
      <c r="I2685" t="n">
        <v>9</v>
      </c>
      <c r="J2685" t="n">
        <v>328.23</v>
      </c>
      <c r="K2685" t="n">
        <v>59.19</v>
      </c>
      <c r="L2685" t="n">
        <v>38</v>
      </c>
      <c r="M2685" t="n">
        <v>7</v>
      </c>
      <c r="N2685" t="n">
        <v>101.04</v>
      </c>
      <c r="O2685" t="n">
        <v>40716.56</v>
      </c>
      <c r="P2685" t="n">
        <v>396.25</v>
      </c>
      <c r="Q2685" t="n">
        <v>452.59</v>
      </c>
      <c r="R2685" t="n">
        <v>69.95</v>
      </c>
      <c r="S2685" t="n">
        <v>57.64</v>
      </c>
      <c r="T2685" t="n">
        <v>4069.15</v>
      </c>
      <c r="U2685" t="n">
        <v>0.82</v>
      </c>
      <c r="V2685" t="n">
        <v>0.89</v>
      </c>
      <c r="W2685" t="n">
        <v>6.81</v>
      </c>
      <c r="X2685" t="n">
        <v>0.23</v>
      </c>
      <c r="Y2685" t="n">
        <v>1</v>
      </c>
      <c r="Z2685" t="n">
        <v>10</v>
      </c>
    </row>
    <row r="2686">
      <c r="A2686" t="n">
        <v>149</v>
      </c>
      <c r="B2686" t="n">
        <v>130</v>
      </c>
      <c r="C2686" t="inlineStr">
        <is>
          <t xml:space="preserve">CONCLUIDO	</t>
        </is>
      </c>
      <c r="D2686" t="n">
        <v>3.6774</v>
      </c>
      <c r="E2686" t="n">
        <v>27.19</v>
      </c>
      <c r="F2686" t="n">
        <v>23.95</v>
      </c>
      <c r="G2686" t="n">
        <v>159.65</v>
      </c>
      <c r="H2686" t="n">
        <v>2.07</v>
      </c>
      <c r="I2686" t="n">
        <v>9</v>
      </c>
      <c r="J2686" t="n">
        <v>328.82</v>
      </c>
      <c r="K2686" t="n">
        <v>59.19</v>
      </c>
      <c r="L2686" t="n">
        <v>38.25</v>
      </c>
      <c r="M2686" t="n">
        <v>7</v>
      </c>
      <c r="N2686" t="n">
        <v>101.37</v>
      </c>
      <c r="O2686" t="n">
        <v>40788.44</v>
      </c>
      <c r="P2686" t="n">
        <v>396.18</v>
      </c>
      <c r="Q2686" t="n">
        <v>452.57</v>
      </c>
      <c r="R2686" t="n">
        <v>69.73999999999999</v>
      </c>
      <c r="S2686" t="n">
        <v>57.64</v>
      </c>
      <c r="T2686" t="n">
        <v>3965.32</v>
      </c>
      <c r="U2686" t="n">
        <v>0.83</v>
      </c>
      <c r="V2686" t="n">
        <v>0.89</v>
      </c>
      <c r="W2686" t="n">
        <v>6.81</v>
      </c>
      <c r="X2686" t="n">
        <v>0.22</v>
      </c>
      <c r="Y2686" t="n">
        <v>1</v>
      </c>
      <c r="Z2686" t="n">
        <v>10</v>
      </c>
    </row>
    <row r="2687">
      <c r="A2687" t="n">
        <v>150</v>
      </c>
      <c r="B2687" t="n">
        <v>130</v>
      </c>
      <c r="C2687" t="inlineStr">
        <is>
          <t xml:space="preserve">CONCLUIDO	</t>
        </is>
      </c>
      <c r="D2687" t="n">
        <v>3.6772</v>
      </c>
      <c r="E2687" t="n">
        <v>27.19</v>
      </c>
      <c r="F2687" t="n">
        <v>23.95</v>
      </c>
      <c r="G2687" t="n">
        <v>159.66</v>
      </c>
      <c r="H2687" t="n">
        <v>2.08</v>
      </c>
      <c r="I2687" t="n">
        <v>9</v>
      </c>
      <c r="J2687" t="n">
        <v>329.4</v>
      </c>
      <c r="K2687" t="n">
        <v>59.19</v>
      </c>
      <c r="L2687" t="n">
        <v>38.5</v>
      </c>
      <c r="M2687" t="n">
        <v>7</v>
      </c>
      <c r="N2687" t="n">
        <v>101.71</v>
      </c>
      <c r="O2687" t="n">
        <v>40860.49</v>
      </c>
      <c r="P2687" t="n">
        <v>396.21</v>
      </c>
      <c r="Q2687" t="n">
        <v>452.58</v>
      </c>
      <c r="R2687" t="n">
        <v>69.70999999999999</v>
      </c>
      <c r="S2687" t="n">
        <v>57.64</v>
      </c>
      <c r="T2687" t="n">
        <v>3947.93</v>
      </c>
      <c r="U2687" t="n">
        <v>0.83</v>
      </c>
      <c r="V2687" t="n">
        <v>0.89</v>
      </c>
      <c r="W2687" t="n">
        <v>6.81</v>
      </c>
      <c r="X2687" t="n">
        <v>0.23</v>
      </c>
      <c r="Y2687" t="n">
        <v>1</v>
      </c>
      <c r="Z2687" t="n">
        <v>10</v>
      </c>
    </row>
    <row r="2688">
      <c r="A2688" t="n">
        <v>151</v>
      </c>
      <c r="B2688" t="n">
        <v>130</v>
      </c>
      <c r="C2688" t="inlineStr">
        <is>
          <t xml:space="preserve">CONCLUIDO	</t>
        </is>
      </c>
      <c r="D2688" t="n">
        <v>3.6773</v>
      </c>
      <c r="E2688" t="n">
        <v>27.19</v>
      </c>
      <c r="F2688" t="n">
        <v>23.95</v>
      </c>
      <c r="G2688" t="n">
        <v>159.66</v>
      </c>
      <c r="H2688" t="n">
        <v>2.09</v>
      </c>
      <c r="I2688" t="n">
        <v>9</v>
      </c>
      <c r="J2688" t="n">
        <v>329.99</v>
      </c>
      <c r="K2688" t="n">
        <v>59.19</v>
      </c>
      <c r="L2688" t="n">
        <v>38.75</v>
      </c>
      <c r="M2688" t="n">
        <v>7</v>
      </c>
      <c r="N2688" t="n">
        <v>102.04</v>
      </c>
      <c r="O2688" t="n">
        <v>40932.69</v>
      </c>
      <c r="P2688" t="n">
        <v>395.62</v>
      </c>
      <c r="Q2688" t="n">
        <v>452.6</v>
      </c>
      <c r="R2688" t="n">
        <v>69.62</v>
      </c>
      <c r="S2688" t="n">
        <v>57.64</v>
      </c>
      <c r="T2688" t="n">
        <v>3904.45</v>
      </c>
      <c r="U2688" t="n">
        <v>0.83</v>
      </c>
      <c r="V2688" t="n">
        <v>0.89</v>
      </c>
      <c r="W2688" t="n">
        <v>6.81</v>
      </c>
      <c r="X2688" t="n">
        <v>0.22</v>
      </c>
      <c r="Y2688" t="n">
        <v>1</v>
      </c>
      <c r="Z2688" t="n">
        <v>10</v>
      </c>
    </row>
    <row r="2689">
      <c r="A2689" t="n">
        <v>152</v>
      </c>
      <c r="B2689" t="n">
        <v>130</v>
      </c>
      <c r="C2689" t="inlineStr">
        <is>
          <t xml:space="preserve">CONCLUIDO	</t>
        </is>
      </c>
      <c r="D2689" t="n">
        <v>3.6771</v>
      </c>
      <c r="E2689" t="n">
        <v>27.2</v>
      </c>
      <c r="F2689" t="n">
        <v>23.95</v>
      </c>
      <c r="G2689" t="n">
        <v>159.67</v>
      </c>
      <c r="H2689" t="n">
        <v>2.1</v>
      </c>
      <c r="I2689" t="n">
        <v>9</v>
      </c>
      <c r="J2689" t="n">
        <v>330.57</v>
      </c>
      <c r="K2689" t="n">
        <v>59.19</v>
      </c>
      <c r="L2689" t="n">
        <v>39</v>
      </c>
      <c r="M2689" t="n">
        <v>7</v>
      </c>
      <c r="N2689" t="n">
        <v>102.38</v>
      </c>
      <c r="O2689" t="n">
        <v>41005.06</v>
      </c>
      <c r="P2689" t="n">
        <v>395.52</v>
      </c>
      <c r="Q2689" t="n">
        <v>452.58</v>
      </c>
      <c r="R2689" t="n">
        <v>69.68000000000001</v>
      </c>
      <c r="S2689" t="n">
        <v>57.64</v>
      </c>
      <c r="T2689" t="n">
        <v>3932.69</v>
      </c>
      <c r="U2689" t="n">
        <v>0.83</v>
      </c>
      <c r="V2689" t="n">
        <v>0.89</v>
      </c>
      <c r="W2689" t="n">
        <v>6.81</v>
      </c>
      <c r="X2689" t="n">
        <v>0.23</v>
      </c>
      <c r="Y2689" t="n">
        <v>1</v>
      </c>
      <c r="Z2689" t="n">
        <v>10</v>
      </c>
    </row>
    <row r="2690">
      <c r="A2690" t="n">
        <v>153</v>
      </c>
      <c r="B2690" t="n">
        <v>130</v>
      </c>
      <c r="C2690" t="inlineStr">
        <is>
          <t xml:space="preserve">CONCLUIDO	</t>
        </is>
      </c>
      <c r="D2690" t="n">
        <v>3.676</v>
      </c>
      <c r="E2690" t="n">
        <v>27.2</v>
      </c>
      <c r="F2690" t="n">
        <v>23.96</v>
      </c>
      <c r="G2690" t="n">
        <v>159.72</v>
      </c>
      <c r="H2690" t="n">
        <v>2.11</v>
      </c>
      <c r="I2690" t="n">
        <v>9</v>
      </c>
      <c r="J2690" t="n">
        <v>331.16</v>
      </c>
      <c r="K2690" t="n">
        <v>59.19</v>
      </c>
      <c r="L2690" t="n">
        <v>39.25</v>
      </c>
      <c r="M2690" t="n">
        <v>7</v>
      </c>
      <c r="N2690" t="n">
        <v>102.72</v>
      </c>
      <c r="O2690" t="n">
        <v>41077.58</v>
      </c>
      <c r="P2690" t="n">
        <v>395.65</v>
      </c>
      <c r="Q2690" t="n">
        <v>452.58</v>
      </c>
      <c r="R2690" t="n">
        <v>69.91</v>
      </c>
      <c r="S2690" t="n">
        <v>57.64</v>
      </c>
      <c r="T2690" t="n">
        <v>4046.57</v>
      </c>
      <c r="U2690" t="n">
        <v>0.82</v>
      </c>
      <c r="V2690" t="n">
        <v>0.89</v>
      </c>
      <c r="W2690" t="n">
        <v>6.81</v>
      </c>
      <c r="X2690" t="n">
        <v>0.23</v>
      </c>
      <c r="Y2690" t="n">
        <v>1</v>
      </c>
      <c r="Z2690" t="n">
        <v>10</v>
      </c>
    </row>
    <row r="2691">
      <c r="A2691" t="n">
        <v>154</v>
      </c>
      <c r="B2691" t="n">
        <v>130</v>
      </c>
      <c r="C2691" t="inlineStr">
        <is>
          <t xml:space="preserve">CONCLUIDO	</t>
        </is>
      </c>
      <c r="D2691" t="n">
        <v>3.6757</v>
      </c>
      <c r="E2691" t="n">
        <v>27.21</v>
      </c>
      <c r="F2691" t="n">
        <v>23.96</v>
      </c>
      <c r="G2691" t="n">
        <v>159.74</v>
      </c>
      <c r="H2691" t="n">
        <v>2.12</v>
      </c>
      <c r="I2691" t="n">
        <v>9</v>
      </c>
      <c r="J2691" t="n">
        <v>331.75</v>
      </c>
      <c r="K2691" t="n">
        <v>59.19</v>
      </c>
      <c r="L2691" t="n">
        <v>39.5</v>
      </c>
      <c r="M2691" t="n">
        <v>7</v>
      </c>
      <c r="N2691" t="n">
        <v>103.06</v>
      </c>
      <c r="O2691" t="n">
        <v>41150.28</v>
      </c>
      <c r="P2691" t="n">
        <v>395.71</v>
      </c>
      <c r="Q2691" t="n">
        <v>452.63</v>
      </c>
      <c r="R2691" t="n">
        <v>70</v>
      </c>
      <c r="S2691" t="n">
        <v>57.64</v>
      </c>
      <c r="T2691" t="n">
        <v>4094.79</v>
      </c>
      <c r="U2691" t="n">
        <v>0.82</v>
      </c>
      <c r="V2691" t="n">
        <v>0.88</v>
      </c>
      <c r="W2691" t="n">
        <v>6.81</v>
      </c>
      <c r="X2691" t="n">
        <v>0.24</v>
      </c>
      <c r="Y2691" t="n">
        <v>1</v>
      </c>
      <c r="Z2691" t="n">
        <v>10</v>
      </c>
    </row>
    <row r="2692">
      <c r="A2692" t="n">
        <v>155</v>
      </c>
      <c r="B2692" t="n">
        <v>130</v>
      </c>
      <c r="C2692" t="inlineStr">
        <is>
          <t xml:space="preserve">CONCLUIDO	</t>
        </is>
      </c>
      <c r="D2692" t="n">
        <v>3.6755</v>
      </c>
      <c r="E2692" t="n">
        <v>27.21</v>
      </c>
      <c r="F2692" t="n">
        <v>23.96</v>
      </c>
      <c r="G2692" t="n">
        <v>159.75</v>
      </c>
      <c r="H2692" t="n">
        <v>2.13</v>
      </c>
      <c r="I2692" t="n">
        <v>9</v>
      </c>
      <c r="J2692" t="n">
        <v>332.34</v>
      </c>
      <c r="K2692" t="n">
        <v>59.19</v>
      </c>
      <c r="L2692" t="n">
        <v>39.75</v>
      </c>
      <c r="M2692" t="n">
        <v>7</v>
      </c>
      <c r="N2692" t="n">
        <v>103.4</v>
      </c>
      <c r="O2692" t="n">
        <v>41223.13</v>
      </c>
      <c r="P2692" t="n">
        <v>395.77</v>
      </c>
      <c r="Q2692" t="n">
        <v>452.56</v>
      </c>
      <c r="R2692" t="n">
        <v>69.97</v>
      </c>
      <c r="S2692" t="n">
        <v>57.64</v>
      </c>
      <c r="T2692" t="n">
        <v>4076.84</v>
      </c>
      <c r="U2692" t="n">
        <v>0.82</v>
      </c>
      <c r="V2692" t="n">
        <v>0.88</v>
      </c>
      <c r="W2692" t="n">
        <v>6.81</v>
      </c>
      <c r="X2692" t="n">
        <v>0.24</v>
      </c>
      <c r="Y2692" t="n">
        <v>1</v>
      </c>
      <c r="Z2692" t="n">
        <v>10</v>
      </c>
    </row>
    <row r="2693">
      <c r="A2693" t="n">
        <v>156</v>
      </c>
      <c r="B2693" t="n">
        <v>130</v>
      </c>
      <c r="C2693" t="inlineStr">
        <is>
          <t xml:space="preserve">CONCLUIDO	</t>
        </is>
      </c>
      <c r="D2693" t="n">
        <v>3.6764</v>
      </c>
      <c r="E2693" t="n">
        <v>27.2</v>
      </c>
      <c r="F2693" t="n">
        <v>23.96</v>
      </c>
      <c r="G2693" t="n">
        <v>159.7</v>
      </c>
      <c r="H2693" t="n">
        <v>2.14</v>
      </c>
      <c r="I2693" t="n">
        <v>9</v>
      </c>
      <c r="J2693" t="n">
        <v>332.93</v>
      </c>
      <c r="K2693" t="n">
        <v>59.19</v>
      </c>
      <c r="L2693" t="n">
        <v>40</v>
      </c>
      <c r="M2693" t="n">
        <v>7</v>
      </c>
      <c r="N2693" t="n">
        <v>103.74</v>
      </c>
      <c r="O2693" t="n">
        <v>41296.16</v>
      </c>
      <c r="P2693" t="n">
        <v>395.22</v>
      </c>
      <c r="Q2693" t="n">
        <v>452.56</v>
      </c>
      <c r="R2693" t="n">
        <v>69.89</v>
      </c>
      <c r="S2693" t="n">
        <v>57.64</v>
      </c>
      <c r="T2693" t="n">
        <v>4038.33</v>
      </c>
      <c r="U2693" t="n">
        <v>0.82</v>
      </c>
      <c r="V2693" t="n">
        <v>0.89</v>
      </c>
      <c r="W2693" t="n">
        <v>6.81</v>
      </c>
      <c r="X2693" t="n">
        <v>0.23</v>
      </c>
      <c r="Y2693" t="n">
        <v>1</v>
      </c>
      <c r="Z2693" t="n">
        <v>10</v>
      </c>
    </row>
    <row r="2694">
      <c r="A2694" t="n">
        <v>0</v>
      </c>
      <c r="B2694" t="n">
        <v>75</v>
      </c>
      <c r="C2694" t="inlineStr">
        <is>
          <t xml:space="preserve">CONCLUIDO	</t>
        </is>
      </c>
      <c r="D2694" t="n">
        <v>2.346</v>
      </c>
      <c r="E2694" t="n">
        <v>42.63</v>
      </c>
      <c r="F2694" t="n">
        <v>31.92</v>
      </c>
      <c r="G2694" t="n">
        <v>6.94</v>
      </c>
      <c r="H2694" t="n">
        <v>0.12</v>
      </c>
      <c r="I2694" t="n">
        <v>276</v>
      </c>
      <c r="J2694" t="n">
        <v>150.44</v>
      </c>
      <c r="K2694" t="n">
        <v>49.1</v>
      </c>
      <c r="L2694" t="n">
        <v>1</v>
      </c>
      <c r="M2694" t="n">
        <v>274</v>
      </c>
      <c r="N2694" t="n">
        <v>25.34</v>
      </c>
      <c r="O2694" t="n">
        <v>18787.76</v>
      </c>
      <c r="P2694" t="n">
        <v>381.06</v>
      </c>
      <c r="Q2694" t="n">
        <v>453.42</v>
      </c>
      <c r="R2694" t="n">
        <v>329.23</v>
      </c>
      <c r="S2694" t="n">
        <v>57.64</v>
      </c>
      <c r="T2694" t="n">
        <v>132375.43</v>
      </c>
      <c r="U2694" t="n">
        <v>0.18</v>
      </c>
      <c r="V2694" t="n">
        <v>0.66</v>
      </c>
      <c r="W2694" t="n">
        <v>7.25</v>
      </c>
      <c r="X2694" t="n">
        <v>8.17</v>
      </c>
      <c r="Y2694" t="n">
        <v>1</v>
      </c>
      <c r="Z2694" t="n">
        <v>10</v>
      </c>
    </row>
    <row r="2695">
      <c r="A2695" t="n">
        <v>1</v>
      </c>
      <c r="B2695" t="n">
        <v>75</v>
      </c>
      <c r="C2695" t="inlineStr">
        <is>
          <t xml:space="preserve">CONCLUIDO	</t>
        </is>
      </c>
      <c r="D2695" t="n">
        <v>2.607</v>
      </c>
      <c r="E2695" t="n">
        <v>38.36</v>
      </c>
      <c r="F2695" t="n">
        <v>29.79</v>
      </c>
      <c r="G2695" t="n">
        <v>8.68</v>
      </c>
      <c r="H2695" t="n">
        <v>0.15</v>
      </c>
      <c r="I2695" t="n">
        <v>206</v>
      </c>
      <c r="J2695" t="n">
        <v>150.78</v>
      </c>
      <c r="K2695" t="n">
        <v>49.1</v>
      </c>
      <c r="L2695" t="n">
        <v>1.25</v>
      </c>
      <c r="M2695" t="n">
        <v>204</v>
      </c>
      <c r="N2695" t="n">
        <v>25.44</v>
      </c>
      <c r="O2695" t="n">
        <v>18830.65</v>
      </c>
      <c r="P2695" t="n">
        <v>355.39</v>
      </c>
      <c r="Q2695" t="n">
        <v>453.25</v>
      </c>
      <c r="R2695" t="n">
        <v>259.34</v>
      </c>
      <c r="S2695" t="n">
        <v>57.64</v>
      </c>
      <c r="T2695" t="n">
        <v>97778.14999999999</v>
      </c>
      <c r="U2695" t="n">
        <v>0.22</v>
      </c>
      <c r="V2695" t="n">
        <v>0.71</v>
      </c>
      <c r="W2695" t="n">
        <v>7.15</v>
      </c>
      <c r="X2695" t="n">
        <v>6.05</v>
      </c>
      <c r="Y2695" t="n">
        <v>1</v>
      </c>
      <c r="Z2695" t="n">
        <v>10</v>
      </c>
    </row>
    <row r="2696">
      <c r="A2696" t="n">
        <v>2</v>
      </c>
      <c r="B2696" t="n">
        <v>75</v>
      </c>
      <c r="C2696" t="inlineStr">
        <is>
          <t xml:space="preserve">CONCLUIDO	</t>
        </is>
      </c>
      <c r="D2696" t="n">
        <v>2.7977</v>
      </c>
      <c r="E2696" t="n">
        <v>35.74</v>
      </c>
      <c r="F2696" t="n">
        <v>28.46</v>
      </c>
      <c r="G2696" t="n">
        <v>10.41</v>
      </c>
      <c r="H2696" t="n">
        <v>0.18</v>
      </c>
      <c r="I2696" t="n">
        <v>164</v>
      </c>
      <c r="J2696" t="n">
        <v>151.13</v>
      </c>
      <c r="K2696" t="n">
        <v>49.1</v>
      </c>
      <c r="L2696" t="n">
        <v>1.5</v>
      </c>
      <c r="M2696" t="n">
        <v>162</v>
      </c>
      <c r="N2696" t="n">
        <v>25.54</v>
      </c>
      <c r="O2696" t="n">
        <v>18873.58</v>
      </c>
      <c r="P2696" t="n">
        <v>339.17</v>
      </c>
      <c r="Q2696" t="n">
        <v>453.02</v>
      </c>
      <c r="R2696" t="n">
        <v>216.76</v>
      </c>
      <c r="S2696" t="n">
        <v>57.64</v>
      </c>
      <c r="T2696" t="n">
        <v>76697.5</v>
      </c>
      <c r="U2696" t="n">
        <v>0.27</v>
      </c>
      <c r="V2696" t="n">
        <v>0.75</v>
      </c>
      <c r="W2696" t="n">
        <v>7.05</v>
      </c>
      <c r="X2696" t="n">
        <v>4.72</v>
      </c>
      <c r="Y2696" t="n">
        <v>1</v>
      </c>
      <c r="Z2696" t="n">
        <v>10</v>
      </c>
    </row>
    <row r="2697">
      <c r="A2697" t="n">
        <v>3</v>
      </c>
      <c r="B2697" t="n">
        <v>75</v>
      </c>
      <c r="C2697" t="inlineStr">
        <is>
          <t xml:space="preserve">CONCLUIDO	</t>
        </is>
      </c>
      <c r="D2697" t="n">
        <v>2.9252</v>
      </c>
      <c r="E2697" t="n">
        <v>34.19</v>
      </c>
      <c r="F2697" t="n">
        <v>27.72</v>
      </c>
      <c r="G2697" t="n">
        <v>12.14</v>
      </c>
      <c r="H2697" t="n">
        <v>0.2</v>
      </c>
      <c r="I2697" t="n">
        <v>137</v>
      </c>
      <c r="J2697" t="n">
        <v>151.48</v>
      </c>
      <c r="K2697" t="n">
        <v>49.1</v>
      </c>
      <c r="L2697" t="n">
        <v>1.75</v>
      </c>
      <c r="M2697" t="n">
        <v>135</v>
      </c>
      <c r="N2697" t="n">
        <v>25.64</v>
      </c>
      <c r="O2697" t="n">
        <v>18916.54</v>
      </c>
      <c r="P2697" t="n">
        <v>330.08</v>
      </c>
      <c r="Q2697" t="n">
        <v>453.02</v>
      </c>
      <c r="R2697" t="n">
        <v>192.02</v>
      </c>
      <c r="S2697" t="n">
        <v>57.64</v>
      </c>
      <c r="T2697" t="n">
        <v>64461.58</v>
      </c>
      <c r="U2697" t="n">
        <v>0.3</v>
      </c>
      <c r="V2697" t="n">
        <v>0.77</v>
      </c>
      <c r="W2697" t="n">
        <v>7.03</v>
      </c>
      <c r="X2697" t="n">
        <v>3.99</v>
      </c>
      <c r="Y2697" t="n">
        <v>1</v>
      </c>
      <c r="Z2697" t="n">
        <v>10</v>
      </c>
    </row>
    <row r="2698">
      <c r="A2698" t="n">
        <v>4</v>
      </c>
      <c r="B2698" t="n">
        <v>75</v>
      </c>
      <c r="C2698" t="inlineStr">
        <is>
          <t xml:space="preserve">CONCLUIDO	</t>
        </is>
      </c>
      <c r="D2698" t="n">
        <v>3.033</v>
      </c>
      <c r="E2698" t="n">
        <v>32.97</v>
      </c>
      <c r="F2698" t="n">
        <v>27.12</v>
      </c>
      <c r="G2698" t="n">
        <v>13.91</v>
      </c>
      <c r="H2698" t="n">
        <v>0.23</v>
      </c>
      <c r="I2698" t="n">
        <v>117</v>
      </c>
      <c r="J2698" t="n">
        <v>151.83</v>
      </c>
      <c r="K2698" t="n">
        <v>49.1</v>
      </c>
      <c r="L2698" t="n">
        <v>2</v>
      </c>
      <c r="M2698" t="n">
        <v>115</v>
      </c>
      <c r="N2698" t="n">
        <v>25.73</v>
      </c>
      <c r="O2698" t="n">
        <v>18959.54</v>
      </c>
      <c r="P2698" t="n">
        <v>322.55</v>
      </c>
      <c r="Q2698" t="n">
        <v>452.88</v>
      </c>
      <c r="R2698" t="n">
        <v>172.62</v>
      </c>
      <c r="S2698" t="n">
        <v>57.64</v>
      </c>
      <c r="T2698" t="n">
        <v>54864.73</v>
      </c>
      <c r="U2698" t="n">
        <v>0.33</v>
      </c>
      <c r="V2698" t="n">
        <v>0.78</v>
      </c>
      <c r="W2698" t="n">
        <v>6.99</v>
      </c>
      <c r="X2698" t="n">
        <v>3.39</v>
      </c>
      <c r="Y2698" t="n">
        <v>1</v>
      </c>
      <c r="Z2698" t="n">
        <v>10</v>
      </c>
    </row>
    <row r="2699">
      <c r="A2699" t="n">
        <v>5</v>
      </c>
      <c r="B2699" t="n">
        <v>75</v>
      </c>
      <c r="C2699" t="inlineStr">
        <is>
          <t xml:space="preserve">CONCLUIDO	</t>
        </is>
      </c>
      <c r="D2699" t="n">
        <v>3.1125</v>
      </c>
      <c r="E2699" t="n">
        <v>32.13</v>
      </c>
      <c r="F2699" t="n">
        <v>26.71</v>
      </c>
      <c r="G2699" t="n">
        <v>15.56</v>
      </c>
      <c r="H2699" t="n">
        <v>0.26</v>
      </c>
      <c r="I2699" t="n">
        <v>103</v>
      </c>
      <c r="J2699" t="n">
        <v>152.18</v>
      </c>
      <c r="K2699" t="n">
        <v>49.1</v>
      </c>
      <c r="L2699" t="n">
        <v>2.25</v>
      </c>
      <c r="M2699" t="n">
        <v>101</v>
      </c>
      <c r="N2699" t="n">
        <v>25.83</v>
      </c>
      <c r="O2699" t="n">
        <v>19002.56</v>
      </c>
      <c r="P2699" t="n">
        <v>317.23</v>
      </c>
      <c r="Q2699" t="n">
        <v>452.83</v>
      </c>
      <c r="R2699" t="n">
        <v>159.18</v>
      </c>
      <c r="S2699" t="n">
        <v>57.64</v>
      </c>
      <c r="T2699" t="n">
        <v>48214.23</v>
      </c>
      <c r="U2699" t="n">
        <v>0.36</v>
      </c>
      <c r="V2699" t="n">
        <v>0.79</v>
      </c>
      <c r="W2699" t="n">
        <v>6.97</v>
      </c>
      <c r="X2699" t="n">
        <v>2.97</v>
      </c>
      <c r="Y2699" t="n">
        <v>1</v>
      </c>
      <c r="Z2699" t="n">
        <v>10</v>
      </c>
    </row>
    <row r="2700">
      <c r="A2700" t="n">
        <v>6</v>
      </c>
      <c r="B2700" t="n">
        <v>75</v>
      </c>
      <c r="C2700" t="inlineStr">
        <is>
          <t xml:space="preserve">CONCLUIDO	</t>
        </is>
      </c>
      <c r="D2700" t="n">
        <v>3.1832</v>
      </c>
      <c r="E2700" t="n">
        <v>31.41</v>
      </c>
      <c r="F2700" t="n">
        <v>26.36</v>
      </c>
      <c r="G2700" t="n">
        <v>17.38</v>
      </c>
      <c r="H2700" t="n">
        <v>0.29</v>
      </c>
      <c r="I2700" t="n">
        <v>91</v>
      </c>
      <c r="J2700" t="n">
        <v>152.53</v>
      </c>
      <c r="K2700" t="n">
        <v>49.1</v>
      </c>
      <c r="L2700" t="n">
        <v>2.5</v>
      </c>
      <c r="M2700" t="n">
        <v>89</v>
      </c>
      <c r="N2700" t="n">
        <v>25.93</v>
      </c>
      <c r="O2700" t="n">
        <v>19045.63</v>
      </c>
      <c r="P2700" t="n">
        <v>312.7</v>
      </c>
      <c r="Q2700" t="n">
        <v>452.73</v>
      </c>
      <c r="R2700" t="n">
        <v>148.05</v>
      </c>
      <c r="S2700" t="n">
        <v>57.64</v>
      </c>
      <c r="T2700" t="n">
        <v>42708.47</v>
      </c>
      <c r="U2700" t="n">
        <v>0.39</v>
      </c>
      <c r="V2700" t="n">
        <v>0.8</v>
      </c>
      <c r="W2700" t="n">
        <v>6.94</v>
      </c>
      <c r="X2700" t="n">
        <v>2.63</v>
      </c>
      <c r="Y2700" t="n">
        <v>1</v>
      </c>
      <c r="Z2700" t="n">
        <v>10</v>
      </c>
    </row>
    <row r="2701">
      <c r="A2701" t="n">
        <v>7</v>
      </c>
      <c r="B2701" t="n">
        <v>75</v>
      </c>
      <c r="C2701" t="inlineStr">
        <is>
          <t xml:space="preserve">CONCLUIDO	</t>
        </is>
      </c>
      <c r="D2701" t="n">
        <v>3.2411</v>
      </c>
      <c r="E2701" t="n">
        <v>30.85</v>
      </c>
      <c r="F2701" t="n">
        <v>26.07</v>
      </c>
      <c r="G2701" t="n">
        <v>19.08</v>
      </c>
      <c r="H2701" t="n">
        <v>0.32</v>
      </c>
      <c r="I2701" t="n">
        <v>82</v>
      </c>
      <c r="J2701" t="n">
        <v>152.88</v>
      </c>
      <c r="K2701" t="n">
        <v>49.1</v>
      </c>
      <c r="L2701" t="n">
        <v>2.75</v>
      </c>
      <c r="M2701" t="n">
        <v>80</v>
      </c>
      <c r="N2701" t="n">
        <v>26.03</v>
      </c>
      <c r="O2701" t="n">
        <v>19088.72</v>
      </c>
      <c r="P2701" t="n">
        <v>308.85</v>
      </c>
      <c r="Q2701" t="n">
        <v>452.72</v>
      </c>
      <c r="R2701" t="n">
        <v>138.38</v>
      </c>
      <c r="S2701" t="n">
        <v>57.64</v>
      </c>
      <c r="T2701" t="n">
        <v>37918.55</v>
      </c>
      <c r="U2701" t="n">
        <v>0.42</v>
      </c>
      <c r="V2701" t="n">
        <v>0.8100000000000001</v>
      </c>
      <c r="W2701" t="n">
        <v>6.94</v>
      </c>
      <c r="X2701" t="n">
        <v>2.34</v>
      </c>
      <c r="Y2701" t="n">
        <v>1</v>
      </c>
      <c r="Z2701" t="n">
        <v>10</v>
      </c>
    </row>
    <row r="2702">
      <c r="A2702" t="n">
        <v>8</v>
      </c>
      <c r="B2702" t="n">
        <v>75</v>
      </c>
      <c r="C2702" t="inlineStr">
        <is>
          <t xml:space="preserve">CONCLUIDO	</t>
        </is>
      </c>
      <c r="D2702" t="n">
        <v>3.2939</v>
      </c>
      <c r="E2702" t="n">
        <v>30.36</v>
      </c>
      <c r="F2702" t="n">
        <v>25.82</v>
      </c>
      <c r="G2702" t="n">
        <v>20.94</v>
      </c>
      <c r="H2702" t="n">
        <v>0.35</v>
      </c>
      <c r="I2702" t="n">
        <v>74</v>
      </c>
      <c r="J2702" t="n">
        <v>153.23</v>
      </c>
      <c r="K2702" t="n">
        <v>49.1</v>
      </c>
      <c r="L2702" t="n">
        <v>3</v>
      </c>
      <c r="M2702" t="n">
        <v>72</v>
      </c>
      <c r="N2702" t="n">
        <v>26.13</v>
      </c>
      <c r="O2702" t="n">
        <v>19131.85</v>
      </c>
      <c r="P2702" t="n">
        <v>305.47</v>
      </c>
      <c r="Q2702" t="n">
        <v>452.71</v>
      </c>
      <c r="R2702" t="n">
        <v>130.53</v>
      </c>
      <c r="S2702" t="n">
        <v>57.64</v>
      </c>
      <c r="T2702" t="n">
        <v>34033.03</v>
      </c>
      <c r="U2702" t="n">
        <v>0.44</v>
      </c>
      <c r="V2702" t="n">
        <v>0.82</v>
      </c>
      <c r="W2702" t="n">
        <v>6.91</v>
      </c>
      <c r="X2702" t="n">
        <v>2.09</v>
      </c>
      <c r="Y2702" t="n">
        <v>1</v>
      </c>
      <c r="Z2702" t="n">
        <v>10</v>
      </c>
    </row>
    <row r="2703">
      <c r="A2703" t="n">
        <v>9</v>
      </c>
      <c r="B2703" t="n">
        <v>75</v>
      </c>
      <c r="C2703" t="inlineStr">
        <is>
          <t xml:space="preserve">CONCLUIDO	</t>
        </is>
      </c>
      <c r="D2703" t="n">
        <v>3.3298</v>
      </c>
      <c r="E2703" t="n">
        <v>30.03</v>
      </c>
      <c r="F2703" t="n">
        <v>25.68</v>
      </c>
      <c r="G2703" t="n">
        <v>22.66</v>
      </c>
      <c r="H2703" t="n">
        <v>0.37</v>
      </c>
      <c r="I2703" t="n">
        <v>68</v>
      </c>
      <c r="J2703" t="n">
        <v>153.58</v>
      </c>
      <c r="K2703" t="n">
        <v>49.1</v>
      </c>
      <c r="L2703" t="n">
        <v>3.25</v>
      </c>
      <c r="M2703" t="n">
        <v>66</v>
      </c>
      <c r="N2703" t="n">
        <v>26.23</v>
      </c>
      <c r="O2703" t="n">
        <v>19175.02</v>
      </c>
      <c r="P2703" t="n">
        <v>303.47</v>
      </c>
      <c r="Q2703" t="n">
        <v>452.74</v>
      </c>
      <c r="R2703" t="n">
        <v>125.81</v>
      </c>
      <c r="S2703" t="n">
        <v>57.64</v>
      </c>
      <c r="T2703" t="n">
        <v>31701.24</v>
      </c>
      <c r="U2703" t="n">
        <v>0.46</v>
      </c>
      <c r="V2703" t="n">
        <v>0.83</v>
      </c>
      <c r="W2703" t="n">
        <v>6.91</v>
      </c>
      <c r="X2703" t="n">
        <v>1.95</v>
      </c>
      <c r="Y2703" t="n">
        <v>1</v>
      </c>
      <c r="Z2703" t="n">
        <v>10</v>
      </c>
    </row>
    <row r="2704">
      <c r="A2704" t="n">
        <v>10</v>
      </c>
      <c r="B2704" t="n">
        <v>75</v>
      </c>
      <c r="C2704" t="inlineStr">
        <is>
          <t xml:space="preserve">CONCLUIDO	</t>
        </is>
      </c>
      <c r="D2704" t="n">
        <v>3.3636</v>
      </c>
      <c r="E2704" t="n">
        <v>29.73</v>
      </c>
      <c r="F2704" t="n">
        <v>25.53</v>
      </c>
      <c r="G2704" t="n">
        <v>24.31</v>
      </c>
      <c r="H2704" t="n">
        <v>0.4</v>
      </c>
      <c r="I2704" t="n">
        <v>63</v>
      </c>
      <c r="J2704" t="n">
        <v>153.93</v>
      </c>
      <c r="K2704" t="n">
        <v>49.1</v>
      </c>
      <c r="L2704" t="n">
        <v>3.5</v>
      </c>
      <c r="M2704" t="n">
        <v>61</v>
      </c>
      <c r="N2704" t="n">
        <v>26.33</v>
      </c>
      <c r="O2704" t="n">
        <v>19218.22</v>
      </c>
      <c r="P2704" t="n">
        <v>301.31</v>
      </c>
      <c r="Q2704" t="n">
        <v>452.75</v>
      </c>
      <c r="R2704" t="n">
        <v>120.75</v>
      </c>
      <c r="S2704" t="n">
        <v>57.64</v>
      </c>
      <c r="T2704" t="n">
        <v>29198.35</v>
      </c>
      <c r="U2704" t="n">
        <v>0.48</v>
      </c>
      <c r="V2704" t="n">
        <v>0.83</v>
      </c>
      <c r="W2704" t="n">
        <v>6.9</v>
      </c>
      <c r="X2704" t="n">
        <v>1.8</v>
      </c>
      <c r="Y2704" t="n">
        <v>1</v>
      </c>
      <c r="Z2704" t="n">
        <v>10</v>
      </c>
    </row>
    <row r="2705">
      <c r="A2705" t="n">
        <v>11</v>
      </c>
      <c r="B2705" t="n">
        <v>75</v>
      </c>
      <c r="C2705" t="inlineStr">
        <is>
          <t xml:space="preserve">CONCLUIDO	</t>
        </is>
      </c>
      <c r="D2705" t="n">
        <v>3.3884</v>
      </c>
      <c r="E2705" t="n">
        <v>29.51</v>
      </c>
      <c r="F2705" t="n">
        <v>25.43</v>
      </c>
      <c r="G2705" t="n">
        <v>25.86</v>
      </c>
      <c r="H2705" t="n">
        <v>0.43</v>
      </c>
      <c r="I2705" t="n">
        <v>59</v>
      </c>
      <c r="J2705" t="n">
        <v>154.28</v>
      </c>
      <c r="K2705" t="n">
        <v>49.1</v>
      </c>
      <c r="L2705" t="n">
        <v>3.75</v>
      </c>
      <c r="M2705" t="n">
        <v>57</v>
      </c>
      <c r="N2705" t="n">
        <v>26.43</v>
      </c>
      <c r="O2705" t="n">
        <v>19261.45</v>
      </c>
      <c r="P2705" t="n">
        <v>299.78</v>
      </c>
      <c r="Q2705" t="n">
        <v>452.88</v>
      </c>
      <c r="R2705" t="n">
        <v>117.64</v>
      </c>
      <c r="S2705" t="n">
        <v>57.64</v>
      </c>
      <c r="T2705" t="n">
        <v>27662.01</v>
      </c>
      <c r="U2705" t="n">
        <v>0.49</v>
      </c>
      <c r="V2705" t="n">
        <v>0.83</v>
      </c>
      <c r="W2705" t="n">
        <v>6.9</v>
      </c>
      <c r="X2705" t="n">
        <v>1.7</v>
      </c>
      <c r="Y2705" t="n">
        <v>1</v>
      </c>
      <c r="Z2705" t="n">
        <v>10</v>
      </c>
    </row>
    <row r="2706">
      <c r="A2706" t="n">
        <v>12</v>
      </c>
      <c r="B2706" t="n">
        <v>75</v>
      </c>
      <c r="C2706" t="inlineStr">
        <is>
          <t xml:space="preserve">CONCLUIDO	</t>
        </is>
      </c>
      <c r="D2706" t="n">
        <v>3.4218</v>
      </c>
      <c r="E2706" t="n">
        <v>29.22</v>
      </c>
      <c r="F2706" t="n">
        <v>25.27</v>
      </c>
      <c r="G2706" t="n">
        <v>27.56</v>
      </c>
      <c r="H2706" t="n">
        <v>0.46</v>
      </c>
      <c r="I2706" t="n">
        <v>55</v>
      </c>
      <c r="J2706" t="n">
        <v>154.63</v>
      </c>
      <c r="K2706" t="n">
        <v>49.1</v>
      </c>
      <c r="L2706" t="n">
        <v>4</v>
      </c>
      <c r="M2706" t="n">
        <v>53</v>
      </c>
      <c r="N2706" t="n">
        <v>26.53</v>
      </c>
      <c r="O2706" t="n">
        <v>19304.72</v>
      </c>
      <c r="P2706" t="n">
        <v>297.41</v>
      </c>
      <c r="Q2706" t="n">
        <v>452.67</v>
      </c>
      <c r="R2706" t="n">
        <v>112.59</v>
      </c>
      <c r="S2706" t="n">
        <v>57.64</v>
      </c>
      <c r="T2706" t="n">
        <v>25155.98</v>
      </c>
      <c r="U2706" t="n">
        <v>0.51</v>
      </c>
      <c r="V2706" t="n">
        <v>0.84</v>
      </c>
      <c r="W2706" t="n">
        <v>6.88</v>
      </c>
      <c r="X2706" t="n">
        <v>1.54</v>
      </c>
      <c r="Y2706" t="n">
        <v>1</v>
      </c>
      <c r="Z2706" t="n">
        <v>10</v>
      </c>
    </row>
    <row r="2707">
      <c r="A2707" t="n">
        <v>13</v>
      </c>
      <c r="B2707" t="n">
        <v>75</v>
      </c>
      <c r="C2707" t="inlineStr">
        <is>
          <t xml:space="preserve">CONCLUIDO	</t>
        </is>
      </c>
      <c r="D2707" t="n">
        <v>3.4466</v>
      </c>
      <c r="E2707" t="n">
        <v>29.01</v>
      </c>
      <c r="F2707" t="n">
        <v>25.18</v>
      </c>
      <c r="G2707" t="n">
        <v>29.62</v>
      </c>
      <c r="H2707" t="n">
        <v>0.49</v>
      </c>
      <c r="I2707" t="n">
        <v>51</v>
      </c>
      <c r="J2707" t="n">
        <v>154.98</v>
      </c>
      <c r="K2707" t="n">
        <v>49.1</v>
      </c>
      <c r="L2707" t="n">
        <v>4.25</v>
      </c>
      <c r="M2707" t="n">
        <v>49</v>
      </c>
      <c r="N2707" t="n">
        <v>26.63</v>
      </c>
      <c r="O2707" t="n">
        <v>19348.03</v>
      </c>
      <c r="P2707" t="n">
        <v>295.9</v>
      </c>
      <c r="Q2707" t="n">
        <v>452.67</v>
      </c>
      <c r="R2707" t="n">
        <v>109.34</v>
      </c>
      <c r="S2707" t="n">
        <v>57.64</v>
      </c>
      <c r="T2707" t="n">
        <v>23551.61</v>
      </c>
      <c r="U2707" t="n">
        <v>0.53</v>
      </c>
      <c r="V2707" t="n">
        <v>0.84</v>
      </c>
      <c r="W2707" t="n">
        <v>6.89</v>
      </c>
      <c r="X2707" t="n">
        <v>1.45</v>
      </c>
      <c r="Y2707" t="n">
        <v>1</v>
      </c>
      <c r="Z2707" t="n">
        <v>10</v>
      </c>
    </row>
    <row r="2708">
      <c r="A2708" t="n">
        <v>14</v>
      </c>
      <c r="B2708" t="n">
        <v>75</v>
      </c>
      <c r="C2708" t="inlineStr">
        <is>
          <t xml:space="preserve">CONCLUIDO	</t>
        </is>
      </c>
      <c r="D2708" t="n">
        <v>3.4684</v>
      </c>
      <c r="E2708" t="n">
        <v>28.83</v>
      </c>
      <c r="F2708" t="n">
        <v>25.09</v>
      </c>
      <c r="G2708" t="n">
        <v>31.36</v>
      </c>
      <c r="H2708" t="n">
        <v>0.51</v>
      </c>
      <c r="I2708" t="n">
        <v>48</v>
      </c>
      <c r="J2708" t="n">
        <v>155.33</v>
      </c>
      <c r="K2708" t="n">
        <v>49.1</v>
      </c>
      <c r="L2708" t="n">
        <v>4.5</v>
      </c>
      <c r="M2708" t="n">
        <v>46</v>
      </c>
      <c r="N2708" t="n">
        <v>26.74</v>
      </c>
      <c r="O2708" t="n">
        <v>19391.36</v>
      </c>
      <c r="P2708" t="n">
        <v>294.48</v>
      </c>
      <c r="Q2708" t="n">
        <v>452.61</v>
      </c>
      <c r="R2708" t="n">
        <v>106.67</v>
      </c>
      <c r="S2708" t="n">
        <v>57.64</v>
      </c>
      <c r="T2708" t="n">
        <v>22235.3</v>
      </c>
      <c r="U2708" t="n">
        <v>0.54</v>
      </c>
      <c r="V2708" t="n">
        <v>0.85</v>
      </c>
      <c r="W2708" t="n">
        <v>6.87</v>
      </c>
      <c r="X2708" t="n">
        <v>1.36</v>
      </c>
      <c r="Y2708" t="n">
        <v>1</v>
      </c>
      <c r="Z2708" t="n">
        <v>10</v>
      </c>
    </row>
    <row r="2709">
      <c r="A2709" t="n">
        <v>15</v>
      </c>
      <c r="B2709" t="n">
        <v>75</v>
      </c>
      <c r="C2709" t="inlineStr">
        <is>
          <t xml:space="preserve">CONCLUIDO	</t>
        </is>
      </c>
      <c r="D2709" t="n">
        <v>3.4856</v>
      </c>
      <c r="E2709" t="n">
        <v>28.69</v>
      </c>
      <c r="F2709" t="n">
        <v>25.01</v>
      </c>
      <c r="G2709" t="n">
        <v>32.62</v>
      </c>
      <c r="H2709" t="n">
        <v>0.54</v>
      </c>
      <c r="I2709" t="n">
        <v>46</v>
      </c>
      <c r="J2709" t="n">
        <v>155.68</v>
      </c>
      <c r="K2709" t="n">
        <v>49.1</v>
      </c>
      <c r="L2709" t="n">
        <v>4.75</v>
      </c>
      <c r="M2709" t="n">
        <v>44</v>
      </c>
      <c r="N2709" t="n">
        <v>26.84</v>
      </c>
      <c r="O2709" t="n">
        <v>19434.74</v>
      </c>
      <c r="P2709" t="n">
        <v>293.13</v>
      </c>
      <c r="Q2709" t="n">
        <v>452.62</v>
      </c>
      <c r="R2709" t="n">
        <v>104.2</v>
      </c>
      <c r="S2709" t="n">
        <v>57.64</v>
      </c>
      <c r="T2709" t="n">
        <v>21010.12</v>
      </c>
      <c r="U2709" t="n">
        <v>0.55</v>
      </c>
      <c r="V2709" t="n">
        <v>0.85</v>
      </c>
      <c r="W2709" t="n">
        <v>6.87</v>
      </c>
      <c r="X2709" t="n">
        <v>1.28</v>
      </c>
      <c r="Y2709" t="n">
        <v>1</v>
      </c>
      <c r="Z2709" t="n">
        <v>10</v>
      </c>
    </row>
    <row r="2710">
      <c r="A2710" t="n">
        <v>16</v>
      </c>
      <c r="B2710" t="n">
        <v>75</v>
      </c>
      <c r="C2710" t="inlineStr">
        <is>
          <t xml:space="preserve">CONCLUIDO	</t>
        </is>
      </c>
      <c r="D2710" t="n">
        <v>3.5056</v>
      </c>
      <c r="E2710" t="n">
        <v>28.53</v>
      </c>
      <c r="F2710" t="n">
        <v>24.94</v>
      </c>
      <c r="G2710" t="n">
        <v>34.79</v>
      </c>
      <c r="H2710" t="n">
        <v>0.57</v>
      </c>
      <c r="I2710" t="n">
        <v>43</v>
      </c>
      <c r="J2710" t="n">
        <v>156.03</v>
      </c>
      <c r="K2710" t="n">
        <v>49.1</v>
      </c>
      <c r="L2710" t="n">
        <v>5</v>
      </c>
      <c r="M2710" t="n">
        <v>41</v>
      </c>
      <c r="N2710" t="n">
        <v>26.94</v>
      </c>
      <c r="O2710" t="n">
        <v>19478.15</v>
      </c>
      <c r="P2710" t="n">
        <v>291.98</v>
      </c>
      <c r="Q2710" t="n">
        <v>452.68</v>
      </c>
      <c r="R2710" t="n">
        <v>101.59</v>
      </c>
      <c r="S2710" t="n">
        <v>57.64</v>
      </c>
      <c r="T2710" t="n">
        <v>19718.64</v>
      </c>
      <c r="U2710" t="n">
        <v>0.57</v>
      </c>
      <c r="V2710" t="n">
        <v>0.85</v>
      </c>
      <c r="W2710" t="n">
        <v>6.87</v>
      </c>
      <c r="X2710" t="n">
        <v>1.21</v>
      </c>
      <c r="Y2710" t="n">
        <v>1</v>
      </c>
      <c r="Z2710" t="n">
        <v>10</v>
      </c>
    </row>
    <row r="2711">
      <c r="A2711" t="n">
        <v>17</v>
      </c>
      <c r="B2711" t="n">
        <v>75</v>
      </c>
      <c r="C2711" t="inlineStr">
        <is>
          <t xml:space="preserve">CONCLUIDO	</t>
        </is>
      </c>
      <c r="D2711" t="n">
        <v>3.5215</v>
      </c>
      <c r="E2711" t="n">
        <v>28.4</v>
      </c>
      <c r="F2711" t="n">
        <v>24.87</v>
      </c>
      <c r="G2711" t="n">
        <v>36.39</v>
      </c>
      <c r="H2711" t="n">
        <v>0.59</v>
      </c>
      <c r="I2711" t="n">
        <v>41</v>
      </c>
      <c r="J2711" t="n">
        <v>156.39</v>
      </c>
      <c r="K2711" t="n">
        <v>49.1</v>
      </c>
      <c r="L2711" t="n">
        <v>5.25</v>
      </c>
      <c r="M2711" t="n">
        <v>39</v>
      </c>
      <c r="N2711" t="n">
        <v>27.04</v>
      </c>
      <c r="O2711" t="n">
        <v>19521.59</v>
      </c>
      <c r="P2711" t="n">
        <v>290.76</v>
      </c>
      <c r="Q2711" t="n">
        <v>452.71</v>
      </c>
      <c r="R2711" t="n">
        <v>99.67</v>
      </c>
      <c r="S2711" t="n">
        <v>57.64</v>
      </c>
      <c r="T2711" t="n">
        <v>18766.82</v>
      </c>
      <c r="U2711" t="n">
        <v>0.58</v>
      </c>
      <c r="V2711" t="n">
        <v>0.85</v>
      </c>
      <c r="W2711" t="n">
        <v>6.86</v>
      </c>
      <c r="X2711" t="n">
        <v>1.14</v>
      </c>
      <c r="Y2711" t="n">
        <v>1</v>
      </c>
      <c r="Z2711" t="n">
        <v>10</v>
      </c>
    </row>
    <row r="2712">
      <c r="A2712" t="n">
        <v>18</v>
      </c>
      <c r="B2712" t="n">
        <v>75</v>
      </c>
      <c r="C2712" t="inlineStr">
        <is>
          <t xml:space="preserve">CONCLUIDO	</t>
        </is>
      </c>
      <c r="D2712" t="n">
        <v>3.5349</v>
      </c>
      <c r="E2712" t="n">
        <v>28.29</v>
      </c>
      <c r="F2712" t="n">
        <v>24.82</v>
      </c>
      <c r="G2712" t="n">
        <v>38.19</v>
      </c>
      <c r="H2712" t="n">
        <v>0.62</v>
      </c>
      <c r="I2712" t="n">
        <v>39</v>
      </c>
      <c r="J2712" t="n">
        <v>156.74</v>
      </c>
      <c r="K2712" t="n">
        <v>49.1</v>
      </c>
      <c r="L2712" t="n">
        <v>5.5</v>
      </c>
      <c r="M2712" t="n">
        <v>37</v>
      </c>
      <c r="N2712" t="n">
        <v>27.14</v>
      </c>
      <c r="O2712" t="n">
        <v>19565.07</v>
      </c>
      <c r="P2712" t="n">
        <v>289.67</v>
      </c>
      <c r="Q2712" t="n">
        <v>452.64</v>
      </c>
      <c r="R2712" t="n">
        <v>97.98</v>
      </c>
      <c r="S2712" t="n">
        <v>57.64</v>
      </c>
      <c r="T2712" t="n">
        <v>17932.23</v>
      </c>
      <c r="U2712" t="n">
        <v>0.59</v>
      </c>
      <c r="V2712" t="n">
        <v>0.85</v>
      </c>
      <c r="W2712" t="n">
        <v>6.86</v>
      </c>
      <c r="X2712" t="n">
        <v>1.09</v>
      </c>
      <c r="Y2712" t="n">
        <v>1</v>
      </c>
      <c r="Z2712" t="n">
        <v>10</v>
      </c>
    </row>
    <row r="2713">
      <c r="A2713" t="n">
        <v>19</v>
      </c>
      <c r="B2713" t="n">
        <v>75</v>
      </c>
      <c r="C2713" t="inlineStr">
        <is>
          <t xml:space="preserve">CONCLUIDO	</t>
        </is>
      </c>
      <c r="D2713" t="n">
        <v>3.5487</v>
      </c>
      <c r="E2713" t="n">
        <v>28.18</v>
      </c>
      <c r="F2713" t="n">
        <v>24.77</v>
      </c>
      <c r="G2713" t="n">
        <v>40.17</v>
      </c>
      <c r="H2713" t="n">
        <v>0.65</v>
      </c>
      <c r="I2713" t="n">
        <v>37</v>
      </c>
      <c r="J2713" t="n">
        <v>157.09</v>
      </c>
      <c r="K2713" t="n">
        <v>49.1</v>
      </c>
      <c r="L2713" t="n">
        <v>5.75</v>
      </c>
      <c r="M2713" t="n">
        <v>35</v>
      </c>
      <c r="N2713" t="n">
        <v>27.25</v>
      </c>
      <c r="O2713" t="n">
        <v>19608.58</v>
      </c>
      <c r="P2713" t="n">
        <v>288.5</v>
      </c>
      <c r="Q2713" t="n">
        <v>452.62</v>
      </c>
      <c r="R2713" t="n">
        <v>96.55</v>
      </c>
      <c r="S2713" t="n">
        <v>57.64</v>
      </c>
      <c r="T2713" t="n">
        <v>17229.48</v>
      </c>
      <c r="U2713" t="n">
        <v>0.6</v>
      </c>
      <c r="V2713" t="n">
        <v>0.86</v>
      </c>
      <c r="W2713" t="n">
        <v>6.85</v>
      </c>
      <c r="X2713" t="n">
        <v>1.05</v>
      </c>
      <c r="Y2713" t="n">
        <v>1</v>
      </c>
      <c r="Z2713" t="n">
        <v>10</v>
      </c>
    </row>
    <row r="2714">
      <c r="A2714" t="n">
        <v>20</v>
      </c>
      <c r="B2714" t="n">
        <v>75</v>
      </c>
      <c r="C2714" t="inlineStr">
        <is>
          <t xml:space="preserve">CONCLUIDO	</t>
        </is>
      </c>
      <c r="D2714" t="n">
        <v>3.5547</v>
      </c>
      <c r="E2714" t="n">
        <v>28.13</v>
      </c>
      <c r="F2714" t="n">
        <v>24.76</v>
      </c>
      <c r="G2714" t="n">
        <v>41.26</v>
      </c>
      <c r="H2714" t="n">
        <v>0.67</v>
      </c>
      <c r="I2714" t="n">
        <v>36</v>
      </c>
      <c r="J2714" t="n">
        <v>157.44</v>
      </c>
      <c r="K2714" t="n">
        <v>49.1</v>
      </c>
      <c r="L2714" t="n">
        <v>6</v>
      </c>
      <c r="M2714" t="n">
        <v>34</v>
      </c>
      <c r="N2714" t="n">
        <v>27.35</v>
      </c>
      <c r="O2714" t="n">
        <v>19652.13</v>
      </c>
      <c r="P2714" t="n">
        <v>288.37</v>
      </c>
      <c r="Q2714" t="n">
        <v>452.64</v>
      </c>
      <c r="R2714" t="n">
        <v>95.91</v>
      </c>
      <c r="S2714" t="n">
        <v>57.64</v>
      </c>
      <c r="T2714" t="n">
        <v>16912.75</v>
      </c>
      <c r="U2714" t="n">
        <v>0.6</v>
      </c>
      <c r="V2714" t="n">
        <v>0.86</v>
      </c>
      <c r="W2714" t="n">
        <v>6.85</v>
      </c>
      <c r="X2714" t="n">
        <v>1.03</v>
      </c>
      <c r="Y2714" t="n">
        <v>1</v>
      </c>
      <c r="Z2714" t="n">
        <v>10</v>
      </c>
    </row>
    <row r="2715">
      <c r="A2715" t="n">
        <v>21</v>
      </c>
      <c r="B2715" t="n">
        <v>75</v>
      </c>
      <c r="C2715" t="inlineStr">
        <is>
          <t xml:space="preserve">CONCLUIDO	</t>
        </is>
      </c>
      <c r="D2715" t="n">
        <v>3.5741</v>
      </c>
      <c r="E2715" t="n">
        <v>27.98</v>
      </c>
      <c r="F2715" t="n">
        <v>24.66</v>
      </c>
      <c r="G2715" t="n">
        <v>43.52</v>
      </c>
      <c r="H2715" t="n">
        <v>0.7</v>
      </c>
      <c r="I2715" t="n">
        <v>34</v>
      </c>
      <c r="J2715" t="n">
        <v>157.8</v>
      </c>
      <c r="K2715" t="n">
        <v>49.1</v>
      </c>
      <c r="L2715" t="n">
        <v>6.25</v>
      </c>
      <c r="M2715" t="n">
        <v>32</v>
      </c>
      <c r="N2715" t="n">
        <v>27.45</v>
      </c>
      <c r="O2715" t="n">
        <v>19695.71</v>
      </c>
      <c r="P2715" t="n">
        <v>286.71</v>
      </c>
      <c r="Q2715" t="n">
        <v>452.66</v>
      </c>
      <c r="R2715" t="n">
        <v>92.63</v>
      </c>
      <c r="S2715" t="n">
        <v>57.64</v>
      </c>
      <c r="T2715" t="n">
        <v>15281.32</v>
      </c>
      <c r="U2715" t="n">
        <v>0.62</v>
      </c>
      <c r="V2715" t="n">
        <v>0.86</v>
      </c>
      <c r="W2715" t="n">
        <v>6.86</v>
      </c>
      <c r="X2715" t="n">
        <v>0.9399999999999999</v>
      </c>
      <c r="Y2715" t="n">
        <v>1</v>
      </c>
      <c r="Z2715" t="n">
        <v>10</v>
      </c>
    </row>
    <row r="2716">
      <c r="A2716" t="n">
        <v>22</v>
      </c>
      <c r="B2716" t="n">
        <v>75</v>
      </c>
      <c r="C2716" t="inlineStr">
        <is>
          <t xml:space="preserve">CONCLUIDO	</t>
        </is>
      </c>
      <c r="D2716" t="n">
        <v>3.582</v>
      </c>
      <c r="E2716" t="n">
        <v>27.92</v>
      </c>
      <c r="F2716" t="n">
        <v>24.63</v>
      </c>
      <c r="G2716" t="n">
        <v>44.79</v>
      </c>
      <c r="H2716" t="n">
        <v>0.73</v>
      </c>
      <c r="I2716" t="n">
        <v>33</v>
      </c>
      <c r="J2716" t="n">
        <v>158.15</v>
      </c>
      <c r="K2716" t="n">
        <v>49.1</v>
      </c>
      <c r="L2716" t="n">
        <v>6.5</v>
      </c>
      <c r="M2716" t="n">
        <v>31</v>
      </c>
      <c r="N2716" t="n">
        <v>27.56</v>
      </c>
      <c r="O2716" t="n">
        <v>19739.33</v>
      </c>
      <c r="P2716" t="n">
        <v>286.26</v>
      </c>
      <c r="Q2716" t="n">
        <v>452.61</v>
      </c>
      <c r="R2716" t="n">
        <v>92.2</v>
      </c>
      <c r="S2716" t="n">
        <v>57.64</v>
      </c>
      <c r="T2716" t="n">
        <v>15073.95</v>
      </c>
      <c r="U2716" t="n">
        <v>0.63</v>
      </c>
      <c r="V2716" t="n">
        <v>0.86</v>
      </c>
      <c r="W2716" t="n">
        <v>6.84</v>
      </c>
      <c r="X2716" t="n">
        <v>0.91</v>
      </c>
      <c r="Y2716" t="n">
        <v>1</v>
      </c>
      <c r="Z2716" t="n">
        <v>10</v>
      </c>
    </row>
    <row r="2717">
      <c r="A2717" t="n">
        <v>23</v>
      </c>
      <c r="B2717" t="n">
        <v>75</v>
      </c>
      <c r="C2717" t="inlineStr">
        <is>
          <t xml:space="preserve">CONCLUIDO	</t>
        </is>
      </c>
      <c r="D2717" t="n">
        <v>3.5846</v>
      </c>
      <c r="E2717" t="n">
        <v>27.9</v>
      </c>
      <c r="F2717" t="n">
        <v>24.64</v>
      </c>
      <c r="G2717" t="n">
        <v>46.21</v>
      </c>
      <c r="H2717" t="n">
        <v>0.75</v>
      </c>
      <c r="I2717" t="n">
        <v>32</v>
      </c>
      <c r="J2717" t="n">
        <v>158.51</v>
      </c>
      <c r="K2717" t="n">
        <v>49.1</v>
      </c>
      <c r="L2717" t="n">
        <v>6.75</v>
      </c>
      <c r="M2717" t="n">
        <v>30</v>
      </c>
      <c r="N2717" t="n">
        <v>27.66</v>
      </c>
      <c r="O2717" t="n">
        <v>19782.99</v>
      </c>
      <c r="P2717" t="n">
        <v>285.89</v>
      </c>
      <c r="Q2717" t="n">
        <v>452.66</v>
      </c>
      <c r="R2717" t="n">
        <v>91.92</v>
      </c>
      <c r="S2717" t="n">
        <v>57.64</v>
      </c>
      <c r="T2717" t="n">
        <v>14940.45</v>
      </c>
      <c r="U2717" t="n">
        <v>0.63</v>
      </c>
      <c r="V2717" t="n">
        <v>0.86</v>
      </c>
      <c r="W2717" t="n">
        <v>6.86</v>
      </c>
      <c r="X2717" t="n">
        <v>0.92</v>
      </c>
      <c r="Y2717" t="n">
        <v>1</v>
      </c>
      <c r="Z2717" t="n">
        <v>10</v>
      </c>
    </row>
    <row r="2718">
      <c r="A2718" t="n">
        <v>24</v>
      </c>
      <c r="B2718" t="n">
        <v>75</v>
      </c>
      <c r="C2718" t="inlineStr">
        <is>
          <t xml:space="preserve">CONCLUIDO	</t>
        </is>
      </c>
      <c r="D2718" t="n">
        <v>3.5956</v>
      </c>
      <c r="E2718" t="n">
        <v>27.81</v>
      </c>
      <c r="F2718" t="n">
        <v>24.59</v>
      </c>
      <c r="G2718" t="n">
        <v>47.59</v>
      </c>
      <c r="H2718" t="n">
        <v>0.78</v>
      </c>
      <c r="I2718" t="n">
        <v>31</v>
      </c>
      <c r="J2718" t="n">
        <v>158.86</v>
      </c>
      <c r="K2718" t="n">
        <v>49.1</v>
      </c>
      <c r="L2718" t="n">
        <v>7</v>
      </c>
      <c r="M2718" t="n">
        <v>29</v>
      </c>
      <c r="N2718" t="n">
        <v>27.77</v>
      </c>
      <c r="O2718" t="n">
        <v>19826.68</v>
      </c>
      <c r="P2718" t="n">
        <v>284.69</v>
      </c>
      <c r="Q2718" t="n">
        <v>452.66</v>
      </c>
      <c r="R2718" t="n">
        <v>90.05</v>
      </c>
      <c r="S2718" t="n">
        <v>57.64</v>
      </c>
      <c r="T2718" t="n">
        <v>14005.77</v>
      </c>
      <c r="U2718" t="n">
        <v>0.64</v>
      </c>
      <c r="V2718" t="n">
        <v>0.86</v>
      </c>
      <c r="W2718" t="n">
        <v>6.85</v>
      </c>
      <c r="X2718" t="n">
        <v>0.86</v>
      </c>
      <c r="Y2718" t="n">
        <v>1</v>
      </c>
      <c r="Z2718" t="n">
        <v>10</v>
      </c>
    </row>
    <row r="2719">
      <c r="A2719" t="n">
        <v>25</v>
      </c>
      <c r="B2719" t="n">
        <v>75</v>
      </c>
      <c r="C2719" t="inlineStr">
        <is>
          <t xml:space="preserve">CONCLUIDO	</t>
        </is>
      </c>
      <c r="D2719" t="n">
        <v>3.61</v>
      </c>
      <c r="E2719" t="n">
        <v>27.7</v>
      </c>
      <c r="F2719" t="n">
        <v>24.54</v>
      </c>
      <c r="G2719" t="n">
        <v>50.77</v>
      </c>
      <c r="H2719" t="n">
        <v>0.8100000000000001</v>
      </c>
      <c r="I2719" t="n">
        <v>29</v>
      </c>
      <c r="J2719" t="n">
        <v>159.22</v>
      </c>
      <c r="K2719" t="n">
        <v>49.1</v>
      </c>
      <c r="L2719" t="n">
        <v>7.25</v>
      </c>
      <c r="M2719" t="n">
        <v>27</v>
      </c>
      <c r="N2719" t="n">
        <v>27.87</v>
      </c>
      <c r="O2719" t="n">
        <v>19870.53</v>
      </c>
      <c r="P2719" t="n">
        <v>283.56</v>
      </c>
      <c r="Q2719" t="n">
        <v>452.65</v>
      </c>
      <c r="R2719" t="n">
        <v>88.67</v>
      </c>
      <c r="S2719" t="n">
        <v>57.64</v>
      </c>
      <c r="T2719" t="n">
        <v>13330.16</v>
      </c>
      <c r="U2719" t="n">
        <v>0.65</v>
      </c>
      <c r="V2719" t="n">
        <v>0.86</v>
      </c>
      <c r="W2719" t="n">
        <v>6.84</v>
      </c>
      <c r="X2719" t="n">
        <v>0.8100000000000001</v>
      </c>
      <c r="Y2719" t="n">
        <v>1</v>
      </c>
      <c r="Z2719" t="n">
        <v>10</v>
      </c>
    </row>
    <row r="2720">
      <c r="A2720" t="n">
        <v>26</v>
      </c>
      <c r="B2720" t="n">
        <v>75</v>
      </c>
      <c r="C2720" t="inlineStr">
        <is>
          <t xml:space="preserve">CONCLUIDO	</t>
        </is>
      </c>
      <c r="D2720" t="n">
        <v>3.619</v>
      </c>
      <c r="E2720" t="n">
        <v>27.63</v>
      </c>
      <c r="F2720" t="n">
        <v>24.5</v>
      </c>
      <c r="G2720" t="n">
        <v>52.5</v>
      </c>
      <c r="H2720" t="n">
        <v>0.83</v>
      </c>
      <c r="I2720" t="n">
        <v>28</v>
      </c>
      <c r="J2720" t="n">
        <v>159.57</v>
      </c>
      <c r="K2720" t="n">
        <v>49.1</v>
      </c>
      <c r="L2720" t="n">
        <v>7.5</v>
      </c>
      <c r="M2720" t="n">
        <v>26</v>
      </c>
      <c r="N2720" t="n">
        <v>27.98</v>
      </c>
      <c r="O2720" t="n">
        <v>19914.3</v>
      </c>
      <c r="P2720" t="n">
        <v>282.95</v>
      </c>
      <c r="Q2720" t="n">
        <v>452.66</v>
      </c>
      <c r="R2720" t="n">
        <v>87.31</v>
      </c>
      <c r="S2720" t="n">
        <v>57.64</v>
      </c>
      <c r="T2720" t="n">
        <v>12654.79</v>
      </c>
      <c r="U2720" t="n">
        <v>0.66</v>
      </c>
      <c r="V2720" t="n">
        <v>0.87</v>
      </c>
      <c r="W2720" t="n">
        <v>6.85</v>
      </c>
      <c r="X2720" t="n">
        <v>0.77</v>
      </c>
      <c r="Y2720" t="n">
        <v>1</v>
      </c>
      <c r="Z2720" t="n">
        <v>10</v>
      </c>
    </row>
    <row r="2721">
      <c r="A2721" t="n">
        <v>27</v>
      </c>
      <c r="B2721" t="n">
        <v>75</v>
      </c>
      <c r="C2721" t="inlineStr">
        <is>
          <t xml:space="preserve">CONCLUIDO	</t>
        </is>
      </c>
      <c r="D2721" t="n">
        <v>3.6184</v>
      </c>
      <c r="E2721" t="n">
        <v>27.64</v>
      </c>
      <c r="F2721" t="n">
        <v>24.5</v>
      </c>
      <c r="G2721" t="n">
        <v>52.51</v>
      </c>
      <c r="H2721" t="n">
        <v>0.86</v>
      </c>
      <c r="I2721" t="n">
        <v>28</v>
      </c>
      <c r="J2721" t="n">
        <v>159.92</v>
      </c>
      <c r="K2721" t="n">
        <v>49.1</v>
      </c>
      <c r="L2721" t="n">
        <v>7.75</v>
      </c>
      <c r="M2721" t="n">
        <v>26</v>
      </c>
      <c r="N2721" t="n">
        <v>28.08</v>
      </c>
      <c r="O2721" t="n">
        <v>19958.1</v>
      </c>
      <c r="P2721" t="n">
        <v>282.67</v>
      </c>
      <c r="Q2721" t="n">
        <v>452.57</v>
      </c>
      <c r="R2721" t="n">
        <v>87.88</v>
      </c>
      <c r="S2721" t="n">
        <v>57.64</v>
      </c>
      <c r="T2721" t="n">
        <v>12937.73</v>
      </c>
      <c r="U2721" t="n">
        <v>0.66</v>
      </c>
      <c r="V2721" t="n">
        <v>0.87</v>
      </c>
      <c r="W2721" t="n">
        <v>6.84</v>
      </c>
      <c r="X2721" t="n">
        <v>0.78</v>
      </c>
      <c r="Y2721" t="n">
        <v>1</v>
      </c>
      <c r="Z2721" t="n">
        <v>10</v>
      </c>
    </row>
    <row r="2722">
      <c r="A2722" t="n">
        <v>28</v>
      </c>
      <c r="B2722" t="n">
        <v>75</v>
      </c>
      <c r="C2722" t="inlineStr">
        <is>
          <t xml:space="preserve">CONCLUIDO	</t>
        </is>
      </c>
      <c r="D2722" t="n">
        <v>3.6276</v>
      </c>
      <c r="E2722" t="n">
        <v>27.57</v>
      </c>
      <c r="F2722" t="n">
        <v>24.47</v>
      </c>
      <c r="G2722" t="n">
        <v>54.37</v>
      </c>
      <c r="H2722" t="n">
        <v>0.88</v>
      </c>
      <c r="I2722" t="n">
        <v>27</v>
      </c>
      <c r="J2722" t="n">
        <v>160.28</v>
      </c>
      <c r="K2722" t="n">
        <v>49.1</v>
      </c>
      <c r="L2722" t="n">
        <v>8</v>
      </c>
      <c r="M2722" t="n">
        <v>25</v>
      </c>
      <c r="N2722" t="n">
        <v>28.19</v>
      </c>
      <c r="O2722" t="n">
        <v>20001.93</v>
      </c>
      <c r="P2722" t="n">
        <v>281.69</v>
      </c>
      <c r="Q2722" t="n">
        <v>452.6</v>
      </c>
      <c r="R2722" t="n">
        <v>86.40000000000001</v>
      </c>
      <c r="S2722" t="n">
        <v>57.64</v>
      </c>
      <c r="T2722" t="n">
        <v>12202.85</v>
      </c>
      <c r="U2722" t="n">
        <v>0.67</v>
      </c>
      <c r="V2722" t="n">
        <v>0.87</v>
      </c>
      <c r="W2722" t="n">
        <v>6.84</v>
      </c>
      <c r="X2722" t="n">
        <v>0.74</v>
      </c>
      <c r="Y2722" t="n">
        <v>1</v>
      </c>
      <c r="Z2722" t="n">
        <v>10</v>
      </c>
    </row>
    <row r="2723">
      <c r="A2723" t="n">
        <v>29</v>
      </c>
      <c r="B2723" t="n">
        <v>75</v>
      </c>
      <c r="C2723" t="inlineStr">
        <is>
          <t xml:space="preserve">CONCLUIDO	</t>
        </is>
      </c>
      <c r="D2723" t="n">
        <v>3.6343</v>
      </c>
      <c r="E2723" t="n">
        <v>27.52</v>
      </c>
      <c r="F2723" t="n">
        <v>24.44</v>
      </c>
      <c r="G2723" t="n">
        <v>56.41</v>
      </c>
      <c r="H2723" t="n">
        <v>0.91</v>
      </c>
      <c r="I2723" t="n">
        <v>26</v>
      </c>
      <c r="J2723" t="n">
        <v>160.64</v>
      </c>
      <c r="K2723" t="n">
        <v>49.1</v>
      </c>
      <c r="L2723" t="n">
        <v>8.25</v>
      </c>
      <c r="M2723" t="n">
        <v>24</v>
      </c>
      <c r="N2723" t="n">
        <v>28.29</v>
      </c>
      <c r="O2723" t="n">
        <v>20045.81</v>
      </c>
      <c r="P2723" t="n">
        <v>280.82</v>
      </c>
      <c r="Q2723" t="n">
        <v>452.67</v>
      </c>
      <c r="R2723" t="n">
        <v>85.79000000000001</v>
      </c>
      <c r="S2723" t="n">
        <v>57.64</v>
      </c>
      <c r="T2723" t="n">
        <v>11905</v>
      </c>
      <c r="U2723" t="n">
        <v>0.67</v>
      </c>
      <c r="V2723" t="n">
        <v>0.87</v>
      </c>
      <c r="W2723" t="n">
        <v>6.83</v>
      </c>
      <c r="X2723" t="n">
        <v>0.72</v>
      </c>
      <c r="Y2723" t="n">
        <v>1</v>
      </c>
      <c r="Z2723" t="n">
        <v>10</v>
      </c>
    </row>
    <row r="2724">
      <c r="A2724" t="n">
        <v>30</v>
      </c>
      <c r="B2724" t="n">
        <v>75</v>
      </c>
      <c r="C2724" t="inlineStr">
        <is>
          <t xml:space="preserve">CONCLUIDO	</t>
        </is>
      </c>
      <c r="D2724" t="n">
        <v>3.6404</v>
      </c>
      <c r="E2724" t="n">
        <v>27.47</v>
      </c>
      <c r="F2724" t="n">
        <v>24.43</v>
      </c>
      <c r="G2724" t="n">
        <v>58.63</v>
      </c>
      <c r="H2724" t="n">
        <v>0.9399999999999999</v>
      </c>
      <c r="I2724" t="n">
        <v>25</v>
      </c>
      <c r="J2724" t="n">
        <v>160.99</v>
      </c>
      <c r="K2724" t="n">
        <v>49.1</v>
      </c>
      <c r="L2724" t="n">
        <v>8.5</v>
      </c>
      <c r="M2724" t="n">
        <v>23</v>
      </c>
      <c r="N2724" t="n">
        <v>28.4</v>
      </c>
      <c r="O2724" t="n">
        <v>20089.72</v>
      </c>
      <c r="P2724" t="n">
        <v>280.29</v>
      </c>
      <c r="Q2724" t="n">
        <v>452.59</v>
      </c>
      <c r="R2724" t="n">
        <v>85.22</v>
      </c>
      <c r="S2724" t="n">
        <v>57.64</v>
      </c>
      <c r="T2724" t="n">
        <v>11624.74</v>
      </c>
      <c r="U2724" t="n">
        <v>0.68</v>
      </c>
      <c r="V2724" t="n">
        <v>0.87</v>
      </c>
      <c r="W2724" t="n">
        <v>6.84</v>
      </c>
      <c r="X2724" t="n">
        <v>0.7</v>
      </c>
      <c r="Y2724" t="n">
        <v>1</v>
      </c>
      <c r="Z2724" t="n">
        <v>10</v>
      </c>
    </row>
    <row r="2725">
      <c r="A2725" t="n">
        <v>31</v>
      </c>
      <c r="B2725" t="n">
        <v>75</v>
      </c>
      <c r="C2725" t="inlineStr">
        <is>
          <t xml:space="preserve">CONCLUIDO	</t>
        </is>
      </c>
      <c r="D2725" t="n">
        <v>3.6517</v>
      </c>
      <c r="E2725" t="n">
        <v>27.38</v>
      </c>
      <c r="F2725" t="n">
        <v>24.37</v>
      </c>
      <c r="G2725" t="n">
        <v>60.94</v>
      </c>
      <c r="H2725" t="n">
        <v>0.96</v>
      </c>
      <c r="I2725" t="n">
        <v>24</v>
      </c>
      <c r="J2725" t="n">
        <v>161.35</v>
      </c>
      <c r="K2725" t="n">
        <v>49.1</v>
      </c>
      <c r="L2725" t="n">
        <v>8.75</v>
      </c>
      <c r="M2725" t="n">
        <v>22</v>
      </c>
      <c r="N2725" t="n">
        <v>28.5</v>
      </c>
      <c r="O2725" t="n">
        <v>20133.66</v>
      </c>
      <c r="P2725" t="n">
        <v>279.59</v>
      </c>
      <c r="Q2725" t="n">
        <v>452.64</v>
      </c>
      <c r="R2725" t="n">
        <v>83.40000000000001</v>
      </c>
      <c r="S2725" t="n">
        <v>57.64</v>
      </c>
      <c r="T2725" t="n">
        <v>10718.77</v>
      </c>
      <c r="U2725" t="n">
        <v>0.6899999999999999</v>
      </c>
      <c r="V2725" t="n">
        <v>0.87</v>
      </c>
      <c r="W2725" t="n">
        <v>6.84</v>
      </c>
      <c r="X2725" t="n">
        <v>0.65</v>
      </c>
      <c r="Y2725" t="n">
        <v>1</v>
      </c>
      <c r="Z2725" t="n">
        <v>10</v>
      </c>
    </row>
    <row r="2726">
      <c r="A2726" t="n">
        <v>32</v>
      </c>
      <c r="B2726" t="n">
        <v>75</v>
      </c>
      <c r="C2726" t="inlineStr">
        <is>
          <t xml:space="preserve">CONCLUIDO	</t>
        </is>
      </c>
      <c r="D2726" t="n">
        <v>3.6495</v>
      </c>
      <c r="E2726" t="n">
        <v>27.4</v>
      </c>
      <c r="F2726" t="n">
        <v>24.39</v>
      </c>
      <c r="G2726" t="n">
        <v>60.98</v>
      </c>
      <c r="H2726" t="n">
        <v>0.99</v>
      </c>
      <c r="I2726" t="n">
        <v>24</v>
      </c>
      <c r="J2726" t="n">
        <v>161.71</v>
      </c>
      <c r="K2726" t="n">
        <v>49.1</v>
      </c>
      <c r="L2726" t="n">
        <v>9</v>
      </c>
      <c r="M2726" t="n">
        <v>22</v>
      </c>
      <c r="N2726" t="n">
        <v>28.61</v>
      </c>
      <c r="O2726" t="n">
        <v>20177.64</v>
      </c>
      <c r="P2726" t="n">
        <v>279.14</v>
      </c>
      <c r="Q2726" t="n">
        <v>452.6</v>
      </c>
      <c r="R2726" t="n">
        <v>83.90000000000001</v>
      </c>
      <c r="S2726" t="n">
        <v>57.64</v>
      </c>
      <c r="T2726" t="n">
        <v>10965.65</v>
      </c>
      <c r="U2726" t="n">
        <v>0.6899999999999999</v>
      </c>
      <c r="V2726" t="n">
        <v>0.87</v>
      </c>
      <c r="W2726" t="n">
        <v>6.84</v>
      </c>
      <c r="X2726" t="n">
        <v>0.67</v>
      </c>
      <c r="Y2726" t="n">
        <v>1</v>
      </c>
      <c r="Z2726" t="n">
        <v>10</v>
      </c>
    </row>
    <row r="2727">
      <c r="A2727" t="n">
        <v>33</v>
      </c>
      <c r="B2727" t="n">
        <v>75</v>
      </c>
      <c r="C2727" t="inlineStr">
        <is>
          <t xml:space="preserve">CONCLUIDO	</t>
        </is>
      </c>
      <c r="D2727" t="n">
        <v>3.6588</v>
      </c>
      <c r="E2727" t="n">
        <v>27.33</v>
      </c>
      <c r="F2727" t="n">
        <v>24.35</v>
      </c>
      <c r="G2727" t="n">
        <v>63.53</v>
      </c>
      <c r="H2727" t="n">
        <v>1.01</v>
      </c>
      <c r="I2727" t="n">
        <v>23</v>
      </c>
      <c r="J2727" t="n">
        <v>162.06</v>
      </c>
      <c r="K2727" t="n">
        <v>49.1</v>
      </c>
      <c r="L2727" t="n">
        <v>9.25</v>
      </c>
      <c r="M2727" t="n">
        <v>21</v>
      </c>
      <c r="N2727" t="n">
        <v>28.72</v>
      </c>
      <c r="O2727" t="n">
        <v>20221.66</v>
      </c>
      <c r="P2727" t="n">
        <v>278.45</v>
      </c>
      <c r="Q2727" t="n">
        <v>452.62</v>
      </c>
      <c r="R2727" t="n">
        <v>82.72</v>
      </c>
      <c r="S2727" t="n">
        <v>57.64</v>
      </c>
      <c r="T2727" t="n">
        <v>10385.16</v>
      </c>
      <c r="U2727" t="n">
        <v>0.7</v>
      </c>
      <c r="V2727" t="n">
        <v>0.87</v>
      </c>
      <c r="W2727" t="n">
        <v>6.83</v>
      </c>
      <c r="X2727" t="n">
        <v>0.63</v>
      </c>
      <c r="Y2727" t="n">
        <v>1</v>
      </c>
      <c r="Z2727" t="n">
        <v>10</v>
      </c>
    </row>
    <row r="2728">
      <c r="A2728" t="n">
        <v>34</v>
      </c>
      <c r="B2728" t="n">
        <v>75</v>
      </c>
      <c r="C2728" t="inlineStr">
        <is>
          <t xml:space="preserve">CONCLUIDO	</t>
        </is>
      </c>
      <c r="D2728" t="n">
        <v>3.667</v>
      </c>
      <c r="E2728" t="n">
        <v>27.27</v>
      </c>
      <c r="F2728" t="n">
        <v>24.32</v>
      </c>
      <c r="G2728" t="n">
        <v>66.33</v>
      </c>
      <c r="H2728" t="n">
        <v>1.04</v>
      </c>
      <c r="I2728" t="n">
        <v>22</v>
      </c>
      <c r="J2728" t="n">
        <v>162.42</v>
      </c>
      <c r="K2728" t="n">
        <v>49.1</v>
      </c>
      <c r="L2728" t="n">
        <v>9.5</v>
      </c>
      <c r="M2728" t="n">
        <v>20</v>
      </c>
      <c r="N2728" t="n">
        <v>28.82</v>
      </c>
      <c r="O2728" t="n">
        <v>20265.72</v>
      </c>
      <c r="P2728" t="n">
        <v>277.53</v>
      </c>
      <c r="Q2728" t="n">
        <v>452.59</v>
      </c>
      <c r="R2728" t="n">
        <v>81.8</v>
      </c>
      <c r="S2728" t="n">
        <v>57.64</v>
      </c>
      <c r="T2728" t="n">
        <v>9925.57</v>
      </c>
      <c r="U2728" t="n">
        <v>0.7</v>
      </c>
      <c r="V2728" t="n">
        <v>0.87</v>
      </c>
      <c r="W2728" t="n">
        <v>6.83</v>
      </c>
      <c r="X2728" t="n">
        <v>0.6</v>
      </c>
      <c r="Y2728" t="n">
        <v>1</v>
      </c>
      <c r="Z2728" t="n">
        <v>10</v>
      </c>
    </row>
    <row r="2729">
      <c r="A2729" t="n">
        <v>35</v>
      </c>
      <c r="B2729" t="n">
        <v>75</v>
      </c>
      <c r="C2729" t="inlineStr">
        <is>
          <t xml:space="preserve">CONCLUIDO	</t>
        </is>
      </c>
      <c r="D2729" t="n">
        <v>3.6677</v>
      </c>
      <c r="E2729" t="n">
        <v>27.27</v>
      </c>
      <c r="F2729" t="n">
        <v>24.32</v>
      </c>
      <c r="G2729" t="n">
        <v>66.31999999999999</v>
      </c>
      <c r="H2729" t="n">
        <v>1.06</v>
      </c>
      <c r="I2729" t="n">
        <v>22</v>
      </c>
      <c r="J2729" t="n">
        <v>162.78</v>
      </c>
      <c r="K2729" t="n">
        <v>49.1</v>
      </c>
      <c r="L2729" t="n">
        <v>9.75</v>
      </c>
      <c r="M2729" t="n">
        <v>20</v>
      </c>
      <c r="N2729" t="n">
        <v>28.93</v>
      </c>
      <c r="O2729" t="n">
        <v>20309.81</v>
      </c>
      <c r="P2729" t="n">
        <v>277.23</v>
      </c>
      <c r="Q2729" t="n">
        <v>452.58</v>
      </c>
      <c r="R2729" t="n">
        <v>81.67</v>
      </c>
      <c r="S2729" t="n">
        <v>57.64</v>
      </c>
      <c r="T2729" t="n">
        <v>9864.24</v>
      </c>
      <c r="U2729" t="n">
        <v>0.71</v>
      </c>
      <c r="V2729" t="n">
        <v>0.87</v>
      </c>
      <c r="W2729" t="n">
        <v>6.83</v>
      </c>
      <c r="X2729" t="n">
        <v>0.59</v>
      </c>
      <c r="Y2729" t="n">
        <v>1</v>
      </c>
      <c r="Z2729" t="n">
        <v>10</v>
      </c>
    </row>
    <row r="2730">
      <c r="A2730" t="n">
        <v>36</v>
      </c>
      <c r="B2730" t="n">
        <v>75</v>
      </c>
      <c r="C2730" t="inlineStr">
        <is>
          <t xml:space="preserve">CONCLUIDO	</t>
        </is>
      </c>
      <c r="D2730" t="n">
        <v>3.6765</v>
      </c>
      <c r="E2730" t="n">
        <v>27.2</v>
      </c>
      <c r="F2730" t="n">
        <v>24.28</v>
      </c>
      <c r="G2730" t="n">
        <v>69.38</v>
      </c>
      <c r="H2730" t="n">
        <v>1.09</v>
      </c>
      <c r="I2730" t="n">
        <v>21</v>
      </c>
      <c r="J2730" t="n">
        <v>163.13</v>
      </c>
      <c r="K2730" t="n">
        <v>49.1</v>
      </c>
      <c r="L2730" t="n">
        <v>10</v>
      </c>
      <c r="M2730" t="n">
        <v>19</v>
      </c>
      <c r="N2730" t="n">
        <v>29.04</v>
      </c>
      <c r="O2730" t="n">
        <v>20353.94</v>
      </c>
      <c r="P2730" t="n">
        <v>276.55</v>
      </c>
      <c r="Q2730" t="n">
        <v>452.6</v>
      </c>
      <c r="R2730" t="n">
        <v>80.38</v>
      </c>
      <c r="S2730" t="n">
        <v>57.64</v>
      </c>
      <c r="T2730" t="n">
        <v>9222.34</v>
      </c>
      <c r="U2730" t="n">
        <v>0.72</v>
      </c>
      <c r="V2730" t="n">
        <v>0.87</v>
      </c>
      <c r="W2730" t="n">
        <v>6.83</v>
      </c>
      <c r="X2730" t="n">
        <v>0.5600000000000001</v>
      </c>
      <c r="Y2730" t="n">
        <v>1</v>
      </c>
      <c r="Z2730" t="n">
        <v>10</v>
      </c>
    </row>
    <row r="2731">
      <c r="A2731" t="n">
        <v>37</v>
      </c>
      <c r="B2731" t="n">
        <v>75</v>
      </c>
      <c r="C2731" t="inlineStr">
        <is>
          <t xml:space="preserve">CONCLUIDO	</t>
        </is>
      </c>
      <c r="D2731" t="n">
        <v>3.6739</v>
      </c>
      <c r="E2731" t="n">
        <v>27.22</v>
      </c>
      <c r="F2731" t="n">
        <v>24.3</v>
      </c>
      <c r="G2731" t="n">
        <v>69.43000000000001</v>
      </c>
      <c r="H2731" t="n">
        <v>1.11</v>
      </c>
      <c r="I2731" t="n">
        <v>21</v>
      </c>
      <c r="J2731" t="n">
        <v>163.49</v>
      </c>
      <c r="K2731" t="n">
        <v>49.1</v>
      </c>
      <c r="L2731" t="n">
        <v>10.25</v>
      </c>
      <c r="M2731" t="n">
        <v>19</v>
      </c>
      <c r="N2731" t="n">
        <v>29.15</v>
      </c>
      <c r="O2731" t="n">
        <v>20398.1</v>
      </c>
      <c r="P2731" t="n">
        <v>276.34</v>
      </c>
      <c r="Q2731" t="n">
        <v>452.59</v>
      </c>
      <c r="R2731" t="n">
        <v>81.02</v>
      </c>
      <c r="S2731" t="n">
        <v>57.64</v>
      </c>
      <c r="T2731" t="n">
        <v>9545.209999999999</v>
      </c>
      <c r="U2731" t="n">
        <v>0.71</v>
      </c>
      <c r="V2731" t="n">
        <v>0.87</v>
      </c>
      <c r="W2731" t="n">
        <v>6.83</v>
      </c>
      <c r="X2731" t="n">
        <v>0.58</v>
      </c>
      <c r="Y2731" t="n">
        <v>1</v>
      </c>
      <c r="Z2731" t="n">
        <v>10</v>
      </c>
    </row>
    <row r="2732">
      <c r="A2732" t="n">
        <v>38</v>
      </c>
      <c r="B2732" t="n">
        <v>75</v>
      </c>
      <c r="C2732" t="inlineStr">
        <is>
          <t xml:space="preserve">CONCLUIDO	</t>
        </is>
      </c>
      <c r="D2732" t="n">
        <v>3.6806</v>
      </c>
      <c r="E2732" t="n">
        <v>27.17</v>
      </c>
      <c r="F2732" t="n">
        <v>24.28</v>
      </c>
      <c r="G2732" t="n">
        <v>72.84</v>
      </c>
      <c r="H2732" t="n">
        <v>1.14</v>
      </c>
      <c r="I2732" t="n">
        <v>20</v>
      </c>
      <c r="J2732" t="n">
        <v>163.85</v>
      </c>
      <c r="K2732" t="n">
        <v>49.1</v>
      </c>
      <c r="L2732" t="n">
        <v>10.5</v>
      </c>
      <c r="M2732" t="n">
        <v>18</v>
      </c>
      <c r="N2732" t="n">
        <v>29.26</v>
      </c>
      <c r="O2732" t="n">
        <v>20442.3</v>
      </c>
      <c r="P2732" t="n">
        <v>275.42</v>
      </c>
      <c r="Q2732" t="n">
        <v>452.58</v>
      </c>
      <c r="R2732" t="n">
        <v>80.44</v>
      </c>
      <c r="S2732" t="n">
        <v>57.64</v>
      </c>
      <c r="T2732" t="n">
        <v>9258.889999999999</v>
      </c>
      <c r="U2732" t="n">
        <v>0.72</v>
      </c>
      <c r="V2732" t="n">
        <v>0.87</v>
      </c>
      <c r="W2732" t="n">
        <v>6.83</v>
      </c>
      <c r="X2732" t="n">
        <v>0.5600000000000001</v>
      </c>
      <c r="Y2732" t="n">
        <v>1</v>
      </c>
      <c r="Z2732" t="n">
        <v>10</v>
      </c>
    </row>
    <row r="2733">
      <c r="A2733" t="n">
        <v>39</v>
      </c>
      <c r="B2733" t="n">
        <v>75</v>
      </c>
      <c r="C2733" t="inlineStr">
        <is>
          <t xml:space="preserve">CONCLUIDO	</t>
        </is>
      </c>
      <c r="D2733" t="n">
        <v>3.6834</v>
      </c>
      <c r="E2733" t="n">
        <v>27.15</v>
      </c>
      <c r="F2733" t="n">
        <v>24.26</v>
      </c>
      <c r="G2733" t="n">
        <v>72.78</v>
      </c>
      <c r="H2733" t="n">
        <v>1.16</v>
      </c>
      <c r="I2733" t="n">
        <v>20</v>
      </c>
      <c r="J2733" t="n">
        <v>164.21</v>
      </c>
      <c r="K2733" t="n">
        <v>49.1</v>
      </c>
      <c r="L2733" t="n">
        <v>10.75</v>
      </c>
      <c r="M2733" t="n">
        <v>18</v>
      </c>
      <c r="N2733" t="n">
        <v>29.36</v>
      </c>
      <c r="O2733" t="n">
        <v>20486.54</v>
      </c>
      <c r="P2733" t="n">
        <v>274.82</v>
      </c>
      <c r="Q2733" t="n">
        <v>452.56</v>
      </c>
      <c r="R2733" t="n">
        <v>79.61</v>
      </c>
      <c r="S2733" t="n">
        <v>57.64</v>
      </c>
      <c r="T2733" t="n">
        <v>8840.58</v>
      </c>
      <c r="U2733" t="n">
        <v>0.72</v>
      </c>
      <c r="V2733" t="n">
        <v>0.87</v>
      </c>
      <c r="W2733" t="n">
        <v>6.83</v>
      </c>
      <c r="X2733" t="n">
        <v>0.54</v>
      </c>
      <c r="Y2733" t="n">
        <v>1</v>
      </c>
      <c r="Z2733" t="n">
        <v>10</v>
      </c>
    </row>
    <row r="2734">
      <c r="A2734" t="n">
        <v>40</v>
      </c>
      <c r="B2734" t="n">
        <v>75</v>
      </c>
      <c r="C2734" t="inlineStr">
        <is>
          <t xml:space="preserve">CONCLUIDO	</t>
        </is>
      </c>
      <c r="D2734" t="n">
        <v>3.6883</v>
      </c>
      <c r="E2734" t="n">
        <v>27.11</v>
      </c>
      <c r="F2734" t="n">
        <v>24.26</v>
      </c>
      <c r="G2734" t="n">
        <v>76.59999999999999</v>
      </c>
      <c r="H2734" t="n">
        <v>1.18</v>
      </c>
      <c r="I2734" t="n">
        <v>19</v>
      </c>
      <c r="J2734" t="n">
        <v>164.57</v>
      </c>
      <c r="K2734" t="n">
        <v>49.1</v>
      </c>
      <c r="L2734" t="n">
        <v>11</v>
      </c>
      <c r="M2734" t="n">
        <v>17</v>
      </c>
      <c r="N2734" t="n">
        <v>29.47</v>
      </c>
      <c r="O2734" t="n">
        <v>20530.82</v>
      </c>
      <c r="P2734" t="n">
        <v>274.19</v>
      </c>
      <c r="Q2734" t="n">
        <v>452.58</v>
      </c>
      <c r="R2734" t="n">
        <v>79.62</v>
      </c>
      <c r="S2734" t="n">
        <v>57.64</v>
      </c>
      <c r="T2734" t="n">
        <v>8853.690000000001</v>
      </c>
      <c r="U2734" t="n">
        <v>0.72</v>
      </c>
      <c r="V2734" t="n">
        <v>0.87</v>
      </c>
      <c r="W2734" t="n">
        <v>6.83</v>
      </c>
      <c r="X2734" t="n">
        <v>0.53</v>
      </c>
      <c r="Y2734" t="n">
        <v>1</v>
      </c>
      <c r="Z2734" t="n">
        <v>10</v>
      </c>
    </row>
    <row r="2735">
      <c r="A2735" t="n">
        <v>41</v>
      </c>
      <c r="B2735" t="n">
        <v>75</v>
      </c>
      <c r="C2735" t="inlineStr">
        <is>
          <t xml:space="preserve">CONCLUIDO	</t>
        </is>
      </c>
      <c r="D2735" t="n">
        <v>3.6902</v>
      </c>
      <c r="E2735" t="n">
        <v>27.1</v>
      </c>
      <c r="F2735" t="n">
        <v>24.24</v>
      </c>
      <c r="G2735" t="n">
        <v>76.55</v>
      </c>
      <c r="H2735" t="n">
        <v>1.21</v>
      </c>
      <c r="I2735" t="n">
        <v>19</v>
      </c>
      <c r="J2735" t="n">
        <v>164.93</v>
      </c>
      <c r="K2735" t="n">
        <v>49.1</v>
      </c>
      <c r="L2735" t="n">
        <v>11.25</v>
      </c>
      <c r="M2735" t="n">
        <v>17</v>
      </c>
      <c r="N2735" t="n">
        <v>29.58</v>
      </c>
      <c r="O2735" t="n">
        <v>20575.13</v>
      </c>
      <c r="P2735" t="n">
        <v>273.87</v>
      </c>
      <c r="Q2735" t="n">
        <v>452.62</v>
      </c>
      <c r="R2735" t="n">
        <v>79.06999999999999</v>
      </c>
      <c r="S2735" t="n">
        <v>57.64</v>
      </c>
      <c r="T2735" t="n">
        <v>8577.559999999999</v>
      </c>
      <c r="U2735" t="n">
        <v>0.73</v>
      </c>
      <c r="V2735" t="n">
        <v>0.87</v>
      </c>
      <c r="W2735" t="n">
        <v>6.83</v>
      </c>
      <c r="X2735" t="n">
        <v>0.52</v>
      </c>
      <c r="Y2735" t="n">
        <v>1</v>
      </c>
      <c r="Z2735" t="n">
        <v>10</v>
      </c>
    </row>
    <row r="2736">
      <c r="A2736" t="n">
        <v>42</v>
      </c>
      <c r="B2736" t="n">
        <v>75</v>
      </c>
      <c r="C2736" t="inlineStr">
        <is>
          <t xml:space="preserve">CONCLUIDO	</t>
        </is>
      </c>
      <c r="D2736" t="n">
        <v>3.6983</v>
      </c>
      <c r="E2736" t="n">
        <v>27.04</v>
      </c>
      <c r="F2736" t="n">
        <v>24.21</v>
      </c>
      <c r="G2736" t="n">
        <v>80.70999999999999</v>
      </c>
      <c r="H2736" t="n">
        <v>1.23</v>
      </c>
      <c r="I2736" t="n">
        <v>18</v>
      </c>
      <c r="J2736" t="n">
        <v>165.29</v>
      </c>
      <c r="K2736" t="n">
        <v>49.1</v>
      </c>
      <c r="L2736" t="n">
        <v>11.5</v>
      </c>
      <c r="M2736" t="n">
        <v>16</v>
      </c>
      <c r="N2736" t="n">
        <v>29.69</v>
      </c>
      <c r="O2736" t="n">
        <v>20619.48</v>
      </c>
      <c r="P2736" t="n">
        <v>272.94</v>
      </c>
      <c r="Q2736" t="n">
        <v>452.66</v>
      </c>
      <c r="R2736" t="n">
        <v>78.23999999999999</v>
      </c>
      <c r="S2736" t="n">
        <v>57.64</v>
      </c>
      <c r="T2736" t="n">
        <v>8167.63</v>
      </c>
      <c r="U2736" t="n">
        <v>0.74</v>
      </c>
      <c r="V2736" t="n">
        <v>0.88</v>
      </c>
      <c r="W2736" t="n">
        <v>6.82</v>
      </c>
      <c r="X2736" t="n">
        <v>0.49</v>
      </c>
      <c r="Y2736" t="n">
        <v>1</v>
      </c>
      <c r="Z2736" t="n">
        <v>10</v>
      </c>
    </row>
    <row r="2737">
      <c r="A2737" t="n">
        <v>43</v>
      </c>
      <c r="B2737" t="n">
        <v>75</v>
      </c>
      <c r="C2737" t="inlineStr">
        <is>
          <t xml:space="preserve">CONCLUIDO	</t>
        </is>
      </c>
      <c r="D2737" t="n">
        <v>3.6978</v>
      </c>
      <c r="E2737" t="n">
        <v>27.04</v>
      </c>
      <c r="F2737" t="n">
        <v>24.22</v>
      </c>
      <c r="G2737" t="n">
        <v>80.72</v>
      </c>
      <c r="H2737" t="n">
        <v>1.26</v>
      </c>
      <c r="I2737" t="n">
        <v>18</v>
      </c>
      <c r="J2737" t="n">
        <v>165.65</v>
      </c>
      <c r="K2737" t="n">
        <v>49.1</v>
      </c>
      <c r="L2737" t="n">
        <v>11.75</v>
      </c>
      <c r="M2737" t="n">
        <v>16</v>
      </c>
      <c r="N2737" t="n">
        <v>29.8</v>
      </c>
      <c r="O2737" t="n">
        <v>20663.87</v>
      </c>
      <c r="P2737" t="n">
        <v>273.18</v>
      </c>
      <c r="Q2737" t="n">
        <v>452.57</v>
      </c>
      <c r="R2737" t="n">
        <v>78.52</v>
      </c>
      <c r="S2737" t="n">
        <v>57.64</v>
      </c>
      <c r="T2737" t="n">
        <v>8305.610000000001</v>
      </c>
      <c r="U2737" t="n">
        <v>0.73</v>
      </c>
      <c r="V2737" t="n">
        <v>0.88</v>
      </c>
      <c r="W2737" t="n">
        <v>6.82</v>
      </c>
      <c r="X2737" t="n">
        <v>0.49</v>
      </c>
      <c r="Y2737" t="n">
        <v>1</v>
      </c>
      <c r="Z2737" t="n">
        <v>10</v>
      </c>
    </row>
    <row r="2738">
      <c r="A2738" t="n">
        <v>44</v>
      </c>
      <c r="B2738" t="n">
        <v>75</v>
      </c>
      <c r="C2738" t="inlineStr">
        <is>
          <t xml:space="preserve">CONCLUIDO	</t>
        </is>
      </c>
      <c r="D2738" t="n">
        <v>3.6992</v>
      </c>
      <c r="E2738" t="n">
        <v>27.03</v>
      </c>
      <c r="F2738" t="n">
        <v>24.21</v>
      </c>
      <c r="G2738" t="n">
        <v>80.69</v>
      </c>
      <c r="H2738" t="n">
        <v>1.28</v>
      </c>
      <c r="I2738" t="n">
        <v>18</v>
      </c>
      <c r="J2738" t="n">
        <v>166.01</v>
      </c>
      <c r="K2738" t="n">
        <v>49.1</v>
      </c>
      <c r="L2738" t="n">
        <v>12</v>
      </c>
      <c r="M2738" t="n">
        <v>16</v>
      </c>
      <c r="N2738" t="n">
        <v>29.91</v>
      </c>
      <c r="O2738" t="n">
        <v>20708.3</v>
      </c>
      <c r="P2738" t="n">
        <v>272.31</v>
      </c>
      <c r="Q2738" t="n">
        <v>452.64</v>
      </c>
      <c r="R2738" t="n">
        <v>77.86</v>
      </c>
      <c r="S2738" t="n">
        <v>57.64</v>
      </c>
      <c r="T2738" t="n">
        <v>7977.69</v>
      </c>
      <c r="U2738" t="n">
        <v>0.74</v>
      </c>
      <c r="V2738" t="n">
        <v>0.88</v>
      </c>
      <c r="W2738" t="n">
        <v>6.83</v>
      </c>
      <c r="X2738" t="n">
        <v>0.48</v>
      </c>
      <c r="Y2738" t="n">
        <v>1</v>
      </c>
      <c r="Z2738" t="n">
        <v>10</v>
      </c>
    </row>
    <row r="2739">
      <c r="A2739" t="n">
        <v>45</v>
      </c>
      <c r="B2739" t="n">
        <v>75</v>
      </c>
      <c r="C2739" t="inlineStr">
        <is>
          <t xml:space="preserve">CONCLUIDO	</t>
        </is>
      </c>
      <c r="D2739" t="n">
        <v>3.7084</v>
      </c>
      <c r="E2739" t="n">
        <v>26.97</v>
      </c>
      <c r="F2739" t="n">
        <v>24.17</v>
      </c>
      <c r="G2739" t="n">
        <v>85.31</v>
      </c>
      <c r="H2739" t="n">
        <v>1.3</v>
      </c>
      <c r="I2739" t="n">
        <v>17</v>
      </c>
      <c r="J2739" t="n">
        <v>166.37</v>
      </c>
      <c r="K2739" t="n">
        <v>49.1</v>
      </c>
      <c r="L2739" t="n">
        <v>12.25</v>
      </c>
      <c r="M2739" t="n">
        <v>15</v>
      </c>
      <c r="N2739" t="n">
        <v>30.02</v>
      </c>
      <c r="O2739" t="n">
        <v>20752.76</v>
      </c>
      <c r="P2739" t="n">
        <v>271.27</v>
      </c>
      <c r="Q2739" t="n">
        <v>452.6</v>
      </c>
      <c r="R2739" t="n">
        <v>76.88</v>
      </c>
      <c r="S2739" t="n">
        <v>57.64</v>
      </c>
      <c r="T2739" t="n">
        <v>7491.58</v>
      </c>
      <c r="U2739" t="n">
        <v>0.75</v>
      </c>
      <c r="V2739" t="n">
        <v>0.88</v>
      </c>
      <c r="W2739" t="n">
        <v>6.82</v>
      </c>
      <c r="X2739" t="n">
        <v>0.45</v>
      </c>
      <c r="Y2739" t="n">
        <v>1</v>
      </c>
      <c r="Z2739" t="n">
        <v>10</v>
      </c>
    </row>
    <row r="2740">
      <c r="A2740" t="n">
        <v>46</v>
      </c>
      <c r="B2740" t="n">
        <v>75</v>
      </c>
      <c r="C2740" t="inlineStr">
        <is>
          <t xml:space="preserve">CONCLUIDO	</t>
        </is>
      </c>
      <c r="D2740" t="n">
        <v>3.7082</v>
      </c>
      <c r="E2740" t="n">
        <v>26.97</v>
      </c>
      <c r="F2740" t="n">
        <v>24.17</v>
      </c>
      <c r="G2740" t="n">
        <v>85.31</v>
      </c>
      <c r="H2740" t="n">
        <v>1.33</v>
      </c>
      <c r="I2740" t="n">
        <v>17</v>
      </c>
      <c r="J2740" t="n">
        <v>166.73</v>
      </c>
      <c r="K2740" t="n">
        <v>49.1</v>
      </c>
      <c r="L2740" t="n">
        <v>12.5</v>
      </c>
      <c r="M2740" t="n">
        <v>15</v>
      </c>
      <c r="N2740" t="n">
        <v>30.13</v>
      </c>
      <c r="O2740" t="n">
        <v>20797.26</v>
      </c>
      <c r="P2740" t="n">
        <v>271.55</v>
      </c>
      <c r="Q2740" t="n">
        <v>452.6</v>
      </c>
      <c r="R2740" t="n">
        <v>76.78</v>
      </c>
      <c r="S2740" t="n">
        <v>57.64</v>
      </c>
      <c r="T2740" t="n">
        <v>7442.13</v>
      </c>
      <c r="U2740" t="n">
        <v>0.75</v>
      </c>
      <c r="V2740" t="n">
        <v>0.88</v>
      </c>
      <c r="W2740" t="n">
        <v>6.82</v>
      </c>
      <c r="X2740" t="n">
        <v>0.45</v>
      </c>
      <c r="Y2740" t="n">
        <v>1</v>
      </c>
      <c r="Z2740" t="n">
        <v>10</v>
      </c>
    </row>
    <row r="2741">
      <c r="A2741" t="n">
        <v>47</v>
      </c>
      <c r="B2741" t="n">
        <v>75</v>
      </c>
      <c r="C2741" t="inlineStr">
        <is>
          <t xml:space="preserve">CONCLUIDO	</t>
        </is>
      </c>
      <c r="D2741" t="n">
        <v>3.7055</v>
      </c>
      <c r="E2741" t="n">
        <v>26.99</v>
      </c>
      <c r="F2741" t="n">
        <v>24.19</v>
      </c>
      <c r="G2741" t="n">
        <v>85.38</v>
      </c>
      <c r="H2741" t="n">
        <v>1.35</v>
      </c>
      <c r="I2741" t="n">
        <v>17</v>
      </c>
      <c r="J2741" t="n">
        <v>167.09</v>
      </c>
      <c r="K2741" t="n">
        <v>49.1</v>
      </c>
      <c r="L2741" t="n">
        <v>12.75</v>
      </c>
      <c r="M2741" t="n">
        <v>15</v>
      </c>
      <c r="N2741" t="n">
        <v>30.25</v>
      </c>
      <c r="O2741" t="n">
        <v>20841.8</v>
      </c>
      <c r="P2741" t="n">
        <v>271.27</v>
      </c>
      <c r="Q2741" t="n">
        <v>452.62</v>
      </c>
      <c r="R2741" t="n">
        <v>77.54000000000001</v>
      </c>
      <c r="S2741" t="n">
        <v>57.64</v>
      </c>
      <c r="T2741" t="n">
        <v>7825.17</v>
      </c>
      <c r="U2741" t="n">
        <v>0.74</v>
      </c>
      <c r="V2741" t="n">
        <v>0.88</v>
      </c>
      <c r="W2741" t="n">
        <v>6.82</v>
      </c>
      <c r="X2741" t="n">
        <v>0.47</v>
      </c>
      <c r="Y2741" t="n">
        <v>1</v>
      </c>
      <c r="Z2741" t="n">
        <v>10</v>
      </c>
    </row>
    <row r="2742">
      <c r="A2742" t="n">
        <v>48</v>
      </c>
      <c r="B2742" t="n">
        <v>75</v>
      </c>
      <c r="C2742" t="inlineStr">
        <is>
          <t xml:space="preserve">CONCLUIDO	</t>
        </is>
      </c>
      <c r="D2742" t="n">
        <v>3.7139</v>
      </c>
      <c r="E2742" t="n">
        <v>26.93</v>
      </c>
      <c r="F2742" t="n">
        <v>24.16</v>
      </c>
      <c r="G2742" t="n">
        <v>90.59999999999999</v>
      </c>
      <c r="H2742" t="n">
        <v>1.38</v>
      </c>
      <c r="I2742" t="n">
        <v>16</v>
      </c>
      <c r="J2742" t="n">
        <v>167.45</v>
      </c>
      <c r="K2742" t="n">
        <v>49.1</v>
      </c>
      <c r="L2742" t="n">
        <v>13</v>
      </c>
      <c r="M2742" t="n">
        <v>14</v>
      </c>
      <c r="N2742" t="n">
        <v>30.36</v>
      </c>
      <c r="O2742" t="n">
        <v>20886.38</v>
      </c>
      <c r="P2742" t="n">
        <v>270.38</v>
      </c>
      <c r="Q2742" t="n">
        <v>452.57</v>
      </c>
      <c r="R2742" t="n">
        <v>76.48</v>
      </c>
      <c r="S2742" t="n">
        <v>57.64</v>
      </c>
      <c r="T2742" t="n">
        <v>7300.44</v>
      </c>
      <c r="U2742" t="n">
        <v>0.75</v>
      </c>
      <c r="V2742" t="n">
        <v>0.88</v>
      </c>
      <c r="W2742" t="n">
        <v>6.82</v>
      </c>
      <c r="X2742" t="n">
        <v>0.44</v>
      </c>
      <c r="Y2742" t="n">
        <v>1</v>
      </c>
      <c r="Z2742" t="n">
        <v>10</v>
      </c>
    </row>
    <row r="2743">
      <c r="A2743" t="n">
        <v>49</v>
      </c>
      <c r="B2743" t="n">
        <v>75</v>
      </c>
      <c r="C2743" t="inlineStr">
        <is>
          <t xml:space="preserve">CONCLUIDO	</t>
        </is>
      </c>
      <c r="D2743" t="n">
        <v>3.7143</v>
      </c>
      <c r="E2743" t="n">
        <v>26.92</v>
      </c>
      <c r="F2743" t="n">
        <v>24.16</v>
      </c>
      <c r="G2743" t="n">
        <v>90.59</v>
      </c>
      <c r="H2743" t="n">
        <v>1.4</v>
      </c>
      <c r="I2743" t="n">
        <v>16</v>
      </c>
      <c r="J2743" t="n">
        <v>167.81</v>
      </c>
      <c r="K2743" t="n">
        <v>49.1</v>
      </c>
      <c r="L2743" t="n">
        <v>13.25</v>
      </c>
      <c r="M2743" t="n">
        <v>14</v>
      </c>
      <c r="N2743" t="n">
        <v>30.47</v>
      </c>
      <c r="O2743" t="n">
        <v>20930.99</v>
      </c>
      <c r="P2743" t="n">
        <v>269.85</v>
      </c>
      <c r="Q2743" t="n">
        <v>452.6</v>
      </c>
      <c r="R2743" t="n">
        <v>76.43000000000001</v>
      </c>
      <c r="S2743" t="n">
        <v>57.64</v>
      </c>
      <c r="T2743" t="n">
        <v>7271.48</v>
      </c>
      <c r="U2743" t="n">
        <v>0.75</v>
      </c>
      <c r="V2743" t="n">
        <v>0.88</v>
      </c>
      <c r="W2743" t="n">
        <v>6.82</v>
      </c>
      <c r="X2743" t="n">
        <v>0.43</v>
      </c>
      <c r="Y2743" t="n">
        <v>1</v>
      </c>
      <c r="Z2743" t="n">
        <v>10</v>
      </c>
    </row>
    <row r="2744">
      <c r="A2744" t="n">
        <v>50</v>
      </c>
      <c r="B2744" t="n">
        <v>75</v>
      </c>
      <c r="C2744" t="inlineStr">
        <is>
          <t xml:space="preserve">CONCLUIDO	</t>
        </is>
      </c>
      <c r="D2744" t="n">
        <v>3.7143</v>
      </c>
      <c r="E2744" t="n">
        <v>26.92</v>
      </c>
      <c r="F2744" t="n">
        <v>24.16</v>
      </c>
      <c r="G2744" t="n">
        <v>90.59</v>
      </c>
      <c r="H2744" t="n">
        <v>1.42</v>
      </c>
      <c r="I2744" t="n">
        <v>16</v>
      </c>
      <c r="J2744" t="n">
        <v>168.18</v>
      </c>
      <c r="K2744" t="n">
        <v>49.1</v>
      </c>
      <c r="L2744" t="n">
        <v>13.5</v>
      </c>
      <c r="M2744" t="n">
        <v>14</v>
      </c>
      <c r="N2744" t="n">
        <v>30.58</v>
      </c>
      <c r="O2744" t="n">
        <v>20975.64</v>
      </c>
      <c r="P2744" t="n">
        <v>269.82</v>
      </c>
      <c r="Q2744" t="n">
        <v>452.58</v>
      </c>
      <c r="R2744" t="n">
        <v>76.48999999999999</v>
      </c>
      <c r="S2744" t="n">
        <v>57.64</v>
      </c>
      <c r="T2744" t="n">
        <v>7303.59</v>
      </c>
      <c r="U2744" t="n">
        <v>0.75</v>
      </c>
      <c r="V2744" t="n">
        <v>0.88</v>
      </c>
      <c r="W2744" t="n">
        <v>6.82</v>
      </c>
      <c r="X2744" t="n">
        <v>0.43</v>
      </c>
      <c r="Y2744" t="n">
        <v>1</v>
      </c>
      <c r="Z2744" t="n">
        <v>10</v>
      </c>
    </row>
    <row r="2745">
      <c r="A2745" t="n">
        <v>51</v>
      </c>
      <c r="B2745" t="n">
        <v>75</v>
      </c>
      <c r="C2745" t="inlineStr">
        <is>
          <t xml:space="preserve">CONCLUIDO	</t>
        </is>
      </c>
      <c r="D2745" t="n">
        <v>3.721</v>
      </c>
      <c r="E2745" t="n">
        <v>26.87</v>
      </c>
      <c r="F2745" t="n">
        <v>24.14</v>
      </c>
      <c r="G2745" t="n">
        <v>96.56</v>
      </c>
      <c r="H2745" t="n">
        <v>1.45</v>
      </c>
      <c r="I2745" t="n">
        <v>15</v>
      </c>
      <c r="J2745" t="n">
        <v>168.54</v>
      </c>
      <c r="K2745" t="n">
        <v>49.1</v>
      </c>
      <c r="L2745" t="n">
        <v>13.75</v>
      </c>
      <c r="M2745" t="n">
        <v>13</v>
      </c>
      <c r="N2745" t="n">
        <v>30.69</v>
      </c>
      <c r="O2745" t="n">
        <v>21020.34</v>
      </c>
      <c r="P2745" t="n">
        <v>268.68</v>
      </c>
      <c r="Q2745" t="n">
        <v>452.59</v>
      </c>
      <c r="R2745" t="n">
        <v>75.91</v>
      </c>
      <c r="S2745" t="n">
        <v>57.64</v>
      </c>
      <c r="T2745" t="n">
        <v>7017.87</v>
      </c>
      <c r="U2745" t="n">
        <v>0.76</v>
      </c>
      <c r="V2745" t="n">
        <v>0.88</v>
      </c>
      <c r="W2745" t="n">
        <v>6.82</v>
      </c>
      <c r="X2745" t="n">
        <v>0.42</v>
      </c>
      <c r="Y2745" t="n">
        <v>1</v>
      </c>
      <c r="Z2745" t="n">
        <v>10</v>
      </c>
    </row>
    <row r="2746">
      <c r="A2746" t="n">
        <v>52</v>
      </c>
      <c r="B2746" t="n">
        <v>75</v>
      </c>
      <c r="C2746" t="inlineStr">
        <is>
          <t xml:space="preserve">CONCLUIDO	</t>
        </is>
      </c>
      <c r="D2746" t="n">
        <v>3.724</v>
      </c>
      <c r="E2746" t="n">
        <v>26.85</v>
      </c>
      <c r="F2746" t="n">
        <v>24.12</v>
      </c>
      <c r="G2746" t="n">
        <v>96.47</v>
      </c>
      <c r="H2746" t="n">
        <v>1.47</v>
      </c>
      <c r="I2746" t="n">
        <v>15</v>
      </c>
      <c r="J2746" t="n">
        <v>168.9</v>
      </c>
      <c r="K2746" t="n">
        <v>49.1</v>
      </c>
      <c r="L2746" t="n">
        <v>14</v>
      </c>
      <c r="M2746" t="n">
        <v>13</v>
      </c>
      <c r="N2746" t="n">
        <v>30.81</v>
      </c>
      <c r="O2746" t="n">
        <v>21065.06</v>
      </c>
      <c r="P2746" t="n">
        <v>268.19</v>
      </c>
      <c r="Q2746" t="n">
        <v>452.64</v>
      </c>
      <c r="R2746" t="n">
        <v>75.25</v>
      </c>
      <c r="S2746" t="n">
        <v>57.64</v>
      </c>
      <c r="T2746" t="n">
        <v>6690.33</v>
      </c>
      <c r="U2746" t="n">
        <v>0.77</v>
      </c>
      <c r="V2746" t="n">
        <v>0.88</v>
      </c>
      <c r="W2746" t="n">
        <v>6.82</v>
      </c>
      <c r="X2746" t="n">
        <v>0.39</v>
      </c>
      <c r="Y2746" t="n">
        <v>1</v>
      </c>
      <c r="Z2746" t="n">
        <v>10</v>
      </c>
    </row>
    <row r="2747">
      <c r="A2747" t="n">
        <v>53</v>
      </c>
      <c r="B2747" t="n">
        <v>75</v>
      </c>
      <c r="C2747" t="inlineStr">
        <is>
          <t xml:space="preserve">CONCLUIDO	</t>
        </is>
      </c>
      <c r="D2747" t="n">
        <v>3.723</v>
      </c>
      <c r="E2747" t="n">
        <v>26.86</v>
      </c>
      <c r="F2747" t="n">
        <v>24.12</v>
      </c>
      <c r="G2747" t="n">
        <v>96.5</v>
      </c>
      <c r="H2747" t="n">
        <v>1.49</v>
      </c>
      <c r="I2747" t="n">
        <v>15</v>
      </c>
      <c r="J2747" t="n">
        <v>169.26</v>
      </c>
      <c r="K2747" t="n">
        <v>49.1</v>
      </c>
      <c r="L2747" t="n">
        <v>14.25</v>
      </c>
      <c r="M2747" t="n">
        <v>13</v>
      </c>
      <c r="N2747" t="n">
        <v>30.92</v>
      </c>
      <c r="O2747" t="n">
        <v>21109.83</v>
      </c>
      <c r="P2747" t="n">
        <v>267.77</v>
      </c>
      <c r="Q2747" t="n">
        <v>452.57</v>
      </c>
      <c r="R2747" t="n">
        <v>75.31</v>
      </c>
      <c r="S2747" t="n">
        <v>57.64</v>
      </c>
      <c r="T2747" t="n">
        <v>6716.19</v>
      </c>
      <c r="U2747" t="n">
        <v>0.77</v>
      </c>
      <c r="V2747" t="n">
        <v>0.88</v>
      </c>
      <c r="W2747" t="n">
        <v>6.82</v>
      </c>
      <c r="X2747" t="n">
        <v>0.4</v>
      </c>
      <c r="Y2747" t="n">
        <v>1</v>
      </c>
      <c r="Z2747" t="n">
        <v>10</v>
      </c>
    </row>
    <row r="2748">
      <c r="A2748" t="n">
        <v>54</v>
      </c>
      <c r="B2748" t="n">
        <v>75</v>
      </c>
      <c r="C2748" t="inlineStr">
        <is>
          <t xml:space="preserve">CONCLUIDO	</t>
        </is>
      </c>
      <c r="D2748" t="n">
        <v>3.7232</v>
      </c>
      <c r="E2748" t="n">
        <v>26.86</v>
      </c>
      <c r="F2748" t="n">
        <v>24.12</v>
      </c>
      <c r="G2748" t="n">
        <v>96.48999999999999</v>
      </c>
      <c r="H2748" t="n">
        <v>1.52</v>
      </c>
      <c r="I2748" t="n">
        <v>15</v>
      </c>
      <c r="J2748" t="n">
        <v>169.63</v>
      </c>
      <c r="K2748" t="n">
        <v>49.1</v>
      </c>
      <c r="L2748" t="n">
        <v>14.5</v>
      </c>
      <c r="M2748" t="n">
        <v>13</v>
      </c>
      <c r="N2748" t="n">
        <v>31.03</v>
      </c>
      <c r="O2748" t="n">
        <v>21154.64</v>
      </c>
      <c r="P2748" t="n">
        <v>267.2</v>
      </c>
      <c r="Q2748" t="n">
        <v>452.57</v>
      </c>
      <c r="R2748" t="n">
        <v>75.28</v>
      </c>
      <c r="S2748" t="n">
        <v>57.64</v>
      </c>
      <c r="T2748" t="n">
        <v>6705.08</v>
      </c>
      <c r="U2748" t="n">
        <v>0.77</v>
      </c>
      <c r="V2748" t="n">
        <v>0.88</v>
      </c>
      <c r="W2748" t="n">
        <v>6.82</v>
      </c>
      <c r="X2748" t="n">
        <v>0.4</v>
      </c>
      <c r="Y2748" t="n">
        <v>1</v>
      </c>
      <c r="Z2748" t="n">
        <v>10</v>
      </c>
    </row>
    <row r="2749">
      <c r="A2749" t="n">
        <v>55</v>
      </c>
      <c r="B2749" t="n">
        <v>75</v>
      </c>
      <c r="C2749" t="inlineStr">
        <is>
          <t xml:space="preserve">CONCLUIDO	</t>
        </is>
      </c>
      <c r="D2749" t="n">
        <v>3.7304</v>
      </c>
      <c r="E2749" t="n">
        <v>26.81</v>
      </c>
      <c r="F2749" t="n">
        <v>24.1</v>
      </c>
      <c r="G2749" t="n">
        <v>103.3</v>
      </c>
      <c r="H2749" t="n">
        <v>1.54</v>
      </c>
      <c r="I2749" t="n">
        <v>14</v>
      </c>
      <c r="J2749" t="n">
        <v>169.99</v>
      </c>
      <c r="K2749" t="n">
        <v>49.1</v>
      </c>
      <c r="L2749" t="n">
        <v>14.75</v>
      </c>
      <c r="M2749" t="n">
        <v>12</v>
      </c>
      <c r="N2749" t="n">
        <v>31.15</v>
      </c>
      <c r="O2749" t="n">
        <v>21199.48</v>
      </c>
      <c r="P2749" t="n">
        <v>266.79</v>
      </c>
      <c r="Q2749" t="n">
        <v>452.56</v>
      </c>
      <c r="R2749" t="n">
        <v>74.81</v>
      </c>
      <c r="S2749" t="n">
        <v>57.64</v>
      </c>
      <c r="T2749" t="n">
        <v>6473.87</v>
      </c>
      <c r="U2749" t="n">
        <v>0.77</v>
      </c>
      <c r="V2749" t="n">
        <v>0.88</v>
      </c>
      <c r="W2749" t="n">
        <v>6.81</v>
      </c>
      <c r="X2749" t="n">
        <v>0.38</v>
      </c>
      <c r="Y2749" t="n">
        <v>1</v>
      </c>
      <c r="Z2749" t="n">
        <v>10</v>
      </c>
    </row>
    <row r="2750">
      <c r="A2750" t="n">
        <v>56</v>
      </c>
      <c r="B2750" t="n">
        <v>75</v>
      </c>
      <c r="C2750" t="inlineStr">
        <is>
          <t xml:space="preserve">CONCLUIDO	</t>
        </is>
      </c>
      <c r="D2750" t="n">
        <v>3.7318</v>
      </c>
      <c r="E2750" t="n">
        <v>26.8</v>
      </c>
      <c r="F2750" t="n">
        <v>24.09</v>
      </c>
      <c r="G2750" t="n">
        <v>103.25</v>
      </c>
      <c r="H2750" t="n">
        <v>1.56</v>
      </c>
      <c r="I2750" t="n">
        <v>14</v>
      </c>
      <c r="J2750" t="n">
        <v>170.35</v>
      </c>
      <c r="K2750" t="n">
        <v>49.1</v>
      </c>
      <c r="L2750" t="n">
        <v>15</v>
      </c>
      <c r="M2750" t="n">
        <v>12</v>
      </c>
      <c r="N2750" t="n">
        <v>31.26</v>
      </c>
      <c r="O2750" t="n">
        <v>21244.37</v>
      </c>
      <c r="P2750" t="n">
        <v>266.67</v>
      </c>
      <c r="Q2750" t="n">
        <v>452.58</v>
      </c>
      <c r="R2750" t="n">
        <v>74.23</v>
      </c>
      <c r="S2750" t="n">
        <v>57.64</v>
      </c>
      <c r="T2750" t="n">
        <v>6184.25</v>
      </c>
      <c r="U2750" t="n">
        <v>0.78</v>
      </c>
      <c r="V2750" t="n">
        <v>0.88</v>
      </c>
      <c r="W2750" t="n">
        <v>6.82</v>
      </c>
      <c r="X2750" t="n">
        <v>0.37</v>
      </c>
      <c r="Y2750" t="n">
        <v>1</v>
      </c>
      <c r="Z2750" t="n">
        <v>10</v>
      </c>
    </row>
    <row r="2751">
      <c r="A2751" t="n">
        <v>57</v>
      </c>
      <c r="B2751" t="n">
        <v>75</v>
      </c>
      <c r="C2751" t="inlineStr">
        <is>
          <t xml:space="preserve">CONCLUIDO	</t>
        </is>
      </c>
      <c r="D2751" t="n">
        <v>3.7305</v>
      </c>
      <c r="E2751" t="n">
        <v>26.81</v>
      </c>
      <c r="F2751" t="n">
        <v>24.1</v>
      </c>
      <c r="G2751" t="n">
        <v>103.29</v>
      </c>
      <c r="H2751" t="n">
        <v>1.58</v>
      </c>
      <c r="I2751" t="n">
        <v>14</v>
      </c>
      <c r="J2751" t="n">
        <v>170.72</v>
      </c>
      <c r="K2751" t="n">
        <v>49.1</v>
      </c>
      <c r="L2751" t="n">
        <v>15.25</v>
      </c>
      <c r="M2751" t="n">
        <v>12</v>
      </c>
      <c r="N2751" t="n">
        <v>31.37</v>
      </c>
      <c r="O2751" t="n">
        <v>21289.29</v>
      </c>
      <c r="P2751" t="n">
        <v>266.13</v>
      </c>
      <c r="Q2751" t="n">
        <v>452.6</v>
      </c>
      <c r="R2751" t="n">
        <v>74.73999999999999</v>
      </c>
      <c r="S2751" t="n">
        <v>57.64</v>
      </c>
      <c r="T2751" t="n">
        <v>6437.37</v>
      </c>
      <c r="U2751" t="n">
        <v>0.77</v>
      </c>
      <c r="V2751" t="n">
        <v>0.88</v>
      </c>
      <c r="W2751" t="n">
        <v>6.81</v>
      </c>
      <c r="X2751" t="n">
        <v>0.38</v>
      </c>
      <c r="Y2751" t="n">
        <v>1</v>
      </c>
      <c r="Z2751" t="n">
        <v>10</v>
      </c>
    </row>
    <row r="2752">
      <c r="A2752" t="n">
        <v>58</v>
      </c>
      <c r="B2752" t="n">
        <v>75</v>
      </c>
      <c r="C2752" t="inlineStr">
        <is>
          <t xml:space="preserve">CONCLUIDO	</t>
        </is>
      </c>
      <c r="D2752" t="n">
        <v>3.7308</v>
      </c>
      <c r="E2752" t="n">
        <v>26.8</v>
      </c>
      <c r="F2752" t="n">
        <v>24.1</v>
      </c>
      <c r="G2752" t="n">
        <v>103.29</v>
      </c>
      <c r="H2752" t="n">
        <v>1.61</v>
      </c>
      <c r="I2752" t="n">
        <v>14</v>
      </c>
      <c r="J2752" t="n">
        <v>171.08</v>
      </c>
      <c r="K2752" t="n">
        <v>49.1</v>
      </c>
      <c r="L2752" t="n">
        <v>15.5</v>
      </c>
      <c r="M2752" t="n">
        <v>12</v>
      </c>
      <c r="N2752" t="n">
        <v>31.49</v>
      </c>
      <c r="O2752" t="n">
        <v>21334.25</v>
      </c>
      <c r="P2752" t="n">
        <v>264.9</v>
      </c>
      <c r="Q2752" t="n">
        <v>452.58</v>
      </c>
      <c r="R2752" t="n">
        <v>74.56999999999999</v>
      </c>
      <c r="S2752" t="n">
        <v>57.64</v>
      </c>
      <c r="T2752" t="n">
        <v>6350.91</v>
      </c>
      <c r="U2752" t="n">
        <v>0.77</v>
      </c>
      <c r="V2752" t="n">
        <v>0.88</v>
      </c>
      <c r="W2752" t="n">
        <v>6.82</v>
      </c>
      <c r="X2752" t="n">
        <v>0.38</v>
      </c>
      <c r="Y2752" t="n">
        <v>1</v>
      </c>
      <c r="Z2752" t="n">
        <v>10</v>
      </c>
    </row>
    <row r="2753">
      <c r="A2753" t="n">
        <v>59</v>
      </c>
      <c r="B2753" t="n">
        <v>75</v>
      </c>
      <c r="C2753" t="inlineStr">
        <is>
          <t xml:space="preserve">CONCLUIDO	</t>
        </is>
      </c>
      <c r="D2753" t="n">
        <v>3.7378</v>
      </c>
      <c r="E2753" t="n">
        <v>26.75</v>
      </c>
      <c r="F2753" t="n">
        <v>24.08</v>
      </c>
      <c r="G2753" t="n">
        <v>111.14</v>
      </c>
      <c r="H2753" t="n">
        <v>1.63</v>
      </c>
      <c r="I2753" t="n">
        <v>13</v>
      </c>
      <c r="J2753" t="n">
        <v>171.45</v>
      </c>
      <c r="K2753" t="n">
        <v>49.1</v>
      </c>
      <c r="L2753" t="n">
        <v>15.75</v>
      </c>
      <c r="M2753" t="n">
        <v>11</v>
      </c>
      <c r="N2753" t="n">
        <v>31.6</v>
      </c>
      <c r="O2753" t="n">
        <v>21379.25</v>
      </c>
      <c r="P2753" t="n">
        <v>263.74</v>
      </c>
      <c r="Q2753" t="n">
        <v>452.64</v>
      </c>
      <c r="R2753" t="n">
        <v>73.98999999999999</v>
      </c>
      <c r="S2753" t="n">
        <v>57.64</v>
      </c>
      <c r="T2753" t="n">
        <v>6068.47</v>
      </c>
      <c r="U2753" t="n">
        <v>0.78</v>
      </c>
      <c r="V2753" t="n">
        <v>0.88</v>
      </c>
      <c r="W2753" t="n">
        <v>6.81</v>
      </c>
      <c r="X2753" t="n">
        <v>0.35</v>
      </c>
      <c r="Y2753" t="n">
        <v>1</v>
      </c>
      <c r="Z2753" t="n">
        <v>10</v>
      </c>
    </row>
    <row r="2754">
      <c r="A2754" t="n">
        <v>60</v>
      </c>
      <c r="B2754" t="n">
        <v>75</v>
      </c>
      <c r="C2754" t="inlineStr">
        <is>
          <t xml:space="preserve">CONCLUIDO	</t>
        </is>
      </c>
      <c r="D2754" t="n">
        <v>3.7383</v>
      </c>
      <c r="E2754" t="n">
        <v>26.75</v>
      </c>
      <c r="F2754" t="n">
        <v>24.08</v>
      </c>
      <c r="G2754" t="n">
        <v>111.12</v>
      </c>
      <c r="H2754" t="n">
        <v>1.65</v>
      </c>
      <c r="I2754" t="n">
        <v>13</v>
      </c>
      <c r="J2754" t="n">
        <v>171.81</v>
      </c>
      <c r="K2754" t="n">
        <v>49.1</v>
      </c>
      <c r="L2754" t="n">
        <v>16</v>
      </c>
      <c r="M2754" t="n">
        <v>11</v>
      </c>
      <c r="N2754" t="n">
        <v>31.72</v>
      </c>
      <c r="O2754" t="n">
        <v>21424.29</v>
      </c>
      <c r="P2754" t="n">
        <v>264.5</v>
      </c>
      <c r="Q2754" t="n">
        <v>452.56</v>
      </c>
      <c r="R2754" t="n">
        <v>73.78</v>
      </c>
      <c r="S2754" t="n">
        <v>57.64</v>
      </c>
      <c r="T2754" t="n">
        <v>5963.06</v>
      </c>
      <c r="U2754" t="n">
        <v>0.78</v>
      </c>
      <c r="V2754" t="n">
        <v>0.88</v>
      </c>
      <c r="W2754" t="n">
        <v>6.82</v>
      </c>
      <c r="X2754" t="n">
        <v>0.35</v>
      </c>
      <c r="Y2754" t="n">
        <v>1</v>
      </c>
      <c r="Z2754" t="n">
        <v>10</v>
      </c>
    </row>
    <row r="2755">
      <c r="A2755" t="n">
        <v>61</v>
      </c>
      <c r="B2755" t="n">
        <v>75</v>
      </c>
      <c r="C2755" t="inlineStr">
        <is>
          <t xml:space="preserve">CONCLUIDO	</t>
        </is>
      </c>
      <c r="D2755" t="n">
        <v>3.7406</v>
      </c>
      <c r="E2755" t="n">
        <v>26.73</v>
      </c>
      <c r="F2755" t="n">
        <v>24.06</v>
      </c>
      <c r="G2755" t="n">
        <v>111.05</v>
      </c>
      <c r="H2755" t="n">
        <v>1.67</v>
      </c>
      <c r="I2755" t="n">
        <v>13</v>
      </c>
      <c r="J2755" t="n">
        <v>172.18</v>
      </c>
      <c r="K2755" t="n">
        <v>49.1</v>
      </c>
      <c r="L2755" t="n">
        <v>16.25</v>
      </c>
      <c r="M2755" t="n">
        <v>11</v>
      </c>
      <c r="N2755" t="n">
        <v>31.83</v>
      </c>
      <c r="O2755" t="n">
        <v>21469.36</v>
      </c>
      <c r="P2755" t="n">
        <v>264.86</v>
      </c>
      <c r="Q2755" t="n">
        <v>452.6</v>
      </c>
      <c r="R2755" t="n">
        <v>73.27</v>
      </c>
      <c r="S2755" t="n">
        <v>57.64</v>
      </c>
      <c r="T2755" t="n">
        <v>5709.62</v>
      </c>
      <c r="U2755" t="n">
        <v>0.79</v>
      </c>
      <c r="V2755" t="n">
        <v>0.88</v>
      </c>
      <c r="W2755" t="n">
        <v>6.82</v>
      </c>
      <c r="X2755" t="n">
        <v>0.34</v>
      </c>
      <c r="Y2755" t="n">
        <v>1</v>
      </c>
      <c r="Z2755" t="n">
        <v>10</v>
      </c>
    </row>
    <row r="2756">
      <c r="A2756" t="n">
        <v>62</v>
      </c>
      <c r="B2756" t="n">
        <v>75</v>
      </c>
      <c r="C2756" t="inlineStr">
        <is>
          <t xml:space="preserve">CONCLUIDO	</t>
        </is>
      </c>
      <c r="D2756" t="n">
        <v>3.7384</v>
      </c>
      <c r="E2756" t="n">
        <v>26.75</v>
      </c>
      <c r="F2756" t="n">
        <v>24.08</v>
      </c>
      <c r="G2756" t="n">
        <v>111.12</v>
      </c>
      <c r="H2756" t="n">
        <v>1.7</v>
      </c>
      <c r="I2756" t="n">
        <v>13</v>
      </c>
      <c r="J2756" t="n">
        <v>172.54</v>
      </c>
      <c r="K2756" t="n">
        <v>49.1</v>
      </c>
      <c r="L2756" t="n">
        <v>16.5</v>
      </c>
      <c r="M2756" t="n">
        <v>11</v>
      </c>
      <c r="N2756" t="n">
        <v>31.95</v>
      </c>
      <c r="O2756" t="n">
        <v>21514.48</v>
      </c>
      <c r="P2756" t="n">
        <v>264.67</v>
      </c>
      <c r="Q2756" t="n">
        <v>452.56</v>
      </c>
      <c r="R2756" t="n">
        <v>73.66</v>
      </c>
      <c r="S2756" t="n">
        <v>57.64</v>
      </c>
      <c r="T2756" t="n">
        <v>5903.08</v>
      </c>
      <c r="U2756" t="n">
        <v>0.78</v>
      </c>
      <c r="V2756" t="n">
        <v>0.88</v>
      </c>
      <c r="W2756" t="n">
        <v>6.82</v>
      </c>
      <c r="X2756" t="n">
        <v>0.35</v>
      </c>
      <c r="Y2756" t="n">
        <v>1</v>
      </c>
      <c r="Z2756" t="n">
        <v>10</v>
      </c>
    </row>
    <row r="2757">
      <c r="A2757" t="n">
        <v>63</v>
      </c>
      <c r="B2757" t="n">
        <v>75</v>
      </c>
      <c r="C2757" t="inlineStr">
        <is>
          <t xml:space="preserve">CONCLUIDO	</t>
        </is>
      </c>
      <c r="D2757" t="n">
        <v>3.7392</v>
      </c>
      <c r="E2757" t="n">
        <v>26.74</v>
      </c>
      <c r="F2757" t="n">
        <v>24.07</v>
      </c>
      <c r="G2757" t="n">
        <v>111.09</v>
      </c>
      <c r="H2757" t="n">
        <v>1.72</v>
      </c>
      <c r="I2757" t="n">
        <v>13</v>
      </c>
      <c r="J2757" t="n">
        <v>172.91</v>
      </c>
      <c r="K2757" t="n">
        <v>49.1</v>
      </c>
      <c r="L2757" t="n">
        <v>16.75</v>
      </c>
      <c r="M2757" t="n">
        <v>11</v>
      </c>
      <c r="N2757" t="n">
        <v>32.07</v>
      </c>
      <c r="O2757" t="n">
        <v>21559.64</v>
      </c>
      <c r="P2757" t="n">
        <v>263.36</v>
      </c>
      <c r="Q2757" t="n">
        <v>452.57</v>
      </c>
      <c r="R2757" t="n">
        <v>73.52</v>
      </c>
      <c r="S2757" t="n">
        <v>57.64</v>
      </c>
      <c r="T2757" t="n">
        <v>5831.79</v>
      </c>
      <c r="U2757" t="n">
        <v>0.78</v>
      </c>
      <c r="V2757" t="n">
        <v>0.88</v>
      </c>
      <c r="W2757" t="n">
        <v>6.82</v>
      </c>
      <c r="X2757" t="n">
        <v>0.35</v>
      </c>
      <c r="Y2757" t="n">
        <v>1</v>
      </c>
      <c r="Z2757" t="n">
        <v>10</v>
      </c>
    </row>
    <row r="2758">
      <c r="A2758" t="n">
        <v>64</v>
      </c>
      <c r="B2758" t="n">
        <v>75</v>
      </c>
      <c r="C2758" t="inlineStr">
        <is>
          <t xml:space="preserve">CONCLUIDO	</t>
        </is>
      </c>
      <c r="D2758" t="n">
        <v>3.7388</v>
      </c>
      <c r="E2758" t="n">
        <v>26.75</v>
      </c>
      <c r="F2758" t="n">
        <v>24.07</v>
      </c>
      <c r="G2758" t="n">
        <v>111.11</v>
      </c>
      <c r="H2758" t="n">
        <v>1.74</v>
      </c>
      <c r="I2758" t="n">
        <v>13</v>
      </c>
      <c r="J2758" t="n">
        <v>173.28</v>
      </c>
      <c r="K2758" t="n">
        <v>49.1</v>
      </c>
      <c r="L2758" t="n">
        <v>17</v>
      </c>
      <c r="M2758" t="n">
        <v>11</v>
      </c>
      <c r="N2758" t="n">
        <v>32.18</v>
      </c>
      <c r="O2758" t="n">
        <v>21604.83</v>
      </c>
      <c r="P2758" t="n">
        <v>262.04</v>
      </c>
      <c r="Q2758" t="n">
        <v>452.63</v>
      </c>
      <c r="R2758" t="n">
        <v>73.59</v>
      </c>
      <c r="S2758" t="n">
        <v>57.64</v>
      </c>
      <c r="T2758" t="n">
        <v>5869.81</v>
      </c>
      <c r="U2758" t="n">
        <v>0.78</v>
      </c>
      <c r="V2758" t="n">
        <v>0.88</v>
      </c>
      <c r="W2758" t="n">
        <v>6.82</v>
      </c>
      <c r="X2758" t="n">
        <v>0.35</v>
      </c>
      <c r="Y2758" t="n">
        <v>1</v>
      </c>
      <c r="Z2758" t="n">
        <v>10</v>
      </c>
    </row>
    <row r="2759">
      <c r="A2759" t="n">
        <v>65</v>
      </c>
      <c r="B2759" t="n">
        <v>75</v>
      </c>
      <c r="C2759" t="inlineStr">
        <is>
          <t xml:space="preserve">CONCLUIDO	</t>
        </is>
      </c>
      <c r="D2759" t="n">
        <v>3.7487</v>
      </c>
      <c r="E2759" t="n">
        <v>26.68</v>
      </c>
      <c r="F2759" t="n">
        <v>24.03</v>
      </c>
      <c r="G2759" t="n">
        <v>120.16</v>
      </c>
      <c r="H2759" t="n">
        <v>1.76</v>
      </c>
      <c r="I2759" t="n">
        <v>12</v>
      </c>
      <c r="J2759" t="n">
        <v>173.64</v>
      </c>
      <c r="K2759" t="n">
        <v>49.1</v>
      </c>
      <c r="L2759" t="n">
        <v>17.25</v>
      </c>
      <c r="M2759" t="n">
        <v>10</v>
      </c>
      <c r="N2759" t="n">
        <v>32.3</v>
      </c>
      <c r="O2759" t="n">
        <v>21650.07</v>
      </c>
      <c r="P2759" t="n">
        <v>261.57</v>
      </c>
      <c r="Q2759" t="n">
        <v>452.62</v>
      </c>
      <c r="R2759" t="n">
        <v>72.20999999999999</v>
      </c>
      <c r="S2759" t="n">
        <v>57.64</v>
      </c>
      <c r="T2759" t="n">
        <v>5184.58</v>
      </c>
      <c r="U2759" t="n">
        <v>0.8</v>
      </c>
      <c r="V2759" t="n">
        <v>0.88</v>
      </c>
      <c r="W2759" t="n">
        <v>6.82</v>
      </c>
      <c r="X2759" t="n">
        <v>0.31</v>
      </c>
      <c r="Y2759" t="n">
        <v>1</v>
      </c>
      <c r="Z2759" t="n">
        <v>10</v>
      </c>
    </row>
    <row r="2760">
      <c r="A2760" t="n">
        <v>66</v>
      </c>
      <c r="B2760" t="n">
        <v>75</v>
      </c>
      <c r="C2760" t="inlineStr">
        <is>
          <t xml:space="preserve">CONCLUIDO	</t>
        </is>
      </c>
      <c r="D2760" t="n">
        <v>3.7507</v>
      </c>
      <c r="E2760" t="n">
        <v>26.66</v>
      </c>
      <c r="F2760" t="n">
        <v>24.02</v>
      </c>
      <c r="G2760" t="n">
        <v>120.09</v>
      </c>
      <c r="H2760" t="n">
        <v>1.78</v>
      </c>
      <c r="I2760" t="n">
        <v>12</v>
      </c>
      <c r="J2760" t="n">
        <v>174.01</v>
      </c>
      <c r="K2760" t="n">
        <v>49.1</v>
      </c>
      <c r="L2760" t="n">
        <v>17.5</v>
      </c>
      <c r="M2760" t="n">
        <v>10</v>
      </c>
      <c r="N2760" t="n">
        <v>32.42</v>
      </c>
      <c r="O2760" t="n">
        <v>21695.35</v>
      </c>
      <c r="P2760" t="n">
        <v>261.91</v>
      </c>
      <c r="Q2760" t="n">
        <v>452.55</v>
      </c>
      <c r="R2760" t="n">
        <v>71.94</v>
      </c>
      <c r="S2760" t="n">
        <v>57.64</v>
      </c>
      <c r="T2760" t="n">
        <v>5046.03</v>
      </c>
      <c r="U2760" t="n">
        <v>0.8</v>
      </c>
      <c r="V2760" t="n">
        <v>0.88</v>
      </c>
      <c r="W2760" t="n">
        <v>6.81</v>
      </c>
      <c r="X2760" t="n">
        <v>0.3</v>
      </c>
      <c r="Y2760" t="n">
        <v>1</v>
      </c>
      <c r="Z2760" t="n">
        <v>10</v>
      </c>
    </row>
    <row r="2761">
      <c r="A2761" t="n">
        <v>67</v>
      </c>
      <c r="B2761" t="n">
        <v>75</v>
      </c>
      <c r="C2761" t="inlineStr">
        <is>
          <t xml:space="preserve">CONCLUIDO	</t>
        </is>
      </c>
      <c r="D2761" t="n">
        <v>3.7478</v>
      </c>
      <c r="E2761" t="n">
        <v>26.68</v>
      </c>
      <c r="F2761" t="n">
        <v>24.04</v>
      </c>
      <c r="G2761" t="n">
        <v>120.2</v>
      </c>
      <c r="H2761" t="n">
        <v>1.8</v>
      </c>
      <c r="I2761" t="n">
        <v>12</v>
      </c>
      <c r="J2761" t="n">
        <v>174.38</v>
      </c>
      <c r="K2761" t="n">
        <v>49.1</v>
      </c>
      <c r="L2761" t="n">
        <v>17.75</v>
      </c>
      <c r="M2761" t="n">
        <v>10</v>
      </c>
      <c r="N2761" t="n">
        <v>32.53</v>
      </c>
      <c r="O2761" t="n">
        <v>21740.66</v>
      </c>
      <c r="P2761" t="n">
        <v>262.03</v>
      </c>
      <c r="Q2761" t="n">
        <v>452.62</v>
      </c>
      <c r="R2761" t="n">
        <v>72.56999999999999</v>
      </c>
      <c r="S2761" t="n">
        <v>57.64</v>
      </c>
      <c r="T2761" t="n">
        <v>5364.59</v>
      </c>
      <c r="U2761" t="n">
        <v>0.79</v>
      </c>
      <c r="V2761" t="n">
        <v>0.88</v>
      </c>
      <c r="W2761" t="n">
        <v>6.82</v>
      </c>
      <c r="X2761" t="n">
        <v>0.32</v>
      </c>
      <c r="Y2761" t="n">
        <v>1</v>
      </c>
      <c r="Z2761" t="n">
        <v>10</v>
      </c>
    </row>
    <row r="2762">
      <c r="A2762" t="n">
        <v>68</v>
      </c>
      <c r="B2762" t="n">
        <v>75</v>
      </c>
      <c r="C2762" t="inlineStr">
        <is>
          <t xml:space="preserve">CONCLUIDO	</t>
        </is>
      </c>
      <c r="D2762" t="n">
        <v>3.7478</v>
      </c>
      <c r="E2762" t="n">
        <v>26.68</v>
      </c>
      <c r="F2762" t="n">
        <v>24.04</v>
      </c>
      <c r="G2762" t="n">
        <v>120.2</v>
      </c>
      <c r="H2762" t="n">
        <v>1.83</v>
      </c>
      <c r="I2762" t="n">
        <v>12</v>
      </c>
      <c r="J2762" t="n">
        <v>174.75</v>
      </c>
      <c r="K2762" t="n">
        <v>49.1</v>
      </c>
      <c r="L2762" t="n">
        <v>18</v>
      </c>
      <c r="M2762" t="n">
        <v>10</v>
      </c>
      <c r="N2762" t="n">
        <v>32.65</v>
      </c>
      <c r="O2762" t="n">
        <v>21786.02</v>
      </c>
      <c r="P2762" t="n">
        <v>261.64</v>
      </c>
      <c r="Q2762" t="n">
        <v>452.57</v>
      </c>
      <c r="R2762" t="n">
        <v>72.48999999999999</v>
      </c>
      <c r="S2762" t="n">
        <v>57.64</v>
      </c>
      <c r="T2762" t="n">
        <v>5324.82</v>
      </c>
      <c r="U2762" t="n">
        <v>0.8</v>
      </c>
      <c r="V2762" t="n">
        <v>0.88</v>
      </c>
      <c r="W2762" t="n">
        <v>6.82</v>
      </c>
      <c r="X2762" t="n">
        <v>0.32</v>
      </c>
      <c r="Y2762" t="n">
        <v>1</v>
      </c>
      <c r="Z2762" t="n">
        <v>10</v>
      </c>
    </row>
    <row r="2763">
      <c r="A2763" t="n">
        <v>69</v>
      </c>
      <c r="B2763" t="n">
        <v>75</v>
      </c>
      <c r="C2763" t="inlineStr">
        <is>
          <t xml:space="preserve">CONCLUIDO	</t>
        </is>
      </c>
      <c r="D2763" t="n">
        <v>3.7475</v>
      </c>
      <c r="E2763" t="n">
        <v>26.68</v>
      </c>
      <c r="F2763" t="n">
        <v>24.04</v>
      </c>
      <c r="G2763" t="n">
        <v>120.21</v>
      </c>
      <c r="H2763" t="n">
        <v>1.85</v>
      </c>
      <c r="I2763" t="n">
        <v>12</v>
      </c>
      <c r="J2763" t="n">
        <v>175.11</v>
      </c>
      <c r="K2763" t="n">
        <v>49.1</v>
      </c>
      <c r="L2763" t="n">
        <v>18.25</v>
      </c>
      <c r="M2763" t="n">
        <v>10</v>
      </c>
      <c r="N2763" t="n">
        <v>32.77</v>
      </c>
      <c r="O2763" t="n">
        <v>21831.41</v>
      </c>
      <c r="P2763" t="n">
        <v>260.45</v>
      </c>
      <c r="Q2763" t="n">
        <v>452.55</v>
      </c>
      <c r="R2763" t="n">
        <v>72.81999999999999</v>
      </c>
      <c r="S2763" t="n">
        <v>57.64</v>
      </c>
      <c r="T2763" t="n">
        <v>5489.96</v>
      </c>
      <c r="U2763" t="n">
        <v>0.79</v>
      </c>
      <c r="V2763" t="n">
        <v>0.88</v>
      </c>
      <c r="W2763" t="n">
        <v>6.81</v>
      </c>
      <c r="X2763" t="n">
        <v>0.32</v>
      </c>
      <c r="Y2763" t="n">
        <v>1</v>
      </c>
      <c r="Z2763" t="n">
        <v>10</v>
      </c>
    </row>
    <row r="2764">
      <c r="A2764" t="n">
        <v>70</v>
      </c>
      <c r="B2764" t="n">
        <v>75</v>
      </c>
      <c r="C2764" t="inlineStr">
        <is>
          <t xml:space="preserve">CONCLUIDO	</t>
        </is>
      </c>
      <c r="D2764" t="n">
        <v>3.747</v>
      </c>
      <c r="E2764" t="n">
        <v>26.69</v>
      </c>
      <c r="F2764" t="n">
        <v>24.04</v>
      </c>
      <c r="G2764" t="n">
        <v>120.22</v>
      </c>
      <c r="H2764" t="n">
        <v>1.87</v>
      </c>
      <c r="I2764" t="n">
        <v>12</v>
      </c>
      <c r="J2764" t="n">
        <v>175.48</v>
      </c>
      <c r="K2764" t="n">
        <v>49.1</v>
      </c>
      <c r="L2764" t="n">
        <v>18.5</v>
      </c>
      <c r="M2764" t="n">
        <v>10</v>
      </c>
      <c r="N2764" t="n">
        <v>32.89</v>
      </c>
      <c r="O2764" t="n">
        <v>21876.85</v>
      </c>
      <c r="P2764" t="n">
        <v>259.29</v>
      </c>
      <c r="Q2764" t="n">
        <v>452.58</v>
      </c>
      <c r="R2764" t="n">
        <v>72.84999999999999</v>
      </c>
      <c r="S2764" t="n">
        <v>57.64</v>
      </c>
      <c r="T2764" t="n">
        <v>5504.34</v>
      </c>
      <c r="U2764" t="n">
        <v>0.79</v>
      </c>
      <c r="V2764" t="n">
        <v>0.88</v>
      </c>
      <c r="W2764" t="n">
        <v>6.81</v>
      </c>
      <c r="X2764" t="n">
        <v>0.32</v>
      </c>
      <c r="Y2764" t="n">
        <v>1</v>
      </c>
      <c r="Z2764" t="n">
        <v>10</v>
      </c>
    </row>
    <row r="2765">
      <c r="A2765" t="n">
        <v>71</v>
      </c>
      <c r="B2765" t="n">
        <v>75</v>
      </c>
      <c r="C2765" t="inlineStr">
        <is>
          <t xml:space="preserve">CONCLUIDO	</t>
        </is>
      </c>
      <c r="D2765" t="n">
        <v>3.7578</v>
      </c>
      <c r="E2765" t="n">
        <v>26.61</v>
      </c>
      <c r="F2765" t="n">
        <v>24</v>
      </c>
      <c r="G2765" t="n">
        <v>130.9</v>
      </c>
      <c r="H2765" t="n">
        <v>1.89</v>
      </c>
      <c r="I2765" t="n">
        <v>11</v>
      </c>
      <c r="J2765" t="n">
        <v>175.85</v>
      </c>
      <c r="K2765" t="n">
        <v>49.1</v>
      </c>
      <c r="L2765" t="n">
        <v>18.75</v>
      </c>
      <c r="M2765" t="n">
        <v>9</v>
      </c>
      <c r="N2765" t="n">
        <v>33.01</v>
      </c>
      <c r="O2765" t="n">
        <v>21922.32</v>
      </c>
      <c r="P2765" t="n">
        <v>258.78</v>
      </c>
      <c r="Q2765" t="n">
        <v>452.57</v>
      </c>
      <c r="R2765" t="n">
        <v>71.26000000000001</v>
      </c>
      <c r="S2765" t="n">
        <v>57.64</v>
      </c>
      <c r="T2765" t="n">
        <v>4715.38</v>
      </c>
      <c r="U2765" t="n">
        <v>0.8100000000000001</v>
      </c>
      <c r="V2765" t="n">
        <v>0.88</v>
      </c>
      <c r="W2765" t="n">
        <v>6.81</v>
      </c>
      <c r="X2765" t="n">
        <v>0.27</v>
      </c>
      <c r="Y2765" t="n">
        <v>1</v>
      </c>
      <c r="Z2765" t="n">
        <v>10</v>
      </c>
    </row>
    <row r="2766">
      <c r="A2766" t="n">
        <v>72</v>
      </c>
      <c r="B2766" t="n">
        <v>75</v>
      </c>
      <c r="C2766" t="inlineStr">
        <is>
          <t xml:space="preserve">CONCLUIDO	</t>
        </is>
      </c>
      <c r="D2766" t="n">
        <v>3.7564</v>
      </c>
      <c r="E2766" t="n">
        <v>26.62</v>
      </c>
      <c r="F2766" t="n">
        <v>24.01</v>
      </c>
      <c r="G2766" t="n">
        <v>130.96</v>
      </c>
      <c r="H2766" t="n">
        <v>1.91</v>
      </c>
      <c r="I2766" t="n">
        <v>11</v>
      </c>
      <c r="J2766" t="n">
        <v>176.22</v>
      </c>
      <c r="K2766" t="n">
        <v>49.1</v>
      </c>
      <c r="L2766" t="n">
        <v>19</v>
      </c>
      <c r="M2766" t="n">
        <v>9</v>
      </c>
      <c r="N2766" t="n">
        <v>33.13</v>
      </c>
      <c r="O2766" t="n">
        <v>21967.84</v>
      </c>
      <c r="P2766" t="n">
        <v>258.82</v>
      </c>
      <c r="Q2766" t="n">
        <v>452.58</v>
      </c>
      <c r="R2766" t="n">
        <v>71.59999999999999</v>
      </c>
      <c r="S2766" t="n">
        <v>57.64</v>
      </c>
      <c r="T2766" t="n">
        <v>4881.28</v>
      </c>
      <c r="U2766" t="n">
        <v>0.8100000000000001</v>
      </c>
      <c r="V2766" t="n">
        <v>0.88</v>
      </c>
      <c r="W2766" t="n">
        <v>6.81</v>
      </c>
      <c r="X2766" t="n">
        <v>0.28</v>
      </c>
      <c r="Y2766" t="n">
        <v>1</v>
      </c>
      <c r="Z2766" t="n">
        <v>10</v>
      </c>
    </row>
    <row r="2767">
      <c r="A2767" t="n">
        <v>73</v>
      </c>
      <c r="B2767" t="n">
        <v>75</v>
      </c>
      <c r="C2767" t="inlineStr">
        <is>
          <t xml:space="preserve">CONCLUIDO	</t>
        </is>
      </c>
      <c r="D2767" t="n">
        <v>3.7556</v>
      </c>
      <c r="E2767" t="n">
        <v>26.63</v>
      </c>
      <c r="F2767" t="n">
        <v>24.01</v>
      </c>
      <c r="G2767" t="n">
        <v>130.99</v>
      </c>
      <c r="H2767" t="n">
        <v>1.93</v>
      </c>
      <c r="I2767" t="n">
        <v>11</v>
      </c>
      <c r="J2767" t="n">
        <v>176.59</v>
      </c>
      <c r="K2767" t="n">
        <v>49.1</v>
      </c>
      <c r="L2767" t="n">
        <v>19.25</v>
      </c>
      <c r="M2767" t="n">
        <v>9</v>
      </c>
      <c r="N2767" t="n">
        <v>33.24</v>
      </c>
      <c r="O2767" t="n">
        <v>22013.39</v>
      </c>
      <c r="P2767" t="n">
        <v>259.14</v>
      </c>
      <c r="Q2767" t="n">
        <v>452.59</v>
      </c>
      <c r="R2767" t="n">
        <v>71.69</v>
      </c>
      <c r="S2767" t="n">
        <v>57.64</v>
      </c>
      <c r="T2767" t="n">
        <v>4930.22</v>
      </c>
      <c r="U2767" t="n">
        <v>0.8</v>
      </c>
      <c r="V2767" t="n">
        <v>0.88</v>
      </c>
      <c r="W2767" t="n">
        <v>6.82</v>
      </c>
      <c r="X2767" t="n">
        <v>0.29</v>
      </c>
      <c r="Y2767" t="n">
        <v>1</v>
      </c>
      <c r="Z2767" t="n">
        <v>10</v>
      </c>
    </row>
    <row r="2768">
      <c r="A2768" t="n">
        <v>74</v>
      </c>
      <c r="B2768" t="n">
        <v>75</v>
      </c>
      <c r="C2768" t="inlineStr">
        <is>
          <t xml:space="preserve">CONCLUIDO	</t>
        </is>
      </c>
      <c r="D2768" t="n">
        <v>3.7559</v>
      </c>
      <c r="E2768" t="n">
        <v>26.62</v>
      </c>
      <c r="F2768" t="n">
        <v>24.01</v>
      </c>
      <c r="G2768" t="n">
        <v>130.97</v>
      </c>
      <c r="H2768" t="n">
        <v>1.95</v>
      </c>
      <c r="I2768" t="n">
        <v>11</v>
      </c>
      <c r="J2768" t="n">
        <v>176.96</v>
      </c>
      <c r="K2768" t="n">
        <v>49.1</v>
      </c>
      <c r="L2768" t="n">
        <v>19.5</v>
      </c>
      <c r="M2768" t="n">
        <v>9</v>
      </c>
      <c r="N2768" t="n">
        <v>33.36</v>
      </c>
      <c r="O2768" t="n">
        <v>22058.99</v>
      </c>
      <c r="P2768" t="n">
        <v>258.44</v>
      </c>
      <c r="Q2768" t="n">
        <v>452.56</v>
      </c>
      <c r="R2768" t="n">
        <v>71.64</v>
      </c>
      <c r="S2768" t="n">
        <v>57.64</v>
      </c>
      <c r="T2768" t="n">
        <v>4903.15</v>
      </c>
      <c r="U2768" t="n">
        <v>0.8</v>
      </c>
      <c r="V2768" t="n">
        <v>0.88</v>
      </c>
      <c r="W2768" t="n">
        <v>6.82</v>
      </c>
      <c r="X2768" t="n">
        <v>0.29</v>
      </c>
      <c r="Y2768" t="n">
        <v>1</v>
      </c>
      <c r="Z2768" t="n">
        <v>10</v>
      </c>
    </row>
    <row r="2769">
      <c r="A2769" t="n">
        <v>75</v>
      </c>
      <c r="B2769" t="n">
        <v>75</v>
      </c>
      <c r="C2769" t="inlineStr">
        <is>
          <t xml:space="preserve">CONCLUIDO	</t>
        </is>
      </c>
      <c r="D2769" t="n">
        <v>3.7574</v>
      </c>
      <c r="E2769" t="n">
        <v>26.61</v>
      </c>
      <c r="F2769" t="n">
        <v>24</v>
      </c>
      <c r="G2769" t="n">
        <v>130.92</v>
      </c>
      <c r="H2769" t="n">
        <v>1.98</v>
      </c>
      <c r="I2769" t="n">
        <v>11</v>
      </c>
      <c r="J2769" t="n">
        <v>177.33</v>
      </c>
      <c r="K2769" t="n">
        <v>49.1</v>
      </c>
      <c r="L2769" t="n">
        <v>19.75</v>
      </c>
      <c r="M2769" t="n">
        <v>9</v>
      </c>
      <c r="N2769" t="n">
        <v>33.48</v>
      </c>
      <c r="O2769" t="n">
        <v>22104.63</v>
      </c>
      <c r="P2769" t="n">
        <v>257.98</v>
      </c>
      <c r="Q2769" t="n">
        <v>452.63</v>
      </c>
      <c r="R2769" t="n">
        <v>71.18000000000001</v>
      </c>
      <c r="S2769" t="n">
        <v>57.64</v>
      </c>
      <c r="T2769" t="n">
        <v>4671.69</v>
      </c>
      <c r="U2769" t="n">
        <v>0.8100000000000001</v>
      </c>
      <c r="V2769" t="n">
        <v>0.88</v>
      </c>
      <c r="W2769" t="n">
        <v>6.82</v>
      </c>
      <c r="X2769" t="n">
        <v>0.28</v>
      </c>
      <c r="Y2769" t="n">
        <v>1</v>
      </c>
      <c r="Z2769" t="n">
        <v>10</v>
      </c>
    </row>
    <row r="2770">
      <c r="A2770" t="n">
        <v>76</v>
      </c>
      <c r="B2770" t="n">
        <v>75</v>
      </c>
      <c r="C2770" t="inlineStr">
        <is>
          <t xml:space="preserve">CONCLUIDO	</t>
        </is>
      </c>
      <c r="D2770" t="n">
        <v>3.7545</v>
      </c>
      <c r="E2770" t="n">
        <v>26.63</v>
      </c>
      <c r="F2770" t="n">
        <v>24.02</v>
      </c>
      <c r="G2770" t="n">
        <v>131.03</v>
      </c>
      <c r="H2770" t="n">
        <v>2</v>
      </c>
      <c r="I2770" t="n">
        <v>11</v>
      </c>
      <c r="J2770" t="n">
        <v>177.7</v>
      </c>
      <c r="K2770" t="n">
        <v>49.1</v>
      </c>
      <c r="L2770" t="n">
        <v>20</v>
      </c>
      <c r="M2770" t="n">
        <v>9</v>
      </c>
      <c r="N2770" t="n">
        <v>33.61</v>
      </c>
      <c r="O2770" t="n">
        <v>22150.3</v>
      </c>
      <c r="P2770" t="n">
        <v>257.92</v>
      </c>
      <c r="Q2770" t="n">
        <v>452.56</v>
      </c>
      <c r="R2770" t="n">
        <v>72.03</v>
      </c>
      <c r="S2770" t="n">
        <v>57.64</v>
      </c>
      <c r="T2770" t="n">
        <v>5097.02</v>
      </c>
      <c r="U2770" t="n">
        <v>0.8</v>
      </c>
      <c r="V2770" t="n">
        <v>0.88</v>
      </c>
      <c r="W2770" t="n">
        <v>6.81</v>
      </c>
      <c r="X2770" t="n">
        <v>0.3</v>
      </c>
      <c r="Y2770" t="n">
        <v>1</v>
      </c>
      <c r="Z2770" t="n">
        <v>10</v>
      </c>
    </row>
    <row r="2771">
      <c r="A2771" t="n">
        <v>77</v>
      </c>
      <c r="B2771" t="n">
        <v>75</v>
      </c>
      <c r="C2771" t="inlineStr">
        <is>
          <t xml:space="preserve">CONCLUIDO	</t>
        </is>
      </c>
      <c r="D2771" t="n">
        <v>3.7556</v>
      </c>
      <c r="E2771" t="n">
        <v>26.63</v>
      </c>
      <c r="F2771" t="n">
        <v>24.01</v>
      </c>
      <c r="G2771" t="n">
        <v>130.99</v>
      </c>
      <c r="H2771" t="n">
        <v>2.02</v>
      </c>
      <c r="I2771" t="n">
        <v>11</v>
      </c>
      <c r="J2771" t="n">
        <v>178.07</v>
      </c>
      <c r="K2771" t="n">
        <v>49.1</v>
      </c>
      <c r="L2771" t="n">
        <v>20.25</v>
      </c>
      <c r="M2771" t="n">
        <v>9</v>
      </c>
      <c r="N2771" t="n">
        <v>33.73</v>
      </c>
      <c r="O2771" t="n">
        <v>22196.02</v>
      </c>
      <c r="P2771" t="n">
        <v>256.23</v>
      </c>
      <c r="Q2771" t="n">
        <v>452.59</v>
      </c>
      <c r="R2771" t="n">
        <v>71.87</v>
      </c>
      <c r="S2771" t="n">
        <v>57.64</v>
      </c>
      <c r="T2771" t="n">
        <v>5020.22</v>
      </c>
      <c r="U2771" t="n">
        <v>0.8</v>
      </c>
      <c r="V2771" t="n">
        <v>0.88</v>
      </c>
      <c r="W2771" t="n">
        <v>6.81</v>
      </c>
      <c r="X2771" t="n">
        <v>0.29</v>
      </c>
      <c r="Y2771" t="n">
        <v>1</v>
      </c>
      <c r="Z2771" t="n">
        <v>10</v>
      </c>
    </row>
    <row r="2772">
      <c r="A2772" t="n">
        <v>78</v>
      </c>
      <c r="B2772" t="n">
        <v>75</v>
      </c>
      <c r="C2772" t="inlineStr">
        <is>
          <t xml:space="preserve">CONCLUIDO	</t>
        </is>
      </c>
      <c r="D2772" t="n">
        <v>3.7639</v>
      </c>
      <c r="E2772" t="n">
        <v>26.57</v>
      </c>
      <c r="F2772" t="n">
        <v>23.99</v>
      </c>
      <c r="G2772" t="n">
        <v>143.92</v>
      </c>
      <c r="H2772" t="n">
        <v>2.04</v>
      </c>
      <c r="I2772" t="n">
        <v>10</v>
      </c>
      <c r="J2772" t="n">
        <v>178.44</v>
      </c>
      <c r="K2772" t="n">
        <v>49.1</v>
      </c>
      <c r="L2772" t="n">
        <v>20.5</v>
      </c>
      <c r="M2772" t="n">
        <v>8</v>
      </c>
      <c r="N2772" t="n">
        <v>33.85</v>
      </c>
      <c r="O2772" t="n">
        <v>22241.78</v>
      </c>
      <c r="P2772" t="n">
        <v>255.61</v>
      </c>
      <c r="Q2772" t="n">
        <v>452.55</v>
      </c>
      <c r="R2772" t="n">
        <v>70.97</v>
      </c>
      <c r="S2772" t="n">
        <v>57.64</v>
      </c>
      <c r="T2772" t="n">
        <v>4575.23</v>
      </c>
      <c r="U2772" t="n">
        <v>0.8100000000000001</v>
      </c>
      <c r="V2772" t="n">
        <v>0.88</v>
      </c>
      <c r="W2772" t="n">
        <v>6.81</v>
      </c>
      <c r="X2772" t="n">
        <v>0.26</v>
      </c>
      <c r="Y2772" t="n">
        <v>1</v>
      </c>
      <c r="Z2772" t="n">
        <v>10</v>
      </c>
    </row>
    <row r="2773">
      <c r="A2773" t="n">
        <v>79</v>
      </c>
      <c r="B2773" t="n">
        <v>75</v>
      </c>
      <c r="C2773" t="inlineStr">
        <is>
          <t xml:space="preserve">CONCLUIDO	</t>
        </is>
      </c>
      <c r="D2773" t="n">
        <v>3.766</v>
      </c>
      <c r="E2773" t="n">
        <v>26.55</v>
      </c>
      <c r="F2773" t="n">
        <v>23.97</v>
      </c>
      <c r="G2773" t="n">
        <v>143.83</v>
      </c>
      <c r="H2773" t="n">
        <v>2.06</v>
      </c>
      <c r="I2773" t="n">
        <v>10</v>
      </c>
      <c r="J2773" t="n">
        <v>178.81</v>
      </c>
      <c r="K2773" t="n">
        <v>49.1</v>
      </c>
      <c r="L2773" t="n">
        <v>20.75</v>
      </c>
      <c r="M2773" t="n">
        <v>8</v>
      </c>
      <c r="N2773" t="n">
        <v>33.97</v>
      </c>
      <c r="O2773" t="n">
        <v>22287.58</v>
      </c>
      <c r="P2773" t="n">
        <v>255.52</v>
      </c>
      <c r="Q2773" t="n">
        <v>452.56</v>
      </c>
      <c r="R2773" t="n">
        <v>70.45999999999999</v>
      </c>
      <c r="S2773" t="n">
        <v>57.64</v>
      </c>
      <c r="T2773" t="n">
        <v>4317.95</v>
      </c>
      <c r="U2773" t="n">
        <v>0.82</v>
      </c>
      <c r="V2773" t="n">
        <v>0.88</v>
      </c>
      <c r="W2773" t="n">
        <v>6.81</v>
      </c>
      <c r="X2773" t="n">
        <v>0.25</v>
      </c>
      <c r="Y2773" t="n">
        <v>1</v>
      </c>
      <c r="Z2773" t="n">
        <v>10</v>
      </c>
    </row>
    <row r="2774">
      <c r="A2774" t="n">
        <v>80</v>
      </c>
      <c r="B2774" t="n">
        <v>75</v>
      </c>
      <c r="C2774" t="inlineStr">
        <is>
          <t xml:space="preserve">CONCLUIDO	</t>
        </is>
      </c>
      <c r="D2774" t="n">
        <v>3.7638</v>
      </c>
      <c r="E2774" t="n">
        <v>26.57</v>
      </c>
      <c r="F2774" t="n">
        <v>23.99</v>
      </c>
      <c r="G2774" t="n">
        <v>143.92</v>
      </c>
      <c r="H2774" t="n">
        <v>2.08</v>
      </c>
      <c r="I2774" t="n">
        <v>10</v>
      </c>
      <c r="J2774" t="n">
        <v>179.18</v>
      </c>
      <c r="K2774" t="n">
        <v>49.1</v>
      </c>
      <c r="L2774" t="n">
        <v>21</v>
      </c>
      <c r="M2774" t="n">
        <v>8</v>
      </c>
      <c r="N2774" t="n">
        <v>34.09</v>
      </c>
      <c r="O2774" t="n">
        <v>22333.43</v>
      </c>
      <c r="P2774" t="n">
        <v>255.52</v>
      </c>
      <c r="Q2774" t="n">
        <v>452.58</v>
      </c>
      <c r="R2774" t="n">
        <v>70.88</v>
      </c>
      <c r="S2774" t="n">
        <v>57.64</v>
      </c>
      <c r="T2774" t="n">
        <v>4528.55</v>
      </c>
      <c r="U2774" t="n">
        <v>0.8100000000000001</v>
      </c>
      <c r="V2774" t="n">
        <v>0.88</v>
      </c>
      <c r="W2774" t="n">
        <v>6.81</v>
      </c>
      <c r="X2774" t="n">
        <v>0.26</v>
      </c>
      <c r="Y2774" t="n">
        <v>1</v>
      </c>
      <c r="Z2774" t="n">
        <v>10</v>
      </c>
    </row>
    <row r="2775">
      <c r="A2775" t="n">
        <v>81</v>
      </c>
      <c r="B2775" t="n">
        <v>75</v>
      </c>
      <c r="C2775" t="inlineStr">
        <is>
          <t xml:space="preserve">CONCLUIDO	</t>
        </is>
      </c>
      <c r="D2775" t="n">
        <v>3.7648</v>
      </c>
      <c r="E2775" t="n">
        <v>26.56</v>
      </c>
      <c r="F2775" t="n">
        <v>23.98</v>
      </c>
      <c r="G2775" t="n">
        <v>143.88</v>
      </c>
      <c r="H2775" t="n">
        <v>2.1</v>
      </c>
      <c r="I2775" t="n">
        <v>10</v>
      </c>
      <c r="J2775" t="n">
        <v>179.56</v>
      </c>
      <c r="K2775" t="n">
        <v>49.1</v>
      </c>
      <c r="L2775" t="n">
        <v>21.25</v>
      </c>
      <c r="M2775" t="n">
        <v>8</v>
      </c>
      <c r="N2775" t="n">
        <v>34.21</v>
      </c>
      <c r="O2775" t="n">
        <v>22379.31</v>
      </c>
      <c r="P2775" t="n">
        <v>255.4</v>
      </c>
      <c r="Q2775" t="n">
        <v>452.58</v>
      </c>
      <c r="R2775" t="n">
        <v>70.56999999999999</v>
      </c>
      <c r="S2775" t="n">
        <v>57.64</v>
      </c>
      <c r="T2775" t="n">
        <v>4373.04</v>
      </c>
      <c r="U2775" t="n">
        <v>0.82</v>
      </c>
      <c r="V2775" t="n">
        <v>0.88</v>
      </c>
      <c r="W2775" t="n">
        <v>6.81</v>
      </c>
      <c r="X2775" t="n">
        <v>0.26</v>
      </c>
      <c r="Y2775" t="n">
        <v>1</v>
      </c>
      <c r="Z2775" t="n">
        <v>10</v>
      </c>
    </row>
    <row r="2776">
      <c r="A2776" t="n">
        <v>82</v>
      </c>
      <c r="B2776" t="n">
        <v>75</v>
      </c>
      <c r="C2776" t="inlineStr">
        <is>
          <t xml:space="preserve">CONCLUIDO	</t>
        </is>
      </c>
      <c r="D2776" t="n">
        <v>3.7647</v>
      </c>
      <c r="E2776" t="n">
        <v>26.56</v>
      </c>
      <c r="F2776" t="n">
        <v>23.98</v>
      </c>
      <c r="G2776" t="n">
        <v>143.89</v>
      </c>
      <c r="H2776" t="n">
        <v>2.12</v>
      </c>
      <c r="I2776" t="n">
        <v>10</v>
      </c>
      <c r="J2776" t="n">
        <v>179.93</v>
      </c>
      <c r="K2776" t="n">
        <v>49.1</v>
      </c>
      <c r="L2776" t="n">
        <v>21.5</v>
      </c>
      <c r="M2776" t="n">
        <v>8</v>
      </c>
      <c r="N2776" t="n">
        <v>34.33</v>
      </c>
      <c r="O2776" t="n">
        <v>22425.23</v>
      </c>
      <c r="P2776" t="n">
        <v>254.94</v>
      </c>
      <c r="Q2776" t="n">
        <v>452.56</v>
      </c>
      <c r="R2776" t="n">
        <v>70.68000000000001</v>
      </c>
      <c r="S2776" t="n">
        <v>57.64</v>
      </c>
      <c r="T2776" t="n">
        <v>4427.78</v>
      </c>
      <c r="U2776" t="n">
        <v>0.82</v>
      </c>
      <c r="V2776" t="n">
        <v>0.88</v>
      </c>
      <c r="W2776" t="n">
        <v>6.81</v>
      </c>
      <c r="X2776" t="n">
        <v>0.26</v>
      </c>
      <c r="Y2776" t="n">
        <v>1</v>
      </c>
      <c r="Z2776" t="n">
        <v>10</v>
      </c>
    </row>
    <row r="2777">
      <c r="A2777" t="n">
        <v>83</v>
      </c>
      <c r="B2777" t="n">
        <v>75</v>
      </c>
      <c r="C2777" t="inlineStr">
        <is>
          <t xml:space="preserve">CONCLUIDO	</t>
        </is>
      </c>
      <c r="D2777" t="n">
        <v>3.7638</v>
      </c>
      <c r="E2777" t="n">
        <v>26.57</v>
      </c>
      <c r="F2777" t="n">
        <v>23.99</v>
      </c>
      <c r="G2777" t="n">
        <v>143.92</v>
      </c>
      <c r="H2777" t="n">
        <v>2.14</v>
      </c>
      <c r="I2777" t="n">
        <v>10</v>
      </c>
      <c r="J2777" t="n">
        <v>180.3</v>
      </c>
      <c r="K2777" t="n">
        <v>49.1</v>
      </c>
      <c r="L2777" t="n">
        <v>21.75</v>
      </c>
      <c r="M2777" t="n">
        <v>8</v>
      </c>
      <c r="N2777" t="n">
        <v>34.46</v>
      </c>
      <c r="O2777" t="n">
        <v>22471.2</v>
      </c>
      <c r="P2777" t="n">
        <v>254.41</v>
      </c>
      <c r="Q2777" t="n">
        <v>452.57</v>
      </c>
      <c r="R2777" t="n">
        <v>70.91</v>
      </c>
      <c r="S2777" t="n">
        <v>57.64</v>
      </c>
      <c r="T2777" t="n">
        <v>4543.91</v>
      </c>
      <c r="U2777" t="n">
        <v>0.8100000000000001</v>
      </c>
      <c r="V2777" t="n">
        <v>0.88</v>
      </c>
      <c r="W2777" t="n">
        <v>6.81</v>
      </c>
      <c r="X2777" t="n">
        <v>0.26</v>
      </c>
      <c r="Y2777" t="n">
        <v>1</v>
      </c>
      <c r="Z2777" t="n">
        <v>10</v>
      </c>
    </row>
    <row r="2778">
      <c r="A2778" t="n">
        <v>84</v>
      </c>
      <c r="B2778" t="n">
        <v>75</v>
      </c>
      <c r="C2778" t="inlineStr">
        <is>
          <t xml:space="preserve">CONCLUIDO	</t>
        </is>
      </c>
      <c r="D2778" t="n">
        <v>3.7637</v>
      </c>
      <c r="E2778" t="n">
        <v>26.57</v>
      </c>
      <c r="F2778" t="n">
        <v>23.99</v>
      </c>
      <c r="G2778" t="n">
        <v>143.93</v>
      </c>
      <c r="H2778" t="n">
        <v>2.16</v>
      </c>
      <c r="I2778" t="n">
        <v>10</v>
      </c>
      <c r="J2778" t="n">
        <v>180.67</v>
      </c>
      <c r="K2778" t="n">
        <v>49.1</v>
      </c>
      <c r="L2778" t="n">
        <v>22</v>
      </c>
      <c r="M2778" t="n">
        <v>8</v>
      </c>
      <c r="N2778" t="n">
        <v>34.58</v>
      </c>
      <c r="O2778" t="n">
        <v>22517.21</v>
      </c>
      <c r="P2778" t="n">
        <v>253.39</v>
      </c>
      <c r="Q2778" t="n">
        <v>452.56</v>
      </c>
      <c r="R2778" t="n">
        <v>70.98999999999999</v>
      </c>
      <c r="S2778" t="n">
        <v>57.64</v>
      </c>
      <c r="T2778" t="n">
        <v>4583.52</v>
      </c>
      <c r="U2778" t="n">
        <v>0.8100000000000001</v>
      </c>
      <c r="V2778" t="n">
        <v>0.88</v>
      </c>
      <c r="W2778" t="n">
        <v>6.81</v>
      </c>
      <c r="X2778" t="n">
        <v>0.26</v>
      </c>
      <c r="Y2778" t="n">
        <v>1</v>
      </c>
      <c r="Z2778" t="n">
        <v>10</v>
      </c>
    </row>
    <row r="2779">
      <c r="A2779" t="n">
        <v>85</v>
      </c>
      <c r="B2779" t="n">
        <v>75</v>
      </c>
      <c r="C2779" t="inlineStr">
        <is>
          <t xml:space="preserve">CONCLUIDO	</t>
        </is>
      </c>
      <c r="D2779" t="n">
        <v>3.7655</v>
      </c>
      <c r="E2779" t="n">
        <v>26.56</v>
      </c>
      <c r="F2779" t="n">
        <v>23.98</v>
      </c>
      <c r="G2779" t="n">
        <v>143.85</v>
      </c>
      <c r="H2779" t="n">
        <v>2.18</v>
      </c>
      <c r="I2779" t="n">
        <v>10</v>
      </c>
      <c r="J2779" t="n">
        <v>181.05</v>
      </c>
      <c r="K2779" t="n">
        <v>49.1</v>
      </c>
      <c r="L2779" t="n">
        <v>22.25</v>
      </c>
      <c r="M2779" t="n">
        <v>8</v>
      </c>
      <c r="N2779" t="n">
        <v>34.7</v>
      </c>
      <c r="O2779" t="n">
        <v>22563.26</v>
      </c>
      <c r="P2779" t="n">
        <v>251.37</v>
      </c>
      <c r="Q2779" t="n">
        <v>452.55</v>
      </c>
      <c r="R2779" t="n">
        <v>70.59999999999999</v>
      </c>
      <c r="S2779" t="n">
        <v>57.64</v>
      </c>
      <c r="T2779" t="n">
        <v>4386.08</v>
      </c>
      <c r="U2779" t="n">
        <v>0.82</v>
      </c>
      <c r="V2779" t="n">
        <v>0.88</v>
      </c>
      <c r="W2779" t="n">
        <v>6.81</v>
      </c>
      <c r="X2779" t="n">
        <v>0.25</v>
      </c>
      <c r="Y2779" t="n">
        <v>1</v>
      </c>
      <c r="Z2779" t="n">
        <v>10</v>
      </c>
    </row>
    <row r="2780">
      <c r="A2780" t="n">
        <v>86</v>
      </c>
      <c r="B2780" t="n">
        <v>75</v>
      </c>
      <c r="C2780" t="inlineStr">
        <is>
          <t xml:space="preserve">CONCLUIDO	</t>
        </is>
      </c>
      <c r="D2780" t="n">
        <v>3.7732</v>
      </c>
      <c r="E2780" t="n">
        <v>26.5</v>
      </c>
      <c r="F2780" t="n">
        <v>23.95</v>
      </c>
      <c r="G2780" t="n">
        <v>159.67</v>
      </c>
      <c r="H2780" t="n">
        <v>2.2</v>
      </c>
      <c r="I2780" t="n">
        <v>9</v>
      </c>
      <c r="J2780" t="n">
        <v>181.42</v>
      </c>
      <c r="K2780" t="n">
        <v>49.1</v>
      </c>
      <c r="L2780" t="n">
        <v>22.5</v>
      </c>
      <c r="M2780" t="n">
        <v>7</v>
      </c>
      <c r="N2780" t="n">
        <v>34.83</v>
      </c>
      <c r="O2780" t="n">
        <v>22609.35</v>
      </c>
      <c r="P2780" t="n">
        <v>250.61</v>
      </c>
      <c r="Q2780" t="n">
        <v>452.55</v>
      </c>
      <c r="R2780" t="n">
        <v>69.73</v>
      </c>
      <c r="S2780" t="n">
        <v>57.64</v>
      </c>
      <c r="T2780" t="n">
        <v>3955.87</v>
      </c>
      <c r="U2780" t="n">
        <v>0.83</v>
      </c>
      <c r="V2780" t="n">
        <v>0.89</v>
      </c>
      <c r="W2780" t="n">
        <v>6.81</v>
      </c>
      <c r="X2780" t="n">
        <v>0.23</v>
      </c>
      <c r="Y2780" t="n">
        <v>1</v>
      </c>
      <c r="Z2780" t="n">
        <v>10</v>
      </c>
    </row>
    <row r="2781">
      <c r="A2781" t="n">
        <v>87</v>
      </c>
      <c r="B2781" t="n">
        <v>75</v>
      </c>
      <c r="C2781" t="inlineStr">
        <is>
          <t xml:space="preserve">CONCLUIDO	</t>
        </is>
      </c>
      <c r="D2781" t="n">
        <v>3.7739</v>
      </c>
      <c r="E2781" t="n">
        <v>26.5</v>
      </c>
      <c r="F2781" t="n">
        <v>23.95</v>
      </c>
      <c r="G2781" t="n">
        <v>159.64</v>
      </c>
      <c r="H2781" t="n">
        <v>2.22</v>
      </c>
      <c r="I2781" t="n">
        <v>9</v>
      </c>
      <c r="J2781" t="n">
        <v>181.8</v>
      </c>
      <c r="K2781" t="n">
        <v>49.1</v>
      </c>
      <c r="L2781" t="n">
        <v>22.75</v>
      </c>
      <c r="M2781" t="n">
        <v>7</v>
      </c>
      <c r="N2781" t="n">
        <v>34.95</v>
      </c>
      <c r="O2781" t="n">
        <v>22655.61</v>
      </c>
      <c r="P2781" t="n">
        <v>250.69</v>
      </c>
      <c r="Q2781" t="n">
        <v>452.56</v>
      </c>
      <c r="R2781" t="n">
        <v>69.52</v>
      </c>
      <c r="S2781" t="n">
        <v>57.64</v>
      </c>
      <c r="T2781" t="n">
        <v>3855.38</v>
      </c>
      <c r="U2781" t="n">
        <v>0.83</v>
      </c>
      <c r="V2781" t="n">
        <v>0.89</v>
      </c>
      <c r="W2781" t="n">
        <v>6.81</v>
      </c>
      <c r="X2781" t="n">
        <v>0.22</v>
      </c>
      <c r="Y2781" t="n">
        <v>1</v>
      </c>
      <c r="Z2781" t="n">
        <v>10</v>
      </c>
    </row>
    <row r="2782">
      <c r="A2782" t="n">
        <v>88</v>
      </c>
      <c r="B2782" t="n">
        <v>75</v>
      </c>
      <c r="C2782" t="inlineStr">
        <is>
          <t xml:space="preserve">CONCLUIDO	</t>
        </is>
      </c>
      <c r="D2782" t="n">
        <v>3.7736</v>
      </c>
      <c r="E2782" t="n">
        <v>26.5</v>
      </c>
      <c r="F2782" t="n">
        <v>23.95</v>
      </c>
      <c r="G2782" t="n">
        <v>159.66</v>
      </c>
      <c r="H2782" t="n">
        <v>2.24</v>
      </c>
      <c r="I2782" t="n">
        <v>9</v>
      </c>
      <c r="J2782" t="n">
        <v>182.17</v>
      </c>
      <c r="K2782" t="n">
        <v>49.1</v>
      </c>
      <c r="L2782" t="n">
        <v>23</v>
      </c>
      <c r="M2782" t="n">
        <v>7</v>
      </c>
      <c r="N2782" t="n">
        <v>35.08</v>
      </c>
      <c r="O2782" t="n">
        <v>22701.78</v>
      </c>
      <c r="P2782" t="n">
        <v>251.29</v>
      </c>
      <c r="Q2782" t="n">
        <v>452.62</v>
      </c>
      <c r="R2782" t="n">
        <v>69.58</v>
      </c>
      <c r="S2782" t="n">
        <v>57.64</v>
      </c>
      <c r="T2782" t="n">
        <v>3882.99</v>
      </c>
      <c r="U2782" t="n">
        <v>0.83</v>
      </c>
      <c r="V2782" t="n">
        <v>0.89</v>
      </c>
      <c r="W2782" t="n">
        <v>6.81</v>
      </c>
      <c r="X2782" t="n">
        <v>0.22</v>
      </c>
      <c r="Y2782" t="n">
        <v>1</v>
      </c>
      <c r="Z2782" t="n">
        <v>10</v>
      </c>
    </row>
    <row r="2783">
      <c r="A2783" t="n">
        <v>89</v>
      </c>
      <c r="B2783" t="n">
        <v>75</v>
      </c>
      <c r="C2783" t="inlineStr">
        <is>
          <t xml:space="preserve">CONCLUIDO	</t>
        </is>
      </c>
      <c r="D2783" t="n">
        <v>3.7737</v>
      </c>
      <c r="E2783" t="n">
        <v>26.5</v>
      </c>
      <c r="F2783" t="n">
        <v>23.95</v>
      </c>
      <c r="G2783" t="n">
        <v>159.65</v>
      </c>
      <c r="H2783" t="n">
        <v>2.26</v>
      </c>
      <c r="I2783" t="n">
        <v>9</v>
      </c>
      <c r="J2783" t="n">
        <v>182.55</v>
      </c>
      <c r="K2783" t="n">
        <v>49.1</v>
      </c>
      <c r="L2783" t="n">
        <v>23.25</v>
      </c>
      <c r="M2783" t="n">
        <v>7</v>
      </c>
      <c r="N2783" t="n">
        <v>35.2</v>
      </c>
      <c r="O2783" t="n">
        <v>22748</v>
      </c>
      <c r="P2783" t="n">
        <v>251.83</v>
      </c>
      <c r="Q2783" t="n">
        <v>452.56</v>
      </c>
      <c r="R2783" t="n">
        <v>69.53</v>
      </c>
      <c r="S2783" t="n">
        <v>57.64</v>
      </c>
      <c r="T2783" t="n">
        <v>3856.07</v>
      </c>
      <c r="U2783" t="n">
        <v>0.83</v>
      </c>
      <c r="V2783" t="n">
        <v>0.89</v>
      </c>
      <c r="W2783" t="n">
        <v>6.81</v>
      </c>
      <c r="X2783" t="n">
        <v>0.22</v>
      </c>
      <c r="Y2783" t="n">
        <v>1</v>
      </c>
      <c r="Z2783" t="n">
        <v>10</v>
      </c>
    </row>
    <row r="2784">
      <c r="A2784" t="n">
        <v>90</v>
      </c>
      <c r="B2784" t="n">
        <v>75</v>
      </c>
      <c r="C2784" t="inlineStr">
        <is>
          <t xml:space="preserve">CONCLUIDO	</t>
        </is>
      </c>
      <c r="D2784" t="n">
        <v>3.7743</v>
      </c>
      <c r="E2784" t="n">
        <v>26.49</v>
      </c>
      <c r="F2784" t="n">
        <v>23.94</v>
      </c>
      <c r="G2784" t="n">
        <v>159.62</v>
      </c>
      <c r="H2784" t="n">
        <v>2.28</v>
      </c>
      <c r="I2784" t="n">
        <v>9</v>
      </c>
      <c r="J2784" t="n">
        <v>182.92</v>
      </c>
      <c r="K2784" t="n">
        <v>49.1</v>
      </c>
      <c r="L2784" t="n">
        <v>23.5</v>
      </c>
      <c r="M2784" t="n">
        <v>7</v>
      </c>
      <c r="N2784" t="n">
        <v>35.33</v>
      </c>
      <c r="O2784" t="n">
        <v>22794.27</v>
      </c>
      <c r="P2784" t="n">
        <v>251.59</v>
      </c>
      <c r="Q2784" t="n">
        <v>452.55</v>
      </c>
      <c r="R2784" t="n">
        <v>69.55</v>
      </c>
      <c r="S2784" t="n">
        <v>57.64</v>
      </c>
      <c r="T2784" t="n">
        <v>3868.07</v>
      </c>
      <c r="U2784" t="n">
        <v>0.83</v>
      </c>
      <c r="V2784" t="n">
        <v>0.89</v>
      </c>
      <c r="W2784" t="n">
        <v>6.81</v>
      </c>
      <c r="X2784" t="n">
        <v>0.22</v>
      </c>
      <c r="Y2784" t="n">
        <v>1</v>
      </c>
      <c r="Z2784" t="n">
        <v>10</v>
      </c>
    </row>
    <row r="2785">
      <c r="A2785" t="n">
        <v>91</v>
      </c>
      <c r="B2785" t="n">
        <v>75</v>
      </c>
      <c r="C2785" t="inlineStr">
        <is>
          <t xml:space="preserve">CONCLUIDO	</t>
        </is>
      </c>
      <c r="D2785" t="n">
        <v>3.7727</v>
      </c>
      <c r="E2785" t="n">
        <v>26.51</v>
      </c>
      <c r="F2785" t="n">
        <v>23.95</v>
      </c>
      <c r="G2785" t="n">
        <v>159.7</v>
      </c>
      <c r="H2785" t="n">
        <v>2.3</v>
      </c>
      <c r="I2785" t="n">
        <v>9</v>
      </c>
      <c r="J2785" t="n">
        <v>183.3</v>
      </c>
      <c r="K2785" t="n">
        <v>49.1</v>
      </c>
      <c r="L2785" t="n">
        <v>23.75</v>
      </c>
      <c r="M2785" t="n">
        <v>7</v>
      </c>
      <c r="N2785" t="n">
        <v>35.45</v>
      </c>
      <c r="O2785" t="n">
        <v>22840.57</v>
      </c>
      <c r="P2785" t="n">
        <v>251.43</v>
      </c>
      <c r="Q2785" t="n">
        <v>452.58</v>
      </c>
      <c r="R2785" t="n">
        <v>69.94</v>
      </c>
      <c r="S2785" t="n">
        <v>57.64</v>
      </c>
      <c r="T2785" t="n">
        <v>4060.92</v>
      </c>
      <c r="U2785" t="n">
        <v>0.82</v>
      </c>
      <c r="V2785" t="n">
        <v>0.89</v>
      </c>
      <c r="W2785" t="n">
        <v>6.81</v>
      </c>
      <c r="X2785" t="n">
        <v>0.23</v>
      </c>
      <c r="Y2785" t="n">
        <v>1</v>
      </c>
      <c r="Z2785" t="n">
        <v>10</v>
      </c>
    </row>
    <row r="2786">
      <c r="A2786" t="n">
        <v>92</v>
      </c>
      <c r="B2786" t="n">
        <v>75</v>
      </c>
      <c r="C2786" t="inlineStr">
        <is>
          <t xml:space="preserve">CONCLUIDO	</t>
        </is>
      </c>
      <c r="D2786" t="n">
        <v>3.773</v>
      </c>
      <c r="E2786" t="n">
        <v>26.5</v>
      </c>
      <c r="F2786" t="n">
        <v>23.95</v>
      </c>
      <c r="G2786" t="n">
        <v>159.69</v>
      </c>
      <c r="H2786" t="n">
        <v>2.32</v>
      </c>
      <c r="I2786" t="n">
        <v>9</v>
      </c>
      <c r="J2786" t="n">
        <v>183.67</v>
      </c>
      <c r="K2786" t="n">
        <v>49.1</v>
      </c>
      <c r="L2786" t="n">
        <v>24</v>
      </c>
      <c r="M2786" t="n">
        <v>7</v>
      </c>
      <c r="N2786" t="n">
        <v>35.58</v>
      </c>
      <c r="O2786" t="n">
        <v>22886.92</v>
      </c>
      <c r="P2786" t="n">
        <v>251.01</v>
      </c>
      <c r="Q2786" t="n">
        <v>452.57</v>
      </c>
      <c r="R2786" t="n">
        <v>69.90000000000001</v>
      </c>
      <c r="S2786" t="n">
        <v>57.64</v>
      </c>
      <c r="T2786" t="n">
        <v>4040.64</v>
      </c>
      <c r="U2786" t="n">
        <v>0.82</v>
      </c>
      <c r="V2786" t="n">
        <v>0.89</v>
      </c>
      <c r="W2786" t="n">
        <v>6.81</v>
      </c>
      <c r="X2786" t="n">
        <v>0.23</v>
      </c>
      <c r="Y2786" t="n">
        <v>1</v>
      </c>
      <c r="Z2786" t="n">
        <v>10</v>
      </c>
    </row>
    <row r="2787">
      <c r="A2787" t="n">
        <v>93</v>
      </c>
      <c r="B2787" t="n">
        <v>75</v>
      </c>
      <c r="C2787" t="inlineStr">
        <is>
          <t xml:space="preserve">CONCLUIDO	</t>
        </is>
      </c>
      <c r="D2787" t="n">
        <v>3.7743</v>
      </c>
      <c r="E2787" t="n">
        <v>26.49</v>
      </c>
      <c r="F2787" t="n">
        <v>23.94</v>
      </c>
      <c r="G2787" t="n">
        <v>159.62</v>
      </c>
      <c r="H2787" t="n">
        <v>2.34</v>
      </c>
      <c r="I2787" t="n">
        <v>9</v>
      </c>
      <c r="J2787" t="n">
        <v>184.05</v>
      </c>
      <c r="K2787" t="n">
        <v>49.1</v>
      </c>
      <c r="L2787" t="n">
        <v>24.25</v>
      </c>
      <c r="M2787" t="n">
        <v>7</v>
      </c>
      <c r="N2787" t="n">
        <v>35.7</v>
      </c>
      <c r="O2787" t="n">
        <v>22933.31</v>
      </c>
      <c r="P2787" t="n">
        <v>249.65</v>
      </c>
      <c r="Q2787" t="n">
        <v>452.55</v>
      </c>
      <c r="R2787" t="n">
        <v>69.52</v>
      </c>
      <c r="S2787" t="n">
        <v>57.64</v>
      </c>
      <c r="T2787" t="n">
        <v>3854.62</v>
      </c>
      <c r="U2787" t="n">
        <v>0.83</v>
      </c>
      <c r="V2787" t="n">
        <v>0.89</v>
      </c>
      <c r="W2787" t="n">
        <v>6.81</v>
      </c>
      <c r="X2787" t="n">
        <v>0.22</v>
      </c>
      <c r="Y2787" t="n">
        <v>1</v>
      </c>
      <c r="Z2787" t="n">
        <v>10</v>
      </c>
    </row>
    <row r="2788">
      <c r="A2788" t="n">
        <v>94</v>
      </c>
      <c r="B2788" t="n">
        <v>75</v>
      </c>
      <c r="C2788" t="inlineStr">
        <is>
          <t xml:space="preserve">CONCLUIDO	</t>
        </is>
      </c>
      <c r="D2788" t="n">
        <v>3.7732</v>
      </c>
      <c r="E2788" t="n">
        <v>26.5</v>
      </c>
      <c r="F2788" t="n">
        <v>23.95</v>
      </c>
      <c r="G2788" t="n">
        <v>159.68</v>
      </c>
      <c r="H2788" t="n">
        <v>2.36</v>
      </c>
      <c r="I2788" t="n">
        <v>9</v>
      </c>
      <c r="J2788" t="n">
        <v>184.42</v>
      </c>
      <c r="K2788" t="n">
        <v>49.1</v>
      </c>
      <c r="L2788" t="n">
        <v>24.5</v>
      </c>
      <c r="M2788" t="n">
        <v>7</v>
      </c>
      <c r="N2788" t="n">
        <v>35.83</v>
      </c>
      <c r="O2788" t="n">
        <v>22979.74</v>
      </c>
      <c r="P2788" t="n">
        <v>248.64</v>
      </c>
      <c r="Q2788" t="n">
        <v>452.56</v>
      </c>
      <c r="R2788" t="n">
        <v>69.75</v>
      </c>
      <c r="S2788" t="n">
        <v>57.64</v>
      </c>
      <c r="T2788" t="n">
        <v>3965.72</v>
      </c>
      <c r="U2788" t="n">
        <v>0.83</v>
      </c>
      <c r="V2788" t="n">
        <v>0.89</v>
      </c>
      <c r="W2788" t="n">
        <v>6.81</v>
      </c>
      <c r="X2788" t="n">
        <v>0.23</v>
      </c>
      <c r="Y2788" t="n">
        <v>1</v>
      </c>
      <c r="Z2788" t="n">
        <v>10</v>
      </c>
    </row>
    <row r="2789">
      <c r="A2789" t="n">
        <v>95</v>
      </c>
      <c r="B2789" t="n">
        <v>75</v>
      </c>
      <c r="C2789" t="inlineStr">
        <is>
          <t xml:space="preserve">CONCLUIDO	</t>
        </is>
      </c>
      <c r="D2789" t="n">
        <v>3.7722</v>
      </c>
      <c r="E2789" t="n">
        <v>26.51</v>
      </c>
      <c r="F2789" t="n">
        <v>23.96</v>
      </c>
      <c r="G2789" t="n">
        <v>159.72</v>
      </c>
      <c r="H2789" t="n">
        <v>2.38</v>
      </c>
      <c r="I2789" t="n">
        <v>9</v>
      </c>
      <c r="J2789" t="n">
        <v>184.8</v>
      </c>
      <c r="K2789" t="n">
        <v>49.1</v>
      </c>
      <c r="L2789" t="n">
        <v>24.75</v>
      </c>
      <c r="M2789" t="n">
        <v>7</v>
      </c>
      <c r="N2789" t="n">
        <v>35.96</v>
      </c>
      <c r="O2789" t="n">
        <v>23026.22</v>
      </c>
      <c r="P2789" t="n">
        <v>248.66</v>
      </c>
      <c r="Q2789" t="n">
        <v>452.56</v>
      </c>
      <c r="R2789" t="n">
        <v>70.02</v>
      </c>
      <c r="S2789" t="n">
        <v>57.64</v>
      </c>
      <c r="T2789" t="n">
        <v>4101.91</v>
      </c>
      <c r="U2789" t="n">
        <v>0.82</v>
      </c>
      <c r="V2789" t="n">
        <v>0.88</v>
      </c>
      <c r="W2789" t="n">
        <v>6.81</v>
      </c>
      <c r="X2789" t="n">
        <v>0.23</v>
      </c>
      <c r="Y2789" t="n">
        <v>1</v>
      </c>
      <c r="Z2789" t="n">
        <v>10</v>
      </c>
    </row>
    <row r="2790">
      <c r="A2790" t="n">
        <v>96</v>
      </c>
      <c r="B2790" t="n">
        <v>75</v>
      </c>
      <c r="C2790" t="inlineStr">
        <is>
          <t xml:space="preserve">CONCLUIDO	</t>
        </is>
      </c>
      <c r="D2790" t="n">
        <v>3.7722</v>
      </c>
      <c r="E2790" t="n">
        <v>26.51</v>
      </c>
      <c r="F2790" t="n">
        <v>23.96</v>
      </c>
      <c r="G2790" t="n">
        <v>159.72</v>
      </c>
      <c r="H2790" t="n">
        <v>2.4</v>
      </c>
      <c r="I2790" t="n">
        <v>9</v>
      </c>
      <c r="J2790" t="n">
        <v>185.18</v>
      </c>
      <c r="K2790" t="n">
        <v>49.1</v>
      </c>
      <c r="L2790" t="n">
        <v>25</v>
      </c>
      <c r="M2790" t="n">
        <v>7</v>
      </c>
      <c r="N2790" t="n">
        <v>36.08</v>
      </c>
      <c r="O2790" t="n">
        <v>23072.73</v>
      </c>
      <c r="P2790" t="n">
        <v>247.7</v>
      </c>
      <c r="Q2790" t="n">
        <v>452.56</v>
      </c>
      <c r="R2790" t="n">
        <v>69.95999999999999</v>
      </c>
      <c r="S2790" t="n">
        <v>57.64</v>
      </c>
      <c r="T2790" t="n">
        <v>4072.22</v>
      </c>
      <c r="U2790" t="n">
        <v>0.82</v>
      </c>
      <c r="V2790" t="n">
        <v>0.88</v>
      </c>
      <c r="W2790" t="n">
        <v>6.81</v>
      </c>
      <c r="X2790" t="n">
        <v>0.23</v>
      </c>
      <c r="Y2790" t="n">
        <v>1</v>
      </c>
      <c r="Z2790" t="n">
        <v>10</v>
      </c>
    </row>
    <row r="2791">
      <c r="A2791" t="n">
        <v>97</v>
      </c>
      <c r="B2791" t="n">
        <v>75</v>
      </c>
      <c r="C2791" t="inlineStr">
        <is>
          <t xml:space="preserve">CONCLUIDO	</t>
        </is>
      </c>
      <c r="D2791" t="n">
        <v>3.7819</v>
      </c>
      <c r="E2791" t="n">
        <v>26.44</v>
      </c>
      <c r="F2791" t="n">
        <v>23.92</v>
      </c>
      <c r="G2791" t="n">
        <v>179.41</v>
      </c>
      <c r="H2791" t="n">
        <v>2.41</v>
      </c>
      <c r="I2791" t="n">
        <v>8</v>
      </c>
      <c r="J2791" t="n">
        <v>185.56</v>
      </c>
      <c r="K2791" t="n">
        <v>49.1</v>
      </c>
      <c r="L2791" t="n">
        <v>25.25</v>
      </c>
      <c r="M2791" t="n">
        <v>6</v>
      </c>
      <c r="N2791" t="n">
        <v>36.21</v>
      </c>
      <c r="O2791" t="n">
        <v>23119.3</v>
      </c>
      <c r="P2791" t="n">
        <v>246.55</v>
      </c>
      <c r="Q2791" t="n">
        <v>452.55</v>
      </c>
      <c r="R2791" t="n">
        <v>68.78</v>
      </c>
      <c r="S2791" t="n">
        <v>57.64</v>
      </c>
      <c r="T2791" t="n">
        <v>3489.33</v>
      </c>
      <c r="U2791" t="n">
        <v>0.84</v>
      </c>
      <c r="V2791" t="n">
        <v>0.89</v>
      </c>
      <c r="W2791" t="n">
        <v>6.81</v>
      </c>
      <c r="X2791" t="n">
        <v>0.2</v>
      </c>
      <c r="Y2791" t="n">
        <v>1</v>
      </c>
      <c r="Z2791" t="n">
        <v>10</v>
      </c>
    </row>
    <row r="2792">
      <c r="A2792" t="n">
        <v>98</v>
      </c>
      <c r="B2792" t="n">
        <v>75</v>
      </c>
      <c r="C2792" t="inlineStr">
        <is>
          <t xml:space="preserve">CONCLUIDO	</t>
        </is>
      </c>
      <c r="D2792" t="n">
        <v>3.7811</v>
      </c>
      <c r="E2792" t="n">
        <v>26.45</v>
      </c>
      <c r="F2792" t="n">
        <v>23.93</v>
      </c>
      <c r="G2792" t="n">
        <v>179.45</v>
      </c>
      <c r="H2792" t="n">
        <v>2.43</v>
      </c>
      <c r="I2792" t="n">
        <v>8</v>
      </c>
      <c r="J2792" t="n">
        <v>185.93</v>
      </c>
      <c r="K2792" t="n">
        <v>49.1</v>
      </c>
      <c r="L2792" t="n">
        <v>25.5</v>
      </c>
      <c r="M2792" t="n">
        <v>6</v>
      </c>
      <c r="N2792" t="n">
        <v>36.34</v>
      </c>
      <c r="O2792" t="n">
        <v>23165.9</v>
      </c>
      <c r="P2792" t="n">
        <v>246.29</v>
      </c>
      <c r="Q2792" t="n">
        <v>452.55</v>
      </c>
      <c r="R2792" t="n">
        <v>68.90000000000001</v>
      </c>
      <c r="S2792" t="n">
        <v>57.64</v>
      </c>
      <c r="T2792" t="n">
        <v>3546.24</v>
      </c>
      <c r="U2792" t="n">
        <v>0.84</v>
      </c>
      <c r="V2792" t="n">
        <v>0.89</v>
      </c>
      <c r="W2792" t="n">
        <v>6.81</v>
      </c>
      <c r="X2792" t="n">
        <v>0.2</v>
      </c>
      <c r="Y2792" t="n">
        <v>1</v>
      </c>
      <c r="Z2792" t="n">
        <v>10</v>
      </c>
    </row>
    <row r="2793">
      <c r="A2793" t="n">
        <v>99</v>
      </c>
      <c r="B2793" t="n">
        <v>75</v>
      </c>
      <c r="C2793" t="inlineStr">
        <is>
          <t xml:space="preserve">CONCLUIDO	</t>
        </is>
      </c>
      <c r="D2793" t="n">
        <v>3.7812</v>
      </c>
      <c r="E2793" t="n">
        <v>26.45</v>
      </c>
      <c r="F2793" t="n">
        <v>23.93</v>
      </c>
      <c r="G2793" t="n">
        <v>179.44</v>
      </c>
      <c r="H2793" t="n">
        <v>2.45</v>
      </c>
      <c r="I2793" t="n">
        <v>8</v>
      </c>
      <c r="J2793" t="n">
        <v>186.31</v>
      </c>
      <c r="K2793" t="n">
        <v>49.1</v>
      </c>
      <c r="L2793" t="n">
        <v>25.75</v>
      </c>
      <c r="M2793" t="n">
        <v>6</v>
      </c>
      <c r="N2793" t="n">
        <v>36.47</v>
      </c>
      <c r="O2793" t="n">
        <v>23212.55</v>
      </c>
      <c r="P2793" t="n">
        <v>246.46</v>
      </c>
      <c r="Q2793" t="n">
        <v>452.57</v>
      </c>
      <c r="R2793" t="n">
        <v>68.81</v>
      </c>
      <c r="S2793" t="n">
        <v>57.64</v>
      </c>
      <c r="T2793" t="n">
        <v>3503.71</v>
      </c>
      <c r="U2793" t="n">
        <v>0.84</v>
      </c>
      <c r="V2793" t="n">
        <v>0.89</v>
      </c>
      <c r="W2793" t="n">
        <v>6.81</v>
      </c>
      <c r="X2793" t="n">
        <v>0.2</v>
      </c>
      <c r="Y2793" t="n">
        <v>1</v>
      </c>
      <c r="Z2793" t="n">
        <v>10</v>
      </c>
    </row>
    <row r="2794">
      <c r="A2794" t="n">
        <v>100</v>
      </c>
      <c r="B2794" t="n">
        <v>75</v>
      </c>
      <c r="C2794" t="inlineStr">
        <is>
          <t xml:space="preserve">CONCLUIDO	</t>
        </is>
      </c>
      <c r="D2794" t="n">
        <v>3.7821</v>
      </c>
      <c r="E2794" t="n">
        <v>26.44</v>
      </c>
      <c r="F2794" t="n">
        <v>23.92</v>
      </c>
      <c r="G2794" t="n">
        <v>179.39</v>
      </c>
      <c r="H2794" t="n">
        <v>2.47</v>
      </c>
      <c r="I2794" t="n">
        <v>8</v>
      </c>
      <c r="J2794" t="n">
        <v>186.69</v>
      </c>
      <c r="K2794" t="n">
        <v>49.1</v>
      </c>
      <c r="L2794" t="n">
        <v>26</v>
      </c>
      <c r="M2794" t="n">
        <v>6</v>
      </c>
      <c r="N2794" t="n">
        <v>36.6</v>
      </c>
      <c r="O2794" t="n">
        <v>23259.24</v>
      </c>
      <c r="P2794" t="n">
        <v>246.61</v>
      </c>
      <c r="Q2794" t="n">
        <v>452.56</v>
      </c>
      <c r="R2794" t="n">
        <v>68.79000000000001</v>
      </c>
      <c r="S2794" t="n">
        <v>57.64</v>
      </c>
      <c r="T2794" t="n">
        <v>3495.03</v>
      </c>
      <c r="U2794" t="n">
        <v>0.84</v>
      </c>
      <c r="V2794" t="n">
        <v>0.89</v>
      </c>
      <c r="W2794" t="n">
        <v>6.8</v>
      </c>
      <c r="X2794" t="n">
        <v>0.2</v>
      </c>
      <c r="Y2794" t="n">
        <v>1</v>
      </c>
      <c r="Z2794" t="n">
        <v>10</v>
      </c>
    </row>
    <row r="2795">
      <c r="A2795" t="n">
        <v>101</v>
      </c>
      <c r="B2795" t="n">
        <v>75</v>
      </c>
      <c r="C2795" t="inlineStr">
        <is>
          <t xml:space="preserve">CONCLUIDO	</t>
        </is>
      </c>
      <c r="D2795" t="n">
        <v>3.7835</v>
      </c>
      <c r="E2795" t="n">
        <v>26.43</v>
      </c>
      <c r="F2795" t="n">
        <v>23.91</v>
      </c>
      <c r="G2795" t="n">
        <v>179.32</v>
      </c>
      <c r="H2795" t="n">
        <v>2.49</v>
      </c>
      <c r="I2795" t="n">
        <v>8</v>
      </c>
      <c r="J2795" t="n">
        <v>187.07</v>
      </c>
      <c r="K2795" t="n">
        <v>49.1</v>
      </c>
      <c r="L2795" t="n">
        <v>26.25</v>
      </c>
      <c r="M2795" t="n">
        <v>6</v>
      </c>
      <c r="N2795" t="n">
        <v>36.72</v>
      </c>
      <c r="O2795" t="n">
        <v>23305.98</v>
      </c>
      <c r="P2795" t="n">
        <v>245.96</v>
      </c>
      <c r="Q2795" t="n">
        <v>452.56</v>
      </c>
      <c r="R2795" t="n">
        <v>68.34</v>
      </c>
      <c r="S2795" t="n">
        <v>57.64</v>
      </c>
      <c r="T2795" t="n">
        <v>3267.75</v>
      </c>
      <c r="U2795" t="n">
        <v>0.84</v>
      </c>
      <c r="V2795" t="n">
        <v>0.89</v>
      </c>
      <c r="W2795" t="n">
        <v>6.81</v>
      </c>
      <c r="X2795" t="n">
        <v>0.19</v>
      </c>
      <c r="Y2795" t="n">
        <v>1</v>
      </c>
      <c r="Z2795" t="n">
        <v>10</v>
      </c>
    </row>
    <row r="2796">
      <c r="A2796" t="n">
        <v>102</v>
      </c>
      <c r="B2796" t="n">
        <v>75</v>
      </c>
      <c r="C2796" t="inlineStr">
        <is>
          <t xml:space="preserve">CONCLUIDO	</t>
        </is>
      </c>
      <c r="D2796" t="n">
        <v>3.7824</v>
      </c>
      <c r="E2796" t="n">
        <v>26.44</v>
      </c>
      <c r="F2796" t="n">
        <v>23.92</v>
      </c>
      <c r="G2796" t="n">
        <v>179.38</v>
      </c>
      <c r="H2796" t="n">
        <v>2.51</v>
      </c>
      <c r="I2796" t="n">
        <v>8</v>
      </c>
      <c r="J2796" t="n">
        <v>187.45</v>
      </c>
      <c r="K2796" t="n">
        <v>49.1</v>
      </c>
      <c r="L2796" t="n">
        <v>26.5</v>
      </c>
      <c r="M2796" t="n">
        <v>5</v>
      </c>
      <c r="N2796" t="n">
        <v>36.85</v>
      </c>
      <c r="O2796" t="n">
        <v>23352.76</v>
      </c>
      <c r="P2796" t="n">
        <v>246.13</v>
      </c>
      <c r="Q2796" t="n">
        <v>452.59</v>
      </c>
      <c r="R2796" t="n">
        <v>68.48999999999999</v>
      </c>
      <c r="S2796" t="n">
        <v>57.64</v>
      </c>
      <c r="T2796" t="n">
        <v>3342.24</v>
      </c>
      <c r="U2796" t="n">
        <v>0.84</v>
      </c>
      <c r="V2796" t="n">
        <v>0.89</v>
      </c>
      <c r="W2796" t="n">
        <v>6.81</v>
      </c>
      <c r="X2796" t="n">
        <v>0.19</v>
      </c>
      <c r="Y2796" t="n">
        <v>1</v>
      </c>
      <c r="Z2796" t="n">
        <v>10</v>
      </c>
    </row>
    <row r="2797">
      <c r="A2797" t="n">
        <v>103</v>
      </c>
      <c r="B2797" t="n">
        <v>75</v>
      </c>
      <c r="C2797" t="inlineStr">
        <is>
          <t xml:space="preserve">CONCLUIDO	</t>
        </is>
      </c>
      <c r="D2797" t="n">
        <v>3.7818</v>
      </c>
      <c r="E2797" t="n">
        <v>26.44</v>
      </c>
      <c r="F2797" t="n">
        <v>23.92</v>
      </c>
      <c r="G2797" t="n">
        <v>179.41</v>
      </c>
      <c r="H2797" t="n">
        <v>2.53</v>
      </c>
      <c r="I2797" t="n">
        <v>8</v>
      </c>
      <c r="J2797" t="n">
        <v>187.83</v>
      </c>
      <c r="K2797" t="n">
        <v>49.1</v>
      </c>
      <c r="L2797" t="n">
        <v>26.75</v>
      </c>
      <c r="M2797" t="n">
        <v>5</v>
      </c>
      <c r="N2797" t="n">
        <v>36.98</v>
      </c>
      <c r="O2797" t="n">
        <v>23399.58</v>
      </c>
      <c r="P2797" t="n">
        <v>246.07</v>
      </c>
      <c r="Q2797" t="n">
        <v>452.57</v>
      </c>
      <c r="R2797" t="n">
        <v>68.68000000000001</v>
      </c>
      <c r="S2797" t="n">
        <v>57.64</v>
      </c>
      <c r="T2797" t="n">
        <v>3435.6</v>
      </c>
      <c r="U2797" t="n">
        <v>0.84</v>
      </c>
      <c r="V2797" t="n">
        <v>0.89</v>
      </c>
      <c r="W2797" t="n">
        <v>6.81</v>
      </c>
      <c r="X2797" t="n">
        <v>0.2</v>
      </c>
      <c r="Y2797" t="n">
        <v>1</v>
      </c>
      <c r="Z2797" t="n">
        <v>10</v>
      </c>
    </row>
    <row r="2798">
      <c r="A2798" t="n">
        <v>104</v>
      </c>
      <c r="B2798" t="n">
        <v>75</v>
      </c>
      <c r="C2798" t="inlineStr">
        <is>
          <t xml:space="preserve">CONCLUIDO	</t>
        </is>
      </c>
      <c r="D2798" t="n">
        <v>3.7827</v>
      </c>
      <c r="E2798" t="n">
        <v>26.44</v>
      </c>
      <c r="F2798" t="n">
        <v>23.91</v>
      </c>
      <c r="G2798" t="n">
        <v>179.36</v>
      </c>
      <c r="H2798" t="n">
        <v>2.55</v>
      </c>
      <c r="I2798" t="n">
        <v>8</v>
      </c>
      <c r="J2798" t="n">
        <v>188.21</v>
      </c>
      <c r="K2798" t="n">
        <v>49.1</v>
      </c>
      <c r="L2798" t="n">
        <v>27</v>
      </c>
      <c r="M2798" t="n">
        <v>5</v>
      </c>
      <c r="N2798" t="n">
        <v>37.11</v>
      </c>
      <c r="O2798" t="n">
        <v>23446.45</v>
      </c>
      <c r="P2798" t="n">
        <v>245.79</v>
      </c>
      <c r="Q2798" t="n">
        <v>452.66</v>
      </c>
      <c r="R2798" t="n">
        <v>68.64</v>
      </c>
      <c r="S2798" t="n">
        <v>57.64</v>
      </c>
      <c r="T2798" t="n">
        <v>3418.56</v>
      </c>
      <c r="U2798" t="n">
        <v>0.84</v>
      </c>
      <c r="V2798" t="n">
        <v>0.89</v>
      </c>
      <c r="W2798" t="n">
        <v>6.8</v>
      </c>
      <c r="X2798" t="n">
        <v>0.19</v>
      </c>
      <c r="Y2798" t="n">
        <v>1</v>
      </c>
      <c r="Z2798" t="n">
        <v>10</v>
      </c>
    </row>
    <row r="2799">
      <c r="A2799" t="n">
        <v>105</v>
      </c>
      <c r="B2799" t="n">
        <v>75</v>
      </c>
      <c r="C2799" t="inlineStr">
        <is>
          <t xml:space="preserve">CONCLUIDO	</t>
        </is>
      </c>
      <c r="D2799" t="n">
        <v>3.7818</v>
      </c>
      <c r="E2799" t="n">
        <v>26.44</v>
      </c>
      <c r="F2799" t="n">
        <v>23.92</v>
      </c>
      <c r="G2799" t="n">
        <v>179.41</v>
      </c>
      <c r="H2799" t="n">
        <v>2.56</v>
      </c>
      <c r="I2799" t="n">
        <v>8</v>
      </c>
      <c r="J2799" t="n">
        <v>188.59</v>
      </c>
      <c r="K2799" t="n">
        <v>49.1</v>
      </c>
      <c r="L2799" t="n">
        <v>27.25</v>
      </c>
      <c r="M2799" t="n">
        <v>5</v>
      </c>
      <c r="N2799" t="n">
        <v>37.24</v>
      </c>
      <c r="O2799" t="n">
        <v>23493.36</v>
      </c>
      <c r="P2799" t="n">
        <v>245.36</v>
      </c>
      <c r="Q2799" t="n">
        <v>452.57</v>
      </c>
      <c r="R2799" t="n">
        <v>68.68000000000001</v>
      </c>
      <c r="S2799" t="n">
        <v>57.64</v>
      </c>
      <c r="T2799" t="n">
        <v>3440.29</v>
      </c>
      <c r="U2799" t="n">
        <v>0.84</v>
      </c>
      <c r="V2799" t="n">
        <v>0.89</v>
      </c>
      <c r="W2799" t="n">
        <v>6.81</v>
      </c>
      <c r="X2799" t="n">
        <v>0.2</v>
      </c>
      <c r="Y2799" t="n">
        <v>1</v>
      </c>
      <c r="Z2799" t="n">
        <v>10</v>
      </c>
    </row>
    <row r="2800">
      <c r="A2800" t="n">
        <v>106</v>
      </c>
      <c r="B2800" t="n">
        <v>75</v>
      </c>
      <c r="C2800" t="inlineStr">
        <is>
          <t xml:space="preserve">CONCLUIDO	</t>
        </is>
      </c>
      <c r="D2800" t="n">
        <v>3.7819</v>
      </c>
      <c r="E2800" t="n">
        <v>26.44</v>
      </c>
      <c r="F2800" t="n">
        <v>23.92</v>
      </c>
      <c r="G2800" t="n">
        <v>179.41</v>
      </c>
      <c r="H2800" t="n">
        <v>2.58</v>
      </c>
      <c r="I2800" t="n">
        <v>8</v>
      </c>
      <c r="J2800" t="n">
        <v>188.97</v>
      </c>
      <c r="K2800" t="n">
        <v>49.1</v>
      </c>
      <c r="L2800" t="n">
        <v>27.5</v>
      </c>
      <c r="M2800" t="n">
        <v>5</v>
      </c>
      <c r="N2800" t="n">
        <v>37.37</v>
      </c>
      <c r="O2800" t="n">
        <v>23540.32</v>
      </c>
      <c r="P2800" t="n">
        <v>244.54</v>
      </c>
      <c r="Q2800" t="n">
        <v>452.59</v>
      </c>
      <c r="R2800" t="n">
        <v>68.64</v>
      </c>
      <c r="S2800" t="n">
        <v>57.64</v>
      </c>
      <c r="T2800" t="n">
        <v>3416.11</v>
      </c>
      <c r="U2800" t="n">
        <v>0.84</v>
      </c>
      <c r="V2800" t="n">
        <v>0.89</v>
      </c>
      <c r="W2800" t="n">
        <v>6.81</v>
      </c>
      <c r="X2800" t="n">
        <v>0.2</v>
      </c>
      <c r="Y2800" t="n">
        <v>1</v>
      </c>
      <c r="Z2800" t="n">
        <v>10</v>
      </c>
    </row>
    <row r="2801">
      <c r="A2801" t="n">
        <v>107</v>
      </c>
      <c r="B2801" t="n">
        <v>75</v>
      </c>
      <c r="C2801" t="inlineStr">
        <is>
          <t xml:space="preserve">CONCLUIDO	</t>
        </is>
      </c>
      <c r="D2801" t="n">
        <v>3.7822</v>
      </c>
      <c r="E2801" t="n">
        <v>26.44</v>
      </c>
      <c r="F2801" t="n">
        <v>23.92</v>
      </c>
      <c r="G2801" t="n">
        <v>179.39</v>
      </c>
      <c r="H2801" t="n">
        <v>2.6</v>
      </c>
      <c r="I2801" t="n">
        <v>8</v>
      </c>
      <c r="J2801" t="n">
        <v>189.35</v>
      </c>
      <c r="K2801" t="n">
        <v>49.1</v>
      </c>
      <c r="L2801" t="n">
        <v>27.75</v>
      </c>
      <c r="M2801" t="n">
        <v>5</v>
      </c>
      <c r="N2801" t="n">
        <v>37.51</v>
      </c>
      <c r="O2801" t="n">
        <v>23587.32</v>
      </c>
      <c r="P2801" t="n">
        <v>243.42</v>
      </c>
      <c r="Q2801" t="n">
        <v>452.58</v>
      </c>
      <c r="R2801" t="n">
        <v>68.59999999999999</v>
      </c>
      <c r="S2801" t="n">
        <v>57.64</v>
      </c>
      <c r="T2801" t="n">
        <v>3397.41</v>
      </c>
      <c r="U2801" t="n">
        <v>0.84</v>
      </c>
      <c r="V2801" t="n">
        <v>0.89</v>
      </c>
      <c r="W2801" t="n">
        <v>6.81</v>
      </c>
      <c r="X2801" t="n">
        <v>0.19</v>
      </c>
      <c r="Y2801" t="n">
        <v>1</v>
      </c>
      <c r="Z2801" t="n">
        <v>10</v>
      </c>
    </row>
    <row r="2802">
      <c r="A2802" t="n">
        <v>108</v>
      </c>
      <c r="B2802" t="n">
        <v>75</v>
      </c>
      <c r="C2802" t="inlineStr">
        <is>
          <t xml:space="preserve">CONCLUIDO	</t>
        </is>
      </c>
      <c r="D2802" t="n">
        <v>3.7814</v>
      </c>
      <c r="E2802" t="n">
        <v>26.45</v>
      </c>
      <c r="F2802" t="n">
        <v>23.92</v>
      </c>
      <c r="G2802" t="n">
        <v>179.43</v>
      </c>
      <c r="H2802" t="n">
        <v>2.62</v>
      </c>
      <c r="I2802" t="n">
        <v>8</v>
      </c>
      <c r="J2802" t="n">
        <v>189.73</v>
      </c>
      <c r="K2802" t="n">
        <v>49.1</v>
      </c>
      <c r="L2802" t="n">
        <v>28</v>
      </c>
      <c r="M2802" t="n">
        <v>5</v>
      </c>
      <c r="N2802" t="n">
        <v>37.64</v>
      </c>
      <c r="O2802" t="n">
        <v>23634.36</v>
      </c>
      <c r="P2802" t="n">
        <v>242.03</v>
      </c>
      <c r="Q2802" t="n">
        <v>452.61</v>
      </c>
      <c r="R2802" t="n">
        <v>68.81999999999999</v>
      </c>
      <c r="S2802" t="n">
        <v>57.64</v>
      </c>
      <c r="T2802" t="n">
        <v>3508.2</v>
      </c>
      <c r="U2802" t="n">
        <v>0.84</v>
      </c>
      <c r="V2802" t="n">
        <v>0.89</v>
      </c>
      <c r="W2802" t="n">
        <v>6.81</v>
      </c>
      <c r="X2802" t="n">
        <v>0.2</v>
      </c>
      <c r="Y2802" t="n">
        <v>1</v>
      </c>
      <c r="Z2802" t="n">
        <v>10</v>
      </c>
    </row>
    <row r="2803">
      <c r="A2803" t="n">
        <v>109</v>
      </c>
      <c r="B2803" t="n">
        <v>75</v>
      </c>
      <c r="C2803" t="inlineStr">
        <is>
          <t xml:space="preserve">CONCLUIDO	</t>
        </is>
      </c>
      <c r="D2803" t="n">
        <v>3.7822</v>
      </c>
      <c r="E2803" t="n">
        <v>26.44</v>
      </c>
      <c r="F2803" t="n">
        <v>23.92</v>
      </c>
      <c r="G2803" t="n">
        <v>179.39</v>
      </c>
      <c r="H2803" t="n">
        <v>2.64</v>
      </c>
      <c r="I2803" t="n">
        <v>8</v>
      </c>
      <c r="J2803" t="n">
        <v>190.11</v>
      </c>
      <c r="K2803" t="n">
        <v>49.1</v>
      </c>
      <c r="L2803" t="n">
        <v>28.25</v>
      </c>
      <c r="M2803" t="n">
        <v>5</v>
      </c>
      <c r="N2803" t="n">
        <v>37.77</v>
      </c>
      <c r="O2803" t="n">
        <v>23681.45</v>
      </c>
      <c r="P2803" t="n">
        <v>241.55</v>
      </c>
      <c r="Q2803" t="n">
        <v>452.57</v>
      </c>
      <c r="R2803" t="n">
        <v>68.69</v>
      </c>
      <c r="S2803" t="n">
        <v>57.64</v>
      </c>
      <c r="T2803" t="n">
        <v>3443.62</v>
      </c>
      <c r="U2803" t="n">
        <v>0.84</v>
      </c>
      <c r="V2803" t="n">
        <v>0.89</v>
      </c>
      <c r="W2803" t="n">
        <v>6.81</v>
      </c>
      <c r="X2803" t="n">
        <v>0.19</v>
      </c>
      <c r="Y2803" t="n">
        <v>1</v>
      </c>
      <c r="Z2803" t="n">
        <v>10</v>
      </c>
    </row>
    <row r="2804">
      <c r="A2804" t="n">
        <v>110</v>
      </c>
      <c r="B2804" t="n">
        <v>75</v>
      </c>
      <c r="C2804" t="inlineStr">
        <is>
          <t xml:space="preserve">CONCLUIDO	</t>
        </is>
      </c>
      <c r="D2804" t="n">
        <v>3.7818</v>
      </c>
      <c r="E2804" t="n">
        <v>26.44</v>
      </c>
      <c r="F2804" t="n">
        <v>23.92</v>
      </c>
      <c r="G2804" t="n">
        <v>179.41</v>
      </c>
      <c r="H2804" t="n">
        <v>2.66</v>
      </c>
      <c r="I2804" t="n">
        <v>8</v>
      </c>
      <c r="J2804" t="n">
        <v>190.5</v>
      </c>
      <c r="K2804" t="n">
        <v>49.1</v>
      </c>
      <c r="L2804" t="n">
        <v>28.5</v>
      </c>
      <c r="M2804" t="n">
        <v>3</v>
      </c>
      <c r="N2804" t="n">
        <v>37.9</v>
      </c>
      <c r="O2804" t="n">
        <v>23728.59</v>
      </c>
      <c r="P2804" t="n">
        <v>241.48</v>
      </c>
      <c r="Q2804" t="n">
        <v>452.57</v>
      </c>
      <c r="R2804" t="n">
        <v>68.64</v>
      </c>
      <c r="S2804" t="n">
        <v>57.64</v>
      </c>
      <c r="T2804" t="n">
        <v>3416.71</v>
      </c>
      <c r="U2804" t="n">
        <v>0.84</v>
      </c>
      <c r="V2804" t="n">
        <v>0.89</v>
      </c>
      <c r="W2804" t="n">
        <v>6.81</v>
      </c>
      <c r="X2804" t="n">
        <v>0.2</v>
      </c>
      <c r="Y2804" t="n">
        <v>1</v>
      </c>
      <c r="Z2804" t="n">
        <v>10</v>
      </c>
    </row>
    <row r="2805">
      <c r="A2805" t="n">
        <v>111</v>
      </c>
      <c r="B2805" t="n">
        <v>75</v>
      </c>
      <c r="C2805" t="inlineStr">
        <is>
          <t xml:space="preserve">CONCLUIDO	</t>
        </is>
      </c>
      <c r="D2805" t="n">
        <v>3.7815</v>
      </c>
      <c r="E2805" t="n">
        <v>26.44</v>
      </c>
      <c r="F2805" t="n">
        <v>23.92</v>
      </c>
      <c r="G2805" t="n">
        <v>179.43</v>
      </c>
      <c r="H2805" t="n">
        <v>2.67</v>
      </c>
      <c r="I2805" t="n">
        <v>8</v>
      </c>
      <c r="J2805" t="n">
        <v>190.88</v>
      </c>
      <c r="K2805" t="n">
        <v>49.1</v>
      </c>
      <c r="L2805" t="n">
        <v>28.75</v>
      </c>
      <c r="M2805" t="n">
        <v>2</v>
      </c>
      <c r="N2805" t="n">
        <v>38.03</v>
      </c>
      <c r="O2805" t="n">
        <v>23775.77</v>
      </c>
      <c r="P2805" t="n">
        <v>241.31</v>
      </c>
      <c r="Q2805" t="n">
        <v>452.58</v>
      </c>
      <c r="R2805" t="n">
        <v>68.59999999999999</v>
      </c>
      <c r="S2805" t="n">
        <v>57.64</v>
      </c>
      <c r="T2805" t="n">
        <v>3396.34</v>
      </c>
      <c r="U2805" t="n">
        <v>0.84</v>
      </c>
      <c r="V2805" t="n">
        <v>0.89</v>
      </c>
      <c r="W2805" t="n">
        <v>6.81</v>
      </c>
      <c r="X2805" t="n">
        <v>0.2</v>
      </c>
      <c r="Y2805" t="n">
        <v>1</v>
      </c>
      <c r="Z2805" t="n">
        <v>10</v>
      </c>
    </row>
    <row r="2806">
      <c r="A2806" t="n">
        <v>112</v>
      </c>
      <c r="B2806" t="n">
        <v>75</v>
      </c>
      <c r="C2806" t="inlineStr">
        <is>
          <t xml:space="preserve">CONCLUIDO	</t>
        </is>
      </c>
      <c r="D2806" t="n">
        <v>3.7817</v>
      </c>
      <c r="E2806" t="n">
        <v>26.44</v>
      </c>
      <c r="F2806" t="n">
        <v>23.92</v>
      </c>
      <c r="G2806" t="n">
        <v>179.42</v>
      </c>
      <c r="H2806" t="n">
        <v>2.69</v>
      </c>
      <c r="I2806" t="n">
        <v>8</v>
      </c>
      <c r="J2806" t="n">
        <v>191.26</v>
      </c>
      <c r="K2806" t="n">
        <v>49.1</v>
      </c>
      <c r="L2806" t="n">
        <v>29</v>
      </c>
      <c r="M2806" t="n">
        <v>1</v>
      </c>
      <c r="N2806" t="n">
        <v>38.17</v>
      </c>
      <c r="O2806" t="n">
        <v>23822.99</v>
      </c>
      <c r="P2806" t="n">
        <v>240.94</v>
      </c>
      <c r="Q2806" t="n">
        <v>452.57</v>
      </c>
      <c r="R2806" t="n">
        <v>68.5</v>
      </c>
      <c r="S2806" t="n">
        <v>57.64</v>
      </c>
      <c r="T2806" t="n">
        <v>3350.42</v>
      </c>
      <c r="U2806" t="n">
        <v>0.84</v>
      </c>
      <c r="V2806" t="n">
        <v>0.89</v>
      </c>
      <c r="W2806" t="n">
        <v>6.82</v>
      </c>
      <c r="X2806" t="n">
        <v>0.2</v>
      </c>
      <c r="Y2806" t="n">
        <v>1</v>
      </c>
      <c r="Z2806" t="n">
        <v>10</v>
      </c>
    </row>
    <row r="2807">
      <c r="A2807" t="n">
        <v>113</v>
      </c>
      <c r="B2807" t="n">
        <v>75</v>
      </c>
      <c r="C2807" t="inlineStr">
        <is>
          <t xml:space="preserve">CONCLUIDO	</t>
        </is>
      </c>
      <c r="D2807" t="n">
        <v>3.7812</v>
      </c>
      <c r="E2807" t="n">
        <v>26.45</v>
      </c>
      <c r="F2807" t="n">
        <v>23.93</v>
      </c>
      <c r="G2807" t="n">
        <v>179.44</v>
      </c>
      <c r="H2807" t="n">
        <v>2.71</v>
      </c>
      <c r="I2807" t="n">
        <v>8</v>
      </c>
      <c r="J2807" t="n">
        <v>191.64</v>
      </c>
      <c r="K2807" t="n">
        <v>49.1</v>
      </c>
      <c r="L2807" t="n">
        <v>29.25</v>
      </c>
      <c r="M2807" t="n">
        <v>0</v>
      </c>
      <c r="N2807" t="n">
        <v>38.3</v>
      </c>
      <c r="O2807" t="n">
        <v>23870.26</v>
      </c>
      <c r="P2807" t="n">
        <v>241.14</v>
      </c>
      <c r="Q2807" t="n">
        <v>452.57</v>
      </c>
      <c r="R2807" t="n">
        <v>68.52</v>
      </c>
      <c r="S2807" t="n">
        <v>57.64</v>
      </c>
      <c r="T2807" t="n">
        <v>3358.21</v>
      </c>
      <c r="U2807" t="n">
        <v>0.84</v>
      </c>
      <c r="V2807" t="n">
        <v>0.89</v>
      </c>
      <c r="W2807" t="n">
        <v>6.82</v>
      </c>
      <c r="X2807" t="n">
        <v>0.2</v>
      </c>
      <c r="Y2807" t="n">
        <v>1</v>
      </c>
      <c r="Z2807" t="n">
        <v>10</v>
      </c>
    </row>
    <row r="2808">
      <c r="A2808" t="n">
        <v>0</v>
      </c>
      <c r="B2808" t="n">
        <v>95</v>
      </c>
      <c r="C2808" t="inlineStr">
        <is>
          <t xml:space="preserve">CONCLUIDO	</t>
        </is>
      </c>
      <c r="D2808" t="n">
        <v>2.0562</v>
      </c>
      <c r="E2808" t="n">
        <v>48.63</v>
      </c>
      <c r="F2808" t="n">
        <v>33.73</v>
      </c>
      <c r="G2808" t="n">
        <v>6.06</v>
      </c>
      <c r="H2808" t="n">
        <v>0.1</v>
      </c>
      <c r="I2808" t="n">
        <v>334</v>
      </c>
      <c r="J2808" t="n">
        <v>185.69</v>
      </c>
      <c r="K2808" t="n">
        <v>53.44</v>
      </c>
      <c r="L2808" t="n">
        <v>1</v>
      </c>
      <c r="M2808" t="n">
        <v>332</v>
      </c>
      <c r="N2808" t="n">
        <v>36.26</v>
      </c>
      <c r="O2808" t="n">
        <v>23136.14</v>
      </c>
      <c r="P2808" t="n">
        <v>461.03</v>
      </c>
      <c r="Q2808" t="n">
        <v>453.46</v>
      </c>
      <c r="R2808" t="n">
        <v>387.54</v>
      </c>
      <c r="S2808" t="n">
        <v>57.64</v>
      </c>
      <c r="T2808" t="n">
        <v>161237.91</v>
      </c>
      <c r="U2808" t="n">
        <v>0.15</v>
      </c>
      <c r="V2808" t="n">
        <v>0.63</v>
      </c>
      <c r="W2808" t="n">
        <v>7.37</v>
      </c>
      <c r="X2808" t="n">
        <v>9.98</v>
      </c>
      <c r="Y2808" t="n">
        <v>1</v>
      </c>
      <c r="Z2808" t="n">
        <v>10</v>
      </c>
    </row>
    <row r="2809">
      <c r="A2809" t="n">
        <v>1</v>
      </c>
      <c r="B2809" t="n">
        <v>95</v>
      </c>
      <c r="C2809" t="inlineStr">
        <is>
          <t xml:space="preserve">CONCLUIDO	</t>
        </is>
      </c>
      <c r="D2809" t="n">
        <v>2.3503</v>
      </c>
      <c r="E2809" t="n">
        <v>42.55</v>
      </c>
      <c r="F2809" t="n">
        <v>30.96</v>
      </c>
      <c r="G2809" t="n">
        <v>7.58</v>
      </c>
      <c r="H2809" t="n">
        <v>0.12</v>
      </c>
      <c r="I2809" t="n">
        <v>245</v>
      </c>
      <c r="J2809" t="n">
        <v>186.07</v>
      </c>
      <c r="K2809" t="n">
        <v>53.44</v>
      </c>
      <c r="L2809" t="n">
        <v>1.25</v>
      </c>
      <c r="M2809" t="n">
        <v>243</v>
      </c>
      <c r="N2809" t="n">
        <v>36.39</v>
      </c>
      <c r="O2809" t="n">
        <v>23182.76</v>
      </c>
      <c r="P2809" t="n">
        <v>423.02</v>
      </c>
      <c r="Q2809" t="n">
        <v>453.25</v>
      </c>
      <c r="R2809" t="n">
        <v>297.82</v>
      </c>
      <c r="S2809" t="n">
        <v>57.64</v>
      </c>
      <c r="T2809" t="n">
        <v>116825.14</v>
      </c>
      <c r="U2809" t="n">
        <v>0.19</v>
      </c>
      <c r="V2809" t="n">
        <v>0.6899999999999999</v>
      </c>
      <c r="W2809" t="n">
        <v>7.2</v>
      </c>
      <c r="X2809" t="n">
        <v>7.22</v>
      </c>
      <c r="Y2809" t="n">
        <v>1</v>
      </c>
      <c r="Z2809" t="n">
        <v>10</v>
      </c>
    </row>
    <row r="2810">
      <c r="A2810" t="n">
        <v>2</v>
      </c>
      <c r="B2810" t="n">
        <v>95</v>
      </c>
      <c r="C2810" t="inlineStr">
        <is>
          <t xml:space="preserve">CONCLUIDO	</t>
        </is>
      </c>
      <c r="D2810" t="n">
        <v>2.5577</v>
      </c>
      <c r="E2810" t="n">
        <v>39.1</v>
      </c>
      <c r="F2810" t="n">
        <v>29.41</v>
      </c>
      <c r="G2810" t="n">
        <v>9.1</v>
      </c>
      <c r="H2810" t="n">
        <v>0.14</v>
      </c>
      <c r="I2810" t="n">
        <v>194</v>
      </c>
      <c r="J2810" t="n">
        <v>186.45</v>
      </c>
      <c r="K2810" t="n">
        <v>53.44</v>
      </c>
      <c r="L2810" t="n">
        <v>1.5</v>
      </c>
      <c r="M2810" t="n">
        <v>192</v>
      </c>
      <c r="N2810" t="n">
        <v>36.51</v>
      </c>
      <c r="O2810" t="n">
        <v>23229.42</v>
      </c>
      <c r="P2810" t="n">
        <v>401.66</v>
      </c>
      <c r="Q2810" t="n">
        <v>453.07</v>
      </c>
      <c r="R2810" t="n">
        <v>247.49</v>
      </c>
      <c r="S2810" t="n">
        <v>57.64</v>
      </c>
      <c r="T2810" t="n">
        <v>91913.39</v>
      </c>
      <c r="U2810" t="n">
        <v>0.23</v>
      </c>
      <c r="V2810" t="n">
        <v>0.72</v>
      </c>
      <c r="W2810" t="n">
        <v>7.11</v>
      </c>
      <c r="X2810" t="n">
        <v>5.67</v>
      </c>
      <c r="Y2810" t="n">
        <v>1</v>
      </c>
      <c r="Z2810" t="n">
        <v>10</v>
      </c>
    </row>
    <row r="2811">
      <c r="A2811" t="n">
        <v>3</v>
      </c>
      <c r="B2811" t="n">
        <v>95</v>
      </c>
      <c r="C2811" t="inlineStr">
        <is>
          <t xml:space="preserve">CONCLUIDO	</t>
        </is>
      </c>
      <c r="D2811" t="n">
        <v>2.7114</v>
      </c>
      <c r="E2811" t="n">
        <v>36.88</v>
      </c>
      <c r="F2811" t="n">
        <v>28.42</v>
      </c>
      <c r="G2811" t="n">
        <v>10.59</v>
      </c>
      <c r="H2811" t="n">
        <v>0.17</v>
      </c>
      <c r="I2811" t="n">
        <v>161</v>
      </c>
      <c r="J2811" t="n">
        <v>186.83</v>
      </c>
      <c r="K2811" t="n">
        <v>53.44</v>
      </c>
      <c r="L2811" t="n">
        <v>1.75</v>
      </c>
      <c r="M2811" t="n">
        <v>159</v>
      </c>
      <c r="N2811" t="n">
        <v>36.64</v>
      </c>
      <c r="O2811" t="n">
        <v>23276.13</v>
      </c>
      <c r="P2811" t="n">
        <v>387.93</v>
      </c>
      <c r="Q2811" t="n">
        <v>453.05</v>
      </c>
      <c r="R2811" t="n">
        <v>215.23</v>
      </c>
      <c r="S2811" t="n">
        <v>57.64</v>
      </c>
      <c r="T2811" t="n">
        <v>75950.08</v>
      </c>
      <c r="U2811" t="n">
        <v>0.27</v>
      </c>
      <c r="V2811" t="n">
        <v>0.75</v>
      </c>
      <c r="W2811" t="n">
        <v>7.05</v>
      </c>
      <c r="X2811" t="n">
        <v>4.69</v>
      </c>
      <c r="Y2811" t="n">
        <v>1</v>
      </c>
      <c r="Z2811" t="n">
        <v>10</v>
      </c>
    </row>
    <row r="2812">
      <c r="A2812" t="n">
        <v>4</v>
      </c>
      <c r="B2812" t="n">
        <v>95</v>
      </c>
      <c r="C2812" t="inlineStr">
        <is>
          <t xml:space="preserve">CONCLUIDO	</t>
        </is>
      </c>
      <c r="D2812" t="n">
        <v>2.8366</v>
      </c>
      <c r="E2812" t="n">
        <v>35.25</v>
      </c>
      <c r="F2812" t="n">
        <v>27.69</v>
      </c>
      <c r="G2812" t="n">
        <v>12.13</v>
      </c>
      <c r="H2812" t="n">
        <v>0.19</v>
      </c>
      <c r="I2812" t="n">
        <v>137</v>
      </c>
      <c r="J2812" t="n">
        <v>187.21</v>
      </c>
      <c r="K2812" t="n">
        <v>53.44</v>
      </c>
      <c r="L2812" t="n">
        <v>2</v>
      </c>
      <c r="M2812" t="n">
        <v>135</v>
      </c>
      <c r="N2812" t="n">
        <v>36.77</v>
      </c>
      <c r="O2812" t="n">
        <v>23322.88</v>
      </c>
      <c r="P2812" t="n">
        <v>377.65</v>
      </c>
      <c r="Q2812" t="n">
        <v>453.04</v>
      </c>
      <c r="R2812" t="n">
        <v>191.16</v>
      </c>
      <c r="S2812" t="n">
        <v>57.64</v>
      </c>
      <c r="T2812" t="n">
        <v>64031.16</v>
      </c>
      <c r="U2812" t="n">
        <v>0.3</v>
      </c>
      <c r="V2812" t="n">
        <v>0.77</v>
      </c>
      <c r="W2812" t="n">
        <v>7.02</v>
      </c>
      <c r="X2812" t="n">
        <v>3.95</v>
      </c>
      <c r="Y2812" t="n">
        <v>1</v>
      </c>
      <c r="Z2812" t="n">
        <v>10</v>
      </c>
    </row>
    <row r="2813">
      <c r="A2813" t="n">
        <v>5</v>
      </c>
      <c r="B2813" t="n">
        <v>95</v>
      </c>
      <c r="C2813" t="inlineStr">
        <is>
          <t xml:space="preserve">CONCLUIDO	</t>
        </is>
      </c>
      <c r="D2813" t="n">
        <v>2.9293</v>
      </c>
      <c r="E2813" t="n">
        <v>34.14</v>
      </c>
      <c r="F2813" t="n">
        <v>27.2</v>
      </c>
      <c r="G2813" t="n">
        <v>13.6</v>
      </c>
      <c r="H2813" t="n">
        <v>0.21</v>
      </c>
      <c r="I2813" t="n">
        <v>120</v>
      </c>
      <c r="J2813" t="n">
        <v>187.59</v>
      </c>
      <c r="K2813" t="n">
        <v>53.44</v>
      </c>
      <c r="L2813" t="n">
        <v>2.25</v>
      </c>
      <c r="M2813" t="n">
        <v>118</v>
      </c>
      <c r="N2813" t="n">
        <v>36.9</v>
      </c>
      <c r="O2813" t="n">
        <v>23369.68</v>
      </c>
      <c r="P2813" t="n">
        <v>370.86</v>
      </c>
      <c r="Q2813" t="n">
        <v>452.89</v>
      </c>
      <c r="R2813" t="n">
        <v>175.53</v>
      </c>
      <c r="S2813" t="n">
        <v>57.64</v>
      </c>
      <c r="T2813" t="n">
        <v>56305.36</v>
      </c>
      <c r="U2813" t="n">
        <v>0.33</v>
      </c>
      <c r="V2813" t="n">
        <v>0.78</v>
      </c>
      <c r="W2813" t="n">
        <v>6.99</v>
      </c>
      <c r="X2813" t="n">
        <v>3.47</v>
      </c>
      <c r="Y2813" t="n">
        <v>1</v>
      </c>
      <c r="Z2813" t="n">
        <v>10</v>
      </c>
    </row>
    <row r="2814">
      <c r="A2814" t="n">
        <v>6</v>
      </c>
      <c r="B2814" t="n">
        <v>95</v>
      </c>
      <c r="C2814" t="inlineStr">
        <is>
          <t xml:space="preserve">CONCLUIDO	</t>
        </is>
      </c>
      <c r="D2814" t="n">
        <v>3.0116</v>
      </c>
      <c r="E2814" t="n">
        <v>33.2</v>
      </c>
      <c r="F2814" t="n">
        <v>26.79</v>
      </c>
      <c r="G2814" t="n">
        <v>15.16</v>
      </c>
      <c r="H2814" t="n">
        <v>0.24</v>
      </c>
      <c r="I2814" t="n">
        <v>106</v>
      </c>
      <c r="J2814" t="n">
        <v>187.97</v>
      </c>
      <c r="K2814" t="n">
        <v>53.44</v>
      </c>
      <c r="L2814" t="n">
        <v>2.5</v>
      </c>
      <c r="M2814" t="n">
        <v>104</v>
      </c>
      <c r="N2814" t="n">
        <v>37.03</v>
      </c>
      <c r="O2814" t="n">
        <v>23416.52</v>
      </c>
      <c r="P2814" t="n">
        <v>364.99</v>
      </c>
      <c r="Q2814" t="n">
        <v>452.85</v>
      </c>
      <c r="R2814" t="n">
        <v>161.23</v>
      </c>
      <c r="S2814" t="n">
        <v>57.64</v>
      </c>
      <c r="T2814" t="n">
        <v>49224.52</v>
      </c>
      <c r="U2814" t="n">
        <v>0.36</v>
      </c>
      <c r="V2814" t="n">
        <v>0.79</v>
      </c>
      <c r="W2814" t="n">
        <v>6.99</v>
      </c>
      <c r="X2814" t="n">
        <v>3.06</v>
      </c>
      <c r="Y2814" t="n">
        <v>1</v>
      </c>
      <c r="Z2814" t="n">
        <v>10</v>
      </c>
    </row>
    <row r="2815">
      <c r="A2815" t="n">
        <v>7</v>
      </c>
      <c r="B2815" t="n">
        <v>95</v>
      </c>
      <c r="C2815" t="inlineStr">
        <is>
          <t xml:space="preserve">CONCLUIDO	</t>
        </is>
      </c>
      <c r="D2815" t="n">
        <v>3.0807</v>
      </c>
      <c r="E2815" t="n">
        <v>32.46</v>
      </c>
      <c r="F2815" t="n">
        <v>26.46</v>
      </c>
      <c r="G2815" t="n">
        <v>16.71</v>
      </c>
      <c r="H2815" t="n">
        <v>0.26</v>
      </c>
      <c r="I2815" t="n">
        <v>95</v>
      </c>
      <c r="J2815" t="n">
        <v>188.35</v>
      </c>
      <c r="K2815" t="n">
        <v>53.44</v>
      </c>
      <c r="L2815" t="n">
        <v>2.75</v>
      </c>
      <c r="M2815" t="n">
        <v>93</v>
      </c>
      <c r="N2815" t="n">
        <v>37.16</v>
      </c>
      <c r="O2815" t="n">
        <v>23463.4</v>
      </c>
      <c r="P2815" t="n">
        <v>360.22</v>
      </c>
      <c r="Q2815" t="n">
        <v>452.75</v>
      </c>
      <c r="R2815" t="n">
        <v>151.09</v>
      </c>
      <c r="S2815" t="n">
        <v>57.64</v>
      </c>
      <c r="T2815" t="n">
        <v>44209.38</v>
      </c>
      <c r="U2815" t="n">
        <v>0.38</v>
      </c>
      <c r="V2815" t="n">
        <v>0.8</v>
      </c>
      <c r="W2815" t="n">
        <v>6.95</v>
      </c>
      <c r="X2815" t="n">
        <v>2.73</v>
      </c>
      <c r="Y2815" t="n">
        <v>1</v>
      </c>
      <c r="Z2815" t="n">
        <v>10</v>
      </c>
    </row>
    <row r="2816">
      <c r="A2816" t="n">
        <v>8</v>
      </c>
      <c r="B2816" t="n">
        <v>95</v>
      </c>
      <c r="C2816" t="inlineStr">
        <is>
          <t xml:space="preserve">CONCLUIDO	</t>
        </is>
      </c>
      <c r="D2816" t="n">
        <v>3.1322</v>
      </c>
      <c r="E2816" t="n">
        <v>31.93</v>
      </c>
      <c r="F2816" t="n">
        <v>26.22</v>
      </c>
      <c r="G2816" t="n">
        <v>18.08</v>
      </c>
      <c r="H2816" t="n">
        <v>0.28</v>
      </c>
      <c r="I2816" t="n">
        <v>87</v>
      </c>
      <c r="J2816" t="n">
        <v>188.73</v>
      </c>
      <c r="K2816" t="n">
        <v>53.44</v>
      </c>
      <c r="L2816" t="n">
        <v>3</v>
      </c>
      <c r="M2816" t="n">
        <v>85</v>
      </c>
      <c r="N2816" t="n">
        <v>37.29</v>
      </c>
      <c r="O2816" t="n">
        <v>23510.33</v>
      </c>
      <c r="P2816" t="n">
        <v>356.7</v>
      </c>
      <c r="Q2816" t="n">
        <v>452.79</v>
      </c>
      <c r="R2816" t="n">
        <v>143.3</v>
      </c>
      <c r="S2816" t="n">
        <v>57.64</v>
      </c>
      <c r="T2816" t="n">
        <v>40353.39</v>
      </c>
      <c r="U2816" t="n">
        <v>0.4</v>
      </c>
      <c r="V2816" t="n">
        <v>0.8100000000000001</v>
      </c>
      <c r="W2816" t="n">
        <v>6.94</v>
      </c>
      <c r="X2816" t="n">
        <v>2.49</v>
      </c>
      <c r="Y2816" t="n">
        <v>1</v>
      </c>
      <c r="Z2816" t="n">
        <v>10</v>
      </c>
    </row>
    <row r="2817">
      <c r="A2817" t="n">
        <v>9</v>
      </c>
      <c r="B2817" t="n">
        <v>95</v>
      </c>
      <c r="C2817" t="inlineStr">
        <is>
          <t xml:space="preserve">CONCLUIDO	</t>
        </is>
      </c>
      <c r="D2817" t="n">
        <v>3.1873</v>
      </c>
      <c r="E2817" t="n">
        <v>31.37</v>
      </c>
      <c r="F2817" t="n">
        <v>25.97</v>
      </c>
      <c r="G2817" t="n">
        <v>19.72</v>
      </c>
      <c r="H2817" t="n">
        <v>0.3</v>
      </c>
      <c r="I2817" t="n">
        <v>79</v>
      </c>
      <c r="J2817" t="n">
        <v>189.11</v>
      </c>
      <c r="K2817" t="n">
        <v>53.44</v>
      </c>
      <c r="L2817" t="n">
        <v>3.25</v>
      </c>
      <c r="M2817" t="n">
        <v>77</v>
      </c>
      <c r="N2817" t="n">
        <v>37.42</v>
      </c>
      <c r="O2817" t="n">
        <v>23557.3</v>
      </c>
      <c r="P2817" t="n">
        <v>352.99</v>
      </c>
      <c r="Q2817" t="n">
        <v>452.76</v>
      </c>
      <c r="R2817" t="n">
        <v>135.2</v>
      </c>
      <c r="S2817" t="n">
        <v>57.64</v>
      </c>
      <c r="T2817" t="n">
        <v>36342.98</v>
      </c>
      <c r="U2817" t="n">
        <v>0.43</v>
      </c>
      <c r="V2817" t="n">
        <v>0.82</v>
      </c>
      <c r="W2817" t="n">
        <v>6.92</v>
      </c>
      <c r="X2817" t="n">
        <v>2.24</v>
      </c>
      <c r="Y2817" t="n">
        <v>1</v>
      </c>
      <c r="Z2817" t="n">
        <v>10</v>
      </c>
    </row>
    <row r="2818">
      <c r="A2818" t="n">
        <v>10</v>
      </c>
      <c r="B2818" t="n">
        <v>95</v>
      </c>
      <c r="C2818" t="inlineStr">
        <is>
          <t xml:space="preserve">CONCLUIDO	</t>
        </is>
      </c>
      <c r="D2818" t="n">
        <v>3.2251</v>
      </c>
      <c r="E2818" t="n">
        <v>31.01</v>
      </c>
      <c r="F2818" t="n">
        <v>25.82</v>
      </c>
      <c r="G2818" t="n">
        <v>21.22</v>
      </c>
      <c r="H2818" t="n">
        <v>0.33</v>
      </c>
      <c r="I2818" t="n">
        <v>73</v>
      </c>
      <c r="J2818" t="n">
        <v>189.49</v>
      </c>
      <c r="K2818" t="n">
        <v>53.44</v>
      </c>
      <c r="L2818" t="n">
        <v>3.5</v>
      </c>
      <c r="M2818" t="n">
        <v>71</v>
      </c>
      <c r="N2818" t="n">
        <v>37.55</v>
      </c>
      <c r="O2818" t="n">
        <v>23604.32</v>
      </c>
      <c r="P2818" t="n">
        <v>350.84</v>
      </c>
      <c r="Q2818" t="n">
        <v>452.77</v>
      </c>
      <c r="R2818" t="n">
        <v>130.55</v>
      </c>
      <c r="S2818" t="n">
        <v>57.64</v>
      </c>
      <c r="T2818" t="n">
        <v>34050.4</v>
      </c>
      <c r="U2818" t="n">
        <v>0.44</v>
      </c>
      <c r="V2818" t="n">
        <v>0.82</v>
      </c>
      <c r="W2818" t="n">
        <v>6.92</v>
      </c>
      <c r="X2818" t="n">
        <v>2.09</v>
      </c>
      <c r="Y2818" t="n">
        <v>1</v>
      </c>
      <c r="Z2818" t="n">
        <v>10</v>
      </c>
    </row>
    <row r="2819">
      <c r="A2819" t="n">
        <v>11</v>
      </c>
      <c r="B2819" t="n">
        <v>95</v>
      </c>
      <c r="C2819" t="inlineStr">
        <is>
          <t xml:space="preserve">CONCLUIDO	</t>
        </is>
      </c>
      <c r="D2819" t="n">
        <v>3.2617</v>
      </c>
      <c r="E2819" t="n">
        <v>30.66</v>
      </c>
      <c r="F2819" t="n">
        <v>25.66</v>
      </c>
      <c r="G2819" t="n">
        <v>22.64</v>
      </c>
      <c r="H2819" t="n">
        <v>0.35</v>
      </c>
      <c r="I2819" t="n">
        <v>68</v>
      </c>
      <c r="J2819" t="n">
        <v>189.87</v>
      </c>
      <c r="K2819" t="n">
        <v>53.44</v>
      </c>
      <c r="L2819" t="n">
        <v>3.75</v>
      </c>
      <c r="M2819" t="n">
        <v>66</v>
      </c>
      <c r="N2819" t="n">
        <v>37.69</v>
      </c>
      <c r="O2819" t="n">
        <v>23651.38</v>
      </c>
      <c r="P2819" t="n">
        <v>348.31</v>
      </c>
      <c r="Q2819" t="n">
        <v>452.61</v>
      </c>
      <c r="R2819" t="n">
        <v>125.23</v>
      </c>
      <c r="S2819" t="n">
        <v>57.64</v>
      </c>
      <c r="T2819" t="n">
        <v>31411.41</v>
      </c>
      <c r="U2819" t="n">
        <v>0.46</v>
      </c>
      <c r="V2819" t="n">
        <v>0.83</v>
      </c>
      <c r="W2819" t="n">
        <v>6.9</v>
      </c>
      <c r="X2819" t="n">
        <v>1.93</v>
      </c>
      <c r="Y2819" t="n">
        <v>1</v>
      </c>
      <c r="Z2819" t="n">
        <v>10</v>
      </c>
    </row>
    <row r="2820">
      <c r="A2820" t="n">
        <v>12</v>
      </c>
      <c r="B2820" t="n">
        <v>95</v>
      </c>
      <c r="C2820" t="inlineStr">
        <is>
          <t xml:space="preserve">CONCLUIDO	</t>
        </is>
      </c>
      <c r="D2820" t="n">
        <v>3.2968</v>
      </c>
      <c r="E2820" t="n">
        <v>30.33</v>
      </c>
      <c r="F2820" t="n">
        <v>25.52</v>
      </c>
      <c r="G2820" t="n">
        <v>24.3</v>
      </c>
      <c r="H2820" t="n">
        <v>0.37</v>
      </c>
      <c r="I2820" t="n">
        <v>63</v>
      </c>
      <c r="J2820" t="n">
        <v>190.25</v>
      </c>
      <c r="K2820" t="n">
        <v>53.44</v>
      </c>
      <c r="L2820" t="n">
        <v>4</v>
      </c>
      <c r="M2820" t="n">
        <v>61</v>
      </c>
      <c r="N2820" t="n">
        <v>37.82</v>
      </c>
      <c r="O2820" t="n">
        <v>23698.48</v>
      </c>
      <c r="P2820" t="n">
        <v>346.13</v>
      </c>
      <c r="Q2820" t="n">
        <v>452.7</v>
      </c>
      <c r="R2820" t="n">
        <v>120.49</v>
      </c>
      <c r="S2820" t="n">
        <v>57.64</v>
      </c>
      <c r="T2820" t="n">
        <v>29067.29</v>
      </c>
      <c r="U2820" t="n">
        <v>0.48</v>
      </c>
      <c r="V2820" t="n">
        <v>0.83</v>
      </c>
      <c r="W2820" t="n">
        <v>6.9</v>
      </c>
      <c r="X2820" t="n">
        <v>1.79</v>
      </c>
      <c r="Y2820" t="n">
        <v>1</v>
      </c>
      <c r="Z2820" t="n">
        <v>10</v>
      </c>
    </row>
    <row r="2821">
      <c r="A2821" t="n">
        <v>13</v>
      </c>
      <c r="B2821" t="n">
        <v>95</v>
      </c>
      <c r="C2821" t="inlineStr">
        <is>
          <t xml:space="preserve">CONCLUIDO	</t>
        </is>
      </c>
      <c r="D2821" t="n">
        <v>3.3273</v>
      </c>
      <c r="E2821" t="n">
        <v>30.05</v>
      </c>
      <c r="F2821" t="n">
        <v>25.39</v>
      </c>
      <c r="G2821" t="n">
        <v>25.82</v>
      </c>
      <c r="H2821" t="n">
        <v>0.4</v>
      </c>
      <c r="I2821" t="n">
        <v>59</v>
      </c>
      <c r="J2821" t="n">
        <v>190.63</v>
      </c>
      <c r="K2821" t="n">
        <v>53.44</v>
      </c>
      <c r="L2821" t="n">
        <v>4.25</v>
      </c>
      <c r="M2821" t="n">
        <v>57</v>
      </c>
      <c r="N2821" t="n">
        <v>37.95</v>
      </c>
      <c r="O2821" t="n">
        <v>23745.63</v>
      </c>
      <c r="P2821" t="n">
        <v>344.13</v>
      </c>
      <c r="Q2821" t="n">
        <v>452.66</v>
      </c>
      <c r="R2821" t="n">
        <v>116.22</v>
      </c>
      <c r="S2821" t="n">
        <v>57.64</v>
      </c>
      <c r="T2821" t="n">
        <v>26950.88</v>
      </c>
      <c r="U2821" t="n">
        <v>0.5</v>
      </c>
      <c r="V2821" t="n">
        <v>0.84</v>
      </c>
      <c r="W2821" t="n">
        <v>6.9</v>
      </c>
      <c r="X2821" t="n">
        <v>1.66</v>
      </c>
      <c r="Y2821" t="n">
        <v>1</v>
      </c>
      <c r="Z2821" t="n">
        <v>10</v>
      </c>
    </row>
    <row r="2822">
      <c r="A2822" t="n">
        <v>14</v>
      </c>
      <c r="B2822" t="n">
        <v>95</v>
      </c>
      <c r="C2822" t="inlineStr">
        <is>
          <t xml:space="preserve">CONCLUIDO	</t>
        </is>
      </c>
      <c r="D2822" t="n">
        <v>3.3485</v>
      </c>
      <c r="E2822" t="n">
        <v>29.86</v>
      </c>
      <c r="F2822" t="n">
        <v>25.31</v>
      </c>
      <c r="G2822" t="n">
        <v>27.12</v>
      </c>
      <c r="H2822" t="n">
        <v>0.42</v>
      </c>
      <c r="I2822" t="n">
        <v>56</v>
      </c>
      <c r="J2822" t="n">
        <v>191.02</v>
      </c>
      <c r="K2822" t="n">
        <v>53.44</v>
      </c>
      <c r="L2822" t="n">
        <v>4.5</v>
      </c>
      <c r="M2822" t="n">
        <v>54</v>
      </c>
      <c r="N2822" t="n">
        <v>38.08</v>
      </c>
      <c r="O2822" t="n">
        <v>23792.83</v>
      </c>
      <c r="P2822" t="n">
        <v>342.76</v>
      </c>
      <c r="Q2822" t="n">
        <v>452.71</v>
      </c>
      <c r="R2822" t="n">
        <v>113.74</v>
      </c>
      <c r="S2822" t="n">
        <v>57.64</v>
      </c>
      <c r="T2822" t="n">
        <v>25727.23</v>
      </c>
      <c r="U2822" t="n">
        <v>0.51</v>
      </c>
      <c r="V2822" t="n">
        <v>0.84</v>
      </c>
      <c r="W2822" t="n">
        <v>6.89</v>
      </c>
      <c r="X2822" t="n">
        <v>1.58</v>
      </c>
      <c r="Y2822" t="n">
        <v>1</v>
      </c>
      <c r="Z2822" t="n">
        <v>10</v>
      </c>
    </row>
    <row r="2823">
      <c r="A2823" t="n">
        <v>15</v>
      </c>
      <c r="B2823" t="n">
        <v>95</v>
      </c>
      <c r="C2823" t="inlineStr">
        <is>
          <t xml:space="preserve">CONCLUIDO	</t>
        </is>
      </c>
      <c r="D2823" t="n">
        <v>3.3689</v>
      </c>
      <c r="E2823" t="n">
        <v>29.68</v>
      </c>
      <c r="F2823" t="n">
        <v>25.24</v>
      </c>
      <c r="G2823" t="n">
        <v>28.58</v>
      </c>
      <c r="H2823" t="n">
        <v>0.44</v>
      </c>
      <c r="I2823" t="n">
        <v>53</v>
      </c>
      <c r="J2823" t="n">
        <v>191.4</v>
      </c>
      <c r="K2823" t="n">
        <v>53.44</v>
      </c>
      <c r="L2823" t="n">
        <v>4.75</v>
      </c>
      <c r="M2823" t="n">
        <v>51</v>
      </c>
      <c r="N2823" t="n">
        <v>38.22</v>
      </c>
      <c r="O2823" t="n">
        <v>23840.07</v>
      </c>
      <c r="P2823" t="n">
        <v>341.7</v>
      </c>
      <c r="Q2823" t="n">
        <v>452.69</v>
      </c>
      <c r="R2823" t="n">
        <v>111.87</v>
      </c>
      <c r="S2823" t="n">
        <v>57.64</v>
      </c>
      <c r="T2823" t="n">
        <v>24807.43</v>
      </c>
      <c r="U2823" t="n">
        <v>0.52</v>
      </c>
      <c r="V2823" t="n">
        <v>0.84</v>
      </c>
      <c r="W2823" t="n">
        <v>6.88</v>
      </c>
      <c r="X2823" t="n">
        <v>1.51</v>
      </c>
      <c r="Y2823" t="n">
        <v>1</v>
      </c>
      <c r="Z2823" t="n">
        <v>10</v>
      </c>
    </row>
    <row r="2824">
      <c r="A2824" t="n">
        <v>16</v>
      </c>
      <c r="B2824" t="n">
        <v>95</v>
      </c>
      <c r="C2824" t="inlineStr">
        <is>
          <t xml:space="preserve">CONCLUIDO	</t>
        </is>
      </c>
      <c r="D2824" t="n">
        <v>3.393</v>
      </c>
      <c r="E2824" t="n">
        <v>29.47</v>
      </c>
      <c r="F2824" t="n">
        <v>25.14</v>
      </c>
      <c r="G2824" t="n">
        <v>30.17</v>
      </c>
      <c r="H2824" t="n">
        <v>0.46</v>
      </c>
      <c r="I2824" t="n">
        <v>50</v>
      </c>
      <c r="J2824" t="n">
        <v>191.78</v>
      </c>
      <c r="K2824" t="n">
        <v>53.44</v>
      </c>
      <c r="L2824" t="n">
        <v>5</v>
      </c>
      <c r="M2824" t="n">
        <v>48</v>
      </c>
      <c r="N2824" t="n">
        <v>38.35</v>
      </c>
      <c r="O2824" t="n">
        <v>23887.36</v>
      </c>
      <c r="P2824" t="n">
        <v>339.93</v>
      </c>
      <c r="Q2824" t="n">
        <v>452.7</v>
      </c>
      <c r="R2824" t="n">
        <v>108.4</v>
      </c>
      <c r="S2824" t="n">
        <v>57.64</v>
      </c>
      <c r="T2824" t="n">
        <v>23089.25</v>
      </c>
      <c r="U2824" t="n">
        <v>0.53</v>
      </c>
      <c r="V2824" t="n">
        <v>0.84</v>
      </c>
      <c r="W2824" t="n">
        <v>6.88</v>
      </c>
      <c r="X2824" t="n">
        <v>1.42</v>
      </c>
      <c r="Y2824" t="n">
        <v>1</v>
      </c>
      <c r="Z2824" t="n">
        <v>10</v>
      </c>
    </row>
    <row r="2825">
      <c r="A2825" t="n">
        <v>17</v>
      </c>
      <c r="B2825" t="n">
        <v>95</v>
      </c>
      <c r="C2825" t="inlineStr">
        <is>
          <t xml:space="preserve">CONCLUIDO	</t>
        </is>
      </c>
      <c r="D2825" t="n">
        <v>3.4111</v>
      </c>
      <c r="E2825" t="n">
        <v>29.32</v>
      </c>
      <c r="F2825" t="n">
        <v>25.06</v>
      </c>
      <c r="G2825" t="n">
        <v>31.33</v>
      </c>
      <c r="H2825" t="n">
        <v>0.48</v>
      </c>
      <c r="I2825" t="n">
        <v>48</v>
      </c>
      <c r="J2825" t="n">
        <v>192.17</v>
      </c>
      <c r="K2825" t="n">
        <v>53.44</v>
      </c>
      <c r="L2825" t="n">
        <v>5.25</v>
      </c>
      <c r="M2825" t="n">
        <v>46</v>
      </c>
      <c r="N2825" t="n">
        <v>38.48</v>
      </c>
      <c r="O2825" t="n">
        <v>23934.69</v>
      </c>
      <c r="P2825" t="n">
        <v>338.64</v>
      </c>
      <c r="Q2825" t="n">
        <v>452.85</v>
      </c>
      <c r="R2825" t="n">
        <v>106</v>
      </c>
      <c r="S2825" t="n">
        <v>57.64</v>
      </c>
      <c r="T2825" t="n">
        <v>21896.24</v>
      </c>
      <c r="U2825" t="n">
        <v>0.54</v>
      </c>
      <c r="V2825" t="n">
        <v>0.85</v>
      </c>
      <c r="W2825" t="n">
        <v>6.86</v>
      </c>
      <c r="X2825" t="n">
        <v>1.33</v>
      </c>
      <c r="Y2825" t="n">
        <v>1</v>
      </c>
      <c r="Z2825" t="n">
        <v>10</v>
      </c>
    </row>
    <row r="2826">
      <c r="A2826" t="n">
        <v>18</v>
      </c>
      <c r="B2826" t="n">
        <v>95</v>
      </c>
      <c r="C2826" t="inlineStr">
        <is>
          <t xml:space="preserve">CONCLUIDO	</t>
        </is>
      </c>
      <c r="D2826" t="n">
        <v>3.4333</v>
      </c>
      <c r="E2826" t="n">
        <v>29.13</v>
      </c>
      <c r="F2826" t="n">
        <v>24.98</v>
      </c>
      <c r="G2826" t="n">
        <v>33.31</v>
      </c>
      <c r="H2826" t="n">
        <v>0.51</v>
      </c>
      <c r="I2826" t="n">
        <v>45</v>
      </c>
      <c r="J2826" t="n">
        <v>192.55</v>
      </c>
      <c r="K2826" t="n">
        <v>53.44</v>
      </c>
      <c r="L2826" t="n">
        <v>5.5</v>
      </c>
      <c r="M2826" t="n">
        <v>43</v>
      </c>
      <c r="N2826" t="n">
        <v>38.62</v>
      </c>
      <c r="O2826" t="n">
        <v>23982.06</v>
      </c>
      <c r="P2826" t="n">
        <v>337.27</v>
      </c>
      <c r="Q2826" t="n">
        <v>452.61</v>
      </c>
      <c r="R2826" t="n">
        <v>103.06</v>
      </c>
      <c r="S2826" t="n">
        <v>57.64</v>
      </c>
      <c r="T2826" t="n">
        <v>20442.04</v>
      </c>
      <c r="U2826" t="n">
        <v>0.5600000000000001</v>
      </c>
      <c r="V2826" t="n">
        <v>0.85</v>
      </c>
      <c r="W2826" t="n">
        <v>6.87</v>
      </c>
      <c r="X2826" t="n">
        <v>1.26</v>
      </c>
      <c r="Y2826" t="n">
        <v>1</v>
      </c>
      <c r="Z2826" t="n">
        <v>10</v>
      </c>
    </row>
    <row r="2827">
      <c r="A2827" t="n">
        <v>19</v>
      </c>
      <c r="B2827" t="n">
        <v>95</v>
      </c>
      <c r="C2827" t="inlineStr">
        <is>
          <t xml:space="preserve">CONCLUIDO	</t>
        </is>
      </c>
      <c r="D2827" t="n">
        <v>3.4468</v>
      </c>
      <c r="E2827" t="n">
        <v>29.01</v>
      </c>
      <c r="F2827" t="n">
        <v>24.94</v>
      </c>
      <c r="G2827" t="n">
        <v>34.81</v>
      </c>
      <c r="H2827" t="n">
        <v>0.53</v>
      </c>
      <c r="I2827" t="n">
        <v>43</v>
      </c>
      <c r="J2827" t="n">
        <v>192.94</v>
      </c>
      <c r="K2827" t="n">
        <v>53.44</v>
      </c>
      <c r="L2827" t="n">
        <v>5.75</v>
      </c>
      <c r="M2827" t="n">
        <v>41</v>
      </c>
      <c r="N2827" t="n">
        <v>38.75</v>
      </c>
      <c r="O2827" t="n">
        <v>24029.48</v>
      </c>
      <c r="P2827" t="n">
        <v>336.47</v>
      </c>
      <c r="Q2827" t="n">
        <v>452.67</v>
      </c>
      <c r="R2827" t="n">
        <v>101.98</v>
      </c>
      <c r="S2827" t="n">
        <v>57.64</v>
      </c>
      <c r="T2827" t="n">
        <v>19911.68</v>
      </c>
      <c r="U2827" t="n">
        <v>0.57</v>
      </c>
      <c r="V2827" t="n">
        <v>0.85</v>
      </c>
      <c r="W2827" t="n">
        <v>6.86</v>
      </c>
      <c r="X2827" t="n">
        <v>1.22</v>
      </c>
      <c r="Y2827" t="n">
        <v>1</v>
      </c>
      <c r="Z2827" t="n">
        <v>10</v>
      </c>
    </row>
    <row r="2828">
      <c r="A2828" t="n">
        <v>20</v>
      </c>
      <c r="B2828" t="n">
        <v>95</v>
      </c>
      <c r="C2828" t="inlineStr">
        <is>
          <t xml:space="preserve">CONCLUIDO	</t>
        </is>
      </c>
      <c r="D2828" t="n">
        <v>3.4653</v>
      </c>
      <c r="E2828" t="n">
        <v>28.86</v>
      </c>
      <c r="F2828" t="n">
        <v>24.86</v>
      </c>
      <c r="G2828" t="n">
        <v>36.38</v>
      </c>
      <c r="H2828" t="n">
        <v>0.55</v>
      </c>
      <c r="I2828" t="n">
        <v>41</v>
      </c>
      <c r="J2828" t="n">
        <v>193.32</v>
      </c>
      <c r="K2828" t="n">
        <v>53.44</v>
      </c>
      <c r="L2828" t="n">
        <v>6</v>
      </c>
      <c r="M2828" t="n">
        <v>39</v>
      </c>
      <c r="N2828" t="n">
        <v>38.89</v>
      </c>
      <c r="O2828" t="n">
        <v>24076.95</v>
      </c>
      <c r="P2828" t="n">
        <v>335.09</v>
      </c>
      <c r="Q2828" t="n">
        <v>452.69</v>
      </c>
      <c r="R2828" t="n">
        <v>99.23</v>
      </c>
      <c r="S2828" t="n">
        <v>57.64</v>
      </c>
      <c r="T2828" t="n">
        <v>18549.86</v>
      </c>
      <c r="U2828" t="n">
        <v>0.58</v>
      </c>
      <c r="V2828" t="n">
        <v>0.85</v>
      </c>
      <c r="W2828" t="n">
        <v>6.86</v>
      </c>
      <c r="X2828" t="n">
        <v>1.14</v>
      </c>
      <c r="Y2828" t="n">
        <v>1</v>
      </c>
      <c r="Z2828" t="n">
        <v>10</v>
      </c>
    </row>
    <row r="2829">
      <c r="A2829" t="n">
        <v>21</v>
      </c>
      <c r="B2829" t="n">
        <v>95</v>
      </c>
      <c r="C2829" t="inlineStr">
        <is>
          <t xml:space="preserve">CONCLUIDO	</t>
        </is>
      </c>
      <c r="D2829" t="n">
        <v>3.4707</v>
      </c>
      <c r="E2829" t="n">
        <v>28.81</v>
      </c>
      <c r="F2829" t="n">
        <v>24.86</v>
      </c>
      <c r="G2829" t="n">
        <v>37.28</v>
      </c>
      <c r="H2829" t="n">
        <v>0.57</v>
      </c>
      <c r="I2829" t="n">
        <v>40</v>
      </c>
      <c r="J2829" t="n">
        <v>193.71</v>
      </c>
      <c r="K2829" t="n">
        <v>53.44</v>
      </c>
      <c r="L2829" t="n">
        <v>6.25</v>
      </c>
      <c r="M2829" t="n">
        <v>38</v>
      </c>
      <c r="N2829" t="n">
        <v>39.02</v>
      </c>
      <c r="O2829" t="n">
        <v>24124.47</v>
      </c>
      <c r="P2829" t="n">
        <v>334.92</v>
      </c>
      <c r="Q2829" t="n">
        <v>452.58</v>
      </c>
      <c r="R2829" t="n">
        <v>99.27</v>
      </c>
      <c r="S2829" t="n">
        <v>57.64</v>
      </c>
      <c r="T2829" t="n">
        <v>18574.18</v>
      </c>
      <c r="U2829" t="n">
        <v>0.58</v>
      </c>
      <c r="V2829" t="n">
        <v>0.85</v>
      </c>
      <c r="W2829" t="n">
        <v>6.86</v>
      </c>
      <c r="X2829" t="n">
        <v>1.13</v>
      </c>
      <c r="Y2829" t="n">
        <v>1</v>
      </c>
      <c r="Z2829" t="n">
        <v>10</v>
      </c>
    </row>
    <row r="2830">
      <c r="A2830" t="n">
        <v>22</v>
      </c>
      <c r="B2830" t="n">
        <v>95</v>
      </c>
      <c r="C2830" t="inlineStr">
        <is>
          <t xml:space="preserve">CONCLUIDO	</t>
        </is>
      </c>
      <c r="D2830" t="n">
        <v>3.4844</v>
      </c>
      <c r="E2830" t="n">
        <v>28.7</v>
      </c>
      <c r="F2830" t="n">
        <v>24.82</v>
      </c>
      <c r="G2830" t="n">
        <v>39.18</v>
      </c>
      <c r="H2830" t="n">
        <v>0.59</v>
      </c>
      <c r="I2830" t="n">
        <v>38</v>
      </c>
      <c r="J2830" t="n">
        <v>194.09</v>
      </c>
      <c r="K2830" t="n">
        <v>53.44</v>
      </c>
      <c r="L2830" t="n">
        <v>6.5</v>
      </c>
      <c r="M2830" t="n">
        <v>36</v>
      </c>
      <c r="N2830" t="n">
        <v>39.16</v>
      </c>
      <c r="O2830" t="n">
        <v>24172.03</v>
      </c>
      <c r="P2830" t="n">
        <v>334.08</v>
      </c>
      <c r="Q2830" t="n">
        <v>452.63</v>
      </c>
      <c r="R2830" t="n">
        <v>97.37</v>
      </c>
      <c r="S2830" t="n">
        <v>57.64</v>
      </c>
      <c r="T2830" t="n">
        <v>17634.54</v>
      </c>
      <c r="U2830" t="n">
        <v>0.59</v>
      </c>
      <c r="V2830" t="n">
        <v>0.85</v>
      </c>
      <c r="W2830" t="n">
        <v>6.87</v>
      </c>
      <c r="X2830" t="n">
        <v>1.09</v>
      </c>
      <c r="Y2830" t="n">
        <v>1</v>
      </c>
      <c r="Z2830" t="n">
        <v>10</v>
      </c>
    </row>
    <row r="2831">
      <c r="A2831" t="n">
        <v>23</v>
      </c>
      <c r="B2831" t="n">
        <v>95</v>
      </c>
      <c r="C2831" t="inlineStr">
        <is>
          <t xml:space="preserve">CONCLUIDO	</t>
        </is>
      </c>
      <c r="D2831" t="n">
        <v>3.4956</v>
      </c>
      <c r="E2831" t="n">
        <v>28.61</v>
      </c>
      <c r="F2831" t="n">
        <v>24.76</v>
      </c>
      <c r="G2831" t="n">
        <v>40.15</v>
      </c>
      <c r="H2831" t="n">
        <v>0.62</v>
      </c>
      <c r="I2831" t="n">
        <v>37</v>
      </c>
      <c r="J2831" t="n">
        <v>194.48</v>
      </c>
      <c r="K2831" t="n">
        <v>53.44</v>
      </c>
      <c r="L2831" t="n">
        <v>6.75</v>
      </c>
      <c r="M2831" t="n">
        <v>35</v>
      </c>
      <c r="N2831" t="n">
        <v>39.29</v>
      </c>
      <c r="O2831" t="n">
        <v>24219.63</v>
      </c>
      <c r="P2831" t="n">
        <v>333.02</v>
      </c>
      <c r="Q2831" t="n">
        <v>452.57</v>
      </c>
      <c r="R2831" t="n">
        <v>95.88</v>
      </c>
      <c r="S2831" t="n">
        <v>57.64</v>
      </c>
      <c r="T2831" t="n">
        <v>16894.2</v>
      </c>
      <c r="U2831" t="n">
        <v>0.6</v>
      </c>
      <c r="V2831" t="n">
        <v>0.86</v>
      </c>
      <c r="W2831" t="n">
        <v>6.86</v>
      </c>
      <c r="X2831" t="n">
        <v>1.04</v>
      </c>
      <c r="Y2831" t="n">
        <v>1</v>
      </c>
      <c r="Z2831" t="n">
        <v>10</v>
      </c>
    </row>
    <row r="2832">
      <c r="A2832" t="n">
        <v>24</v>
      </c>
      <c r="B2832" t="n">
        <v>95</v>
      </c>
      <c r="C2832" t="inlineStr">
        <is>
          <t xml:space="preserve">CONCLUIDO	</t>
        </is>
      </c>
      <c r="D2832" t="n">
        <v>3.5128</v>
      </c>
      <c r="E2832" t="n">
        <v>28.47</v>
      </c>
      <c r="F2832" t="n">
        <v>24.7</v>
      </c>
      <c r="G2832" t="n">
        <v>42.34</v>
      </c>
      <c r="H2832" t="n">
        <v>0.64</v>
      </c>
      <c r="I2832" t="n">
        <v>35</v>
      </c>
      <c r="J2832" t="n">
        <v>194.86</v>
      </c>
      <c r="K2832" t="n">
        <v>53.44</v>
      </c>
      <c r="L2832" t="n">
        <v>7</v>
      </c>
      <c r="M2832" t="n">
        <v>33</v>
      </c>
      <c r="N2832" t="n">
        <v>39.43</v>
      </c>
      <c r="O2832" t="n">
        <v>24267.28</v>
      </c>
      <c r="P2832" t="n">
        <v>331.88</v>
      </c>
      <c r="Q2832" t="n">
        <v>452.63</v>
      </c>
      <c r="R2832" t="n">
        <v>93.95999999999999</v>
      </c>
      <c r="S2832" t="n">
        <v>57.64</v>
      </c>
      <c r="T2832" t="n">
        <v>15942.72</v>
      </c>
      <c r="U2832" t="n">
        <v>0.61</v>
      </c>
      <c r="V2832" t="n">
        <v>0.86</v>
      </c>
      <c r="W2832" t="n">
        <v>6.85</v>
      </c>
      <c r="X2832" t="n">
        <v>0.97</v>
      </c>
      <c r="Y2832" t="n">
        <v>1</v>
      </c>
      <c r="Z2832" t="n">
        <v>10</v>
      </c>
    </row>
    <row r="2833">
      <c r="A2833" t="n">
        <v>25</v>
      </c>
      <c r="B2833" t="n">
        <v>95</v>
      </c>
      <c r="C2833" t="inlineStr">
        <is>
          <t xml:space="preserve">CONCLUIDO	</t>
        </is>
      </c>
      <c r="D2833" t="n">
        <v>3.5227</v>
      </c>
      <c r="E2833" t="n">
        <v>28.39</v>
      </c>
      <c r="F2833" t="n">
        <v>24.65</v>
      </c>
      <c r="G2833" t="n">
        <v>43.51</v>
      </c>
      <c r="H2833" t="n">
        <v>0.66</v>
      </c>
      <c r="I2833" t="n">
        <v>34</v>
      </c>
      <c r="J2833" t="n">
        <v>195.25</v>
      </c>
      <c r="K2833" t="n">
        <v>53.44</v>
      </c>
      <c r="L2833" t="n">
        <v>7.25</v>
      </c>
      <c r="M2833" t="n">
        <v>32</v>
      </c>
      <c r="N2833" t="n">
        <v>39.57</v>
      </c>
      <c r="O2833" t="n">
        <v>24314.98</v>
      </c>
      <c r="P2833" t="n">
        <v>330.94</v>
      </c>
      <c r="Q2833" t="n">
        <v>452.64</v>
      </c>
      <c r="R2833" t="n">
        <v>92.44</v>
      </c>
      <c r="S2833" t="n">
        <v>57.64</v>
      </c>
      <c r="T2833" t="n">
        <v>15188.12</v>
      </c>
      <c r="U2833" t="n">
        <v>0.62</v>
      </c>
      <c r="V2833" t="n">
        <v>0.86</v>
      </c>
      <c r="W2833" t="n">
        <v>6.85</v>
      </c>
      <c r="X2833" t="n">
        <v>0.93</v>
      </c>
      <c r="Y2833" t="n">
        <v>1</v>
      </c>
      <c r="Z2833" t="n">
        <v>10</v>
      </c>
    </row>
    <row r="2834">
      <c r="A2834" t="n">
        <v>26</v>
      </c>
      <c r="B2834" t="n">
        <v>95</v>
      </c>
      <c r="C2834" t="inlineStr">
        <is>
          <t xml:space="preserve">CONCLUIDO	</t>
        </is>
      </c>
      <c r="D2834" t="n">
        <v>3.5285</v>
      </c>
      <c r="E2834" t="n">
        <v>28.34</v>
      </c>
      <c r="F2834" t="n">
        <v>24.64</v>
      </c>
      <c r="G2834" t="n">
        <v>44.81</v>
      </c>
      <c r="H2834" t="n">
        <v>0.68</v>
      </c>
      <c r="I2834" t="n">
        <v>33</v>
      </c>
      <c r="J2834" t="n">
        <v>195.64</v>
      </c>
      <c r="K2834" t="n">
        <v>53.44</v>
      </c>
      <c r="L2834" t="n">
        <v>7.5</v>
      </c>
      <c r="M2834" t="n">
        <v>31</v>
      </c>
      <c r="N2834" t="n">
        <v>39.7</v>
      </c>
      <c r="O2834" t="n">
        <v>24362.73</v>
      </c>
      <c r="P2834" t="n">
        <v>330.74</v>
      </c>
      <c r="Q2834" t="n">
        <v>452.65</v>
      </c>
      <c r="R2834" t="n">
        <v>92.37</v>
      </c>
      <c r="S2834" t="n">
        <v>57.64</v>
      </c>
      <c r="T2834" t="n">
        <v>15159.5</v>
      </c>
      <c r="U2834" t="n">
        <v>0.62</v>
      </c>
      <c r="V2834" t="n">
        <v>0.86</v>
      </c>
      <c r="W2834" t="n">
        <v>6.84</v>
      </c>
      <c r="X2834" t="n">
        <v>0.92</v>
      </c>
      <c r="Y2834" t="n">
        <v>1</v>
      </c>
      <c r="Z2834" t="n">
        <v>10</v>
      </c>
    </row>
    <row r="2835">
      <c r="A2835" t="n">
        <v>27</v>
      </c>
      <c r="B2835" t="n">
        <v>95</v>
      </c>
      <c r="C2835" t="inlineStr">
        <is>
          <t xml:space="preserve">CONCLUIDO	</t>
        </is>
      </c>
      <c r="D2835" t="n">
        <v>3.534</v>
      </c>
      <c r="E2835" t="n">
        <v>28.3</v>
      </c>
      <c r="F2835" t="n">
        <v>24.64</v>
      </c>
      <c r="G2835" t="n">
        <v>46.19</v>
      </c>
      <c r="H2835" t="n">
        <v>0.7</v>
      </c>
      <c r="I2835" t="n">
        <v>32</v>
      </c>
      <c r="J2835" t="n">
        <v>196.03</v>
      </c>
      <c r="K2835" t="n">
        <v>53.44</v>
      </c>
      <c r="L2835" t="n">
        <v>7.75</v>
      </c>
      <c r="M2835" t="n">
        <v>30</v>
      </c>
      <c r="N2835" t="n">
        <v>39.84</v>
      </c>
      <c r="O2835" t="n">
        <v>24410.52</v>
      </c>
      <c r="P2835" t="n">
        <v>330.38</v>
      </c>
      <c r="Q2835" t="n">
        <v>452.63</v>
      </c>
      <c r="R2835" t="n">
        <v>92.06</v>
      </c>
      <c r="S2835" t="n">
        <v>57.64</v>
      </c>
      <c r="T2835" t="n">
        <v>15006.94</v>
      </c>
      <c r="U2835" t="n">
        <v>0.63</v>
      </c>
      <c r="V2835" t="n">
        <v>0.86</v>
      </c>
      <c r="W2835" t="n">
        <v>6.85</v>
      </c>
      <c r="X2835" t="n">
        <v>0.91</v>
      </c>
      <c r="Y2835" t="n">
        <v>1</v>
      </c>
      <c r="Z2835" t="n">
        <v>10</v>
      </c>
    </row>
    <row r="2836">
      <c r="A2836" t="n">
        <v>28</v>
      </c>
      <c r="B2836" t="n">
        <v>95</v>
      </c>
      <c r="C2836" t="inlineStr">
        <is>
          <t xml:space="preserve">CONCLUIDO	</t>
        </is>
      </c>
      <c r="D2836" t="n">
        <v>3.5454</v>
      </c>
      <c r="E2836" t="n">
        <v>28.21</v>
      </c>
      <c r="F2836" t="n">
        <v>24.58</v>
      </c>
      <c r="G2836" t="n">
        <v>47.58</v>
      </c>
      <c r="H2836" t="n">
        <v>0.72</v>
      </c>
      <c r="I2836" t="n">
        <v>31</v>
      </c>
      <c r="J2836" t="n">
        <v>196.41</v>
      </c>
      <c r="K2836" t="n">
        <v>53.44</v>
      </c>
      <c r="L2836" t="n">
        <v>8</v>
      </c>
      <c r="M2836" t="n">
        <v>29</v>
      </c>
      <c r="N2836" t="n">
        <v>39.98</v>
      </c>
      <c r="O2836" t="n">
        <v>24458.36</v>
      </c>
      <c r="P2836" t="n">
        <v>329.37</v>
      </c>
      <c r="Q2836" t="n">
        <v>452.64</v>
      </c>
      <c r="R2836" t="n">
        <v>90.39</v>
      </c>
      <c r="S2836" t="n">
        <v>57.64</v>
      </c>
      <c r="T2836" t="n">
        <v>14177.73</v>
      </c>
      <c r="U2836" t="n">
        <v>0.64</v>
      </c>
      <c r="V2836" t="n">
        <v>0.86</v>
      </c>
      <c r="W2836" t="n">
        <v>6.84</v>
      </c>
      <c r="X2836" t="n">
        <v>0.86</v>
      </c>
      <c r="Y2836" t="n">
        <v>1</v>
      </c>
      <c r="Z2836" t="n">
        <v>10</v>
      </c>
    </row>
    <row r="2837">
      <c r="A2837" t="n">
        <v>29</v>
      </c>
      <c r="B2837" t="n">
        <v>95</v>
      </c>
      <c r="C2837" t="inlineStr">
        <is>
          <t xml:space="preserve">CONCLUIDO	</t>
        </is>
      </c>
      <c r="D2837" t="n">
        <v>3.5525</v>
      </c>
      <c r="E2837" t="n">
        <v>28.15</v>
      </c>
      <c r="F2837" t="n">
        <v>24.56</v>
      </c>
      <c r="G2837" t="n">
        <v>49.13</v>
      </c>
      <c r="H2837" t="n">
        <v>0.74</v>
      </c>
      <c r="I2837" t="n">
        <v>30</v>
      </c>
      <c r="J2837" t="n">
        <v>196.8</v>
      </c>
      <c r="K2837" t="n">
        <v>53.44</v>
      </c>
      <c r="L2837" t="n">
        <v>8.25</v>
      </c>
      <c r="M2837" t="n">
        <v>28</v>
      </c>
      <c r="N2837" t="n">
        <v>40.12</v>
      </c>
      <c r="O2837" t="n">
        <v>24506.24</v>
      </c>
      <c r="P2837" t="n">
        <v>329.02</v>
      </c>
      <c r="Q2837" t="n">
        <v>452.62</v>
      </c>
      <c r="R2837" t="n">
        <v>89.69</v>
      </c>
      <c r="S2837" t="n">
        <v>57.64</v>
      </c>
      <c r="T2837" t="n">
        <v>13834.1</v>
      </c>
      <c r="U2837" t="n">
        <v>0.64</v>
      </c>
      <c r="V2837" t="n">
        <v>0.86</v>
      </c>
      <c r="W2837" t="n">
        <v>6.84</v>
      </c>
      <c r="X2837" t="n">
        <v>0.84</v>
      </c>
      <c r="Y2837" t="n">
        <v>1</v>
      </c>
      <c r="Z2837" t="n">
        <v>10</v>
      </c>
    </row>
    <row r="2838">
      <c r="A2838" t="n">
        <v>30</v>
      </c>
      <c r="B2838" t="n">
        <v>95</v>
      </c>
      <c r="C2838" t="inlineStr">
        <is>
          <t xml:space="preserve">CONCLUIDO	</t>
        </is>
      </c>
      <c r="D2838" t="n">
        <v>3.5604</v>
      </c>
      <c r="E2838" t="n">
        <v>28.09</v>
      </c>
      <c r="F2838" t="n">
        <v>24.54</v>
      </c>
      <c r="G2838" t="n">
        <v>50.77</v>
      </c>
      <c r="H2838" t="n">
        <v>0.77</v>
      </c>
      <c r="I2838" t="n">
        <v>29</v>
      </c>
      <c r="J2838" t="n">
        <v>197.19</v>
      </c>
      <c r="K2838" t="n">
        <v>53.44</v>
      </c>
      <c r="L2838" t="n">
        <v>8.5</v>
      </c>
      <c r="M2838" t="n">
        <v>27</v>
      </c>
      <c r="N2838" t="n">
        <v>40.26</v>
      </c>
      <c r="O2838" t="n">
        <v>24554.18</v>
      </c>
      <c r="P2838" t="n">
        <v>328.22</v>
      </c>
      <c r="Q2838" t="n">
        <v>452.62</v>
      </c>
      <c r="R2838" t="n">
        <v>88.77</v>
      </c>
      <c r="S2838" t="n">
        <v>57.64</v>
      </c>
      <c r="T2838" t="n">
        <v>13378.39</v>
      </c>
      <c r="U2838" t="n">
        <v>0.65</v>
      </c>
      <c r="V2838" t="n">
        <v>0.86</v>
      </c>
      <c r="W2838" t="n">
        <v>6.84</v>
      </c>
      <c r="X2838" t="n">
        <v>0.8100000000000001</v>
      </c>
      <c r="Y2838" t="n">
        <v>1</v>
      </c>
      <c r="Z2838" t="n">
        <v>10</v>
      </c>
    </row>
    <row r="2839">
      <c r="A2839" t="n">
        <v>31</v>
      </c>
      <c r="B2839" t="n">
        <v>95</v>
      </c>
      <c r="C2839" t="inlineStr">
        <is>
          <t xml:space="preserve">CONCLUIDO	</t>
        </is>
      </c>
      <c r="D2839" t="n">
        <v>3.5689</v>
      </c>
      <c r="E2839" t="n">
        <v>28.02</v>
      </c>
      <c r="F2839" t="n">
        <v>24.51</v>
      </c>
      <c r="G2839" t="n">
        <v>52.52</v>
      </c>
      <c r="H2839" t="n">
        <v>0.79</v>
      </c>
      <c r="I2839" t="n">
        <v>28</v>
      </c>
      <c r="J2839" t="n">
        <v>197.58</v>
      </c>
      <c r="K2839" t="n">
        <v>53.44</v>
      </c>
      <c r="L2839" t="n">
        <v>8.75</v>
      </c>
      <c r="M2839" t="n">
        <v>26</v>
      </c>
      <c r="N2839" t="n">
        <v>40.39</v>
      </c>
      <c r="O2839" t="n">
        <v>24602.15</v>
      </c>
      <c r="P2839" t="n">
        <v>327.67</v>
      </c>
      <c r="Q2839" t="n">
        <v>452.63</v>
      </c>
      <c r="R2839" t="n">
        <v>87.79000000000001</v>
      </c>
      <c r="S2839" t="n">
        <v>57.64</v>
      </c>
      <c r="T2839" t="n">
        <v>12893.06</v>
      </c>
      <c r="U2839" t="n">
        <v>0.66</v>
      </c>
      <c r="V2839" t="n">
        <v>0.87</v>
      </c>
      <c r="W2839" t="n">
        <v>6.84</v>
      </c>
      <c r="X2839" t="n">
        <v>0.78</v>
      </c>
      <c r="Y2839" t="n">
        <v>1</v>
      </c>
      <c r="Z2839" t="n">
        <v>10</v>
      </c>
    </row>
    <row r="2840">
      <c r="A2840" t="n">
        <v>32</v>
      </c>
      <c r="B2840" t="n">
        <v>95</v>
      </c>
      <c r="C2840" t="inlineStr">
        <is>
          <t xml:space="preserve">CONCLUIDO	</t>
        </is>
      </c>
      <c r="D2840" t="n">
        <v>3.5787</v>
      </c>
      <c r="E2840" t="n">
        <v>27.94</v>
      </c>
      <c r="F2840" t="n">
        <v>24.47</v>
      </c>
      <c r="G2840" t="n">
        <v>54.38</v>
      </c>
      <c r="H2840" t="n">
        <v>0.8100000000000001</v>
      </c>
      <c r="I2840" t="n">
        <v>27</v>
      </c>
      <c r="J2840" t="n">
        <v>197.97</v>
      </c>
      <c r="K2840" t="n">
        <v>53.44</v>
      </c>
      <c r="L2840" t="n">
        <v>9</v>
      </c>
      <c r="M2840" t="n">
        <v>25</v>
      </c>
      <c r="N2840" t="n">
        <v>40.53</v>
      </c>
      <c r="O2840" t="n">
        <v>24650.18</v>
      </c>
      <c r="P2840" t="n">
        <v>326.72</v>
      </c>
      <c r="Q2840" t="n">
        <v>452.6</v>
      </c>
      <c r="R2840" t="n">
        <v>86.72</v>
      </c>
      <c r="S2840" t="n">
        <v>57.64</v>
      </c>
      <c r="T2840" t="n">
        <v>12364.89</v>
      </c>
      <c r="U2840" t="n">
        <v>0.66</v>
      </c>
      <c r="V2840" t="n">
        <v>0.87</v>
      </c>
      <c r="W2840" t="n">
        <v>6.84</v>
      </c>
      <c r="X2840" t="n">
        <v>0.74</v>
      </c>
      <c r="Y2840" t="n">
        <v>1</v>
      </c>
      <c r="Z2840" t="n">
        <v>10</v>
      </c>
    </row>
    <row r="2841">
      <c r="A2841" t="n">
        <v>33</v>
      </c>
      <c r="B2841" t="n">
        <v>95</v>
      </c>
      <c r="C2841" t="inlineStr">
        <is>
          <t xml:space="preserve">CONCLUIDO	</t>
        </is>
      </c>
      <c r="D2841" t="n">
        <v>3.5782</v>
      </c>
      <c r="E2841" t="n">
        <v>27.95</v>
      </c>
      <c r="F2841" t="n">
        <v>24.47</v>
      </c>
      <c r="G2841" t="n">
        <v>54.38</v>
      </c>
      <c r="H2841" t="n">
        <v>0.83</v>
      </c>
      <c r="I2841" t="n">
        <v>27</v>
      </c>
      <c r="J2841" t="n">
        <v>198.36</v>
      </c>
      <c r="K2841" t="n">
        <v>53.44</v>
      </c>
      <c r="L2841" t="n">
        <v>9.25</v>
      </c>
      <c r="M2841" t="n">
        <v>25</v>
      </c>
      <c r="N2841" t="n">
        <v>40.67</v>
      </c>
      <c r="O2841" t="n">
        <v>24698.26</v>
      </c>
      <c r="P2841" t="n">
        <v>326.59</v>
      </c>
      <c r="Q2841" t="n">
        <v>452.68</v>
      </c>
      <c r="R2841" t="n">
        <v>86.45</v>
      </c>
      <c r="S2841" t="n">
        <v>57.64</v>
      </c>
      <c r="T2841" t="n">
        <v>12229.32</v>
      </c>
      <c r="U2841" t="n">
        <v>0.67</v>
      </c>
      <c r="V2841" t="n">
        <v>0.87</v>
      </c>
      <c r="W2841" t="n">
        <v>6.84</v>
      </c>
      <c r="X2841" t="n">
        <v>0.75</v>
      </c>
      <c r="Y2841" t="n">
        <v>1</v>
      </c>
      <c r="Z2841" t="n">
        <v>10</v>
      </c>
    </row>
    <row r="2842">
      <c r="A2842" t="n">
        <v>34</v>
      </c>
      <c r="B2842" t="n">
        <v>95</v>
      </c>
      <c r="C2842" t="inlineStr">
        <is>
          <t xml:space="preserve">CONCLUIDO	</t>
        </is>
      </c>
      <c r="D2842" t="n">
        <v>3.5849</v>
      </c>
      <c r="E2842" t="n">
        <v>27.89</v>
      </c>
      <c r="F2842" t="n">
        <v>24.46</v>
      </c>
      <c r="G2842" t="n">
        <v>56.44</v>
      </c>
      <c r="H2842" t="n">
        <v>0.85</v>
      </c>
      <c r="I2842" t="n">
        <v>26</v>
      </c>
      <c r="J2842" t="n">
        <v>198.75</v>
      </c>
      <c r="K2842" t="n">
        <v>53.44</v>
      </c>
      <c r="L2842" t="n">
        <v>9.5</v>
      </c>
      <c r="M2842" t="n">
        <v>24</v>
      </c>
      <c r="N2842" t="n">
        <v>40.81</v>
      </c>
      <c r="O2842" t="n">
        <v>24746.38</v>
      </c>
      <c r="P2842" t="n">
        <v>326.06</v>
      </c>
      <c r="Q2842" t="n">
        <v>452.62</v>
      </c>
      <c r="R2842" t="n">
        <v>86.18000000000001</v>
      </c>
      <c r="S2842" t="n">
        <v>57.64</v>
      </c>
      <c r="T2842" t="n">
        <v>12095.94</v>
      </c>
      <c r="U2842" t="n">
        <v>0.67</v>
      </c>
      <c r="V2842" t="n">
        <v>0.87</v>
      </c>
      <c r="W2842" t="n">
        <v>6.84</v>
      </c>
      <c r="X2842" t="n">
        <v>0.73</v>
      </c>
      <c r="Y2842" t="n">
        <v>1</v>
      </c>
      <c r="Z2842" t="n">
        <v>10</v>
      </c>
    </row>
    <row r="2843">
      <c r="A2843" t="n">
        <v>35</v>
      </c>
      <c r="B2843" t="n">
        <v>95</v>
      </c>
      <c r="C2843" t="inlineStr">
        <is>
          <t xml:space="preserve">CONCLUIDO	</t>
        </is>
      </c>
      <c r="D2843" t="n">
        <v>3.5939</v>
      </c>
      <c r="E2843" t="n">
        <v>27.82</v>
      </c>
      <c r="F2843" t="n">
        <v>24.43</v>
      </c>
      <c r="G2843" t="n">
        <v>58.62</v>
      </c>
      <c r="H2843" t="n">
        <v>0.87</v>
      </c>
      <c r="I2843" t="n">
        <v>25</v>
      </c>
      <c r="J2843" t="n">
        <v>199.14</v>
      </c>
      <c r="K2843" t="n">
        <v>53.44</v>
      </c>
      <c r="L2843" t="n">
        <v>9.75</v>
      </c>
      <c r="M2843" t="n">
        <v>23</v>
      </c>
      <c r="N2843" t="n">
        <v>40.95</v>
      </c>
      <c r="O2843" t="n">
        <v>24794.55</v>
      </c>
      <c r="P2843" t="n">
        <v>325.31</v>
      </c>
      <c r="Q2843" t="n">
        <v>452.62</v>
      </c>
      <c r="R2843" t="n">
        <v>85.13</v>
      </c>
      <c r="S2843" t="n">
        <v>57.64</v>
      </c>
      <c r="T2843" t="n">
        <v>11579.12</v>
      </c>
      <c r="U2843" t="n">
        <v>0.68</v>
      </c>
      <c r="V2843" t="n">
        <v>0.87</v>
      </c>
      <c r="W2843" t="n">
        <v>6.84</v>
      </c>
      <c r="X2843" t="n">
        <v>0.7</v>
      </c>
      <c r="Y2843" t="n">
        <v>1</v>
      </c>
      <c r="Z2843" t="n">
        <v>10</v>
      </c>
    </row>
    <row r="2844">
      <c r="A2844" t="n">
        <v>36</v>
      </c>
      <c r="B2844" t="n">
        <v>95</v>
      </c>
      <c r="C2844" t="inlineStr">
        <is>
          <t xml:space="preserve">CONCLUIDO	</t>
        </is>
      </c>
      <c r="D2844" t="n">
        <v>3.5967</v>
      </c>
      <c r="E2844" t="n">
        <v>27.8</v>
      </c>
      <c r="F2844" t="n">
        <v>24.4</v>
      </c>
      <c r="G2844" t="n">
        <v>58.57</v>
      </c>
      <c r="H2844" t="n">
        <v>0.89</v>
      </c>
      <c r="I2844" t="n">
        <v>25</v>
      </c>
      <c r="J2844" t="n">
        <v>199.53</v>
      </c>
      <c r="K2844" t="n">
        <v>53.44</v>
      </c>
      <c r="L2844" t="n">
        <v>10</v>
      </c>
      <c r="M2844" t="n">
        <v>23</v>
      </c>
      <c r="N2844" t="n">
        <v>41.1</v>
      </c>
      <c r="O2844" t="n">
        <v>24842.77</v>
      </c>
      <c r="P2844" t="n">
        <v>324.8</v>
      </c>
      <c r="Q2844" t="n">
        <v>452.56</v>
      </c>
      <c r="R2844" t="n">
        <v>84.55</v>
      </c>
      <c r="S2844" t="n">
        <v>57.64</v>
      </c>
      <c r="T2844" t="n">
        <v>11288.11</v>
      </c>
      <c r="U2844" t="n">
        <v>0.68</v>
      </c>
      <c r="V2844" t="n">
        <v>0.87</v>
      </c>
      <c r="W2844" t="n">
        <v>6.83</v>
      </c>
      <c r="X2844" t="n">
        <v>0.68</v>
      </c>
      <c r="Y2844" t="n">
        <v>1</v>
      </c>
      <c r="Z2844" t="n">
        <v>10</v>
      </c>
    </row>
    <row r="2845">
      <c r="A2845" t="n">
        <v>37</v>
      </c>
      <c r="B2845" t="n">
        <v>95</v>
      </c>
      <c r="C2845" t="inlineStr">
        <is>
          <t xml:space="preserve">CONCLUIDO	</t>
        </is>
      </c>
      <c r="D2845" t="n">
        <v>3.6038</v>
      </c>
      <c r="E2845" t="n">
        <v>27.75</v>
      </c>
      <c r="F2845" t="n">
        <v>24.39</v>
      </c>
      <c r="G2845" t="n">
        <v>60.97</v>
      </c>
      <c r="H2845" t="n">
        <v>0.91</v>
      </c>
      <c r="I2845" t="n">
        <v>24</v>
      </c>
      <c r="J2845" t="n">
        <v>199.92</v>
      </c>
      <c r="K2845" t="n">
        <v>53.44</v>
      </c>
      <c r="L2845" t="n">
        <v>10.25</v>
      </c>
      <c r="M2845" t="n">
        <v>22</v>
      </c>
      <c r="N2845" t="n">
        <v>41.24</v>
      </c>
      <c r="O2845" t="n">
        <v>24891.03</v>
      </c>
      <c r="P2845" t="n">
        <v>324.66</v>
      </c>
      <c r="Q2845" t="n">
        <v>452.56</v>
      </c>
      <c r="R2845" t="n">
        <v>83.95</v>
      </c>
      <c r="S2845" t="n">
        <v>57.64</v>
      </c>
      <c r="T2845" t="n">
        <v>10993.14</v>
      </c>
      <c r="U2845" t="n">
        <v>0.6899999999999999</v>
      </c>
      <c r="V2845" t="n">
        <v>0.87</v>
      </c>
      <c r="W2845" t="n">
        <v>6.83</v>
      </c>
      <c r="X2845" t="n">
        <v>0.66</v>
      </c>
      <c r="Y2845" t="n">
        <v>1</v>
      </c>
      <c r="Z2845" t="n">
        <v>10</v>
      </c>
    </row>
    <row r="2846">
      <c r="A2846" t="n">
        <v>38</v>
      </c>
      <c r="B2846" t="n">
        <v>95</v>
      </c>
      <c r="C2846" t="inlineStr">
        <is>
          <t xml:space="preserve">CONCLUIDO	</t>
        </is>
      </c>
      <c r="D2846" t="n">
        <v>3.6049</v>
      </c>
      <c r="E2846" t="n">
        <v>27.74</v>
      </c>
      <c r="F2846" t="n">
        <v>24.38</v>
      </c>
      <c r="G2846" t="n">
        <v>60.95</v>
      </c>
      <c r="H2846" t="n">
        <v>0.93</v>
      </c>
      <c r="I2846" t="n">
        <v>24</v>
      </c>
      <c r="J2846" t="n">
        <v>200.31</v>
      </c>
      <c r="K2846" t="n">
        <v>53.44</v>
      </c>
      <c r="L2846" t="n">
        <v>10.5</v>
      </c>
      <c r="M2846" t="n">
        <v>22</v>
      </c>
      <c r="N2846" t="n">
        <v>41.38</v>
      </c>
      <c r="O2846" t="n">
        <v>24939.35</v>
      </c>
      <c r="P2846" t="n">
        <v>323.82</v>
      </c>
      <c r="Q2846" t="n">
        <v>452.6</v>
      </c>
      <c r="R2846" t="n">
        <v>83.7</v>
      </c>
      <c r="S2846" t="n">
        <v>57.64</v>
      </c>
      <c r="T2846" t="n">
        <v>10869.56</v>
      </c>
      <c r="U2846" t="n">
        <v>0.6899999999999999</v>
      </c>
      <c r="V2846" t="n">
        <v>0.87</v>
      </c>
      <c r="W2846" t="n">
        <v>6.83</v>
      </c>
      <c r="X2846" t="n">
        <v>0.65</v>
      </c>
      <c r="Y2846" t="n">
        <v>1</v>
      </c>
      <c r="Z2846" t="n">
        <v>10</v>
      </c>
    </row>
    <row r="2847">
      <c r="A2847" t="n">
        <v>39</v>
      </c>
      <c r="B2847" t="n">
        <v>95</v>
      </c>
      <c r="C2847" t="inlineStr">
        <is>
          <t xml:space="preserve">CONCLUIDO	</t>
        </is>
      </c>
      <c r="D2847" t="n">
        <v>3.6129</v>
      </c>
      <c r="E2847" t="n">
        <v>27.68</v>
      </c>
      <c r="F2847" t="n">
        <v>24.35</v>
      </c>
      <c r="G2847" t="n">
        <v>63.53</v>
      </c>
      <c r="H2847" t="n">
        <v>0.95</v>
      </c>
      <c r="I2847" t="n">
        <v>23</v>
      </c>
      <c r="J2847" t="n">
        <v>200.71</v>
      </c>
      <c r="K2847" t="n">
        <v>53.44</v>
      </c>
      <c r="L2847" t="n">
        <v>10.75</v>
      </c>
      <c r="M2847" t="n">
        <v>21</v>
      </c>
      <c r="N2847" t="n">
        <v>41.52</v>
      </c>
      <c r="O2847" t="n">
        <v>24987.71</v>
      </c>
      <c r="P2847" t="n">
        <v>323.46</v>
      </c>
      <c r="Q2847" t="n">
        <v>452.6</v>
      </c>
      <c r="R2847" t="n">
        <v>82.73999999999999</v>
      </c>
      <c r="S2847" t="n">
        <v>57.64</v>
      </c>
      <c r="T2847" t="n">
        <v>10395.19</v>
      </c>
      <c r="U2847" t="n">
        <v>0.7</v>
      </c>
      <c r="V2847" t="n">
        <v>0.87</v>
      </c>
      <c r="W2847" t="n">
        <v>6.83</v>
      </c>
      <c r="X2847" t="n">
        <v>0.63</v>
      </c>
      <c r="Y2847" t="n">
        <v>1</v>
      </c>
      <c r="Z2847" t="n">
        <v>10</v>
      </c>
    </row>
    <row r="2848">
      <c r="A2848" t="n">
        <v>40</v>
      </c>
      <c r="B2848" t="n">
        <v>95</v>
      </c>
      <c r="C2848" t="inlineStr">
        <is>
          <t xml:space="preserve">CONCLUIDO	</t>
        </is>
      </c>
      <c r="D2848" t="n">
        <v>3.6201</v>
      </c>
      <c r="E2848" t="n">
        <v>27.62</v>
      </c>
      <c r="F2848" t="n">
        <v>24.34</v>
      </c>
      <c r="G2848" t="n">
        <v>66.37</v>
      </c>
      <c r="H2848" t="n">
        <v>0.97</v>
      </c>
      <c r="I2848" t="n">
        <v>22</v>
      </c>
      <c r="J2848" t="n">
        <v>201.1</v>
      </c>
      <c r="K2848" t="n">
        <v>53.44</v>
      </c>
      <c r="L2848" t="n">
        <v>11</v>
      </c>
      <c r="M2848" t="n">
        <v>20</v>
      </c>
      <c r="N2848" t="n">
        <v>41.66</v>
      </c>
      <c r="O2848" t="n">
        <v>25036.12</v>
      </c>
      <c r="P2848" t="n">
        <v>322.77</v>
      </c>
      <c r="Q2848" t="n">
        <v>452.66</v>
      </c>
      <c r="R2848" t="n">
        <v>82.04000000000001</v>
      </c>
      <c r="S2848" t="n">
        <v>57.64</v>
      </c>
      <c r="T2848" t="n">
        <v>10048.35</v>
      </c>
      <c r="U2848" t="n">
        <v>0.7</v>
      </c>
      <c r="V2848" t="n">
        <v>0.87</v>
      </c>
      <c r="W2848" t="n">
        <v>6.84</v>
      </c>
      <c r="X2848" t="n">
        <v>0.61</v>
      </c>
      <c r="Y2848" t="n">
        <v>1</v>
      </c>
      <c r="Z2848" t="n">
        <v>10</v>
      </c>
    </row>
    <row r="2849">
      <c r="A2849" t="n">
        <v>41</v>
      </c>
      <c r="B2849" t="n">
        <v>95</v>
      </c>
      <c r="C2849" t="inlineStr">
        <is>
          <t xml:space="preserve">CONCLUIDO	</t>
        </is>
      </c>
      <c r="D2849" t="n">
        <v>3.6223</v>
      </c>
      <c r="E2849" t="n">
        <v>27.61</v>
      </c>
      <c r="F2849" t="n">
        <v>24.32</v>
      </c>
      <c r="G2849" t="n">
        <v>66.33</v>
      </c>
      <c r="H2849" t="n">
        <v>0.99</v>
      </c>
      <c r="I2849" t="n">
        <v>22</v>
      </c>
      <c r="J2849" t="n">
        <v>201.49</v>
      </c>
      <c r="K2849" t="n">
        <v>53.44</v>
      </c>
      <c r="L2849" t="n">
        <v>11.25</v>
      </c>
      <c r="M2849" t="n">
        <v>20</v>
      </c>
      <c r="N2849" t="n">
        <v>41.81</v>
      </c>
      <c r="O2849" t="n">
        <v>25084.58</v>
      </c>
      <c r="P2849" t="n">
        <v>322.57</v>
      </c>
      <c r="Q2849" t="n">
        <v>452.58</v>
      </c>
      <c r="R2849" t="n">
        <v>81.84999999999999</v>
      </c>
      <c r="S2849" t="n">
        <v>57.64</v>
      </c>
      <c r="T2849" t="n">
        <v>9953.059999999999</v>
      </c>
      <c r="U2849" t="n">
        <v>0.7</v>
      </c>
      <c r="V2849" t="n">
        <v>0.87</v>
      </c>
      <c r="W2849" t="n">
        <v>6.83</v>
      </c>
      <c r="X2849" t="n">
        <v>0.59</v>
      </c>
      <c r="Y2849" t="n">
        <v>1</v>
      </c>
      <c r="Z2849" t="n">
        <v>10</v>
      </c>
    </row>
    <row r="2850">
      <c r="A2850" t="n">
        <v>42</v>
      </c>
      <c r="B2850" t="n">
        <v>95</v>
      </c>
      <c r="C2850" t="inlineStr">
        <is>
          <t xml:space="preserve">CONCLUIDO	</t>
        </is>
      </c>
      <c r="D2850" t="n">
        <v>3.6215</v>
      </c>
      <c r="E2850" t="n">
        <v>27.61</v>
      </c>
      <c r="F2850" t="n">
        <v>24.33</v>
      </c>
      <c r="G2850" t="n">
        <v>66.34</v>
      </c>
      <c r="H2850" t="n">
        <v>1.01</v>
      </c>
      <c r="I2850" t="n">
        <v>22</v>
      </c>
      <c r="J2850" t="n">
        <v>201.88</v>
      </c>
      <c r="K2850" t="n">
        <v>53.44</v>
      </c>
      <c r="L2850" t="n">
        <v>11.5</v>
      </c>
      <c r="M2850" t="n">
        <v>20</v>
      </c>
      <c r="N2850" t="n">
        <v>41.95</v>
      </c>
      <c r="O2850" t="n">
        <v>25133.09</v>
      </c>
      <c r="P2850" t="n">
        <v>322.11</v>
      </c>
      <c r="Q2850" t="n">
        <v>452.61</v>
      </c>
      <c r="R2850" t="n">
        <v>81.87</v>
      </c>
      <c r="S2850" t="n">
        <v>57.64</v>
      </c>
      <c r="T2850" t="n">
        <v>9964.290000000001</v>
      </c>
      <c r="U2850" t="n">
        <v>0.7</v>
      </c>
      <c r="V2850" t="n">
        <v>0.87</v>
      </c>
      <c r="W2850" t="n">
        <v>6.83</v>
      </c>
      <c r="X2850" t="n">
        <v>0.6</v>
      </c>
      <c r="Y2850" t="n">
        <v>1</v>
      </c>
      <c r="Z2850" t="n">
        <v>10</v>
      </c>
    </row>
    <row r="2851">
      <c r="A2851" t="n">
        <v>43</v>
      </c>
      <c r="B2851" t="n">
        <v>95</v>
      </c>
      <c r="C2851" t="inlineStr">
        <is>
          <t xml:space="preserve">CONCLUIDO	</t>
        </is>
      </c>
      <c r="D2851" t="n">
        <v>3.6309</v>
      </c>
      <c r="E2851" t="n">
        <v>27.54</v>
      </c>
      <c r="F2851" t="n">
        <v>24.29</v>
      </c>
      <c r="G2851" t="n">
        <v>69.40000000000001</v>
      </c>
      <c r="H2851" t="n">
        <v>1.03</v>
      </c>
      <c r="I2851" t="n">
        <v>21</v>
      </c>
      <c r="J2851" t="n">
        <v>202.28</v>
      </c>
      <c r="K2851" t="n">
        <v>53.44</v>
      </c>
      <c r="L2851" t="n">
        <v>11.75</v>
      </c>
      <c r="M2851" t="n">
        <v>19</v>
      </c>
      <c r="N2851" t="n">
        <v>42.09</v>
      </c>
      <c r="O2851" t="n">
        <v>25181.64</v>
      </c>
      <c r="P2851" t="n">
        <v>321.72</v>
      </c>
      <c r="Q2851" t="n">
        <v>452.63</v>
      </c>
      <c r="R2851" t="n">
        <v>80.91</v>
      </c>
      <c r="S2851" t="n">
        <v>57.64</v>
      </c>
      <c r="T2851" t="n">
        <v>9487.030000000001</v>
      </c>
      <c r="U2851" t="n">
        <v>0.71</v>
      </c>
      <c r="V2851" t="n">
        <v>0.87</v>
      </c>
      <c r="W2851" t="n">
        <v>6.82</v>
      </c>
      <c r="X2851" t="n">
        <v>0.57</v>
      </c>
      <c r="Y2851" t="n">
        <v>1</v>
      </c>
      <c r="Z2851" t="n">
        <v>10</v>
      </c>
    </row>
    <row r="2852">
      <c r="A2852" t="n">
        <v>44</v>
      </c>
      <c r="B2852" t="n">
        <v>95</v>
      </c>
      <c r="C2852" t="inlineStr">
        <is>
          <t xml:space="preserve">CONCLUIDO	</t>
        </is>
      </c>
      <c r="D2852" t="n">
        <v>3.6297</v>
      </c>
      <c r="E2852" t="n">
        <v>27.55</v>
      </c>
      <c r="F2852" t="n">
        <v>24.3</v>
      </c>
      <c r="G2852" t="n">
        <v>69.43000000000001</v>
      </c>
      <c r="H2852" t="n">
        <v>1.05</v>
      </c>
      <c r="I2852" t="n">
        <v>21</v>
      </c>
      <c r="J2852" t="n">
        <v>202.67</v>
      </c>
      <c r="K2852" t="n">
        <v>53.44</v>
      </c>
      <c r="L2852" t="n">
        <v>12</v>
      </c>
      <c r="M2852" t="n">
        <v>19</v>
      </c>
      <c r="N2852" t="n">
        <v>42.24</v>
      </c>
      <c r="O2852" t="n">
        <v>25230.25</v>
      </c>
      <c r="P2852" t="n">
        <v>321.44</v>
      </c>
      <c r="Q2852" t="n">
        <v>452.57</v>
      </c>
      <c r="R2852" t="n">
        <v>81.08</v>
      </c>
      <c r="S2852" t="n">
        <v>57.64</v>
      </c>
      <c r="T2852" t="n">
        <v>9574.780000000001</v>
      </c>
      <c r="U2852" t="n">
        <v>0.71</v>
      </c>
      <c r="V2852" t="n">
        <v>0.87</v>
      </c>
      <c r="W2852" t="n">
        <v>6.83</v>
      </c>
      <c r="X2852" t="n">
        <v>0.58</v>
      </c>
      <c r="Y2852" t="n">
        <v>1</v>
      </c>
      <c r="Z2852" t="n">
        <v>10</v>
      </c>
    </row>
    <row r="2853">
      <c r="A2853" t="n">
        <v>45</v>
      </c>
      <c r="B2853" t="n">
        <v>95</v>
      </c>
      <c r="C2853" t="inlineStr">
        <is>
          <t xml:space="preserve">CONCLUIDO	</t>
        </is>
      </c>
      <c r="D2853" t="n">
        <v>3.6368</v>
      </c>
      <c r="E2853" t="n">
        <v>27.5</v>
      </c>
      <c r="F2853" t="n">
        <v>24.28</v>
      </c>
      <c r="G2853" t="n">
        <v>72.84999999999999</v>
      </c>
      <c r="H2853" t="n">
        <v>1.07</v>
      </c>
      <c r="I2853" t="n">
        <v>20</v>
      </c>
      <c r="J2853" t="n">
        <v>203.07</v>
      </c>
      <c r="K2853" t="n">
        <v>53.44</v>
      </c>
      <c r="L2853" t="n">
        <v>12.25</v>
      </c>
      <c r="M2853" t="n">
        <v>18</v>
      </c>
      <c r="N2853" t="n">
        <v>42.38</v>
      </c>
      <c r="O2853" t="n">
        <v>25279.03</v>
      </c>
      <c r="P2853" t="n">
        <v>320.83</v>
      </c>
      <c r="Q2853" t="n">
        <v>452.68</v>
      </c>
      <c r="R2853" t="n">
        <v>80.61</v>
      </c>
      <c r="S2853" t="n">
        <v>57.64</v>
      </c>
      <c r="T2853" t="n">
        <v>9344.32</v>
      </c>
      <c r="U2853" t="n">
        <v>0.72</v>
      </c>
      <c r="V2853" t="n">
        <v>0.87</v>
      </c>
      <c r="W2853" t="n">
        <v>6.83</v>
      </c>
      <c r="X2853" t="n">
        <v>0.5600000000000001</v>
      </c>
      <c r="Y2853" t="n">
        <v>1</v>
      </c>
      <c r="Z2853" t="n">
        <v>10</v>
      </c>
    </row>
    <row r="2854">
      <c r="A2854" t="n">
        <v>46</v>
      </c>
      <c r="B2854" t="n">
        <v>95</v>
      </c>
      <c r="C2854" t="inlineStr">
        <is>
          <t xml:space="preserve">CONCLUIDO	</t>
        </is>
      </c>
      <c r="D2854" t="n">
        <v>3.6375</v>
      </c>
      <c r="E2854" t="n">
        <v>27.49</v>
      </c>
      <c r="F2854" t="n">
        <v>24.28</v>
      </c>
      <c r="G2854" t="n">
        <v>72.83</v>
      </c>
      <c r="H2854" t="n">
        <v>1.09</v>
      </c>
      <c r="I2854" t="n">
        <v>20</v>
      </c>
      <c r="J2854" t="n">
        <v>203.46</v>
      </c>
      <c r="K2854" t="n">
        <v>53.44</v>
      </c>
      <c r="L2854" t="n">
        <v>12.5</v>
      </c>
      <c r="M2854" t="n">
        <v>18</v>
      </c>
      <c r="N2854" t="n">
        <v>42.53</v>
      </c>
      <c r="O2854" t="n">
        <v>25327.74</v>
      </c>
      <c r="P2854" t="n">
        <v>320.85</v>
      </c>
      <c r="Q2854" t="n">
        <v>452.6</v>
      </c>
      <c r="R2854" t="n">
        <v>80.33</v>
      </c>
      <c r="S2854" t="n">
        <v>57.64</v>
      </c>
      <c r="T2854" t="n">
        <v>9205.15</v>
      </c>
      <c r="U2854" t="n">
        <v>0.72</v>
      </c>
      <c r="V2854" t="n">
        <v>0.87</v>
      </c>
      <c r="W2854" t="n">
        <v>6.83</v>
      </c>
      <c r="X2854" t="n">
        <v>0.55</v>
      </c>
      <c r="Y2854" t="n">
        <v>1</v>
      </c>
      <c r="Z2854" t="n">
        <v>10</v>
      </c>
    </row>
    <row r="2855">
      <c r="A2855" t="n">
        <v>47</v>
      </c>
      <c r="B2855" t="n">
        <v>95</v>
      </c>
      <c r="C2855" t="inlineStr">
        <is>
          <t xml:space="preserve">CONCLUIDO	</t>
        </is>
      </c>
      <c r="D2855" t="n">
        <v>3.6446</v>
      </c>
      <c r="E2855" t="n">
        <v>27.44</v>
      </c>
      <c r="F2855" t="n">
        <v>24.26</v>
      </c>
      <c r="G2855" t="n">
        <v>76.62</v>
      </c>
      <c r="H2855" t="n">
        <v>1.11</v>
      </c>
      <c r="I2855" t="n">
        <v>19</v>
      </c>
      <c r="J2855" t="n">
        <v>203.86</v>
      </c>
      <c r="K2855" t="n">
        <v>53.44</v>
      </c>
      <c r="L2855" t="n">
        <v>12.75</v>
      </c>
      <c r="M2855" t="n">
        <v>17</v>
      </c>
      <c r="N2855" t="n">
        <v>42.67</v>
      </c>
      <c r="O2855" t="n">
        <v>25376.49</v>
      </c>
      <c r="P2855" t="n">
        <v>319.6</v>
      </c>
      <c r="Q2855" t="n">
        <v>452.57</v>
      </c>
      <c r="R2855" t="n">
        <v>79.64</v>
      </c>
      <c r="S2855" t="n">
        <v>57.64</v>
      </c>
      <c r="T2855" t="n">
        <v>8861.67</v>
      </c>
      <c r="U2855" t="n">
        <v>0.72</v>
      </c>
      <c r="V2855" t="n">
        <v>0.87</v>
      </c>
      <c r="W2855" t="n">
        <v>6.83</v>
      </c>
      <c r="X2855" t="n">
        <v>0.54</v>
      </c>
      <c r="Y2855" t="n">
        <v>1</v>
      </c>
      <c r="Z2855" t="n">
        <v>10</v>
      </c>
    </row>
    <row r="2856">
      <c r="A2856" t="n">
        <v>48</v>
      </c>
      <c r="B2856" t="n">
        <v>95</v>
      </c>
      <c r="C2856" t="inlineStr">
        <is>
          <t xml:space="preserve">CONCLUIDO	</t>
        </is>
      </c>
      <c r="D2856" t="n">
        <v>3.6481</v>
      </c>
      <c r="E2856" t="n">
        <v>27.41</v>
      </c>
      <c r="F2856" t="n">
        <v>24.24</v>
      </c>
      <c r="G2856" t="n">
        <v>76.53</v>
      </c>
      <c r="H2856" t="n">
        <v>1.13</v>
      </c>
      <c r="I2856" t="n">
        <v>19</v>
      </c>
      <c r="J2856" t="n">
        <v>204.25</v>
      </c>
      <c r="K2856" t="n">
        <v>53.44</v>
      </c>
      <c r="L2856" t="n">
        <v>13</v>
      </c>
      <c r="M2856" t="n">
        <v>17</v>
      </c>
      <c r="N2856" t="n">
        <v>42.82</v>
      </c>
      <c r="O2856" t="n">
        <v>25425.3</v>
      </c>
      <c r="P2856" t="n">
        <v>319.52</v>
      </c>
      <c r="Q2856" t="n">
        <v>452.58</v>
      </c>
      <c r="R2856" t="n">
        <v>79.01000000000001</v>
      </c>
      <c r="S2856" t="n">
        <v>57.64</v>
      </c>
      <c r="T2856" t="n">
        <v>8546.620000000001</v>
      </c>
      <c r="U2856" t="n">
        <v>0.73</v>
      </c>
      <c r="V2856" t="n">
        <v>0.87</v>
      </c>
      <c r="W2856" t="n">
        <v>6.82</v>
      </c>
      <c r="X2856" t="n">
        <v>0.51</v>
      </c>
      <c r="Y2856" t="n">
        <v>1</v>
      </c>
      <c r="Z2856" t="n">
        <v>10</v>
      </c>
    </row>
    <row r="2857">
      <c r="A2857" t="n">
        <v>49</v>
      </c>
      <c r="B2857" t="n">
        <v>95</v>
      </c>
      <c r="C2857" t="inlineStr">
        <is>
          <t xml:space="preserve">CONCLUIDO	</t>
        </is>
      </c>
      <c r="D2857" t="n">
        <v>3.6468</v>
      </c>
      <c r="E2857" t="n">
        <v>27.42</v>
      </c>
      <c r="F2857" t="n">
        <v>24.25</v>
      </c>
      <c r="G2857" t="n">
        <v>76.56</v>
      </c>
      <c r="H2857" t="n">
        <v>1.15</v>
      </c>
      <c r="I2857" t="n">
        <v>19</v>
      </c>
      <c r="J2857" t="n">
        <v>204.65</v>
      </c>
      <c r="K2857" t="n">
        <v>53.44</v>
      </c>
      <c r="L2857" t="n">
        <v>13.25</v>
      </c>
      <c r="M2857" t="n">
        <v>17</v>
      </c>
      <c r="N2857" t="n">
        <v>42.96</v>
      </c>
      <c r="O2857" t="n">
        <v>25474.16</v>
      </c>
      <c r="P2857" t="n">
        <v>319.38</v>
      </c>
      <c r="Q2857" t="n">
        <v>452.62</v>
      </c>
      <c r="R2857" t="n">
        <v>79.25</v>
      </c>
      <c r="S2857" t="n">
        <v>57.64</v>
      </c>
      <c r="T2857" t="n">
        <v>8667.41</v>
      </c>
      <c r="U2857" t="n">
        <v>0.73</v>
      </c>
      <c r="V2857" t="n">
        <v>0.87</v>
      </c>
      <c r="W2857" t="n">
        <v>6.83</v>
      </c>
      <c r="X2857" t="n">
        <v>0.52</v>
      </c>
      <c r="Y2857" t="n">
        <v>1</v>
      </c>
      <c r="Z2857" t="n">
        <v>10</v>
      </c>
    </row>
    <row r="2858">
      <c r="A2858" t="n">
        <v>50</v>
      </c>
      <c r="B2858" t="n">
        <v>95</v>
      </c>
      <c r="C2858" t="inlineStr">
        <is>
          <t xml:space="preserve">CONCLUIDO	</t>
        </is>
      </c>
      <c r="D2858" t="n">
        <v>3.6586</v>
      </c>
      <c r="E2858" t="n">
        <v>27.33</v>
      </c>
      <c r="F2858" t="n">
        <v>24.19</v>
      </c>
      <c r="G2858" t="n">
        <v>80.65000000000001</v>
      </c>
      <c r="H2858" t="n">
        <v>1.17</v>
      </c>
      <c r="I2858" t="n">
        <v>18</v>
      </c>
      <c r="J2858" t="n">
        <v>205.05</v>
      </c>
      <c r="K2858" t="n">
        <v>53.44</v>
      </c>
      <c r="L2858" t="n">
        <v>13.5</v>
      </c>
      <c r="M2858" t="n">
        <v>16</v>
      </c>
      <c r="N2858" t="n">
        <v>43.11</v>
      </c>
      <c r="O2858" t="n">
        <v>25523.06</v>
      </c>
      <c r="P2858" t="n">
        <v>318.47</v>
      </c>
      <c r="Q2858" t="n">
        <v>452.6</v>
      </c>
      <c r="R2858" t="n">
        <v>77.65000000000001</v>
      </c>
      <c r="S2858" t="n">
        <v>57.64</v>
      </c>
      <c r="T2858" t="n">
        <v>7874.36</v>
      </c>
      <c r="U2858" t="n">
        <v>0.74</v>
      </c>
      <c r="V2858" t="n">
        <v>0.88</v>
      </c>
      <c r="W2858" t="n">
        <v>6.82</v>
      </c>
      <c r="X2858" t="n">
        <v>0.47</v>
      </c>
      <c r="Y2858" t="n">
        <v>1</v>
      </c>
      <c r="Z2858" t="n">
        <v>10</v>
      </c>
    </row>
    <row r="2859">
      <c r="A2859" t="n">
        <v>51</v>
      </c>
      <c r="B2859" t="n">
        <v>95</v>
      </c>
      <c r="C2859" t="inlineStr">
        <is>
          <t xml:space="preserve">CONCLUIDO	</t>
        </is>
      </c>
      <c r="D2859" t="n">
        <v>3.655</v>
      </c>
      <c r="E2859" t="n">
        <v>27.36</v>
      </c>
      <c r="F2859" t="n">
        <v>24.22</v>
      </c>
      <c r="G2859" t="n">
        <v>80.73999999999999</v>
      </c>
      <c r="H2859" t="n">
        <v>1.19</v>
      </c>
      <c r="I2859" t="n">
        <v>18</v>
      </c>
      <c r="J2859" t="n">
        <v>205.44</v>
      </c>
      <c r="K2859" t="n">
        <v>53.44</v>
      </c>
      <c r="L2859" t="n">
        <v>13.75</v>
      </c>
      <c r="M2859" t="n">
        <v>16</v>
      </c>
      <c r="N2859" t="n">
        <v>43.26</v>
      </c>
      <c r="O2859" t="n">
        <v>25572.02</v>
      </c>
      <c r="P2859" t="n">
        <v>319.03</v>
      </c>
      <c r="Q2859" t="n">
        <v>452.56</v>
      </c>
      <c r="R2859" t="n">
        <v>78.64</v>
      </c>
      <c r="S2859" t="n">
        <v>57.64</v>
      </c>
      <c r="T2859" t="n">
        <v>8367.709999999999</v>
      </c>
      <c r="U2859" t="n">
        <v>0.73</v>
      </c>
      <c r="V2859" t="n">
        <v>0.88</v>
      </c>
      <c r="W2859" t="n">
        <v>6.82</v>
      </c>
      <c r="X2859" t="n">
        <v>0.5</v>
      </c>
      <c r="Y2859" t="n">
        <v>1</v>
      </c>
      <c r="Z2859" t="n">
        <v>10</v>
      </c>
    </row>
    <row r="2860">
      <c r="A2860" t="n">
        <v>52</v>
      </c>
      <c r="B2860" t="n">
        <v>95</v>
      </c>
      <c r="C2860" t="inlineStr">
        <is>
          <t xml:space="preserve">CONCLUIDO	</t>
        </is>
      </c>
      <c r="D2860" t="n">
        <v>3.658</v>
      </c>
      <c r="E2860" t="n">
        <v>27.34</v>
      </c>
      <c r="F2860" t="n">
        <v>24.2</v>
      </c>
      <c r="G2860" t="n">
        <v>80.66</v>
      </c>
      <c r="H2860" t="n">
        <v>1.21</v>
      </c>
      <c r="I2860" t="n">
        <v>18</v>
      </c>
      <c r="J2860" t="n">
        <v>205.84</v>
      </c>
      <c r="K2860" t="n">
        <v>53.44</v>
      </c>
      <c r="L2860" t="n">
        <v>14</v>
      </c>
      <c r="M2860" t="n">
        <v>16</v>
      </c>
      <c r="N2860" t="n">
        <v>43.4</v>
      </c>
      <c r="O2860" t="n">
        <v>25621.03</v>
      </c>
      <c r="P2860" t="n">
        <v>318.08</v>
      </c>
      <c r="Q2860" t="n">
        <v>452.59</v>
      </c>
      <c r="R2860" t="n">
        <v>77.76000000000001</v>
      </c>
      <c r="S2860" t="n">
        <v>57.64</v>
      </c>
      <c r="T2860" t="n">
        <v>7928.76</v>
      </c>
      <c r="U2860" t="n">
        <v>0.74</v>
      </c>
      <c r="V2860" t="n">
        <v>0.88</v>
      </c>
      <c r="W2860" t="n">
        <v>6.82</v>
      </c>
      <c r="X2860" t="n">
        <v>0.47</v>
      </c>
      <c r="Y2860" t="n">
        <v>1</v>
      </c>
      <c r="Z2860" t="n">
        <v>10</v>
      </c>
    </row>
    <row r="2861">
      <c r="A2861" t="n">
        <v>53</v>
      </c>
      <c r="B2861" t="n">
        <v>95</v>
      </c>
      <c r="C2861" t="inlineStr">
        <is>
          <t xml:space="preserve">CONCLUIDO	</t>
        </is>
      </c>
      <c r="D2861" t="n">
        <v>3.6657</v>
      </c>
      <c r="E2861" t="n">
        <v>27.28</v>
      </c>
      <c r="F2861" t="n">
        <v>24.18</v>
      </c>
      <c r="G2861" t="n">
        <v>85.34</v>
      </c>
      <c r="H2861" t="n">
        <v>1.23</v>
      </c>
      <c r="I2861" t="n">
        <v>17</v>
      </c>
      <c r="J2861" t="n">
        <v>206.24</v>
      </c>
      <c r="K2861" t="n">
        <v>53.44</v>
      </c>
      <c r="L2861" t="n">
        <v>14.25</v>
      </c>
      <c r="M2861" t="n">
        <v>15</v>
      </c>
      <c r="N2861" t="n">
        <v>43.55</v>
      </c>
      <c r="O2861" t="n">
        <v>25670.09</v>
      </c>
      <c r="P2861" t="n">
        <v>317.03</v>
      </c>
      <c r="Q2861" t="n">
        <v>452.56</v>
      </c>
      <c r="R2861" t="n">
        <v>76.91</v>
      </c>
      <c r="S2861" t="n">
        <v>57.64</v>
      </c>
      <c r="T2861" t="n">
        <v>7506.31</v>
      </c>
      <c r="U2861" t="n">
        <v>0.75</v>
      </c>
      <c r="V2861" t="n">
        <v>0.88</v>
      </c>
      <c r="W2861" t="n">
        <v>6.83</v>
      </c>
      <c r="X2861" t="n">
        <v>0.45</v>
      </c>
      <c r="Y2861" t="n">
        <v>1</v>
      </c>
      <c r="Z2861" t="n">
        <v>10</v>
      </c>
    </row>
    <row r="2862">
      <c r="A2862" t="n">
        <v>54</v>
      </c>
      <c r="B2862" t="n">
        <v>95</v>
      </c>
      <c r="C2862" t="inlineStr">
        <is>
          <t xml:space="preserve">CONCLUIDO	</t>
        </is>
      </c>
      <c r="D2862" t="n">
        <v>3.665</v>
      </c>
      <c r="E2862" t="n">
        <v>27.29</v>
      </c>
      <c r="F2862" t="n">
        <v>24.18</v>
      </c>
      <c r="G2862" t="n">
        <v>85.34999999999999</v>
      </c>
      <c r="H2862" t="n">
        <v>1.25</v>
      </c>
      <c r="I2862" t="n">
        <v>17</v>
      </c>
      <c r="J2862" t="n">
        <v>206.64</v>
      </c>
      <c r="K2862" t="n">
        <v>53.44</v>
      </c>
      <c r="L2862" t="n">
        <v>14.5</v>
      </c>
      <c r="M2862" t="n">
        <v>15</v>
      </c>
      <c r="N2862" t="n">
        <v>43.7</v>
      </c>
      <c r="O2862" t="n">
        <v>25719.19</v>
      </c>
      <c r="P2862" t="n">
        <v>317.48</v>
      </c>
      <c r="Q2862" t="n">
        <v>452.59</v>
      </c>
      <c r="R2862" t="n">
        <v>77.2</v>
      </c>
      <c r="S2862" t="n">
        <v>57.64</v>
      </c>
      <c r="T2862" t="n">
        <v>7654.72</v>
      </c>
      <c r="U2862" t="n">
        <v>0.75</v>
      </c>
      <c r="V2862" t="n">
        <v>0.88</v>
      </c>
      <c r="W2862" t="n">
        <v>6.82</v>
      </c>
      <c r="X2862" t="n">
        <v>0.46</v>
      </c>
      <c r="Y2862" t="n">
        <v>1</v>
      </c>
      <c r="Z2862" t="n">
        <v>10</v>
      </c>
    </row>
    <row r="2863">
      <c r="A2863" t="n">
        <v>55</v>
      </c>
      <c r="B2863" t="n">
        <v>95</v>
      </c>
      <c r="C2863" t="inlineStr">
        <is>
          <t xml:space="preserve">CONCLUIDO	</t>
        </is>
      </c>
      <c r="D2863" t="n">
        <v>3.6663</v>
      </c>
      <c r="E2863" t="n">
        <v>27.28</v>
      </c>
      <c r="F2863" t="n">
        <v>24.17</v>
      </c>
      <c r="G2863" t="n">
        <v>85.31999999999999</v>
      </c>
      <c r="H2863" t="n">
        <v>1.27</v>
      </c>
      <c r="I2863" t="n">
        <v>17</v>
      </c>
      <c r="J2863" t="n">
        <v>207.03</v>
      </c>
      <c r="K2863" t="n">
        <v>53.44</v>
      </c>
      <c r="L2863" t="n">
        <v>14.75</v>
      </c>
      <c r="M2863" t="n">
        <v>15</v>
      </c>
      <c r="N2863" t="n">
        <v>43.85</v>
      </c>
      <c r="O2863" t="n">
        <v>25768.35</v>
      </c>
      <c r="P2863" t="n">
        <v>317.51</v>
      </c>
      <c r="Q2863" t="n">
        <v>452.57</v>
      </c>
      <c r="R2863" t="n">
        <v>76.84999999999999</v>
      </c>
      <c r="S2863" t="n">
        <v>57.64</v>
      </c>
      <c r="T2863" t="n">
        <v>7476</v>
      </c>
      <c r="U2863" t="n">
        <v>0.75</v>
      </c>
      <c r="V2863" t="n">
        <v>0.88</v>
      </c>
      <c r="W2863" t="n">
        <v>6.83</v>
      </c>
      <c r="X2863" t="n">
        <v>0.45</v>
      </c>
      <c r="Y2863" t="n">
        <v>1</v>
      </c>
      <c r="Z2863" t="n">
        <v>10</v>
      </c>
    </row>
    <row r="2864">
      <c r="A2864" t="n">
        <v>56</v>
      </c>
      <c r="B2864" t="n">
        <v>95</v>
      </c>
      <c r="C2864" t="inlineStr">
        <is>
          <t xml:space="preserve">CONCLUIDO	</t>
        </is>
      </c>
      <c r="D2864" t="n">
        <v>3.6636</v>
      </c>
      <c r="E2864" t="n">
        <v>27.3</v>
      </c>
      <c r="F2864" t="n">
        <v>24.19</v>
      </c>
      <c r="G2864" t="n">
        <v>85.39</v>
      </c>
      <c r="H2864" t="n">
        <v>1.28</v>
      </c>
      <c r="I2864" t="n">
        <v>17</v>
      </c>
      <c r="J2864" t="n">
        <v>207.43</v>
      </c>
      <c r="K2864" t="n">
        <v>53.44</v>
      </c>
      <c r="L2864" t="n">
        <v>15</v>
      </c>
      <c r="M2864" t="n">
        <v>15</v>
      </c>
      <c r="N2864" t="n">
        <v>44</v>
      </c>
      <c r="O2864" t="n">
        <v>25817.56</v>
      </c>
      <c r="P2864" t="n">
        <v>317.16</v>
      </c>
      <c r="Q2864" t="n">
        <v>452.58</v>
      </c>
      <c r="R2864" t="n">
        <v>77.42</v>
      </c>
      <c r="S2864" t="n">
        <v>57.64</v>
      </c>
      <c r="T2864" t="n">
        <v>7765.31</v>
      </c>
      <c r="U2864" t="n">
        <v>0.74</v>
      </c>
      <c r="V2864" t="n">
        <v>0.88</v>
      </c>
      <c r="W2864" t="n">
        <v>6.83</v>
      </c>
      <c r="X2864" t="n">
        <v>0.47</v>
      </c>
      <c r="Y2864" t="n">
        <v>1</v>
      </c>
      <c r="Z2864" t="n">
        <v>10</v>
      </c>
    </row>
    <row r="2865">
      <c r="A2865" t="n">
        <v>57</v>
      </c>
      <c r="B2865" t="n">
        <v>95</v>
      </c>
      <c r="C2865" t="inlineStr">
        <is>
          <t xml:space="preserve">CONCLUIDO	</t>
        </is>
      </c>
      <c r="D2865" t="n">
        <v>3.6749</v>
      </c>
      <c r="E2865" t="n">
        <v>27.21</v>
      </c>
      <c r="F2865" t="n">
        <v>24.15</v>
      </c>
      <c r="G2865" t="n">
        <v>90.55</v>
      </c>
      <c r="H2865" t="n">
        <v>1.3</v>
      </c>
      <c r="I2865" t="n">
        <v>16</v>
      </c>
      <c r="J2865" t="n">
        <v>207.83</v>
      </c>
      <c r="K2865" t="n">
        <v>53.44</v>
      </c>
      <c r="L2865" t="n">
        <v>15.25</v>
      </c>
      <c r="M2865" t="n">
        <v>14</v>
      </c>
      <c r="N2865" t="n">
        <v>44.15</v>
      </c>
      <c r="O2865" t="n">
        <v>25866.82</v>
      </c>
      <c r="P2865" t="n">
        <v>316.25</v>
      </c>
      <c r="Q2865" t="n">
        <v>452.64</v>
      </c>
      <c r="R2865" t="n">
        <v>76.22</v>
      </c>
      <c r="S2865" t="n">
        <v>57.64</v>
      </c>
      <c r="T2865" t="n">
        <v>7168.41</v>
      </c>
      <c r="U2865" t="n">
        <v>0.76</v>
      </c>
      <c r="V2865" t="n">
        <v>0.88</v>
      </c>
      <c r="W2865" t="n">
        <v>6.82</v>
      </c>
      <c r="X2865" t="n">
        <v>0.42</v>
      </c>
      <c r="Y2865" t="n">
        <v>1</v>
      </c>
      <c r="Z2865" t="n">
        <v>10</v>
      </c>
    </row>
    <row r="2866">
      <c r="A2866" t="n">
        <v>58</v>
      </c>
      <c r="B2866" t="n">
        <v>95</v>
      </c>
      <c r="C2866" t="inlineStr">
        <is>
          <t xml:space="preserve">CONCLUIDO	</t>
        </is>
      </c>
      <c r="D2866" t="n">
        <v>3.6746</v>
      </c>
      <c r="E2866" t="n">
        <v>27.21</v>
      </c>
      <c r="F2866" t="n">
        <v>24.15</v>
      </c>
      <c r="G2866" t="n">
        <v>90.56</v>
      </c>
      <c r="H2866" t="n">
        <v>1.32</v>
      </c>
      <c r="I2866" t="n">
        <v>16</v>
      </c>
      <c r="J2866" t="n">
        <v>208.23</v>
      </c>
      <c r="K2866" t="n">
        <v>53.44</v>
      </c>
      <c r="L2866" t="n">
        <v>15.5</v>
      </c>
      <c r="M2866" t="n">
        <v>14</v>
      </c>
      <c r="N2866" t="n">
        <v>44.3</v>
      </c>
      <c r="O2866" t="n">
        <v>25916.13</v>
      </c>
      <c r="P2866" t="n">
        <v>316.06</v>
      </c>
      <c r="Q2866" t="n">
        <v>452.59</v>
      </c>
      <c r="R2866" t="n">
        <v>76.26000000000001</v>
      </c>
      <c r="S2866" t="n">
        <v>57.64</v>
      </c>
      <c r="T2866" t="n">
        <v>7188.04</v>
      </c>
      <c r="U2866" t="n">
        <v>0.76</v>
      </c>
      <c r="V2866" t="n">
        <v>0.88</v>
      </c>
      <c r="W2866" t="n">
        <v>6.82</v>
      </c>
      <c r="X2866" t="n">
        <v>0.43</v>
      </c>
      <c r="Y2866" t="n">
        <v>1</v>
      </c>
      <c r="Z2866" t="n">
        <v>10</v>
      </c>
    </row>
    <row r="2867">
      <c r="A2867" t="n">
        <v>59</v>
      </c>
      <c r="B2867" t="n">
        <v>95</v>
      </c>
      <c r="C2867" t="inlineStr">
        <is>
          <t xml:space="preserve">CONCLUIDO	</t>
        </is>
      </c>
      <c r="D2867" t="n">
        <v>3.6722</v>
      </c>
      <c r="E2867" t="n">
        <v>27.23</v>
      </c>
      <c r="F2867" t="n">
        <v>24.17</v>
      </c>
      <c r="G2867" t="n">
        <v>90.63</v>
      </c>
      <c r="H2867" t="n">
        <v>1.34</v>
      </c>
      <c r="I2867" t="n">
        <v>16</v>
      </c>
      <c r="J2867" t="n">
        <v>208.63</v>
      </c>
      <c r="K2867" t="n">
        <v>53.44</v>
      </c>
      <c r="L2867" t="n">
        <v>15.75</v>
      </c>
      <c r="M2867" t="n">
        <v>14</v>
      </c>
      <c r="N2867" t="n">
        <v>44.45</v>
      </c>
      <c r="O2867" t="n">
        <v>25965.5</v>
      </c>
      <c r="P2867" t="n">
        <v>316.31</v>
      </c>
      <c r="Q2867" t="n">
        <v>452.61</v>
      </c>
      <c r="R2867" t="n">
        <v>76.7</v>
      </c>
      <c r="S2867" t="n">
        <v>57.64</v>
      </c>
      <c r="T2867" t="n">
        <v>7405.95</v>
      </c>
      <c r="U2867" t="n">
        <v>0.75</v>
      </c>
      <c r="V2867" t="n">
        <v>0.88</v>
      </c>
      <c r="W2867" t="n">
        <v>6.82</v>
      </c>
      <c r="X2867" t="n">
        <v>0.44</v>
      </c>
      <c r="Y2867" t="n">
        <v>1</v>
      </c>
      <c r="Z2867" t="n">
        <v>10</v>
      </c>
    </row>
    <row r="2868">
      <c r="A2868" t="n">
        <v>60</v>
      </c>
      <c r="B2868" t="n">
        <v>95</v>
      </c>
      <c r="C2868" t="inlineStr">
        <is>
          <t xml:space="preserve">CONCLUIDO	</t>
        </is>
      </c>
      <c r="D2868" t="n">
        <v>3.6728</v>
      </c>
      <c r="E2868" t="n">
        <v>27.23</v>
      </c>
      <c r="F2868" t="n">
        <v>24.16</v>
      </c>
      <c r="G2868" t="n">
        <v>90.61</v>
      </c>
      <c r="H2868" t="n">
        <v>1.36</v>
      </c>
      <c r="I2868" t="n">
        <v>16</v>
      </c>
      <c r="J2868" t="n">
        <v>209.03</v>
      </c>
      <c r="K2868" t="n">
        <v>53.44</v>
      </c>
      <c r="L2868" t="n">
        <v>16</v>
      </c>
      <c r="M2868" t="n">
        <v>14</v>
      </c>
      <c r="N2868" t="n">
        <v>44.6</v>
      </c>
      <c r="O2868" t="n">
        <v>26014.91</v>
      </c>
      <c r="P2868" t="n">
        <v>315.72</v>
      </c>
      <c r="Q2868" t="n">
        <v>452.61</v>
      </c>
      <c r="R2868" t="n">
        <v>76.53</v>
      </c>
      <c r="S2868" t="n">
        <v>57.64</v>
      </c>
      <c r="T2868" t="n">
        <v>7324.47</v>
      </c>
      <c r="U2868" t="n">
        <v>0.75</v>
      </c>
      <c r="V2868" t="n">
        <v>0.88</v>
      </c>
      <c r="W2868" t="n">
        <v>6.82</v>
      </c>
      <c r="X2868" t="n">
        <v>0.44</v>
      </c>
      <c r="Y2868" t="n">
        <v>1</v>
      </c>
      <c r="Z2868" t="n">
        <v>10</v>
      </c>
    </row>
    <row r="2869">
      <c r="A2869" t="n">
        <v>61</v>
      </c>
      <c r="B2869" t="n">
        <v>95</v>
      </c>
      <c r="C2869" t="inlineStr">
        <is>
          <t xml:space="preserve">CONCLUIDO	</t>
        </is>
      </c>
      <c r="D2869" t="n">
        <v>3.6845</v>
      </c>
      <c r="E2869" t="n">
        <v>27.14</v>
      </c>
      <c r="F2869" t="n">
        <v>24.11</v>
      </c>
      <c r="G2869" t="n">
        <v>96.45</v>
      </c>
      <c r="H2869" t="n">
        <v>1.38</v>
      </c>
      <c r="I2869" t="n">
        <v>15</v>
      </c>
      <c r="J2869" t="n">
        <v>209.43</v>
      </c>
      <c r="K2869" t="n">
        <v>53.44</v>
      </c>
      <c r="L2869" t="n">
        <v>16.25</v>
      </c>
      <c r="M2869" t="n">
        <v>13</v>
      </c>
      <c r="N2869" t="n">
        <v>44.75</v>
      </c>
      <c r="O2869" t="n">
        <v>26064.38</v>
      </c>
      <c r="P2869" t="n">
        <v>314.64</v>
      </c>
      <c r="Q2869" t="n">
        <v>452.56</v>
      </c>
      <c r="R2869" t="n">
        <v>74.97</v>
      </c>
      <c r="S2869" t="n">
        <v>57.64</v>
      </c>
      <c r="T2869" t="n">
        <v>6547.83</v>
      </c>
      <c r="U2869" t="n">
        <v>0.77</v>
      </c>
      <c r="V2869" t="n">
        <v>0.88</v>
      </c>
      <c r="W2869" t="n">
        <v>6.82</v>
      </c>
      <c r="X2869" t="n">
        <v>0.39</v>
      </c>
      <c r="Y2869" t="n">
        <v>1</v>
      </c>
      <c r="Z2869" t="n">
        <v>10</v>
      </c>
    </row>
    <row r="2870">
      <c r="A2870" t="n">
        <v>62</v>
      </c>
      <c r="B2870" t="n">
        <v>95</v>
      </c>
      <c r="C2870" t="inlineStr">
        <is>
          <t xml:space="preserve">CONCLUIDO	</t>
        </is>
      </c>
      <c r="D2870" t="n">
        <v>3.6821</v>
      </c>
      <c r="E2870" t="n">
        <v>27.16</v>
      </c>
      <c r="F2870" t="n">
        <v>24.13</v>
      </c>
      <c r="G2870" t="n">
        <v>96.52</v>
      </c>
      <c r="H2870" t="n">
        <v>1.4</v>
      </c>
      <c r="I2870" t="n">
        <v>15</v>
      </c>
      <c r="J2870" t="n">
        <v>209.84</v>
      </c>
      <c r="K2870" t="n">
        <v>53.44</v>
      </c>
      <c r="L2870" t="n">
        <v>16.5</v>
      </c>
      <c r="M2870" t="n">
        <v>13</v>
      </c>
      <c r="N2870" t="n">
        <v>44.9</v>
      </c>
      <c r="O2870" t="n">
        <v>26113.9</v>
      </c>
      <c r="P2870" t="n">
        <v>314.76</v>
      </c>
      <c r="Q2870" t="n">
        <v>452.63</v>
      </c>
      <c r="R2870" t="n">
        <v>75.61</v>
      </c>
      <c r="S2870" t="n">
        <v>57.64</v>
      </c>
      <c r="T2870" t="n">
        <v>6866.88</v>
      </c>
      <c r="U2870" t="n">
        <v>0.76</v>
      </c>
      <c r="V2870" t="n">
        <v>0.88</v>
      </c>
      <c r="W2870" t="n">
        <v>6.82</v>
      </c>
      <c r="X2870" t="n">
        <v>0.41</v>
      </c>
      <c r="Y2870" t="n">
        <v>1</v>
      </c>
      <c r="Z2870" t="n">
        <v>10</v>
      </c>
    </row>
    <row r="2871">
      <c r="A2871" t="n">
        <v>63</v>
      </c>
      <c r="B2871" t="n">
        <v>95</v>
      </c>
      <c r="C2871" t="inlineStr">
        <is>
          <t xml:space="preserve">CONCLUIDO	</t>
        </is>
      </c>
      <c r="D2871" t="n">
        <v>3.6832</v>
      </c>
      <c r="E2871" t="n">
        <v>27.15</v>
      </c>
      <c r="F2871" t="n">
        <v>24.12</v>
      </c>
      <c r="G2871" t="n">
        <v>96.48999999999999</v>
      </c>
      <c r="H2871" t="n">
        <v>1.42</v>
      </c>
      <c r="I2871" t="n">
        <v>15</v>
      </c>
      <c r="J2871" t="n">
        <v>210.24</v>
      </c>
      <c r="K2871" t="n">
        <v>53.44</v>
      </c>
      <c r="L2871" t="n">
        <v>16.75</v>
      </c>
      <c r="M2871" t="n">
        <v>13</v>
      </c>
      <c r="N2871" t="n">
        <v>45.05</v>
      </c>
      <c r="O2871" t="n">
        <v>26163.47</v>
      </c>
      <c r="P2871" t="n">
        <v>314.34</v>
      </c>
      <c r="Q2871" t="n">
        <v>452.57</v>
      </c>
      <c r="R2871" t="n">
        <v>75.31</v>
      </c>
      <c r="S2871" t="n">
        <v>57.64</v>
      </c>
      <c r="T2871" t="n">
        <v>6717.38</v>
      </c>
      <c r="U2871" t="n">
        <v>0.77</v>
      </c>
      <c r="V2871" t="n">
        <v>0.88</v>
      </c>
      <c r="W2871" t="n">
        <v>6.82</v>
      </c>
      <c r="X2871" t="n">
        <v>0.4</v>
      </c>
      <c r="Y2871" t="n">
        <v>1</v>
      </c>
      <c r="Z2871" t="n">
        <v>10</v>
      </c>
    </row>
    <row r="2872">
      <c r="A2872" t="n">
        <v>64</v>
      </c>
      <c r="B2872" t="n">
        <v>95</v>
      </c>
      <c r="C2872" t="inlineStr">
        <is>
          <t xml:space="preserve">CONCLUIDO	</t>
        </is>
      </c>
      <c r="D2872" t="n">
        <v>3.6844</v>
      </c>
      <c r="E2872" t="n">
        <v>27.14</v>
      </c>
      <c r="F2872" t="n">
        <v>24.11</v>
      </c>
      <c r="G2872" t="n">
        <v>96.45999999999999</v>
      </c>
      <c r="H2872" t="n">
        <v>1.43</v>
      </c>
      <c r="I2872" t="n">
        <v>15</v>
      </c>
      <c r="J2872" t="n">
        <v>210.64</v>
      </c>
      <c r="K2872" t="n">
        <v>53.44</v>
      </c>
      <c r="L2872" t="n">
        <v>17</v>
      </c>
      <c r="M2872" t="n">
        <v>13</v>
      </c>
      <c r="N2872" t="n">
        <v>45.21</v>
      </c>
      <c r="O2872" t="n">
        <v>26213.09</v>
      </c>
      <c r="P2872" t="n">
        <v>313.89</v>
      </c>
      <c r="Q2872" t="n">
        <v>452.62</v>
      </c>
      <c r="R2872" t="n">
        <v>75.05</v>
      </c>
      <c r="S2872" t="n">
        <v>57.64</v>
      </c>
      <c r="T2872" t="n">
        <v>6586.34</v>
      </c>
      <c r="U2872" t="n">
        <v>0.77</v>
      </c>
      <c r="V2872" t="n">
        <v>0.88</v>
      </c>
      <c r="W2872" t="n">
        <v>6.82</v>
      </c>
      <c r="X2872" t="n">
        <v>0.39</v>
      </c>
      <c r="Y2872" t="n">
        <v>1</v>
      </c>
      <c r="Z2872" t="n">
        <v>10</v>
      </c>
    </row>
    <row r="2873">
      <c r="A2873" t="n">
        <v>65</v>
      </c>
      <c r="B2873" t="n">
        <v>95</v>
      </c>
      <c r="C2873" t="inlineStr">
        <is>
          <t xml:space="preserve">CONCLUIDO	</t>
        </is>
      </c>
      <c r="D2873" t="n">
        <v>3.6925</v>
      </c>
      <c r="E2873" t="n">
        <v>27.08</v>
      </c>
      <c r="F2873" t="n">
        <v>24.09</v>
      </c>
      <c r="G2873" t="n">
        <v>103.25</v>
      </c>
      <c r="H2873" t="n">
        <v>1.45</v>
      </c>
      <c r="I2873" t="n">
        <v>14</v>
      </c>
      <c r="J2873" t="n">
        <v>211.04</v>
      </c>
      <c r="K2873" t="n">
        <v>53.44</v>
      </c>
      <c r="L2873" t="n">
        <v>17.25</v>
      </c>
      <c r="M2873" t="n">
        <v>12</v>
      </c>
      <c r="N2873" t="n">
        <v>45.36</v>
      </c>
      <c r="O2873" t="n">
        <v>26262.77</v>
      </c>
      <c r="P2873" t="n">
        <v>313.23</v>
      </c>
      <c r="Q2873" t="n">
        <v>452.61</v>
      </c>
      <c r="R2873" t="n">
        <v>74.34</v>
      </c>
      <c r="S2873" t="n">
        <v>57.64</v>
      </c>
      <c r="T2873" t="n">
        <v>6240.18</v>
      </c>
      <c r="U2873" t="n">
        <v>0.78</v>
      </c>
      <c r="V2873" t="n">
        <v>0.88</v>
      </c>
      <c r="W2873" t="n">
        <v>6.82</v>
      </c>
      <c r="X2873" t="n">
        <v>0.37</v>
      </c>
      <c r="Y2873" t="n">
        <v>1</v>
      </c>
      <c r="Z2873" t="n">
        <v>10</v>
      </c>
    </row>
    <row r="2874">
      <c r="A2874" t="n">
        <v>66</v>
      </c>
      <c r="B2874" t="n">
        <v>95</v>
      </c>
      <c r="C2874" t="inlineStr">
        <is>
          <t xml:space="preserve">CONCLUIDO	</t>
        </is>
      </c>
      <c r="D2874" t="n">
        <v>3.6908</v>
      </c>
      <c r="E2874" t="n">
        <v>27.09</v>
      </c>
      <c r="F2874" t="n">
        <v>24.11</v>
      </c>
      <c r="G2874" t="n">
        <v>103.31</v>
      </c>
      <c r="H2874" t="n">
        <v>1.47</v>
      </c>
      <c r="I2874" t="n">
        <v>14</v>
      </c>
      <c r="J2874" t="n">
        <v>211.45</v>
      </c>
      <c r="K2874" t="n">
        <v>53.44</v>
      </c>
      <c r="L2874" t="n">
        <v>17.5</v>
      </c>
      <c r="M2874" t="n">
        <v>12</v>
      </c>
      <c r="N2874" t="n">
        <v>45.51</v>
      </c>
      <c r="O2874" t="n">
        <v>26312.5</v>
      </c>
      <c r="P2874" t="n">
        <v>314.02</v>
      </c>
      <c r="Q2874" t="n">
        <v>452.65</v>
      </c>
      <c r="R2874" t="n">
        <v>74.65000000000001</v>
      </c>
      <c r="S2874" t="n">
        <v>57.64</v>
      </c>
      <c r="T2874" t="n">
        <v>6392.86</v>
      </c>
      <c r="U2874" t="n">
        <v>0.77</v>
      </c>
      <c r="V2874" t="n">
        <v>0.88</v>
      </c>
      <c r="W2874" t="n">
        <v>6.82</v>
      </c>
      <c r="X2874" t="n">
        <v>0.38</v>
      </c>
      <c r="Y2874" t="n">
        <v>1</v>
      </c>
      <c r="Z2874" t="n">
        <v>10</v>
      </c>
    </row>
    <row r="2875">
      <c r="A2875" t="n">
        <v>67</v>
      </c>
      <c r="B2875" t="n">
        <v>95</v>
      </c>
      <c r="C2875" t="inlineStr">
        <is>
          <t xml:space="preserve">CONCLUIDO	</t>
        </is>
      </c>
      <c r="D2875" t="n">
        <v>3.6923</v>
      </c>
      <c r="E2875" t="n">
        <v>27.08</v>
      </c>
      <c r="F2875" t="n">
        <v>24.09</v>
      </c>
      <c r="G2875" t="n">
        <v>103.26</v>
      </c>
      <c r="H2875" t="n">
        <v>1.49</v>
      </c>
      <c r="I2875" t="n">
        <v>14</v>
      </c>
      <c r="J2875" t="n">
        <v>211.85</v>
      </c>
      <c r="K2875" t="n">
        <v>53.44</v>
      </c>
      <c r="L2875" t="n">
        <v>17.75</v>
      </c>
      <c r="M2875" t="n">
        <v>12</v>
      </c>
      <c r="N2875" t="n">
        <v>45.67</v>
      </c>
      <c r="O2875" t="n">
        <v>26362.28</v>
      </c>
      <c r="P2875" t="n">
        <v>313.72</v>
      </c>
      <c r="Q2875" t="n">
        <v>452.6</v>
      </c>
      <c r="R2875" t="n">
        <v>74.17</v>
      </c>
      <c r="S2875" t="n">
        <v>57.64</v>
      </c>
      <c r="T2875" t="n">
        <v>6154.1</v>
      </c>
      <c r="U2875" t="n">
        <v>0.78</v>
      </c>
      <c r="V2875" t="n">
        <v>0.88</v>
      </c>
      <c r="W2875" t="n">
        <v>6.82</v>
      </c>
      <c r="X2875" t="n">
        <v>0.37</v>
      </c>
      <c r="Y2875" t="n">
        <v>1</v>
      </c>
      <c r="Z2875" t="n">
        <v>10</v>
      </c>
    </row>
    <row r="2876">
      <c r="A2876" t="n">
        <v>68</v>
      </c>
      <c r="B2876" t="n">
        <v>95</v>
      </c>
      <c r="C2876" t="inlineStr">
        <is>
          <t xml:space="preserve">CONCLUIDO	</t>
        </is>
      </c>
      <c r="D2876" t="n">
        <v>3.6925</v>
      </c>
      <c r="E2876" t="n">
        <v>27.08</v>
      </c>
      <c r="F2876" t="n">
        <v>24.09</v>
      </c>
      <c r="G2876" t="n">
        <v>103.25</v>
      </c>
      <c r="H2876" t="n">
        <v>1.51</v>
      </c>
      <c r="I2876" t="n">
        <v>14</v>
      </c>
      <c r="J2876" t="n">
        <v>212.25</v>
      </c>
      <c r="K2876" t="n">
        <v>53.44</v>
      </c>
      <c r="L2876" t="n">
        <v>18</v>
      </c>
      <c r="M2876" t="n">
        <v>12</v>
      </c>
      <c r="N2876" t="n">
        <v>45.82</v>
      </c>
      <c r="O2876" t="n">
        <v>26412.11</v>
      </c>
      <c r="P2876" t="n">
        <v>312.91</v>
      </c>
      <c r="Q2876" t="n">
        <v>452.6</v>
      </c>
      <c r="R2876" t="n">
        <v>74.31999999999999</v>
      </c>
      <c r="S2876" t="n">
        <v>57.64</v>
      </c>
      <c r="T2876" t="n">
        <v>6229.21</v>
      </c>
      <c r="U2876" t="n">
        <v>0.78</v>
      </c>
      <c r="V2876" t="n">
        <v>0.88</v>
      </c>
      <c r="W2876" t="n">
        <v>6.82</v>
      </c>
      <c r="X2876" t="n">
        <v>0.37</v>
      </c>
      <c r="Y2876" t="n">
        <v>1</v>
      </c>
      <c r="Z2876" t="n">
        <v>10</v>
      </c>
    </row>
    <row r="2877">
      <c r="A2877" t="n">
        <v>69</v>
      </c>
      <c r="B2877" t="n">
        <v>95</v>
      </c>
      <c r="C2877" t="inlineStr">
        <is>
          <t xml:space="preserve">CONCLUIDO	</t>
        </is>
      </c>
      <c r="D2877" t="n">
        <v>3.6922</v>
      </c>
      <c r="E2877" t="n">
        <v>27.08</v>
      </c>
      <c r="F2877" t="n">
        <v>24.09</v>
      </c>
      <c r="G2877" t="n">
        <v>103.26</v>
      </c>
      <c r="H2877" t="n">
        <v>1.52</v>
      </c>
      <c r="I2877" t="n">
        <v>14</v>
      </c>
      <c r="J2877" t="n">
        <v>212.66</v>
      </c>
      <c r="K2877" t="n">
        <v>53.44</v>
      </c>
      <c r="L2877" t="n">
        <v>18.25</v>
      </c>
      <c r="M2877" t="n">
        <v>12</v>
      </c>
      <c r="N2877" t="n">
        <v>45.97</v>
      </c>
      <c r="O2877" t="n">
        <v>26462</v>
      </c>
      <c r="P2877" t="n">
        <v>312.21</v>
      </c>
      <c r="Q2877" t="n">
        <v>452.56</v>
      </c>
      <c r="R2877" t="n">
        <v>74.5</v>
      </c>
      <c r="S2877" t="n">
        <v>57.64</v>
      </c>
      <c r="T2877" t="n">
        <v>6318.73</v>
      </c>
      <c r="U2877" t="n">
        <v>0.77</v>
      </c>
      <c r="V2877" t="n">
        <v>0.88</v>
      </c>
      <c r="W2877" t="n">
        <v>6.81</v>
      </c>
      <c r="X2877" t="n">
        <v>0.37</v>
      </c>
      <c r="Y2877" t="n">
        <v>1</v>
      </c>
      <c r="Z2877" t="n">
        <v>10</v>
      </c>
    </row>
    <row r="2878">
      <c r="A2878" t="n">
        <v>70</v>
      </c>
      <c r="B2878" t="n">
        <v>95</v>
      </c>
      <c r="C2878" t="inlineStr">
        <is>
          <t xml:space="preserve">CONCLUIDO	</t>
        </is>
      </c>
      <c r="D2878" t="n">
        <v>3.6903</v>
      </c>
      <c r="E2878" t="n">
        <v>27.1</v>
      </c>
      <c r="F2878" t="n">
        <v>24.11</v>
      </c>
      <c r="G2878" t="n">
        <v>103.32</v>
      </c>
      <c r="H2878" t="n">
        <v>1.54</v>
      </c>
      <c r="I2878" t="n">
        <v>14</v>
      </c>
      <c r="J2878" t="n">
        <v>213.06</v>
      </c>
      <c r="K2878" t="n">
        <v>53.44</v>
      </c>
      <c r="L2878" t="n">
        <v>18.5</v>
      </c>
      <c r="M2878" t="n">
        <v>12</v>
      </c>
      <c r="N2878" t="n">
        <v>46.13</v>
      </c>
      <c r="O2878" t="n">
        <v>26511.94</v>
      </c>
      <c r="P2878" t="n">
        <v>311.27</v>
      </c>
      <c r="Q2878" t="n">
        <v>452.58</v>
      </c>
      <c r="R2878" t="n">
        <v>74.69</v>
      </c>
      <c r="S2878" t="n">
        <v>57.64</v>
      </c>
      <c r="T2878" t="n">
        <v>6413.3</v>
      </c>
      <c r="U2878" t="n">
        <v>0.77</v>
      </c>
      <c r="V2878" t="n">
        <v>0.88</v>
      </c>
      <c r="W2878" t="n">
        <v>6.82</v>
      </c>
      <c r="X2878" t="n">
        <v>0.38</v>
      </c>
      <c r="Y2878" t="n">
        <v>1</v>
      </c>
      <c r="Z2878" t="n">
        <v>10</v>
      </c>
    </row>
    <row r="2879">
      <c r="A2879" t="n">
        <v>71</v>
      </c>
      <c r="B2879" t="n">
        <v>95</v>
      </c>
      <c r="C2879" t="inlineStr">
        <is>
          <t xml:space="preserve">CONCLUIDO	</t>
        </is>
      </c>
      <c r="D2879" t="n">
        <v>3.699</v>
      </c>
      <c r="E2879" t="n">
        <v>27.03</v>
      </c>
      <c r="F2879" t="n">
        <v>24.08</v>
      </c>
      <c r="G2879" t="n">
        <v>111.15</v>
      </c>
      <c r="H2879" t="n">
        <v>1.56</v>
      </c>
      <c r="I2879" t="n">
        <v>13</v>
      </c>
      <c r="J2879" t="n">
        <v>213.47</v>
      </c>
      <c r="K2879" t="n">
        <v>53.44</v>
      </c>
      <c r="L2879" t="n">
        <v>18.75</v>
      </c>
      <c r="M2879" t="n">
        <v>11</v>
      </c>
      <c r="N2879" t="n">
        <v>46.28</v>
      </c>
      <c r="O2879" t="n">
        <v>26561.93</v>
      </c>
      <c r="P2879" t="n">
        <v>311.71</v>
      </c>
      <c r="Q2879" t="n">
        <v>452.56</v>
      </c>
      <c r="R2879" t="n">
        <v>74.08</v>
      </c>
      <c r="S2879" t="n">
        <v>57.64</v>
      </c>
      <c r="T2879" t="n">
        <v>6114.73</v>
      </c>
      <c r="U2879" t="n">
        <v>0.78</v>
      </c>
      <c r="V2879" t="n">
        <v>0.88</v>
      </c>
      <c r="W2879" t="n">
        <v>6.81</v>
      </c>
      <c r="X2879" t="n">
        <v>0.36</v>
      </c>
      <c r="Y2879" t="n">
        <v>1</v>
      </c>
      <c r="Z2879" t="n">
        <v>10</v>
      </c>
    </row>
    <row r="2880">
      <c r="A2880" t="n">
        <v>72</v>
      </c>
      <c r="B2880" t="n">
        <v>95</v>
      </c>
      <c r="C2880" t="inlineStr">
        <is>
          <t xml:space="preserve">CONCLUIDO	</t>
        </is>
      </c>
      <c r="D2880" t="n">
        <v>3.7002</v>
      </c>
      <c r="E2880" t="n">
        <v>27.03</v>
      </c>
      <c r="F2880" t="n">
        <v>24.07</v>
      </c>
      <c r="G2880" t="n">
        <v>111.11</v>
      </c>
      <c r="H2880" t="n">
        <v>1.58</v>
      </c>
      <c r="I2880" t="n">
        <v>13</v>
      </c>
      <c r="J2880" t="n">
        <v>213.87</v>
      </c>
      <c r="K2880" t="n">
        <v>53.44</v>
      </c>
      <c r="L2880" t="n">
        <v>19</v>
      </c>
      <c r="M2880" t="n">
        <v>11</v>
      </c>
      <c r="N2880" t="n">
        <v>46.44</v>
      </c>
      <c r="O2880" t="n">
        <v>26611.98</v>
      </c>
      <c r="P2880" t="n">
        <v>311.96</v>
      </c>
      <c r="Q2880" t="n">
        <v>452.56</v>
      </c>
      <c r="R2880" t="n">
        <v>73.70999999999999</v>
      </c>
      <c r="S2880" t="n">
        <v>57.64</v>
      </c>
      <c r="T2880" t="n">
        <v>5927.76</v>
      </c>
      <c r="U2880" t="n">
        <v>0.78</v>
      </c>
      <c r="V2880" t="n">
        <v>0.88</v>
      </c>
      <c r="W2880" t="n">
        <v>6.82</v>
      </c>
      <c r="X2880" t="n">
        <v>0.35</v>
      </c>
      <c r="Y2880" t="n">
        <v>1</v>
      </c>
      <c r="Z2880" t="n">
        <v>10</v>
      </c>
    </row>
    <row r="2881">
      <c r="A2881" t="n">
        <v>73</v>
      </c>
      <c r="B2881" t="n">
        <v>95</v>
      </c>
      <c r="C2881" t="inlineStr">
        <is>
          <t xml:space="preserve">CONCLUIDO	</t>
        </is>
      </c>
      <c r="D2881" t="n">
        <v>3.7028</v>
      </c>
      <c r="E2881" t="n">
        <v>27.01</v>
      </c>
      <c r="F2881" t="n">
        <v>24.05</v>
      </c>
      <c r="G2881" t="n">
        <v>111.02</v>
      </c>
      <c r="H2881" t="n">
        <v>1.6</v>
      </c>
      <c r="I2881" t="n">
        <v>13</v>
      </c>
      <c r="J2881" t="n">
        <v>214.28</v>
      </c>
      <c r="K2881" t="n">
        <v>53.44</v>
      </c>
      <c r="L2881" t="n">
        <v>19.25</v>
      </c>
      <c r="M2881" t="n">
        <v>11</v>
      </c>
      <c r="N2881" t="n">
        <v>46.6</v>
      </c>
      <c r="O2881" t="n">
        <v>26662.08</v>
      </c>
      <c r="P2881" t="n">
        <v>312.09</v>
      </c>
      <c r="Q2881" t="n">
        <v>452.57</v>
      </c>
      <c r="R2881" t="n">
        <v>73.18000000000001</v>
      </c>
      <c r="S2881" t="n">
        <v>57.64</v>
      </c>
      <c r="T2881" t="n">
        <v>5661.49</v>
      </c>
      <c r="U2881" t="n">
        <v>0.79</v>
      </c>
      <c r="V2881" t="n">
        <v>0.88</v>
      </c>
      <c r="W2881" t="n">
        <v>6.81</v>
      </c>
      <c r="X2881" t="n">
        <v>0.33</v>
      </c>
      <c r="Y2881" t="n">
        <v>1</v>
      </c>
      <c r="Z2881" t="n">
        <v>10</v>
      </c>
    </row>
    <row r="2882">
      <c r="A2882" t="n">
        <v>74</v>
      </c>
      <c r="B2882" t="n">
        <v>95</v>
      </c>
      <c r="C2882" t="inlineStr">
        <is>
          <t xml:space="preserve">CONCLUIDO	</t>
        </is>
      </c>
      <c r="D2882" t="n">
        <v>3.7002</v>
      </c>
      <c r="E2882" t="n">
        <v>27.03</v>
      </c>
      <c r="F2882" t="n">
        <v>24.07</v>
      </c>
      <c r="G2882" t="n">
        <v>111.11</v>
      </c>
      <c r="H2882" t="n">
        <v>1.61</v>
      </c>
      <c r="I2882" t="n">
        <v>13</v>
      </c>
      <c r="J2882" t="n">
        <v>214.69</v>
      </c>
      <c r="K2882" t="n">
        <v>53.44</v>
      </c>
      <c r="L2882" t="n">
        <v>19.5</v>
      </c>
      <c r="M2882" t="n">
        <v>11</v>
      </c>
      <c r="N2882" t="n">
        <v>46.75</v>
      </c>
      <c r="O2882" t="n">
        <v>26712.23</v>
      </c>
      <c r="P2882" t="n">
        <v>312.11</v>
      </c>
      <c r="Q2882" t="n">
        <v>452.59</v>
      </c>
      <c r="R2882" t="n">
        <v>73.7</v>
      </c>
      <c r="S2882" t="n">
        <v>57.64</v>
      </c>
      <c r="T2882" t="n">
        <v>5924.14</v>
      </c>
      <c r="U2882" t="n">
        <v>0.78</v>
      </c>
      <c r="V2882" t="n">
        <v>0.88</v>
      </c>
      <c r="W2882" t="n">
        <v>6.82</v>
      </c>
      <c r="X2882" t="n">
        <v>0.35</v>
      </c>
      <c r="Y2882" t="n">
        <v>1</v>
      </c>
      <c r="Z2882" t="n">
        <v>10</v>
      </c>
    </row>
    <row r="2883">
      <c r="A2883" t="n">
        <v>75</v>
      </c>
      <c r="B2883" t="n">
        <v>95</v>
      </c>
      <c r="C2883" t="inlineStr">
        <is>
          <t xml:space="preserve">CONCLUIDO	</t>
        </is>
      </c>
      <c r="D2883" t="n">
        <v>3.702</v>
      </c>
      <c r="E2883" t="n">
        <v>27.01</v>
      </c>
      <c r="F2883" t="n">
        <v>24.06</v>
      </c>
      <c r="G2883" t="n">
        <v>111.05</v>
      </c>
      <c r="H2883" t="n">
        <v>1.63</v>
      </c>
      <c r="I2883" t="n">
        <v>13</v>
      </c>
      <c r="J2883" t="n">
        <v>215.09</v>
      </c>
      <c r="K2883" t="n">
        <v>53.44</v>
      </c>
      <c r="L2883" t="n">
        <v>19.75</v>
      </c>
      <c r="M2883" t="n">
        <v>11</v>
      </c>
      <c r="N2883" t="n">
        <v>46.91</v>
      </c>
      <c r="O2883" t="n">
        <v>26762.44</v>
      </c>
      <c r="P2883" t="n">
        <v>311.16</v>
      </c>
      <c r="Q2883" t="n">
        <v>452.57</v>
      </c>
      <c r="R2883" t="n">
        <v>73.23</v>
      </c>
      <c r="S2883" t="n">
        <v>57.64</v>
      </c>
      <c r="T2883" t="n">
        <v>5687.58</v>
      </c>
      <c r="U2883" t="n">
        <v>0.79</v>
      </c>
      <c r="V2883" t="n">
        <v>0.88</v>
      </c>
      <c r="W2883" t="n">
        <v>6.82</v>
      </c>
      <c r="X2883" t="n">
        <v>0.34</v>
      </c>
      <c r="Y2883" t="n">
        <v>1</v>
      </c>
      <c r="Z2883" t="n">
        <v>10</v>
      </c>
    </row>
    <row r="2884">
      <c r="A2884" t="n">
        <v>76</v>
      </c>
      <c r="B2884" t="n">
        <v>95</v>
      </c>
      <c r="C2884" t="inlineStr">
        <is>
          <t xml:space="preserve">CONCLUIDO	</t>
        </is>
      </c>
      <c r="D2884" t="n">
        <v>3.7003</v>
      </c>
      <c r="E2884" t="n">
        <v>27.02</v>
      </c>
      <c r="F2884" t="n">
        <v>24.07</v>
      </c>
      <c r="G2884" t="n">
        <v>111.1</v>
      </c>
      <c r="H2884" t="n">
        <v>1.65</v>
      </c>
      <c r="I2884" t="n">
        <v>13</v>
      </c>
      <c r="J2884" t="n">
        <v>215.5</v>
      </c>
      <c r="K2884" t="n">
        <v>53.44</v>
      </c>
      <c r="L2884" t="n">
        <v>20</v>
      </c>
      <c r="M2884" t="n">
        <v>11</v>
      </c>
      <c r="N2884" t="n">
        <v>47.07</v>
      </c>
      <c r="O2884" t="n">
        <v>26812.71</v>
      </c>
      <c r="P2884" t="n">
        <v>310.32</v>
      </c>
      <c r="Q2884" t="n">
        <v>452.57</v>
      </c>
      <c r="R2884" t="n">
        <v>73.81999999999999</v>
      </c>
      <c r="S2884" t="n">
        <v>57.64</v>
      </c>
      <c r="T2884" t="n">
        <v>5981.62</v>
      </c>
      <c r="U2884" t="n">
        <v>0.78</v>
      </c>
      <c r="V2884" t="n">
        <v>0.88</v>
      </c>
      <c r="W2884" t="n">
        <v>6.81</v>
      </c>
      <c r="X2884" t="n">
        <v>0.35</v>
      </c>
      <c r="Y2884" t="n">
        <v>1</v>
      </c>
      <c r="Z2884" t="n">
        <v>10</v>
      </c>
    </row>
    <row r="2885">
      <c r="A2885" t="n">
        <v>77</v>
      </c>
      <c r="B2885" t="n">
        <v>95</v>
      </c>
      <c r="C2885" t="inlineStr">
        <is>
          <t xml:space="preserve">CONCLUIDO	</t>
        </is>
      </c>
      <c r="D2885" t="n">
        <v>3.713</v>
      </c>
      <c r="E2885" t="n">
        <v>26.93</v>
      </c>
      <c r="F2885" t="n">
        <v>24.02</v>
      </c>
      <c r="G2885" t="n">
        <v>120.08</v>
      </c>
      <c r="H2885" t="n">
        <v>1.67</v>
      </c>
      <c r="I2885" t="n">
        <v>12</v>
      </c>
      <c r="J2885" t="n">
        <v>215.91</v>
      </c>
      <c r="K2885" t="n">
        <v>53.44</v>
      </c>
      <c r="L2885" t="n">
        <v>20.25</v>
      </c>
      <c r="M2885" t="n">
        <v>10</v>
      </c>
      <c r="N2885" t="n">
        <v>47.23</v>
      </c>
      <c r="O2885" t="n">
        <v>26863.02</v>
      </c>
      <c r="P2885" t="n">
        <v>309.07</v>
      </c>
      <c r="Q2885" t="n">
        <v>452.62</v>
      </c>
      <c r="R2885" t="n">
        <v>71.88</v>
      </c>
      <c r="S2885" t="n">
        <v>57.64</v>
      </c>
      <c r="T2885" t="n">
        <v>5017.16</v>
      </c>
      <c r="U2885" t="n">
        <v>0.8</v>
      </c>
      <c r="V2885" t="n">
        <v>0.88</v>
      </c>
      <c r="W2885" t="n">
        <v>6.81</v>
      </c>
      <c r="X2885" t="n">
        <v>0.29</v>
      </c>
      <c r="Y2885" t="n">
        <v>1</v>
      </c>
      <c r="Z2885" t="n">
        <v>10</v>
      </c>
    </row>
    <row r="2886">
      <c r="A2886" t="n">
        <v>78</v>
      </c>
      <c r="B2886" t="n">
        <v>95</v>
      </c>
      <c r="C2886" t="inlineStr">
        <is>
          <t xml:space="preserve">CONCLUIDO	</t>
        </is>
      </c>
      <c r="D2886" t="n">
        <v>3.7113</v>
      </c>
      <c r="E2886" t="n">
        <v>26.94</v>
      </c>
      <c r="F2886" t="n">
        <v>24.03</v>
      </c>
      <c r="G2886" t="n">
        <v>120.15</v>
      </c>
      <c r="H2886" t="n">
        <v>1.68</v>
      </c>
      <c r="I2886" t="n">
        <v>12</v>
      </c>
      <c r="J2886" t="n">
        <v>216.32</v>
      </c>
      <c r="K2886" t="n">
        <v>53.44</v>
      </c>
      <c r="L2886" t="n">
        <v>20.5</v>
      </c>
      <c r="M2886" t="n">
        <v>10</v>
      </c>
      <c r="N2886" t="n">
        <v>47.38</v>
      </c>
      <c r="O2886" t="n">
        <v>26913.4</v>
      </c>
      <c r="P2886" t="n">
        <v>309.45</v>
      </c>
      <c r="Q2886" t="n">
        <v>452.58</v>
      </c>
      <c r="R2886" t="n">
        <v>72.22</v>
      </c>
      <c r="S2886" t="n">
        <v>57.64</v>
      </c>
      <c r="T2886" t="n">
        <v>5186.93</v>
      </c>
      <c r="U2886" t="n">
        <v>0.8</v>
      </c>
      <c r="V2886" t="n">
        <v>0.88</v>
      </c>
      <c r="W2886" t="n">
        <v>6.81</v>
      </c>
      <c r="X2886" t="n">
        <v>0.3</v>
      </c>
      <c r="Y2886" t="n">
        <v>1</v>
      </c>
      <c r="Z2886" t="n">
        <v>10</v>
      </c>
    </row>
    <row r="2887">
      <c r="A2887" t="n">
        <v>79</v>
      </c>
      <c r="B2887" t="n">
        <v>95</v>
      </c>
      <c r="C2887" t="inlineStr">
        <is>
          <t xml:space="preserve">CONCLUIDO	</t>
        </is>
      </c>
      <c r="D2887" t="n">
        <v>3.7127</v>
      </c>
      <c r="E2887" t="n">
        <v>26.93</v>
      </c>
      <c r="F2887" t="n">
        <v>24.02</v>
      </c>
      <c r="G2887" t="n">
        <v>120.1</v>
      </c>
      <c r="H2887" t="n">
        <v>1.7</v>
      </c>
      <c r="I2887" t="n">
        <v>12</v>
      </c>
      <c r="J2887" t="n">
        <v>216.73</v>
      </c>
      <c r="K2887" t="n">
        <v>53.44</v>
      </c>
      <c r="L2887" t="n">
        <v>20.75</v>
      </c>
      <c r="M2887" t="n">
        <v>10</v>
      </c>
      <c r="N2887" t="n">
        <v>47.54</v>
      </c>
      <c r="O2887" t="n">
        <v>26963.82</v>
      </c>
      <c r="P2887" t="n">
        <v>309.86</v>
      </c>
      <c r="Q2887" t="n">
        <v>452.58</v>
      </c>
      <c r="R2887" t="n">
        <v>71.97</v>
      </c>
      <c r="S2887" t="n">
        <v>57.64</v>
      </c>
      <c r="T2887" t="n">
        <v>5065.07</v>
      </c>
      <c r="U2887" t="n">
        <v>0.8</v>
      </c>
      <c r="V2887" t="n">
        <v>0.88</v>
      </c>
      <c r="W2887" t="n">
        <v>6.81</v>
      </c>
      <c r="X2887" t="n">
        <v>0.29</v>
      </c>
      <c r="Y2887" t="n">
        <v>1</v>
      </c>
      <c r="Z2887" t="n">
        <v>10</v>
      </c>
    </row>
    <row r="2888">
      <c r="A2888" t="n">
        <v>80</v>
      </c>
      <c r="B2888" t="n">
        <v>95</v>
      </c>
      <c r="C2888" t="inlineStr">
        <is>
          <t xml:space="preserve">CONCLUIDO	</t>
        </is>
      </c>
      <c r="D2888" t="n">
        <v>3.71</v>
      </c>
      <c r="E2888" t="n">
        <v>26.95</v>
      </c>
      <c r="F2888" t="n">
        <v>24.04</v>
      </c>
      <c r="G2888" t="n">
        <v>120.2</v>
      </c>
      <c r="H2888" t="n">
        <v>1.72</v>
      </c>
      <c r="I2888" t="n">
        <v>12</v>
      </c>
      <c r="J2888" t="n">
        <v>217.14</v>
      </c>
      <c r="K2888" t="n">
        <v>53.44</v>
      </c>
      <c r="L2888" t="n">
        <v>21</v>
      </c>
      <c r="M2888" t="n">
        <v>10</v>
      </c>
      <c r="N2888" t="n">
        <v>47.7</v>
      </c>
      <c r="O2888" t="n">
        <v>27014.3</v>
      </c>
      <c r="P2888" t="n">
        <v>310.03</v>
      </c>
      <c r="Q2888" t="n">
        <v>452.62</v>
      </c>
      <c r="R2888" t="n">
        <v>72.53</v>
      </c>
      <c r="S2888" t="n">
        <v>57.64</v>
      </c>
      <c r="T2888" t="n">
        <v>5341.14</v>
      </c>
      <c r="U2888" t="n">
        <v>0.79</v>
      </c>
      <c r="V2888" t="n">
        <v>0.88</v>
      </c>
      <c r="W2888" t="n">
        <v>6.82</v>
      </c>
      <c r="X2888" t="n">
        <v>0.32</v>
      </c>
      <c r="Y2888" t="n">
        <v>1</v>
      </c>
      <c r="Z2888" t="n">
        <v>10</v>
      </c>
    </row>
    <row r="2889">
      <c r="A2889" t="n">
        <v>81</v>
      </c>
      <c r="B2889" t="n">
        <v>95</v>
      </c>
      <c r="C2889" t="inlineStr">
        <is>
          <t xml:space="preserve">CONCLUIDO	</t>
        </is>
      </c>
      <c r="D2889" t="n">
        <v>3.712</v>
      </c>
      <c r="E2889" t="n">
        <v>26.94</v>
      </c>
      <c r="F2889" t="n">
        <v>24.02</v>
      </c>
      <c r="G2889" t="n">
        <v>120.12</v>
      </c>
      <c r="H2889" t="n">
        <v>1.74</v>
      </c>
      <c r="I2889" t="n">
        <v>12</v>
      </c>
      <c r="J2889" t="n">
        <v>217.55</v>
      </c>
      <c r="K2889" t="n">
        <v>53.44</v>
      </c>
      <c r="L2889" t="n">
        <v>21.25</v>
      </c>
      <c r="M2889" t="n">
        <v>10</v>
      </c>
      <c r="N2889" t="n">
        <v>47.86</v>
      </c>
      <c r="O2889" t="n">
        <v>27064.84</v>
      </c>
      <c r="P2889" t="n">
        <v>309.67</v>
      </c>
      <c r="Q2889" t="n">
        <v>452.58</v>
      </c>
      <c r="R2889" t="n">
        <v>72.28</v>
      </c>
      <c r="S2889" t="n">
        <v>57.64</v>
      </c>
      <c r="T2889" t="n">
        <v>5219.9</v>
      </c>
      <c r="U2889" t="n">
        <v>0.8</v>
      </c>
      <c r="V2889" t="n">
        <v>0.88</v>
      </c>
      <c r="W2889" t="n">
        <v>6.81</v>
      </c>
      <c r="X2889" t="n">
        <v>0.3</v>
      </c>
      <c r="Y2889" t="n">
        <v>1</v>
      </c>
      <c r="Z2889" t="n">
        <v>10</v>
      </c>
    </row>
    <row r="2890">
      <c r="A2890" t="n">
        <v>82</v>
      </c>
      <c r="B2890" t="n">
        <v>95</v>
      </c>
      <c r="C2890" t="inlineStr">
        <is>
          <t xml:space="preserve">CONCLUIDO	</t>
        </is>
      </c>
      <c r="D2890" t="n">
        <v>3.7103</v>
      </c>
      <c r="E2890" t="n">
        <v>26.95</v>
      </c>
      <c r="F2890" t="n">
        <v>24.04</v>
      </c>
      <c r="G2890" t="n">
        <v>120.18</v>
      </c>
      <c r="H2890" t="n">
        <v>1.75</v>
      </c>
      <c r="I2890" t="n">
        <v>12</v>
      </c>
      <c r="J2890" t="n">
        <v>217.96</v>
      </c>
      <c r="K2890" t="n">
        <v>53.44</v>
      </c>
      <c r="L2890" t="n">
        <v>21.5</v>
      </c>
      <c r="M2890" t="n">
        <v>10</v>
      </c>
      <c r="N2890" t="n">
        <v>48.02</v>
      </c>
      <c r="O2890" t="n">
        <v>27115.43</v>
      </c>
      <c r="P2890" t="n">
        <v>309.13</v>
      </c>
      <c r="Q2890" t="n">
        <v>452.64</v>
      </c>
      <c r="R2890" t="n">
        <v>72.58</v>
      </c>
      <c r="S2890" t="n">
        <v>57.64</v>
      </c>
      <c r="T2890" t="n">
        <v>5366.33</v>
      </c>
      <c r="U2890" t="n">
        <v>0.79</v>
      </c>
      <c r="V2890" t="n">
        <v>0.88</v>
      </c>
      <c r="W2890" t="n">
        <v>6.81</v>
      </c>
      <c r="X2890" t="n">
        <v>0.31</v>
      </c>
      <c r="Y2890" t="n">
        <v>1</v>
      </c>
      <c r="Z2890" t="n">
        <v>10</v>
      </c>
    </row>
    <row r="2891">
      <c r="A2891" t="n">
        <v>83</v>
      </c>
      <c r="B2891" t="n">
        <v>95</v>
      </c>
      <c r="C2891" t="inlineStr">
        <is>
          <t xml:space="preserve">CONCLUIDO	</t>
        </is>
      </c>
      <c r="D2891" t="n">
        <v>3.7113</v>
      </c>
      <c r="E2891" t="n">
        <v>26.94</v>
      </c>
      <c r="F2891" t="n">
        <v>24.03</v>
      </c>
      <c r="G2891" t="n">
        <v>120.15</v>
      </c>
      <c r="H2891" t="n">
        <v>1.77</v>
      </c>
      <c r="I2891" t="n">
        <v>12</v>
      </c>
      <c r="J2891" t="n">
        <v>218.37</v>
      </c>
      <c r="K2891" t="n">
        <v>53.44</v>
      </c>
      <c r="L2891" t="n">
        <v>21.75</v>
      </c>
      <c r="M2891" t="n">
        <v>10</v>
      </c>
      <c r="N2891" t="n">
        <v>48.18</v>
      </c>
      <c r="O2891" t="n">
        <v>27166.08</v>
      </c>
      <c r="P2891" t="n">
        <v>308.11</v>
      </c>
      <c r="Q2891" t="n">
        <v>452.57</v>
      </c>
      <c r="R2891" t="n">
        <v>72.42</v>
      </c>
      <c r="S2891" t="n">
        <v>57.64</v>
      </c>
      <c r="T2891" t="n">
        <v>5285.52</v>
      </c>
      <c r="U2891" t="n">
        <v>0.8</v>
      </c>
      <c r="V2891" t="n">
        <v>0.88</v>
      </c>
      <c r="W2891" t="n">
        <v>6.81</v>
      </c>
      <c r="X2891" t="n">
        <v>0.3</v>
      </c>
      <c r="Y2891" t="n">
        <v>1</v>
      </c>
      <c r="Z2891" t="n">
        <v>10</v>
      </c>
    </row>
    <row r="2892">
      <c r="A2892" t="n">
        <v>84</v>
      </c>
      <c r="B2892" t="n">
        <v>95</v>
      </c>
      <c r="C2892" t="inlineStr">
        <is>
          <t xml:space="preserve">CONCLUIDO	</t>
        </is>
      </c>
      <c r="D2892" t="n">
        <v>3.718</v>
      </c>
      <c r="E2892" t="n">
        <v>26.9</v>
      </c>
      <c r="F2892" t="n">
        <v>24.02</v>
      </c>
      <c r="G2892" t="n">
        <v>131.01</v>
      </c>
      <c r="H2892" t="n">
        <v>1.79</v>
      </c>
      <c r="I2892" t="n">
        <v>11</v>
      </c>
      <c r="J2892" t="n">
        <v>218.78</v>
      </c>
      <c r="K2892" t="n">
        <v>53.44</v>
      </c>
      <c r="L2892" t="n">
        <v>22</v>
      </c>
      <c r="M2892" t="n">
        <v>9</v>
      </c>
      <c r="N2892" t="n">
        <v>48.34</v>
      </c>
      <c r="O2892" t="n">
        <v>27216.79</v>
      </c>
      <c r="P2892" t="n">
        <v>307.47</v>
      </c>
      <c r="Q2892" t="n">
        <v>452.58</v>
      </c>
      <c r="R2892" t="n">
        <v>71.84999999999999</v>
      </c>
      <c r="S2892" t="n">
        <v>57.64</v>
      </c>
      <c r="T2892" t="n">
        <v>5007.73</v>
      </c>
      <c r="U2892" t="n">
        <v>0.8</v>
      </c>
      <c r="V2892" t="n">
        <v>0.88</v>
      </c>
      <c r="W2892" t="n">
        <v>6.81</v>
      </c>
      <c r="X2892" t="n">
        <v>0.29</v>
      </c>
      <c r="Y2892" t="n">
        <v>1</v>
      </c>
      <c r="Z2892" t="n">
        <v>10</v>
      </c>
    </row>
    <row r="2893">
      <c r="A2893" t="n">
        <v>85</v>
      </c>
      <c r="B2893" t="n">
        <v>95</v>
      </c>
      <c r="C2893" t="inlineStr">
        <is>
          <t xml:space="preserve">CONCLUIDO	</t>
        </is>
      </c>
      <c r="D2893" t="n">
        <v>3.7204</v>
      </c>
      <c r="E2893" t="n">
        <v>26.88</v>
      </c>
      <c r="F2893" t="n">
        <v>24</v>
      </c>
      <c r="G2893" t="n">
        <v>130.91</v>
      </c>
      <c r="H2893" t="n">
        <v>1.8</v>
      </c>
      <c r="I2893" t="n">
        <v>11</v>
      </c>
      <c r="J2893" t="n">
        <v>219.19</v>
      </c>
      <c r="K2893" t="n">
        <v>53.44</v>
      </c>
      <c r="L2893" t="n">
        <v>22.25</v>
      </c>
      <c r="M2893" t="n">
        <v>9</v>
      </c>
      <c r="N2893" t="n">
        <v>48.51</v>
      </c>
      <c r="O2893" t="n">
        <v>27267.55</v>
      </c>
      <c r="P2893" t="n">
        <v>307.3</v>
      </c>
      <c r="Q2893" t="n">
        <v>452.61</v>
      </c>
      <c r="R2893" t="n">
        <v>71.26000000000001</v>
      </c>
      <c r="S2893" t="n">
        <v>57.64</v>
      </c>
      <c r="T2893" t="n">
        <v>4711.32</v>
      </c>
      <c r="U2893" t="n">
        <v>0.8100000000000001</v>
      </c>
      <c r="V2893" t="n">
        <v>0.88</v>
      </c>
      <c r="W2893" t="n">
        <v>6.81</v>
      </c>
      <c r="X2893" t="n">
        <v>0.28</v>
      </c>
      <c r="Y2893" t="n">
        <v>1</v>
      </c>
      <c r="Z2893" t="n">
        <v>10</v>
      </c>
    </row>
    <row r="2894">
      <c r="A2894" t="n">
        <v>86</v>
      </c>
      <c r="B2894" t="n">
        <v>95</v>
      </c>
      <c r="C2894" t="inlineStr">
        <is>
          <t xml:space="preserve">CONCLUIDO	</t>
        </is>
      </c>
      <c r="D2894" t="n">
        <v>3.7199</v>
      </c>
      <c r="E2894" t="n">
        <v>26.88</v>
      </c>
      <c r="F2894" t="n">
        <v>24</v>
      </c>
      <c r="G2894" t="n">
        <v>130.93</v>
      </c>
      <c r="H2894" t="n">
        <v>1.82</v>
      </c>
      <c r="I2894" t="n">
        <v>11</v>
      </c>
      <c r="J2894" t="n">
        <v>219.6</v>
      </c>
      <c r="K2894" t="n">
        <v>53.44</v>
      </c>
      <c r="L2894" t="n">
        <v>22.5</v>
      </c>
      <c r="M2894" t="n">
        <v>9</v>
      </c>
      <c r="N2894" t="n">
        <v>48.67</v>
      </c>
      <c r="O2894" t="n">
        <v>27318.36</v>
      </c>
      <c r="P2894" t="n">
        <v>307.58</v>
      </c>
      <c r="Q2894" t="n">
        <v>452.58</v>
      </c>
      <c r="R2894" t="n">
        <v>71.37</v>
      </c>
      <c r="S2894" t="n">
        <v>57.64</v>
      </c>
      <c r="T2894" t="n">
        <v>4765.78</v>
      </c>
      <c r="U2894" t="n">
        <v>0.8100000000000001</v>
      </c>
      <c r="V2894" t="n">
        <v>0.88</v>
      </c>
      <c r="W2894" t="n">
        <v>6.81</v>
      </c>
      <c r="X2894" t="n">
        <v>0.28</v>
      </c>
      <c r="Y2894" t="n">
        <v>1</v>
      </c>
      <c r="Z2894" t="n">
        <v>10</v>
      </c>
    </row>
    <row r="2895">
      <c r="A2895" t="n">
        <v>87</v>
      </c>
      <c r="B2895" t="n">
        <v>95</v>
      </c>
      <c r="C2895" t="inlineStr">
        <is>
          <t xml:space="preserve">CONCLUIDO	</t>
        </is>
      </c>
      <c r="D2895" t="n">
        <v>3.7193</v>
      </c>
      <c r="E2895" t="n">
        <v>26.89</v>
      </c>
      <c r="F2895" t="n">
        <v>24.01</v>
      </c>
      <c r="G2895" t="n">
        <v>130.96</v>
      </c>
      <c r="H2895" t="n">
        <v>1.84</v>
      </c>
      <c r="I2895" t="n">
        <v>11</v>
      </c>
      <c r="J2895" t="n">
        <v>220.01</v>
      </c>
      <c r="K2895" t="n">
        <v>53.44</v>
      </c>
      <c r="L2895" t="n">
        <v>22.75</v>
      </c>
      <c r="M2895" t="n">
        <v>9</v>
      </c>
      <c r="N2895" t="n">
        <v>48.83</v>
      </c>
      <c r="O2895" t="n">
        <v>27369.23</v>
      </c>
      <c r="P2895" t="n">
        <v>307.8</v>
      </c>
      <c r="Q2895" t="n">
        <v>452.58</v>
      </c>
      <c r="R2895" t="n">
        <v>71.5</v>
      </c>
      <c r="S2895" t="n">
        <v>57.64</v>
      </c>
      <c r="T2895" t="n">
        <v>4833.98</v>
      </c>
      <c r="U2895" t="n">
        <v>0.8100000000000001</v>
      </c>
      <c r="V2895" t="n">
        <v>0.88</v>
      </c>
      <c r="W2895" t="n">
        <v>6.82</v>
      </c>
      <c r="X2895" t="n">
        <v>0.28</v>
      </c>
      <c r="Y2895" t="n">
        <v>1</v>
      </c>
      <c r="Z2895" t="n">
        <v>10</v>
      </c>
    </row>
    <row r="2896">
      <c r="A2896" t="n">
        <v>88</v>
      </c>
      <c r="B2896" t="n">
        <v>95</v>
      </c>
      <c r="C2896" t="inlineStr">
        <is>
          <t xml:space="preserve">CONCLUIDO	</t>
        </is>
      </c>
      <c r="D2896" t="n">
        <v>3.7193</v>
      </c>
      <c r="E2896" t="n">
        <v>26.89</v>
      </c>
      <c r="F2896" t="n">
        <v>24.01</v>
      </c>
      <c r="G2896" t="n">
        <v>130.96</v>
      </c>
      <c r="H2896" t="n">
        <v>1.85</v>
      </c>
      <c r="I2896" t="n">
        <v>11</v>
      </c>
      <c r="J2896" t="n">
        <v>220.43</v>
      </c>
      <c r="K2896" t="n">
        <v>53.44</v>
      </c>
      <c r="L2896" t="n">
        <v>23</v>
      </c>
      <c r="M2896" t="n">
        <v>9</v>
      </c>
      <c r="N2896" t="n">
        <v>48.99</v>
      </c>
      <c r="O2896" t="n">
        <v>27420.16</v>
      </c>
      <c r="P2896" t="n">
        <v>307.55</v>
      </c>
      <c r="Q2896" t="n">
        <v>452.55</v>
      </c>
      <c r="R2896" t="n">
        <v>71.58</v>
      </c>
      <c r="S2896" t="n">
        <v>57.64</v>
      </c>
      <c r="T2896" t="n">
        <v>4870.61</v>
      </c>
      <c r="U2896" t="n">
        <v>0.8100000000000001</v>
      </c>
      <c r="V2896" t="n">
        <v>0.88</v>
      </c>
      <c r="W2896" t="n">
        <v>6.81</v>
      </c>
      <c r="X2896" t="n">
        <v>0.28</v>
      </c>
      <c r="Y2896" t="n">
        <v>1</v>
      </c>
      <c r="Z2896" t="n">
        <v>10</v>
      </c>
    </row>
    <row r="2897">
      <c r="A2897" t="n">
        <v>89</v>
      </c>
      <c r="B2897" t="n">
        <v>95</v>
      </c>
      <c r="C2897" t="inlineStr">
        <is>
          <t xml:space="preserve">CONCLUIDO	</t>
        </is>
      </c>
      <c r="D2897" t="n">
        <v>3.7185</v>
      </c>
      <c r="E2897" t="n">
        <v>26.89</v>
      </c>
      <c r="F2897" t="n">
        <v>24.01</v>
      </c>
      <c r="G2897" t="n">
        <v>130.99</v>
      </c>
      <c r="H2897" t="n">
        <v>1.87</v>
      </c>
      <c r="I2897" t="n">
        <v>11</v>
      </c>
      <c r="J2897" t="n">
        <v>220.84</v>
      </c>
      <c r="K2897" t="n">
        <v>53.44</v>
      </c>
      <c r="L2897" t="n">
        <v>23.25</v>
      </c>
      <c r="M2897" t="n">
        <v>9</v>
      </c>
      <c r="N2897" t="n">
        <v>49.16</v>
      </c>
      <c r="O2897" t="n">
        <v>27471.15</v>
      </c>
      <c r="P2897" t="n">
        <v>307.37</v>
      </c>
      <c r="Q2897" t="n">
        <v>452.56</v>
      </c>
      <c r="R2897" t="n">
        <v>71.73</v>
      </c>
      <c r="S2897" t="n">
        <v>57.64</v>
      </c>
      <c r="T2897" t="n">
        <v>4947.39</v>
      </c>
      <c r="U2897" t="n">
        <v>0.8</v>
      </c>
      <c r="V2897" t="n">
        <v>0.88</v>
      </c>
      <c r="W2897" t="n">
        <v>6.81</v>
      </c>
      <c r="X2897" t="n">
        <v>0.29</v>
      </c>
      <c r="Y2897" t="n">
        <v>1</v>
      </c>
      <c r="Z2897" t="n">
        <v>10</v>
      </c>
    </row>
    <row r="2898">
      <c r="A2898" t="n">
        <v>90</v>
      </c>
      <c r="B2898" t="n">
        <v>95</v>
      </c>
      <c r="C2898" t="inlineStr">
        <is>
          <t xml:space="preserve">CONCLUIDO	</t>
        </is>
      </c>
      <c r="D2898" t="n">
        <v>3.72</v>
      </c>
      <c r="E2898" t="n">
        <v>26.88</v>
      </c>
      <c r="F2898" t="n">
        <v>24</v>
      </c>
      <c r="G2898" t="n">
        <v>130.93</v>
      </c>
      <c r="H2898" t="n">
        <v>1.89</v>
      </c>
      <c r="I2898" t="n">
        <v>11</v>
      </c>
      <c r="J2898" t="n">
        <v>221.25</v>
      </c>
      <c r="K2898" t="n">
        <v>53.44</v>
      </c>
      <c r="L2898" t="n">
        <v>23.5</v>
      </c>
      <c r="M2898" t="n">
        <v>9</v>
      </c>
      <c r="N2898" t="n">
        <v>49.32</v>
      </c>
      <c r="O2898" t="n">
        <v>27522.19</v>
      </c>
      <c r="P2898" t="n">
        <v>307.26</v>
      </c>
      <c r="Q2898" t="n">
        <v>452.61</v>
      </c>
      <c r="R2898" t="n">
        <v>71.33</v>
      </c>
      <c r="S2898" t="n">
        <v>57.64</v>
      </c>
      <c r="T2898" t="n">
        <v>4746.4</v>
      </c>
      <c r="U2898" t="n">
        <v>0.8100000000000001</v>
      </c>
      <c r="V2898" t="n">
        <v>0.88</v>
      </c>
      <c r="W2898" t="n">
        <v>6.81</v>
      </c>
      <c r="X2898" t="n">
        <v>0.28</v>
      </c>
      <c r="Y2898" t="n">
        <v>1</v>
      </c>
      <c r="Z2898" t="n">
        <v>10</v>
      </c>
    </row>
    <row r="2899">
      <c r="A2899" t="n">
        <v>91</v>
      </c>
      <c r="B2899" t="n">
        <v>95</v>
      </c>
      <c r="C2899" t="inlineStr">
        <is>
          <t xml:space="preserve">CONCLUIDO	</t>
        </is>
      </c>
      <c r="D2899" t="n">
        <v>3.7197</v>
      </c>
      <c r="E2899" t="n">
        <v>26.88</v>
      </c>
      <c r="F2899" t="n">
        <v>24.01</v>
      </c>
      <c r="G2899" t="n">
        <v>130.94</v>
      </c>
      <c r="H2899" t="n">
        <v>1.9</v>
      </c>
      <c r="I2899" t="n">
        <v>11</v>
      </c>
      <c r="J2899" t="n">
        <v>221.67</v>
      </c>
      <c r="K2899" t="n">
        <v>53.44</v>
      </c>
      <c r="L2899" t="n">
        <v>23.75</v>
      </c>
      <c r="M2899" t="n">
        <v>9</v>
      </c>
      <c r="N2899" t="n">
        <v>49.48</v>
      </c>
      <c r="O2899" t="n">
        <v>27573.29</v>
      </c>
      <c r="P2899" t="n">
        <v>306.8</v>
      </c>
      <c r="Q2899" t="n">
        <v>452.57</v>
      </c>
      <c r="R2899" t="n">
        <v>71.55</v>
      </c>
      <c r="S2899" t="n">
        <v>57.64</v>
      </c>
      <c r="T2899" t="n">
        <v>4855.81</v>
      </c>
      <c r="U2899" t="n">
        <v>0.8100000000000001</v>
      </c>
      <c r="V2899" t="n">
        <v>0.88</v>
      </c>
      <c r="W2899" t="n">
        <v>6.81</v>
      </c>
      <c r="X2899" t="n">
        <v>0.28</v>
      </c>
      <c r="Y2899" t="n">
        <v>1</v>
      </c>
      <c r="Z2899" t="n">
        <v>10</v>
      </c>
    </row>
    <row r="2900">
      <c r="A2900" t="n">
        <v>92</v>
      </c>
      <c r="B2900" t="n">
        <v>95</v>
      </c>
      <c r="C2900" t="inlineStr">
        <is>
          <t xml:space="preserve">CONCLUIDO	</t>
        </is>
      </c>
      <c r="D2900" t="n">
        <v>3.7208</v>
      </c>
      <c r="E2900" t="n">
        <v>26.88</v>
      </c>
      <c r="F2900" t="n">
        <v>24</v>
      </c>
      <c r="G2900" t="n">
        <v>130.9</v>
      </c>
      <c r="H2900" t="n">
        <v>1.92</v>
      </c>
      <c r="I2900" t="n">
        <v>11</v>
      </c>
      <c r="J2900" t="n">
        <v>222.08</v>
      </c>
      <c r="K2900" t="n">
        <v>53.44</v>
      </c>
      <c r="L2900" t="n">
        <v>24</v>
      </c>
      <c r="M2900" t="n">
        <v>9</v>
      </c>
      <c r="N2900" t="n">
        <v>49.65</v>
      </c>
      <c r="O2900" t="n">
        <v>27624.44</v>
      </c>
      <c r="P2900" t="n">
        <v>305.62</v>
      </c>
      <c r="Q2900" t="n">
        <v>452.56</v>
      </c>
      <c r="R2900" t="n">
        <v>71.34</v>
      </c>
      <c r="S2900" t="n">
        <v>57.64</v>
      </c>
      <c r="T2900" t="n">
        <v>4752.72</v>
      </c>
      <c r="U2900" t="n">
        <v>0.8100000000000001</v>
      </c>
      <c r="V2900" t="n">
        <v>0.88</v>
      </c>
      <c r="W2900" t="n">
        <v>6.81</v>
      </c>
      <c r="X2900" t="n">
        <v>0.27</v>
      </c>
      <c r="Y2900" t="n">
        <v>1</v>
      </c>
      <c r="Z2900" t="n">
        <v>10</v>
      </c>
    </row>
    <row r="2901">
      <c r="A2901" t="n">
        <v>93</v>
      </c>
      <c r="B2901" t="n">
        <v>95</v>
      </c>
      <c r="C2901" t="inlineStr">
        <is>
          <t xml:space="preserve">CONCLUIDO	</t>
        </is>
      </c>
      <c r="D2901" t="n">
        <v>3.7285</v>
      </c>
      <c r="E2901" t="n">
        <v>26.82</v>
      </c>
      <c r="F2901" t="n">
        <v>23.98</v>
      </c>
      <c r="G2901" t="n">
        <v>143.88</v>
      </c>
      <c r="H2901" t="n">
        <v>1.94</v>
      </c>
      <c r="I2901" t="n">
        <v>10</v>
      </c>
      <c r="J2901" t="n">
        <v>222.5</v>
      </c>
      <c r="K2901" t="n">
        <v>53.44</v>
      </c>
      <c r="L2901" t="n">
        <v>24.25</v>
      </c>
      <c r="M2901" t="n">
        <v>8</v>
      </c>
      <c r="N2901" t="n">
        <v>49.81</v>
      </c>
      <c r="O2901" t="n">
        <v>27675.78</v>
      </c>
      <c r="P2901" t="n">
        <v>304.67</v>
      </c>
      <c r="Q2901" t="n">
        <v>452.56</v>
      </c>
      <c r="R2901" t="n">
        <v>70.54000000000001</v>
      </c>
      <c r="S2901" t="n">
        <v>57.64</v>
      </c>
      <c r="T2901" t="n">
        <v>4355.71</v>
      </c>
      <c r="U2901" t="n">
        <v>0.82</v>
      </c>
      <c r="V2901" t="n">
        <v>0.88</v>
      </c>
      <c r="W2901" t="n">
        <v>6.81</v>
      </c>
      <c r="X2901" t="n">
        <v>0.26</v>
      </c>
      <c r="Y2901" t="n">
        <v>1</v>
      </c>
      <c r="Z2901" t="n">
        <v>10</v>
      </c>
    </row>
    <row r="2902">
      <c r="A2902" t="n">
        <v>94</v>
      </c>
      <c r="B2902" t="n">
        <v>95</v>
      </c>
      <c r="C2902" t="inlineStr">
        <is>
          <t xml:space="preserve">CONCLUIDO	</t>
        </is>
      </c>
      <c r="D2902" t="n">
        <v>3.7273</v>
      </c>
      <c r="E2902" t="n">
        <v>26.83</v>
      </c>
      <c r="F2902" t="n">
        <v>23.99</v>
      </c>
      <c r="G2902" t="n">
        <v>143.93</v>
      </c>
      <c r="H2902" t="n">
        <v>1.95</v>
      </c>
      <c r="I2902" t="n">
        <v>10</v>
      </c>
      <c r="J2902" t="n">
        <v>222.92</v>
      </c>
      <c r="K2902" t="n">
        <v>53.44</v>
      </c>
      <c r="L2902" t="n">
        <v>24.5</v>
      </c>
      <c r="M2902" t="n">
        <v>8</v>
      </c>
      <c r="N2902" t="n">
        <v>49.98</v>
      </c>
      <c r="O2902" t="n">
        <v>27727.05</v>
      </c>
      <c r="P2902" t="n">
        <v>305.02</v>
      </c>
      <c r="Q2902" t="n">
        <v>452.58</v>
      </c>
      <c r="R2902" t="n">
        <v>70.95</v>
      </c>
      <c r="S2902" t="n">
        <v>57.64</v>
      </c>
      <c r="T2902" t="n">
        <v>4563.49</v>
      </c>
      <c r="U2902" t="n">
        <v>0.8100000000000001</v>
      </c>
      <c r="V2902" t="n">
        <v>0.88</v>
      </c>
      <c r="W2902" t="n">
        <v>6.81</v>
      </c>
      <c r="X2902" t="n">
        <v>0.26</v>
      </c>
      <c r="Y2902" t="n">
        <v>1</v>
      </c>
      <c r="Z2902" t="n">
        <v>10</v>
      </c>
    </row>
    <row r="2903">
      <c r="A2903" t="n">
        <v>95</v>
      </c>
      <c r="B2903" t="n">
        <v>95</v>
      </c>
      <c r="C2903" t="inlineStr">
        <is>
          <t xml:space="preserve">CONCLUIDO	</t>
        </is>
      </c>
      <c r="D2903" t="n">
        <v>3.7294</v>
      </c>
      <c r="E2903" t="n">
        <v>26.81</v>
      </c>
      <c r="F2903" t="n">
        <v>23.97</v>
      </c>
      <c r="G2903" t="n">
        <v>143.84</v>
      </c>
      <c r="H2903" t="n">
        <v>1.97</v>
      </c>
      <c r="I2903" t="n">
        <v>10</v>
      </c>
      <c r="J2903" t="n">
        <v>223.33</v>
      </c>
      <c r="K2903" t="n">
        <v>53.44</v>
      </c>
      <c r="L2903" t="n">
        <v>24.75</v>
      </c>
      <c r="M2903" t="n">
        <v>8</v>
      </c>
      <c r="N2903" t="n">
        <v>50.15</v>
      </c>
      <c r="O2903" t="n">
        <v>27778.39</v>
      </c>
      <c r="P2903" t="n">
        <v>304.99</v>
      </c>
      <c r="Q2903" t="n">
        <v>452.57</v>
      </c>
      <c r="R2903" t="n">
        <v>70.27</v>
      </c>
      <c r="S2903" t="n">
        <v>57.64</v>
      </c>
      <c r="T2903" t="n">
        <v>4221</v>
      </c>
      <c r="U2903" t="n">
        <v>0.82</v>
      </c>
      <c r="V2903" t="n">
        <v>0.88</v>
      </c>
      <c r="W2903" t="n">
        <v>6.81</v>
      </c>
      <c r="X2903" t="n">
        <v>0.25</v>
      </c>
      <c r="Y2903" t="n">
        <v>1</v>
      </c>
      <c r="Z2903" t="n">
        <v>10</v>
      </c>
    </row>
    <row r="2904">
      <c r="A2904" t="n">
        <v>96</v>
      </c>
      <c r="B2904" t="n">
        <v>95</v>
      </c>
      <c r="C2904" t="inlineStr">
        <is>
          <t xml:space="preserve">CONCLUIDO	</t>
        </is>
      </c>
      <c r="D2904" t="n">
        <v>3.7277</v>
      </c>
      <c r="E2904" t="n">
        <v>26.83</v>
      </c>
      <c r="F2904" t="n">
        <v>23.99</v>
      </c>
      <c r="G2904" t="n">
        <v>143.91</v>
      </c>
      <c r="H2904" t="n">
        <v>1.99</v>
      </c>
      <c r="I2904" t="n">
        <v>10</v>
      </c>
      <c r="J2904" t="n">
        <v>223.75</v>
      </c>
      <c r="K2904" t="n">
        <v>53.44</v>
      </c>
      <c r="L2904" t="n">
        <v>25</v>
      </c>
      <c r="M2904" t="n">
        <v>8</v>
      </c>
      <c r="N2904" t="n">
        <v>50.31</v>
      </c>
      <c r="O2904" t="n">
        <v>27829.77</v>
      </c>
      <c r="P2904" t="n">
        <v>305.07</v>
      </c>
      <c r="Q2904" t="n">
        <v>452.63</v>
      </c>
      <c r="R2904" t="n">
        <v>70.78</v>
      </c>
      <c r="S2904" t="n">
        <v>57.64</v>
      </c>
      <c r="T2904" t="n">
        <v>4477.58</v>
      </c>
      <c r="U2904" t="n">
        <v>0.8100000000000001</v>
      </c>
      <c r="V2904" t="n">
        <v>0.88</v>
      </c>
      <c r="W2904" t="n">
        <v>6.81</v>
      </c>
      <c r="X2904" t="n">
        <v>0.26</v>
      </c>
      <c r="Y2904" t="n">
        <v>1</v>
      </c>
      <c r="Z2904" t="n">
        <v>10</v>
      </c>
    </row>
    <row r="2905">
      <c r="A2905" t="n">
        <v>97</v>
      </c>
      <c r="B2905" t="n">
        <v>95</v>
      </c>
      <c r="C2905" t="inlineStr">
        <is>
          <t xml:space="preserve">CONCLUIDO	</t>
        </is>
      </c>
      <c r="D2905" t="n">
        <v>3.7276</v>
      </c>
      <c r="E2905" t="n">
        <v>26.83</v>
      </c>
      <c r="F2905" t="n">
        <v>23.99</v>
      </c>
      <c r="G2905" t="n">
        <v>143.92</v>
      </c>
      <c r="H2905" t="n">
        <v>2</v>
      </c>
      <c r="I2905" t="n">
        <v>10</v>
      </c>
      <c r="J2905" t="n">
        <v>224.17</v>
      </c>
      <c r="K2905" t="n">
        <v>53.44</v>
      </c>
      <c r="L2905" t="n">
        <v>25.25</v>
      </c>
      <c r="M2905" t="n">
        <v>8</v>
      </c>
      <c r="N2905" t="n">
        <v>50.48</v>
      </c>
      <c r="O2905" t="n">
        <v>27881.22</v>
      </c>
      <c r="P2905" t="n">
        <v>305.28</v>
      </c>
      <c r="Q2905" t="n">
        <v>452.55</v>
      </c>
      <c r="R2905" t="n">
        <v>70.70999999999999</v>
      </c>
      <c r="S2905" t="n">
        <v>57.64</v>
      </c>
      <c r="T2905" t="n">
        <v>4443.81</v>
      </c>
      <c r="U2905" t="n">
        <v>0.82</v>
      </c>
      <c r="V2905" t="n">
        <v>0.88</v>
      </c>
      <c r="W2905" t="n">
        <v>6.82</v>
      </c>
      <c r="X2905" t="n">
        <v>0.26</v>
      </c>
      <c r="Y2905" t="n">
        <v>1</v>
      </c>
      <c r="Z2905" t="n">
        <v>10</v>
      </c>
    </row>
    <row r="2906">
      <c r="A2906" t="n">
        <v>98</v>
      </c>
      <c r="B2906" t="n">
        <v>95</v>
      </c>
      <c r="C2906" t="inlineStr">
        <is>
          <t xml:space="preserve">CONCLUIDO	</t>
        </is>
      </c>
      <c r="D2906" t="n">
        <v>3.7286</v>
      </c>
      <c r="E2906" t="n">
        <v>26.82</v>
      </c>
      <c r="F2906" t="n">
        <v>23.98</v>
      </c>
      <c r="G2906" t="n">
        <v>143.87</v>
      </c>
      <c r="H2906" t="n">
        <v>2.02</v>
      </c>
      <c r="I2906" t="n">
        <v>10</v>
      </c>
      <c r="J2906" t="n">
        <v>224.58</v>
      </c>
      <c r="K2906" t="n">
        <v>53.44</v>
      </c>
      <c r="L2906" t="n">
        <v>25.5</v>
      </c>
      <c r="M2906" t="n">
        <v>8</v>
      </c>
      <c r="N2906" t="n">
        <v>50.65</v>
      </c>
      <c r="O2906" t="n">
        <v>27932.73</v>
      </c>
      <c r="P2906" t="n">
        <v>304.93</v>
      </c>
      <c r="Q2906" t="n">
        <v>452.61</v>
      </c>
      <c r="R2906" t="n">
        <v>70.58</v>
      </c>
      <c r="S2906" t="n">
        <v>57.64</v>
      </c>
      <c r="T2906" t="n">
        <v>4379.46</v>
      </c>
      <c r="U2906" t="n">
        <v>0.82</v>
      </c>
      <c r="V2906" t="n">
        <v>0.88</v>
      </c>
      <c r="W2906" t="n">
        <v>6.81</v>
      </c>
      <c r="X2906" t="n">
        <v>0.25</v>
      </c>
      <c r="Y2906" t="n">
        <v>1</v>
      </c>
      <c r="Z2906" t="n">
        <v>10</v>
      </c>
    </row>
    <row r="2907">
      <c r="A2907" t="n">
        <v>99</v>
      </c>
      <c r="B2907" t="n">
        <v>95</v>
      </c>
      <c r="C2907" t="inlineStr">
        <is>
          <t xml:space="preserve">CONCLUIDO	</t>
        </is>
      </c>
      <c r="D2907" t="n">
        <v>3.7284</v>
      </c>
      <c r="E2907" t="n">
        <v>26.82</v>
      </c>
      <c r="F2907" t="n">
        <v>23.98</v>
      </c>
      <c r="G2907" t="n">
        <v>143.88</v>
      </c>
      <c r="H2907" t="n">
        <v>2.03</v>
      </c>
      <c r="I2907" t="n">
        <v>10</v>
      </c>
      <c r="J2907" t="n">
        <v>225</v>
      </c>
      <c r="K2907" t="n">
        <v>53.44</v>
      </c>
      <c r="L2907" t="n">
        <v>25.75</v>
      </c>
      <c r="M2907" t="n">
        <v>8</v>
      </c>
      <c r="N2907" t="n">
        <v>50.82</v>
      </c>
      <c r="O2907" t="n">
        <v>27984.29</v>
      </c>
      <c r="P2907" t="n">
        <v>304.69</v>
      </c>
      <c r="Q2907" t="n">
        <v>452.56</v>
      </c>
      <c r="R2907" t="n">
        <v>70.68000000000001</v>
      </c>
      <c r="S2907" t="n">
        <v>57.64</v>
      </c>
      <c r="T2907" t="n">
        <v>4428.38</v>
      </c>
      <c r="U2907" t="n">
        <v>0.82</v>
      </c>
      <c r="V2907" t="n">
        <v>0.88</v>
      </c>
      <c r="W2907" t="n">
        <v>6.81</v>
      </c>
      <c r="X2907" t="n">
        <v>0.26</v>
      </c>
      <c r="Y2907" t="n">
        <v>1</v>
      </c>
      <c r="Z2907" t="n">
        <v>10</v>
      </c>
    </row>
    <row r="2908">
      <c r="A2908" t="n">
        <v>100</v>
      </c>
      <c r="B2908" t="n">
        <v>95</v>
      </c>
      <c r="C2908" t="inlineStr">
        <is>
          <t xml:space="preserve">CONCLUIDO	</t>
        </is>
      </c>
      <c r="D2908" t="n">
        <v>3.7273</v>
      </c>
      <c r="E2908" t="n">
        <v>26.83</v>
      </c>
      <c r="F2908" t="n">
        <v>23.99</v>
      </c>
      <c r="G2908" t="n">
        <v>143.93</v>
      </c>
      <c r="H2908" t="n">
        <v>2.05</v>
      </c>
      <c r="I2908" t="n">
        <v>10</v>
      </c>
      <c r="J2908" t="n">
        <v>225.42</v>
      </c>
      <c r="K2908" t="n">
        <v>53.44</v>
      </c>
      <c r="L2908" t="n">
        <v>26</v>
      </c>
      <c r="M2908" t="n">
        <v>8</v>
      </c>
      <c r="N2908" t="n">
        <v>50.98</v>
      </c>
      <c r="O2908" t="n">
        <v>28035.92</v>
      </c>
      <c r="P2908" t="n">
        <v>304.57</v>
      </c>
      <c r="Q2908" t="n">
        <v>452.55</v>
      </c>
      <c r="R2908" t="n">
        <v>70.98999999999999</v>
      </c>
      <c r="S2908" t="n">
        <v>57.64</v>
      </c>
      <c r="T2908" t="n">
        <v>4584.24</v>
      </c>
      <c r="U2908" t="n">
        <v>0.8100000000000001</v>
      </c>
      <c r="V2908" t="n">
        <v>0.88</v>
      </c>
      <c r="W2908" t="n">
        <v>6.81</v>
      </c>
      <c r="X2908" t="n">
        <v>0.26</v>
      </c>
      <c r="Y2908" t="n">
        <v>1</v>
      </c>
      <c r="Z2908" t="n">
        <v>10</v>
      </c>
    </row>
    <row r="2909">
      <c r="A2909" t="n">
        <v>101</v>
      </c>
      <c r="B2909" t="n">
        <v>95</v>
      </c>
      <c r="C2909" t="inlineStr">
        <is>
          <t xml:space="preserve">CONCLUIDO	</t>
        </is>
      </c>
      <c r="D2909" t="n">
        <v>3.7289</v>
      </c>
      <c r="E2909" t="n">
        <v>26.82</v>
      </c>
      <c r="F2909" t="n">
        <v>23.98</v>
      </c>
      <c r="G2909" t="n">
        <v>143.86</v>
      </c>
      <c r="H2909" t="n">
        <v>2.07</v>
      </c>
      <c r="I2909" t="n">
        <v>10</v>
      </c>
      <c r="J2909" t="n">
        <v>225.84</v>
      </c>
      <c r="K2909" t="n">
        <v>53.44</v>
      </c>
      <c r="L2909" t="n">
        <v>26.25</v>
      </c>
      <c r="M2909" t="n">
        <v>8</v>
      </c>
      <c r="N2909" t="n">
        <v>51.15</v>
      </c>
      <c r="O2909" t="n">
        <v>28087.6</v>
      </c>
      <c r="P2909" t="n">
        <v>303.71</v>
      </c>
      <c r="Q2909" t="n">
        <v>452.55</v>
      </c>
      <c r="R2909" t="n">
        <v>70.63</v>
      </c>
      <c r="S2909" t="n">
        <v>57.64</v>
      </c>
      <c r="T2909" t="n">
        <v>4401.82</v>
      </c>
      <c r="U2909" t="n">
        <v>0.82</v>
      </c>
      <c r="V2909" t="n">
        <v>0.88</v>
      </c>
      <c r="W2909" t="n">
        <v>6.81</v>
      </c>
      <c r="X2909" t="n">
        <v>0.25</v>
      </c>
      <c r="Y2909" t="n">
        <v>1</v>
      </c>
      <c r="Z2909" t="n">
        <v>10</v>
      </c>
    </row>
    <row r="2910">
      <c r="A2910" t="n">
        <v>102</v>
      </c>
      <c r="B2910" t="n">
        <v>95</v>
      </c>
      <c r="C2910" t="inlineStr">
        <is>
          <t xml:space="preserve">CONCLUIDO	</t>
        </is>
      </c>
      <c r="D2910" t="n">
        <v>3.7283</v>
      </c>
      <c r="E2910" t="n">
        <v>26.82</v>
      </c>
      <c r="F2910" t="n">
        <v>23.98</v>
      </c>
      <c r="G2910" t="n">
        <v>143.89</v>
      </c>
      <c r="H2910" t="n">
        <v>2.08</v>
      </c>
      <c r="I2910" t="n">
        <v>10</v>
      </c>
      <c r="J2910" t="n">
        <v>226.26</v>
      </c>
      <c r="K2910" t="n">
        <v>53.44</v>
      </c>
      <c r="L2910" t="n">
        <v>26.5</v>
      </c>
      <c r="M2910" t="n">
        <v>8</v>
      </c>
      <c r="N2910" t="n">
        <v>51.32</v>
      </c>
      <c r="O2910" t="n">
        <v>28139.34</v>
      </c>
      <c r="P2910" t="n">
        <v>302.77</v>
      </c>
      <c r="Q2910" t="n">
        <v>452.55</v>
      </c>
      <c r="R2910" t="n">
        <v>70.73999999999999</v>
      </c>
      <c r="S2910" t="n">
        <v>57.64</v>
      </c>
      <c r="T2910" t="n">
        <v>4458</v>
      </c>
      <c r="U2910" t="n">
        <v>0.8100000000000001</v>
      </c>
      <c r="V2910" t="n">
        <v>0.88</v>
      </c>
      <c r="W2910" t="n">
        <v>6.81</v>
      </c>
      <c r="X2910" t="n">
        <v>0.26</v>
      </c>
      <c r="Y2910" t="n">
        <v>1</v>
      </c>
      <c r="Z2910" t="n">
        <v>10</v>
      </c>
    </row>
    <row r="2911">
      <c r="A2911" t="n">
        <v>103</v>
      </c>
      <c r="B2911" t="n">
        <v>95</v>
      </c>
      <c r="C2911" t="inlineStr">
        <is>
          <t xml:space="preserve">CONCLUIDO	</t>
        </is>
      </c>
      <c r="D2911" t="n">
        <v>3.7284</v>
      </c>
      <c r="E2911" t="n">
        <v>26.82</v>
      </c>
      <c r="F2911" t="n">
        <v>23.98</v>
      </c>
      <c r="G2911" t="n">
        <v>143.88</v>
      </c>
      <c r="H2911" t="n">
        <v>2.1</v>
      </c>
      <c r="I2911" t="n">
        <v>10</v>
      </c>
      <c r="J2911" t="n">
        <v>226.68</v>
      </c>
      <c r="K2911" t="n">
        <v>53.44</v>
      </c>
      <c r="L2911" t="n">
        <v>26.75</v>
      </c>
      <c r="M2911" t="n">
        <v>8</v>
      </c>
      <c r="N2911" t="n">
        <v>51.49</v>
      </c>
      <c r="O2911" t="n">
        <v>28191.14</v>
      </c>
      <c r="P2911" t="n">
        <v>301.6</v>
      </c>
      <c r="Q2911" t="n">
        <v>452.57</v>
      </c>
      <c r="R2911" t="n">
        <v>70.69</v>
      </c>
      <c r="S2911" t="n">
        <v>57.64</v>
      </c>
      <c r="T2911" t="n">
        <v>4432.15</v>
      </c>
      <c r="U2911" t="n">
        <v>0.82</v>
      </c>
      <c r="V2911" t="n">
        <v>0.88</v>
      </c>
      <c r="W2911" t="n">
        <v>6.81</v>
      </c>
      <c r="X2911" t="n">
        <v>0.26</v>
      </c>
      <c r="Y2911" t="n">
        <v>1</v>
      </c>
      <c r="Z2911" t="n">
        <v>10</v>
      </c>
    </row>
    <row r="2912">
      <c r="A2912" t="n">
        <v>104</v>
      </c>
      <c r="B2912" t="n">
        <v>95</v>
      </c>
      <c r="C2912" t="inlineStr">
        <is>
          <t xml:space="preserve">CONCLUIDO	</t>
        </is>
      </c>
      <c r="D2912" t="n">
        <v>3.7373</v>
      </c>
      <c r="E2912" t="n">
        <v>26.76</v>
      </c>
      <c r="F2912" t="n">
        <v>23.95</v>
      </c>
      <c r="G2912" t="n">
        <v>159.69</v>
      </c>
      <c r="H2912" t="n">
        <v>2.11</v>
      </c>
      <c r="I2912" t="n">
        <v>9</v>
      </c>
      <c r="J2912" t="n">
        <v>227.1</v>
      </c>
      <c r="K2912" t="n">
        <v>53.44</v>
      </c>
      <c r="L2912" t="n">
        <v>27</v>
      </c>
      <c r="M2912" t="n">
        <v>7</v>
      </c>
      <c r="N2912" t="n">
        <v>51.66</v>
      </c>
      <c r="O2912" t="n">
        <v>28243</v>
      </c>
      <c r="P2912" t="n">
        <v>301.06</v>
      </c>
      <c r="Q2912" t="n">
        <v>452.55</v>
      </c>
      <c r="R2912" t="n">
        <v>69.76000000000001</v>
      </c>
      <c r="S2912" t="n">
        <v>57.64</v>
      </c>
      <c r="T2912" t="n">
        <v>3975.03</v>
      </c>
      <c r="U2912" t="n">
        <v>0.83</v>
      </c>
      <c r="V2912" t="n">
        <v>0.89</v>
      </c>
      <c r="W2912" t="n">
        <v>6.81</v>
      </c>
      <c r="X2912" t="n">
        <v>0.23</v>
      </c>
      <c r="Y2912" t="n">
        <v>1</v>
      </c>
      <c r="Z2912" t="n">
        <v>10</v>
      </c>
    </row>
    <row r="2913">
      <c r="A2913" t="n">
        <v>105</v>
      </c>
      <c r="B2913" t="n">
        <v>95</v>
      </c>
      <c r="C2913" t="inlineStr">
        <is>
          <t xml:space="preserve">CONCLUIDO	</t>
        </is>
      </c>
      <c r="D2913" t="n">
        <v>3.7377</v>
      </c>
      <c r="E2913" t="n">
        <v>26.75</v>
      </c>
      <c r="F2913" t="n">
        <v>23.95</v>
      </c>
      <c r="G2913" t="n">
        <v>159.67</v>
      </c>
      <c r="H2913" t="n">
        <v>2.13</v>
      </c>
      <c r="I2913" t="n">
        <v>9</v>
      </c>
      <c r="J2913" t="n">
        <v>227.52</v>
      </c>
      <c r="K2913" t="n">
        <v>53.44</v>
      </c>
      <c r="L2913" t="n">
        <v>27.25</v>
      </c>
      <c r="M2913" t="n">
        <v>7</v>
      </c>
      <c r="N2913" t="n">
        <v>51.83</v>
      </c>
      <c r="O2913" t="n">
        <v>28294.92</v>
      </c>
      <c r="P2913" t="n">
        <v>301.37</v>
      </c>
      <c r="Q2913" t="n">
        <v>452.61</v>
      </c>
      <c r="R2913" t="n">
        <v>69.73</v>
      </c>
      <c r="S2913" t="n">
        <v>57.64</v>
      </c>
      <c r="T2913" t="n">
        <v>3959.49</v>
      </c>
      <c r="U2913" t="n">
        <v>0.83</v>
      </c>
      <c r="V2913" t="n">
        <v>0.89</v>
      </c>
      <c r="W2913" t="n">
        <v>6.81</v>
      </c>
      <c r="X2913" t="n">
        <v>0.23</v>
      </c>
      <c r="Y2913" t="n">
        <v>1</v>
      </c>
      <c r="Z2913" t="n">
        <v>10</v>
      </c>
    </row>
    <row r="2914">
      <c r="A2914" t="n">
        <v>106</v>
      </c>
      <c r="B2914" t="n">
        <v>95</v>
      </c>
      <c r="C2914" t="inlineStr">
        <is>
          <t xml:space="preserve">CONCLUIDO	</t>
        </is>
      </c>
      <c r="D2914" t="n">
        <v>3.7372</v>
      </c>
      <c r="E2914" t="n">
        <v>26.76</v>
      </c>
      <c r="F2914" t="n">
        <v>23.95</v>
      </c>
      <c r="G2914" t="n">
        <v>159.69</v>
      </c>
      <c r="H2914" t="n">
        <v>2.14</v>
      </c>
      <c r="I2914" t="n">
        <v>9</v>
      </c>
      <c r="J2914" t="n">
        <v>227.94</v>
      </c>
      <c r="K2914" t="n">
        <v>53.44</v>
      </c>
      <c r="L2914" t="n">
        <v>27.5</v>
      </c>
      <c r="M2914" t="n">
        <v>7</v>
      </c>
      <c r="N2914" t="n">
        <v>52.01</v>
      </c>
      <c r="O2914" t="n">
        <v>28346.9</v>
      </c>
      <c r="P2914" t="n">
        <v>301.51</v>
      </c>
      <c r="Q2914" t="n">
        <v>452.58</v>
      </c>
      <c r="R2914" t="n">
        <v>69.73</v>
      </c>
      <c r="S2914" t="n">
        <v>57.64</v>
      </c>
      <c r="T2914" t="n">
        <v>3958.71</v>
      </c>
      <c r="U2914" t="n">
        <v>0.83</v>
      </c>
      <c r="V2914" t="n">
        <v>0.89</v>
      </c>
      <c r="W2914" t="n">
        <v>6.81</v>
      </c>
      <c r="X2914" t="n">
        <v>0.23</v>
      </c>
      <c r="Y2914" t="n">
        <v>1</v>
      </c>
      <c r="Z2914" t="n">
        <v>10</v>
      </c>
    </row>
    <row r="2915">
      <c r="A2915" t="n">
        <v>107</v>
      </c>
      <c r="B2915" t="n">
        <v>95</v>
      </c>
      <c r="C2915" t="inlineStr">
        <is>
          <t xml:space="preserve">CONCLUIDO	</t>
        </is>
      </c>
      <c r="D2915" t="n">
        <v>3.7376</v>
      </c>
      <c r="E2915" t="n">
        <v>26.76</v>
      </c>
      <c r="F2915" t="n">
        <v>23.95</v>
      </c>
      <c r="G2915" t="n">
        <v>159.68</v>
      </c>
      <c r="H2915" t="n">
        <v>2.16</v>
      </c>
      <c r="I2915" t="n">
        <v>9</v>
      </c>
      <c r="J2915" t="n">
        <v>228.36</v>
      </c>
      <c r="K2915" t="n">
        <v>53.44</v>
      </c>
      <c r="L2915" t="n">
        <v>27.75</v>
      </c>
      <c r="M2915" t="n">
        <v>7</v>
      </c>
      <c r="N2915" t="n">
        <v>52.18</v>
      </c>
      <c r="O2915" t="n">
        <v>28398.94</v>
      </c>
      <c r="P2915" t="n">
        <v>302.26</v>
      </c>
      <c r="Q2915" t="n">
        <v>452.57</v>
      </c>
      <c r="R2915" t="n">
        <v>69.69</v>
      </c>
      <c r="S2915" t="n">
        <v>57.64</v>
      </c>
      <c r="T2915" t="n">
        <v>3936.46</v>
      </c>
      <c r="U2915" t="n">
        <v>0.83</v>
      </c>
      <c r="V2915" t="n">
        <v>0.89</v>
      </c>
      <c r="W2915" t="n">
        <v>6.81</v>
      </c>
      <c r="X2915" t="n">
        <v>0.23</v>
      </c>
      <c r="Y2915" t="n">
        <v>1</v>
      </c>
      <c r="Z2915" t="n">
        <v>10</v>
      </c>
    </row>
    <row r="2916">
      <c r="A2916" t="n">
        <v>108</v>
      </c>
      <c r="B2916" t="n">
        <v>95</v>
      </c>
      <c r="C2916" t="inlineStr">
        <is>
          <t xml:space="preserve">CONCLUIDO	</t>
        </is>
      </c>
      <c r="D2916" t="n">
        <v>3.7381</v>
      </c>
      <c r="E2916" t="n">
        <v>26.75</v>
      </c>
      <c r="F2916" t="n">
        <v>23.95</v>
      </c>
      <c r="G2916" t="n">
        <v>159.65</v>
      </c>
      <c r="H2916" t="n">
        <v>2.18</v>
      </c>
      <c r="I2916" t="n">
        <v>9</v>
      </c>
      <c r="J2916" t="n">
        <v>228.79</v>
      </c>
      <c r="K2916" t="n">
        <v>53.44</v>
      </c>
      <c r="L2916" t="n">
        <v>28</v>
      </c>
      <c r="M2916" t="n">
        <v>7</v>
      </c>
      <c r="N2916" t="n">
        <v>52.35</v>
      </c>
      <c r="O2916" t="n">
        <v>28451.04</v>
      </c>
      <c r="P2916" t="n">
        <v>302.57</v>
      </c>
      <c r="Q2916" t="n">
        <v>452.56</v>
      </c>
      <c r="R2916" t="n">
        <v>69.5</v>
      </c>
      <c r="S2916" t="n">
        <v>57.64</v>
      </c>
      <c r="T2916" t="n">
        <v>3843.69</v>
      </c>
      <c r="U2916" t="n">
        <v>0.83</v>
      </c>
      <c r="V2916" t="n">
        <v>0.89</v>
      </c>
      <c r="W2916" t="n">
        <v>6.81</v>
      </c>
      <c r="X2916" t="n">
        <v>0.22</v>
      </c>
      <c r="Y2916" t="n">
        <v>1</v>
      </c>
      <c r="Z2916" t="n">
        <v>10</v>
      </c>
    </row>
    <row r="2917">
      <c r="A2917" t="n">
        <v>109</v>
      </c>
      <c r="B2917" t="n">
        <v>95</v>
      </c>
      <c r="C2917" t="inlineStr">
        <is>
          <t xml:space="preserve">CONCLUIDO	</t>
        </is>
      </c>
      <c r="D2917" t="n">
        <v>3.7381</v>
      </c>
      <c r="E2917" t="n">
        <v>26.75</v>
      </c>
      <c r="F2917" t="n">
        <v>23.95</v>
      </c>
      <c r="G2917" t="n">
        <v>159.65</v>
      </c>
      <c r="H2917" t="n">
        <v>2.19</v>
      </c>
      <c r="I2917" t="n">
        <v>9</v>
      </c>
      <c r="J2917" t="n">
        <v>229.21</v>
      </c>
      <c r="K2917" t="n">
        <v>53.44</v>
      </c>
      <c r="L2917" t="n">
        <v>28.25</v>
      </c>
      <c r="M2917" t="n">
        <v>7</v>
      </c>
      <c r="N2917" t="n">
        <v>52.52</v>
      </c>
      <c r="O2917" t="n">
        <v>28503.21</v>
      </c>
      <c r="P2917" t="n">
        <v>302.54</v>
      </c>
      <c r="Q2917" t="n">
        <v>452.56</v>
      </c>
      <c r="R2917" t="n">
        <v>69.5</v>
      </c>
      <c r="S2917" t="n">
        <v>57.64</v>
      </c>
      <c r="T2917" t="n">
        <v>3843.68</v>
      </c>
      <c r="U2917" t="n">
        <v>0.83</v>
      </c>
      <c r="V2917" t="n">
        <v>0.89</v>
      </c>
      <c r="W2917" t="n">
        <v>6.81</v>
      </c>
      <c r="X2917" t="n">
        <v>0.22</v>
      </c>
      <c r="Y2917" t="n">
        <v>1</v>
      </c>
      <c r="Z2917" t="n">
        <v>10</v>
      </c>
    </row>
    <row r="2918">
      <c r="A2918" t="n">
        <v>110</v>
      </c>
      <c r="B2918" t="n">
        <v>95</v>
      </c>
      <c r="C2918" t="inlineStr">
        <is>
          <t xml:space="preserve">CONCLUIDO	</t>
        </is>
      </c>
      <c r="D2918" t="n">
        <v>3.7377</v>
      </c>
      <c r="E2918" t="n">
        <v>26.75</v>
      </c>
      <c r="F2918" t="n">
        <v>23.95</v>
      </c>
      <c r="G2918" t="n">
        <v>159.67</v>
      </c>
      <c r="H2918" t="n">
        <v>2.21</v>
      </c>
      <c r="I2918" t="n">
        <v>9</v>
      </c>
      <c r="J2918" t="n">
        <v>229.63</v>
      </c>
      <c r="K2918" t="n">
        <v>53.44</v>
      </c>
      <c r="L2918" t="n">
        <v>28.5</v>
      </c>
      <c r="M2918" t="n">
        <v>7</v>
      </c>
      <c r="N2918" t="n">
        <v>52.7</v>
      </c>
      <c r="O2918" t="n">
        <v>28555.43</v>
      </c>
      <c r="P2918" t="n">
        <v>302.33</v>
      </c>
      <c r="Q2918" t="n">
        <v>452.58</v>
      </c>
      <c r="R2918" t="n">
        <v>69.8</v>
      </c>
      <c r="S2918" t="n">
        <v>57.64</v>
      </c>
      <c r="T2918" t="n">
        <v>3991</v>
      </c>
      <c r="U2918" t="n">
        <v>0.83</v>
      </c>
      <c r="V2918" t="n">
        <v>0.89</v>
      </c>
      <c r="W2918" t="n">
        <v>6.81</v>
      </c>
      <c r="X2918" t="n">
        <v>0.23</v>
      </c>
      <c r="Y2918" t="n">
        <v>1</v>
      </c>
      <c r="Z2918" t="n">
        <v>10</v>
      </c>
    </row>
    <row r="2919">
      <c r="A2919" t="n">
        <v>111</v>
      </c>
      <c r="B2919" t="n">
        <v>95</v>
      </c>
      <c r="C2919" t="inlineStr">
        <is>
          <t xml:space="preserve">CONCLUIDO	</t>
        </is>
      </c>
      <c r="D2919" t="n">
        <v>3.7367</v>
      </c>
      <c r="E2919" t="n">
        <v>26.76</v>
      </c>
      <c r="F2919" t="n">
        <v>23.96</v>
      </c>
      <c r="G2919" t="n">
        <v>159.72</v>
      </c>
      <c r="H2919" t="n">
        <v>2.22</v>
      </c>
      <c r="I2919" t="n">
        <v>9</v>
      </c>
      <c r="J2919" t="n">
        <v>230.06</v>
      </c>
      <c r="K2919" t="n">
        <v>53.44</v>
      </c>
      <c r="L2919" t="n">
        <v>28.75</v>
      </c>
      <c r="M2919" t="n">
        <v>7</v>
      </c>
      <c r="N2919" t="n">
        <v>52.87</v>
      </c>
      <c r="O2919" t="n">
        <v>28607.71</v>
      </c>
      <c r="P2919" t="n">
        <v>302.21</v>
      </c>
      <c r="Q2919" t="n">
        <v>452.59</v>
      </c>
      <c r="R2919" t="n">
        <v>70.01000000000001</v>
      </c>
      <c r="S2919" t="n">
        <v>57.64</v>
      </c>
      <c r="T2919" t="n">
        <v>4097.44</v>
      </c>
      <c r="U2919" t="n">
        <v>0.82</v>
      </c>
      <c r="V2919" t="n">
        <v>0.89</v>
      </c>
      <c r="W2919" t="n">
        <v>6.81</v>
      </c>
      <c r="X2919" t="n">
        <v>0.23</v>
      </c>
      <c r="Y2919" t="n">
        <v>1</v>
      </c>
      <c r="Z2919" t="n">
        <v>10</v>
      </c>
    </row>
    <row r="2920">
      <c r="A2920" t="n">
        <v>112</v>
      </c>
      <c r="B2920" t="n">
        <v>95</v>
      </c>
      <c r="C2920" t="inlineStr">
        <is>
          <t xml:space="preserve">CONCLUIDO	</t>
        </is>
      </c>
      <c r="D2920" t="n">
        <v>3.7371</v>
      </c>
      <c r="E2920" t="n">
        <v>26.76</v>
      </c>
      <c r="F2920" t="n">
        <v>23.96</v>
      </c>
      <c r="G2920" t="n">
        <v>159.7</v>
      </c>
      <c r="H2920" t="n">
        <v>2.24</v>
      </c>
      <c r="I2920" t="n">
        <v>9</v>
      </c>
      <c r="J2920" t="n">
        <v>230.48</v>
      </c>
      <c r="K2920" t="n">
        <v>53.44</v>
      </c>
      <c r="L2920" t="n">
        <v>29</v>
      </c>
      <c r="M2920" t="n">
        <v>7</v>
      </c>
      <c r="N2920" t="n">
        <v>53.05</v>
      </c>
      <c r="O2920" t="n">
        <v>28660.06</v>
      </c>
      <c r="P2920" t="n">
        <v>302.27</v>
      </c>
      <c r="Q2920" t="n">
        <v>452.56</v>
      </c>
      <c r="R2920" t="n">
        <v>69.94</v>
      </c>
      <c r="S2920" t="n">
        <v>57.64</v>
      </c>
      <c r="T2920" t="n">
        <v>4063.41</v>
      </c>
      <c r="U2920" t="n">
        <v>0.82</v>
      </c>
      <c r="V2920" t="n">
        <v>0.89</v>
      </c>
      <c r="W2920" t="n">
        <v>6.81</v>
      </c>
      <c r="X2920" t="n">
        <v>0.23</v>
      </c>
      <c r="Y2920" t="n">
        <v>1</v>
      </c>
      <c r="Z2920" t="n">
        <v>10</v>
      </c>
    </row>
    <row r="2921">
      <c r="A2921" t="n">
        <v>113</v>
      </c>
      <c r="B2921" t="n">
        <v>95</v>
      </c>
      <c r="C2921" t="inlineStr">
        <is>
          <t xml:space="preserve">CONCLUIDO	</t>
        </is>
      </c>
      <c r="D2921" t="n">
        <v>3.7373</v>
      </c>
      <c r="E2921" t="n">
        <v>26.76</v>
      </c>
      <c r="F2921" t="n">
        <v>23.95</v>
      </c>
      <c r="G2921" t="n">
        <v>159.69</v>
      </c>
      <c r="H2921" t="n">
        <v>2.25</v>
      </c>
      <c r="I2921" t="n">
        <v>9</v>
      </c>
      <c r="J2921" t="n">
        <v>230.91</v>
      </c>
      <c r="K2921" t="n">
        <v>53.44</v>
      </c>
      <c r="L2921" t="n">
        <v>29.25</v>
      </c>
      <c r="M2921" t="n">
        <v>7</v>
      </c>
      <c r="N2921" t="n">
        <v>53.22</v>
      </c>
      <c r="O2921" t="n">
        <v>28712.46</v>
      </c>
      <c r="P2921" t="n">
        <v>301.77</v>
      </c>
      <c r="Q2921" t="n">
        <v>452.56</v>
      </c>
      <c r="R2921" t="n">
        <v>69.77</v>
      </c>
      <c r="S2921" t="n">
        <v>57.64</v>
      </c>
      <c r="T2921" t="n">
        <v>3976.48</v>
      </c>
      <c r="U2921" t="n">
        <v>0.83</v>
      </c>
      <c r="V2921" t="n">
        <v>0.89</v>
      </c>
      <c r="W2921" t="n">
        <v>6.81</v>
      </c>
      <c r="X2921" t="n">
        <v>0.23</v>
      </c>
      <c r="Y2921" t="n">
        <v>1</v>
      </c>
      <c r="Z2921" t="n">
        <v>10</v>
      </c>
    </row>
    <row r="2922">
      <c r="A2922" t="n">
        <v>114</v>
      </c>
      <c r="B2922" t="n">
        <v>95</v>
      </c>
      <c r="C2922" t="inlineStr">
        <is>
          <t xml:space="preserve">CONCLUIDO	</t>
        </is>
      </c>
      <c r="D2922" t="n">
        <v>3.7377</v>
      </c>
      <c r="E2922" t="n">
        <v>26.75</v>
      </c>
      <c r="F2922" t="n">
        <v>23.95</v>
      </c>
      <c r="G2922" t="n">
        <v>159.67</v>
      </c>
      <c r="H2922" t="n">
        <v>2.27</v>
      </c>
      <c r="I2922" t="n">
        <v>9</v>
      </c>
      <c r="J2922" t="n">
        <v>231.33</v>
      </c>
      <c r="K2922" t="n">
        <v>53.44</v>
      </c>
      <c r="L2922" t="n">
        <v>29.5</v>
      </c>
      <c r="M2922" t="n">
        <v>7</v>
      </c>
      <c r="N2922" t="n">
        <v>53.4</v>
      </c>
      <c r="O2922" t="n">
        <v>28764.93</v>
      </c>
      <c r="P2922" t="n">
        <v>300.71</v>
      </c>
      <c r="Q2922" t="n">
        <v>452.56</v>
      </c>
      <c r="R2922" t="n">
        <v>69.62</v>
      </c>
      <c r="S2922" t="n">
        <v>57.64</v>
      </c>
      <c r="T2922" t="n">
        <v>3902.46</v>
      </c>
      <c r="U2922" t="n">
        <v>0.83</v>
      </c>
      <c r="V2922" t="n">
        <v>0.89</v>
      </c>
      <c r="W2922" t="n">
        <v>6.81</v>
      </c>
      <c r="X2922" t="n">
        <v>0.23</v>
      </c>
      <c r="Y2922" t="n">
        <v>1</v>
      </c>
      <c r="Z2922" t="n">
        <v>10</v>
      </c>
    </row>
    <row r="2923">
      <c r="A2923" t="n">
        <v>115</v>
      </c>
      <c r="B2923" t="n">
        <v>95</v>
      </c>
      <c r="C2923" t="inlineStr">
        <is>
          <t xml:space="preserve">CONCLUIDO	</t>
        </is>
      </c>
      <c r="D2923" t="n">
        <v>3.7365</v>
      </c>
      <c r="E2923" t="n">
        <v>26.76</v>
      </c>
      <c r="F2923" t="n">
        <v>23.96</v>
      </c>
      <c r="G2923" t="n">
        <v>159.73</v>
      </c>
      <c r="H2923" t="n">
        <v>2.28</v>
      </c>
      <c r="I2923" t="n">
        <v>9</v>
      </c>
      <c r="J2923" t="n">
        <v>231.76</v>
      </c>
      <c r="K2923" t="n">
        <v>53.44</v>
      </c>
      <c r="L2923" t="n">
        <v>29.75</v>
      </c>
      <c r="M2923" t="n">
        <v>7</v>
      </c>
      <c r="N2923" t="n">
        <v>53.57</v>
      </c>
      <c r="O2923" t="n">
        <v>28817.46</v>
      </c>
      <c r="P2923" t="n">
        <v>300.34</v>
      </c>
      <c r="Q2923" t="n">
        <v>452.56</v>
      </c>
      <c r="R2923" t="n">
        <v>70</v>
      </c>
      <c r="S2923" t="n">
        <v>57.64</v>
      </c>
      <c r="T2923" t="n">
        <v>4093.59</v>
      </c>
      <c r="U2923" t="n">
        <v>0.82</v>
      </c>
      <c r="V2923" t="n">
        <v>0.88</v>
      </c>
      <c r="W2923" t="n">
        <v>6.81</v>
      </c>
      <c r="X2923" t="n">
        <v>0.24</v>
      </c>
      <c r="Y2923" t="n">
        <v>1</v>
      </c>
      <c r="Z2923" t="n">
        <v>10</v>
      </c>
    </row>
    <row r="2924">
      <c r="A2924" t="n">
        <v>116</v>
      </c>
      <c r="B2924" t="n">
        <v>95</v>
      </c>
      <c r="C2924" t="inlineStr">
        <is>
          <t xml:space="preserve">CONCLUIDO	</t>
        </is>
      </c>
      <c r="D2924" t="n">
        <v>3.7365</v>
      </c>
      <c r="E2924" t="n">
        <v>26.76</v>
      </c>
      <c r="F2924" t="n">
        <v>23.96</v>
      </c>
      <c r="G2924" t="n">
        <v>159.73</v>
      </c>
      <c r="H2924" t="n">
        <v>2.3</v>
      </c>
      <c r="I2924" t="n">
        <v>9</v>
      </c>
      <c r="J2924" t="n">
        <v>232.18</v>
      </c>
      <c r="K2924" t="n">
        <v>53.44</v>
      </c>
      <c r="L2924" t="n">
        <v>30</v>
      </c>
      <c r="M2924" t="n">
        <v>7</v>
      </c>
      <c r="N2924" t="n">
        <v>53.75</v>
      </c>
      <c r="O2924" t="n">
        <v>28870.05</v>
      </c>
      <c r="P2924" t="n">
        <v>300.3</v>
      </c>
      <c r="Q2924" t="n">
        <v>452.59</v>
      </c>
      <c r="R2924" t="n">
        <v>70</v>
      </c>
      <c r="S2924" t="n">
        <v>57.64</v>
      </c>
      <c r="T2924" t="n">
        <v>4094.05</v>
      </c>
      <c r="U2924" t="n">
        <v>0.82</v>
      </c>
      <c r="V2924" t="n">
        <v>0.88</v>
      </c>
      <c r="W2924" t="n">
        <v>6.81</v>
      </c>
      <c r="X2924" t="n">
        <v>0.23</v>
      </c>
      <c r="Y2924" t="n">
        <v>1</v>
      </c>
      <c r="Z2924" t="n">
        <v>10</v>
      </c>
    </row>
    <row r="2925">
      <c r="A2925" t="n">
        <v>117</v>
      </c>
      <c r="B2925" t="n">
        <v>95</v>
      </c>
      <c r="C2925" t="inlineStr">
        <is>
          <t xml:space="preserve">CONCLUIDO	</t>
        </is>
      </c>
      <c r="D2925" t="n">
        <v>3.7371</v>
      </c>
      <c r="E2925" t="n">
        <v>26.76</v>
      </c>
      <c r="F2925" t="n">
        <v>23.96</v>
      </c>
      <c r="G2925" t="n">
        <v>159.7</v>
      </c>
      <c r="H2925" t="n">
        <v>2.31</v>
      </c>
      <c r="I2925" t="n">
        <v>9</v>
      </c>
      <c r="J2925" t="n">
        <v>232.61</v>
      </c>
      <c r="K2925" t="n">
        <v>53.44</v>
      </c>
      <c r="L2925" t="n">
        <v>30.25</v>
      </c>
      <c r="M2925" t="n">
        <v>7</v>
      </c>
      <c r="N2925" t="n">
        <v>53.93</v>
      </c>
      <c r="O2925" t="n">
        <v>28922.71</v>
      </c>
      <c r="P2925" t="n">
        <v>299.44</v>
      </c>
      <c r="Q2925" t="n">
        <v>452.57</v>
      </c>
      <c r="R2925" t="n">
        <v>69.95999999999999</v>
      </c>
      <c r="S2925" t="n">
        <v>57.64</v>
      </c>
      <c r="T2925" t="n">
        <v>4071.87</v>
      </c>
      <c r="U2925" t="n">
        <v>0.82</v>
      </c>
      <c r="V2925" t="n">
        <v>0.89</v>
      </c>
      <c r="W2925" t="n">
        <v>6.81</v>
      </c>
      <c r="X2925" t="n">
        <v>0.23</v>
      </c>
      <c r="Y2925" t="n">
        <v>1</v>
      </c>
      <c r="Z2925" t="n">
        <v>10</v>
      </c>
    </row>
    <row r="2926">
      <c r="A2926" t="n">
        <v>118</v>
      </c>
      <c r="B2926" t="n">
        <v>95</v>
      </c>
      <c r="C2926" t="inlineStr">
        <is>
          <t xml:space="preserve">CONCLUIDO	</t>
        </is>
      </c>
      <c r="D2926" t="n">
        <v>3.7467</v>
      </c>
      <c r="E2926" t="n">
        <v>26.69</v>
      </c>
      <c r="F2926" t="n">
        <v>23.92</v>
      </c>
      <c r="G2926" t="n">
        <v>179.43</v>
      </c>
      <c r="H2926" t="n">
        <v>2.33</v>
      </c>
      <c r="I2926" t="n">
        <v>8</v>
      </c>
      <c r="J2926" t="n">
        <v>233.04</v>
      </c>
      <c r="K2926" t="n">
        <v>53.44</v>
      </c>
      <c r="L2926" t="n">
        <v>30.5</v>
      </c>
      <c r="M2926" t="n">
        <v>6</v>
      </c>
      <c r="N2926" t="n">
        <v>54.1</v>
      </c>
      <c r="O2926" t="n">
        <v>28975.43</v>
      </c>
      <c r="P2926" t="n">
        <v>298.41</v>
      </c>
      <c r="Q2926" t="n">
        <v>452.58</v>
      </c>
      <c r="R2926" t="n">
        <v>68.83</v>
      </c>
      <c r="S2926" t="n">
        <v>57.64</v>
      </c>
      <c r="T2926" t="n">
        <v>3510.64</v>
      </c>
      <c r="U2926" t="n">
        <v>0.84</v>
      </c>
      <c r="V2926" t="n">
        <v>0.89</v>
      </c>
      <c r="W2926" t="n">
        <v>6.81</v>
      </c>
      <c r="X2926" t="n">
        <v>0.2</v>
      </c>
      <c r="Y2926" t="n">
        <v>1</v>
      </c>
      <c r="Z2926" t="n">
        <v>10</v>
      </c>
    </row>
    <row r="2927">
      <c r="A2927" t="n">
        <v>119</v>
      </c>
      <c r="B2927" t="n">
        <v>95</v>
      </c>
      <c r="C2927" t="inlineStr">
        <is>
          <t xml:space="preserve">CONCLUIDO	</t>
        </is>
      </c>
      <c r="D2927" t="n">
        <v>3.747</v>
      </c>
      <c r="E2927" t="n">
        <v>26.69</v>
      </c>
      <c r="F2927" t="n">
        <v>23.92</v>
      </c>
      <c r="G2927" t="n">
        <v>179.41</v>
      </c>
      <c r="H2927" t="n">
        <v>2.34</v>
      </c>
      <c r="I2927" t="n">
        <v>8</v>
      </c>
      <c r="J2927" t="n">
        <v>233.47</v>
      </c>
      <c r="K2927" t="n">
        <v>53.44</v>
      </c>
      <c r="L2927" t="n">
        <v>30.75</v>
      </c>
      <c r="M2927" t="n">
        <v>6</v>
      </c>
      <c r="N2927" t="n">
        <v>54.28</v>
      </c>
      <c r="O2927" t="n">
        <v>29028.21</v>
      </c>
      <c r="P2927" t="n">
        <v>298.31</v>
      </c>
      <c r="Q2927" t="n">
        <v>452.57</v>
      </c>
      <c r="R2927" t="n">
        <v>68.68000000000001</v>
      </c>
      <c r="S2927" t="n">
        <v>57.64</v>
      </c>
      <c r="T2927" t="n">
        <v>3436.05</v>
      </c>
      <c r="U2927" t="n">
        <v>0.84</v>
      </c>
      <c r="V2927" t="n">
        <v>0.89</v>
      </c>
      <c r="W2927" t="n">
        <v>6.81</v>
      </c>
      <c r="X2927" t="n">
        <v>0.2</v>
      </c>
      <c r="Y2927" t="n">
        <v>1</v>
      </c>
      <c r="Z2927" t="n">
        <v>10</v>
      </c>
    </row>
    <row r="2928">
      <c r="A2928" t="n">
        <v>120</v>
      </c>
      <c r="B2928" t="n">
        <v>95</v>
      </c>
      <c r="C2928" t="inlineStr">
        <is>
          <t xml:space="preserve">CONCLUIDO	</t>
        </is>
      </c>
      <c r="D2928" t="n">
        <v>3.7463</v>
      </c>
      <c r="E2928" t="n">
        <v>26.69</v>
      </c>
      <c r="F2928" t="n">
        <v>23.93</v>
      </c>
      <c r="G2928" t="n">
        <v>179.45</v>
      </c>
      <c r="H2928" t="n">
        <v>2.36</v>
      </c>
      <c r="I2928" t="n">
        <v>8</v>
      </c>
      <c r="J2928" t="n">
        <v>233.89</v>
      </c>
      <c r="K2928" t="n">
        <v>53.44</v>
      </c>
      <c r="L2928" t="n">
        <v>31</v>
      </c>
      <c r="M2928" t="n">
        <v>6</v>
      </c>
      <c r="N2928" t="n">
        <v>54.46</v>
      </c>
      <c r="O2928" t="n">
        <v>29081.05</v>
      </c>
      <c r="P2928" t="n">
        <v>298.49</v>
      </c>
      <c r="Q2928" t="n">
        <v>452.56</v>
      </c>
      <c r="R2928" t="n">
        <v>68.89</v>
      </c>
      <c r="S2928" t="n">
        <v>57.64</v>
      </c>
      <c r="T2928" t="n">
        <v>3542.57</v>
      </c>
      <c r="U2928" t="n">
        <v>0.84</v>
      </c>
      <c r="V2928" t="n">
        <v>0.89</v>
      </c>
      <c r="W2928" t="n">
        <v>6.81</v>
      </c>
      <c r="X2928" t="n">
        <v>0.2</v>
      </c>
      <c r="Y2928" t="n">
        <v>1</v>
      </c>
      <c r="Z2928" t="n">
        <v>10</v>
      </c>
    </row>
    <row r="2929">
      <c r="A2929" t="n">
        <v>121</v>
      </c>
      <c r="B2929" t="n">
        <v>95</v>
      </c>
      <c r="C2929" t="inlineStr">
        <is>
          <t xml:space="preserve">CONCLUIDO	</t>
        </is>
      </c>
      <c r="D2929" t="n">
        <v>3.7463</v>
      </c>
      <c r="E2929" t="n">
        <v>26.69</v>
      </c>
      <c r="F2929" t="n">
        <v>23.93</v>
      </c>
      <c r="G2929" t="n">
        <v>179.45</v>
      </c>
      <c r="H2929" t="n">
        <v>2.37</v>
      </c>
      <c r="I2929" t="n">
        <v>8</v>
      </c>
      <c r="J2929" t="n">
        <v>234.32</v>
      </c>
      <c r="K2929" t="n">
        <v>53.44</v>
      </c>
      <c r="L2929" t="n">
        <v>31.25</v>
      </c>
      <c r="M2929" t="n">
        <v>6</v>
      </c>
      <c r="N2929" t="n">
        <v>54.64</v>
      </c>
      <c r="O2929" t="n">
        <v>29133.96</v>
      </c>
      <c r="P2929" t="n">
        <v>298.63</v>
      </c>
      <c r="Q2929" t="n">
        <v>452.57</v>
      </c>
      <c r="R2929" t="n">
        <v>68.89</v>
      </c>
      <c r="S2929" t="n">
        <v>57.64</v>
      </c>
      <c r="T2929" t="n">
        <v>3544.09</v>
      </c>
      <c r="U2929" t="n">
        <v>0.84</v>
      </c>
      <c r="V2929" t="n">
        <v>0.89</v>
      </c>
      <c r="W2929" t="n">
        <v>6.81</v>
      </c>
      <c r="X2929" t="n">
        <v>0.2</v>
      </c>
      <c r="Y2929" t="n">
        <v>1</v>
      </c>
      <c r="Z2929" t="n">
        <v>10</v>
      </c>
    </row>
    <row r="2930">
      <c r="A2930" t="n">
        <v>122</v>
      </c>
      <c r="B2930" t="n">
        <v>95</v>
      </c>
      <c r="C2930" t="inlineStr">
        <is>
          <t xml:space="preserve">CONCLUIDO	</t>
        </is>
      </c>
      <c r="D2930" t="n">
        <v>3.7477</v>
      </c>
      <c r="E2930" t="n">
        <v>26.68</v>
      </c>
      <c r="F2930" t="n">
        <v>23.92</v>
      </c>
      <c r="G2930" t="n">
        <v>179.38</v>
      </c>
      <c r="H2930" t="n">
        <v>2.39</v>
      </c>
      <c r="I2930" t="n">
        <v>8</v>
      </c>
      <c r="J2930" t="n">
        <v>234.75</v>
      </c>
      <c r="K2930" t="n">
        <v>53.44</v>
      </c>
      <c r="L2930" t="n">
        <v>31.5</v>
      </c>
      <c r="M2930" t="n">
        <v>6</v>
      </c>
      <c r="N2930" t="n">
        <v>54.82</v>
      </c>
      <c r="O2930" t="n">
        <v>29186.93</v>
      </c>
      <c r="P2930" t="n">
        <v>298.8</v>
      </c>
      <c r="Q2930" t="n">
        <v>452.57</v>
      </c>
      <c r="R2930" t="n">
        <v>68.51000000000001</v>
      </c>
      <c r="S2930" t="n">
        <v>57.64</v>
      </c>
      <c r="T2930" t="n">
        <v>3353.45</v>
      </c>
      <c r="U2930" t="n">
        <v>0.84</v>
      </c>
      <c r="V2930" t="n">
        <v>0.89</v>
      </c>
      <c r="W2930" t="n">
        <v>6.81</v>
      </c>
      <c r="X2930" t="n">
        <v>0.19</v>
      </c>
      <c r="Y2930" t="n">
        <v>1</v>
      </c>
      <c r="Z2930" t="n">
        <v>10</v>
      </c>
    </row>
    <row r="2931">
      <c r="A2931" t="n">
        <v>123</v>
      </c>
      <c r="B2931" t="n">
        <v>95</v>
      </c>
      <c r="C2931" t="inlineStr">
        <is>
          <t xml:space="preserve">CONCLUIDO	</t>
        </is>
      </c>
      <c r="D2931" t="n">
        <v>3.7456</v>
      </c>
      <c r="E2931" t="n">
        <v>26.7</v>
      </c>
      <c r="F2931" t="n">
        <v>23.93</v>
      </c>
      <c r="G2931" t="n">
        <v>179.49</v>
      </c>
      <c r="H2931" t="n">
        <v>2.4</v>
      </c>
      <c r="I2931" t="n">
        <v>8</v>
      </c>
      <c r="J2931" t="n">
        <v>235.18</v>
      </c>
      <c r="K2931" t="n">
        <v>53.44</v>
      </c>
      <c r="L2931" t="n">
        <v>31.75</v>
      </c>
      <c r="M2931" t="n">
        <v>6</v>
      </c>
      <c r="N2931" t="n">
        <v>55</v>
      </c>
      <c r="O2931" t="n">
        <v>29239.96</v>
      </c>
      <c r="P2931" t="n">
        <v>298.95</v>
      </c>
      <c r="Q2931" t="n">
        <v>452.56</v>
      </c>
      <c r="R2931" t="n">
        <v>68.97</v>
      </c>
      <c r="S2931" t="n">
        <v>57.64</v>
      </c>
      <c r="T2931" t="n">
        <v>3585.03</v>
      </c>
      <c r="U2931" t="n">
        <v>0.84</v>
      </c>
      <c r="V2931" t="n">
        <v>0.89</v>
      </c>
      <c r="W2931" t="n">
        <v>6.81</v>
      </c>
      <c r="X2931" t="n">
        <v>0.21</v>
      </c>
      <c r="Y2931" t="n">
        <v>1</v>
      </c>
      <c r="Z2931" t="n">
        <v>10</v>
      </c>
    </row>
    <row r="2932">
      <c r="A2932" t="n">
        <v>124</v>
      </c>
      <c r="B2932" t="n">
        <v>95</v>
      </c>
      <c r="C2932" t="inlineStr">
        <is>
          <t xml:space="preserve">CONCLUIDO	</t>
        </is>
      </c>
      <c r="D2932" t="n">
        <v>3.7491</v>
      </c>
      <c r="E2932" t="n">
        <v>26.67</v>
      </c>
      <c r="F2932" t="n">
        <v>23.91</v>
      </c>
      <c r="G2932" t="n">
        <v>179.3</v>
      </c>
      <c r="H2932" t="n">
        <v>2.41</v>
      </c>
      <c r="I2932" t="n">
        <v>8</v>
      </c>
      <c r="J2932" t="n">
        <v>235.61</v>
      </c>
      <c r="K2932" t="n">
        <v>53.44</v>
      </c>
      <c r="L2932" t="n">
        <v>32</v>
      </c>
      <c r="M2932" t="n">
        <v>6</v>
      </c>
      <c r="N2932" t="n">
        <v>55.18</v>
      </c>
      <c r="O2932" t="n">
        <v>29293.06</v>
      </c>
      <c r="P2932" t="n">
        <v>298.53</v>
      </c>
      <c r="Q2932" t="n">
        <v>452.55</v>
      </c>
      <c r="R2932" t="n">
        <v>68.36</v>
      </c>
      <c r="S2932" t="n">
        <v>57.64</v>
      </c>
      <c r="T2932" t="n">
        <v>3278.27</v>
      </c>
      <c r="U2932" t="n">
        <v>0.84</v>
      </c>
      <c r="V2932" t="n">
        <v>0.89</v>
      </c>
      <c r="W2932" t="n">
        <v>6.8</v>
      </c>
      <c r="X2932" t="n">
        <v>0.18</v>
      </c>
      <c r="Y2932" t="n">
        <v>1</v>
      </c>
      <c r="Z2932" t="n">
        <v>10</v>
      </c>
    </row>
    <row r="2933">
      <c r="A2933" t="n">
        <v>125</v>
      </c>
      <c r="B2933" t="n">
        <v>95</v>
      </c>
      <c r="C2933" t="inlineStr">
        <is>
          <t xml:space="preserve">CONCLUIDO	</t>
        </is>
      </c>
      <c r="D2933" t="n">
        <v>3.7486</v>
      </c>
      <c r="E2933" t="n">
        <v>26.68</v>
      </c>
      <c r="F2933" t="n">
        <v>23.91</v>
      </c>
      <c r="G2933" t="n">
        <v>179.33</v>
      </c>
      <c r="H2933" t="n">
        <v>2.43</v>
      </c>
      <c r="I2933" t="n">
        <v>8</v>
      </c>
      <c r="J2933" t="n">
        <v>236.04</v>
      </c>
      <c r="K2933" t="n">
        <v>53.44</v>
      </c>
      <c r="L2933" t="n">
        <v>32.25</v>
      </c>
      <c r="M2933" t="n">
        <v>6</v>
      </c>
      <c r="N2933" t="n">
        <v>55.36</v>
      </c>
      <c r="O2933" t="n">
        <v>29346.22</v>
      </c>
      <c r="P2933" t="n">
        <v>298.76</v>
      </c>
      <c r="Q2933" t="n">
        <v>452.55</v>
      </c>
      <c r="R2933" t="n">
        <v>68.42</v>
      </c>
      <c r="S2933" t="n">
        <v>57.64</v>
      </c>
      <c r="T2933" t="n">
        <v>3305.61</v>
      </c>
      <c r="U2933" t="n">
        <v>0.84</v>
      </c>
      <c r="V2933" t="n">
        <v>0.89</v>
      </c>
      <c r="W2933" t="n">
        <v>6.81</v>
      </c>
      <c r="X2933" t="n">
        <v>0.19</v>
      </c>
      <c r="Y2933" t="n">
        <v>1</v>
      </c>
      <c r="Z2933" t="n">
        <v>10</v>
      </c>
    </row>
    <row r="2934">
      <c r="A2934" t="n">
        <v>126</v>
      </c>
      <c r="B2934" t="n">
        <v>95</v>
      </c>
      <c r="C2934" t="inlineStr">
        <is>
          <t xml:space="preserve">CONCLUIDO	</t>
        </is>
      </c>
      <c r="D2934" t="n">
        <v>3.7477</v>
      </c>
      <c r="E2934" t="n">
        <v>26.68</v>
      </c>
      <c r="F2934" t="n">
        <v>23.92</v>
      </c>
      <c r="G2934" t="n">
        <v>179.37</v>
      </c>
      <c r="H2934" t="n">
        <v>2.44</v>
      </c>
      <c r="I2934" t="n">
        <v>8</v>
      </c>
      <c r="J2934" t="n">
        <v>236.48</v>
      </c>
      <c r="K2934" t="n">
        <v>53.44</v>
      </c>
      <c r="L2934" t="n">
        <v>32.5</v>
      </c>
      <c r="M2934" t="n">
        <v>6</v>
      </c>
      <c r="N2934" t="n">
        <v>55.54</v>
      </c>
      <c r="O2934" t="n">
        <v>29399.45</v>
      </c>
      <c r="P2934" t="n">
        <v>298.67</v>
      </c>
      <c r="Q2934" t="n">
        <v>452.55</v>
      </c>
      <c r="R2934" t="n">
        <v>68.59</v>
      </c>
      <c r="S2934" t="n">
        <v>57.64</v>
      </c>
      <c r="T2934" t="n">
        <v>3393.4</v>
      </c>
      <c r="U2934" t="n">
        <v>0.84</v>
      </c>
      <c r="V2934" t="n">
        <v>0.89</v>
      </c>
      <c r="W2934" t="n">
        <v>6.81</v>
      </c>
      <c r="X2934" t="n">
        <v>0.19</v>
      </c>
      <c r="Y2934" t="n">
        <v>1</v>
      </c>
      <c r="Z2934" t="n">
        <v>10</v>
      </c>
    </row>
    <row r="2935">
      <c r="A2935" t="n">
        <v>127</v>
      </c>
      <c r="B2935" t="n">
        <v>95</v>
      </c>
      <c r="C2935" t="inlineStr">
        <is>
          <t xml:space="preserve">CONCLUIDO	</t>
        </is>
      </c>
      <c r="D2935" t="n">
        <v>3.7472</v>
      </c>
      <c r="E2935" t="n">
        <v>26.69</v>
      </c>
      <c r="F2935" t="n">
        <v>23.92</v>
      </c>
      <c r="G2935" t="n">
        <v>179.4</v>
      </c>
      <c r="H2935" t="n">
        <v>2.46</v>
      </c>
      <c r="I2935" t="n">
        <v>8</v>
      </c>
      <c r="J2935" t="n">
        <v>236.91</v>
      </c>
      <c r="K2935" t="n">
        <v>53.44</v>
      </c>
      <c r="L2935" t="n">
        <v>32.75</v>
      </c>
      <c r="M2935" t="n">
        <v>6</v>
      </c>
      <c r="N2935" t="n">
        <v>55.72</v>
      </c>
      <c r="O2935" t="n">
        <v>29452.74</v>
      </c>
      <c r="P2935" t="n">
        <v>298.48</v>
      </c>
      <c r="Q2935" t="n">
        <v>452.59</v>
      </c>
      <c r="R2935" t="n">
        <v>68.72</v>
      </c>
      <c r="S2935" t="n">
        <v>57.64</v>
      </c>
      <c r="T2935" t="n">
        <v>3458.84</v>
      </c>
      <c r="U2935" t="n">
        <v>0.84</v>
      </c>
      <c r="V2935" t="n">
        <v>0.89</v>
      </c>
      <c r="W2935" t="n">
        <v>6.81</v>
      </c>
      <c r="X2935" t="n">
        <v>0.2</v>
      </c>
      <c r="Y2935" t="n">
        <v>1</v>
      </c>
      <c r="Z2935" t="n">
        <v>10</v>
      </c>
    </row>
    <row r="2936">
      <c r="A2936" t="n">
        <v>128</v>
      </c>
      <c r="B2936" t="n">
        <v>95</v>
      </c>
      <c r="C2936" t="inlineStr">
        <is>
          <t xml:space="preserve">CONCLUIDO	</t>
        </is>
      </c>
      <c r="D2936" t="n">
        <v>3.7467</v>
      </c>
      <c r="E2936" t="n">
        <v>26.69</v>
      </c>
      <c r="F2936" t="n">
        <v>23.92</v>
      </c>
      <c r="G2936" t="n">
        <v>179.43</v>
      </c>
      <c r="H2936" t="n">
        <v>2.47</v>
      </c>
      <c r="I2936" t="n">
        <v>8</v>
      </c>
      <c r="J2936" t="n">
        <v>237.34</v>
      </c>
      <c r="K2936" t="n">
        <v>53.44</v>
      </c>
      <c r="L2936" t="n">
        <v>33</v>
      </c>
      <c r="M2936" t="n">
        <v>6</v>
      </c>
      <c r="N2936" t="n">
        <v>55.91</v>
      </c>
      <c r="O2936" t="n">
        <v>29506.09</v>
      </c>
      <c r="P2936" t="n">
        <v>298.25</v>
      </c>
      <c r="Q2936" t="n">
        <v>452.55</v>
      </c>
      <c r="R2936" t="n">
        <v>68.78</v>
      </c>
      <c r="S2936" t="n">
        <v>57.64</v>
      </c>
      <c r="T2936" t="n">
        <v>3489.94</v>
      </c>
      <c r="U2936" t="n">
        <v>0.84</v>
      </c>
      <c r="V2936" t="n">
        <v>0.89</v>
      </c>
      <c r="W2936" t="n">
        <v>6.81</v>
      </c>
      <c r="X2936" t="n">
        <v>0.2</v>
      </c>
      <c r="Y2936" t="n">
        <v>1</v>
      </c>
      <c r="Z2936" t="n">
        <v>10</v>
      </c>
    </row>
    <row r="2937">
      <c r="A2937" t="n">
        <v>129</v>
      </c>
      <c r="B2937" t="n">
        <v>95</v>
      </c>
      <c r="C2937" t="inlineStr">
        <is>
          <t xml:space="preserve">CONCLUIDO	</t>
        </is>
      </c>
      <c r="D2937" t="n">
        <v>3.7469</v>
      </c>
      <c r="E2937" t="n">
        <v>26.69</v>
      </c>
      <c r="F2937" t="n">
        <v>23.92</v>
      </c>
      <c r="G2937" t="n">
        <v>179.42</v>
      </c>
      <c r="H2937" t="n">
        <v>2.49</v>
      </c>
      <c r="I2937" t="n">
        <v>8</v>
      </c>
      <c r="J2937" t="n">
        <v>237.77</v>
      </c>
      <c r="K2937" t="n">
        <v>53.44</v>
      </c>
      <c r="L2937" t="n">
        <v>33.25</v>
      </c>
      <c r="M2937" t="n">
        <v>6</v>
      </c>
      <c r="N2937" t="n">
        <v>56.09</v>
      </c>
      <c r="O2937" t="n">
        <v>29559.51</v>
      </c>
      <c r="P2937" t="n">
        <v>297.27</v>
      </c>
      <c r="Q2937" t="n">
        <v>452.57</v>
      </c>
      <c r="R2937" t="n">
        <v>68.73</v>
      </c>
      <c r="S2937" t="n">
        <v>57.64</v>
      </c>
      <c r="T2937" t="n">
        <v>3464.33</v>
      </c>
      <c r="U2937" t="n">
        <v>0.84</v>
      </c>
      <c r="V2937" t="n">
        <v>0.89</v>
      </c>
      <c r="W2937" t="n">
        <v>6.81</v>
      </c>
      <c r="X2937" t="n">
        <v>0.2</v>
      </c>
      <c r="Y2937" t="n">
        <v>1</v>
      </c>
      <c r="Z2937" t="n">
        <v>10</v>
      </c>
    </row>
    <row r="2938">
      <c r="A2938" t="n">
        <v>130</v>
      </c>
      <c r="B2938" t="n">
        <v>95</v>
      </c>
      <c r="C2938" t="inlineStr">
        <is>
          <t xml:space="preserve">CONCLUIDO	</t>
        </is>
      </c>
      <c r="D2938" t="n">
        <v>3.7477</v>
      </c>
      <c r="E2938" t="n">
        <v>26.68</v>
      </c>
      <c r="F2938" t="n">
        <v>23.92</v>
      </c>
      <c r="G2938" t="n">
        <v>179.37</v>
      </c>
      <c r="H2938" t="n">
        <v>2.5</v>
      </c>
      <c r="I2938" t="n">
        <v>8</v>
      </c>
      <c r="J2938" t="n">
        <v>238.21</v>
      </c>
      <c r="K2938" t="n">
        <v>53.44</v>
      </c>
      <c r="L2938" t="n">
        <v>33.5</v>
      </c>
      <c r="M2938" t="n">
        <v>6</v>
      </c>
      <c r="N2938" t="n">
        <v>56.27</v>
      </c>
      <c r="O2938" t="n">
        <v>29613</v>
      </c>
      <c r="P2938" t="n">
        <v>296.66</v>
      </c>
      <c r="Q2938" t="n">
        <v>452.55</v>
      </c>
      <c r="R2938" t="n">
        <v>68.67</v>
      </c>
      <c r="S2938" t="n">
        <v>57.64</v>
      </c>
      <c r="T2938" t="n">
        <v>3433.2</v>
      </c>
      <c r="U2938" t="n">
        <v>0.84</v>
      </c>
      <c r="V2938" t="n">
        <v>0.89</v>
      </c>
      <c r="W2938" t="n">
        <v>6.81</v>
      </c>
      <c r="X2938" t="n">
        <v>0.19</v>
      </c>
      <c r="Y2938" t="n">
        <v>1</v>
      </c>
      <c r="Z2938" t="n">
        <v>10</v>
      </c>
    </row>
    <row r="2939">
      <c r="A2939" t="n">
        <v>131</v>
      </c>
      <c r="B2939" t="n">
        <v>95</v>
      </c>
      <c r="C2939" t="inlineStr">
        <is>
          <t xml:space="preserve">CONCLUIDO	</t>
        </is>
      </c>
      <c r="D2939" t="n">
        <v>3.746</v>
      </c>
      <c r="E2939" t="n">
        <v>26.7</v>
      </c>
      <c r="F2939" t="n">
        <v>23.93</v>
      </c>
      <c r="G2939" t="n">
        <v>179.46</v>
      </c>
      <c r="H2939" t="n">
        <v>2.51</v>
      </c>
      <c r="I2939" t="n">
        <v>8</v>
      </c>
      <c r="J2939" t="n">
        <v>238.64</v>
      </c>
      <c r="K2939" t="n">
        <v>53.44</v>
      </c>
      <c r="L2939" t="n">
        <v>33.75</v>
      </c>
      <c r="M2939" t="n">
        <v>6</v>
      </c>
      <c r="N2939" t="n">
        <v>56.46</v>
      </c>
      <c r="O2939" t="n">
        <v>29666.55</v>
      </c>
      <c r="P2939" t="n">
        <v>296.02</v>
      </c>
      <c r="Q2939" t="n">
        <v>452.55</v>
      </c>
      <c r="R2939" t="n">
        <v>69.03</v>
      </c>
      <c r="S2939" t="n">
        <v>57.64</v>
      </c>
      <c r="T2939" t="n">
        <v>3612.87</v>
      </c>
      <c r="U2939" t="n">
        <v>0.84</v>
      </c>
      <c r="V2939" t="n">
        <v>0.89</v>
      </c>
      <c r="W2939" t="n">
        <v>6.81</v>
      </c>
      <c r="X2939" t="n">
        <v>0.2</v>
      </c>
      <c r="Y2939" t="n">
        <v>1</v>
      </c>
      <c r="Z2939" t="n">
        <v>10</v>
      </c>
    </row>
    <row r="2940">
      <c r="A2940" t="n">
        <v>132</v>
      </c>
      <c r="B2940" t="n">
        <v>95</v>
      </c>
      <c r="C2940" t="inlineStr">
        <is>
          <t xml:space="preserve">CONCLUIDO	</t>
        </is>
      </c>
      <c r="D2940" t="n">
        <v>3.7459</v>
      </c>
      <c r="E2940" t="n">
        <v>26.7</v>
      </c>
      <c r="F2940" t="n">
        <v>23.93</v>
      </c>
      <c r="G2940" t="n">
        <v>179.47</v>
      </c>
      <c r="H2940" t="n">
        <v>2.53</v>
      </c>
      <c r="I2940" t="n">
        <v>8</v>
      </c>
      <c r="J2940" t="n">
        <v>239.08</v>
      </c>
      <c r="K2940" t="n">
        <v>53.44</v>
      </c>
      <c r="L2940" t="n">
        <v>34</v>
      </c>
      <c r="M2940" t="n">
        <v>6</v>
      </c>
      <c r="N2940" t="n">
        <v>56.64</v>
      </c>
      <c r="O2940" t="n">
        <v>29720.17</v>
      </c>
      <c r="P2940" t="n">
        <v>295.49</v>
      </c>
      <c r="Q2940" t="n">
        <v>452.55</v>
      </c>
      <c r="R2940" t="n">
        <v>68.91</v>
      </c>
      <c r="S2940" t="n">
        <v>57.64</v>
      </c>
      <c r="T2940" t="n">
        <v>3552.93</v>
      </c>
      <c r="U2940" t="n">
        <v>0.84</v>
      </c>
      <c r="V2940" t="n">
        <v>0.89</v>
      </c>
      <c r="W2940" t="n">
        <v>6.81</v>
      </c>
      <c r="X2940" t="n">
        <v>0.21</v>
      </c>
      <c r="Y2940" t="n">
        <v>1</v>
      </c>
      <c r="Z2940" t="n">
        <v>10</v>
      </c>
    </row>
    <row r="2941">
      <c r="A2941" t="n">
        <v>133</v>
      </c>
      <c r="B2941" t="n">
        <v>95</v>
      </c>
      <c r="C2941" t="inlineStr">
        <is>
          <t xml:space="preserve">CONCLUIDO	</t>
        </is>
      </c>
      <c r="D2941" t="n">
        <v>3.7457</v>
      </c>
      <c r="E2941" t="n">
        <v>26.7</v>
      </c>
      <c r="F2941" t="n">
        <v>23.93</v>
      </c>
      <c r="G2941" t="n">
        <v>179.48</v>
      </c>
      <c r="H2941" t="n">
        <v>2.54</v>
      </c>
      <c r="I2941" t="n">
        <v>8</v>
      </c>
      <c r="J2941" t="n">
        <v>239.51</v>
      </c>
      <c r="K2941" t="n">
        <v>53.44</v>
      </c>
      <c r="L2941" t="n">
        <v>34.25</v>
      </c>
      <c r="M2941" t="n">
        <v>6</v>
      </c>
      <c r="N2941" t="n">
        <v>56.83</v>
      </c>
      <c r="O2941" t="n">
        <v>29773.85</v>
      </c>
      <c r="P2941" t="n">
        <v>294.37</v>
      </c>
      <c r="Q2941" t="n">
        <v>452.58</v>
      </c>
      <c r="R2941" t="n">
        <v>69.06</v>
      </c>
      <c r="S2941" t="n">
        <v>57.64</v>
      </c>
      <c r="T2941" t="n">
        <v>3626.68</v>
      </c>
      <c r="U2941" t="n">
        <v>0.83</v>
      </c>
      <c r="V2941" t="n">
        <v>0.89</v>
      </c>
      <c r="W2941" t="n">
        <v>6.81</v>
      </c>
      <c r="X2941" t="n">
        <v>0.21</v>
      </c>
      <c r="Y2941" t="n">
        <v>1</v>
      </c>
      <c r="Z2941" t="n">
        <v>10</v>
      </c>
    </row>
    <row r="2942">
      <c r="A2942" t="n">
        <v>134</v>
      </c>
      <c r="B2942" t="n">
        <v>95</v>
      </c>
      <c r="C2942" t="inlineStr">
        <is>
          <t xml:space="preserve">CONCLUIDO	</t>
        </is>
      </c>
      <c r="D2942" t="n">
        <v>3.7463</v>
      </c>
      <c r="E2942" t="n">
        <v>26.69</v>
      </c>
      <c r="F2942" t="n">
        <v>23.93</v>
      </c>
      <c r="G2942" t="n">
        <v>179.45</v>
      </c>
      <c r="H2942" t="n">
        <v>2.56</v>
      </c>
      <c r="I2942" t="n">
        <v>8</v>
      </c>
      <c r="J2942" t="n">
        <v>239.95</v>
      </c>
      <c r="K2942" t="n">
        <v>53.44</v>
      </c>
      <c r="L2942" t="n">
        <v>34.5</v>
      </c>
      <c r="M2942" t="n">
        <v>6</v>
      </c>
      <c r="N2942" t="n">
        <v>57.01</v>
      </c>
      <c r="O2942" t="n">
        <v>29827.61</v>
      </c>
      <c r="P2942" t="n">
        <v>292.79</v>
      </c>
      <c r="Q2942" t="n">
        <v>452.58</v>
      </c>
      <c r="R2942" t="n">
        <v>69.01000000000001</v>
      </c>
      <c r="S2942" t="n">
        <v>57.64</v>
      </c>
      <c r="T2942" t="n">
        <v>3601.3</v>
      </c>
      <c r="U2942" t="n">
        <v>0.84</v>
      </c>
      <c r="V2942" t="n">
        <v>0.89</v>
      </c>
      <c r="W2942" t="n">
        <v>6.81</v>
      </c>
      <c r="X2942" t="n">
        <v>0.2</v>
      </c>
      <c r="Y2942" t="n">
        <v>1</v>
      </c>
      <c r="Z2942" t="n">
        <v>10</v>
      </c>
    </row>
    <row r="2943">
      <c r="A2943" t="n">
        <v>135</v>
      </c>
      <c r="B2943" t="n">
        <v>95</v>
      </c>
      <c r="C2943" t="inlineStr">
        <is>
          <t xml:space="preserve">CONCLUIDO	</t>
        </is>
      </c>
      <c r="D2943" t="n">
        <v>3.7445</v>
      </c>
      <c r="E2943" t="n">
        <v>26.71</v>
      </c>
      <c r="F2943" t="n">
        <v>23.94</v>
      </c>
      <c r="G2943" t="n">
        <v>179.55</v>
      </c>
      <c r="H2943" t="n">
        <v>2.57</v>
      </c>
      <c r="I2943" t="n">
        <v>8</v>
      </c>
      <c r="J2943" t="n">
        <v>240.38</v>
      </c>
      <c r="K2943" t="n">
        <v>53.44</v>
      </c>
      <c r="L2943" t="n">
        <v>34.75</v>
      </c>
      <c r="M2943" t="n">
        <v>6</v>
      </c>
      <c r="N2943" t="n">
        <v>57.2</v>
      </c>
      <c r="O2943" t="n">
        <v>29881.55</v>
      </c>
      <c r="P2943" t="n">
        <v>292.1</v>
      </c>
      <c r="Q2943" t="n">
        <v>452.56</v>
      </c>
      <c r="R2943" t="n">
        <v>69.38</v>
      </c>
      <c r="S2943" t="n">
        <v>57.64</v>
      </c>
      <c r="T2943" t="n">
        <v>3789.81</v>
      </c>
      <c r="U2943" t="n">
        <v>0.83</v>
      </c>
      <c r="V2943" t="n">
        <v>0.89</v>
      </c>
      <c r="W2943" t="n">
        <v>6.81</v>
      </c>
      <c r="X2943" t="n">
        <v>0.22</v>
      </c>
      <c r="Y2943" t="n">
        <v>1</v>
      </c>
      <c r="Z2943" t="n">
        <v>10</v>
      </c>
    </row>
    <row r="2944">
      <c r="A2944" t="n">
        <v>136</v>
      </c>
      <c r="B2944" t="n">
        <v>95</v>
      </c>
      <c r="C2944" t="inlineStr">
        <is>
          <t xml:space="preserve">CONCLUIDO	</t>
        </is>
      </c>
      <c r="D2944" t="n">
        <v>3.7546</v>
      </c>
      <c r="E2944" t="n">
        <v>26.63</v>
      </c>
      <c r="F2944" t="n">
        <v>23.91</v>
      </c>
      <c r="G2944" t="n">
        <v>204.9</v>
      </c>
      <c r="H2944" t="n">
        <v>2.58</v>
      </c>
      <c r="I2944" t="n">
        <v>7</v>
      </c>
      <c r="J2944" t="n">
        <v>240.82</v>
      </c>
      <c r="K2944" t="n">
        <v>53.44</v>
      </c>
      <c r="L2944" t="n">
        <v>35</v>
      </c>
      <c r="M2944" t="n">
        <v>5</v>
      </c>
      <c r="N2944" t="n">
        <v>57.39</v>
      </c>
      <c r="O2944" t="n">
        <v>29935.43</v>
      </c>
      <c r="P2944" t="n">
        <v>292.15</v>
      </c>
      <c r="Q2944" t="n">
        <v>452.55</v>
      </c>
      <c r="R2944" t="n">
        <v>68.34999999999999</v>
      </c>
      <c r="S2944" t="n">
        <v>57.64</v>
      </c>
      <c r="T2944" t="n">
        <v>3277.69</v>
      </c>
      <c r="U2944" t="n">
        <v>0.84</v>
      </c>
      <c r="V2944" t="n">
        <v>0.89</v>
      </c>
      <c r="W2944" t="n">
        <v>6.8</v>
      </c>
      <c r="X2944" t="n">
        <v>0.18</v>
      </c>
      <c r="Y2944" t="n">
        <v>1</v>
      </c>
      <c r="Z2944" t="n">
        <v>10</v>
      </c>
    </row>
    <row r="2945">
      <c r="A2945" t="n">
        <v>137</v>
      </c>
      <c r="B2945" t="n">
        <v>95</v>
      </c>
      <c r="C2945" t="inlineStr">
        <is>
          <t xml:space="preserve">CONCLUIDO	</t>
        </is>
      </c>
      <c r="D2945" t="n">
        <v>3.754</v>
      </c>
      <c r="E2945" t="n">
        <v>26.64</v>
      </c>
      <c r="F2945" t="n">
        <v>23.91</v>
      </c>
      <c r="G2945" t="n">
        <v>204.94</v>
      </c>
      <c r="H2945" t="n">
        <v>2.6</v>
      </c>
      <c r="I2945" t="n">
        <v>7</v>
      </c>
      <c r="J2945" t="n">
        <v>241.26</v>
      </c>
      <c r="K2945" t="n">
        <v>53.44</v>
      </c>
      <c r="L2945" t="n">
        <v>35.25</v>
      </c>
      <c r="M2945" t="n">
        <v>5</v>
      </c>
      <c r="N2945" t="n">
        <v>57.57</v>
      </c>
      <c r="O2945" t="n">
        <v>29989.39</v>
      </c>
      <c r="P2945" t="n">
        <v>292.81</v>
      </c>
      <c r="Q2945" t="n">
        <v>452.55</v>
      </c>
      <c r="R2945" t="n">
        <v>68.47</v>
      </c>
      <c r="S2945" t="n">
        <v>57.64</v>
      </c>
      <c r="T2945" t="n">
        <v>3336.2</v>
      </c>
      <c r="U2945" t="n">
        <v>0.84</v>
      </c>
      <c r="V2945" t="n">
        <v>0.89</v>
      </c>
      <c r="W2945" t="n">
        <v>6.8</v>
      </c>
      <c r="X2945" t="n">
        <v>0.19</v>
      </c>
      <c r="Y2945" t="n">
        <v>1</v>
      </c>
      <c r="Z2945" t="n">
        <v>10</v>
      </c>
    </row>
    <row r="2946">
      <c r="A2946" t="n">
        <v>138</v>
      </c>
      <c r="B2946" t="n">
        <v>95</v>
      </c>
      <c r="C2946" t="inlineStr">
        <is>
          <t xml:space="preserve">CONCLUIDO	</t>
        </is>
      </c>
      <c r="D2946" t="n">
        <v>3.7546</v>
      </c>
      <c r="E2946" t="n">
        <v>26.63</v>
      </c>
      <c r="F2946" t="n">
        <v>23.9</v>
      </c>
      <c r="G2946" t="n">
        <v>204.9</v>
      </c>
      <c r="H2946" t="n">
        <v>2.61</v>
      </c>
      <c r="I2946" t="n">
        <v>7</v>
      </c>
      <c r="J2946" t="n">
        <v>241.7</v>
      </c>
      <c r="K2946" t="n">
        <v>53.44</v>
      </c>
      <c r="L2946" t="n">
        <v>35.5</v>
      </c>
      <c r="M2946" t="n">
        <v>5</v>
      </c>
      <c r="N2946" t="n">
        <v>57.76</v>
      </c>
      <c r="O2946" t="n">
        <v>30043.41</v>
      </c>
      <c r="P2946" t="n">
        <v>293.16</v>
      </c>
      <c r="Q2946" t="n">
        <v>452.56</v>
      </c>
      <c r="R2946" t="n">
        <v>68.2</v>
      </c>
      <c r="S2946" t="n">
        <v>57.64</v>
      </c>
      <c r="T2946" t="n">
        <v>3203.22</v>
      </c>
      <c r="U2946" t="n">
        <v>0.85</v>
      </c>
      <c r="V2946" t="n">
        <v>0.89</v>
      </c>
      <c r="W2946" t="n">
        <v>6.81</v>
      </c>
      <c r="X2946" t="n">
        <v>0.18</v>
      </c>
      <c r="Y2946" t="n">
        <v>1</v>
      </c>
      <c r="Z2946" t="n">
        <v>10</v>
      </c>
    </row>
    <row r="2947">
      <c r="A2947" t="n">
        <v>139</v>
      </c>
      <c r="B2947" t="n">
        <v>95</v>
      </c>
      <c r="C2947" t="inlineStr">
        <is>
          <t xml:space="preserve">CONCLUIDO	</t>
        </is>
      </c>
      <c r="D2947" t="n">
        <v>3.7553</v>
      </c>
      <c r="E2947" t="n">
        <v>26.63</v>
      </c>
      <c r="F2947" t="n">
        <v>23.9</v>
      </c>
      <c r="G2947" t="n">
        <v>204.86</v>
      </c>
      <c r="H2947" t="n">
        <v>2.63</v>
      </c>
      <c r="I2947" t="n">
        <v>7</v>
      </c>
      <c r="J2947" t="n">
        <v>242.14</v>
      </c>
      <c r="K2947" t="n">
        <v>53.44</v>
      </c>
      <c r="L2947" t="n">
        <v>35.75</v>
      </c>
      <c r="M2947" t="n">
        <v>5</v>
      </c>
      <c r="N2947" t="n">
        <v>57.95</v>
      </c>
      <c r="O2947" t="n">
        <v>30097.5</v>
      </c>
      <c r="P2947" t="n">
        <v>293.55</v>
      </c>
      <c r="Q2947" t="n">
        <v>452.55</v>
      </c>
      <c r="R2947" t="n">
        <v>68.15000000000001</v>
      </c>
      <c r="S2947" t="n">
        <v>57.64</v>
      </c>
      <c r="T2947" t="n">
        <v>3178.8</v>
      </c>
      <c r="U2947" t="n">
        <v>0.85</v>
      </c>
      <c r="V2947" t="n">
        <v>0.89</v>
      </c>
      <c r="W2947" t="n">
        <v>6.8</v>
      </c>
      <c r="X2947" t="n">
        <v>0.18</v>
      </c>
      <c r="Y2947" t="n">
        <v>1</v>
      </c>
      <c r="Z2947" t="n">
        <v>10</v>
      </c>
    </row>
    <row r="2948">
      <c r="A2948" t="n">
        <v>140</v>
      </c>
      <c r="B2948" t="n">
        <v>95</v>
      </c>
      <c r="C2948" t="inlineStr">
        <is>
          <t xml:space="preserve">CONCLUIDO	</t>
        </is>
      </c>
      <c r="D2948" t="n">
        <v>3.7569</v>
      </c>
      <c r="E2948" t="n">
        <v>26.62</v>
      </c>
      <c r="F2948" t="n">
        <v>23.89</v>
      </c>
      <c r="G2948" t="n">
        <v>204.76</v>
      </c>
      <c r="H2948" t="n">
        <v>2.64</v>
      </c>
      <c r="I2948" t="n">
        <v>7</v>
      </c>
      <c r="J2948" t="n">
        <v>242.57</v>
      </c>
      <c r="K2948" t="n">
        <v>53.44</v>
      </c>
      <c r="L2948" t="n">
        <v>36</v>
      </c>
      <c r="M2948" t="n">
        <v>5</v>
      </c>
      <c r="N2948" t="n">
        <v>58.14</v>
      </c>
      <c r="O2948" t="n">
        <v>30151.65</v>
      </c>
      <c r="P2948" t="n">
        <v>294.03</v>
      </c>
      <c r="Q2948" t="n">
        <v>452.56</v>
      </c>
      <c r="R2948" t="n">
        <v>67.72</v>
      </c>
      <c r="S2948" t="n">
        <v>57.64</v>
      </c>
      <c r="T2948" t="n">
        <v>2964.04</v>
      </c>
      <c r="U2948" t="n">
        <v>0.85</v>
      </c>
      <c r="V2948" t="n">
        <v>0.89</v>
      </c>
      <c r="W2948" t="n">
        <v>6.8</v>
      </c>
      <c r="X2948" t="n">
        <v>0.16</v>
      </c>
      <c r="Y2948" t="n">
        <v>1</v>
      </c>
      <c r="Z2948" t="n">
        <v>10</v>
      </c>
    </row>
    <row r="2949">
      <c r="A2949" t="n">
        <v>141</v>
      </c>
      <c r="B2949" t="n">
        <v>95</v>
      </c>
      <c r="C2949" t="inlineStr">
        <is>
          <t xml:space="preserve">CONCLUIDO	</t>
        </is>
      </c>
      <c r="D2949" t="n">
        <v>3.7556</v>
      </c>
      <c r="E2949" t="n">
        <v>26.63</v>
      </c>
      <c r="F2949" t="n">
        <v>23.9</v>
      </c>
      <c r="G2949" t="n">
        <v>204.84</v>
      </c>
      <c r="H2949" t="n">
        <v>2.65</v>
      </c>
      <c r="I2949" t="n">
        <v>7</v>
      </c>
      <c r="J2949" t="n">
        <v>243.01</v>
      </c>
      <c r="K2949" t="n">
        <v>53.44</v>
      </c>
      <c r="L2949" t="n">
        <v>36.25</v>
      </c>
      <c r="M2949" t="n">
        <v>5</v>
      </c>
      <c r="N2949" t="n">
        <v>58.33</v>
      </c>
      <c r="O2949" t="n">
        <v>30205.88</v>
      </c>
      <c r="P2949" t="n">
        <v>294.79</v>
      </c>
      <c r="Q2949" t="n">
        <v>452.56</v>
      </c>
      <c r="R2949" t="n">
        <v>67.97</v>
      </c>
      <c r="S2949" t="n">
        <v>57.64</v>
      </c>
      <c r="T2949" t="n">
        <v>3086.9</v>
      </c>
      <c r="U2949" t="n">
        <v>0.85</v>
      </c>
      <c r="V2949" t="n">
        <v>0.89</v>
      </c>
      <c r="W2949" t="n">
        <v>6.81</v>
      </c>
      <c r="X2949" t="n">
        <v>0.17</v>
      </c>
      <c r="Y2949" t="n">
        <v>1</v>
      </c>
      <c r="Z2949" t="n">
        <v>10</v>
      </c>
    </row>
    <row r="2950">
      <c r="A2950" t="n">
        <v>142</v>
      </c>
      <c r="B2950" t="n">
        <v>95</v>
      </c>
      <c r="C2950" t="inlineStr">
        <is>
          <t xml:space="preserve">CONCLUIDO	</t>
        </is>
      </c>
      <c r="D2950" t="n">
        <v>3.7555</v>
      </c>
      <c r="E2950" t="n">
        <v>26.63</v>
      </c>
      <c r="F2950" t="n">
        <v>23.9</v>
      </c>
      <c r="G2950" t="n">
        <v>204.85</v>
      </c>
      <c r="H2950" t="n">
        <v>2.67</v>
      </c>
      <c r="I2950" t="n">
        <v>7</v>
      </c>
      <c r="J2950" t="n">
        <v>243.45</v>
      </c>
      <c r="K2950" t="n">
        <v>53.44</v>
      </c>
      <c r="L2950" t="n">
        <v>36.5</v>
      </c>
      <c r="M2950" t="n">
        <v>5</v>
      </c>
      <c r="N2950" t="n">
        <v>58.52</v>
      </c>
      <c r="O2950" t="n">
        <v>30260.17</v>
      </c>
      <c r="P2950" t="n">
        <v>294.98</v>
      </c>
      <c r="Q2950" t="n">
        <v>452.62</v>
      </c>
      <c r="R2950" t="n">
        <v>68.05</v>
      </c>
      <c r="S2950" t="n">
        <v>57.64</v>
      </c>
      <c r="T2950" t="n">
        <v>3129.93</v>
      </c>
      <c r="U2950" t="n">
        <v>0.85</v>
      </c>
      <c r="V2950" t="n">
        <v>0.89</v>
      </c>
      <c r="W2950" t="n">
        <v>6.8</v>
      </c>
      <c r="X2950" t="n">
        <v>0.17</v>
      </c>
      <c r="Y2950" t="n">
        <v>1</v>
      </c>
      <c r="Z2950" t="n">
        <v>10</v>
      </c>
    </row>
    <row r="2951">
      <c r="A2951" t="n">
        <v>143</v>
      </c>
      <c r="B2951" t="n">
        <v>95</v>
      </c>
      <c r="C2951" t="inlineStr">
        <is>
          <t xml:space="preserve">CONCLUIDO	</t>
        </is>
      </c>
      <c r="D2951" t="n">
        <v>3.7561</v>
      </c>
      <c r="E2951" t="n">
        <v>26.62</v>
      </c>
      <c r="F2951" t="n">
        <v>23.89</v>
      </c>
      <c r="G2951" t="n">
        <v>204.81</v>
      </c>
      <c r="H2951" t="n">
        <v>2.68</v>
      </c>
      <c r="I2951" t="n">
        <v>7</v>
      </c>
      <c r="J2951" t="n">
        <v>243.89</v>
      </c>
      <c r="K2951" t="n">
        <v>53.44</v>
      </c>
      <c r="L2951" t="n">
        <v>36.75</v>
      </c>
      <c r="M2951" t="n">
        <v>5</v>
      </c>
      <c r="N2951" t="n">
        <v>58.71</v>
      </c>
      <c r="O2951" t="n">
        <v>30314.53</v>
      </c>
      <c r="P2951" t="n">
        <v>295.1</v>
      </c>
      <c r="Q2951" t="n">
        <v>452.58</v>
      </c>
      <c r="R2951" t="n">
        <v>67.92</v>
      </c>
      <c r="S2951" t="n">
        <v>57.64</v>
      </c>
      <c r="T2951" t="n">
        <v>3062.15</v>
      </c>
      <c r="U2951" t="n">
        <v>0.85</v>
      </c>
      <c r="V2951" t="n">
        <v>0.89</v>
      </c>
      <c r="W2951" t="n">
        <v>6.8</v>
      </c>
      <c r="X2951" t="n">
        <v>0.17</v>
      </c>
      <c r="Y2951" t="n">
        <v>1</v>
      </c>
      <c r="Z2951" t="n">
        <v>10</v>
      </c>
    </row>
    <row r="2952">
      <c r="A2952" t="n">
        <v>144</v>
      </c>
      <c r="B2952" t="n">
        <v>95</v>
      </c>
      <c r="C2952" t="inlineStr">
        <is>
          <t xml:space="preserve">CONCLUIDO	</t>
        </is>
      </c>
      <c r="D2952" t="n">
        <v>3.7563</v>
      </c>
      <c r="E2952" t="n">
        <v>26.62</v>
      </c>
      <c r="F2952" t="n">
        <v>23.89</v>
      </c>
      <c r="G2952" t="n">
        <v>204.8</v>
      </c>
      <c r="H2952" t="n">
        <v>2.69</v>
      </c>
      <c r="I2952" t="n">
        <v>7</v>
      </c>
      <c r="J2952" t="n">
        <v>244.34</v>
      </c>
      <c r="K2952" t="n">
        <v>53.44</v>
      </c>
      <c r="L2952" t="n">
        <v>37</v>
      </c>
      <c r="M2952" t="n">
        <v>5</v>
      </c>
      <c r="N2952" t="n">
        <v>58.9</v>
      </c>
      <c r="O2952" t="n">
        <v>30368.96</v>
      </c>
      <c r="P2952" t="n">
        <v>295.17</v>
      </c>
      <c r="Q2952" t="n">
        <v>452.55</v>
      </c>
      <c r="R2952" t="n">
        <v>67.84999999999999</v>
      </c>
      <c r="S2952" t="n">
        <v>57.64</v>
      </c>
      <c r="T2952" t="n">
        <v>3030.17</v>
      </c>
      <c r="U2952" t="n">
        <v>0.85</v>
      </c>
      <c r="V2952" t="n">
        <v>0.89</v>
      </c>
      <c r="W2952" t="n">
        <v>6.81</v>
      </c>
      <c r="X2952" t="n">
        <v>0.17</v>
      </c>
      <c r="Y2952" t="n">
        <v>1</v>
      </c>
      <c r="Z2952" t="n">
        <v>10</v>
      </c>
    </row>
    <row r="2953">
      <c r="A2953" t="n">
        <v>145</v>
      </c>
      <c r="B2953" t="n">
        <v>95</v>
      </c>
      <c r="C2953" t="inlineStr">
        <is>
          <t xml:space="preserve">CONCLUIDO	</t>
        </is>
      </c>
      <c r="D2953" t="n">
        <v>3.7554</v>
      </c>
      <c r="E2953" t="n">
        <v>26.63</v>
      </c>
      <c r="F2953" t="n">
        <v>23.9</v>
      </c>
      <c r="G2953" t="n">
        <v>204.85</v>
      </c>
      <c r="H2953" t="n">
        <v>2.71</v>
      </c>
      <c r="I2953" t="n">
        <v>7</v>
      </c>
      <c r="J2953" t="n">
        <v>244.78</v>
      </c>
      <c r="K2953" t="n">
        <v>53.44</v>
      </c>
      <c r="L2953" t="n">
        <v>37.25</v>
      </c>
      <c r="M2953" t="n">
        <v>5</v>
      </c>
      <c r="N2953" t="n">
        <v>59.09</v>
      </c>
      <c r="O2953" t="n">
        <v>30423.46</v>
      </c>
      <c r="P2953" t="n">
        <v>295.07</v>
      </c>
      <c r="Q2953" t="n">
        <v>452.55</v>
      </c>
      <c r="R2953" t="n">
        <v>68.01000000000001</v>
      </c>
      <c r="S2953" t="n">
        <v>57.64</v>
      </c>
      <c r="T2953" t="n">
        <v>3106.1</v>
      </c>
      <c r="U2953" t="n">
        <v>0.85</v>
      </c>
      <c r="V2953" t="n">
        <v>0.89</v>
      </c>
      <c r="W2953" t="n">
        <v>6.81</v>
      </c>
      <c r="X2953" t="n">
        <v>0.17</v>
      </c>
      <c r="Y2953" t="n">
        <v>1</v>
      </c>
      <c r="Z2953" t="n">
        <v>10</v>
      </c>
    </row>
    <row r="2954">
      <c r="A2954" t="n">
        <v>146</v>
      </c>
      <c r="B2954" t="n">
        <v>95</v>
      </c>
      <c r="C2954" t="inlineStr">
        <is>
          <t xml:space="preserve">CONCLUIDO	</t>
        </is>
      </c>
      <c r="D2954" t="n">
        <v>3.7554</v>
      </c>
      <c r="E2954" t="n">
        <v>26.63</v>
      </c>
      <c r="F2954" t="n">
        <v>23.9</v>
      </c>
      <c r="G2954" t="n">
        <v>204.85</v>
      </c>
      <c r="H2954" t="n">
        <v>2.72</v>
      </c>
      <c r="I2954" t="n">
        <v>7</v>
      </c>
      <c r="J2954" t="n">
        <v>245.22</v>
      </c>
      <c r="K2954" t="n">
        <v>53.44</v>
      </c>
      <c r="L2954" t="n">
        <v>37.5</v>
      </c>
      <c r="M2954" t="n">
        <v>5</v>
      </c>
      <c r="N2954" t="n">
        <v>59.29</v>
      </c>
      <c r="O2954" t="n">
        <v>30478.03</v>
      </c>
      <c r="P2954" t="n">
        <v>295.18</v>
      </c>
      <c r="Q2954" t="n">
        <v>452.55</v>
      </c>
      <c r="R2954" t="n">
        <v>68.02</v>
      </c>
      <c r="S2954" t="n">
        <v>57.64</v>
      </c>
      <c r="T2954" t="n">
        <v>3114.56</v>
      </c>
      <c r="U2954" t="n">
        <v>0.85</v>
      </c>
      <c r="V2954" t="n">
        <v>0.89</v>
      </c>
      <c r="W2954" t="n">
        <v>6.81</v>
      </c>
      <c r="X2954" t="n">
        <v>0.18</v>
      </c>
      <c r="Y2954" t="n">
        <v>1</v>
      </c>
      <c r="Z2954" t="n">
        <v>10</v>
      </c>
    </row>
    <row r="2955">
      <c r="A2955" t="n">
        <v>147</v>
      </c>
      <c r="B2955" t="n">
        <v>95</v>
      </c>
      <c r="C2955" t="inlineStr">
        <is>
          <t xml:space="preserve">CONCLUIDO	</t>
        </is>
      </c>
      <c r="D2955" t="n">
        <v>3.7555</v>
      </c>
      <c r="E2955" t="n">
        <v>26.63</v>
      </c>
      <c r="F2955" t="n">
        <v>23.9</v>
      </c>
      <c r="G2955" t="n">
        <v>204.84</v>
      </c>
      <c r="H2955" t="n">
        <v>2.73</v>
      </c>
      <c r="I2955" t="n">
        <v>7</v>
      </c>
      <c r="J2955" t="n">
        <v>245.66</v>
      </c>
      <c r="K2955" t="n">
        <v>53.44</v>
      </c>
      <c r="L2955" t="n">
        <v>37.75</v>
      </c>
      <c r="M2955" t="n">
        <v>5</v>
      </c>
      <c r="N2955" t="n">
        <v>59.48</v>
      </c>
      <c r="O2955" t="n">
        <v>30532.67</v>
      </c>
      <c r="P2955" t="n">
        <v>295.29</v>
      </c>
      <c r="Q2955" t="n">
        <v>452.57</v>
      </c>
      <c r="R2955" t="n">
        <v>68.06</v>
      </c>
      <c r="S2955" t="n">
        <v>57.64</v>
      </c>
      <c r="T2955" t="n">
        <v>3132.81</v>
      </c>
      <c r="U2955" t="n">
        <v>0.85</v>
      </c>
      <c r="V2955" t="n">
        <v>0.89</v>
      </c>
      <c r="W2955" t="n">
        <v>6.8</v>
      </c>
      <c r="X2955" t="n">
        <v>0.17</v>
      </c>
      <c r="Y2955" t="n">
        <v>1</v>
      </c>
      <c r="Z2955" t="n">
        <v>10</v>
      </c>
    </row>
    <row r="2956">
      <c r="A2956" t="n">
        <v>148</v>
      </c>
      <c r="B2956" t="n">
        <v>95</v>
      </c>
      <c r="C2956" t="inlineStr">
        <is>
          <t xml:space="preserve">CONCLUIDO	</t>
        </is>
      </c>
      <c r="D2956" t="n">
        <v>3.7575</v>
      </c>
      <c r="E2956" t="n">
        <v>26.61</v>
      </c>
      <c r="F2956" t="n">
        <v>23.88</v>
      </c>
      <c r="G2956" t="n">
        <v>204.72</v>
      </c>
      <c r="H2956" t="n">
        <v>2.75</v>
      </c>
      <c r="I2956" t="n">
        <v>7</v>
      </c>
      <c r="J2956" t="n">
        <v>246.11</v>
      </c>
      <c r="K2956" t="n">
        <v>53.44</v>
      </c>
      <c r="L2956" t="n">
        <v>38</v>
      </c>
      <c r="M2956" t="n">
        <v>5</v>
      </c>
      <c r="N2956" t="n">
        <v>59.67</v>
      </c>
      <c r="O2956" t="n">
        <v>30587.38</v>
      </c>
      <c r="P2956" t="n">
        <v>294.76</v>
      </c>
      <c r="Q2956" t="n">
        <v>452.56</v>
      </c>
      <c r="R2956" t="n">
        <v>67.53</v>
      </c>
      <c r="S2956" t="n">
        <v>57.64</v>
      </c>
      <c r="T2956" t="n">
        <v>2868.1</v>
      </c>
      <c r="U2956" t="n">
        <v>0.85</v>
      </c>
      <c r="V2956" t="n">
        <v>0.89</v>
      </c>
      <c r="W2956" t="n">
        <v>6.81</v>
      </c>
      <c r="X2956" t="n">
        <v>0.16</v>
      </c>
      <c r="Y2956" t="n">
        <v>1</v>
      </c>
      <c r="Z2956" t="n">
        <v>10</v>
      </c>
    </row>
    <row r="2957">
      <c r="A2957" t="n">
        <v>149</v>
      </c>
      <c r="B2957" t="n">
        <v>95</v>
      </c>
      <c r="C2957" t="inlineStr">
        <is>
          <t xml:space="preserve">CONCLUIDO	</t>
        </is>
      </c>
      <c r="D2957" t="n">
        <v>3.7562</v>
      </c>
      <c r="E2957" t="n">
        <v>26.62</v>
      </c>
      <c r="F2957" t="n">
        <v>23.89</v>
      </c>
      <c r="G2957" t="n">
        <v>204.8</v>
      </c>
      <c r="H2957" t="n">
        <v>2.76</v>
      </c>
      <c r="I2957" t="n">
        <v>7</v>
      </c>
      <c r="J2957" t="n">
        <v>246.55</v>
      </c>
      <c r="K2957" t="n">
        <v>53.44</v>
      </c>
      <c r="L2957" t="n">
        <v>38.25</v>
      </c>
      <c r="M2957" t="n">
        <v>5</v>
      </c>
      <c r="N2957" t="n">
        <v>59.87</v>
      </c>
      <c r="O2957" t="n">
        <v>30642.16</v>
      </c>
      <c r="P2957" t="n">
        <v>294.56</v>
      </c>
      <c r="Q2957" t="n">
        <v>452.55</v>
      </c>
      <c r="R2957" t="n">
        <v>67.75</v>
      </c>
      <c r="S2957" t="n">
        <v>57.64</v>
      </c>
      <c r="T2957" t="n">
        <v>2980.42</v>
      </c>
      <c r="U2957" t="n">
        <v>0.85</v>
      </c>
      <c r="V2957" t="n">
        <v>0.89</v>
      </c>
      <c r="W2957" t="n">
        <v>6.81</v>
      </c>
      <c r="X2957" t="n">
        <v>0.17</v>
      </c>
      <c r="Y2957" t="n">
        <v>1</v>
      </c>
      <c r="Z2957" t="n">
        <v>10</v>
      </c>
    </row>
    <row r="2958">
      <c r="A2958" t="n">
        <v>150</v>
      </c>
      <c r="B2958" t="n">
        <v>95</v>
      </c>
      <c r="C2958" t="inlineStr">
        <is>
          <t xml:space="preserve">CONCLUIDO	</t>
        </is>
      </c>
      <c r="D2958" t="n">
        <v>3.7576</v>
      </c>
      <c r="E2958" t="n">
        <v>26.61</v>
      </c>
      <c r="F2958" t="n">
        <v>23.88</v>
      </c>
      <c r="G2958" t="n">
        <v>204.72</v>
      </c>
      <c r="H2958" t="n">
        <v>2.77</v>
      </c>
      <c r="I2958" t="n">
        <v>7</v>
      </c>
      <c r="J2958" t="n">
        <v>247</v>
      </c>
      <c r="K2958" t="n">
        <v>53.44</v>
      </c>
      <c r="L2958" t="n">
        <v>38.5</v>
      </c>
      <c r="M2958" t="n">
        <v>5</v>
      </c>
      <c r="N2958" t="n">
        <v>60.06</v>
      </c>
      <c r="O2958" t="n">
        <v>30697.01</v>
      </c>
      <c r="P2958" t="n">
        <v>294.15</v>
      </c>
      <c r="Q2958" t="n">
        <v>452.55</v>
      </c>
      <c r="R2958" t="n">
        <v>67.56999999999999</v>
      </c>
      <c r="S2958" t="n">
        <v>57.64</v>
      </c>
      <c r="T2958" t="n">
        <v>2887.97</v>
      </c>
      <c r="U2958" t="n">
        <v>0.85</v>
      </c>
      <c r="V2958" t="n">
        <v>0.89</v>
      </c>
      <c r="W2958" t="n">
        <v>6.8</v>
      </c>
      <c r="X2958" t="n">
        <v>0.16</v>
      </c>
      <c r="Y2958" t="n">
        <v>1</v>
      </c>
      <c r="Z2958" t="n">
        <v>10</v>
      </c>
    </row>
    <row r="2959">
      <c r="A2959" t="n">
        <v>151</v>
      </c>
      <c r="B2959" t="n">
        <v>95</v>
      </c>
      <c r="C2959" t="inlineStr">
        <is>
          <t xml:space="preserve">CONCLUIDO	</t>
        </is>
      </c>
      <c r="D2959" t="n">
        <v>3.7573</v>
      </c>
      <c r="E2959" t="n">
        <v>26.61</v>
      </c>
      <c r="F2959" t="n">
        <v>23.89</v>
      </c>
      <c r="G2959" t="n">
        <v>204.73</v>
      </c>
      <c r="H2959" t="n">
        <v>2.79</v>
      </c>
      <c r="I2959" t="n">
        <v>7</v>
      </c>
      <c r="J2959" t="n">
        <v>247.44</v>
      </c>
      <c r="K2959" t="n">
        <v>53.44</v>
      </c>
      <c r="L2959" t="n">
        <v>38.75</v>
      </c>
      <c r="M2959" t="n">
        <v>5</v>
      </c>
      <c r="N2959" t="n">
        <v>60.26</v>
      </c>
      <c r="O2959" t="n">
        <v>30751.93</v>
      </c>
      <c r="P2959" t="n">
        <v>293.74</v>
      </c>
      <c r="Q2959" t="n">
        <v>452.57</v>
      </c>
      <c r="R2959" t="n">
        <v>67.59999999999999</v>
      </c>
      <c r="S2959" t="n">
        <v>57.64</v>
      </c>
      <c r="T2959" t="n">
        <v>2905.35</v>
      </c>
      <c r="U2959" t="n">
        <v>0.85</v>
      </c>
      <c r="V2959" t="n">
        <v>0.89</v>
      </c>
      <c r="W2959" t="n">
        <v>6.8</v>
      </c>
      <c r="X2959" t="n">
        <v>0.16</v>
      </c>
      <c r="Y2959" t="n">
        <v>1</v>
      </c>
      <c r="Z2959" t="n">
        <v>10</v>
      </c>
    </row>
    <row r="2960">
      <c r="A2960" t="n">
        <v>152</v>
      </c>
      <c r="B2960" t="n">
        <v>95</v>
      </c>
      <c r="C2960" t="inlineStr">
        <is>
          <t xml:space="preserve">CONCLUIDO	</t>
        </is>
      </c>
      <c r="D2960" t="n">
        <v>3.7574</v>
      </c>
      <c r="E2960" t="n">
        <v>26.61</v>
      </c>
      <c r="F2960" t="n">
        <v>23.88</v>
      </c>
      <c r="G2960" t="n">
        <v>204.73</v>
      </c>
      <c r="H2960" t="n">
        <v>2.8</v>
      </c>
      <c r="I2960" t="n">
        <v>7</v>
      </c>
      <c r="J2960" t="n">
        <v>247.89</v>
      </c>
      <c r="K2960" t="n">
        <v>53.44</v>
      </c>
      <c r="L2960" t="n">
        <v>39</v>
      </c>
      <c r="M2960" t="n">
        <v>5</v>
      </c>
      <c r="N2960" t="n">
        <v>60.45</v>
      </c>
      <c r="O2960" t="n">
        <v>30806.92</v>
      </c>
      <c r="P2960" t="n">
        <v>293.84</v>
      </c>
      <c r="Q2960" t="n">
        <v>452.57</v>
      </c>
      <c r="R2960" t="n">
        <v>67.55</v>
      </c>
      <c r="S2960" t="n">
        <v>57.64</v>
      </c>
      <c r="T2960" t="n">
        <v>2878.49</v>
      </c>
      <c r="U2960" t="n">
        <v>0.85</v>
      </c>
      <c r="V2960" t="n">
        <v>0.89</v>
      </c>
      <c r="W2960" t="n">
        <v>6.8</v>
      </c>
      <c r="X2960" t="n">
        <v>0.16</v>
      </c>
      <c r="Y2960" t="n">
        <v>1</v>
      </c>
      <c r="Z2960" t="n">
        <v>10</v>
      </c>
    </row>
    <row r="2961">
      <c r="A2961" t="n">
        <v>153</v>
      </c>
      <c r="B2961" t="n">
        <v>95</v>
      </c>
      <c r="C2961" t="inlineStr">
        <is>
          <t xml:space="preserve">CONCLUIDO	</t>
        </is>
      </c>
      <c r="D2961" t="n">
        <v>3.7581</v>
      </c>
      <c r="E2961" t="n">
        <v>26.61</v>
      </c>
      <c r="F2961" t="n">
        <v>23.88</v>
      </c>
      <c r="G2961" t="n">
        <v>204.69</v>
      </c>
      <c r="H2961" t="n">
        <v>2.81</v>
      </c>
      <c r="I2961" t="n">
        <v>7</v>
      </c>
      <c r="J2961" t="n">
        <v>248.33</v>
      </c>
      <c r="K2961" t="n">
        <v>53.44</v>
      </c>
      <c r="L2961" t="n">
        <v>39.25</v>
      </c>
      <c r="M2961" t="n">
        <v>5</v>
      </c>
      <c r="N2961" t="n">
        <v>60.65</v>
      </c>
      <c r="O2961" t="n">
        <v>30861.98</v>
      </c>
      <c r="P2961" t="n">
        <v>293.67</v>
      </c>
      <c r="Q2961" t="n">
        <v>452.58</v>
      </c>
      <c r="R2961" t="n">
        <v>67.44</v>
      </c>
      <c r="S2961" t="n">
        <v>57.64</v>
      </c>
      <c r="T2961" t="n">
        <v>2820.95</v>
      </c>
      <c r="U2961" t="n">
        <v>0.85</v>
      </c>
      <c r="V2961" t="n">
        <v>0.89</v>
      </c>
      <c r="W2961" t="n">
        <v>6.8</v>
      </c>
      <c r="X2961" t="n">
        <v>0.16</v>
      </c>
      <c r="Y2961" t="n">
        <v>1</v>
      </c>
      <c r="Z2961" t="n">
        <v>10</v>
      </c>
    </row>
    <row r="2962">
      <c r="A2962" t="n">
        <v>154</v>
      </c>
      <c r="B2962" t="n">
        <v>95</v>
      </c>
      <c r="C2962" t="inlineStr">
        <is>
          <t xml:space="preserve">CONCLUIDO	</t>
        </is>
      </c>
      <c r="D2962" t="n">
        <v>3.757</v>
      </c>
      <c r="E2962" t="n">
        <v>26.62</v>
      </c>
      <c r="F2962" t="n">
        <v>23.89</v>
      </c>
      <c r="G2962" t="n">
        <v>204.75</v>
      </c>
      <c r="H2962" t="n">
        <v>2.82</v>
      </c>
      <c r="I2962" t="n">
        <v>7</v>
      </c>
      <c r="J2962" t="n">
        <v>248.78</v>
      </c>
      <c r="K2962" t="n">
        <v>53.44</v>
      </c>
      <c r="L2962" t="n">
        <v>39.5</v>
      </c>
      <c r="M2962" t="n">
        <v>5</v>
      </c>
      <c r="N2962" t="n">
        <v>60.85</v>
      </c>
      <c r="O2962" t="n">
        <v>30917.12</v>
      </c>
      <c r="P2962" t="n">
        <v>293.39</v>
      </c>
      <c r="Q2962" t="n">
        <v>452.56</v>
      </c>
      <c r="R2962" t="n">
        <v>67.67</v>
      </c>
      <c r="S2962" t="n">
        <v>57.64</v>
      </c>
      <c r="T2962" t="n">
        <v>2939.01</v>
      </c>
      <c r="U2962" t="n">
        <v>0.85</v>
      </c>
      <c r="V2962" t="n">
        <v>0.89</v>
      </c>
      <c r="W2962" t="n">
        <v>6.81</v>
      </c>
      <c r="X2962" t="n">
        <v>0.16</v>
      </c>
      <c r="Y2962" t="n">
        <v>1</v>
      </c>
      <c r="Z2962" t="n">
        <v>10</v>
      </c>
    </row>
    <row r="2963">
      <c r="A2963" t="n">
        <v>155</v>
      </c>
      <c r="B2963" t="n">
        <v>95</v>
      </c>
      <c r="C2963" t="inlineStr">
        <is>
          <t xml:space="preserve">CONCLUIDO	</t>
        </is>
      </c>
      <c r="D2963" t="n">
        <v>3.7576</v>
      </c>
      <c r="E2963" t="n">
        <v>26.61</v>
      </c>
      <c r="F2963" t="n">
        <v>23.88</v>
      </c>
      <c r="G2963" t="n">
        <v>204.71</v>
      </c>
      <c r="H2963" t="n">
        <v>2.84</v>
      </c>
      <c r="I2963" t="n">
        <v>7</v>
      </c>
      <c r="J2963" t="n">
        <v>249.23</v>
      </c>
      <c r="K2963" t="n">
        <v>53.44</v>
      </c>
      <c r="L2963" t="n">
        <v>39.75</v>
      </c>
      <c r="M2963" t="n">
        <v>5</v>
      </c>
      <c r="N2963" t="n">
        <v>61.04</v>
      </c>
      <c r="O2963" t="n">
        <v>30972.32</v>
      </c>
      <c r="P2963" t="n">
        <v>292.51</v>
      </c>
      <c r="Q2963" t="n">
        <v>452.55</v>
      </c>
      <c r="R2963" t="n">
        <v>67.61</v>
      </c>
      <c r="S2963" t="n">
        <v>57.64</v>
      </c>
      <c r="T2963" t="n">
        <v>2906.69</v>
      </c>
      <c r="U2963" t="n">
        <v>0.85</v>
      </c>
      <c r="V2963" t="n">
        <v>0.89</v>
      </c>
      <c r="W2963" t="n">
        <v>6.8</v>
      </c>
      <c r="X2963" t="n">
        <v>0.16</v>
      </c>
      <c r="Y2963" t="n">
        <v>1</v>
      </c>
      <c r="Z2963" t="n">
        <v>10</v>
      </c>
    </row>
    <row r="2964">
      <c r="A2964" t="n">
        <v>156</v>
      </c>
      <c r="B2964" t="n">
        <v>95</v>
      </c>
      <c r="C2964" t="inlineStr">
        <is>
          <t xml:space="preserve">CONCLUIDO	</t>
        </is>
      </c>
      <c r="D2964" t="n">
        <v>3.7568</v>
      </c>
      <c r="E2964" t="n">
        <v>26.62</v>
      </c>
      <c r="F2964" t="n">
        <v>23.89</v>
      </c>
      <c r="G2964" t="n">
        <v>204.76</v>
      </c>
      <c r="H2964" t="n">
        <v>2.85</v>
      </c>
      <c r="I2964" t="n">
        <v>7</v>
      </c>
      <c r="J2964" t="n">
        <v>249.68</v>
      </c>
      <c r="K2964" t="n">
        <v>53.44</v>
      </c>
      <c r="L2964" t="n">
        <v>40</v>
      </c>
      <c r="M2964" t="n">
        <v>4</v>
      </c>
      <c r="N2964" t="n">
        <v>61.24</v>
      </c>
      <c r="O2964" t="n">
        <v>31027.6</v>
      </c>
      <c r="P2964" t="n">
        <v>292.22</v>
      </c>
      <c r="Q2964" t="n">
        <v>452.57</v>
      </c>
      <c r="R2964" t="n">
        <v>67.66</v>
      </c>
      <c r="S2964" t="n">
        <v>57.64</v>
      </c>
      <c r="T2964" t="n">
        <v>2931.31</v>
      </c>
      <c r="U2964" t="n">
        <v>0.85</v>
      </c>
      <c r="V2964" t="n">
        <v>0.89</v>
      </c>
      <c r="W2964" t="n">
        <v>6.81</v>
      </c>
      <c r="X2964" t="n">
        <v>0.17</v>
      </c>
      <c r="Y2964" t="n">
        <v>1</v>
      </c>
      <c r="Z2964" t="n">
        <v>10</v>
      </c>
    </row>
    <row r="2965">
      <c r="A2965" t="n">
        <v>0</v>
      </c>
      <c r="B2965" t="n">
        <v>55</v>
      </c>
      <c r="C2965" t="inlineStr">
        <is>
          <t xml:space="preserve">CONCLUIDO	</t>
        </is>
      </c>
      <c r="D2965" t="n">
        <v>2.6638</v>
      </c>
      <c r="E2965" t="n">
        <v>37.54</v>
      </c>
      <c r="F2965" t="n">
        <v>30.2</v>
      </c>
      <c r="G2965" t="n">
        <v>8.24</v>
      </c>
      <c r="H2965" t="n">
        <v>0.15</v>
      </c>
      <c r="I2965" t="n">
        <v>220</v>
      </c>
      <c r="J2965" t="n">
        <v>116.05</v>
      </c>
      <c r="K2965" t="n">
        <v>43.4</v>
      </c>
      <c r="L2965" t="n">
        <v>1</v>
      </c>
      <c r="M2965" t="n">
        <v>218</v>
      </c>
      <c r="N2965" t="n">
        <v>16.65</v>
      </c>
      <c r="O2965" t="n">
        <v>14546.17</v>
      </c>
      <c r="P2965" t="n">
        <v>304.02</v>
      </c>
      <c r="Q2965" t="n">
        <v>453.22</v>
      </c>
      <c r="R2965" t="n">
        <v>273.43</v>
      </c>
      <c r="S2965" t="n">
        <v>57.64</v>
      </c>
      <c r="T2965" t="n">
        <v>104752.97</v>
      </c>
      <c r="U2965" t="n">
        <v>0.21</v>
      </c>
      <c r="V2965" t="n">
        <v>0.7</v>
      </c>
      <c r="W2965" t="n">
        <v>7.15</v>
      </c>
      <c r="X2965" t="n">
        <v>6.46</v>
      </c>
      <c r="Y2965" t="n">
        <v>1</v>
      </c>
      <c r="Z2965" t="n">
        <v>10</v>
      </c>
    </row>
    <row r="2966">
      <c r="A2966" t="n">
        <v>1</v>
      </c>
      <c r="B2966" t="n">
        <v>55</v>
      </c>
      <c r="C2966" t="inlineStr">
        <is>
          <t xml:space="preserve">CONCLUIDO	</t>
        </is>
      </c>
      <c r="D2966" t="n">
        <v>2.8837</v>
      </c>
      <c r="E2966" t="n">
        <v>34.68</v>
      </c>
      <c r="F2966" t="n">
        <v>28.6</v>
      </c>
      <c r="G2966" t="n">
        <v>10.28</v>
      </c>
      <c r="H2966" t="n">
        <v>0.19</v>
      </c>
      <c r="I2966" t="n">
        <v>167</v>
      </c>
      <c r="J2966" t="n">
        <v>116.37</v>
      </c>
      <c r="K2966" t="n">
        <v>43.4</v>
      </c>
      <c r="L2966" t="n">
        <v>1.25</v>
      </c>
      <c r="M2966" t="n">
        <v>165</v>
      </c>
      <c r="N2966" t="n">
        <v>16.72</v>
      </c>
      <c r="O2966" t="n">
        <v>14585.96</v>
      </c>
      <c r="P2966" t="n">
        <v>287.42</v>
      </c>
      <c r="Q2966" t="n">
        <v>453.09</v>
      </c>
      <c r="R2966" t="n">
        <v>221.25</v>
      </c>
      <c r="S2966" t="n">
        <v>57.64</v>
      </c>
      <c r="T2966" t="n">
        <v>78930.13</v>
      </c>
      <c r="U2966" t="n">
        <v>0.26</v>
      </c>
      <c r="V2966" t="n">
        <v>0.74</v>
      </c>
      <c r="W2966" t="n">
        <v>7.07</v>
      </c>
      <c r="X2966" t="n">
        <v>4.87</v>
      </c>
      <c r="Y2966" t="n">
        <v>1</v>
      </c>
      <c r="Z2966" t="n">
        <v>10</v>
      </c>
    </row>
    <row r="2967">
      <c r="A2967" t="n">
        <v>2</v>
      </c>
      <c r="B2967" t="n">
        <v>55</v>
      </c>
      <c r="C2967" t="inlineStr">
        <is>
          <t xml:space="preserve">CONCLUIDO	</t>
        </is>
      </c>
      <c r="D2967" t="n">
        <v>3.0383</v>
      </c>
      <c r="E2967" t="n">
        <v>32.91</v>
      </c>
      <c r="F2967" t="n">
        <v>27.63</v>
      </c>
      <c r="G2967" t="n">
        <v>12.37</v>
      </c>
      <c r="H2967" t="n">
        <v>0.23</v>
      </c>
      <c r="I2967" t="n">
        <v>134</v>
      </c>
      <c r="J2967" t="n">
        <v>116.69</v>
      </c>
      <c r="K2967" t="n">
        <v>43.4</v>
      </c>
      <c r="L2967" t="n">
        <v>1.5</v>
      </c>
      <c r="M2967" t="n">
        <v>132</v>
      </c>
      <c r="N2967" t="n">
        <v>16.79</v>
      </c>
      <c r="O2967" t="n">
        <v>14625.77</v>
      </c>
      <c r="P2967" t="n">
        <v>277.08</v>
      </c>
      <c r="Q2967" t="n">
        <v>452.87</v>
      </c>
      <c r="R2967" t="n">
        <v>189.4</v>
      </c>
      <c r="S2967" t="n">
        <v>57.64</v>
      </c>
      <c r="T2967" t="n">
        <v>63169.73</v>
      </c>
      <c r="U2967" t="n">
        <v>0.3</v>
      </c>
      <c r="V2967" t="n">
        <v>0.77</v>
      </c>
      <c r="W2967" t="n">
        <v>7.01</v>
      </c>
      <c r="X2967" t="n">
        <v>3.9</v>
      </c>
      <c r="Y2967" t="n">
        <v>1</v>
      </c>
      <c r="Z2967" t="n">
        <v>10</v>
      </c>
    </row>
    <row r="2968">
      <c r="A2968" t="n">
        <v>3</v>
      </c>
      <c r="B2968" t="n">
        <v>55</v>
      </c>
      <c r="C2968" t="inlineStr">
        <is>
          <t xml:space="preserve">CONCLUIDO	</t>
        </is>
      </c>
      <c r="D2968" t="n">
        <v>3.1539</v>
      </c>
      <c r="E2968" t="n">
        <v>31.71</v>
      </c>
      <c r="F2968" t="n">
        <v>26.95</v>
      </c>
      <c r="G2968" t="n">
        <v>14.44</v>
      </c>
      <c r="H2968" t="n">
        <v>0.26</v>
      </c>
      <c r="I2968" t="n">
        <v>112</v>
      </c>
      <c r="J2968" t="n">
        <v>117.01</v>
      </c>
      <c r="K2968" t="n">
        <v>43.4</v>
      </c>
      <c r="L2968" t="n">
        <v>1.75</v>
      </c>
      <c r="M2968" t="n">
        <v>110</v>
      </c>
      <c r="N2968" t="n">
        <v>16.86</v>
      </c>
      <c r="O2968" t="n">
        <v>14665.62</v>
      </c>
      <c r="P2968" t="n">
        <v>269.69</v>
      </c>
      <c r="Q2968" t="n">
        <v>452.91</v>
      </c>
      <c r="R2968" t="n">
        <v>167.17</v>
      </c>
      <c r="S2968" t="n">
        <v>57.64</v>
      </c>
      <c r="T2968" t="n">
        <v>52162.03</v>
      </c>
      <c r="U2968" t="n">
        <v>0.34</v>
      </c>
      <c r="V2968" t="n">
        <v>0.79</v>
      </c>
      <c r="W2968" t="n">
        <v>6.97</v>
      </c>
      <c r="X2968" t="n">
        <v>3.21</v>
      </c>
      <c r="Y2968" t="n">
        <v>1</v>
      </c>
      <c r="Z2968" t="n">
        <v>10</v>
      </c>
    </row>
    <row r="2969">
      <c r="A2969" t="n">
        <v>4</v>
      </c>
      <c r="B2969" t="n">
        <v>55</v>
      </c>
      <c r="C2969" t="inlineStr">
        <is>
          <t xml:space="preserve">CONCLUIDO	</t>
        </is>
      </c>
      <c r="D2969" t="n">
        <v>3.2382</v>
      </c>
      <c r="E2969" t="n">
        <v>30.88</v>
      </c>
      <c r="F2969" t="n">
        <v>26.5</v>
      </c>
      <c r="G2969" t="n">
        <v>16.57</v>
      </c>
      <c r="H2969" t="n">
        <v>0.3</v>
      </c>
      <c r="I2969" t="n">
        <v>96</v>
      </c>
      <c r="J2969" t="n">
        <v>117.34</v>
      </c>
      <c r="K2969" t="n">
        <v>43.4</v>
      </c>
      <c r="L2969" t="n">
        <v>2</v>
      </c>
      <c r="M2969" t="n">
        <v>94</v>
      </c>
      <c r="N2969" t="n">
        <v>16.94</v>
      </c>
      <c r="O2969" t="n">
        <v>14705.49</v>
      </c>
      <c r="P2969" t="n">
        <v>264.62</v>
      </c>
      <c r="Q2969" t="n">
        <v>452.88</v>
      </c>
      <c r="R2969" t="n">
        <v>152.8</v>
      </c>
      <c r="S2969" t="n">
        <v>57.64</v>
      </c>
      <c r="T2969" t="n">
        <v>45057.43</v>
      </c>
      <c r="U2969" t="n">
        <v>0.38</v>
      </c>
      <c r="V2969" t="n">
        <v>0.8</v>
      </c>
      <c r="W2969" t="n">
        <v>6.95</v>
      </c>
      <c r="X2969" t="n">
        <v>2.77</v>
      </c>
      <c r="Y2969" t="n">
        <v>1</v>
      </c>
      <c r="Z2969" t="n">
        <v>10</v>
      </c>
    </row>
    <row r="2970">
      <c r="A2970" t="n">
        <v>5</v>
      </c>
      <c r="B2970" t="n">
        <v>55</v>
      </c>
      <c r="C2970" t="inlineStr">
        <is>
          <t xml:space="preserve">CONCLUIDO	</t>
        </is>
      </c>
      <c r="D2970" t="n">
        <v>3.311</v>
      </c>
      <c r="E2970" t="n">
        <v>30.2</v>
      </c>
      <c r="F2970" t="n">
        <v>26.11</v>
      </c>
      <c r="G2970" t="n">
        <v>18.65</v>
      </c>
      <c r="H2970" t="n">
        <v>0.34</v>
      </c>
      <c r="I2970" t="n">
        <v>84</v>
      </c>
      <c r="J2970" t="n">
        <v>117.66</v>
      </c>
      <c r="K2970" t="n">
        <v>43.4</v>
      </c>
      <c r="L2970" t="n">
        <v>2.25</v>
      </c>
      <c r="M2970" t="n">
        <v>82</v>
      </c>
      <c r="N2970" t="n">
        <v>17.01</v>
      </c>
      <c r="O2970" t="n">
        <v>14745.39</v>
      </c>
      <c r="P2970" t="n">
        <v>260.26</v>
      </c>
      <c r="Q2970" t="n">
        <v>452.76</v>
      </c>
      <c r="R2970" t="n">
        <v>140.1</v>
      </c>
      <c r="S2970" t="n">
        <v>57.64</v>
      </c>
      <c r="T2970" t="n">
        <v>38769.27</v>
      </c>
      <c r="U2970" t="n">
        <v>0.41</v>
      </c>
      <c r="V2970" t="n">
        <v>0.8100000000000001</v>
      </c>
      <c r="W2970" t="n">
        <v>6.93</v>
      </c>
      <c r="X2970" t="n">
        <v>2.38</v>
      </c>
      <c r="Y2970" t="n">
        <v>1</v>
      </c>
      <c r="Z2970" t="n">
        <v>10</v>
      </c>
    </row>
    <row r="2971">
      <c r="A2971" t="n">
        <v>6</v>
      </c>
      <c r="B2971" t="n">
        <v>55</v>
      </c>
      <c r="C2971" t="inlineStr">
        <is>
          <t xml:space="preserve">CONCLUIDO	</t>
        </is>
      </c>
      <c r="D2971" t="n">
        <v>3.3616</v>
      </c>
      <c r="E2971" t="n">
        <v>29.75</v>
      </c>
      <c r="F2971" t="n">
        <v>25.87</v>
      </c>
      <c r="G2971" t="n">
        <v>20.7</v>
      </c>
      <c r="H2971" t="n">
        <v>0.37</v>
      </c>
      <c r="I2971" t="n">
        <v>75</v>
      </c>
      <c r="J2971" t="n">
        <v>117.98</v>
      </c>
      <c r="K2971" t="n">
        <v>43.4</v>
      </c>
      <c r="L2971" t="n">
        <v>2.5</v>
      </c>
      <c r="M2971" t="n">
        <v>73</v>
      </c>
      <c r="N2971" t="n">
        <v>17.08</v>
      </c>
      <c r="O2971" t="n">
        <v>14785.31</v>
      </c>
      <c r="P2971" t="n">
        <v>257.16</v>
      </c>
      <c r="Q2971" t="n">
        <v>452.82</v>
      </c>
      <c r="R2971" t="n">
        <v>131.92</v>
      </c>
      <c r="S2971" t="n">
        <v>57.64</v>
      </c>
      <c r="T2971" t="n">
        <v>34722.95</v>
      </c>
      <c r="U2971" t="n">
        <v>0.44</v>
      </c>
      <c r="V2971" t="n">
        <v>0.82</v>
      </c>
      <c r="W2971" t="n">
        <v>6.92</v>
      </c>
      <c r="X2971" t="n">
        <v>2.14</v>
      </c>
      <c r="Y2971" t="n">
        <v>1</v>
      </c>
      <c r="Z2971" t="n">
        <v>10</v>
      </c>
    </row>
    <row r="2972">
      <c r="A2972" t="n">
        <v>7</v>
      </c>
      <c r="B2972" t="n">
        <v>55</v>
      </c>
      <c r="C2972" t="inlineStr">
        <is>
          <t xml:space="preserve">CONCLUIDO	</t>
        </is>
      </c>
      <c r="D2972" t="n">
        <v>3.4074</v>
      </c>
      <c r="E2972" t="n">
        <v>29.35</v>
      </c>
      <c r="F2972" t="n">
        <v>25.64</v>
      </c>
      <c r="G2972" t="n">
        <v>22.62</v>
      </c>
      <c r="H2972" t="n">
        <v>0.41</v>
      </c>
      <c r="I2972" t="n">
        <v>68</v>
      </c>
      <c r="J2972" t="n">
        <v>118.31</v>
      </c>
      <c r="K2972" t="n">
        <v>43.4</v>
      </c>
      <c r="L2972" t="n">
        <v>2.75</v>
      </c>
      <c r="M2972" t="n">
        <v>66</v>
      </c>
      <c r="N2972" t="n">
        <v>17.16</v>
      </c>
      <c r="O2972" t="n">
        <v>14825.26</v>
      </c>
      <c r="P2972" t="n">
        <v>254.25</v>
      </c>
      <c r="Q2972" t="n">
        <v>452.73</v>
      </c>
      <c r="R2972" t="n">
        <v>124.58</v>
      </c>
      <c r="S2972" t="n">
        <v>57.64</v>
      </c>
      <c r="T2972" t="n">
        <v>31090.21</v>
      </c>
      <c r="U2972" t="n">
        <v>0.46</v>
      </c>
      <c r="V2972" t="n">
        <v>0.83</v>
      </c>
      <c r="W2972" t="n">
        <v>6.9</v>
      </c>
      <c r="X2972" t="n">
        <v>1.91</v>
      </c>
      <c r="Y2972" t="n">
        <v>1</v>
      </c>
      <c r="Z2972" t="n">
        <v>10</v>
      </c>
    </row>
    <row r="2973">
      <c r="A2973" t="n">
        <v>8</v>
      </c>
      <c r="B2973" t="n">
        <v>55</v>
      </c>
      <c r="C2973" t="inlineStr">
        <is>
          <t xml:space="preserve">CONCLUIDO	</t>
        </is>
      </c>
      <c r="D2973" t="n">
        <v>3.4415</v>
      </c>
      <c r="E2973" t="n">
        <v>29.06</v>
      </c>
      <c r="F2973" t="n">
        <v>25.49</v>
      </c>
      <c r="G2973" t="n">
        <v>24.67</v>
      </c>
      <c r="H2973" t="n">
        <v>0.45</v>
      </c>
      <c r="I2973" t="n">
        <v>62</v>
      </c>
      <c r="J2973" t="n">
        <v>118.63</v>
      </c>
      <c r="K2973" t="n">
        <v>43.4</v>
      </c>
      <c r="L2973" t="n">
        <v>3</v>
      </c>
      <c r="M2973" t="n">
        <v>60</v>
      </c>
      <c r="N2973" t="n">
        <v>17.23</v>
      </c>
      <c r="O2973" t="n">
        <v>14865.24</v>
      </c>
      <c r="P2973" t="n">
        <v>252.24</v>
      </c>
      <c r="Q2973" t="n">
        <v>452.65</v>
      </c>
      <c r="R2973" t="n">
        <v>119.62</v>
      </c>
      <c r="S2973" t="n">
        <v>57.64</v>
      </c>
      <c r="T2973" t="n">
        <v>28636.89</v>
      </c>
      <c r="U2973" t="n">
        <v>0.48</v>
      </c>
      <c r="V2973" t="n">
        <v>0.83</v>
      </c>
      <c r="W2973" t="n">
        <v>6.9</v>
      </c>
      <c r="X2973" t="n">
        <v>1.76</v>
      </c>
      <c r="Y2973" t="n">
        <v>1</v>
      </c>
      <c r="Z2973" t="n">
        <v>10</v>
      </c>
    </row>
    <row r="2974">
      <c r="A2974" t="n">
        <v>9</v>
      </c>
      <c r="B2974" t="n">
        <v>55</v>
      </c>
      <c r="C2974" t="inlineStr">
        <is>
          <t xml:space="preserve">CONCLUIDO	</t>
        </is>
      </c>
      <c r="D2974" t="n">
        <v>3.4739</v>
      </c>
      <c r="E2974" t="n">
        <v>28.79</v>
      </c>
      <c r="F2974" t="n">
        <v>25.34</v>
      </c>
      <c r="G2974" t="n">
        <v>26.67</v>
      </c>
      <c r="H2974" t="n">
        <v>0.48</v>
      </c>
      <c r="I2974" t="n">
        <v>57</v>
      </c>
      <c r="J2974" t="n">
        <v>118.96</v>
      </c>
      <c r="K2974" t="n">
        <v>43.4</v>
      </c>
      <c r="L2974" t="n">
        <v>3.25</v>
      </c>
      <c r="M2974" t="n">
        <v>55</v>
      </c>
      <c r="N2974" t="n">
        <v>17.31</v>
      </c>
      <c r="O2974" t="n">
        <v>14905.25</v>
      </c>
      <c r="P2974" t="n">
        <v>250.05</v>
      </c>
      <c r="Q2974" t="n">
        <v>452.63</v>
      </c>
      <c r="R2974" t="n">
        <v>114.94</v>
      </c>
      <c r="S2974" t="n">
        <v>57.64</v>
      </c>
      <c r="T2974" t="n">
        <v>26322.04</v>
      </c>
      <c r="U2974" t="n">
        <v>0.5</v>
      </c>
      <c r="V2974" t="n">
        <v>0.84</v>
      </c>
      <c r="W2974" t="n">
        <v>6.89</v>
      </c>
      <c r="X2974" t="n">
        <v>1.61</v>
      </c>
      <c r="Y2974" t="n">
        <v>1</v>
      </c>
      <c r="Z2974" t="n">
        <v>10</v>
      </c>
    </row>
    <row r="2975">
      <c r="A2975" t="n">
        <v>10</v>
      </c>
      <c r="B2975" t="n">
        <v>55</v>
      </c>
      <c r="C2975" t="inlineStr">
        <is>
          <t xml:space="preserve">CONCLUIDO	</t>
        </is>
      </c>
      <c r="D2975" t="n">
        <v>3.5077</v>
      </c>
      <c r="E2975" t="n">
        <v>28.51</v>
      </c>
      <c r="F2975" t="n">
        <v>25.18</v>
      </c>
      <c r="G2975" t="n">
        <v>29.06</v>
      </c>
      <c r="H2975" t="n">
        <v>0.52</v>
      </c>
      <c r="I2975" t="n">
        <v>52</v>
      </c>
      <c r="J2975" t="n">
        <v>119.28</v>
      </c>
      <c r="K2975" t="n">
        <v>43.4</v>
      </c>
      <c r="L2975" t="n">
        <v>3.5</v>
      </c>
      <c r="M2975" t="n">
        <v>50</v>
      </c>
      <c r="N2975" t="n">
        <v>17.38</v>
      </c>
      <c r="O2975" t="n">
        <v>14945.29</v>
      </c>
      <c r="P2975" t="n">
        <v>248.11</v>
      </c>
      <c r="Q2975" t="n">
        <v>452.69</v>
      </c>
      <c r="R2975" t="n">
        <v>109.68</v>
      </c>
      <c r="S2975" t="n">
        <v>57.64</v>
      </c>
      <c r="T2975" t="n">
        <v>23715.86</v>
      </c>
      <c r="U2975" t="n">
        <v>0.53</v>
      </c>
      <c r="V2975" t="n">
        <v>0.84</v>
      </c>
      <c r="W2975" t="n">
        <v>6.88</v>
      </c>
      <c r="X2975" t="n">
        <v>1.46</v>
      </c>
      <c r="Y2975" t="n">
        <v>1</v>
      </c>
      <c r="Z2975" t="n">
        <v>10</v>
      </c>
    </row>
    <row r="2976">
      <c r="A2976" t="n">
        <v>11</v>
      </c>
      <c r="B2976" t="n">
        <v>55</v>
      </c>
      <c r="C2976" t="inlineStr">
        <is>
          <t xml:space="preserve">CONCLUIDO	</t>
        </is>
      </c>
      <c r="D2976" t="n">
        <v>3.5237</v>
      </c>
      <c r="E2976" t="n">
        <v>28.38</v>
      </c>
      <c r="F2976" t="n">
        <v>25.12</v>
      </c>
      <c r="G2976" t="n">
        <v>30.76</v>
      </c>
      <c r="H2976" t="n">
        <v>0.55</v>
      </c>
      <c r="I2976" t="n">
        <v>49</v>
      </c>
      <c r="J2976" t="n">
        <v>119.61</v>
      </c>
      <c r="K2976" t="n">
        <v>43.4</v>
      </c>
      <c r="L2976" t="n">
        <v>3.75</v>
      </c>
      <c r="M2976" t="n">
        <v>47</v>
      </c>
      <c r="N2976" t="n">
        <v>17.46</v>
      </c>
      <c r="O2976" t="n">
        <v>14985.35</v>
      </c>
      <c r="P2976" t="n">
        <v>246.7</v>
      </c>
      <c r="Q2976" t="n">
        <v>452.69</v>
      </c>
      <c r="R2976" t="n">
        <v>107.79</v>
      </c>
      <c r="S2976" t="n">
        <v>57.64</v>
      </c>
      <c r="T2976" t="n">
        <v>22789.72</v>
      </c>
      <c r="U2976" t="n">
        <v>0.53</v>
      </c>
      <c r="V2976" t="n">
        <v>0.84</v>
      </c>
      <c r="W2976" t="n">
        <v>6.88</v>
      </c>
      <c r="X2976" t="n">
        <v>1.4</v>
      </c>
      <c r="Y2976" t="n">
        <v>1</v>
      </c>
      <c r="Z2976" t="n">
        <v>10</v>
      </c>
    </row>
    <row r="2977">
      <c r="A2977" t="n">
        <v>12</v>
      </c>
      <c r="B2977" t="n">
        <v>55</v>
      </c>
      <c r="C2977" t="inlineStr">
        <is>
          <t xml:space="preserve">CONCLUIDO	</t>
        </is>
      </c>
      <c r="D2977" t="n">
        <v>3.5523</v>
      </c>
      <c r="E2977" t="n">
        <v>28.15</v>
      </c>
      <c r="F2977" t="n">
        <v>24.99</v>
      </c>
      <c r="G2977" t="n">
        <v>33.32</v>
      </c>
      <c r="H2977" t="n">
        <v>0.59</v>
      </c>
      <c r="I2977" t="n">
        <v>45</v>
      </c>
      <c r="J2977" t="n">
        <v>119.93</v>
      </c>
      <c r="K2977" t="n">
        <v>43.4</v>
      </c>
      <c r="L2977" t="n">
        <v>4</v>
      </c>
      <c r="M2977" t="n">
        <v>43</v>
      </c>
      <c r="N2977" t="n">
        <v>17.53</v>
      </c>
      <c r="O2977" t="n">
        <v>15025.44</v>
      </c>
      <c r="P2977" t="n">
        <v>245.01</v>
      </c>
      <c r="Q2977" t="n">
        <v>452.72</v>
      </c>
      <c r="R2977" t="n">
        <v>103.47</v>
      </c>
      <c r="S2977" t="n">
        <v>57.64</v>
      </c>
      <c r="T2977" t="n">
        <v>20647.01</v>
      </c>
      <c r="U2977" t="n">
        <v>0.5600000000000001</v>
      </c>
      <c r="V2977" t="n">
        <v>0.85</v>
      </c>
      <c r="W2977" t="n">
        <v>6.87</v>
      </c>
      <c r="X2977" t="n">
        <v>1.26</v>
      </c>
      <c r="Y2977" t="n">
        <v>1</v>
      </c>
      <c r="Z2977" t="n">
        <v>10</v>
      </c>
    </row>
    <row r="2978">
      <c r="A2978" t="n">
        <v>13</v>
      </c>
      <c r="B2978" t="n">
        <v>55</v>
      </c>
      <c r="C2978" t="inlineStr">
        <is>
          <t xml:space="preserve">CONCLUIDO	</t>
        </is>
      </c>
      <c r="D2978" t="n">
        <v>3.5655</v>
      </c>
      <c r="E2978" t="n">
        <v>28.05</v>
      </c>
      <c r="F2978" t="n">
        <v>24.94</v>
      </c>
      <c r="G2978" t="n">
        <v>34.79</v>
      </c>
      <c r="H2978" t="n">
        <v>0.62</v>
      </c>
      <c r="I2978" t="n">
        <v>43</v>
      </c>
      <c r="J2978" t="n">
        <v>120.26</v>
      </c>
      <c r="K2978" t="n">
        <v>43.4</v>
      </c>
      <c r="L2978" t="n">
        <v>4.25</v>
      </c>
      <c r="M2978" t="n">
        <v>41</v>
      </c>
      <c r="N2978" t="n">
        <v>17.61</v>
      </c>
      <c r="O2978" t="n">
        <v>15065.56</v>
      </c>
      <c r="P2978" t="n">
        <v>243.83</v>
      </c>
      <c r="Q2978" t="n">
        <v>452.78</v>
      </c>
      <c r="R2978" t="n">
        <v>101.53</v>
      </c>
      <c r="S2978" t="n">
        <v>57.64</v>
      </c>
      <c r="T2978" t="n">
        <v>19686.1</v>
      </c>
      <c r="U2978" t="n">
        <v>0.57</v>
      </c>
      <c r="V2978" t="n">
        <v>0.85</v>
      </c>
      <c r="W2978" t="n">
        <v>6.87</v>
      </c>
      <c r="X2978" t="n">
        <v>1.21</v>
      </c>
      <c r="Y2978" t="n">
        <v>1</v>
      </c>
      <c r="Z2978" t="n">
        <v>10</v>
      </c>
    </row>
    <row r="2979">
      <c r="A2979" t="n">
        <v>14</v>
      </c>
      <c r="B2979" t="n">
        <v>55</v>
      </c>
      <c r="C2979" t="inlineStr">
        <is>
          <t xml:space="preserve">CONCLUIDO	</t>
        </is>
      </c>
      <c r="D2979" t="n">
        <v>3.5836</v>
      </c>
      <c r="E2979" t="n">
        <v>27.9</v>
      </c>
      <c r="F2979" t="n">
        <v>24.87</v>
      </c>
      <c r="G2979" t="n">
        <v>37.3</v>
      </c>
      <c r="H2979" t="n">
        <v>0.66</v>
      </c>
      <c r="I2979" t="n">
        <v>40</v>
      </c>
      <c r="J2979" t="n">
        <v>120.58</v>
      </c>
      <c r="K2979" t="n">
        <v>43.4</v>
      </c>
      <c r="L2979" t="n">
        <v>4.5</v>
      </c>
      <c r="M2979" t="n">
        <v>38</v>
      </c>
      <c r="N2979" t="n">
        <v>17.68</v>
      </c>
      <c r="O2979" t="n">
        <v>15105.7</v>
      </c>
      <c r="P2979" t="n">
        <v>242.82</v>
      </c>
      <c r="Q2979" t="n">
        <v>452.67</v>
      </c>
      <c r="R2979" t="n">
        <v>99.66</v>
      </c>
      <c r="S2979" t="n">
        <v>57.64</v>
      </c>
      <c r="T2979" t="n">
        <v>18768.69</v>
      </c>
      <c r="U2979" t="n">
        <v>0.58</v>
      </c>
      <c r="V2979" t="n">
        <v>0.85</v>
      </c>
      <c r="W2979" t="n">
        <v>6.86</v>
      </c>
      <c r="X2979" t="n">
        <v>1.14</v>
      </c>
      <c r="Y2979" t="n">
        <v>1</v>
      </c>
      <c r="Z2979" t="n">
        <v>10</v>
      </c>
    </row>
    <row r="2980">
      <c r="A2980" t="n">
        <v>15</v>
      </c>
      <c r="B2980" t="n">
        <v>55</v>
      </c>
      <c r="C2980" t="inlineStr">
        <is>
          <t xml:space="preserve">CONCLUIDO	</t>
        </is>
      </c>
      <c r="D2980" t="n">
        <v>3.5997</v>
      </c>
      <c r="E2980" t="n">
        <v>27.78</v>
      </c>
      <c r="F2980" t="n">
        <v>24.79</v>
      </c>
      <c r="G2980" t="n">
        <v>39.14</v>
      </c>
      <c r="H2980" t="n">
        <v>0.6899999999999999</v>
      </c>
      <c r="I2980" t="n">
        <v>38</v>
      </c>
      <c r="J2980" t="n">
        <v>120.91</v>
      </c>
      <c r="K2980" t="n">
        <v>43.4</v>
      </c>
      <c r="L2980" t="n">
        <v>4.75</v>
      </c>
      <c r="M2980" t="n">
        <v>36</v>
      </c>
      <c r="N2980" t="n">
        <v>17.76</v>
      </c>
      <c r="O2980" t="n">
        <v>15145.88</v>
      </c>
      <c r="P2980" t="n">
        <v>240.9</v>
      </c>
      <c r="Q2980" t="n">
        <v>452.61</v>
      </c>
      <c r="R2980" t="n">
        <v>97.03</v>
      </c>
      <c r="S2980" t="n">
        <v>57.64</v>
      </c>
      <c r="T2980" t="n">
        <v>17460.97</v>
      </c>
      <c r="U2980" t="n">
        <v>0.59</v>
      </c>
      <c r="V2980" t="n">
        <v>0.86</v>
      </c>
      <c r="W2980" t="n">
        <v>6.85</v>
      </c>
      <c r="X2980" t="n">
        <v>1.06</v>
      </c>
      <c r="Y2980" t="n">
        <v>1</v>
      </c>
      <c r="Z2980" t="n">
        <v>10</v>
      </c>
    </row>
    <row r="2981">
      <c r="A2981" t="n">
        <v>16</v>
      </c>
      <c r="B2981" t="n">
        <v>55</v>
      </c>
      <c r="C2981" t="inlineStr">
        <is>
          <t xml:space="preserve">CONCLUIDO	</t>
        </is>
      </c>
      <c r="D2981" t="n">
        <v>3.6103</v>
      </c>
      <c r="E2981" t="n">
        <v>27.7</v>
      </c>
      <c r="F2981" t="n">
        <v>24.75</v>
      </c>
      <c r="G2981" t="n">
        <v>41.26</v>
      </c>
      <c r="H2981" t="n">
        <v>0.73</v>
      </c>
      <c r="I2981" t="n">
        <v>36</v>
      </c>
      <c r="J2981" t="n">
        <v>121.23</v>
      </c>
      <c r="K2981" t="n">
        <v>43.4</v>
      </c>
      <c r="L2981" t="n">
        <v>5</v>
      </c>
      <c r="M2981" t="n">
        <v>34</v>
      </c>
      <c r="N2981" t="n">
        <v>17.83</v>
      </c>
      <c r="O2981" t="n">
        <v>15186.08</v>
      </c>
      <c r="P2981" t="n">
        <v>240.46</v>
      </c>
      <c r="Q2981" t="n">
        <v>452.7</v>
      </c>
      <c r="R2981" t="n">
        <v>95.94</v>
      </c>
      <c r="S2981" t="n">
        <v>57.64</v>
      </c>
      <c r="T2981" t="n">
        <v>16929.39</v>
      </c>
      <c r="U2981" t="n">
        <v>0.6</v>
      </c>
      <c r="V2981" t="n">
        <v>0.86</v>
      </c>
      <c r="W2981" t="n">
        <v>6.85</v>
      </c>
      <c r="X2981" t="n">
        <v>1.03</v>
      </c>
      <c r="Y2981" t="n">
        <v>1</v>
      </c>
      <c r="Z2981" t="n">
        <v>10</v>
      </c>
    </row>
    <row r="2982">
      <c r="A2982" t="n">
        <v>17</v>
      </c>
      <c r="B2982" t="n">
        <v>55</v>
      </c>
      <c r="C2982" t="inlineStr">
        <is>
          <t xml:space="preserve">CONCLUIDO	</t>
        </is>
      </c>
      <c r="D2982" t="n">
        <v>3.63</v>
      </c>
      <c r="E2982" t="n">
        <v>27.55</v>
      </c>
      <c r="F2982" t="n">
        <v>24.65</v>
      </c>
      <c r="G2982" t="n">
        <v>43.5</v>
      </c>
      <c r="H2982" t="n">
        <v>0.76</v>
      </c>
      <c r="I2982" t="n">
        <v>34</v>
      </c>
      <c r="J2982" t="n">
        <v>121.56</v>
      </c>
      <c r="K2982" t="n">
        <v>43.4</v>
      </c>
      <c r="L2982" t="n">
        <v>5.25</v>
      </c>
      <c r="M2982" t="n">
        <v>32</v>
      </c>
      <c r="N2982" t="n">
        <v>17.91</v>
      </c>
      <c r="O2982" t="n">
        <v>15226.31</v>
      </c>
      <c r="P2982" t="n">
        <v>238.51</v>
      </c>
      <c r="Q2982" t="n">
        <v>452.68</v>
      </c>
      <c r="R2982" t="n">
        <v>92.2</v>
      </c>
      <c r="S2982" t="n">
        <v>57.64</v>
      </c>
      <c r="T2982" t="n">
        <v>15069.64</v>
      </c>
      <c r="U2982" t="n">
        <v>0.63</v>
      </c>
      <c r="V2982" t="n">
        <v>0.86</v>
      </c>
      <c r="W2982" t="n">
        <v>6.86</v>
      </c>
      <c r="X2982" t="n">
        <v>0.93</v>
      </c>
      <c r="Y2982" t="n">
        <v>1</v>
      </c>
      <c r="Z2982" t="n">
        <v>10</v>
      </c>
    </row>
    <row r="2983">
      <c r="A2983" t="n">
        <v>18</v>
      </c>
      <c r="B2983" t="n">
        <v>55</v>
      </c>
      <c r="C2983" t="inlineStr">
        <is>
          <t xml:space="preserve">CONCLUIDO	</t>
        </is>
      </c>
      <c r="D2983" t="n">
        <v>3.6417</v>
      </c>
      <c r="E2983" t="n">
        <v>27.46</v>
      </c>
      <c r="F2983" t="n">
        <v>24.61</v>
      </c>
      <c r="G2983" t="n">
        <v>46.15</v>
      </c>
      <c r="H2983" t="n">
        <v>0.8</v>
      </c>
      <c r="I2983" t="n">
        <v>32</v>
      </c>
      <c r="J2983" t="n">
        <v>121.89</v>
      </c>
      <c r="K2983" t="n">
        <v>43.4</v>
      </c>
      <c r="L2983" t="n">
        <v>5.5</v>
      </c>
      <c r="M2983" t="n">
        <v>30</v>
      </c>
      <c r="N2983" t="n">
        <v>17.99</v>
      </c>
      <c r="O2983" t="n">
        <v>15266.56</v>
      </c>
      <c r="P2983" t="n">
        <v>237.77</v>
      </c>
      <c r="Q2983" t="n">
        <v>452.57</v>
      </c>
      <c r="R2983" t="n">
        <v>90.94</v>
      </c>
      <c r="S2983" t="n">
        <v>57.64</v>
      </c>
      <c r="T2983" t="n">
        <v>14448.53</v>
      </c>
      <c r="U2983" t="n">
        <v>0.63</v>
      </c>
      <c r="V2983" t="n">
        <v>0.86</v>
      </c>
      <c r="W2983" t="n">
        <v>6.85</v>
      </c>
      <c r="X2983" t="n">
        <v>0.89</v>
      </c>
      <c r="Y2983" t="n">
        <v>1</v>
      </c>
      <c r="Z2983" t="n">
        <v>10</v>
      </c>
    </row>
    <row r="2984">
      <c r="A2984" t="n">
        <v>19</v>
      </c>
      <c r="B2984" t="n">
        <v>55</v>
      </c>
      <c r="C2984" t="inlineStr">
        <is>
          <t xml:space="preserve">CONCLUIDO	</t>
        </is>
      </c>
      <c r="D2984" t="n">
        <v>3.6483</v>
      </c>
      <c r="E2984" t="n">
        <v>27.41</v>
      </c>
      <c r="F2984" t="n">
        <v>24.59</v>
      </c>
      <c r="G2984" t="n">
        <v>47.58</v>
      </c>
      <c r="H2984" t="n">
        <v>0.83</v>
      </c>
      <c r="I2984" t="n">
        <v>31</v>
      </c>
      <c r="J2984" t="n">
        <v>122.21</v>
      </c>
      <c r="K2984" t="n">
        <v>43.4</v>
      </c>
      <c r="L2984" t="n">
        <v>5.75</v>
      </c>
      <c r="M2984" t="n">
        <v>29</v>
      </c>
      <c r="N2984" t="n">
        <v>18.06</v>
      </c>
      <c r="O2984" t="n">
        <v>15306.85</v>
      </c>
      <c r="P2984" t="n">
        <v>236.9</v>
      </c>
      <c r="Q2984" t="n">
        <v>452.63</v>
      </c>
      <c r="R2984" t="n">
        <v>90.39</v>
      </c>
      <c r="S2984" t="n">
        <v>57.64</v>
      </c>
      <c r="T2984" t="n">
        <v>14179.7</v>
      </c>
      <c r="U2984" t="n">
        <v>0.64</v>
      </c>
      <c r="V2984" t="n">
        <v>0.86</v>
      </c>
      <c r="W2984" t="n">
        <v>6.84</v>
      </c>
      <c r="X2984" t="n">
        <v>0.86</v>
      </c>
      <c r="Y2984" t="n">
        <v>1</v>
      </c>
      <c r="Z2984" t="n">
        <v>10</v>
      </c>
    </row>
    <row r="2985">
      <c r="A2985" t="n">
        <v>20</v>
      </c>
      <c r="B2985" t="n">
        <v>55</v>
      </c>
      <c r="C2985" t="inlineStr">
        <is>
          <t xml:space="preserve">CONCLUIDO	</t>
        </is>
      </c>
      <c r="D2985" t="n">
        <v>3.655</v>
      </c>
      <c r="E2985" t="n">
        <v>27.36</v>
      </c>
      <c r="F2985" t="n">
        <v>24.56</v>
      </c>
      <c r="G2985" t="n">
        <v>49.12</v>
      </c>
      <c r="H2985" t="n">
        <v>0.86</v>
      </c>
      <c r="I2985" t="n">
        <v>30</v>
      </c>
      <c r="J2985" t="n">
        <v>122.54</v>
      </c>
      <c r="K2985" t="n">
        <v>43.4</v>
      </c>
      <c r="L2985" t="n">
        <v>6</v>
      </c>
      <c r="M2985" t="n">
        <v>28</v>
      </c>
      <c r="N2985" t="n">
        <v>18.14</v>
      </c>
      <c r="O2985" t="n">
        <v>15347.16</v>
      </c>
      <c r="P2985" t="n">
        <v>235.94</v>
      </c>
      <c r="Q2985" t="n">
        <v>452.67</v>
      </c>
      <c r="R2985" t="n">
        <v>89.69</v>
      </c>
      <c r="S2985" t="n">
        <v>57.64</v>
      </c>
      <c r="T2985" t="n">
        <v>13831.8</v>
      </c>
      <c r="U2985" t="n">
        <v>0.64</v>
      </c>
      <c r="V2985" t="n">
        <v>0.86</v>
      </c>
      <c r="W2985" t="n">
        <v>6.84</v>
      </c>
      <c r="X2985" t="n">
        <v>0.83</v>
      </c>
      <c r="Y2985" t="n">
        <v>1</v>
      </c>
      <c r="Z2985" t="n">
        <v>10</v>
      </c>
    </row>
    <row r="2986">
      <c r="A2986" t="n">
        <v>21</v>
      </c>
      <c r="B2986" t="n">
        <v>55</v>
      </c>
      <c r="C2986" t="inlineStr">
        <is>
          <t xml:space="preserve">CONCLUIDO	</t>
        </is>
      </c>
      <c r="D2986" t="n">
        <v>3.6681</v>
      </c>
      <c r="E2986" t="n">
        <v>27.26</v>
      </c>
      <c r="F2986" t="n">
        <v>24.51</v>
      </c>
      <c r="G2986" t="n">
        <v>52.52</v>
      </c>
      <c r="H2986" t="n">
        <v>0.9</v>
      </c>
      <c r="I2986" t="n">
        <v>28</v>
      </c>
      <c r="J2986" t="n">
        <v>122.87</v>
      </c>
      <c r="K2986" t="n">
        <v>43.4</v>
      </c>
      <c r="L2986" t="n">
        <v>6.25</v>
      </c>
      <c r="M2986" t="n">
        <v>26</v>
      </c>
      <c r="N2986" t="n">
        <v>18.22</v>
      </c>
      <c r="O2986" t="n">
        <v>15387.5</v>
      </c>
      <c r="P2986" t="n">
        <v>235.11</v>
      </c>
      <c r="Q2986" t="n">
        <v>452.63</v>
      </c>
      <c r="R2986" t="n">
        <v>87.62</v>
      </c>
      <c r="S2986" t="n">
        <v>57.64</v>
      </c>
      <c r="T2986" t="n">
        <v>12808.93</v>
      </c>
      <c r="U2986" t="n">
        <v>0.66</v>
      </c>
      <c r="V2986" t="n">
        <v>0.87</v>
      </c>
      <c r="W2986" t="n">
        <v>6.85</v>
      </c>
      <c r="X2986" t="n">
        <v>0.78</v>
      </c>
      <c r="Y2986" t="n">
        <v>1</v>
      </c>
      <c r="Z2986" t="n">
        <v>10</v>
      </c>
    </row>
    <row r="2987">
      <c r="A2987" t="n">
        <v>22</v>
      </c>
      <c r="B2987" t="n">
        <v>55</v>
      </c>
      <c r="C2987" t="inlineStr">
        <is>
          <t xml:space="preserve">CONCLUIDO	</t>
        </is>
      </c>
      <c r="D2987" t="n">
        <v>3.6746</v>
      </c>
      <c r="E2987" t="n">
        <v>27.21</v>
      </c>
      <c r="F2987" t="n">
        <v>24.48</v>
      </c>
      <c r="G2987" t="n">
        <v>54.41</v>
      </c>
      <c r="H2987" t="n">
        <v>0.93</v>
      </c>
      <c r="I2987" t="n">
        <v>27</v>
      </c>
      <c r="J2987" t="n">
        <v>123.19</v>
      </c>
      <c r="K2987" t="n">
        <v>43.4</v>
      </c>
      <c r="L2987" t="n">
        <v>6.5</v>
      </c>
      <c r="M2987" t="n">
        <v>25</v>
      </c>
      <c r="N2987" t="n">
        <v>18.29</v>
      </c>
      <c r="O2987" t="n">
        <v>15427.87</v>
      </c>
      <c r="P2987" t="n">
        <v>234.27</v>
      </c>
      <c r="Q2987" t="n">
        <v>452.56</v>
      </c>
      <c r="R2987" t="n">
        <v>87.01000000000001</v>
      </c>
      <c r="S2987" t="n">
        <v>57.64</v>
      </c>
      <c r="T2987" t="n">
        <v>12508.98</v>
      </c>
      <c r="U2987" t="n">
        <v>0.66</v>
      </c>
      <c r="V2987" t="n">
        <v>0.87</v>
      </c>
      <c r="W2987" t="n">
        <v>6.84</v>
      </c>
      <c r="X2987" t="n">
        <v>0.76</v>
      </c>
      <c r="Y2987" t="n">
        <v>1</v>
      </c>
      <c r="Z2987" t="n">
        <v>10</v>
      </c>
    </row>
    <row r="2988">
      <c r="A2988" t="n">
        <v>23</v>
      </c>
      <c r="B2988" t="n">
        <v>55</v>
      </c>
      <c r="C2988" t="inlineStr">
        <is>
          <t xml:space="preserve">CONCLUIDO	</t>
        </is>
      </c>
      <c r="D2988" t="n">
        <v>3.6847</v>
      </c>
      <c r="E2988" t="n">
        <v>27.14</v>
      </c>
      <c r="F2988" t="n">
        <v>24.43</v>
      </c>
      <c r="G2988" t="n">
        <v>56.39</v>
      </c>
      <c r="H2988" t="n">
        <v>0.96</v>
      </c>
      <c r="I2988" t="n">
        <v>26</v>
      </c>
      <c r="J2988" t="n">
        <v>123.52</v>
      </c>
      <c r="K2988" t="n">
        <v>43.4</v>
      </c>
      <c r="L2988" t="n">
        <v>6.75</v>
      </c>
      <c r="M2988" t="n">
        <v>24</v>
      </c>
      <c r="N2988" t="n">
        <v>18.37</v>
      </c>
      <c r="O2988" t="n">
        <v>15468.27</v>
      </c>
      <c r="P2988" t="n">
        <v>232.94</v>
      </c>
      <c r="Q2988" t="n">
        <v>452.62</v>
      </c>
      <c r="R2988" t="n">
        <v>85.38</v>
      </c>
      <c r="S2988" t="n">
        <v>57.64</v>
      </c>
      <c r="T2988" t="n">
        <v>11699.72</v>
      </c>
      <c r="U2988" t="n">
        <v>0.68</v>
      </c>
      <c r="V2988" t="n">
        <v>0.87</v>
      </c>
      <c r="W2988" t="n">
        <v>6.84</v>
      </c>
      <c r="X2988" t="n">
        <v>0.71</v>
      </c>
      <c r="Y2988" t="n">
        <v>1</v>
      </c>
      <c r="Z2988" t="n">
        <v>10</v>
      </c>
    </row>
    <row r="2989">
      <c r="A2989" t="n">
        <v>24</v>
      </c>
      <c r="B2989" t="n">
        <v>55</v>
      </c>
      <c r="C2989" t="inlineStr">
        <is>
          <t xml:space="preserve">CONCLUIDO	</t>
        </is>
      </c>
      <c r="D2989" t="n">
        <v>3.6881</v>
      </c>
      <c r="E2989" t="n">
        <v>27.11</v>
      </c>
      <c r="F2989" t="n">
        <v>24.43</v>
      </c>
      <c r="G2989" t="n">
        <v>58.64</v>
      </c>
      <c r="H2989" t="n">
        <v>1</v>
      </c>
      <c r="I2989" t="n">
        <v>25</v>
      </c>
      <c r="J2989" t="n">
        <v>123.85</v>
      </c>
      <c r="K2989" t="n">
        <v>43.4</v>
      </c>
      <c r="L2989" t="n">
        <v>7</v>
      </c>
      <c r="M2989" t="n">
        <v>23</v>
      </c>
      <c r="N2989" t="n">
        <v>18.45</v>
      </c>
      <c r="O2989" t="n">
        <v>15508.69</v>
      </c>
      <c r="P2989" t="n">
        <v>232.46</v>
      </c>
      <c r="Q2989" t="n">
        <v>452.62</v>
      </c>
      <c r="R2989" t="n">
        <v>85.45999999999999</v>
      </c>
      <c r="S2989" t="n">
        <v>57.64</v>
      </c>
      <c r="T2989" t="n">
        <v>11743.31</v>
      </c>
      <c r="U2989" t="n">
        <v>0.67</v>
      </c>
      <c r="V2989" t="n">
        <v>0.87</v>
      </c>
      <c r="W2989" t="n">
        <v>6.83</v>
      </c>
      <c r="X2989" t="n">
        <v>0.71</v>
      </c>
      <c r="Y2989" t="n">
        <v>1</v>
      </c>
      <c r="Z2989" t="n">
        <v>10</v>
      </c>
    </row>
    <row r="2990">
      <c r="A2990" t="n">
        <v>25</v>
      </c>
      <c r="B2990" t="n">
        <v>55</v>
      </c>
      <c r="C2990" t="inlineStr">
        <is>
          <t xml:space="preserve">CONCLUIDO	</t>
        </is>
      </c>
      <c r="D2990" t="n">
        <v>3.6979</v>
      </c>
      <c r="E2990" t="n">
        <v>27.04</v>
      </c>
      <c r="F2990" t="n">
        <v>24.38</v>
      </c>
      <c r="G2990" t="n">
        <v>60.96</v>
      </c>
      <c r="H2990" t="n">
        <v>1.03</v>
      </c>
      <c r="I2990" t="n">
        <v>24</v>
      </c>
      <c r="J2990" t="n">
        <v>124.18</v>
      </c>
      <c r="K2990" t="n">
        <v>43.4</v>
      </c>
      <c r="L2990" t="n">
        <v>7.25</v>
      </c>
      <c r="M2990" t="n">
        <v>22</v>
      </c>
      <c r="N2990" t="n">
        <v>18.53</v>
      </c>
      <c r="O2990" t="n">
        <v>15549.15</v>
      </c>
      <c r="P2990" t="n">
        <v>231.43</v>
      </c>
      <c r="Q2990" t="n">
        <v>452.58</v>
      </c>
      <c r="R2990" t="n">
        <v>83.52</v>
      </c>
      <c r="S2990" t="n">
        <v>57.64</v>
      </c>
      <c r="T2990" t="n">
        <v>10778.13</v>
      </c>
      <c r="U2990" t="n">
        <v>0.6899999999999999</v>
      </c>
      <c r="V2990" t="n">
        <v>0.87</v>
      </c>
      <c r="W2990" t="n">
        <v>6.84</v>
      </c>
      <c r="X2990" t="n">
        <v>0.66</v>
      </c>
      <c r="Y2990" t="n">
        <v>1</v>
      </c>
      <c r="Z2990" t="n">
        <v>10</v>
      </c>
    </row>
    <row r="2991">
      <c r="A2991" t="n">
        <v>26</v>
      </c>
      <c r="B2991" t="n">
        <v>55</v>
      </c>
      <c r="C2991" t="inlineStr">
        <is>
          <t xml:space="preserve">CONCLUIDO	</t>
        </is>
      </c>
      <c r="D2991" t="n">
        <v>3.7065</v>
      </c>
      <c r="E2991" t="n">
        <v>26.98</v>
      </c>
      <c r="F2991" t="n">
        <v>24.35</v>
      </c>
      <c r="G2991" t="n">
        <v>63.51</v>
      </c>
      <c r="H2991" t="n">
        <v>1.06</v>
      </c>
      <c r="I2991" t="n">
        <v>23</v>
      </c>
      <c r="J2991" t="n">
        <v>124.51</v>
      </c>
      <c r="K2991" t="n">
        <v>43.4</v>
      </c>
      <c r="L2991" t="n">
        <v>7.5</v>
      </c>
      <c r="M2991" t="n">
        <v>21</v>
      </c>
      <c r="N2991" t="n">
        <v>18.61</v>
      </c>
      <c r="O2991" t="n">
        <v>15589.63</v>
      </c>
      <c r="P2991" t="n">
        <v>230.2</v>
      </c>
      <c r="Q2991" t="n">
        <v>452.6</v>
      </c>
      <c r="R2991" t="n">
        <v>82.5</v>
      </c>
      <c r="S2991" t="n">
        <v>57.64</v>
      </c>
      <c r="T2991" t="n">
        <v>10273.86</v>
      </c>
      <c r="U2991" t="n">
        <v>0.7</v>
      </c>
      <c r="V2991" t="n">
        <v>0.87</v>
      </c>
      <c r="W2991" t="n">
        <v>6.83</v>
      </c>
      <c r="X2991" t="n">
        <v>0.62</v>
      </c>
      <c r="Y2991" t="n">
        <v>1</v>
      </c>
      <c r="Z2991" t="n">
        <v>10</v>
      </c>
    </row>
    <row r="2992">
      <c r="A2992" t="n">
        <v>27</v>
      </c>
      <c r="B2992" t="n">
        <v>55</v>
      </c>
      <c r="C2992" t="inlineStr">
        <is>
          <t xml:space="preserve">CONCLUIDO	</t>
        </is>
      </c>
      <c r="D2992" t="n">
        <v>3.7065</v>
      </c>
      <c r="E2992" t="n">
        <v>26.98</v>
      </c>
      <c r="F2992" t="n">
        <v>24.35</v>
      </c>
      <c r="G2992" t="n">
        <v>63.51</v>
      </c>
      <c r="H2992" t="n">
        <v>1.1</v>
      </c>
      <c r="I2992" t="n">
        <v>23</v>
      </c>
      <c r="J2992" t="n">
        <v>124.83</v>
      </c>
      <c r="K2992" t="n">
        <v>43.4</v>
      </c>
      <c r="L2992" t="n">
        <v>7.75</v>
      </c>
      <c r="M2992" t="n">
        <v>21</v>
      </c>
      <c r="N2992" t="n">
        <v>18.68</v>
      </c>
      <c r="O2992" t="n">
        <v>15630.14</v>
      </c>
      <c r="P2992" t="n">
        <v>229.45</v>
      </c>
      <c r="Q2992" t="n">
        <v>452.57</v>
      </c>
      <c r="R2992" t="n">
        <v>82.58</v>
      </c>
      <c r="S2992" t="n">
        <v>57.64</v>
      </c>
      <c r="T2992" t="n">
        <v>10314.51</v>
      </c>
      <c r="U2992" t="n">
        <v>0.7</v>
      </c>
      <c r="V2992" t="n">
        <v>0.87</v>
      </c>
      <c r="W2992" t="n">
        <v>6.83</v>
      </c>
      <c r="X2992" t="n">
        <v>0.62</v>
      </c>
      <c r="Y2992" t="n">
        <v>1</v>
      </c>
      <c r="Z2992" t="n">
        <v>10</v>
      </c>
    </row>
    <row r="2993">
      <c r="A2993" t="n">
        <v>28</v>
      </c>
      <c r="B2993" t="n">
        <v>55</v>
      </c>
      <c r="C2993" t="inlineStr">
        <is>
          <t xml:space="preserve">CONCLUIDO	</t>
        </is>
      </c>
      <c r="D2993" t="n">
        <v>3.7132</v>
      </c>
      <c r="E2993" t="n">
        <v>26.93</v>
      </c>
      <c r="F2993" t="n">
        <v>24.32</v>
      </c>
      <c r="G2993" t="n">
        <v>66.33</v>
      </c>
      <c r="H2993" t="n">
        <v>1.13</v>
      </c>
      <c r="I2993" t="n">
        <v>22</v>
      </c>
      <c r="J2993" t="n">
        <v>125.16</v>
      </c>
      <c r="K2993" t="n">
        <v>43.4</v>
      </c>
      <c r="L2993" t="n">
        <v>8</v>
      </c>
      <c r="M2993" t="n">
        <v>20</v>
      </c>
      <c r="N2993" t="n">
        <v>18.76</v>
      </c>
      <c r="O2993" t="n">
        <v>15670.68</v>
      </c>
      <c r="P2993" t="n">
        <v>228.88</v>
      </c>
      <c r="Q2993" t="n">
        <v>452.62</v>
      </c>
      <c r="R2993" t="n">
        <v>81.84999999999999</v>
      </c>
      <c r="S2993" t="n">
        <v>57.64</v>
      </c>
      <c r="T2993" t="n">
        <v>9955.139999999999</v>
      </c>
      <c r="U2993" t="n">
        <v>0.7</v>
      </c>
      <c r="V2993" t="n">
        <v>0.87</v>
      </c>
      <c r="W2993" t="n">
        <v>6.83</v>
      </c>
      <c r="X2993" t="n">
        <v>0.6</v>
      </c>
      <c r="Y2993" t="n">
        <v>1</v>
      </c>
      <c r="Z2993" t="n">
        <v>10</v>
      </c>
    </row>
    <row r="2994">
      <c r="A2994" t="n">
        <v>29</v>
      </c>
      <c r="B2994" t="n">
        <v>55</v>
      </c>
      <c r="C2994" t="inlineStr">
        <is>
          <t xml:space="preserve">CONCLUIDO	</t>
        </is>
      </c>
      <c r="D2994" t="n">
        <v>3.722</v>
      </c>
      <c r="E2994" t="n">
        <v>26.87</v>
      </c>
      <c r="F2994" t="n">
        <v>24.28</v>
      </c>
      <c r="G2994" t="n">
        <v>69.37</v>
      </c>
      <c r="H2994" t="n">
        <v>1.16</v>
      </c>
      <c r="I2994" t="n">
        <v>21</v>
      </c>
      <c r="J2994" t="n">
        <v>125.49</v>
      </c>
      <c r="K2994" t="n">
        <v>43.4</v>
      </c>
      <c r="L2994" t="n">
        <v>8.25</v>
      </c>
      <c r="M2994" t="n">
        <v>19</v>
      </c>
      <c r="N2994" t="n">
        <v>18.84</v>
      </c>
      <c r="O2994" t="n">
        <v>15711.24</v>
      </c>
      <c r="P2994" t="n">
        <v>228</v>
      </c>
      <c r="Q2994" t="n">
        <v>452.69</v>
      </c>
      <c r="R2994" t="n">
        <v>80.48</v>
      </c>
      <c r="S2994" t="n">
        <v>57.64</v>
      </c>
      <c r="T2994" t="n">
        <v>9271.83</v>
      </c>
      <c r="U2994" t="n">
        <v>0.72</v>
      </c>
      <c r="V2994" t="n">
        <v>0.87</v>
      </c>
      <c r="W2994" t="n">
        <v>6.83</v>
      </c>
      <c r="X2994" t="n">
        <v>0.5600000000000001</v>
      </c>
      <c r="Y2994" t="n">
        <v>1</v>
      </c>
      <c r="Z2994" t="n">
        <v>10</v>
      </c>
    </row>
    <row r="2995">
      <c r="A2995" t="n">
        <v>30</v>
      </c>
      <c r="B2995" t="n">
        <v>55</v>
      </c>
      <c r="C2995" t="inlineStr">
        <is>
          <t xml:space="preserve">CONCLUIDO	</t>
        </is>
      </c>
      <c r="D2995" t="n">
        <v>3.7192</v>
      </c>
      <c r="E2995" t="n">
        <v>26.89</v>
      </c>
      <c r="F2995" t="n">
        <v>24.3</v>
      </c>
      <c r="G2995" t="n">
        <v>69.43000000000001</v>
      </c>
      <c r="H2995" t="n">
        <v>1.19</v>
      </c>
      <c r="I2995" t="n">
        <v>21</v>
      </c>
      <c r="J2995" t="n">
        <v>125.82</v>
      </c>
      <c r="K2995" t="n">
        <v>43.4</v>
      </c>
      <c r="L2995" t="n">
        <v>8.5</v>
      </c>
      <c r="M2995" t="n">
        <v>19</v>
      </c>
      <c r="N2995" t="n">
        <v>18.92</v>
      </c>
      <c r="O2995" t="n">
        <v>15751.84</v>
      </c>
      <c r="P2995" t="n">
        <v>227.22</v>
      </c>
      <c r="Q2995" t="n">
        <v>452.57</v>
      </c>
      <c r="R2995" t="n">
        <v>81.11</v>
      </c>
      <c r="S2995" t="n">
        <v>57.64</v>
      </c>
      <c r="T2995" t="n">
        <v>9586.34</v>
      </c>
      <c r="U2995" t="n">
        <v>0.71</v>
      </c>
      <c r="V2995" t="n">
        <v>0.87</v>
      </c>
      <c r="W2995" t="n">
        <v>6.83</v>
      </c>
      <c r="X2995" t="n">
        <v>0.58</v>
      </c>
      <c r="Y2995" t="n">
        <v>1</v>
      </c>
      <c r="Z2995" t="n">
        <v>10</v>
      </c>
    </row>
    <row r="2996">
      <c r="A2996" t="n">
        <v>31</v>
      </c>
      <c r="B2996" t="n">
        <v>55</v>
      </c>
      <c r="C2996" t="inlineStr">
        <is>
          <t xml:space="preserve">CONCLUIDO	</t>
        </is>
      </c>
      <c r="D2996" t="n">
        <v>3.7286</v>
      </c>
      <c r="E2996" t="n">
        <v>26.82</v>
      </c>
      <c r="F2996" t="n">
        <v>24.26</v>
      </c>
      <c r="G2996" t="n">
        <v>72.77</v>
      </c>
      <c r="H2996" t="n">
        <v>1.22</v>
      </c>
      <c r="I2996" t="n">
        <v>20</v>
      </c>
      <c r="J2996" t="n">
        <v>126.15</v>
      </c>
      <c r="K2996" t="n">
        <v>43.4</v>
      </c>
      <c r="L2996" t="n">
        <v>8.75</v>
      </c>
      <c r="M2996" t="n">
        <v>18</v>
      </c>
      <c r="N2996" t="n">
        <v>19</v>
      </c>
      <c r="O2996" t="n">
        <v>15792.46</v>
      </c>
      <c r="P2996" t="n">
        <v>226.78</v>
      </c>
      <c r="Q2996" t="n">
        <v>452.59</v>
      </c>
      <c r="R2996" t="n">
        <v>79.89</v>
      </c>
      <c r="S2996" t="n">
        <v>57.64</v>
      </c>
      <c r="T2996" t="n">
        <v>8984.84</v>
      </c>
      <c r="U2996" t="n">
        <v>0.72</v>
      </c>
      <c r="V2996" t="n">
        <v>0.87</v>
      </c>
      <c r="W2996" t="n">
        <v>6.82</v>
      </c>
      <c r="X2996" t="n">
        <v>0.53</v>
      </c>
      <c r="Y2996" t="n">
        <v>1</v>
      </c>
      <c r="Z2996" t="n">
        <v>10</v>
      </c>
    </row>
    <row r="2997">
      <c r="A2997" t="n">
        <v>32</v>
      </c>
      <c r="B2997" t="n">
        <v>55</v>
      </c>
      <c r="C2997" t="inlineStr">
        <is>
          <t xml:space="preserve">CONCLUIDO	</t>
        </is>
      </c>
      <c r="D2997" t="n">
        <v>3.7331</v>
      </c>
      <c r="E2997" t="n">
        <v>26.79</v>
      </c>
      <c r="F2997" t="n">
        <v>24.25</v>
      </c>
      <c r="G2997" t="n">
        <v>76.58</v>
      </c>
      <c r="H2997" t="n">
        <v>1.26</v>
      </c>
      <c r="I2997" t="n">
        <v>19</v>
      </c>
      <c r="J2997" t="n">
        <v>126.48</v>
      </c>
      <c r="K2997" t="n">
        <v>43.4</v>
      </c>
      <c r="L2997" t="n">
        <v>9</v>
      </c>
      <c r="M2997" t="n">
        <v>17</v>
      </c>
      <c r="N2997" t="n">
        <v>19.08</v>
      </c>
      <c r="O2997" t="n">
        <v>15833.12</v>
      </c>
      <c r="P2997" t="n">
        <v>225.03</v>
      </c>
      <c r="Q2997" t="n">
        <v>452.6</v>
      </c>
      <c r="R2997" t="n">
        <v>79.58</v>
      </c>
      <c r="S2997" t="n">
        <v>57.64</v>
      </c>
      <c r="T2997" t="n">
        <v>8830.75</v>
      </c>
      <c r="U2997" t="n">
        <v>0.72</v>
      </c>
      <c r="V2997" t="n">
        <v>0.87</v>
      </c>
      <c r="W2997" t="n">
        <v>6.82</v>
      </c>
      <c r="X2997" t="n">
        <v>0.52</v>
      </c>
      <c r="Y2997" t="n">
        <v>1</v>
      </c>
      <c r="Z2997" t="n">
        <v>10</v>
      </c>
    </row>
    <row r="2998">
      <c r="A2998" t="n">
        <v>33</v>
      </c>
      <c r="B2998" t="n">
        <v>55</v>
      </c>
      <c r="C2998" t="inlineStr">
        <is>
          <t xml:space="preserve">CONCLUIDO	</t>
        </is>
      </c>
      <c r="D2998" t="n">
        <v>3.7333</v>
      </c>
      <c r="E2998" t="n">
        <v>26.79</v>
      </c>
      <c r="F2998" t="n">
        <v>24.25</v>
      </c>
      <c r="G2998" t="n">
        <v>76.56999999999999</v>
      </c>
      <c r="H2998" t="n">
        <v>1.29</v>
      </c>
      <c r="I2998" t="n">
        <v>19</v>
      </c>
      <c r="J2998" t="n">
        <v>126.81</v>
      </c>
      <c r="K2998" t="n">
        <v>43.4</v>
      </c>
      <c r="L2998" t="n">
        <v>9.25</v>
      </c>
      <c r="M2998" t="n">
        <v>17</v>
      </c>
      <c r="N2998" t="n">
        <v>19.16</v>
      </c>
      <c r="O2998" t="n">
        <v>15873.8</v>
      </c>
      <c r="P2998" t="n">
        <v>225.06</v>
      </c>
      <c r="Q2998" t="n">
        <v>452.59</v>
      </c>
      <c r="R2998" t="n">
        <v>79.29000000000001</v>
      </c>
      <c r="S2998" t="n">
        <v>57.64</v>
      </c>
      <c r="T2998" t="n">
        <v>8688.280000000001</v>
      </c>
      <c r="U2998" t="n">
        <v>0.73</v>
      </c>
      <c r="V2998" t="n">
        <v>0.87</v>
      </c>
      <c r="W2998" t="n">
        <v>6.83</v>
      </c>
      <c r="X2998" t="n">
        <v>0.52</v>
      </c>
      <c r="Y2998" t="n">
        <v>1</v>
      </c>
      <c r="Z2998" t="n">
        <v>10</v>
      </c>
    </row>
    <row r="2999">
      <c r="A2999" t="n">
        <v>34</v>
      </c>
      <c r="B2999" t="n">
        <v>55</v>
      </c>
      <c r="C2999" t="inlineStr">
        <is>
          <t xml:space="preserve">CONCLUIDO	</t>
        </is>
      </c>
      <c r="D2999" t="n">
        <v>3.7434</v>
      </c>
      <c r="E2999" t="n">
        <v>26.71</v>
      </c>
      <c r="F2999" t="n">
        <v>24.2</v>
      </c>
      <c r="G2999" t="n">
        <v>80.67</v>
      </c>
      <c r="H2999" t="n">
        <v>1.32</v>
      </c>
      <c r="I2999" t="n">
        <v>18</v>
      </c>
      <c r="J2999" t="n">
        <v>127.14</v>
      </c>
      <c r="K2999" t="n">
        <v>43.4</v>
      </c>
      <c r="L2999" t="n">
        <v>9.5</v>
      </c>
      <c r="M2999" t="n">
        <v>16</v>
      </c>
      <c r="N2999" t="n">
        <v>19.24</v>
      </c>
      <c r="O2999" t="n">
        <v>15914.51</v>
      </c>
      <c r="P2999" t="n">
        <v>223.98</v>
      </c>
      <c r="Q2999" t="n">
        <v>452.66</v>
      </c>
      <c r="R2999" t="n">
        <v>77.7</v>
      </c>
      <c r="S2999" t="n">
        <v>57.64</v>
      </c>
      <c r="T2999" t="n">
        <v>7898.79</v>
      </c>
      <c r="U2999" t="n">
        <v>0.74</v>
      </c>
      <c r="V2999" t="n">
        <v>0.88</v>
      </c>
      <c r="W2999" t="n">
        <v>6.83</v>
      </c>
      <c r="X2999" t="n">
        <v>0.47</v>
      </c>
      <c r="Y2999" t="n">
        <v>1</v>
      </c>
      <c r="Z2999" t="n">
        <v>10</v>
      </c>
    </row>
    <row r="3000">
      <c r="A3000" t="n">
        <v>35</v>
      </c>
      <c r="B3000" t="n">
        <v>55</v>
      </c>
      <c r="C3000" t="inlineStr">
        <is>
          <t xml:space="preserve">CONCLUIDO	</t>
        </is>
      </c>
      <c r="D3000" t="n">
        <v>3.7424</v>
      </c>
      <c r="E3000" t="n">
        <v>26.72</v>
      </c>
      <c r="F3000" t="n">
        <v>24.21</v>
      </c>
      <c r="G3000" t="n">
        <v>80.69</v>
      </c>
      <c r="H3000" t="n">
        <v>1.35</v>
      </c>
      <c r="I3000" t="n">
        <v>18</v>
      </c>
      <c r="J3000" t="n">
        <v>127.47</v>
      </c>
      <c r="K3000" t="n">
        <v>43.4</v>
      </c>
      <c r="L3000" t="n">
        <v>9.75</v>
      </c>
      <c r="M3000" t="n">
        <v>16</v>
      </c>
      <c r="N3000" t="n">
        <v>19.32</v>
      </c>
      <c r="O3000" t="n">
        <v>15955.25</v>
      </c>
      <c r="P3000" t="n">
        <v>223.65</v>
      </c>
      <c r="Q3000" t="n">
        <v>452.58</v>
      </c>
      <c r="R3000" t="n">
        <v>78.09999999999999</v>
      </c>
      <c r="S3000" t="n">
        <v>57.64</v>
      </c>
      <c r="T3000" t="n">
        <v>8098.09</v>
      </c>
      <c r="U3000" t="n">
        <v>0.74</v>
      </c>
      <c r="V3000" t="n">
        <v>0.88</v>
      </c>
      <c r="W3000" t="n">
        <v>6.82</v>
      </c>
      <c r="X3000" t="n">
        <v>0.48</v>
      </c>
      <c r="Y3000" t="n">
        <v>1</v>
      </c>
      <c r="Z3000" t="n">
        <v>10</v>
      </c>
    </row>
    <row r="3001">
      <c r="A3001" t="n">
        <v>36</v>
      </c>
      <c r="B3001" t="n">
        <v>55</v>
      </c>
      <c r="C3001" t="inlineStr">
        <is>
          <t xml:space="preserve">CONCLUIDO	</t>
        </is>
      </c>
      <c r="D3001" t="n">
        <v>3.7511</v>
      </c>
      <c r="E3001" t="n">
        <v>26.66</v>
      </c>
      <c r="F3001" t="n">
        <v>24.17</v>
      </c>
      <c r="G3001" t="n">
        <v>85.3</v>
      </c>
      <c r="H3001" t="n">
        <v>1.38</v>
      </c>
      <c r="I3001" t="n">
        <v>17</v>
      </c>
      <c r="J3001" t="n">
        <v>127.8</v>
      </c>
      <c r="K3001" t="n">
        <v>43.4</v>
      </c>
      <c r="L3001" t="n">
        <v>10</v>
      </c>
      <c r="M3001" t="n">
        <v>15</v>
      </c>
      <c r="N3001" t="n">
        <v>19.4</v>
      </c>
      <c r="O3001" t="n">
        <v>15996.02</v>
      </c>
      <c r="P3001" t="n">
        <v>221.96</v>
      </c>
      <c r="Q3001" t="n">
        <v>452.64</v>
      </c>
      <c r="R3001" t="n">
        <v>76.79000000000001</v>
      </c>
      <c r="S3001" t="n">
        <v>57.64</v>
      </c>
      <c r="T3001" t="n">
        <v>7448.45</v>
      </c>
      <c r="U3001" t="n">
        <v>0.75</v>
      </c>
      <c r="V3001" t="n">
        <v>0.88</v>
      </c>
      <c r="W3001" t="n">
        <v>6.82</v>
      </c>
      <c r="X3001" t="n">
        <v>0.44</v>
      </c>
      <c r="Y3001" t="n">
        <v>1</v>
      </c>
      <c r="Z3001" t="n">
        <v>10</v>
      </c>
    </row>
    <row r="3002">
      <c r="A3002" t="n">
        <v>37</v>
      </c>
      <c r="B3002" t="n">
        <v>55</v>
      </c>
      <c r="C3002" t="inlineStr">
        <is>
          <t xml:space="preserve">CONCLUIDO	</t>
        </is>
      </c>
      <c r="D3002" t="n">
        <v>3.7504</v>
      </c>
      <c r="E3002" t="n">
        <v>26.66</v>
      </c>
      <c r="F3002" t="n">
        <v>24.17</v>
      </c>
      <c r="G3002" t="n">
        <v>85.31999999999999</v>
      </c>
      <c r="H3002" t="n">
        <v>1.41</v>
      </c>
      <c r="I3002" t="n">
        <v>17</v>
      </c>
      <c r="J3002" t="n">
        <v>128.13</v>
      </c>
      <c r="K3002" t="n">
        <v>43.4</v>
      </c>
      <c r="L3002" t="n">
        <v>10.25</v>
      </c>
      <c r="M3002" t="n">
        <v>15</v>
      </c>
      <c r="N3002" t="n">
        <v>19.48</v>
      </c>
      <c r="O3002" t="n">
        <v>16036.82</v>
      </c>
      <c r="P3002" t="n">
        <v>222.26</v>
      </c>
      <c r="Q3002" t="n">
        <v>452.58</v>
      </c>
      <c r="R3002" t="n">
        <v>76.98</v>
      </c>
      <c r="S3002" t="n">
        <v>57.64</v>
      </c>
      <c r="T3002" t="n">
        <v>7541.14</v>
      </c>
      <c r="U3002" t="n">
        <v>0.75</v>
      </c>
      <c r="V3002" t="n">
        <v>0.88</v>
      </c>
      <c r="W3002" t="n">
        <v>6.82</v>
      </c>
      <c r="X3002" t="n">
        <v>0.45</v>
      </c>
      <c r="Y3002" t="n">
        <v>1</v>
      </c>
      <c r="Z3002" t="n">
        <v>10</v>
      </c>
    </row>
    <row r="3003">
      <c r="A3003" t="n">
        <v>38</v>
      </c>
      <c r="B3003" t="n">
        <v>55</v>
      </c>
      <c r="C3003" t="inlineStr">
        <is>
          <t xml:space="preserve">CONCLUIDO	</t>
        </is>
      </c>
      <c r="D3003" t="n">
        <v>3.748</v>
      </c>
      <c r="E3003" t="n">
        <v>26.68</v>
      </c>
      <c r="F3003" t="n">
        <v>24.19</v>
      </c>
      <c r="G3003" t="n">
        <v>85.38</v>
      </c>
      <c r="H3003" t="n">
        <v>1.44</v>
      </c>
      <c r="I3003" t="n">
        <v>17</v>
      </c>
      <c r="J3003" t="n">
        <v>128.46</v>
      </c>
      <c r="K3003" t="n">
        <v>43.4</v>
      </c>
      <c r="L3003" t="n">
        <v>10.5</v>
      </c>
      <c r="M3003" t="n">
        <v>15</v>
      </c>
      <c r="N3003" t="n">
        <v>19.56</v>
      </c>
      <c r="O3003" t="n">
        <v>16077.65</v>
      </c>
      <c r="P3003" t="n">
        <v>221.47</v>
      </c>
      <c r="Q3003" t="n">
        <v>452.57</v>
      </c>
      <c r="R3003" t="n">
        <v>77.53</v>
      </c>
      <c r="S3003" t="n">
        <v>57.64</v>
      </c>
      <c r="T3003" t="n">
        <v>7815.58</v>
      </c>
      <c r="U3003" t="n">
        <v>0.74</v>
      </c>
      <c r="V3003" t="n">
        <v>0.88</v>
      </c>
      <c r="W3003" t="n">
        <v>6.82</v>
      </c>
      <c r="X3003" t="n">
        <v>0.47</v>
      </c>
      <c r="Y3003" t="n">
        <v>1</v>
      </c>
      <c r="Z3003" t="n">
        <v>10</v>
      </c>
    </row>
    <row r="3004">
      <c r="A3004" t="n">
        <v>39</v>
      </c>
      <c r="B3004" t="n">
        <v>55</v>
      </c>
      <c r="C3004" t="inlineStr">
        <is>
          <t xml:space="preserve">CONCLUIDO	</t>
        </is>
      </c>
      <c r="D3004" t="n">
        <v>3.7571</v>
      </c>
      <c r="E3004" t="n">
        <v>26.62</v>
      </c>
      <c r="F3004" t="n">
        <v>24.15</v>
      </c>
      <c r="G3004" t="n">
        <v>90.56</v>
      </c>
      <c r="H3004" t="n">
        <v>1.47</v>
      </c>
      <c r="I3004" t="n">
        <v>16</v>
      </c>
      <c r="J3004" t="n">
        <v>128.79</v>
      </c>
      <c r="K3004" t="n">
        <v>43.4</v>
      </c>
      <c r="L3004" t="n">
        <v>10.75</v>
      </c>
      <c r="M3004" t="n">
        <v>14</v>
      </c>
      <c r="N3004" t="n">
        <v>19.64</v>
      </c>
      <c r="O3004" t="n">
        <v>16118.5</v>
      </c>
      <c r="P3004" t="n">
        <v>220.59</v>
      </c>
      <c r="Q3004" t="n">
        <v>452.58</v>
      </c>
      <c r="R3004" t="n">
        <v>76.23999999999999</v>
      </c>
      <c r="S3004" t="n">
        <v>57.64</v>
      </c>
      <c r="T3004" t="n">
        <v>7179.22</v>
      </c>
      <c r="U3004" t="n">
        <v>0.76</v>
      </c>
      <c r="V3004" t="n">
        <v>0.88</v>
      </c>
      <c r="W3004" t="n">
        <v>6.82</v>
      </c>
      <c r="X3004" t="n">
        <v>0.43</v>
      </c>
      <c r="Y3004" t="n">
        <v>1</v>
      </c>
      <c r="Z3004" t="n">
        <v>10</v>
      </c>
    </row>
    <row r="3005">
      <c r="A3005" t="n">
        <v>40</v>
      </c>
      <c r="B3005" t="n">
        <v>55</v>
      </c>
      <c r="C3005" t="inlineStr">
        <is>
          <t xml:space="preserve">CONCLUIDO	</t>
        </is>
      </c>
      <c r="D3005" t="n">
        <v>3.7559</v>
      </c>
      <c r="E3005" t="n">
        <v>26.62</v>
      </c>
      <c r="F3005" t="n">
        <v>24.16</v>
      </c>
      <c r="G3005" t="n">
        <v>90.59</v>
      </c>
      <c r="H3005" t="n">
        <v>1.5</v>
      </c>
      <c r="I3005" t="n">
        <v>16</v>
      </c>
      <c r="J3005" t="n">
        <v>129.13</v>
      </c>
      <c r="K3005" t="n">
        <v>43.4</v>
      </c>
      <c r="L3005" t="n">
        <v>11</v>
      </c>
      <c r="M3005" t="n">
        <v>14</v>
      </c>
      <c r="N3005" t="n">
        <v>19.73</v>
      </c>
      <c r="O3005" t="n">
        <v>16159.39</v>
      </c>
      <c r="P3005" t="n">
        <v>220.26</v>
      </c>
      <c r="Q3005" t="n">
        <v>452.63</v>
      </c>
      <c r="R3005" t="n">
        <v>76.48</v>
      </c>
      <c r="S3005" t="n">
        <v>57.64</v>
      </c>
      <c r="T3005" t="n">
        <v>7295.5</v>
      </c>
      <c r="U3005" t="n">
        <v>0.75</v>
      </c>
      <c r="V3005" t="n">
        <v>0.88</v>
      </c>
      <c r="W3005" t="n">
        <v>6.82</v>
      </c>
      <c r="X3005" t="n">
        <v>0.43</v>
      </c>
      <c r="Y3005" t="n">
        <v>1</v>
      </c>
      <c r="Z3005" t="n">
        <v>10</v>
      </c>
    </row>
    <row r="3006">
      <c r="A3006" t="n">
        <v>41</v>
      </c>
      <c r="B3006" t="n">
        <v>55</v>
      </c>
      <c r="C3006" t="inlineStr">
        <is>
          <t xml:space="preserve">CONCLUIDO	</t>
        </is>
      </c>
      <c r="D3006" t="n">
        <v>3.7662</v>
      </c>
      <c r="E3006" t="n">
        <v>26.55</v>
      </c>
      <c r="F3006" t="n">
        <v>24.11</v>
      </c>
      <c r="G3006" t="n">
        <v>96.44</v>
      </c>
      <c r="H3006" t="n">
        <v>1.54</v>
      </c>
      <c r="I3006" t="n">
        <v>15</v>
      </c>
      <c r="J3006" t="n">
        <v>129.46</v>
      </c>
      <c r="K3006" t="n">
        <v>43.4</v>
      </c>
      <c r="L3006" t="n">
        <v>11.25</v>
      </c>
      <c r="M3006" t="n">
        <v>13</v>
      </c>
      <c r="N3006" t="n">
        <v>19.81</v>
      </c>
      <c r="O3006" t="n">
        <v>16200.3</v>
      </c>
      <c r="P3006" t="n">
        <v>218.4</v>
      </c>
      <c r="Q3006" t="n">
        <v>452.66</v>
      </c>
      <c r="R3006" t="n">
        <v>74.86</v>
      </c>
      <c r="S3006" t="n">
        <v>57.64</v>
      </c>
      <c r="T3006" t="n">
        <v>6490.9</v>
      </c>
      <c r="U3006" t="n">
        <v>0.77</v>
      </c>
      <c r="V3006" t="n">
        <v>0.88</v>
      </c>
      <c r="W3006" t="n">
        <v>6.82</v>
      </c>
      <c r="X3006" t="n">
        <v>0.38</v>
      </c>
      <c r="Y3006" t="n">
        <v>1</v>
      </c>
      <c r="Z3006" t="n">
        <v>10</v>
      </c>
    </row>
    <row r="3007">
      <c r="A3007" t="n">
        <v>42</v>
      </c>
      <c r="B3007" t="n">
        <v>55</v>
      </c>
      <c r="C3007" t="inlineStr">
        <is>
          <t xml:space="preserve">CONCLUIDO	</t>
        </is>
      </c>
      <c r="D3007" t="n">
        <v>3.7656</v>
      </c>
      <c r="E3007" t="n">
        <v>26.56</v>
      </c>
      <c r="F3007" t="n">
        <v>24.11</v>
      </c>
      <c r="G3007" t="n">
        <v>96.45</v>
      </c>
      <c r="H3007" t="n">
        <v>1.57</v>
      </c>
      <c r="I3007" t="n">
        <v>15</v>
      </c>
      <c r="J3007" t="n">
        <v>129.79</v>
      </c>
      <c r="K3007" t="n">
        <v>43.4</v>
      </c>
      <c r="L3007" t="n">
        <v>11.5</v>
      </c>
      <c r="M3007" t="n">
        <v>13</v>
      </c>
      <c r="N3007" t="n">
        <v>19.89</v>
      </c>
      <c r="O3007" t="n">
        <v>16241.25</v>
      </c>
      <c r="P3007" t="n">
        <v>217.97</v>
      </c>
      <c r="Q3007" t="n">
        <v>452.63</v>
      </c>
      <c r="R3007" t="n">
        <v>74.95999999999999</v>
      </c>
      <c r="S3007" t="n">
        <v>57.64</v>
      </c>
      <c r="T3007" t="n">
        <v>6545.11</v>
      </c>
      <c r="U3007" t="n">
        <v>0.77</v>
      </c>
      <c r="V3007" t="n">
        <v>0.88</v>
      </c>
      <c r="W3007" t="n">
        <v>6.82</v>
      </c>
      <c r="X3007" t="n">
        <v>0.39</v>
      </c>
      <c r="Y3007" t="n">
        <v>1</v>
      </c>
      <c r="Z3007" t="n">
        <v>10</v>
      </c>
    </row>
    <row r="3008">
      <c r="A3008" t="n">
        <v>43</v>
      </c>
      <c r="B3008" t="n">
        <v>55</v>
      </c>
      <c r="C3008" t="inlineStr">
        <is>
          <t xml:space="preserve">CONCLUIDO	</t>
        </is>
      </c>
      <c r="D3008" t="n">
        <v>3.7653</v>
      </c>
      <c r="E3008" t="n">
        <v>26.56</v>
      </c>
      <c r="F3008" t="n">
        <v>24.12</v>
      </c>
      <c r="G3008" t="n">
        <v>96.45999999999999</v>
      </c>
      <c r="H3008" t="n">
        <v>1.6</v>
      </c>
      <c r="I3008" t="n">
        <v>15</v>
      </c>
      <c r="J3008" t="n">
        <v>130.12</v>
      </c>
      <c r="K3008" t="n">
        <v>43.4</v>
      </c>
      <c r="L3008" t="n">
        <v>11.75</v>
      </c>
      <c r="M3008" t="n">
        <v>13</v>
      </c>
      <c r="N3008" t="n">
        <v>19.97</v>
      </c>
      <c r="O3008" t="n">
        <v>16282.22</v>
      </c>
      <c r="P3008" t="n">
        <v>217.13</v>
      </c>
      <c r="Q3008" t="n">
        <v>452.59</v>
      </c>
      <c r="R3008" t="n">
        <v>75.04000000000001</v>
      </c>
      <c r="S3008" t="n">
        <v>57.64</v>
      </c>
      <c r="T3008" t="n">
        <v>6580.99</v>
      </c>
      <c r="U3008" t="n">
        <v>0.77</v>
      </c>
      <c r="V3008" t="n">
        <v>0.88</v>
      </c>
      <c r="W3008" t="n">
        <v>6.82</v>
      </c>
      <c r="X3008" t="n">
        <v>0.39</v>
      </c>
      <c r="Y3008" t="n">
        <v>1</v>
      </c>
      <c r="Z3008" t="n">
        <v>10</v>
      </c>
    </row>
    <row r="3009">
      <c r="A3009" t="n">
        <v>44</v>
      </c>
      <c r="B3009" t="n">
        <v>55</v>
      </c>
      <c r="C3009" t="inlineStr">
        <is>
          <t xml:space="preserve">CONCLUIDO	</t>
        </is>
      </c>
      <c r="D3009" t="n">
        <v>3.7695</v>
      </c>
      <c r="E3009" t="n">
        <v>26.53</v>
      </c>
      <c r="F3009" t="n">
        <v>24.11</v>
      </c>
      <c r="G3009" t="n">
        <v>103.33</v>
      </c>
      <c r="H3009" t="n">
        <v>1.63</v>
      </c>
      <c r="I3009" t="n">
        <v>14</v>
      </c>
      <c r="J3009" t="n">
        <v>130.45</v>
      </c>
      <c r="K3009" t="n">
        <v>43.4</v>
      </c>
      <c r="L3009" t="n">
        <v>12</v>
      </c>
      <c r="M3009" t="n">
        <v>12</v>
      </c>
      <c r="N3009" t="n">
        <v>20.05</v>
      </c>
      <c r="O3009" t="n">
        <v>16323.22</v>
      </c>
      <c r="P3009" t="n">
        <v>216.88</v>
      </c>
      <c r="Q3009" t="n">
        <v>452.58</v>
      </c>
      <c r="R3009" t="n">
        <v>74.83</v>
      </c>
      <c r="S3009" t="n">
        <v>57.64</v>
      </c>
      <c r="T3009" t="n">
        <v>6481.89</v>
      </c>
      <c r="U3009" t="n">
        <v>0.77</v>
      </c>
      <c r="V3009" t="n">
        <v>0.88</v>
      </c>
      <c r="W3009" t="n">
        <v>6.82</v>
      </c>
      <c r="X3009" t="n">
        <v>0.39</v>
      </c>
      <c r="Y3009" t="n">
        <v>1</v>
      </c>
      <c r="Z3009" t="n">
        <v>10</v>
      </c>
    </row>
    <row r="3010">
      <c r="A3010" t="n">
        <v>45</v>
      </c>
      <c r="B3010" t="n">
        <v>55</v>
      </c>
      <c r="C3010" t="inlineStr">
        <is>
          <t xml:space="preserve">CONCLUIDO	</t>
        </is>
      </c>
      <c r="D3010" t="n">
        <v>3.7727</v>
      </c>
      <c r="E3010" t="n">
        <v>26.51</v>
      </c>
      <c r="F3010" t="n">
        <v>24.09</v>
      </c>
      <c r="G3010" t="n">
        <v>103.23</v>
      </c>
      <c r="H3010" t="n">
        <v>1.65</v>
      </c>
      <c r="I3010" t="n">
        <v>14</v>
      </c>
      <c r="J3010" t="n">
        <v>130.79</v>
      </c>
      <c r="K3010" t="n">
        <v>43.4</v>
      </c>
      <c r="L3010" t="n">
        <v>12.25</v>
      </c>
      <c r="M3010" t="n">
        <v>12</v>
      </c>
      <c r="N3010" t="n">
        <v>20.14</v>
      </c>
      <c r="O3010" t="n">
        <v>16364.25</v>
      </c>
      <c r="P3010" t="n">
        <v>216.37</v>
      </c>
      <c r="Q3010" t="n">
        <v>452.57</v>
      </c>
      <c r="R3010" t="n">
        <v>74.13</v>
      </c>
      <c r="S3010" t="n">
        <v>57.64</v>
      </c>
      <c r="T3010" t="n">
        <v>6132.71</v>
      </c>
      <c r="U3010" t="n">
        <v>0.78</v>
      </c>
      <c r="V3010" t="n">
        <v>0.88</v>
      </c>
      <c r="W3010" t="n">
        <v>6.82</v>
      </c>
      <c r="X3010" t="n">
        <v>0.36</v>
      </c>
      <c r="Y3010" t="n">
        <v>1</v>
      </c>
      <c r="Z3010" t="n">
        <v>10</v>
      </c>
    </row>
    <row r="3011">
      <c r="A3011" t="n">
        <v>46</v>
      </c>
      <c r="B3011" t="n">
        <v>55</v>
      </c>
      <c r="C3011" t="inlineStr">
        <is>
          <t xml:space="preserve">CONCLUIDO	</t>
        </is>
      </c>
      <c r="D3011" t="n">
        <v>3.7713</v>
      </c>
      <c r="E3011" t="n">
        <v>26.52</v>
      </c>
      <c r="F3011" t="n">
        <v>24.1</v>
      </c>
      <c r="G3011" t="n">
        <v>103.28</v>
      </c>
      <c r="H3011" t="n">
        <v>1.68</v>
      </c>
      <c r="I3011" t="n">
        <v>14</v>
      </c>
      <c r="J3011" t="n">
        <v>131.12</v>
      </c>
      <c r="K3011" t="n">
        <v>43.4</v>
      </c>
      <c r="L3011" t="n">
        <v>12.5</v>
      </c>
      <c r="M3011" t="n">
        <v>12</v>
      </c>
      <c r="N3011" t="n">
        <v>20.22</v>
      </c>
      <c r="O3011" t="n">
        <v>16405.32</v>
      </c>
      <c r="P3011" t="n">
        <v>214.87</v>
      </c>
      <c r="Q3011" t="n">
        <v>452.57</v>
      </c>
      <c r="R3011" t="n">
        <v>74.61</v>
      </c>
      <c r="S3011" t="n">
        <v>57.64</v>
      </c>
      <c r="T3011" t="n">
        <v>6372.57</v>
      </c>
      <c r="U3011" t="n">
        <v>0.77</v>
      </c>
      <c r="V3011" t="n">
        <v>0.88</v>
      </c>
      <c r="W3011" t="n">
        <v>6.81</v>
      </c>
      <c r="X3011" t="n">
        <v>0.37</v>
      </c>
      <c r="Y3011" t="n">
        <v>1</v>
      </c>
      <c r="Z3011" t="n">
        <v>10</v>
      </c>
    </row>
    <row r="3012">
      <c r="A3012" t="n">
        <v>47</v>
      </c>
      <c r="B3012" t="n">
        <v>55</v>
      </c>
      <c r="C3012" t="inlineStr">
        <is>
          <t xml:space="preserve">CONCLUIDO	</t>
        </is>
      </c>
      <c r="D3012" t="n">
        <v>3.7773</v>
      </c>
      <c r="E3012" t="n">
        <v>26.47</v>
      </c>
      <c r="F3012" t="n">
        <v>24.08</v>
      </c>
      <c r="G3012" t="n">
        <v>111.13</v>
      </c>
      <c r="H3012" t="n">
        <v>1.71</v>
      </c>
      <c r="I3012" t="n">
        <v>13</v>
      </c>
      <c r="J3012" t="n">
        <v>131.45</v>
      </c>
      <c r="K3012" t="n">
        <v>43.4</v>
      </c>
      <c r="L3012" t="n">
        <v>12.75</v>
      </c>
      <c r="M3012" t="n">
        <v>11</v>
      </c>
      <c r="N3012" t="n">
        <v>20.3</v>
      </c>
      <c r="O3012" t="n">
        <v>16446.41</v>
      </c>
      <c r="P3012" t="n">
        <v>213.36</v>
      </c>
      <c r="Q3012" t="n">
        <v>452.59</v>
      </c>
      <c r="R3012" t="n">
        <v>73.98</v>
      </c>
      <c r="S3012" t="n">
        <v>57.64</v>
      </c>
      <c r="T3012" t="n">
        <v>6062.78</v>
      </c>
      <c r="U3012" t="n">
        <v>0.78</v>
      </c>
      <c r="V3012" t="n">
        <v>0.88</v>
      </c>
      <c r="W3012" t="n">
        <v>6.81</v>
      </c>
      <c r="X3012" t="n">
        <v>0.35</v>
      </c>
      <c r="Y3012" t="n">
        <v>1</v>
      </c>
      <c r="Z3012" t="n">
        <v>10</v>
      </c>
    </row>
    <row r="3013">
      <c r="A3013" t="n">
        <v>48</v>
      </c>
      <c r="B3013" t="n">
        <v>55</v>
      </c>
      <c r="C3013" t="inlineStr">
        <is>
          <t xml:space="preserve">CONCLUIDO	</t>
        </is>
      </c>
      <c r="D3013" t="n">
        <v>3.7772</v>
      </c>
      <c r="E3013" t="n">
        <v>26.47</v>
      </c>
      <c r="F3013" t="n">
        <v>24.08</v>
      </c>
      <c r="G3013" t="n">
        <v>111.14</v>
      </c>
      <c r="H3013" t="n">
        <v>1.74</v>
      </c>
      <c r="I3013" t="n">
        <v>13</v>
      </c>
      <c r="J3013" t="n">
        <v>131.79</v>
      </c>
      <c r="K3013" t="n">
        <v>43.4</v>
      </c>
      <c r="L3013" t="n">
        <v>13</v>
      </c>
      <c r="M3013" t="n">
        <v>11</v>
      </c>
      <c r="N3013" t="n">
        <v>20.39</v>
      </c>
      <c r="O3013" t="n">
        <v>16487.53</v>
      </c>
      <c r="P3013" t="n">
        <v>214.14</v>
      </c>
      <c r="Q3013" t="n">
        <v>452.59</v>
      </c>
      <c r="R3013" t="n">
        <v>73.73999999999999</v>
      </c>
      <c r="S3013" t="n">
        <v>57.64</v>
      </c>
      <c r="T3013" t="n">
        <v>5943.05</v>
      </c>
      <c r="U3013" t="n">
        <v>0.78</v>
      </c>
      <c r="V3013" t="n">
        <v>0.88</v>
      </c>
      <c r="W3013" t="n">
        <v>6.82</v>
      </c>
      <c r="X3013" t="n">
        <v>0.36</v>
      </c>
      <c r="Y3013" t="n">
        <v>1</v>
      </c>
      <c r="Z3013" t="n">
        <v>10</v>
      </c>
    </row>
    <row r="3014">
      <c r="A3014" t="n">
        <v>49</v>
      </c>
      <c r="B3014" t="n">
        <v>55</v>
      </c>
      <c r="C3014" t="inlineStr">
        <is>
          <t xml:space="preserve">CONCLUIDO	</t>
        </is>
      </c>
      <c r="D3014" t="n">
        <v>3.7801</v>
      </c>
      <c r="E3014" t="n">
        <v>26.45</v>
      </c>
      <c r="F3014" t="n">
        <v>24.06</v>
      </c>
      <c r="G3014" t="n">
        <v>111.04</v>
      </c>
      <c r="H3014" t="n">
        <v>1.77</v>
      </c>
      <c r="I3014" t="n">
        <v>13</v>
      </c>
      <c r="J3014" t="n">
        <v>132.12</v>
      </c>
      <c r="K3014" t="n">
        <v>43.4</v>
      </c>
      <c r="L3014" t="n">
        <v>13.25</v>
      </c>
      <c r="M3014" t="n">
        <v>11</v>
      </c>
      <c r="N3014" t="n">
        <v>20.47</v>
      </c>
      <c r="O3014" t="n">
        <v>16528.68</v>
      </c>
      <c r="P3014" t="n">
        <v>214.5</v>
      </c>
      <c r="Q3014" t="n">
        <v>452.58</v>
      </c>
      <c r="R3014" t="n">
        <v>73.26000000000001</v>
      </c>
      <c r="S3014" t="n">
        <v>57.64</v>
      </c>
      <c r="T3014" t="n">
        <v>5701.08</v>
      </c>
      <c r="U3014" t="n">
        <v>0.79</v>
      </c>
      <c r="V3014" t="n">
        <v>0.88</v>
      </c>
      <c r="W3014" t="n">
        <v>6.81</v>
      </c>
      <c r="X3014" t="n">
        <v>0.33</v>
      </c>
      <c r="Y3014" t="n">
        <v>1</v>
      </c>
      <c r="Z3014" t="n">
        <v>10</v>
      </c>
    </row>
    <row r="3015">
      <c r="A3015" t="n">
        <v>50</v>
      </c>
      <c r="B3015" t="n">
        <v>55</v>
      </c>
      <c r="C3015" t="inlineStr">
        <is>
          <t xml:space="preserve">CONCLUIDO	</t>
        </is>
      </c>
      <c r="D3015" t="n">
        <v>3.7789</v>
      </c>
      <c r="E3015" t="n">
        <v>26.46</v>
      </c>
      <c r="F3015" t="n">
        <v>24.07</v>
      </c>
      <c r="G3015" t="n">
        <v>111.08</v>
      </c>
      <c r="H3015" t="n">
        <v>1.8</v>
      </c>
      <c r="I3015" t="n">
        <v>13</v>
      </c>
      <c r="J3015" t="n">
        <v>132.45</v>
      </c>
      <c r="K3015" t="n">
        <v>43.4</v>
      </c>
      <c r="L3015" t="n">
        <v>13.5</v>
      </c>
      <c r="M3015" t="n">
        <v>11</v>
      </c>
      <c r="N3015" t="n">
        <v>20.55</v>
      </c>
      <c r="O3015" t="n">
        <v>16569.86</v>
      </c>
      <c r="P3015" t="n">
        <v>212.7</v>
      </c>
      <c r="Q3015" t="n">
        <v>452.57</v>
      </c>
      <c r="R3015" t="n">
        <v>73.38</v>
      </c>
      <c r="S3015" t="n">
        <v>57.64</v>
      </c>
      <c r="T3015" t="n">
        <v>5763.54</v>
      </c>
      <c r="U3015" t="n">
        <v>0.79</v>
      </c>
      <c r="V3015" t="n">
        <v>0.88</v>
      </c>
      <c r="W3015" t="n">
        <v>6.82</v>
      </c>
      <c r="X3015" t="n">
        <v>0.34</v>
      </c>
      <c r="Y3015" t="n">
        <v>1</v>
      </c>
      <c r="Z3015" t="n">
        <v>10</v>
      </c>
    </row>
    <row r="3016">
      <c r="A3016" t="n">
        <v>51</v>
      </c>
      <c r="B3016" t="n">
        <v>55</v>
      </c>
      <c r="C3016" t="inlineStr">
        <is>
          <t xml:space="preserve">CONCLUIDO	</t>
        </is>
      </c>
      <c r="D3016" t="n">
        <v>3.7898</v>
      </c>
      <c r="E3016" t="n">
        <v>26.39</v>
      </c>
      <c r="F3016" t="n">
        <v>24.02</v>
      </c>
      <c r="G3016" t="n">
        <v>120.08</v>
      </c>
      <c r="H3016" t="n">
        <v>1.83</v>
      </c>
      <c r="I3016" t="n">
        <v>12</v>
      </c>
      <c r="J3016" t="n">
        <v>132.79</v>
      </c>
      <c r="K3016" t="n">
        <v>43.4</v>
      </c>
      <c r="L3016" t="n">
        <v>13.75</v>
      </c>
      <c r="M3016" t="n">
        <v>10</v>
      </c>
      <c r="N3016" t="n">
        <v>20.64</v>
      </c>
      <c r="O3016" t="n">
        <v>16611.07</v>
      </c>
      <c r="P3016" t="n">
        <v>210.37</v>
      </c>
      <c r="Q3016" t="n">
        <v>452.55</v>
      </c>
      <c r="R3016" t="n">
        <v>71.76000000000001</v>
      </c>
      <c r="S3016" t="n">
        <v>57.64</v>
      </c>
      <c r="T3016" t="n">
        <v>4956.26</v>
      </c>
      <c r="U3016" t="n">
        <v>0.8</v>
      </c>
      <c r="V3016" t="n">
        <v>0.88</v>
      </c>
      <c r="W3016" t="n">
        <v>6.81</v>
      </c>
      <c r="X3016" t="n">
        <v>0.29</v>
      </c>
      <c r="Y3016" t="n">
        <v>1</v>
      </c>
      <c r="Z3016" t="n">
        <v>10</v>
      </c>
    </row>
    <row r="3017">
      <c r="A3017" t="n">
        <v>52</v>
      </c>
      <c r="B3017" t="n">
        <v>55</v>
      </c>
      <c r="C3017" t="inlineStr">
        <is>
          <t xml:space="preserve">CONCLUIDO	</t>
        </is>
      </c>
      <c r="D3017" t="n">
        <v>3.7885</v>
      </c>
      <c r="E3017" t="n">
        <v>26.4</v>
      </c>
      <c r="F3017" t="n">
        <v>24.02</v>
      </c>
      <c r="G3017" t="n">
        <v>120.12</v>
      </c>
      <c r="H3017" t="n">
        <v>1.86</v>
      </c>
      <c r="I3017" t="n">
        <v>12</v>
      </c>
      <c r="J3017" t="n">
        <v>133.12</v>
      </c>
      <c r="K3017" t="n">
        <v>43.4</v>
      </c>
      <c r="L3017" t="n">
        <v>14</v>
      </c>
      <c r="M3017" t="n">
        <v>10</v>
      </c>
      <c r="N3017" t="n">
        <v>20.72</v>
      </c>
      <c r="O3017" t="n">
        <v>16652.31</v>
      </c>
      <c r="P3017" t="n">
        <v>210.53</v>
      </c>
      <c r="Q3017" t="n">
        <v>452.66</v>
      </c>
      <c r="R3017" t="n">
        <v>72.04000000000001</v>
      </c>
      <c r="S3017" t="n">
        <v>57.64</v>
      </c>
      <c r="T3017" t="n">
        <v>5100.45</v>
      </c>
      <c r="U3017" t="n">
        <v>0.8</v>
      </c>
      <c r="V3017" t="n">
        <v>0.88</v>
      </c>
      <c r="W3017" t="n">
        <v>6.81</v>
      </c>
      <c r="X3017" t="n">
        <v>0.3</v>
      </c>
      <c r="Y3017" t="n">
        <v>1</v>
      </c>
      <c r="Z3017" t="n">
        <v>10</v>
      </c>
    </row>
    <row r="3018">
      <c r="A3018" t="n">
        <v>53</v>
      </c>
      <c r="B3018" t="n">
        <v>55</v>
      </c>
      <c r="C3018" t="inlineStr">
        <is>
          <t xml:space="preserve">CONCLUIDO	</t>
        </is>
      </c>
      <c r="D3018" t="n">
        <v>3.7859</v>
      </c>
      <c r="E3018" t="n">
        <v>26.41</v>
      </c>
      <c r="F3018" t="n">
        <v>24.04</v>
      </c>
      <c r="G3018" t="n">
        <v>120.22</v>
      </c>
      <c r="H3018" t="n">
        <v>1.89</v>
      </c>
      <c r="I3018" t="n">
        <v>12</v>
      </c>
      <c r="J3018" t="n">
        <v>133.46</v>
      </c>
      <c r="K3018" t="n">
        <v>43.4</v>
      </c>
      <c r="L3018" t="n">
        <v>14.25</v>
      </c>
      <c r="M3018" t="n">
        <v>10</v>
      </c>
      <c r="N3018" t="n">
        <v>20.81</v>
      </c>
      <c r="O3018" t="n">
        <v>16693.59</v>
      </c>
      <c r="P3018" t="n">
        <v>210.89</v>
      </c>
      <c r="Q3018" t="n">
        <v>452.56</v>
      </c>
      <c r="R3018" t="n">
        <v>72.72</v>
      </c>
      <c r="S3018" t="n">
        <v>57.64</v>
      </c>
      <c r="T3018" t="n">
        <v>5439.44</v>
      </c>
      <c r="U3018" t="n">
        <v>0.79</v>
      </c>
      <c r="V3018" t="n">
        <v>0.88</v>
      </c>
      <c r="W3018" t="n">
        <v>6.81</v>
      </c>
      <c r="X3018" t="n">
        <v>0.32</v>
      </c>
      <c r="Y3018" t="n">
        <v>1</v>
      </c>
      <c r="Z3018" t="n">
        <v>10</v>
      </c>
    </row>
    <row r="3019">
      <c r="A3019" t="n">
        <v>54</v>
      </c>
      <c r="B3019" t="n">
        <v>55</v>
      </c>
      <c r="C3019" t="inlineStr">
        <is>
          <t xml:space="preserve">CONCLUIDO	</t>
        </is>
      </c>
      <c r="D3019" t="n">
        <v>3.7864</v>
      </c>
      <c r="E3019" t="n">
        <v>26.41</v>
      </c>
      <c r="F3019" t="n">
        <v>24.04</v>
      </c>
      <c r="G3019" t="n">
        <v>120.2</v>
      </c>
      <c r="H3019" t="n">
        <v>1.92</v>
      </c>
      <c r="I3019" t="n">
        <v>12</v>
      </c>
      <c r="J3019" t="n">
        <v>133.79</v>
      </c>
      <c r="K3019" t="n">
        <v>43.4</v>
      </c>
      <c r="L3019" t="n">
        <v>14.5</v>
      </c>
      <c r="M3019" t="n">
        <v>10</v>
      </c>
      <c r="N3019" t="n">
        <v>20.89</v>
      </c>
      <c r="O3019" t="n">
        <v>16734.89</v>
      </c>
      <c r="P3019" t="n">
        <v>209.91</v>
      </c>
      <c r="Q3019" t="n">
        <v>452.58</v>
      </c>
      <c r="R3019" t="n">
        <v>72.53</v>
      </c>
      <c r="S3019" t="n">
        <v>57.64</v>
      </c>
      <c r="T3019" t="n">
        <v>5345.45</v>
      </c>
      <c r="U3019" t="n">
        <v>0.79</v>
      </c>
      <c r="V3019" t="n">
        <v>0.88</v>
      </c>
      <c r="W3019" t="n">
        <v>6.82</v>
      </c>
      <c r="X3019" t="n">
        <v>0.32</v>
      </c>
      <c r="Y3019" t="n">
        <v>1</v>
      </c>
      <c r="Z3019" t="n">
        <v>10</v>
      </c>
    </row>
    <row r="3020">
      <c r="A3020" t="n">
        <v>55</v>
      </c>
      <c r="B3020" t="n">
        <v>55</v>
      </c>
      <c r="C3020" t="inlineStr">
        <is>
          <t xml:space="preserve">CONCLUIDO	</t>
        </is>
      </c>
      <c r="D3020" t="n">
        <v>3.7851</v>
      </c>
      <c r="E3020" t="n">
        <v>26.42</v>
      </c>
      <c r="F3020" t="n">
        <v>24.05</v>
      </c>
      <c r="G3020" t="n">
        <v>120.24</v>
      </c>
      <c r="H3020" t="n">
        <v>1.94</v>
      </c>
      <c r="I3020" t="n">
        <v>12</v>
      </c>
      <c r="J3020" t="n">
        <v>134.13</v>
      </c>
      <c r="K3020" t="n">
        <v>43.4</v>
      </c>
      <c r="L3020" t="n">
        <v>14.75</v>
      </c>
      <c r="M3020" t="n">
        <v>10</v>
      </c>
      <c r="N3020" t="n">
        <v>20.98</v>
      </c>
      <c r="O3020" t="n">
        <v>16776.22</v>
      </c>
      <c r="P3020" t="n">
        <v>207.83</v>
      </c>
      <c r="Q3020" t="n">
        <v>452.59</v>
      </c>
      <c r="R3020" t="n">
        <v>72.67</v>
      </c>
      <c r="S3020" t="n">
        <v>57.64</v>
      </c>
      <c r="T3020" t="n">
        <v>5411.67</v>
      </c>
      <c r="U3020" t="n">
        <v>0.79</v>
      </c>
      <c r="V3020" t="n">
        <v>0.88</v>
      </c>
      <c r="W3020" t="n">
        <v>6.82</v>
      </c>
      <c r="X3020" t="n">
        <v>0.32</v>
      </c>
      <c r="Y3020" t="n">
        <v>1</v>
      </c>
      <c r="Z3020" t="n">
        <v>10</v>
      </c>
    </row>
    <row r="3021">
      <c r="A3021" t="n">
        <v>56</v>
      </c>
      <c r="B3021" t="n">
        <v>55</v>
      </c>
      <c r="C3021" t="inlineStr">
        <is>
          <t xml:space="preserve">CONCLUIDO	</t>
        </is>
      </c>
      <c r="D3021" t="n">
        <v>3.7948</v>
      </c>
      <c r="E3021" t="n">
        <v>26.35</v>
      </c>
      <c r="F3021" t="n">
        <v>24</v>
      </c>
      <c r="G3021" t="n">
        <v>130.94</v>
      </c>
      <c r="H3021" t="n">
        <v>1.97</v>
      </c>
      <c r="I3021" t="n">
        <v>11</v>
      </c>
      <c r="J3021" t="n">
        <v>134.46</v>
      </c>
      <c r="K3021" t="n">
        <v>43.4</v>
      </c>
      <c r="L3021" t="n">
        <v>15</v>
      </c>
      <c r="M3021" t="n">
        <v>9</v>
      </c>
      <c r="N3021" t="n">
        <v>21.06</v>
      </c>
      <c r="O3021" t="n">
        <v>16817.7</v>
      </c>
      <c r="P3021" t="n">
        <v>207.19</v>
      </c>
      <c r="Q3021" t="n">
        <v>452.58</v>
      </c>
      <c r="R3021" t="n">
        <v>71.3</v>
      </c>
      <c r="S3021" t="n">
        <v>57.64</v>
      </c>
      <c r="T3021" t="n">
        <v>4735.42</v>
      </c>
      <c r="U3021" t="n">
        <v>0.8100000000000001</v>
      </c>
      <c r="V3021" t="n">
        <v>0.88</v>
      </c>
      <c r="W3021" t="n">
        <v>6.82</v>
      </c>
      <c r="X3021" t="n">
        <v>0.28</v>
      </c>
      <c r="Y3021" t="n">
        <v>1</v>
      </c>
      <c r="Z3021" t="n">
        <v>10</v>
      </c>
    </row>
    <row r="3022">
      <c r="A3022" t="n">
        <v>57</v>
      </c>
      <c r="B3022" t="n">
        <v>55</v>
      </c>
      <c r="C3022" t="inlineStr">
        <is>
          <t xml:space="preserve">CONCLUIDO	</t>
        </is>
      </c>
      <c r="D3022" t="n">
        <v>3.7945</v>
      </c>
      <c r="E3022" t="n">
        <v>26.35</v>
      </c>
      <c r="F3022" t="n">
        <v>24.01</v>
      </c>
      <c r="G3022" t="n">
        <v>130.95</v>
      </c>
      <c r="H3022" t="n">
        <v>2</v>
      </c>
      <c r="I3022" t="n">
        <v>11</v>
      </c>
      <c r="J3022" t="n">
        <v>134.8</v>
      </c>
      <c r="K3022" t="n">
        <v>43.4</v>
      </c>
      <c r="L3022" t="n">
        <v>15.25</v>
      </c>
      <c r="M3022" t="n">
        <v>9</v>
      </c>
      <c r="N3022" t="n">
        <v>21.15</v>
      </c>
      <c r="O3022" t="n">
        <v>16859.1</v>
      </c>
      <c r="P3022" t="n">
        <v>207.2</v>
      </c>
      <c r="Q3022" t="n">
        <v>452.57</v>
      </c>
      <c r="R3022" t="n">
        <v>71.52</v>
      </c>
      <c r="S3022" t="n">
        <v>57.64</v>
      </c>
      <c r="T3022" t="n">
        <v>4842.56</v>
      </c>
      <c r="U3022" t="n">
        <v>0.8100000000000001</v>
      </c>
      <c r="V3022" t="n">
        <v>0.88</v>
      </c>
      <c r="W3022" t="n">
        <v>6.81</v>
      </c>
      <c r="X3022" t="n">
        <v>0.28</v>
      </c>
      <c r="Y3022" t="n">
        <v>1</v>
      </c>
      <c r="Z3022" t="n">
        <v>10</v>
      </c>
    </row>
    <row r="3023">
      <c r="A3023" t="n">
        <v>58</v>
      </c>
      <c r="B3023" t="n">
        <v>55</v>
      </c>
      <c r="C3023" t="inlineStr">
        <is>
          <t xml:space="preserve">CONCLUIDO	</t>
        </is>
      </c>
      <c r="D3023" t="n">
        <v>3.7943</v>
      </c>
      <c r="E3023" t="n">
        <v>26.36</v>
      </c>
      <c r="F3023" t="n">
        <v>24.01</v>
      </c>
      <c r="G3023" t="n">
        <v>130.96</v>
      </c>
      <c r="H3023" t="n">
        <v>2.03</v>
      </c>
      <c r="I3023" t="n">
        <v>11</v>
      </c>
      <c r="J3023" t="n">
        <v>135.13</v>
      </c>
      <c r="K3023" t="n">
        <v>43.4</v>
      </c>
      <c r="L3023" t="n">
        <v>15.5</v>
      </c>
      <c r="M3023" t="n">
        <v>9</v>
      </c>
      <c r="N3023" t="n">
        <v>21.23</v>
      </c>
      <c r="O3023" t="n">
        <v>16900.52</v>
      </c>
      <c r="P3023" t="n">
        <v>206.61</v>
      </c>
      <c r="Q3023" t="n">
        <v>452.58</v>
      </c>
      <c r="R3023" t="n">
        <v>71.51000000000001</v>
      </c>
      <c r="S3023" t="n">
        <v>57.64</v>
      </c>
      <c r="T3023" t="n">
        <v>4839.46</v>
      </c>
      <c r="U3023" t="n">
        <v>0.8100000000000001</v>
      </c>
      <c r="V3023" t="n">
        <v>0.88</v>
      </c>
      <c r="W3023" t="n">
        <v>6.82</v>
      </c>
      <c r="X3023" t="n">
        <v>0.28</v>
      </c>
      <c r="Y3023" t="n">
        <v>1</v>
      </c>
      <c r="Z3023" t="n">
        <v>10</v>
      </c>
    </row>
    <row r="3024">
      <c r="A3024" t="n">
        <v>59</v>
      </c>
      <c r="B3024" t="n">
        <v>55</v>
      </c>
      <c r="C3024" t="inlineStr">
        <is>
          <t xml:space="preserve">CONCLUIDO	</t>
        </is>
      </c>
      <c r="D3024" t="n">
        <v>3.7957</v>
      </c>
      <c r="E3024" t="n">
        <v>26.35</v>
      </c>
      <c r="F3024" t="n">
        <v>24</v>
      </c>
      <c r="G3024" t="n">
        <v>130.9</v>
      </c>
      <c r="H3024" t="n">
        <v>2.06</v>
      </c>
      <c r="I3024" t="n">
        <v>11</v>
      </c>
      <c r="J3024" t="n">
        <v>135.47</v>
      </c>
      <c r="K3024" t="n">
        <v>43.4</v>
      </c>
      <c r="L3024" t="n">
        <v>15.75</v>
      </c>
      <c r="M3024" t="n">
        <v>9</v>
      </c>
      <c r="N3024" t="n">
        <v>21.32</v>
      </c>
      <c r="O3024" t="n">
        <v>16941.98</v>
      </c>
      <c r="P3024" t="n">
        <v>205.98</v>
      </c>
      <c r="Q3024" t="n">
        <v>452.59</v>
      </c>
      <c r="R3024" t="n">
        <v>71.13</v>
      </c>
      <c r="S3024" t="n">
        <v>57.64</v>
      </c>
      <c r="T3024" t="n">
        <v>4649.99</v>
      </c>
      <c r="U3024" t="n">
        <v>0.8100000000000001</v>
      </c>
      <c r="V3024" t="n">
        <v>0.88</v>
      </c>
      <c r="W3024" t="n">
        <v>6.82</v>
      </c>
      <c r="X3024" t="n">
        <v>0.27</v>
      </c>
      <c r="Y3024" t="n">
        <v>1</v>
      </c>
      <c r="Z3024" t="n">
        <v>10</v>
      </c>
    </row>
    <row r="3025">
      <c r="A3025" t="n">
        <v>60</v>
      </c>
      <c r="B3025" t="n">
        <v>55</v>
      </c>
      <c r="C3025" t="inlineStr">
        <is>
          <t xml:space="preserve">CONCLUIDO	</t>
        </is>
      </c>
      <c r="D3025" t="n">
        <v>3.795</v>
      </c>
      <c r="E3025" t="n">
        <v>26.35</v>
      </c>
      <c r="F3025" t="n">
        <v>24</v>
      </c>
      <c r="G3025" t="n">
        <v>130.93</v>
      </c>
      <c r="H3025" t="n">
        <v>2.08</v>
      </c>
      <c r="I3025" t="n">
        <v>11</v>
      </c>
      <c r="J3025" t="n">
        <v>135.81</v>
      </c>
      <c r="K3025" t="n">
        <v>43.4</v>
      </c>
      <c r="L3025" t="n">
        <v>16</v>
      </c>
      <c r="M3025" t="n">
        <v>9</v>
      </c>
      <c r="N3025" t="n">
        <v>21.41</v>
      </c>
      <c r="O3025" t="n">
        <v>16983.46</v>
      </c>
      <c r="P3025" t="n">
        <v>204.54</v>
      </c>
      <c r="Q3025" t="n">
        <v>452.58</v>
      </c>
      <c r="R3025" t="n">
        <v>71.38</v>
      </c>
      <c r="S3025" t="n">
        <v>57.64</v>
      </c>
      <c r="T3025" t="n">
        <v>4771.45</v>
      </c>
      <c r="U3025" t="n">
        <v>0.8100000000000001</v>
      </c>
      <c r="V3025" t="n">
        <v>0.88</v>
      </c>
      <c r="W3025" t="n">
        <v>6.81</v>
      </c>
      <c r="X3025" t="n">
        <v>0.28</v>
      </c>
      <c r="Y3025" t="n">
        <v>1</v>
      </c>
      <c r="Z3025" t="n">
        <v>10</v>
      </c>
    </row>
    <row r="3026">
      <c r="A3026" t="n">
        <v>61</v>
      </c>
      <c r="B3026" t="n">
        <v>55</v>
      </c>
      <c r="C3026" t="inlineStr">
        <is>
          <t xml:space="preserve">CONCLUIDO	</t>
        </is>
      </c>
      <c r="D3026" t="n">
        <v>3.8009</v>
      </c>
      <c r="E3026" t="n">
        <v>26.31</v>
      </c>
      <c r="F3026" t="n">
        <v>23.99</v>
      </c>
      <c r="G3026" t="n">
        <v>143.92</v>
      </c>
      <c r="H3026" t="n">
        <v>2.11</v>
      </c>
      <c r="I3026" t="n">
        <v>10</v>
      </c>
      <c r="J3026" t="n">
        <v>136.14</v>
      </c>
      <c r="K3026" t="n">
        <v>43.4</v>
      </c>
      <c r="L3026" t="n">
        <v>16.25</v>
      </c>
      <c r="M3026" t="n">
        <v>8</v>
      </c>
      <c r="N3026" t="n">
        <v>21.49</v>
      </c>
      <c r="O3026" t="n">
        <v>17024.98</v>
      </c>
      <c r="P3026" t="n">
        <v>203</v>
      </c>
      <c r="Q3026" t="n">
        <v>452.57</v>
      </c>
      <c r="R3026" t="n">
        <v>70.88</v>
      </c>
      <c r="S3026" t="n">
        <v>57.64</v>
      </c>
      <c r="T3026" t="n">
        <v>4528.18</v>
      </c>
      <c r="U3026" t="n">
        <v>0.8100000000000001</v>
      </c>
      <c r="V3026" t="n">
        <v>0.88</v>
      </c>
      <c r="W3026" t="n">
        <v>6.81</v>
      </c>
      <c r="X3026" t="n">
        <v>0.26</v>
      </c>
      <c r="Y3026" t="n">
        <v>1</v>
      </c>
      <c r="Z3026" t="n">
        <v>10</v>
      </c>
    </row>
    <row r="3027">
      <c r="A3027" t="n">
        <v>62</v>
      </c>
      <c r="B3027" t="n">
        <v>55</v>
      </c>
      <c r="C3027" t="inlineStr">
        <is>
          <t xml:space="preserve">CONCLUIDO	</t>
        </is>
      </c>
      <c r="D3027" t="n">
        <v>3.8031</v>
      </c>
      <c r="E3027" t="n">
        <v>26.29</v>
      </c>
      <c r="F3027" t="n">
        <v>23.97</v>
      </c>
      <c r="G3027" t="n">
        <v>143.83</v>
      </c>
      <c r="H3027" t="n">
        <v>2.14</v>
      </c>
      <c r="I3027" t="n">
        <v>10</v>
      </c>
      <c r="J3027" t="n">
        <v>136.48</v>
      </c>
      <c r="K3027" t="n">
        <v>43.4</v>
      </c>
      <c r="L3027" t="n">
        <v>16.5</v>
      </c>
      <c r="M3027" t="n">
        <v>7</v>
      </c>
      <c r="N3027" t="n">
        <v>21.58</v>
      </c>
      <c r="O3027" t="n">
        <v>17066.53</v>
      </c>
      <c r="P3027" t="n">
        <v>203.15</v>
      </c>
      <c r="Q3027" t="n">
        <v>452.62</v>
      </c>
      <c r="R3027" t="n">
        <v>70.40000000000001</v>
      </c>
      <c r="S3027" t="n">
        <v>57.64</v>
      </c>
      <c r="T3027" t="n">
        <v>4289.42</v>
      </c>
      <c r="U3027" t="n">
        <v>0.82</v>
      </c>
      <c r="V3027" t="n">
        <v>0.88</v>
      </c>
      <c r="W3027" t="n">
        <v>6.81</v>
      </c>
      <c r="X3027" t="n">
        <v>0.25</v>
      </c>
      <c r="Y3027" t="n">
        <v>1</v>
      </c>
      <c r="Z3027" t="n">
        <v>10</v>
      </c>
    </row>
    <row r="3028">
      <c r="A3028" t="n">
        <v>63</v>
      </c>
      <c r="B3028" t="n">
        <v>55</v>
      </c>
      <c r="C3028" t="inlineStr">
        <is>
          <t xml:space="preserve">CONCLUIDO	</t>
        </is>
      </c>
      <c r="D3028" t="n">
        <v>3.8015</v>
      </c>
      <c r="E3028" t="n">
        <v>26.31</v>
      </c>
      <c r="F3028" t="n">
        <v>23.98</v>
      </c>
      <c r="G3028" t="n">
        <v>143.9</v>
      </c>
      <c r="H3028" t="n">
        <v>2.16</v>
      </c>
      <c r="I3028" t="n">
        <v>10</v>
      </c>
      <c r="J3028" t="n">
        <v>136.82</v>
      </c>
      <c r="K3028" t="n">
        <v>43.4</v>
      </c>
      <c r="L3028" t="n">
        <v>16.75</v>
      </c>
      <c r="M3028" t="n">
        <v>6</v>
      </c>
      <c r="N3028" t="n">
        <v>21.67</v>
      </c>
      <c r="O3028" t="n">
        <v>17108.1</v>
      </c>
      <c r="P3028" t="n">
        <v>202.98</v>
      </c>
      <c r="Q3028" t="n">
        <v>452.59</v>
      </c>
      <c r="R3028" t="n">
        <v>70.59999999999999</v>
      </c>
      <c r="S3028" t="n">
        <v>57.64</v>
      </c>
      <c r="T3028" t="n">
        <v>4388.59</v>
      </c>
      <c r="U3028" t="n">
        <v>0.82</v>
      </c>
      <c r="V3028" t="n">
        <v>0.88</v>
      </c>
      <c r="W3028" t="n">
        <v>6.81</v>
      </c>
      <c r="X3028" t="n">
        <v>0.26</v>
      </c>
      <c r="Y3028" t="n">
        <v>1</v>
      </c>
      <c r="Z3028" t="n">
        <v>10</v>
      </c>
    </row>
    <row r="3029">
      <c r="A3029" t="n">
        <v>64</v>
      </c>
      <c r="B3029" t="n">
        <v>55</v>
      </c>
      <c r="C3029" t="inlineStr">
        <is>
          <t xml:space="preserve">CONCLUIDO	</t>
        </is>
      </c>
      <c r="D3029" t="n">
        <v>3.8015</v>
      </c>
      <c r="E3029" t="n">
        <v>26.31</v>
      </c>
      <c r="F3029" t="n">
        <v>23.98</v>
      </c>
      <c r="G3029" t="n">
        <v>143.89</v>
      </c>
      <c r="H3029" t="n">
        <v>2.19</v>
      </c>
      <c r="I3029" t="n">
        <v>10</v>
      </c>
      <c r="J3029" t="n">
        <v>137.15</v>
      </c>
      <c r="K3029" t="n">
        <v>43.4</v>
      </c>
      <c r="L3029" t="n">
        <v>17</v>
      </c>
      <c r="M3029" t="n">
        <v>4</v>
      </c>
      <c r="N3029" t="n">
        <v>21.75</v>
      </c>
      <c r="O3029" t="n">
        <v>17149.71</v>
      </c>
      <c r="P3029" t="n">
        <v>202.83</v>
      </c>
      <c r="Q3029" t="n">
        <v>452.63</v>
      </c>
      <c r="R3029" t="n">
        <v>70.53</v>
      </c>
      <c r="S3029" t="n">
        <v>57.64</v>
      </c>
      <c r="T3029" t="n">
        <v>4354.97</v>
      </c>
      <c r="U3029" t="n">
        <v>0.82</v>
      </c>
      <c r="V3029" t="n">
        <v>0.88</v>
      </c>
      <c r="W3029" t="n">
        <v>6.82</v>
      </c>
      <c r="X3029" t="n">
        <v>0.26</v>
      </c>
      <c r="Y3029" t="n">
        <v>1</v>
      </c>
      <c r="Z3029" t="n">
        <v>10</v>
      </c>
    </row>
    <row r="3030">
      <c r="A3030" t="n">
        <v>65</v>
      </c>
      <c r="B3030" t="n">
        <v>55</v>
      </c>
      <c r="C3030" t="inlineStr">
        <is>
          <t xml:space="preserve">CONCLUIDO	</t>
        </is>
      </c>
      <c r="D3030" t="n">
        <v>3.801</v>
      </c>
      <c r="E3030" t="n">
        <v>26.31</v>
      </c>
      <c r="F3030" t="n">
        <v>23.99</v>
      </c>
      <c r="G3030" t="n">
        <v>143.91</v>
      </c>
      <c r="H3030" t="n">
        <v>2.22</v>
      </c>
      <c r="I3030" t="n">
        <v>10</v>
      </c>
      <c r="J3030" t="n">
        <v>137.49</v>
      </c>
      <c r="K3030" t="n">
        <v>43.4</v>
      </c>
      <c r="L3030" t="n">
        <v>17.25</v>
      </c>
      <c r="M3030" t="n">
        <v>4</v>
      </c>
      <c r="N3030" t="n">
        <v>21.84</v>
      </c>
      <c r="O3030" t="n">
        <v>17191.35</v>
      </c>
      <c r="P3030" t="n">
        <v>202.61</v>
      </c>
      <c r="Q3030" t="n">
        <v>452.61</v>
      </c>
      <c r="R3030" t="n">
        <v>70.58</v>
      </c>
      <c r="S3030" t="n">
        <v>57.64</v>
      </c>
      <c r="T3030" t="n">
        <v>4379.34</v>
      </c>
      <c r="U3030" t="n">
        <v>0.82</v>
      </c>
      <c r="V3030" t="n">
        <v>0.88</v>
      </c>
      <c r="W3030" t="n">
        <v>6.82</v>
      </c>
      <c r="X3030" t="n">
        <v>0.26</v>
      </c>
      <c r="Y3030" t="n">
        <v>1</v>
      </c>
      <c r="Z3030" t="n">
        <v>10</v>
      </c>
    </row>
    <row r="3031">
      <c r="A3031" t="n">
        <v>66</v>
      </c>
      <c r="B3031" t="n">
        <v>55</v>
      </c>
      <c r="C3031" t="inlineStr">
        <is>
          <t xml:space="preserve">CONCLUIDO	</t>
        </is>
      </c>
      <c r="D3031" t="n">
        <v>3.8007</v>
      </c>
      <c r="E3031" t="n">
        <v>26.31</v>
      </c>
      <c r="F3031" t="n">
        <v>23.99</v>
      </c>
      <c r="G3031" t="n">
        <v>143.93</v>
      </c>
      <c r="H3031" t="n">
        <v>2.24</v>
      </c>
      <c r="I3031" t="n">
        <v>10</v>
      </c>
      <c r="J3031" t="n">
        <v>137.83</v>
      </c>
      <c r="K3031" t="n">
        <v>43.4</v>
      </c>
      <c r="L3031" t="n">
        <v>17.5</v>
      </c>
      <c r="M3031" t="n">
        <v>3</v>
      </c>
      <c r="N3031" t="n">
        <v>21.93</v>
      </c>
      <c r="O3031" t="n">
        <v>17233.02</v>
      </c>
      <c r="P3031" t="n">
        <v>202.7</v>
      </c>
      <c r="Q3031" t="n">
        <v>452.62</v>
      </c>
      <c r="R3031" t="n">
        <v>70.59999999999999</v>
      </c>
      <c r="S3031" t="n">
        <v>57.64</v>
      </c>
      <c r="T3031" t="n">
        <v>4386.65</v>
      </c>
      <c r="U3031" t="n">
        <v>0.82</v>
      </c>
      <c r="V3031" t="n">
        <v>0.88</v>
      </c>
      <c r="W3031" t="n">
        <v>6.82</v>
      </c>
      <c r="X3031" t="n">
        <v>0.26</v>
      </c>
      <c r="Y3031" t="n">
        <v>1</v>
      </c>
      <c r="Z3031" t="n">
        <v>10</v>
      </c>
    </row>
    <row r="3032">
      <c r="A3032" t="n">
        <v>67</v>
      </c>
      <c r="B3032" t="n">
        <v>55</v>
      </c>
      <c r="C3032" t="inlineStr">
        <is>
          <t xml:space="preserve">CONCLUIDO	</t>
        </is>
      </c>
      <c r="D3032" t="n">
        <v>3.7994</v>
      </c>
      <c r="E3032" t="n">
        <v>26.32</v>
      </c>
      <c r="F3032" t="n">
        <v>24</v>
      </c>
      <c r="G3032" t="n">
        <v>143.98</v>
      </c>
      <c r="H3032" t="n">
        <v>2.27</v>
      </c>
      <c r="I3032" t="n">
        <v>10</v>
      </c>
      <c r="J3032" t="n">
        <v>138.17</v>
      </c>
      <c r="K3032" t="n">
        <v>43.4</v>
      </c>
      <c r="L3032" t="n">
        <v>17.75</v>
      </c>
      <c r="M3032" t="n">
        <v>1</v>
      </c>
      <c r="N3032" t="n">
        <v>22.02</v>
      </c>
      <c r="O3032" t="n">
        <v>17274.72</v>
      </c>
      <c r="P3032" t="n">
        <v>202.82</v>
      </c>
      <c r="Q3032" t="n">
        <v>452.59</v>
      </c>
      <c r="R3032" t="n">
        <v>70.90000000000001</v>
      </c>
      <c r="S3032" t="n">
        <v>57.64</v>
      </c>
      <c r="T3032" t="n">
        <v>4538.69</v>
      </c>
      <c r="U3032" t="n">
        <v>0.8100000000000001</v>
      </c>
      <c r="V3032" t="n">
        <v>0.88</v>
      </c>
      <c r="W3032" t="n">
        <v>6.82</v>
      </c>
      <c r="X3032" t="n">
        <v>0.27</v>
      </c>
      <c r="Y3032" t="n">
        <v>1</v>
      </c>
      <c r="Z3032" t="n">
        <v>10</v>
      </c>
    </row>
    <row r="3033">
      <c r="A3033" t="n">
        <v>68</v>
      </c>
      <c r="B3033" t="n">
        <v>55</v>
      </c>
      <c r="C3033" t="inlineStr">
        <is>
          <t xml:space="preserve">CONCLUIDO	</t>
        </is>
      </c>
      <c r="D3033" t="n">
        <v>3.7989</v>
      </c>
      <c r="E3033" t="n">
        <v>26.32</v>
      </c>
      <c r="F3033" t="n">
        <v>24</v>
      </c>
      <c r="G3033" t="n">
        <v>144</v>
      </c>
      <c r="H3033" t="n">
        <v>2.3</v>
      </c>
      <c r="I3033" t="n">
        <v>10</v>
      </c>
      <c r="J3033" t="n">
        <v>138.51</v>
      </c>
      <c r="K3033" t="n">
        <v>43.4</v>
      </c>
      <c r="L3033" t="n">
        <v>18</v>
      </c>
      <c r="M3033" t="n">
        <v>1</v>
      </c>
      <c r="N3033" t="n">
        <v>22.11</v>
      </c>
      <c r="O3033" t="n">
        <v>17316.45</v>
      </c>
      <c r="P3033" t="n">
        <v>203.11</v>
      </c>
      <c r="Q3033" t="n">
        <v>452.63</v>
      </c>
      <c r="R3033" t="n">
        <v>70.98999999999999</v>
      </c>
      <c r="S3033" t="n">
        <v>57.64</v>
      </c>
      <c r="T3033" t="n">
        <v>4584.47</v>
      </c>
      <c r="U3033" t="n">
        <v>0.8100000000000001</v>
      </c>
      <c r="V3033" t="n">
        <v>0.88</v>
      </c>
      <c r="W3033" t="n">
        <v>6.82</v>
      </c>
      <c r="X3033" t="n">
        <v>0.28</v>
      </c>
      <c r="Y3033" t="n">
        <v>1</v>
      </c>
      <c r="Z3033" t="n">
        <v>10</v>
      </c>
    </row>
    <row r="3034">
      <c r="A3034" t="n">
        <v>69</v>
      </c>
      <c r="B3034" t="n">
        <v>55</v>
      </c>
      <c r="C3034" t="inlineStr">
        <is>
          <t xml:space="preserve">CONCLUIDO	</t>
        </is>
      </c>
      <c r="D3034" t="n">
        <v>3.7987</v>
      </c>
      <c r="E3034" t="n">
        <v>26.32</v>
      </c>
      <c r="F3034" t="n">
        <v>24</v>
      </c>
      <c r="G3034" t="n">
        <v>144.01</v>
      </c>
      <c r="H3034" t="n">
        <v>2.32</v>
      </c>
      <c r="I3034" t="n">
        <v>10</v>
      </c>
      <c r="J3034" t="n">
        <v>138.85</v>
      </c>
      <c r="K3034" t="n">
        <v>43.4</v>
      </c>
      <c r="L3034" t="n">
        <v>18.25</v>
      </c>
      <c r="M3034" t="n">
        <v>1</v>
      </c>
      <c r="N3034" t="n">
        <v>22.2</v>
      </c>
      <c r="O3034" t="n">
        <v>17358.22</v>
      </c>
      <c r="P3034" t="n">
        <v>203.56</v>
      </c>
      <c r="Q3034" t="n">
        <v>452.59</v>
      </c>
      <c r="R3034" t="n">
        <v>71.06999999999999</v>
      </c>
      <c r="S3034" t="n">
        <v>57.64</v>
      </c>
      <c r="T3034" t="n">
        <v>4622.52</v>
      </c>
      <c r="U3034" t="n">
        <v>0.8100000000000001</v>
      </c>
      <c r="V3034" t="n">
        <v>0.88</v>
      </c>
      <c r="W3034" t="n">
        <v>6.82</v>
      </c>
      <c r="X3034" t="n">
        <v>0.28</v>
      </c>
      <c r="Y3034" t="n">
        <v>1</v>
      </c>
      <c r="Z3034" t="n">
        <v>10</v>
      </c>
    </row>
    <row r="3035">
      <c r="A3035" t="n">
        <v>70</v>
      </c>
      <c r="B3035" t="n">
        <v>55</v>
      </c>
      <c r="C3035" t="inlineStr">
        <is>
          <t xml:space="preserve">CONCLUIDO	</t>
        </is>
      </c>
      <c r="D3035" t="n">
        <v>3.7983</v>
      </c>
      <c r="E3035" t="n">
        <v>26.33</v>
      </c>
      <c r="F3035" t="n">
        <v>24</v>
      </c>
      <c r="G3035" t="n">
        <v>144.03</v>
      </c>
      <c r="H3035" t="n">
        <v>2.35</v>
      </c>
      <c r="I3035" t="n">
        <v>10</v>
      </c>
      <c r="J3035" t="n">
        <v>139.18</v>
      </c>
      <c r="K3035" t="n">
        <v>43.4</v>
      </c>
      <c r="L3035" t="n">
        <v>18.5</v>
      </c>
      <c r="M3035" t="n">
        <v>1</v>
      </c>
      <c r="N3035" t="n">
        <v>22.28</v>
      </c>
      <c r="O3035" t="n">
        <v>17400.01</v>
      </c>
      <c r="P3035" t="n">
        <v>203.78</v>
      </c>
      <c r="Q3035" t="n">
        <v>452.6</v>
      </c>
      <c r="R3035" t="n">
        <v>71.04000000000001</v>
      </c>
      <c r="S3035" t="n">
        <v>57.64</v>
      </c>
      <c r="T3035" t="n">
        <v>4607.53</v>
      </c>
      <c r="U3035" t="n">
        <v>0.8100000000000001</v>
      </c>
      <c r="V3035" t="n">
        <v>0.88</v>
      </c>
      <c r="W3035" t="n">
        <v>6.82</v>
      </c>
      <c r="X3035" t="n">
        <v>0.28</v>
      </c>
      <c r="Y3035" t="n">
        <v>1</v>
      </c>
      <c r="Z3035" t="n">
        <v>10</v>
      </c>
    </row>
    <row r="3036">
      <c r="A3036" t="n">
        <v>71</v>
      </c>
      <c r="B3036" t="n">
        <v>55</v>
      </c>
      <c r="C3036" t="inlineStr">
        <is>
          <t xml:space="preserve">CONCLUIDO	</t>
        </is>
      </c>
      <c r="D3036" t="n">
        <v>3.7991</v>
      </c>
      <c r="E3036" t="n">
        <v>26.32</v>
      </c>
      <c r="F3036" t="n">
        <v>24</v>
      </c>
      <c r="G3036" t="n">
        <v>144</v>
      </c>
      <c r="H3036" t="n">
        <v>2.38</v>
      </c>
      <c r="I3036" t="n">
        <v>10</v>
      </c>
      <c r="J3036" t="n">
        <v>139.52</v>
      </c>
      <c r="K3036" t="n">
        <v>43.4</v>
      </c>
      <c r="L3036" t="n">
        <v>18.75</v>
      </c>
      <c r="M3036" t="n">
        <v>0</v>
      </c>
      <c r="N3036" t="n">
        <v>22.37</v>
      </c>
      <c r="O3036" t="n">
        <v>17441.84</v>
      </c>
      <c r="P3036" t="n">
        <v>203.82</v>
      </c>
      <c r="Q3036" t="n">
        <v>452.59</v>
      </c>
      <c r="R3036" t="n">
        <v>70.90000000000001</v>
      </c>
      <c r="S3036" t="n">
        <v>57.64</v>
      </c>
      <c r="T3036" t="n">
        <v>4538.36</v>
      </c>
      <c r="U3036" t="n">
        <v>0.8100000000000001</v>
      </c>
      <c r="V3036" t="n">
        <v>0.88</v>
      </c>
      <c r="W3036" t="n">
        <v>6.82</v>
      </c>
      <c r="X3036" t="n">
        <v>0.27</v>
      </c>
      <c r="Y3036" t="n">
        <v>1</v>
      </c>
      <c r="Z3036" t="n">
        <v>10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C30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Selecione o eixo X:</t>
        </is>
      </c>
    </row>
    <row r="2">
      <c r="A2" t="inlineStr">
        <is>
          <t>Selecione o eixo Y:</t>
        </is>
      </c>
    </row>
    <row r="3">
      <c r="A3" t="inlineStr">
        <is>
          <t>Selecione o eixo Z:</t>
        </is>
      </c>
    </row>
    <row r="6">
      <c r="A6" t="inlineStr">
        <is>
          <t>Eixo X</t>
        </is>
      </c>
      <c r="B6" t="inlineStr">
        <is>
          <t>Eixo Y</t>
        </is>
      </c>
      <c r="C6" t="inlineStr">
        <is>
          <t>Eixo Z</t>
        </is>
      </c>
    </row>
    <row r="7">
      <c r="A7">
        <f>INDEX(resultados!$A$2:$ZZ$3036, 1, MATCH($B$1, resultados!$A$1:$ZZ$1, 0))</f>
        <v/>
      </c>
      <c r="B7">
        <f>INDEX(resultados!$A$2:$ZZ$3036, 1, MATCH($B$2, resultados!$A$1:$ZZ$1, 0))</f>
        <v/>
      </c>
      <c r="C7">
        <f>INDEX(resultados!$A$2:$ZZ$3036, 1, MATCH($B$3, resultados!$A$1:$ZZ$1, 0))</f>
        <v/>
      </c>
    </row>
    <row r="8">
      <c r="A8">
        <f>INDEX(resultados!$A$2:$ZZ$3036, 2, MATCH($B$1, resultados!$A$1:$ZZ$1, 0))</f>
        <v/>
      </c>
      <c r="B8">
        <f>INDEX(resultados!$A$2:$ZZ$3036, 2, MATCH($B$2, resultados!$A$1:$ZZ$1, 0))</f>
        <v/>
      </c>
      <c r="C8">
        <f>INDEX(resultados!$A$2:$ZZ$3036, 2, MATCH($B$3, resultados!$A$1:$ZZ$1, 0))</f>
        <v/>
      </c>
    </row>
    <row r="9">
      <c r="A9">
        <f>INDEX(resultados!$A$2:$ZZ$3036, 3, MATCH($B$1, resultados!$A$1:$ZZ$1, 0))</f>
        <v/>
      </c>
      <c r="B9">
        <f>INDEX(resultados!$A$2:$ZZ$3036, 3, MATCH($B$2, resultados!$A$1:$ZZ$1, 0))</f>
        <v/>
      </c>
      <c r="C9">
        <f>INDEX(resultados!$A$2:$ZZ$3036, 3, MATCH($B$3, resultados!$A$1:$ZZ$1, 0))</f>
        <v/>
      </c>
    </row>
    <row r="10">
      <c r="A10">
        <f>INDEX(resultados!$A$2:$ZZ$3036, 4, MATCH($B$1, resultados!$A$1:$ZZ$1, 0))</f>
        <v/>
      </c>
      <c r="B10">
        <f>INDEX(resultados!$A$2:$ZZ$3036, 4, MATCH($B$2, resultados!$A$1:$ZZ$1, 0))</f>
        <v/>
      </c>
      <c r="C10">
        <f>INDEX(resultados!$A$2:$ZZ$3036, 4, MATCH($B$3, resultados!$A$1:$ZZ$1, 0))</f>
        <v/>
      </c>
    </row>
    <row r="11">
      <c r="A11">
        <f>INDEX(resultados!$A$2:$ZZ$3036, 5, MATCH($B$1, resultados!$A$1:$ZZ$1, 0))</f>
        <v/>
      </c>
      <c r="B11">
        <f>INDEX(resultados!$A$2:$ZZ$3036, 5, MATCH($B$2, resultados!$A$1:$ZZ$1, 0))</f>
        <v/>
      </c>
      <c r="C11">
        <f>INDEX(resultados!$A$2:$ZZ$3036, 5, MATCH($B$3, resultados!$A$1:$ZZ$1, 0))</f>
        <v/>
      </c>
    </row>
    <row r="12">
      <c r="A12">
        <f>INDEX(resultados!$A$2:$ZZ$3036, 6, MATCH($B$1, resultados!$A$1:$ZZ$1, 0))</f>
        <v/>
      </c>
      <c r="B12">
        <f>INDEX(resultados!$A$2:$ZZ$3036, 6, MATCH($B$2, resultados!$A$1:$ZZ$1, 0))</f>
        <v/>
      </c>
      <c r="C12">
        <f>INDEX(resultados!$A$2:$ZZ$3036, 6, MATCH($B$3, resultados!$A$1:$ZZ$1, 0))</f>
        <v/>
      </c>
    </row>
    <row r="13">
      <c r="A13">
        <f>INDEX(resultados!$A$2:$ZZ$3036, 7, MATCH($B$1, resultados!$A$1:$ZZ$1, 0))</f>
        <v/>
      </c>
      <c r="B13">
        <f>INDEX(resultados!$A$2:$ZZ$3036, 7, MATCH($B$2, resultados!$A$1:$ZZ$1, 0))</f>
        <v/>
      </c>
      <c r="C13">
        <f>INDEX(resultados!$A$2:$ZZ$3036, 7, MATCH($B$3, resultados!$A$1:$ZZ$1, 0))</f>
        <v/>
      </c>
    </row>
    <row r="14">
      <c r="A14">
        <f>INDEX(resultados!$A$2:$ZZ$3036, 8, MATCH($B$1, resultados!$A$1:$ZZ$1, 0))</f>
        <v/>
      </c>
      <c r="B14">
        <f>INDEX(resultados!$A$2:$ZZ$3036, 8, MATCH($B$2, resultados!$A$1:$ZZ$1, 0))</f>
        <v/>
      </c>
      <c r="C14">
        <f>INDEX(resultados!$A$2:$ZZ$3036, 8, MATCH($B$3, resultados!$A$1:$ZZ$1, 0))</f>
        <v/>
      </c>
    </row>
    <row r="15">
      <c r="A15">
        <f>INDEX(resultados!$A$2:$ZZ$3036, 9, MATCH($B$1, resultados!$A$1:$ZZ$1, 0))</f>
        <v/>
      </c>
      <c r="B15">
        <f>INDEX(resultados!$A$2:$ZZ$3036, 9, MATCH($B$2, resultados!$A$1:$ZZ$1, 0))</f>
        <v/>
      </c>
      <c r="C15">
        <f>INDEX(resultados!$A$2:$ZZ$3036, 9, MATCH($B$3, resultados!$A$1:$ZZ$1, 0))</f>
        <v/>
      </c>
    </row>
    <row r="16">
      <c r="A16">
        <f>INDEX(resultados!$A$2:$ZZ$3036, 10, MATCH($B$1, resultados!$A$1:$ZZ$1, 0))</f>
        <v/>
      </c>
      <c r="B16">
        <f>INDEX(resultados!$A$2:$ZZ$3036, 10, MATCH($B$2, resultados!$A$1:$ZZ$1, 0))</f>
        <v/>
      </c>
      <c r="C16">
        <f>INDEX(resultados!$A$2:$ZZ$3036, 10, MATCH($B$3, resultados!$A$1:$ZZ$1, 0))</f>
        <v/>
      </c>
    </row>
    <row r="17">
      <c r="A17">
        <f>INDEX(resultados!$A$2:$ZZ$3036, 11, MATCH($B$1, resultados!$A$1:$ZZ$1, 0))</f>
        <v/>
      </c>
      <c r="B17">
        <f>INDEX(resultados!$A$2:$ZZ$3036, 11, MATCH($B$2, resultados!$A$1:$ZZ$1, 0))</f>
        <v/>
      </c>
      <c r="C17">
        <f>INDEX(resultados!$A$2:$ZZ$3036, 11, MATCH($B$3, resultados!$A$1:$ZZ$1, 0))</f>
        <v/>
      </c>
    </row>
    <row r="18">
      <c r="A18">
        <f>INDEX(resultados!$A$2:$ZZ$3036, 12, MATCH($B$1, resultados!$A$1:$ZZ$1, 0))</f>
        <v/>
      </c>
      <c r="B18">
        <f>INDEX(resultados!$A$2:$ZZ$3036, 12, MATCH($B$2, resultados!$A$1:$ZZ$1, 0))</f>
        <v/>
      </c>
      <c r="C18">
        <f>INDEX(resultados!$A$2:$ZZ$3036, 12, MATCH($B$3, resultados!$A$1:$ZZ$1, 0))</f>
        <v/>
      </c>
    </row>
    <row r="19">
      <c r="A19">
        <f>INDEX(resultados!$A$2:$ZZ$3036, 13, MATCH($B$1, resultados!$A$1:$ZZ$1, 0))</f>
        <v/>
      </c>
      <c r="B19">
        <f>INDEX(resultados!$A$2:$ZZ$3036, 13, MATCH($B$2, resultados!$A$1:$ZZ$1, 0))</f>
        <v/>
      </c>
      <c r="C19">
        <f>INDEX(resultados!$A$2:$ZZ$3036, 13, MATCH($B$3, resultados!$A$1:$ZZ$1, 0))</f>
        <v/>
      </c>
    </row>
    <row r="20">
      <c r="A20">
        <f>INDEX(resultados!$A$2:$ZZ$3036, 14, MATCH($B$1, resultados!$A$1:$ZZ$1, 0))</f>
        <v/>
      </c>
      <c r="B20">
        <f>INDEX(resultados!$A$2:$ZZ$3036, 14, MATCH($B$2, resultados!$A$1:$ZZ$1, 0))</f>
        <v/>
      </c>
      <c r="C20">
        <f>INDEX(resultados!$A$2:$ZZ$3036, 14, MATCH($B$3, resultados!$A$1:$ZZ$1, 0))</f>
        <v/>
      </c>
    </row>
    <row r="21">
      <c r="A21">
        <f>INDEX(resultados!$A$2:$ZZ$3036, 15, MATCH($B$1, resultados!$A$1:$ZZ$1, 0))</f>
        <v/>
      </c>
      <c r="B21">
        <f>INDEX(resultados!$A$2:$ZZ$3036, 15, MATCH($B$2, resultados!$A$1:$ZZ$1, 0))</f>
        <v/>
      </c>
      <c r="C21">
        <f>INDEX(resultados!$A$2:$ZZ$3036, 15, MATCH($B$3, resultados!$A$1:$ZZ$1, 0))</f>
        <v/>
      </c>
    </row>
    <row r="22">
      <c r="A22">
        <f>INDEX(resultados!$A$2:$ZZ$3036, 16, MATCH($B$1, resultados!$A$1:$ZZ$1, 0))</f>
        <v/>
      </c>
      <c r="B22">
        <f>INDEX(resultados!$A$2:$ZZ$3036, 16, MATCH($B$2, resultados!$A$1:$ZZ$1, 0))</f>
        <v/>
      </c>
      <c r="C22">
        <f>INDEX(resultados!$A$2:$ZZ$3036, 16, MATCH($B$3, resultados!$A$1:$ZZ$1, 0))</f>
        <v/>
      </c>
    </row>
    <row r="23">
      <c r="A23">
        <f>INDEX(resultados!$A$2:$ZZ$3036, 17, MATCH($B$1, resultados!$A$1:$ZZ$1, 0))</f>
        <v/>
      </c>
      <c r="B23">
        <f>INDEX(resultados!$A$2:$ZZ$3036, 17, MATCH($B$2, resultados!$A$1:$ZZ$1, 0))</f>
        <v/>
      </c>
      <c r="C23">
        <f>INDEX(resultados!$A$2:$ZZ$3036, 17, MATCH($B$3, resultados!$A$1:$ZZ$1, 0))</f>
        <v/>
      </c>
    </row>
    <row r="24">
      <c r="A24">
        <f>INDEX(resultados!$A$2:$ZZ$3036, 18, MATCH($B$1, resultados!$A$1:$ZZ$1, 0))</f>
        <v/>
      </c>
      <c r="B24">
        <f>INDEX(resultados!$A$2:$ZZ$3036, 18, MATCH($B$2, resultados!$A$1:$ZZ$1, 0))</f>
        <v/>
      </c>
      <c r="C24">
        <f>INDEX(resultados!$A$2:$ZZ$3036, 18, MATCH($B$3, resultados!$A$1:$ZZ$1, 0))</f>
        <v/>
      </c>
    </row>
    <row r="25">
      <c r="A25">
        <f>INDEX(resultados!$A$2:$ZZ$3036, 19, MATCH($B$1, resultados!$A$1:$ZZ$1, 0))</f>
        <v/>
      </c>
      <c r="B25">
        <f>INDEX(resultados!$A$2:$ZZ$3036, 19, MATCH($B$2, resultados!$A$1:$ZZ$1, 0))</f>
        <v/>
      </c>
      <c r="C25">
        <f>INDEX(resultados!$A$2:$ZZ$3036, 19, MATCH($B$3, resultados!$A$1:$ZZ$1, 0))</f>
        <v/>
      </c>
    </row>
    <row r="26">
      <c r="A26">
        <f>INDEX(resultados!$A$2:$ZZ$3036, 20, MATCH($B$1, resultados!$A$1:$ZZ$1, 0))</f>
        <v/>
      </c>
      <c r="B26">
        <f>INDEX(resultados!$A$2:$ZZ$3036, 20, MATCH($B$2, resultados!$A$1:$ZZ$1, 0))</f>
        <v/>
      </c>
      <c r="C26">
        <f>INDEX(resultados!$A$2:$ZZ$3036, 20, MATCH($B$3, resultados!$A$1:$ZZ$1, 0))</f>
        <v/>
      </c>
    </row>
    <row r="27">
      <c r="A27">
        <f>INDEX(resultados!$A$2:$ZZ$3036, 21, MATCH($B$1, resultados!$A$1:$ZZ$1, 0))</f>
        <v/>
      </c>
      <c r="B27">
        <f>INDEX(resultados!$A$2:$ZZ$3036, 21, MATCH($B$2, resultados!$A$1:$ZZ$1, 0))</f>
        <v/>
      </c>
      <c r="C27">
        <f>INDEX(resultados!$A$2:$ZZ$3036, 21, MATCH($B$3, resultados!$A$1:$ZZ$1, 0))</f>
        <v/>
      </c>
    </row>
    <row r="28">
      <c r="A28">
        <f>INDEX(resultados!$A$2:$ZZ$3036, 22, MATCH($B$1, resultados!$A$1:$ZZ$1, 0))</f>
        <v/>
      </c>
      <c r="B28">
        <f>INDEX(resultados!$A$2:$ZZ$3036, 22, MATCH($B$2, resultados!$A$1:$ZZ$1, 0))</f>
        <v/>
      </c>
      <c r="C28">
        <f>INDEX(resultados!$A$2:$ZZ$3036, 22, MATCH($B$3, resultados!$A$1:$ZZ$1, 0))</f>
        <v/>
      </c>
    </row>
    <row r="29">
      <c r="A29">
        <f>INDEX(resultados!$A$2:$ZZ$3036, 23, MATCH($B$1, resultados!$A$1:$ZZ$1, 0))</f>
        <v/>
      </c>
      <c r="B29">
        <f>INDEX(resultados!$A$2:$ZZ$3036, 23, MATCH($B$2, resultados!$A$1:$ZZ$1, 0))</f>
        <v/>
      </c>
      <c r="C29">
        <f>INDEX(resultados!$A$2:$ZZ$3036, 23, MATCH($B$3, resultados!$A$1:$ZZ$1, 0))</f>
        <v/>
      </c>
    </row>
    <row r="30">
      <c r="A30">
        <f>INDEX(resultados!$A$2:$ZZ$3036, 24, MATCH($B$1, resultados!$A$1:$ZZ$1, 0))</f>
        <v/>
      </c>
      <c r="B30">
        <f>INDEX(resultados!$A$2:$ZZ$3036, 24, MATCH($B$2, resultados!$A$1:$ZZ$1, 0))</f>
        <v/>
      </c>
      <c r="C30">
        <f>INDEX(resultados!$A$2:$ZZ$3036, 24, MATCH($B$3, resultados!$A$1:$ZZ$1, 0))</f>
        <v/>
      </c>
    </row>
    <row r="31">
      <c r="A31">
        <f>INDEX(resultados!$A$2:$ZZ$3036, 25, MATCH($B$1, resultados!$A$1:$ZZ$1, 0))</f>
        <v/>
      </c>
      <c r="B31">
        <f>INDEX(resultados!$A$2:$ZZ$3036, 25, MATCH($B$2, resultados!$A$1:$ZZ$1, 0))</f>
        <v/>
      </c>
      <c r="C31">
        <f>INDEX(resultados!$A$2:$ZZ$3036, 25, MATCH($B$3, resultados!$A$1:$ZZ$1, 0))</f>
        <v/>
      </c>
    </row>
    <row r="32">
      <c r="A32">
        <f>INDEX(resultados!$A$2:$ZZ$3036, 26, MATCH($B$1, resultados!$A$1:$ZZ$1, 0))</f>
        <v/>
      </c>
      <c r="B32">
        <f>INDEX(resultados!$A$2:$ZZ$3036, 26, MATCH($B$2, resultados!$A$1:$ZZ$1, 0))</f>
        <v/>
      </c>
      <c r="C32">
        <f>INDEX(resultados!$A$2:$ZZ$3036, 26, MATCH($B$3, resultados!$A$1:$ZZ$1, 0))</f>
        <v/>
      </c>
    </row>
    <row r="33">
      <c r="A33">
        <f>INDEX(resultados!$A$2:$ZZ$3036, 27, MATCH($B$1, resultados!$A$1:$ZZ$1, 0))</f>
        <v/>
      </c>
      <c r="B33">
        <f>INDEX(resultados!$A$2:$ZZ$3036, 27, MATCH($B$2, resultados!$A$1:$ZZ$1, 0))</f>
        <v/>
      </c>
      <c r="C33">
        <f>INDEX(resultados!$A$2:$ZZ$3036, 27, MATCH($B$3, resultados!$A$1:$ZZ$1, 0))</f>
        <v/>
      </c>
    </row>
    <row r="34">
      <c r="A34">
        <f>INDEX(resultados!$A$2:$ZZ$3036, 28, MATCH($B$1, resultados!$A$1:$ZZ$1, 0))</f>
        <v/>
      </c>
      <c r="B34">
        <f>INDEX(resultados!$A$2:$ZZ$3036, 28, MATCH($B$2, resultados!$A$1:$ZZ$1, 0))</f>
        <v/>
      </c>
      <c r="C34">
        <f>INDEX(resultados!$A$2:$ZZ$3036, 28, MATCH($B$3, resultados!$A$1:$ZZ$1, 0))</f>
        <v/>
      </c>
    </row>
    <row r="35">
      <c r="A35">
        <f>INDEX(resultados!$A$2:$ZZ$3036, 29, MATCH($B$1, resultados!$A$1:$ZZ$1, 0))</f>
        <v/>
      </c>
      <c r="B35">
        <f>INDEX(resultados!$A$2:$ZZ$3036, 29, MATCH($B$2, resultados!$A$1:$ZZ$1, 0))</f>
        <v/>
      </c>
      <c r="C35">
        <f>INDEX(resultados!$A$2:$ZZ$3036, 29, MATCH($B$3, resultados!$A$1:$ZZ$1, 0))</f>
        <v/>
      </c>
    </row>
    <row r="36">
      <c r="A36">
        <f>INDEX(resultados!$A$2:$ZZ$3036, 30, MATCH($B$1, resultados!$A$1:$ZZ$1, 0))</f>
        <v/>
      </c>
      <c r="B36">
        <f>INDEX(resultados!$A$2:$ZZ$3036, 30, MATCH($B$2, resultados!$A$1:$ZZ$1, 0))</f>
        <v/>
      </c>
      <c r="C36">
        <f>INDEX(resultados!$A$2:$ZZ$3036, 30, MATCH($B$3, resultados!$A$1:$ZZ$1, 0))</f>
        <v/>
      </c>
    </row>
    <row r="37">
      <c r="A37">
        <f>INDEX(resultados!$A$2:$ZZ$3036, 31, MATCH($B$1, resultados!$A$1:$ZZ$1, 0))</f>
        <v/>
      </c>
      <c r="B37">
        <f>INDEX(resultados!$A$2:$ZZ$3036, 31, MATCH($B$2, resultados!$A$1:$ZZ$1, 0))</f>
        <v/>
      </c>
      <c r="C37">
        <f>INDEX(resultados!$A$2:$ZZ$3036, 31, MATCH($B$3, resultados!$A$1:$ZZ$1, 0))</f>
        <v/>
      </c>
    </row>
    <row r="38">
      <c r="A38">
        <f>INDEX(resultados!$A$2:$ZZ$3036, 32, MATCH($B$1, resultados!$A$1:$ZZ$1, 0))</f>
        <v/>
      </c>
      <c r="B38">
        <f>INDEX(resultados!$A$2:$ZZ$3036, 32, MATCH($B$2, resultados!$A$1:$ZZ$1, 0))</f>
        <v/>
      </c>
      <c r="C38">
        <f>INDEX(resultados!$A$2:$ZZ$3036, 32, MATCH($B$3, resultados!$A$1:$ZZ$1, 0))</f>
        <v/>
      </c>
    </row>
    <row r="39">
      <c r="A39">
        <f>INDEX(resultados!$A$2:$ZZ$3036, 33, MATCH($B$1, resultados!$A$1:$ZZ$1, 0))</f>
        <v/>
      </c>
      <c r="B39">
        <f>INDEX(resultados!$A$2:$ZZ$3036, 33, MATCH($B$2, resultados!$A$1:$ZZ$1, 0))</f>
        <v/>
      </c>
      <c r="C39">
        <f>INDEX(resultados!$A$2:$ZZ$3036, 33, MATCH($B$3, resultados!$A$1:$ZZ$1, 0))</f>
        <v/>
      </c>
    </row>
    <row r="40">
      <c r="A40">
        <f>INDEX(resultados!$A$2:$ZZ$3036, 34, MATCH($B$1, resultados!$A$1:$ZZ$1, 0))</f>
        <v/>
      </c>
      <c r="B40">
        <f>INDEX(resultados!$A$2:$ZZ$3036, 34, MATCH($B$2, resultados!$A$1:$ZZ$1, 0))</f>
        <v/>
      </c>
      <c r="C40">
        <f>INDEX(resultados!$A$2:$ZZ$3036, 34, MATCH($B$3, resultados!$A$1:$ZZ$1, 0))</f>
        <v/>
      </c>
    </row>
    <row r="41">
      <c r="A41">
        <f>INDEX(resultados!$A$2:$ZZ$3036, 35, MATCH($B$1, resultados!$A$1:$ZZ$1, 0))</f>
        <v/>
      </c>
      <c r="B41">
        <f>INDEX(resultados!$A$2:$ZZ$3036, 35, MATCH($B$2, resultados!$A$1:$ZZ$1, 0))</f>
        <v/>
      </c>
      <c r="C41">
        <f>INDEX(resultados!$A$2:$ZZ$3036, 35, MATCH($B$3, resultados!$A$1:$ZZ$1, 0))</f>
        <v/>
      </c>
    </row>
    <row r="42">
      <c r="A42">
        <f>INDEX(resultados!$A$2:$ZZ$3036, 36, MATCH($B$1, resultados!$A$1:$ZZ$1, 0))</f>
        <v/>
      </c>
      <c r="B42">
        <f>INDEX(resultados!$A$2:$ZZ$3036, 36, MATCH($B$2, resultados!$A$1:$ZZ$1, 0))</f>
        <v/>
      </c>
      <c r="C42">
        <f>INDEX(resultados!$A$2:$ZZ$3036, 36, MATCH($B$3, resultados!$A$1:$ZZ$1, 0))</f>
        <v/>
      </c>
    </row>
    <row r="43">
      <c r="A43">
        <f>INDEX(resultados!$A$2:$ZZ$3036, 37, MATCH($B$1, resultados!$A$1:$ZZ$1, 0))</f>
        <v/>
      </c>
      <c r="B43">
        <f>INDEX(resultados!$A$2:$ZZ$3036, 37, MATCH($B$2, resultados!$A$1:$ZZ$1, 0))</f>
        <v/>
      </c>
      <c r="C43">
        <f>INDEX(resultados!$A$2:$ZZ$3036, 37, MATCH($B$3, resultados!$A$1:$ZZ$1, 0))</f>
        <v/>
      </c>
    </row>
    <row r="44">
      <c r="A44">
        <f>INDEX(resultados!$A$2:$ZZ$3036, 38, MATCH($B$1, resultados!$A$1:$ZZ$1, 0))</f>
        <v/>
      </c>
      <c r="B44">
        <f>INDEX(resultados!$A$2:$ZZ$3036, 38, MATCH($B$2, resultados!$A$1:$ZZ$1, 0))</f>
        <v/>
      </c>
      <c r="C44">
        <f>INDEX(resultados!$A$2:$ZZ$3036, 38, MATCH($B$3, resultados!$A$1:$ZZ$1, 0))</f>
        <v/>
      </c>
    </row>
    <row r="45">
      <c r="A45">
        <f>INDEX(resultados!$A$2:$ZZ$3036, 39, MATCH($B$1, resultados!$A$1:$ZZ$1, 0))</f>
        <v/>
      </c>
      <c r="B45">
        <f>INDEX(resultados!$A$2:$ZZ$3036, 39, MATCH($B$2, resultados!$A$1:$ZZ$1, 0))</f>
        <v/>
      </c>
      <c r="C45">
        <f>INDEX(resultados!$A$2:$ZZ$3036, 39, MATCH($B$3, resultados!$A$1:$ZZ$1, 0))</f>
        <v/>
      </c>
    </row>
    <row r="46">
      <c r="A46">
        <f>INDEX(resultados!$A$2:$ZZ$3036, 40, MATCH($B$1, resultados!$A$1:$ZZ$1, 0))</f>
        <v/>
      </c>
      <c r="B46">
        <f>INDEX(resultados!$A$2:$ZZ$3036, 40, MATCH($B$2, resultados!$A$1:$ZZ$1, 0))</f>
        <v/>
      </c>
      <c r="C46">
        <f>INDEX(resultados!$A$2:$ZZ$3036, 40, MATCH($B$3, resultados!$A$1:$ZZ$1, 0))</f>
        <v/>
      </c>
    </row>
    <row r="47">
      <c r="A47">
        <f>INDEX(resultados!$A$2:$ZZ$3036, 41, MATCH($B$1, resultados!$A$1:$ZZ$1, 0))</f>
        <v/>
      </c>
      <c r="B47">
        <f>INDEX(resultados!$A$2:$ZZ$3036, 41, MATCH($B$2, resultados!$A$1:$ZZ$1, 0))</f>
        <v/>
      </c>
      <c r="C47">
        <f>INDEX(resultados!$A$2:$ZZ$3036, 41, MATCH($B$3, resultados!$A$1:$ZZ$1, 0))</f>
        <v/>
      </c>
    </row>
    <row r="48">
      <c r="A48">
        <f>INDEX(resultados!$A$2:$ZZ$3036, 42, MATCH($B$1, resultados!$A$1:$ZZ$1, 0))</f>
        <v/>
      </c>
      <c r="B48">
        <f>INDEX(resultados!$A$2:$ZZ$3036, 42, MATCH($B$2, resultados!$A$1:$ZZ$1, 0))</f>
        <v/>
      </c>
      <c r="C48">
        <f>INDEX(resultados!$A$2:$ZZ$3036, 42, MATCH($B$3, resultados!$A$1:$ZZ$1, 0))</f>
        <v/>
      </c>
    </row>
    <row r="49">
      <c r="A49">
        <f>INDEX(resultados!$A$2:$ZZ$3036, 43, MATCH($B$1, resultados!$A$1:$ZZ$1, 0))</f>
        <v/>
      </c>
      <c r="B49">
        <f>INDEX(resultados!$A$2:$ZZ$3036, 43, MATCH($B$2, resultados!$A$1:$ZZ$1, 0))</f>
        <v/>
      </c>
      <c r="C49">
        <f>INDEX(resultados!$A$2:$ZZ$3036, 43, MATCH($B$3, resultados!$A$1:$ZZ$1, 0))</f>
        <v/>
      </c>
    </row>
    <row r="50">
      <c r="A50">
        <f>INDEX(resultados!$A$2:$ZZ$3036, 44, MATCH($B$1, resultados!$A$1:$ZZ$1, 0))</f>
        <v/>
      </c>
      <c r="B50">
        <f>INDEX(resultados!$A$2:$ZZ$3036, 44, MATCH($B$2, resultados!$A$1:$ZZ$1, 0))</f>
        <v/>
      </c>
      <c r="C50">
        <f>INDEX(resultados!$A$2:$ZZ$3036, 44, MATCH($B$3, resultados!$A$1:$ZZ$1, 0))</f>
        <v/>
      </c>
    </row>
    <row r="51">
      <c r="A51">
        <f>INDEX(resultados!$A$2:$ZZ$3036, 45, MATCH($B$1, resultados!$A$1:$ZZ$1, 0))</f>
        <v/>
      </c>
      <c r="B51">
        <f>INDEX(resultados!$A$2:$ZZ$3036, 45, MATCH($B$2, resultados!$A$1:$ZZ$1, 0))</f>
        <v/>
      </c>
      <c r="C51">
        <f>INDEX(resultados!$A$2:$ZZ$3036, 45, MATCH($B$3, resultados!$A$1:$ZZ$1, 0))</f>
        <v/>
      </c>
    </row>
    <row r="52">
      <c r="A52">
        <f>INDEX(resultados!$A$2:$ZZ$3036, 46, MATCH($B$1, resultados!$A$1:$ZZ$1, 0))</f>
        <v/>
      </c>
      <c r="B52">
        <f>INDEX(resultados!$A$2:$ZZ$3036, 46, MATCH($B$2, resultados!$A$1:$ZZ$1, 0))</f>
        <v/>
      </c>
      <c r="C52">
        <f>INDEX(resultados!$A$2:$ZZ$3036, 46, MATCH($B$3, resultados!$A$1:$ZZ$1, 0))</f>
        <v/>
      </c>
    </row>
    <row r="53">
      <c r="A53">
        <f>INDEX(resultados!$A$2:$ZZ$3036, 47, MATCH($B$1, resultados!$A$1:$ZZ$1, 0))</f>
        <v/>
      </c>
      <c r="B53">
        <f>INDEX(resultados!$A$2:$ZZ$3036, 47, MATCH($B$2, resultados!$A$1:$ZZ$1, 0))</f>
        <v/>
      </c>
      <c r="C53">
        <f>INDEX(resultados!$A$2:$ZZ$3036, 47, MATCH($B$3, resultados!$A$1:$ZZ$1, 0))</f>
        <v/>
      </c>
    </row>
    <row r="54">
      <c r="A54">
        <f>INDEX(resultados!$A$2:$ZZ$3036, 48, MATCH($B$1, resultados!$A$1:$ZZ$1, 0))</f>
        <v/>
      </c>
      <c r="B54">
        <f>INDEX(resultados!$A$2:$ZZ$3036, 48, MATCH($B$2, resultados!$A$1:$ZZ$1, 0))</f>
        <v/>
      </c>
      <c r="C54">
        <f>INDEX(resultados!$A$2:$ZZ$3036, 48, MATCH($B$3, resultados!$A$1:$ZZ$1, 0))</f>
        <v/>
      </c>
    </row>
    <row r="55">
      <c r="A55">
        <f>INDEX(resultados!$A$2:$ZZ$3036, 49, MATCH($B$1, resultados!$A$1:$ZZ$1, 0))</f>
        <v/>
      </c>
      <c r="B55">
        <f>INDEX(resultados!$A$2:$ZZ$3036, 49, MATCH($B$2, resultados!$A$1:$ZZ$1, 0))</f>
        <v/>
      </c>
      <c r="C55">
        <f>INDEX(resultados!$A$2:$ZZ$3036, 49, MATCH($B$3, resultados!$A$1:$ZZ$1, 0))</f>
        <v/>
      </c>
    </row>
    <row r="56">
      <c r="A56">
        <f>INDEX(resultados!$A$2:$ZZ$3036, 50, MATCH($B$1, resultados!$A$1:$ZZ$1, 0))</f>
        <v/>
      </c>
      <c r="B56">
        <f>INDEX(resultados!$A$2:$ZZ$3036, 50, MATCH($B$2, resultados!$A$1:$ZZ$1, 0))</f>
        <v/>
      </c>
      <c r="C56">
        <f>INDEX(resultados!$A$2:$ZZ$3036, 50, MATCH($B$3, resultados!$A$1:$ZZ$1, 0))</f>
        <v/>
      </c>
    </row>
    <row r="57">
      <c r="A57">
        <f>INDEX(resultados!$A$2:$ZZ$3036, 51, MATCH($B$1, resultados!$A$1:$ZZ$1, 0))</f>
        <v/>
      </c>
      <c r="B57">
        <f>INDEX(resultados!$A$2:$ZZ$3036, 51, MATCH($B$2, resultados!$A$1:$ZZ$1, 0))</f>
        <v/>
      </c>
      <c r="C57">
        <f>INDEX(resultados!$A$2:$ZZ$3036, 51, MATCH($B$3, resultados!$A$1:$ZZ$1, 0))</f>
        <v/>
      </c>
    </row>
    <row r="58">
      <c r="A58">
        <f>INDEX(resultados!$A$2:$ZZ$3036, 52, MATCH($B$1, resultados!$A$1:$ZZ$1, 0))</f>
        <v/>
      </c>
      <c r="B58">
        <f>INDEX(resultados!$A$2:$ZZ$3036, 52, MATCH($B$2, resultados!$A$1:$ZZ$1, 0))</f>
        <v/>
      </c>
      <c r="C58">
        <f>INDEX(resultados!$A$2:$ZZ$3036, 52, MATCH($B$3, resultados!$A$1:$ZZ$1, 0))</f>
        <v/>
      </c>
    </row>
    <row r="59">
      <c r="A59">
        <f>INDEX(resultados!$A$2:$ZZ$3036, 53, MATCH($B$1, resultados!$A$1:$ZZ$1, 0))</f>
        <v/>
      </c>
      <c r="B59">
        <f>INDEX(resultados!$A$2:$ZZ$3036, 53, MATCH($B$2, resultados!$A$1:$ZZ$1, 0))</f>
        <v/>
      </c>
      <c r="C59">
        <f>INDEX(resultados!$A$2:$ZZ$3036, 53, MATCH($B$3, resultados!$A$1:$ZZ$1, 0))</f>
        <v/>
      </c>
    </row>
    <row r="60">
      <c r="A60">
        <f>INDEX(resultados!$A$2:$ZZ$3036, 54, MATCH($B$1, resultados!$A$1:$ZZ$1, 0))</f>
        <v/>
      </c>
      <c r="B60">
        <f>INDEX(resultados!$A$2:$ZZ$3036, 54, MATCH($B$2, resultados!$A$1:$ZZ$1, 0))</f>
        <v/>
      </c>
      <c r="C60">
        <f>INDEX(resultados!$A$2:$ZZ$3036, 54, MATCH($B$3, resultados!$A$1:$ZZ$1, 0))</f>
        <v/>
      </c>
    </row>
    <row r="61">
      <c r="A61">
        <f>INDEX(resultados!$A$2:$ZZ$3036, 55, MATCH($B$1, resultados!$A$1:$ZZ$1, 0))</f>
        <v/>
      </c>
      <c r="B61">
        <f>INDEX(resultados!$A$2:$ZZ$3036, 55, MATCH($B$2, resultados!$A$1:$ZZ$1, 0))</f>
        <v/>
      </c>
      <c r="C61">
        <f>INDEX(resultados!$A$2:$ZZ$3036, 55, MATCH($B$3, resultados!$A$1:$ZZ$1, 0))</f>
        <v/>
      </c>
    </row>
    <row r="62">
      <c r="A62">
        <f>INDEX(resultados!$A$2:$ZZ$3036, 56, MATCH($B$1, resultados!$A$1:$ZZ$1, 0))</f>
        <v/>
      </c>
      <c r="B62">
        <f>INDEX(resultados!$A$2:$ZZ$3036, 56, MATCH($B$2, resultados!$A$1:$ZZ$1, 0))</f>
        <v/>
      </c>
      <c r="C62">
        <f>INDEX(resultados!$A$2:$ZZ$3036, 56, MATCH($B$3, resultados!$A$1:$ZZ$1, 0))</f>
        <v/>
      </c>
    </row>
    <row r="63">
      <c r="A63">
        <f>INDEX(resultados!$A$2:$ZZ$3036, 57, MATCH($B$1, resultados!$A$1:$ZZ$1, 0))</f>
        <v/>
      </c>
      <c r="B63">
        <f>INDEX(resultados!$A$2:$ZZ$3036, 57, MATCH($B$2, resultados!$A$1:$ZZ$1, 0))</f>
        <v/>
      </c>
      <c r="C63">
        <f>INDEX(resultados!$A$2:$ZZ$3036, 57, MATCH($B$3, resultados!$A$1:$ZZ$1, 0))</f>
        <v/>
      </c>
    </row>
    <row r="64">
      <c r="A64">
        <f>INDEX(resultados!$A$2:$ZZ$3036, 58, MATCH($B$1, resultados!$A$1:$ZZ$1, 0))</f>
        <v/>
      </c>
      <c r="B64">
        <f>INDEX(resultados!$A$2:$ZZ$3036, 58, MATCH($B$2, resultados!$A$1:$ZZ$1, 0))</f>
        <v/>
      </c>
      <c r="C64">
        <f>INDEX(resultados!$A$2:$ZZ$3036, 58, MATCH($B$3, resultados!$A$1:$ZZ$1, 0))</f>
        <v/>
      </c>
    </row>
    <row r="65">
      <c r="A65">
        <f>INDEX(resultados!$A$2:$ZZ$3036, 59, MATCH($B$1, resultados!$A$1:$ZZ$1, 0))</f>
        <v/>
      </c>
      <c r="B65">
        <f>INDEX(resultados!$A$2:$ZZ$3036, 59, MATCH($B$2, resultados!$A$1:$ZZ$1, 0))</f>
        <v/>
      </c>
      <c r="C65">
        <f>INDEX(resultados!$A$2:$ZZ$3036, 59, MATCH($B$3, resultados!$A$1:$ZZ$1, 0))</f>
        <v/>
      </c>
    </row>
    <row r="66">
      <c r="A66">
        <f>INDEX(resultados!$A$2:$ZZ$3036, 60, MATCH($B$1, resultados!$A$1:$ZZ$1, 0))</f>
        <v/>
      </c>
      <c r="B66">
        <f>INDEX(resultados!$A$2:$ZZ$3036, 60, MATCH($B$2, resultados!$A$1:$ZZ$1, 0))</f>
        <v/>
      </c>
      <c r="C66">
        <f>INDEX(resultados!$A$2:$ZZ$3036, 60, MATCH($B$3, resultados!$A$1:$ZZ$1, 0))</f>
        <v/>
      </c>
    </row>
    <row r="67">
      <c r="A67">
        <f>INDEX(resultados!$A$2:$ZZ$3036, 61, MATCH($B$1, resultados!$A$1:$ZZ$1, 0))</f>
        <v/>
      </c>
      <c r="B67">
        <f>INDEX(resultados!$A$2:$ZZ$3036, 61, MATCH($B$2, resultados!$A$1:$ZZ$1, 0))</f>
        <v/>
      </c>
      <c r="C67">
        <f>INDEX(resultados!$A$2:$ZZ$3036, 61, MATCH($B$3, resultados!$A$1:$ZZ$1, 0))</f>
        <v/>
      </c>
    </row>
    <row r="68">
      <c r="A68">
        <f>INDEX(resultados!$A$2:$ZZ$3036, 62, MATCH($B$1, resultados!$A$1:$ZZ$1, 0))</f>
        <v/>
      </c>
      <c r="B68">
        <f>INDEX(resultados!$A$2:$ZZ$3036, 62, MATCH($B$2, resultados!$A$1:$ZZ$1, 0))</f>
        <v/>
      </c>
      <c r="C68">
        <f>INDEX(resultados!$A$2:$ZZ$3036, 62, MATCH($B$3, resultados!$A$1:$ZZ$1, 0))</f>
        <v/>
      </c>
    </row>
    <row r="69">
      <c r="A69">
        <f>INDEX(resultados!$A$2:$ZZ$3036, 63, MATCH($B$1, resultados!$A$1:$ZZ$1, 0))</f>
        <v/>
      </c>
      <c r="B69">
        <f>INDEX(resultados!$A$2:$ZZ$3036, 63, MATCH($B$2, resultados!$A$1:$ZZ$1, 0))</f>
        <v/>
      </c>
      <c r="C69">
        <f>INDEX(resultados!$A$2:$ZZ$3036, 63, MATCH($B$3, resultados!$A$1:$ZZ$1, 0))</f>
        <v/>
      </c>
    </row>
    <row r="70">
      <c r="A70">
        <f>INDEX(resultados!$A$2:$ZZ$3036, 64, MATCH($B$1, resultados!$A$1:$ZZ$1, 0))</f>
        <v/>
      </c>
      <c r="B70">
        <f>INDEX(resultados!$A$2:$ZZ$3036, 64, MATCH($B$2, resultados!$A$1:$ZZ$1, 0))</f>
        <v/>
      </c>
      <c r="C70">
        <f>INDEX(resultados!$A$2:$ZZ$3036, 64, MATCH($B$3, resultados!$A$1:$ZZ$1, 0))</f>
        <v/>
      </c>
    </row>
    <row r="71">
      <c r="A71">
        <f>INDEX(resultados!$A$2:$ZZ$3036, 65, MATCH($B$1, resultados!$A$1:$ZZ$1, 0))</f>
        <v/>
      </c>
      <c r="B71">
        <f>INDEX(resultados!$A$2:$ZZ$3036, 65, MATCH($B$2, resultados!$A$1:$ZZ$1, 0))</f>
        <v/>
      </c>
      <c r="C71">
        <f>INDEX(resultados!$A$2:$ZZ$3036, 65, MATCH($B$3, resultados!$A$1:$ZZ$1, 0))</f>
        <v/>
      </c>
    </row>
    <row r="72">
      <c r="A72">
        <f>INDEX(resultados!$A$2:$ZZ$3036, 66, MATCH($B$1, resultados!$A$1:$ZZ$1, 0))</f>
        <v/>
      </c>
      <c r="B72">
        <f>INDEX(resultados!$A$2:$ZZ$3036, 66, MATCH($B$2, resultados!$A$1:$ZZ$1, 0))</f>
        <v/>
      </c>
      <c r="C72">
        <f>INDEX(resultados!$A$2:$ZZ$3036, 66, MATCH($B$3, resultados!$A$1:$ZZ$1, 0))</f>
        <v/>
      </c>
    </row>
    <row r="73">
      <c r="A73">
        <f>INDEX(resultados!$A$2:$ZZ$3036, 67, MATCH($B$1, resultados!$A$1:$ZZ$1, 0))</f>
        <v/>
      </c>
      <c r="B73">
        <f>INDEX(resultados!$A$2:$ZZ$3036, 67, MATCH($B$2, resultados!$A$1:$ZZ$1, 0))</f>
        <v/>
      </c>
      <c r="C73">
        <f>INDEX(resultados!$A$2:$ZZ$3036, 67, MATCH($B$3, resultados!$A$1:$ZZ$1, 0))</f>
        <v/>
      </c>
    </row>
    <row r="74">
      <c r="A74">
        <f>INDEX(resultados!$A$2:$ZZ$3036, 68, MATCH($B$1, resultados!$A$1:$ZZ$1, 0))</f>
        <v/>
      </c>
      <c r="B74">
        <f>INDEX(resultados!$A$2:$ZZ$3036, 68, MATCH($B$2, resultados!$A$1:$ZZ$1, 0))</f>
        <v/>
      </c>
      <c r="C74">
        <f>INDEX(resultados!$A$2:$ZZ$3036, 68, MATCH($B$3, resultados!$A$1:$ZZ$1, 0))</f>
        <v/>
      </c>
    </row>
    <row r="75">
      <c r="A75">
        <f>INDEX(resultados!$A$2:$ZZ$3036, 69, MATCH($B$1, resultados!$A$1:$ZZ$1, 0))</f>
        <v/>
      </c>
      <c r="B75">
        <f>INDEX(resultados!$A$2:$ZZ$3036, 69, MATCH($B$2, resultados!$A$1:$ZZ$1, 0))</f>
        <v/>
      </c>
      <c r="C75">
        <f>INDEX(resultados!$A$2:$ZZ$3036, 69, MATCH($B$3, resultados!$A$1:$ZZ$1, 0))</f>
        <v/>
      </c>
    </row>
    <row r="76">
      <c r="A76">
        <f>INDEX(resultados!$A$2:$ZZ$3036, 70, MATCH($B$1, resultados!$A$1:$ZZ$1, 0))</f>
        <v/>
      </c>
      <c r="B76">
        <f>INDEX(resultados!$A$2:$ZZ$3036, 70, MATCH($B$2, resultados!$A$1:$ZZ$1, 0))</f>
        <v/>
      </c>
      <c r="C76">
        <f>INDEX(resultados!$A$2:$ZZ$3036, 70, MATCH($B$3, resultados!$A$1:$ZZ$1, 0))</f>
        <v/>
      </c>
    </row>
    <row r="77">
      <c r="A77">
        <f>INDEX(resultados!$A$2:$ZZ$3036, 71, MATCH($B$1, resultados!$A$1:$ZZ$1, 0))</f>
        <v/>
      </c>
      <c r="B77">
        <f>INDEX(resultados!$A$2:$ZZ$3036, 71, MATCH($B$2, resultados!$A$1:$ZZ$1, 0))</f>
        <v/>
      </c>
      <c r="C77">
        <f>INDEX(resultados!$A$2:$ZZ$3036, 71, MATCH($B$3, resultados!$A$1:$ZZ$1, 0))</f>
        <v/>
      </c>
    </row>
    <row r="78">
      <c r="A78">
        <f>INDEX(resultados!$A$2:$ZZ$3036, 72, MATCH($B$1, resultados!$A$1:$ZZ$1, 0))</f>
        <v/>
      </c>
      <c r="B78">
        <f>INDEX(resultados!$A$2:$ZZ$3036, 72, MATCH($B$2, resultados!$A$1:$ZZ$1, 0))</f>
        <v/>
      </c>
      <c r="C78">
        <f>INDEX(resultados!$A$2:$ZZ$3036, 72, MATCH($B$3, resultados!$A$1:$ZZ$1, 0))</f>
        <v/>
      </c>
    </row>
    <row r="79">
      <c r="A79">
        <f>INDEX(resultados!$A$2:$ZZ$3036, 73, MATCH($B$1, resultados!$A$1:$ZZ$1, 0))</f>
        <v/>
      </c>
      <c r="B79">
        <f>INDEX(resultados!$A$2:$ZZ$3036, 73, MATCH($B$2, resultados!$A$1:$ZZ$1, 0))</f>
        <v/>
      </c>
      <c r="C79">
        <f>INDEX(resultados!$A$2:$ZZ$3036, 73, MATCH($B$3, resultados!$A$1:$ZZ$1, 0))</f>
        <v/>
      </c>
    </row>
    <row r="80">
      <c r="A80">
        <f>INDEX(resultados!$A$2:$ZZ$3036, 74, MATCH($B$1, resultados!$A$1:$ZZ$1, 0))</f>
        <v/>
      </c>
      <c r="B80">
        <f>INDEX(resultados!$A$2:$ZZ$3036, 74, MATCH($B$2, resultados!$A$1:$ZZ$1, 0))</f>
        <v/>
      </c>
      <c r="C80">
        <f>INDEX(resultados!$A$2:$ZZ$3036, 74, MATCH($B$3, resultados!$A$1:$ZZ$1, 0))</f>
        <v/>
      </c>
    </row>
    <row r="81">
      <c r="A81">
        <f>INDEX(resultados!$A$2:$ZZ$3036, 75, MATCH($B$1, resultados!$A$1:$ZZ$1, 0))</f>
        <v/>
      </c>
      <c r="B81">
        <f>INDEX(resultados!$A$2:$ZZ$3036, 75, MATCH($B$2, resultados!$A$1:$ZZ$1, 0))</f>
        <v/>
      </c>
      <c r="C81">
        <f>INDEX(resultados!$A$2:$ZZ$3036, 75, MATCH($B$3, resultados!$A$1:$ZZ$1, 0))</f>
        <v/>
      </c>
    </row>
    <row r="82">
      <c r="A82">
        <f>INDEX(resultados!$A$2:$ZZ$3036, 76, MATCH($B$1, resultados!$A$1:$ZZ$1, 0))</f>
        <v/>
      </c>
      <c r="B82">
        <f>INDEX(resultados!$A$2:$ZZ$3036, 76, MATCH($B$2, resultados!$A$1:$ZZ$1, 0))</f>
        <v/>
      </c>
      <c r="C82">
        <f>INDEX(resultados!$A$2:$ZZ$3036, 76, MATCH($B$3, resultados!$A$1:$ZZ$1, 0))</f>
        <v/>
      </c>
    </row>
    <row r="83">
      <c r="A83">
        <f>INDEX(resultados!$A$2:$ZZ$3036, 77, MATCH($B$1, resultados!$A$1:$ZZ$1, 0))</f>
        <v/>
      </c>
      <c r="B83">
        <f>INDEX(resultados!$A$2:$ZZ$3036, 77, MATCH($B$2, resultados!$A$1:$ZZ$1, 0))</f>
        <v/>
      </c>
      <c r="C83">
        <f>INDEX(resultados!$A$2:$ZZ$3036, 77, MATCH($B$3, resultados!$A$1:$ZZ$1, 0))</f>
        <v/>
      </c>
    </row>
    <row r="84">
      <c r="A84">
        <f>INDEX(resultados!$A$2:$ZZ$3036, 78, MATCH($B$1, resultados!$A$1:$ZZ$1, 0))</f>
        <v/>
      </c>
      <c r="B84">
        <f>INDEX(resultados!$A$2:$ZZ$3036, 78, MATCH($B$2, resultados!$A$1:$ZZ$1, 0))</f>
        <v/>
      </c>
      <c r="C84">
        <f>INDEX(resultados!$A$2:$ZZ$3036, 78, MATCH($B$3, resultados!$A$1:$ZZ$1, 0))</f>
        <v/>
      </c>
    </row>
    <row r="85">
      <c r="A85">
        <f>INDEX(resultados!$A$2:$ZZ$3036, 79, MATCH($B$1, resultados!$A$1:$ZZ$1, 0))</f>
        <v/>
      </c>
      <c r="B85">
        <f>INDEX(resultados!$A$2:$ZZ$3036, 79, MATCH($B$2, resultados!$A$1:$ZZ$1, 0))</f>
        <v/>
      </c>
      <c r="C85">
        <f>INDEX(resultados!$A$2:$ZZ$3036, 79, MATCH($B$3, resultados!$A$1:$ZZ$1, 0))</f>
        <v/>
      </c>
    </row>
    <row r="86">
      <c r="A86">
        <f>INDEX(resultados!$A$2:$ZZ$3036, 80, MATCH($B$1, resultados!$A$1:$ZZ$1, 0))</f>
        <v/>
      </c>
      <c r="B86">
        <f>INDEX(resultados!$A$2:$ZZ$3036, 80, MATCH($B$2, resultados!$A$1:$ZZ$1, 0))</f>
        <v/>
      </c>
      <c r="C86">
        <f>INDEX(resultados!$A$2:$ZZ$3036, 80, MATCH($B$3, resultados!$A$1:$ZZ$1, 0))</f>
        <v/>
      </c>
    </row>
    <row r="87">
      <c r="A87">
        <f>INDEX(resultados!$A$2:$ZZ$3036, 81, MATCH($B$1, resultados!$A$1:$ZZ$1, 0))</f>
        <v/>
      </c>
      <c r="B87">
        <f>INDEX(resultados!$A$2:$ZZ$3036, 81, MATCH($B$2, resultados!$A$1:$ZZ$1, 0))</f>
        <v/>
      </c>
      <c r="C87">
        <f>INDEX(resultados!$A$2:$ZZ$3036, 81, MATCH($B$3, resultados!$A$1:$ZZ$1, 0))</f>
        <v/>
      </c>
    </row>
    <row r="88">
      <c r="A88">
        <f>INDEX(resultados!$A$2:$ZZ$3036, 82, MATCH($B$1, resultados!$A$1:$ZZ$1, 0))</f>
        <v/>
      </c>
      <c r="B88">
        <f>INDEX(resultados!$A$2:$ZZ$3036, 82, MATCH($B$2, resultados!$A$1:$ZZ$1, 0))</f>
        <v/>
      </c>
      <c r="C88">
        <f>INDEX(resultados!$A$2:$ZZ$3036, 82, MATCH($B$3, resultados!$A$1:$ZZ$1, 0))</f>
        <v/>
      </c>
    </row>
    <row r="89">
      <c r="A89">
        <f>INDEX(resultados!$A$2:$ZZ$3036, 83, MATCH($B$1, resultados!$A$1:$ZZ$1, 0))</f>
        <v/>
      </c>
      <c r="B89">
        <f>INDEX(resultados!$A$2:$ZZ$3036, 83, MATCH($B$2, resultados!$A$1:$ZZ$1, 0))</f>
        <v/>
      </c>
      <c r="C89">
        <f>INDEX(resultados!$A$2:$ZZ$3036, 83, MATCH($B$3, resultados!$A$1:$ZZ$1, 0))</f>
        <v/>
      </c>
    </row>
    <row r="90">
      <c r="A90">
        <f>INDEX(resultados!$A$2:$ZZ$3036, 84, MATCH($B$1, resultados!$A$1:$ZZ$1, 0))</f>
        <v/>
      </c>
      <c r="B90">
        <f>INDEX(resultados!$A$2:$ZZ$3036, 84, MATCH($B$2, resultados!$A$1:$ZZ$1, 0))</f>
        <v/>
      </c>
      <c r="C90">
        <f>INDEX(resultados!$A$2:$ZZ$3036, 84, MATCH($B$3, resultados!$A$1:$ZZ$1, 0))</f>
        <v/>
      </c>
    </row>
    <row r="91">
      <c r="A91">
        <f>INDEX(resultados!$A$2:$ZZ$3036, 85, MATCH($B$1, resultados!$A$1:$ZZ$1, 0))</f>
        <v/>
      </c>
      <c r="B91">
        <f>INDEX(resultados!$A$2:$ZZ$3036, 85, MATCH($B$2, resultados!$A$1:$ZZ$1, 0))</f>
        <v/>
      </c>
      <c r="C91">
        <f>INDEX(resultados!$A$2:$ZZ$3036, 85, MATCH($B$3, resultados!$A$1:$ZZ$1, 0))</f>
        <v/>
      </c>
    </row>
    <row r="92">
      <c r="A92">
        <f>INDEX(resultados!$A$2:$ZZ$3036, 86, MATCH($B$1, resultados!$A$1:$ZZ$1, 0))</f>
        <v/>
      </c>
      <c r="B92">
        <f>INDEX(resultados!$A$2:$ZZ$3036, 86, MATCH($B$2, resultados!$A$1:$ZZ$1, 0))</f>
        <v/>
      </c>
      <c r="C92">
        <f>INDEX(resultados!$A$2:$ZZ$3036, 86, MATCH($B$3, resultados!$A$1:$ZZ$1, 0))</f>
        <v/>
      </c>
    </row>
    <row r="93">
      <c r="A93">
        <f>INDEX(resultados!$A$2:$ZZ$3036, 87, MATCH($B$1, resultados!$A$1:$ZZ$1, 0))</f>
        <v/>
      </c>
      <c r="B93">
        <f>INDEX(resultados!$A$2:$ZZ$3036, 87, MATCH($B$2, resultados!$A$1:$ZZ$1, 0))</f>
        <v/>
      </c>
      <c r="C93">
        <f>INDEX(resultados!$A$2:$ZZ$3036, 87, MATCH($B$3, resultados!$A$1:$ZZ$1, 0))</f>
        <v/>
      </c>
    </row>
    <row r="94">
      <c r="A94">
        <f>INDEX(resultados!$A$2:$ZZ$3036, 88, MATCH($B$1, resultados!$A$1:$ZZ$1, 0))</f>
        <v/>
      </c>
      <c r="B94">
        <f>INDEX(resultados!$A$2:$ZZ$3036, 88, MATCH($B$2, resultados!$A$1:$ZZ$1, 0))</f>
        <v/>
      </c>
      <c r="C94">
        <f>INDEX(resultados!$A$2:$ZZ$3036, 88, MATCH($B$3, resultados!$A$1:$ZZ$1, 0))</f>
        <v/>
      </c>
    </row>
    <row r="95">
      <c r="A95">
        <f>INDEX(resultados!$A$2:$ZZ$3036, 89, MATCH($B$1, resultados!$A$1:$ZZ$1, 0))</f>
        <v/>
      </c>
      <c r="B95">
        <f>INDEX(resultados!$A$2:$ZZ$3036, 89, MATCH($B$2, resultados!$A$1:$ZZ$1, 0))</f>
        <v/>
      </c>
      <c r="C95">
        <f>INDEX(resultados!$A$2:$ZZ$3036, 89, MATCH($B$3, resultados!$A$1:$ZZ$1, 0))</f>
        <v/>
      </c>
    </row>
    <row r="96">
      <c r="A96">
        <f>INDEX(resultados!$A$2:$ZZ$3036, 90, MATCH($B$1, resultados!$A$1:$ZZ$1, 0))</f>
        <v/>
      </c>
      <c r="B96">
        <f>INDEX(resultados!$A$2:$ZZ$3036, 90, MATCH($B$2, resultados!$A$1:$ZZ$1, 0))</f>
        <v/>
      </c>
      <c r="C96">
        <f>INDEX(resultados!$A$2:$ZZ$3036, 90, MATCH($B$3, resultados!$A$1:$ZZ$1, 0))</f>
        <v/>
      </c>
    </row>
    <row r="97">
      <c r="A97">
        <f>INDEX(resultados!$A$2:$ZZ$3036, 91, MATCH($B$1, resultados!$A$1:$ZZ$1, 0))</f>
        <v/>
      </c>
      <c r="B97">
        <f>INDEX(resultados!$A$2:$ZZ$3036, 91, MATCH($B$2, resultados!$A$1:$ZZ$1, 0))</f>
        <v/>
      </c>
      <c r="C97">
        <f>INDEX(resultados!$A$2:$ZZ$3036, 91, MATCH($B$3, resultados!$A$1:$ZZ$1, 0))</f>
        <v/>
      </c>
    </row>
    <row r="98">
      <c r="A98">
        <f>INDEX(resultados!$A$2:$ZZ$3036, 92, MATCH($B$1, resultados!$A$1:$ZZ$1, 0))</f>
        <v/>
      </c>
      <c r="B98">
        <f>INDEX(resultados!$A$2:$ZZ$3036, 92, MATCH($B$2, resultados!$A$1:$ZZ$1, 0))</f>
        <v/>
      </c>
      <c r="C98">
        <f>INDEX(resultados!$A$2:$ZZ$3036, 92, MATCH($B$3, resultados!$A$1:$ZZ$1, 0))</f>
        <v/>
      </c>
    </row>
    <row r="99">
      <c r="A99">
        <f>INDEX(resultados!$A$2:$ZZ$3036, 93, MATCH($B$1, resultados!$A$1:$ZZ$1, 0))</f>
        <v/>
      </c>
      <c r="B99">
        <f>INDEX(resultados!$A$2:$ZZ$3036, 93, MATCH($B$2, resultados!$A$1:$ZZ$1, 0))</f>
        <v/>
      </c>
      <c r="C99">
        <f>INDEX(resultados!$A$2:$ZZ$3036, 93, MATCH($B$3, resultados!$A$1:$ZZ$1, 0))</f>
        <v/>
      </c>
    </row>
    <row r="100">
      <c r="A100">
        <f>INDEX(resultados!$A$2:$ZZ$3036, 94, MATCH($B$1, resultados!$A$1:$ZZ$1, 0))</f>
        <v/>
      </c>
      <c r="B100">
        <f>INDEX(resultados!$A$2:$ZZ$3036, 94, MATCH($B$2, resultados!$A$1:$ZZ$1, 0))</f>
        <v/>
      </c>
      <c r="C100">
        <f>INDEX(resultados!$A$2:$ZZ$3036, 94, MATCH($B$3, resultados!$A$1:$ZZ$1, 0))</f>
        <v/>
      </c>
    </row>
    <row r="101">
      <c r="A101">
        <f>INDEX(resultados!$A$2:$ZZ$3036, 95, MATCH($B$1, resultados!$A$1:$ZZ$1, 0))</f>
        <v/>
      </c>
      <c r="B101">
        <f>INDEX(resultados!$A$2:$ZZ$3036, 95, MATCH($B$2, resultados!$A$1:$ZZ$1, 0))</f>
        <v/>
      </c>
      <c r="C101">
        <f>INDEX(resultados!$A$2:$ZZ$3036, 95, MATCH($B$3, resultados!$A$1:$ZZ$1, 0))</f>
        <v/>
      </c>
    </row>
    <row r="102">
      <c r="A102">
        <f>INDEX(resultados!$A$2:$ZZ$3036, 96, MATCH($B$1, resultados!$A$1:$ZZ$1, 0))</f>
        <v/>
      </c>
      <c r="B102">
        <f>INDEX(resultados!$A$2:$ZZ$3036, 96, MATCH($B$2, resultados!$A$1:$ZZ$1, 0))</f>
        <v/>
      </c>
      <c r="C102">
        <f>INDEX(resultados!$A$2:$ZZ$3036, 96, MATCH($B$3, resultados!$A$1:$ZZ$1, 0))</f>
        <v/>
      </c>
    </row>
    <row r="103">
      <c r="A103">
        <f>INDEX(resultados!$A$2:$ZZ$3036, 97, MATCH($B$1, resultados!$A$1:$ZZ$1, 0))</f>
        <v/>
      </c>
      <c r="B103">
        <f>INDEX(resultados!$A$2:$ZZ$3036, 97, MATCH($B$2, resultados!$A$1:$ZZ$1, 0))</f>
        <v/>
      </c>
      <c r="C103">
        <f>INDEX(resultados!$A$2:$ZZ$3036, 97, MATCH($B$3, resultados!$A$1:$ZZ$1, 0))</f>
        <v/>
      </c>
    </row>
    <row r="104">
      <c r="A104">
        <f>INDEX(resultados!$A$2:$ZZ$3036, 98, MATCH($B$1, resultados!$A$1:$ZZ$1, 0))</f>
        <v/>
      </c>
      <c r="B104">
        <f>INDEX(resultados!$A$2:$ZZ$3036, 98, MATCH($B$2, resultados!$A$1:$ZZ$1, 0))</f>
        <v/>
      </c>
      <c r="C104">
        <f>INDEX(resultados!$A$2:$ZZ$3036, 98, MATCH($B$3, resultados!$A$1:$ZZ$1, 0))</f>
        <v/>
      </c>
    </row>
    <row r="105">
      <c r="A105">
        <f>INDEX(resultados!$A$2:$ZZ$3036, 99, MATCH($B$1, resultados!$A$1:$ZZ$1, 0))</f>
        <v/>
      </c>
      <c r="B105">
        <f>INDEX(resultados!$A$2:$ZZ$3036, 99, MATCH($B$2, resultados!$A$1:$ZZ$1, 0))</f>
        <v/>
      </c>
      <c r="C105">
        <f>INDEX(resultados!$A$2:$ZZ$3036, 99, MATCH($B$3, resultados!$A$1:$ZZ$1, 0))</f>
        <v/>
      </c>
    </row>
    <row r="106">
      <c r="A106">
        <f>INDEX(resultados!$A$2:$ZZ$3036, 100, MATCH($B$1, resultados!$A$1:$ZZ$1, 0))</f>
        <v/>
      </c>
      <c r="B106">
        <f>INDEX(resultados!$A$2:$ZZ$3036, 100, MATCH($B$2, resultados!$A$1:$ZZ$1, 0))</f>
        <v/>
      </c>
      <c r="C106">
        <f>INDEX(resultados!$A$2:$ZZ$3036, 100, MATCH($B$3, resultados!$A$1:$ZZ$1, 0))</f>
        <v/>
      </c>
    </row>
    <row r="107">
      <c r="A107">
        <f>INDEX(resultados!$A$2:$ZZ$3036, 101, MATCH($B$1, resultados!$A$1:$ZZ$1, 0))</f>
        <v/>
      </c>
      <c r="B107">
        <f>INDEX(resultados!$A$2:$ZZ$3036, 101, MATCH($B$2, resultados!$A$1:$ZZ$1, 0))</f>
        <v/>
      </c>
      <c r="C107">
        <f>INDEX(resultados!$A$2:$ZZ$3036, 101, MATCH($B$3, resultados!$A$1:$ZZ$1, 0))</f>
        <v/>
      </c>
    </row>
    <row r="108">
      <c r="A108">
        <f>INDEX(resultados!$A$2:$ZZ$3036, 102, MATCH($B$1, resultados!$A$1:$ZZ$1, 0))</f>
        <v/>
      </c>
      <c r="B108">
        <f>INDEX(resultados!$A$2:$ZZ$3036, 102, MATCH($B$2, resultados!$A$1:$ZZ$1, 0))</f>
        <v/>
      </c>
      <c r="C108">
        <f>INDEX(resultados!$A$2:$ZZ$3036, 102, MATCH($B$3, resultados!$A$1:$ZZ$1, 0))</f>
        <v/>
      </c>
    </row>
    <row r="109">
      <c r="A109">
        <f>INDEX(resultados!$A$2:$ZZ$3036, 103, MATCH($B$1, resultados!$A$1:$ZZ$1, 0))</f>
        <v/>
      </c>
      <c r="B109">
        <f>INDEX(resultados!$A$2:$ZZ$3036, 103, MATCH($B$2, resultados!$A$1:$ZZ$1, 0))</f>
        <v/>
      </c>
      <c r="C109">
        <f>INDEX(resultados!$A$2:$ZZ$3036, 103, MATCH($B$3, resultados!$A$1:$ZZ$1, 0))</f>
        <v/>
      </c>
    </row>
    <row r="110">
      <c r="A110">
        <f>INDEX(resultados!$A$2:$ZZ$3036, 104, MATCH($B$1, resultados!$A$1:$ZZ$1, 0))</f>
        <v/>
      </c>
      <c r="B110">
        <f>INDEX(resultados!$A$2:$ZZ$3036, 104, MATCH($B$2, resultados!$A$1:$ZZ$1, 0))</f>
        <v/>
      </c>
      <c r="C110">
        <f>INDEX(resultados!$A$2:$ZZ$3036, 104, MATCH($B$3, resultados!$A$1:$ZZ$1, 0))</f>
        <v/>
      </c>
    </row>
    <row r="111">
      <c r="A111">
        <f>INDEX(resultados!$A$2:$ZZ$3036, 105, MATCH($B$1, resultados!$A$1:$ZZ$1, 0))</f>
        <v/>
      </c>
      <c r="B111">
        <f>INDEX(resultados!$A$2:$ZZ$3036, 105, MATCH($B$2, resultados!$A$1:$ZZ$1, 0))</f>
        <v/>
      </c>
      <c r="C111">
        <f>INDEX(resultados!$A$2:$ZZ$3036, 105, MATCH($B$3, resultados!$A$1:$ZZ$1, 0))</f>
        <v/>
      </c>
    </row>
    <row r="112">
      <c r="A112">
        <f>INDEX(resultados!$A$2:$ZZ$3036, 106, MATCH($B$1, resultados!$A$1:$ZZ$1, 0))</f>
        <v/>
      </c>
      <c r="B112">
        <f>INDEX(resultados!$A$2:$ZZ$3036, 106, MATCH($B$2, resultados!$A$1:$ZZ$1, 0))</f>
        <v/>
      </c>
      <c r="C112">
        <f>INDEX(resultados!$A$2:$ZZ$3036, 106, MATCH($B$3, resultados!$A$1:$ZZ$1, 0))</f>
        <v/>
      </c>
    </row>
    <row r="113">
      <c r="A113">
        <f>INDEX(resultados!$A$2:$ZZ$3036, 107, MATCH($B$1, resultados!$A$1:$ZZ$1, 0))</f>
        <v/>
      </c>
      <c r="B113">
        <f>INDEX(resultados!$A$2:$ZZ$3036, 107, MATCH($B$2, resultados!$A$1:$ZZ$1, 0))</f>
        <v/>
      </c>
      <c r="C113">
        <f>INDEX(resultados!$A$2:$ZZ$3036, 107, MATCH($B$3, resultados!$A$1:$ZZ$1, 0))</f>
        <v/>
      </c>
    </row>
    <row r="114">
      <c r="A114">
        <f>INDEX(resultados!$A$2:$ZZ$3036, 108, MATCH($B$1, resultados!$A$1:$ZZ$1, 0))</f>
        <v/>
      </c>
      <c r="B114">
        <f>INDEX(resultados!$A$2:$ZZ$3036, 108, MATCH($B$2, resultados!$A$1:$ZZ$1, 0))</f>
        <v/>
      </c>
      <c r="C114">
        <f>INDEX(resultados!$A$2:$ZZ$3036, 108, MATCH($B$3, resultados!$A$1:$ZZ$1, 0))</f>
        <v/>
      </c>
    </row>
    <row r="115">
      <c r="A115">
        <f>INDEX(resultados!$A$2:$ZZ$3036, 109, MATCH($B$1, resultados!$A$1:$ZZ$1, 0))</f>
        <v/>
      </c>
      <c r="B115">
        <f>INDEX(resultados!$A$2:$ZZ$3036, 109, MATCH($B$2, resultados!$A$1:$ZZ$1, 0))</f>
        <v/>
      </c>
      <c r="C115">
        <f>INDEX(resultados!$A$2:$ZZ$3036, 109, MATCH($B$3, resultados!$A$1:$ZZ$1, 0))</f>
        <v/>
      </c>
    </row>
    <row r="116">
      <c r="A116">
        <f>INDEX(resultados!$A$2:$ZZ$3036, 110, MATCH($B$1, resultados!$A$1:$ZZ$1, 0))</f>
        <v/>
      </c>
      <c r="B116">
        <f>INDEX(resultados!$A$2:$ZZ$3036, 110, MATCH($B$2, resultados!$A$1:$ZZ$1, 0))</f>
        <v/>
      </c>
      <c r="C116">
        <f>INDEX(resultados!$A$2:$ZZ$3036, 110, MATCH($B$3, resultados!$A$1:$ZZ$1, 0))</f>
        <v/>
      </c>
    </row>
    <row r="117">
      <c r="A117">
        <f>INDEX(resultados!$A$2:$ZZ$3036, 111, MATCH($B$1, resultados!$A$1:$ZZ$1, 0))</f>
        <v/>
      </c>
      <c r="B117">
        <f>INDEX(resultados!$A$2:$ZZ$3036, 111, MATCH($B$2, resultados!$A$1:$ZZ$1, 0))</f>
        <v/>
      </c>
      <c r="C117">
        <f>INDEX(resultados!$A$2:$ZZ$3036, 111, MATCH($B$3, resultados!$A$1:$ZZ$1, 0))</f>
        <v/>
      </c>
    </row>
    <row r="118">
      <c r="A118">
        <f>INDEX(resultados!$A$2:$ZZ$3036, 112, MATCH($B$1, resultados!$A$1:$ZZ$1, 0))</f>
        <v/>
      </c>
      <c r="B118">
        <f>INDEX(resultados!$A$2:$ZZ$3036, 112, MATCH($B$2, resultados!$A$1:$ZZ$1, 0))</f>
        <v/>
      </c>
      <c r="C118">
        <f>INDEX(resultados!$A$2:$ZZ$3036, 112, MATCH($B$3, resultados!$A$1:$ZZ$1, 0))</f>
        <v/>
      </c>
    </row>
    <row r="119">
      <c r="A119">
        <f>INDEX(resultados!$A$2:$ZZ$3036, 113, MATCH($B$1, resultados!$A$1:$ZZ$1, 0))</f>
        <v/>
      </c>
      <c r="B119">
        <f>INDEX(resultados!$A$2:$ZZ$3036, 113, MATCH($B$2, resultados!$A$1:$ZZ$1, 0))</f>
        <v/>
      </c>
      <c r="C119">
        <f>INDEX(resultados!$A$2:$ZZ$3036, 113, MATCH($B$3, resultados!$A$1:$ZZ$1, 0))</f>
        <v/>
      </c>
    </row>
    <row r="120">
      <c r="A120">
        <f>INDEX(resultados!$A$2:$ZZ$3036, 114, MATCH($B$1, resultados!$A$1:$ZZ$1, 0))</f>
        <v/>
      </c>
      <c r="B120">
        <f>INDEX(resultados!$A$2:$ZZ$3036, 114, MATCH($B$2, resultados!$A$1:$ZZ$1, 0))</f>
        <v/>
      </c>
      <c r="C120">
        <f>INDEX(resultados!$A$2:$ZZ$3036, 114, MATCH($B$3, resultados!$A$1:$ZZ$1, 0))</f>
        <v/>
      </c>
    </row>
    <row r="121">
      <c r="A121">
        <f>INDEX(resultados!$A$2:$ZZ$3036, 115, MATCH($B$1, resultados!$A$1:$ZZ$1, 0))</f>
        <v/>
      </c>
      <c r="B121">
        <f>INDEX(resultados!$A$2:$ZZ$3036, 115, MATCH($B$2, resultados!$A$1:$ZZ$1, 0))</f>
        <v/>
      </c>
      <c r="C121">
        <f>INDEX(resultados!$A$2:$ZZ$3036, 115, MATCH($B$3, resultados!$A$1:$ZZ$1, 0))</f>
        <v/>
      </c>
    </row>
    <row r="122">
      <c r="A122">
        <f>INDEX(resultados!$A$2:$ZZ$3036, 116, MATCH($B$1, resultados!$A$1:$ZZ$1, 0))</f>
        <v/>
      </c>
      <c r="B122">
        <f>INDEX(resultados!$A$2:$ZZ$3036, 116, MATCH($B$2, resultados!$A$1:$ZZ$1, 0))</f>
        <v/>
      </c>
      <c r="C122">
        <f>INDEX(resultados!$A$2:$ZZ$3036, 116, MATCH($B$3, resultados!$A$1:$ZZ$1, 0))</f>
        <v/>
      </c>
    </row>
    <row r="123">
      <c r="A123">
        <f>INDEX(resultados!$A$2:$ZZ$3036, 117, MATCH($B$1, resultados!$A$1:$ZZ$1, 0))</f>
        <v/>
      </c>
      <c r="B123">
        <f>INDEX(resultados!$A$2:$ZZ$3036, 117, MATCH($B$2, resultados!$A$1:$ZZ$1, 0))</f>
        <v/>
      </c>
      <c r="C123">
        <f>INDEX(resultados!$A$2:$ZZ$3036, 117, MATCH($B$3, resultados!$A$1:$ZZ$1, 0))</f>
        <v/>
      </c>
    </row>
    <row r="124">
      <c r="A124">
        <f>INDEX(resultados!$A$2:$ZZ$3036, 118, MATCH($B$1, resultados!$A$1:$ZZ$1, 0))</f>
        <v/>
      </c>
      <c r="B124">
        <f>INDEX(resultados!$A$2:$ZZ$3036, 118, MATCH($B$2, resultados!$A$1:$ZZ$1, 0))</f>
        <v/>
      </c>
      <c r="C124">
        <f>INDEX(resultados!$A$2:$ZZ$3036, 118, MATCH($B$3, resultados!$A$1:$ZZ$1, 0))</f>
        <v/>
      </c>
    </row>
    <row r="125">
      <c r="A125">
        <f>INDEX(resultados!$A$2:$ZZ$3036, 119, MATCH($B$1, resultados!$A$1:$ZZ$1, 0))</f>
        <v/>
      </c>
      <c r="B125">
        <f>INDEX(resultados!$A$2:$ZZ$3036, 119, MATCH($B$2, resultados!$A$1:$ZZ$1, 0))</f>
        <v/>
      </c>
      <c r="C125">
        <f>INDEX(resultados!$A$2:$ZZ$3036, 119, MATCH($B$3, resultados!$A$1:$ZZ$1, 0))</f>
        <v/>
      </c>
    </row>
    <row r="126">
      <c r="A126">
        <f>INDEX(resultados!$A$2:$ZZ$3036, 120, MATCH($B$1, resultados!$A$1:$ZZ$1, 0))</f>
        <v/>
      </c>
      <c r="B126">
        <f>INDEX(resultados!$A$2:$ZZ$3036, 120, MATCH($B$2, resultados!$A$1:$ZZ$1, 0))</f>
        <v/>
      </c>
      <c r="C126">
        <f>INDEX(resultados!$A$2:$ZZ$3036, 120, MATCH($B$3, resultados!$A$1:$ZZ$1, 0))</f>
        <v/>
      </c>
    </row>
    <row r="127">
      <c r="A127">
        <f>INDEX(resultados!$A$2:$ZZ$3036, 121, MATCH($B$1, resultados!$A$1:$ZZ$1, 0))</f>
        <v/>
      </c>
      <c r="B127">
        <f>INDEX(resultados!$A$2:$ZZ$3036, 121, MATCH($B$2, resultados!$A$1:$ZZ$1, 0))</f>
        <v/>
      </c>
      <c r="C127">
        <f>INDEX(resultados!$A$2:$ZZ$3036, 121, MATCH($B$3, resultados!$A$1:$ZZ$1, 0))</f>
        <v/>
      </c>
    </row>
    <row r="128">
      <c r="A128">
        <f>INDEX(resultados!$A$2:$ZZ$3036, 122, MATCH($B$1, resultados!$A$1:$ZZ$1, 0))</f>
        <v/>
      </c>
      <c r="B128">
        <f>INDEX(resultados!$A$2:$ZZ$3036, 122, MATCH($B$2, resultados!$A$1:$ZZ$1, 0))</f>
        <v/>
      </c>
      <c r="C128">
        <f>INDEX(resultados!$A$2:$ZZ$3036, 122, MATCH($B$3, resultados!$A$1:$ZZ$1, 0))</f>
        <v/>
      </c>
    </row>
    <row r="129">
      <c r="A129">
        <f>INDEX(resultados!$A$2:$ZZ$3036, 123, MATCH($B$1, resultados!$A$1:$ZZ$1, 0))</f>
        <v/>
      </c>
      <c r="B129">
        <f>INDEX(resultados!$A$2:$ZZ$3036, 123, MATCH($B$2, resultados!$A$1:$ZZ$1, 0))</f>
        <v/>
      </c>
      <c r="C129">
        <f>INDEX(resultados!$A$2:$ZZ$3036, 123, MATCH($B$3, resultados!$A$1:$ZZ$1, 0))</f>
        <v/>
      </c>
    </row>
    <row r="130">
      <c r="A130">
        <f>INDEX(resultados!$A$2:$ZZ$3036, 124, MATCH($B$1, resultados!$A$1:$ZZ$1, 0))</f>
        <v/>
      </c>
      <c r="B130">
        <f>INDEX(resultados!$A$2:$ZZ$3036, 124, MATCH($B$2, resultados!$A$1:$ZZ$1, 0))</f>
        <v/>
      </c>
      <c r="C130">
        <f>INDEX(resultados!$A$2:$ZZ$3036, 124, MATCH($B$3, resultados!$A$1:$ZZ$1, 0))</f>
        <v/>
      </c>
    </row>
    <row r="131">
      <c r="A131">
        <f>INDEX(resultados!$A$2:$ZZ$3036, 125, MATCH($B$1, resultados!$A$1:$ZZ$1, 0))</f>
        <v/>
      </c>
      <c r="B131">
        <f>INDEX(resultados!$A$2:$ZZ$3036, 125, MATCH($B$2, resultados!$A$1:$ZZ$1, 0))</f>
        <v/>
      </c>
      <c r="C131">
        <f>INDEX(resultados!$A$2:$ZZ$3036, 125, MATCH($B$3, resultados!$A$1:$ZZ$1, 0))</f>
        <v/>
      </c>
    </row>
    <row r="132">
      <c r="A132">
        <f>INDEX(resultados!$A$2:$ZZ$3036, 126, MATCH($B$1, resultados!$A$1:$ZZ$1, 0))</f>
        <v/>
      </c>
      <c r="B132">
        <f>INDEX(resultados!$A$2:$ZZ$3036, 126, MATCH($B$2, resultados!$A$1:$ZZ$1, 0))</f>
        <v/>
      </c>
      <c r="C132">
        <f>INDEX(resultados!$A$2:$ZZ$3036, 126, MATCH($B$3, resultados!$A$1:$ZZ$1, 0))</f>
        <v/>
      </c>
    </row>
    <row r="133">
      <c r="A133">
        <f>INDEX(resultados!$A$2:$ZZ$3036, 127, MATCH($B$1, resultados!$A$1:$ZZ$1, 0))</f>
        <v/>
      </c>
      <c r="B133">
        <f>INDEX(resultados!$A$2:$ZZ$3036, 127, MATCH($B$2, resultados!$A$1:$ZZ$1, 0))</f>
        <v/>
      </c>
      <c r="C133">
        <f>INDEX(resultados!$A$2:$ZZ$3036, 127, MATCH($B$3, resultados!$A$1:$ZZ$1, 0))</f>
        <v/>
      </c>
    </row>
    <row r="134">
      <c r="A134">
        <f>INDEX(resultados!$A$2:$ZZ$3036, 128, MATCH($B$1, resultados!$A$1:$ZZ$1, 0))</f>
        <v/>
      </c>
      <c r="B134">
        <f>INDEX(resultados!$A$2:$ZZ$3036, 128, MATCH($B$2, resultados!$A$1:$ZZ$1, 0))</f>
        <v/>
      </c>
      <c r="C134">
        <f>INDEX(resultados!$A$2:$ZZ$3036, 128, MATCH($B$3, resultados!$A$1:$ZZ$1, 0))</f>
        <v/>
      </c>
    </row>
    <row r="135">
      <c r="A135">
        <f>INDEX(resultados!$A$2:$ZZ$3036, 129, MATCH($B$1, resultados!$A$1:$ZZ$1, 0))</f>
        <v/>
      </c>
      <c r="B135">
        <f>INDEX(resultados!$A$2:$ZZ$3036, 129, MATCH($B$2, resultados!$A$1:$ZZ$1, 0))</f>
        <v/>
      </c>
      <c r="C135">
        <f>INDEX(resultados!$A$2:$ZZ$3036, 129, MATCH($B$3, resultados!$A$1:$ZZ$1, 0))</f>
        <v/>
      </c>
    </row>
    <row r="136">
      <c r="A136">
        <f>INDEX(resultados!$A$2:$ZZ$3036, 130, MATCH($B$1, resultados!$A$1:$ZZ$1, 0))</f>
        <v/>
      </c>
      <c r="B136">
        <f>INDEX(resultados!$A$2:$ZZ$3036, 130, MATCH($B$2, resultados!$A$1:$ZZ$1, 0))</f>
        <v/>
      </c>
      <c r="C136">
        <f>INDEX(resultados!$A$2:$ZZ$3036, 130, MATCH($B$3, resultados!$A$1:$ZZ$1, 0))</f>
        <v/>
      </c>
    </row>
    <row r="137">
      <c r="A137">
        <f>INDEX(resultados!$A$2:$ZZ$3036, 131, MATCH($B$1, resultados!$A$1:$ZZ$1, 0))</f>
        <v/>
      </c>
      <c r="B137">
        <f>INDEX(resultados!$A$2:$ZZ$3036, 131, MATCH($B$2, resultados!$A$1:$ZZ$1, 0))</f>
        <v/>
      </c>
      <c r="C137">
        <f>INDEX(resultados!$A$2:$ZZ$3036, 131, MATCH($B$3, resultados!$A$1:$ZZ$1, 0))</f>
        <v/>
      </c>
    </row>
    <row r="138">
      <c r="A138">
        <f>INDEX(resultados!$A$2:$ZZ$3036, 132, MATCH($B$1, resultados!$A$1:$ZZ$1, 0))</f>
        <v/>
      </c>
      <c r="B138">
        <f>INDEX(resultados!$A$2:$ZZ$3036, 132, MATCH($B$2, resultados!$A$1:$ZZ$1, 0))</f>
        <v/>
      </c>
      <c r="C138">
        <f>INDEX(resultados!$A$2:$ZZ$3036, 132, MATCH($B$3, resultados!$A$1:$ZZ$1, 0))</f>
        <v/>
      </c>
    </row>
    <row r="139">
      <c r="A139">
        <f>INDEX(resultados!$A$2:$ZZ$3036, 133, MATCH($B$1, resultados!$A$1:$ZZ$1, 0))</f>
        <v/>
      </c>
      <c r="B139">
        <f>INDEX(resultados!$A$2:$ZZ$3036, 133, MATCH($B$2, resultados!$A$1:$ZZ$1, 0))</f>
        <v/>
      </c>
      <c r="C139">
        <f>INDEX(resultados!$A$2:$ZZ$3036, 133, MATCH($B$3, resultados!$A$1:$ZZ$1, 0))</f>
        <v/>
      </c>
    </row>
    <row r="140">
      <c r="A140">
        <f>INDEX(resultados!$A$2:$ZZ$3036, 134, MATCH($B$1, resultados!$A$1:$ZZ$1, 0))</f>
        <v/>
      </c>
      <c r="B140">
        <f>INDEX(resultados!$A$2:$ZZ$3036, 134, MATCH($B$2, resultados!$A$1:$ZZ$1, 0))</f>
        <v/>
      </c>
      <c r="C140">
        <f>INDEX(resultados!$A$2:$ZZ$3036, 134, MATCH($B$3, resultados!$A$1:$ZZ$1, 0))</f>
        <v/>
      </c>
    </row>
    <row r="141">
      <c r="A141">
        <f>INDEX(resultados!$A$2:$ZZ$3036, 135, MATCH($B$1, resultados!$A$1:$ZZ$1, 0))</f>
        <v/>
      </c>
      <c r="B141">
        <f>INDEX(resultados!$A$2:$ZZ$3036, 135, MATCH($B$2, resultados!$A$1:$ZZ$1, 0))</f>
        <v/>
      </c>
      <c r="C141">
        <f>INDEX(resultados!$A$2:$ZZ$3036, 135, MATCH($B$3, resultados!$A$1:$ZZ$1, 0))</f>
        <v/>
      </c>
    </row>
    <row r="142">
      <c r="A142">
        <f>INDEX(resultados!$A$2:$ZZ$3036, 136, MATCH($B$1, resultados!$A$1:$ZZ$1, 0))</f>
        <v/>
      </c>
      <c r="B142">
        <f>INDEX(resultados!$A$2:$ZZ$3036, 136, MATCH($B$2, resultados!$A$1:$ZZ$1, 0))</f>
        <v/>
      </c>
      <c r="C142">
        <f>INDEX(resultados!$A$2:$ZZ$3036, 136, MATCH($B$3, resultados!$A$1:$ZZ$1, 0))</f>
        <v/>
      </c>
    </row>
    <row r="143">
      <c r="A143">
        <f>INDEX(resultados!$A$2:$ZZ$3036, 137, MATCH($B$1, resultados!$A$1:$ZZ$1, 0))</f>
        <v/>
      </c>
      <c r="B143">
        <f>INDEX(resultados!$A$2:$ZZ$3036, 137, MATCH($B$2, resultados!$A$1:$ZZ$1, 0))</f>
        <v/>
      </c>
      <c r="C143">
        <f>INDEX(resultados!$A$2:$ZZ$3036, 137, MATCH($B$3, resultados!$A$1:$ZZ$1, 0))</f>
        <v/>
      </c>
    </row>
    <row r="144">
      <c r="A144">
        <f>INDEX(resultados!$A$2:$ZZ$3036, 138, MATCH($B$1, resultados!$A$1:$ZZ$1, 0))</f>
        <v/>
      </c>
      <c r="B144">
        <f>INDEX(resultados!$A$2:$ZZ$3036, 138, MATCH($B$2, resultados!$A$1:$ZZ$1, 0))</f>
        <v/>
      </c>
      <c r="C144">
        <f>INDEX(resultados!$A$2:$ZZ$3036, 138, MATCH($B$3, resultados!$A$1:$ZZ$1, 0))</f>
        <v/>
      </c>
    </row>
    <row r="145">
      <c r="A145">
        <f>INDEX(resultados!$A$2:$ZZ$3036, 139, MATCH($B$1, resultados!$A$1:$ZZ$1, 0))</f>
        <v/>
      </c>
      <c r="B145">
        <f>INDEX(resultados!$A$2:$ZZ$3036, 139, MATCH($B$2, resultados!$A$1:$ZZ$1, 0))</f>
        <v/>
      </c>
      <c r="C145">
        <f>INDEX(resultados!$A$2:$ZZ$3036, 139, MATCH($B$3, resultados!$A$1:$ZZ$1, 0))</f>
        <v/>
      </c>
    </row>
    <row r="146">
      <c r="A146">
        <f>INDEX(resultados!$A$2:$ZZ$3036, 140, MATCH($B$1, resultados!$A$1:$ZZ$1, 0))</f>
        <v/>
      </c>
      <c r="B146">
        <f>INDEX(resultados!$A$2:$ZZ$3036, 140, MATCH($B$2, resultados!$A$1:$ZZ$1, 0))</f>
        <v/>
      </c>
      <c r="C146">
        <f>INDEX(resultados!$A$2:$ZZ$3036, 140, MATCH($B$3, resultados!$A$1:$ZZ$1, 0))</f>
        <v/>
      </c>
    </row>
    <row r="147">
      <c r="A147">
        <f>INDEX(resultados!$A$2:$ZZ$3036, 141, MATCH($B$1, resultados!$A$1:$ZZ$1, 0))</f>
        <v/>
      </c>
      <c r="B147">
        <f>INDEX(resultados!$A$2:$ZZ$3036, 141, MATCH($B$2, resultados!$A$1:$ZZ$1, 0))</f>
        <v/>
      </c>
      <c r="C147">
        <f>INDEX(resultados!$A$2:$ZZ$3036, 141, MATCH($B$3, resultados!$A$1:$ZZ$1, 0))</f>
        <v/>
      </c>
    </row>
    <row r="148">
      <c r="A148">
        <f>INDEX(resultados!$A$2:$ZZ$3036, 142, MATCH($B$1, resultados!$A$1:$ZZ$1, 0))</f>
        <v/>
      </c>
      <c r="B148">
        <f>INDEX(resultados!$A$2:$ZZ$3036, 142, MATCH($B$2, resultados!$A$1:$ZZ$1, 0))</f>
        <v/>
      </c>
      <c r="C148">
        <f>INDEX(resultados!$A$2:$ZZ$3036, 142, MATCH($B$3, resultados!$A$1:$ZZ$1, 0))</f>
        <v/>
      </c>
    </row>
    <row r="149">
      <c r="A149">
        <f>INDEX(resultados!$A$2:$ZZ$3036, 143, MATCH($B$1, resultados!$A$1:$ZZ$1, 0))</f>
        <v/>
      </c>
      <c r="B149">
        <f>INDEX(resultados!$A$2:$ZZ$3036, 143, MATCH($B$2, resultados!$A$1:$ZZ$1, 0))</f>
        <v/>
      </c>
      <c r="C149">
        <f>INDEX(resultados!$A$2:$ZZ$3036, 143, MATCH($B$3, resultados!$A$1:$ZZ$1, 0))</f>
        <v/>
      </c>
    </row>
    <row r="150">
      <c r="A150">
        <f>INDEX(resultados!$A$2:$ZZ$3036, 144, MATCH($B$1, resultados!$A$1:$ZZ$1, 0))</f>
        <v/>
      </c>
      <c r="B150">
        <f>INDEX(resultados!$A$2:$ZZ$3036, 144, MATCH($B$2, resultados!$A$1:$ZZ$1, 0))</f>
        <v/>
      </c>
      <c r="C150">
        <f>INDEX(resultados!$A$2:$ZZ$3036, 144, MATCH($B$3, resultados!$A$1:$ZZ$1, 0))</f>
        <v/>
      </c>
    </row>
    <row r="151">
      <c r="A151">
        <f>INDEX(resultados!$A$2:$ZZ$3036, 145, MATCH($B$1, resultados!$A$1:$ZZ$1, 0))</f>
        <v/>
      </c>
      <c r="B151">
        <f>INDEX(resultados!$A$2:$ZZ$3036, 145, MATCH($B$2, resultados!$A$1:$ZZ$1, 0))</f>
        <v/>
      </c>
      <c r="C151">
        <f>INDEX(resultados!$A$2:$ZZ$3036, 145, MATCH($B$3, resultados!$A$1:$ZZ$1, 0))</f>
        <v/>
      </c>
    </row>
    <row r="152">
      <c r="A152">
        <f>INDEX(resultados!$A$2:$ZZ$3036, 146, MATCH($B$1, resultados!$A$1:$ZZ$1, 0))</f>
        <v/>
      </c>
      <c r="B152">
        <f>INDEX(resultados!$A$2:$ZZ$3036, 146, MATCH($B$2, resultados!$A$1:$ZZ$1, 0))</f>
        <v/>
      </c>
      <c r="C152">
        <f>INDEX(resultados!$A$2:$ZZ$3036, 146, MATCH($B$3, resultados!$A$1:$ZZ$1, 0))</f>
        <v/>
      </c>
    </row>
    <row r="153">
      <c r="A153">
        <f>INDEX(resultados!$A$2:$ZZ$3036, 147, MATCH($B$1, resultados!$A$1:$ZZ$1, 0))</f>
        <v/>
      </c>
      <c r="B153">
        <f>INDEX(resultados!$A$2:$ZZ$3036, 147, MATCH($B$2, resultados!$A$1:$ZZ$1, 0))</f>
        <v/>
      </c>
      <c r="C153">
        <f>INDEX(resultados!$A$2:$ZZ$3036, 147, MATCH($B$3, resultados!$A$1:$ZZ$1, 0))</f>
        <v/>
      </c>
    </row>
    <row r="154">
      <c r="A154">
        <f>INDEX(resultados!$A$2:$ZZ$3036, 148, MATCH($B$1, resultados!$A$1:$ZZ$1, 0))</f>
        <v/>
      </c>
      <c r="B154">
        <f>INDEX(resultados!$A$2:$ZZ$3036, 148, MATCH($B$2, resultados!$A$1:$ZZ$1, 0))</f>
        <v/>
      </c>
      <c r="C154">
        <f>INDEX(resultados!$A$2:$ZZ$3036, 148, MATCH($B$3, resultados!$A$1:$ZZ$1, 0))</f>
        <v/>
      </c>
    </row>
    <row r="155">
      <c r="A155">
        <f>INDEX(resultados!$A$2:$ZZ$3036, 149, MATCH($B$1, resultados!$A$1:$ZZ$1, 0))</f>
        <v/>
      </c>
      <c r="B155">
        <f>INDEX(resultados!$A$2:$ZZ$3036, 149, MATCH($B$2, resultados!$A$1:$ZZ$1, 0))</f>
        <v/>
      </c>
      <c r="C155">
        <f>INDEX(resultados!$A$2:$ZZ$3036, 149, MATCH($B$3, resultados!$A$1:$ZZ$1, 0))</f>
        <v/>
      </c>
    </row>
    <row r="156">
      <c r="A156">
        <f>INDEX(resultados!$A$2:$ZZ$3036, 150, MATCH($B$1, resultados!$A$1:$ZZ$1, 0))</f>
        <v/>
      </c>
      <c r="B156">
        <f>INDEX(resultados!$A$2:$ZZ$3036, 150, MATCH($B$2, resultados!$A$1:$ZZ$1, 0))</f>
        <v/>
      </c>
      <c r="C156">
        <f>INDEX(resultados!$A$2:$ZZ$3036, 150, MATCH($B$3, resultados!$A$1:$ZZ$1, 0))</f>
        <v/>
      </c>
    </row>
    <row r="157">
      <c r="A157">
        <f>INDEX(resultados!$A$2:$ZZ$3036, 151, MATCH($B$1, resultados!$A$1:$ZZ$1, 0))</f>
        <v/>
      </c>
      <c r="B157">
        <f>INDEX(resultados!$A$2:$ZZ$3036, 151, MATCH($B$2, resultados!$A$1:$ZZ$1, 0))</f>
        <v/>
      </c>
      <c r="C157">
        <f>INDEX(resultados!$A$2:$ZZ$3036, 151, MATCH($B$3, resultados!$A$1:$ZZ$1, 0))</f>
        <v/>
      </c>
    </row>
    <row r="158">
      <c r="A158">
        <f>INDEX(resultados!$A$2:$ZZ$3036, 152, MATCH($B$1, resultados!$A$1:$ZZ$1, 0))</f>
        <v/>
      </c>
      <c r="B158">
        <f>INDEX(resultados!$A$2:$ZZ$3036, 152, MATCH($B$2, resultados!$A$1:$ZZ$1, 0))</f>
        <v/>
      </c>
      <c r="C158">
        <f>INDEX(resultados!$A$2:$ZZ$3036, 152, MATCH($B$3, resultados!$A$1:$ZZ$1, 0))</f>
        <v/>
      </c>
    </row>
    <row r="159">
      <c r="A159">
        <f>INDEX(resultados!$A$2:$ZZ$3036, 153, MATCH($B$1, resultados!$A$1:$ZZ$1, 0))</f>
        <v/>
      </c>
      <c r="B159">
        <f>INDEX(resultados!$A$2:$ZZ$3036, 153, MATCH($B$2, resultados!$A$1:$ZZ$1, 0))</f>
        <v/>
      </c>
      <c r="C159">
        <f>INDEX(resultados!$A$2:$ZZ$3036, 153, MATCH($B$3, resultados!$A$1:$ZZ$1, 0))</f>
        <v/>
      </c>
    </row>
    <row r="160">
      <c r="A160">
        <f>INDEX(resultados!$A$2:$ZZ$3036, 154, MATCH($B$1, resultados!$A$1:$ZZ$1, 0))</f>
        <v/>
      </c>
      <c r="B160">
        <f>INDEX(resultados!$A$2:$ZZ$3036, 154, MATCH($B$2, resultados!$A$1:$ZZ$1, 0))</f>
        <v/>
      </c>
      <c r="C160">
        <f>INDEX(resultados!$A$2:$ZZ$3036, 154, MATCH($B$3, resultados!$A$1:$ZZ$1, 0))</f>
        <v/>
      </c>
    </row>
    <row r="161">
      <c r="A161">
        <f>INDEX(resultados!$A$2:$ZZ$3036, 155, MATCH($B$1, resultados!$A$1:$ZZ$1, 0))</f>
        <v/>
      </c>
      <c r="B161">
        <f>INDEX(resultados!$A$2:$ZZ$3036, 155, MATCH($B$2, resultados!$A$1:$ZZ$1, 0))</f>
        <v/>
      </c>
      <c r="C161">
        <f>INDEX(resultados!$A$2:$ZZ$3036, 155, MATCH($B$3, resultados!$A$1:$ZZ$1, 0))</f>
        <v/>
      </c>
    </row>
    <row r="162">
      <c r="A162">
        <f>INDEX(resultados!$A$2:$ZZ$3036, 156, MATCH($B$1, resultados!$A$1:$ZZ$1, 0))</f>
        <v/>
      </c>
      <c r="B162">
        <f>INDEX(resultados!$A$2:$ZZ$3036, 156, MATCH($B$2, resultados!$A$1:$ZZ$1, 0))</f>
        <v/>
      </c>
      <c r="C162">
        <f>INDEX(resultados!$A$2:$ZZ$3036, 156, MATCH($B$3, resultados!$A$1:$ZZ$1, 0))</f>
        <v/>
      </c>
    </row>
    <row r="163">
      <c r="A163">
        <f>INDEX(resultados!$A$2:$ZZ$3036, 157, MATCH($B$1, resultados!$A$1:$ZZ$1, 0))</f>
        <v/>
      </c>
      <c r="B163">
        <f>INDEX(resultados!$A$2:$ZZ$3036, 157, MATCH($B$2, resultados!$A$1:$ZZ$1, 0))</f>
        <v/>
      </c>
      <c r="C163">
        <f>INDEX(resultados!$A$2:$ZZ$3036, 157, MATCH($B$3, resultados!$A$1:$ZZ$1, 0))</f>
        <v/>
      </c>
    </row>
    <row r="164">
      <c r="A164">
        <f>INDEX(resultados!$A$2:$ZZ$3036, 158, MATCH($B$1, resultados!$A$1:$ZZ$1, 0))</f>
        <v/>
      </c>
      <c r="B164">
        <f>INDEX(resultados!$A$2:$ZZ$3036, 158, MATCH($B$2, resultados!$A$1:$ZZ$1, 0))</f>
        <v/>
      </c>
      <c r="C164">
        <f>INDEX(resultados!$A$2:$ZZ$3036, 158, MATCH($B$3, resultados!$A$1:$ZZ$1, 0))</f>
        <v/>
      </c>
    </row>
    <row r="165">
      <c r="A165">
        <f>INDEX(resultados!$A$2:$ZZ$3036, 159, MATCH($B$1, resultados!$A$1:$ZZ$1, 0))</f>
        <v/>
      </c>
      <c r="B165">
        <f>INDEX(resultados!$A$2:$ZZ$3036, 159, MATCH($B$2, resultados!$A$1:$ZZ$1, 0))</f>
        <v/>
      </c>
      <c r="C165">
        <f>INDEX(resultados!$A$2:$ZZ$3036, 159, MATCH($B$3, resultados!$A$1:$ZZ$1, 0))</f>
        <v/>
      </c>
    </row>
    <row r="166">
      <c r="A166">
        <f>INDEX(resultados!$A$2:$ZZ$3036, 160, MATCH($B$1, resultados!$A$1:$ZZ$1, 0))</f>
        <v/>
      </c>
      <c r="B166">
        <f>INDEX(resultados!$A$2:$ZZ$3036, 160, MATCH($B$2, resultados!$A$1:$ZZ$1, 0))</f>
        <v/>
      </c>
      <c r="C166">
        <f>INDEX(resultados!$A$2:$ZZ$3036, 160, MATCH($B$3, resultados!$A$1:$ZZ$1, 0))</f>
        <v/>
      </c>
    </row>
    <row r="167">
      <c r="A167">
        <f>INDEX(resultados!$A$2:$ZZ$3036, 161, MATCH($B$1, resultados!$A$1:$ZZ$1, 0))</f>
        <v/>
      </c>
      <c r="B167">
        <f>INDEX(resultados!$A$2:$ZZ$3036, 161, MATCH($B$2, resultados!$A$1:$ZZ$1, 0))</f>
        <v/>
      </c>
      <c r="C167">
        <f>INDEX(resultados!$A$2:$ZZ$3036, 161, MATCH($B$3, resultados!$A$1:$ZZ$1, 0))</f>
        <v/>
      </c>
    </row>
    <row r="168">
      <c r="A168">
        <f>INDEX(resultados!$A$2:$ZZ$3036, 162, MATCH($B$1, resultados!$A$1:$ZZ$1, 0))</f>
        <v/>
      </c>
      <c r="B168">
        <f>INDEX(resultados!$A$2:$ZZ$3036, 162, MATCH($B$2, resultados!$A$1:$ZZ$1, 0))</f>
        <v/>
      </c>
      <c r="C168">
        <f>INDEX(resultados!$A$2:$ZZ$3036, 162, MATCH($B$3, resultados!$A$1:$ZZ$1, 0))</f>
        <v/>
      </c>
    </row>
    <row r="169">
      <c r="A169">
        <f>INDEX(resultados!$A$2:$ZZ$3036, 163, MATCH($B$1, resultados!$A$1:$ZZ$1, 0))</f>
        <v/>
      </c>
      <c r="B169">
        <f>INDEX(resultados!$A$2:$ZZ$3036, 163, MATCH($B$2, resultados!$A$1:$ZZ$1, 0))</f>
        <v/>
      </c>
      <c r="C169">
        <f>INDEX(resultados!$A$2:$ZZ$3036, 163, MATCH($B$3, resultados!$A$1:$ZZ$1, 0))</f>
        <v/>
      </c>
    </row>
    <row r="170">
      <c r="A170">
        <f>INDEX(resultados!$A$2:$ZZ$3036, 164, MATCH($B$1, resultados!$A$1:$ZZ$1, 0))</f>
        <v/>
      </c>
      <c r="B170">
        <f>INDEX(resultados!$A$2:$ZZ$3036, 164, MATCH($B$2, resultados!$A$1:$ZZ$1, 0))</f>
        <v/>
      </c>
      <c r="C170">
        <f>INDEX(resultados!$A$2:$ZZ$3036, 164, MATCH($B$3, resultados!$A$1:$ZZ$1, 0))</f>
        <v/>
      </c>
    </row>
    <row r="171">
      <c r="A171">
        <f>INDEX(resultados!$A$2:$ZZ$3036, 165, MATCH($B$1, resultados!$A$1:$ZZ$1, 0))</f>
        <v/>
      </c>
      <c r="B171">
        <f>INDEX(resultados!$A$2:$ZZ$3036, 165, MATCH($B$2, resultados!$A$1:$ZZ$1, 0))</f>
        <v/>
      </c>
      <c r="C171">
        <f>INDEX(resultados!$A$2:$ZZ$3036, 165, MATCH($B$3, resultados!$A$1:$ZZ$1, 0))</f>
        <v/>
      </c>
    </row>
    <row r="172">
      <c r="A172">
        <f>INDEX(resultados!$A$2:$ZZ$3036, 166, MATCH($B$1, resultados!$A$1:$ZZ$1, 0))</f>
        <v/>
      </c>
      <c r="B172">
        <f>INDEX(resultados!$A$2:$ZZ$3036, 166, MATCH($B$2, resultados!$A$1:$ZZ$1, 0))</f>
        <v/>
      </c>
      <c r="C172">
        <f>INDEX(resultados!$A$2:$ZZ$3036, 166, MATCH($B$3, resultados!$A$1:$ZZ$1, 0))</f>
        <v/>
      </c>
    </row>
    <row r="173">
      <c r="A173">
        <f>INDEX(resultados!$A$2:$ZZ$3036, 167, MATCH($B$1, resultados!$A$1:$ZZ$1, 0))</f>
        <v/>
      </c>
      <c r="B173">
        <f>INDEX(resultados!$A$2:$ZZ$3036, 167, MATCH($B$2, resultados!$A$1:$ZZ$1, 0))</f>
        <v/>
      </c>
      <c r="C173">
        <f>INDEX(resultados!$A$2:$ZZ$3036, 167, MATCH($B$3, resultados!$A$1:$ZZ$1, 0))</f>
        <v/>
      </c>
    </row>
    <row r="174">
      <c r="A174">
        <f>INDEX(resultados!$A$2:$ZZ$3036, 168, MATCH($B$1, resultados!$A$1:$ZZ$1, 0))</f>
        <v/>
      </c>
      <c r="B174">
        <f>INDEX(resultados!$A$2:$ZZ$3036, 168, MATCH($B$2, resultados!$A$1:$ZZ$1, 0))</f>
        <v/>
      </c>
      <c r="C174">
        <f>INDEX(resultados!$A$2:$ZZ$3036, 168, MATCH($B$3, resultados!$A$1:$ZZ$1, 0))</f>
        <v/>
      </c>
    </row>
    <row r="175">
      <c r="A175">
        <f>INDEX(resultados!$A$2:$ZZ$3036, 169, MATCH($B$1, resultados!$A$1:$ZZ$1, 0))</f>
        <v/>
      </c>
      <c r="B175">
        <f>INDEX(resultados!$A$2:$ZZ$3036, 169, MATCH($B$2, resultados!$A$1:$ZZ$1, 0))</f>
        <v/>
      </c>
      <c r="C175">
        <f>INDEX(resultados!$A$2:$ZZ$3036, 169, MATCH($B$3, resultados!$A$1:$ZZ$1, 0))</f>
        <v/>
      </c>
    </row>
    <row r="176">
      <c r="A176">
        <f>INDEX(resultados!$A$2:$ZZ$3036, 170, MATCH($B$1, resultados!$A$1:$ZZ$1, 0))</f>
        <v/>
      </c>
      <c r="B176">
        <f>INDEX(resultados!$A$2:$ZZ$3036, 170, MATCH($B$2, resultados!$A$1:$ZZ$1, 0))</f>
        <v/>
      </c>
      <c r="C176">
        <f>INDEX(resultados!$A$2:$ZZ$3036, 170, MATCH($B$3, resultados!$A$1:$ZZ$1, 0))</f>
        <v/>
      </c>
    </row>
    <row r="177">
      <c r="A177">
        <f>INDEX(resultados!$A$2:$ZZ$3036, 171, MATCH($B$1, resultados!$A$1:$ZZ$1, 0))</f>
        <v/>
      </c>
      <c r="B177">
        <f>INDEX(resultados!$A$2:$ZZ$3036, 171, MATCH($B$2, resultados!$A$1:$ZZ$1, 0))</f>
        <v/>
      </c>
      <c r="C177">
        <f>INDEX(resultados!$A$2:$ZZ$3036, 171, MATCH($B$3, resultados!$A$1:$ZZ$1, 0))</f>
        <v/>
      </c>
    </row>
    <row r="178">
      <c r="A178">
        <f>INDEX(resultados!$A$2:$ZZ$3036, 172, MATCH($B$1, resultados!$A$1:$ZZ$1, 0))</f>
        <v/>
      </c>
      <c r="B178">
        <f>INDEX(resultados!$A$2:$ZZ$3036, 172, MATCH($B$2, resultados!$A$1:$ZZ$1, 0))</f>
        <v/>
      </c>
      <c r="C178">
        <f>INDEX(resultados!$A$2:$ZZ$3036, 172, MATCH($B$3, resultados!$A$1:$ZZ$1, 0))</f>
        <v/>
      </c>
    </row>
    <row r="179">
      <c r="A179">
        <f>INDEX(resultados!$A$2:$ZZ$3036, 173, MATCH($B$1, resultados!$A$1:$ZZ$1, 0))</f>
        <v/>
      </c>
      <c r="B179">
        <f>INDEX(resultados!$A$2:$ZZ$3036, 173, MATCH($B$2, resultados!$A$1:$ZZ$1, 0))</f>
        <v/>
      </c>
      <c r="C179">
        <f>INDEX(resultados!$A$2:$ZZ$3036, 173, MATCH($B$3, resultados!$A$1:$ZZ$1, 0))</f>
        <v/>
      </c>
    </row>
    <row r="180">
      <c r="A180">
        <f>INDEX(resultados!$A$2:$ZZ$3036, 174, MATCH($B$1, resultados!$A$1:$ZZ$1, 0))</f>
        <v/>
      </c>
      <c r="B180">
        <f>INDEX(resultados!$A$2:$ZZ$3036, 174, MATCH($B$2, resultados!$A$1:$ZZ$1, 0))</f>
        <v/>
      </c>
      <c r="C180">
        <f>INDEX(resultados!$A$2:$ZZ$3036, 174, MATCH($B$3, resultados!$A$1:$ZZ$1, 0))</f>
        <v/>
      </c>
    </row>
    <row r="181">
      <c r="A181">
        <f>INDEX(resultados!$A$2:$ZZ$3036, 175, MATCH($B$1, resultados!$A$1:$ZZ$1, 0))</f>
        <v/>
      </c>
      <c r="B181">
        <f>INDEX(resultados!$A$2:$ZZ$3036, 175, MATCH($B$2, resultados!$A$1:$ZZ$1, 0))</f>
        <v/>
      </c>
      <c r="C181">
        <f>INDEX(resultados!$A$2:$ZZ$3036, 175, MATCH($B$3, resultados!$A$1:$ZZ$1, 0))</f>
        <v/>
      </c>
    </row>
    <row r="182">
      <c r="A182">
        <f>INDEX(resultados!$A$2:$ZZ$3036, 176, MATCH($B$1, resultados!$A$1:$ZZ$1, 0))</f>
        <v/>
      </c>
      <c r="B182">
        <f>INDEX(resultados!$A$2:$ZZ$3036, 176, MATCH($B$2, resultados!$A$1:$ZZ$1, 0))</f>
        <v/>
      </c>
      <c r="C182">
        <f>INDEX(resultados!$A$2:$ZZ$3036, 176, MATCH($B$3, resultados!$A$1:$ZZ$1, 0))</f>
        <v/>
      </c>
    </row>
    <row r="183">
      <c r="A183">
        <f>INDEX(resultados!$A$2:$ZZ$3036, 177, MATCH($B$1, resultados!$A$1:$ZZ$1, 0))</f>
        <v/>
      </c>
      <c r="B183">
        <f>INDEX(resultados!$A$2:$ZZ$3036, 177, MATCH($B$2, resultados!$A$1:$ZZ$1, 0))</f>
        <v/>
      </c>
      <c r="C183">
        <f>INDEX(resultados!$A$2:$ZZ$3036, 177, MATCH($B$3, resultados!$A$1:$ZZ$1, 0))</f>
        <v/>
      </c>
    </row>
    <row r="184">
      <c r="A184">
        <f>INDEX(resultados!$A$2:$ZZ$3036, 178, MATCH($B$1, resultados!$A$1:$ZZ$1, 0))</f>
        <v/>
      </c>
      <c r="B184">
        <f>INDEX(resultados!$A$2:$ZZ$3036, 178, MATCH($B$2, resultados!$A$1:$ZZ$1, 0))</f>
        <v/>
      </c>
      <c r="C184">
        <f>INDEX(resultados!$A$2:$ZZ$3036, 178, MATCH($B$3, resultados!$A$1:$ZZ$1, 0))</f>
        <v/>
      </c>
    </row>
    <row r="185">
      <c r="A185">
        <f>INDEX(resultados!$A$2:$ZZ$3036, 179, MATCH($B$1, resultados!$A$1:$ZZ$1, 0))</f>
        <v/>
      </c>
      <c r="B185">
        <f>INDEX(resultados!$A$2:$ZZ$3036, 179, MATCH($B$2, resultados!$A$1:$ZZ$1, 0))</f>
        <v/>
      </c>
      <c r="C185">
        <f>INDEX(resultados!$A$2:$ZZ$3036, 179, MATCH($B$3, resultados!$A$1:$ZZ$1, 0))</f>
        <v/>
      </c>
    </row>
    <row r="186">
      <c r="A186">
        <f>INDEX(resultados!$A$2:$ZZ$3036, 180, MATCH($B$1, resultados!$A$1:$ZZ$1, 0))</f>
        <v/>
      </c>
      <c r="B186">
        <f>INDEX(resultados!$A$2:$ZZ$3036, 180, MATCH($B$2, resultados!$A$1:$ZZ$1, 0))</f>
        <v/>
      </c>
      <c r="C186">
        <f>INDEX(resultados!$A$2:$ZZ$3036, 180, MATCH($B$3, resultados!$A$1:$ZZ$1, 0))</f>
        <v/>
      </c>
    </row>
    <row r="187">
      <c r="A187">
        <f>INDEX(resultados!$A$2:$ZZ$3036, 181, MATCH($B$1, resultados!$A$1:$ZZ$1, 0))</f>
        <v/>
      </c>
      <c r="B187">
        <f>INDEX(resultados!$A$2:$ZZ$3036, 181, MATCH($B$2, resultados!$A$1:$ZZ$1, 0))</f>
        <v/>
      </c>
      <c r="C187">
        <f>INDEX(resultados!$A$2:$ZZ$3036, 181, MATCH($B$3, resultados!$A$1:$ZZ$1, 0))</f>
        <v/>
      </c>
    </row>
    <row r="188">
      <c r="A188">
        <f>INDEX(resultados!$A$2:$ZZ$3036, 182, MATCH($B$1, resultados!$A$1:$ZZ$1, 0))</f>
        <v/>
      </c>
      <c r="B188">
        <f>INDEX(resultados!$A$2:$ZZ$3036, 182, MATCH($B$2, resultados!$A$1:$ZZ$1, 0))</f>
        <v/>
      </c>
      <c r="C188">
        <f>INDEX(resultados!$A$2:$ZZ$3036, 182, MATCH($B$3, resultados!$A$1:$ZZ$1, 0))</f>
        <v/>
      </c>
    </row>
    <row r="189">
      <c r="A189">
        <f>INDEX(resultados!$A$2:$ZZ$3036, 183, MATCH($B$1, resultados!$A$1:$ZZ$1, 0))</f>
        <v/>
      </c>
      <c r="B189">
        <f>INDEX(resultados!$A$2:$ZZ$3036, 183, MATCH($B$2, resultados!$A$1:$ZZ$1, 0))</f>
        <v/>
      </c>
      <c r="C189">
        <f>INDEX(resultados!$A$2:$ZZ$3036, 183, MATCH($B$3, resultados!$A$1:$ZZ$1, 0))</f>
        <v/>
      </c>
    </row>
    <row r="190">
      <c r="A190">
        <f>INDEX(resultados!$A$2:$ZZ$3036, 184, MATCH($B$1, resultados!$A$1:$ZZ$1, 0))</f>
        <v/>
      </c>
      <c r="B190">
        <f>INDEX(resultados!$A$2:$ZZ$3036, 184, MATCH($B$2, resultados!$A$1:$ZZ$1, 0))</f>
        <v/>
      </c>
      <c r="C190">
        <f>INDEX(resultados!$A$2:$ZZ$3036, 184, MATCH($B$3, resultados!$A$1:$ZZ$1, 0))</f>
        <v/>
      </c>
    </row>
    <row r="191">
      <c r="A191">
        <f>INDEX(resultados!$A$2:$ZZ$3036, 185, MATCH($B$1, resultados!$A$1:$ZZ$1, 0))</f>
        <v/>
      </c>
      <c r="B191">
        <f>INDEX(resultados!$A$2:$ZZ$3036, 185, MATCH($B$2, resultados!$A$1:$ZZ$1, 0))</f>
        <v/>
      </c>
      <c r="C191">
        <f>INDEX(resultados!$A$2:$ZZ$3036, 185, MATCH($B$3, resultados!$A$1:$ZZ$1, 0))</f>
        <v/>
      </c>
    </row>
    <row r="192">
      <c r="A192">
        <f>INDEX(resultados!$A$2:$ZZ$3036, 186, MATCH($B$1, resultados!$A$1:$ZZ$1, 0))</f>
        <v/>
      </c>
      <c r="B192">
        <f>INDEX(resultados!$A$2:$ZZ$3036, 186, MATCH($B$2, resultados!$A$1:$ZZ$1, 0))</f>
        <v/>
      </c>
      <c r="C192">
        <f>INDEX(resultados!$A$2:$ZZ$3036, 186, MATCH($B$3, resultados!$A$1:$ZZ$1, 0))</f>
        <v/>
      </c>
    </row>
    <row r="193">
      <c r="A193">
        <f>INDEX(resultados!$A$2:$ZZ$3036, 187, MATCH($B$1, resultados!$A$1:$ZZ$1, 0))</f>
        <v/>
      </c>
      <c r="B193">
        <f>INDEX(resultados!$A$2:$ZZ$3036, 187, MATCH($B$2, resultados!$A$1:$ZZ$1, 0))</f>
        <v/>
      </c>
      <c r="C193">
        <f>INDEX(resultados!$A$2:$ZZ$3036, 187, MATCH($B$3, resultados!$A$1:$ZZ$1, 0))</f>
        <v/>
      </c>
    </row>
    <row r="194">
      <c r="A194">
        <f>INDEX(resultados!$A$2:$ZZ$3036, 188, MATCH($B$1, resultados!$A$1:$ZZ$1, 0))</f>
        <v/>
      </c>
      <c r="B194">
        <f>INDEX(resultados!$A$2:$ZZ$3036, 188, MATCH($B$2, resultados!$A$1:$ZZ$1, 0))</f>
        <v/>
      </c>
      <c r="C194">
        <f>INDEX(resultados!$A$2:$ZZ$3036, 188, MATCH($B$3, resultados!$A$1:$ZZ$1, 0))</f>
        <v/>
      </c>
    </row>
    <row r="195">
      <c r="A195">
        <f>INDEX(resultados!$A$2:$ZZ$3036, 189, MATCH($B$1, resultados!$A$1:$ZZ$1, 0))</f>
        <v/>
      </c>
      <c r="B195">
        <f>INDEX(resultados!$A$2:$ZZ$3036, 189, MATCH($B$2, resultados!$A$1:$ZZ$1, 0))</f>
        <v/>
      </c>
      <c r="C195">
        <f>INDEX(resultados!$A$2:$ZZ$3036, 189, MATCH($B$3, resultados!$A$1:$ZZ$1, 0))</f>
        <v/>
      </c>
    </row>
    <row r="196">
      <c r="A196">
        <f>INDEX(resultados!$A$2:$ZZ$3036, 190, MATCH($B$1, resultados!$A$1:$ZZ$1, 0))</f>
        <v/>
      </c>
      <c r="B196">
        <f>INDEX(resultados!$A$2:$ZZ$3036, 190, MATCH($B$2, resultados!$A$1:$ZZ$1, 0))</f>
        <v/>
      </c>
      <c r="C196">
        <f>INDEX(resultados!$A$2:$ZZ$3036, 190, MATCH($B$3, resultados!$A$1:$ZZ$1, 0))</f>
        <v/>
      </c>
    </row>
    <row r="197">
      <c r="A197">
        <f>INDEX(resultados!$A$2:$ZZ$3036, 191, MATCH($B$1, resultados!$A$1:$ZZ$1, 0))</f>
        <v/>
      </c>
      <c r="B197">
        <f>INDEX(resultados!$A$2:$ZZ$3036, 191, MATCH($B$2, resultados!$A$1:$ZZ$1, 0))</f>
        <v/>
      </c>
      <c r="C197">
        <f>INDEX(resultados!$A$2:$ZZ$3036, 191, MATCH($B$3, resultados!$A$1:$ZZ$1, 0))</f>
        <v/>
      </c>
    </row>
    <row r="198">
      <c r="A198">
        <f>INDEX(resultados!$A$2:$ZZ$3036, 192, MATCH($B$1, resultados!$A$1:$ZZ$1, 0))</f>
        <v/>
      </c>
      <c r="B198">
        <f>INDEX(resultados!$A$2:$ZZ$3036, 192, MATCH($B$2, resultados!$A$1:$ZZ$1, 0))</f>
        <v/>
      </c>
      <c r="C198">
        <f>INDEX(resultados!$A$2:$ZZ$3036, 192, MATCH($B$3, resultados!$A$1:$ZZ$1, 0))</f>
        <v/>
      </c>
    </row>
    <row r="199">
      <c r="A199">
        <f>INDEX(resultados!$A$2:$ZZ$3036, 193, MATCH($B$1, resultados!$A$1:$ZZ$1, 0))</f>
        <v/>
      </c>
      <c r="B199">
        <f>INDEX(resultados!$A$2:$ZZ$3036, 193, MATCH($B$2, resultados!$A$1:$ZZ$1, 0))</f>
        <v/>
      </c>
      <c r="C199">
        <f>INDEX(resultados!$A$2:$ZZ$3036, 193, MATCH($B$3, resultados!$A$1:$ZZ$1, 0))</f>
        <v/>
      </c>
    </row>
    <row r="200">
      <c r="A200">
        <f>INDEX(resultados!$A$2:$ZZ$3036, 194, MATCH($B$1, resultados!$A$1:$ZZ$1, 0))</f>
        <v/>
      </c>
      <c r="B200">
        <f>INDEX(resultados!$A$2:$ZZ$3036, 194, MATCH($B$2, resultados!$A$1:$ZZ$1, 0))</f>
        <v/>
      </c>
      <c r="C200">
        <f>INDEX(resultados!$A$2:$ZZ$3036, 194, MATCH($B$3, resultados!$A$1:$ZZ$1, 0))</f>
        <v/>
      </c>
    </row>
    <row r="201">
      <c r="A201">
        <f>INDEX(resultados!$A$2:$ZZ$3036, 195, MATCH($B$1, resultados!$A$1:$ZZ$1, 0))</f>
        <v/>
      </c>
      <c r="B201">
        <f>INDEX(resultados!$A$2:$ZZ$3036, 195, MATCH($B$2, resultados!$A$1:$ZZ$1, 0))</f>
        <v/>
      </c>
      <c r="C201">
        <f>INDEX(resultados!$A$2:$ZZ$3036, 195, MATCH($B$3, resultados!$A$1:$ZZ$1, 0))</f>
        <v/>
      </c>
    </row>
    <row r="202">
      <c r="A202">
        <f>INDEX(resultados!$A$2:$ZZ$3036, 196, MATCH($B$1, resultados!$A$1:$ZZ$1, 0))</f>
        <v/>
      </c>
      <c r="B202">
        <f>INDEX(resultados!$A$2:$ZZ$3036, 196, MATCH($B$2, resultados!$A$1:$ZZ$1, 0))</f>
        <v/>
      </c>
      <c r="C202">
        <f>INDEX(resultados!$A$2:$ZZ$3036, 196, MATCH($B$3, resultados!$A$1:$ZZ$1, 0))</f>
        <v/>
      </c>
    </row>
    <row r="203">
      <c r="A203">
        <f>INDEX(resultados!$A$2:$ZZ$3036, 197, MATCH($B$1, resultados!$A$1:$ZZ$1, 0))</f>
        <v/>
      </c>
      <c r="B203">
        <f>INDEX(resultados!$A$2:$ZZ$3036, 197, MATCH($B$2, resultados!$A$1:$ZZ$1, 0))</f>
        <v/>
      </c>
      <c r="C203">
        <f>INDEX(resultados!$A$2:$ZZ$3036, 197, MATCH($B$3, resultados!$A$1:$ZZ$1, 0))</f>
        <v/>
      </c>
    </row>
    <row r="204">
      <c r="A204">
        <f>INDEX(resultados!$A$2:$ZZ$3036, 198, MATCH($B$1, resultados!$A$1:$ZZ$1, 0))</f>
        <v/>
      </c>
      <c r="B204">
        <f>INDEX(resultados!$A$2:$ZZ$3036, 198, MATCH($B$2, resultados!$A$1:$ZZ$1, 0))</f>
        <v/>
      </c>
      <c r="C204">
        <f>INDEX(resultados!$A$2:$ZZ$3036, 198, MATCH($B$3, resultados!$A$1:$ZZ$1, 0))</f>
        <v/>
      </c>
    </row>
    <row r="205">
      <c r="A205">
        <f>INDEX(resultados!$A$2:$ZZ$3036, 199, MATCH($B$1, resultados!$A$1:$ZZ$1, 0))</f>
        <v/>
      </c>
      <c r="B205">
        <f>INDEX(resultados!$A$2:$ZZ$3036, 199, MATCH($B$2, resultados!$A$1:$ZZ$1, 0))</f>
        <v/>
      </c>
      <c r="C205">
        <f>INDEX(resultados!$A$2:$ZZ$3036, 199, MATCH($B$3, resultados!$A$1:$ZZ$1, 0))</f>
        <v/>
      </c>
    </row>
    <row r="206">
      <c r="A206">
        <f>INDEX(resultados!$A$2:$ZZ$3036, 200, MATCH($B$1, resultados!$A$1:$ZZ$1, 0))</f>
        <v/>
      </c>
      <c r="B206">
        <f>INDEX(resultados!$A$2:$ZZ$3036, 200, MATCH($B$2, resultados!$A$1:$ZZ$1, 0))</f>
        <v/>
      </c>
      <c r="C206">
        <f>INDEX(resultados!$A$2:$ZZ$3036, 200, MATCH($B$3, resultados!$A$1:$ZZ$1, 0))</f>
        <v/>
      </c>
    </row>
    <row r="207">
      <c r="A207">
        <f>INDEX(resultados!$A$2:$ZZ$3036, 201, MATCH($B$1, resultados!$A$1:$ZZ$1, 0))</f>
        <v/>
      </c>
      <c r="B207">
        <f>INDEX(resultados!$A$2:$ZZ$3036, 201, MATCH($B$2, resultados!$A$1:$ZZ$1, 0))</f>
        <v/>
      </c>
      <c r="C207">
        <f>INDEX(resultados!$A$2:$ZZ$3036, 201, MATCH($B$3, resultados!$A$1:$ZZ$1, 0))</f>
        <v/>
      </c>
    </row>
    <row r="208">
      <c r="A208">
        <f>INDEX(resultados!$A$2:$ZZ$3036, 202, MATCH($B$1, resultados!$A$1:$ZZ$1, 0))</f>
        <v/>
      </c>
      <c r="B208">
        <f>INDEX(resultados!$A$2:$ZZ$3036, 202, MATCH($B$2, resultados!$A$1:$ZZ$1, 0))</f>
        <v/>
      </c>
      <c r="C208">
        <f>INDEX(resultados!$A$2:$ZZ$3036, 202, MATCH($B$3, resultados!$A$1:$ZZ$1, 0))</f>
        <v/>
      </c>
    </row>
    <row r="209">
      <c r="A209">
        <f>INDEX(resultados!$A$2:$ZZ$3036, 203, MATCH($B$1, resultados!$A$1:$ZZ$1, 0))</f>
        <v/>
      </c>
      <c r="B209">
        <f>INDEX(resultados!$A$2:$ZZ$3036, 203, MATCH($B$2, resultados!$A$1:$ZZ$1, 0))</f>
        <v/>
      </c>
      <c r="C209">
        <f>INDEX(resultados!$A$2:$ZZ$3036, 203, MATCH($B$3, resultados!$A$1:$ZZ$1, 0))</f>
        <v/>
      </c>
    </row>
    <row r="210">
      <c r="A210">
        <f>INDEX(resultados!$A$2:$ZZ$3036, 204, MATCH($B$1, resultados!$A$1:$ZZ$1, 0))</f>
        <v/>
      </c>
      <c r="B210">
        <f>INDEX(resultados!$A$2:$ZZ$3036, 204, MATCH($B$2, resultados!$A$1:$ZZ$1, 0))</f>
        <v/>
      </c>
      <c r="C210">
        <f>INDEX(resultados!$A$2:$ZZ$3036, 204, MATCH($B$3, resultados!$A$1:$ZZ$1, 0))</f>
        <v/>
      </c>
    </row>
    <row r="211">
      <c r="A211">
        <f>INDEX(resultados!$A$2:$ZZ$3036, 205, MATCH($B$1, resultados!$A$1:$ZZ$1, 0))</f>
        <v/>
      </c>
      <c r="B211">
        <f>INDEX(resultados!$A$2:$ZZ$3036, 205, MATCH($B$2, resultados!$A$1:$ZZ$1, 0))</f>
        <v/>
      </c>
      <c r="C211">
        <f>INDEX(resultados!$A$2:$ZZ$3036, 205, MATCH($B$3, resultados!$A$1:$ZZ$1, 0))</f>
        <v/>
      </c>
    </row>
    <row r="212">
      <c r="A212">
        <f>INDEX(resultados!$A$2:$ZZ$3036, 206, MATCH($B$1, resultados!$A$1:$ZZ$1, 0))</f>
        <v/>
      </c>
      <c r="B212">
        <f>INDEX(resultados!$A$2:$ZZ$3036, 206, MATCH($B$2, resultados!$A$1:$ZZ$1, 0))</f>
        <v/>
      </c>
      <c r="C212">
        <f>INDEX(resultados!$A$2:$ZZ$3036, 206, MATCH($B$3, resultados!$A$1:$ZZ$1, 0))</f>
        <v/>
      </c>
    </row>
    <row r="213">
      <c r="A213">
        <f>INDEX(resultados!$A$2:$ZZ$3036, 207, MATCH($B$1, resultados!$A$1:$ZZ$1, 0))</f>
        <v/>
      </c>
      <c r="B213">
        <f>INDEX(resultados!$A$2:$ZZ$3036, 207, MATCH($B$2, resultados!$A$1:$ZZ$1, 0))</f>
        <v/>
      </c>
      <c r="C213">
        <f>INDEX(resultados!$A$2:$ZZ$3036, 207, MATCH($B$3, resultados!$A$1:$ZZ$1, 0))</f>
        <v/>
      </c>
    </row>
    <row r="214">
      <c r="A214">
        <f>INDEX(resultados!$A$2:$ZZ$3036, 208, MATCH($B$1, resultados!$A$1:$ZZ$1, 0))</f>
        <v/>
      </c>
      <c r="B214">
        <f>INDEX(resultados!$A$2:$ZZ$3036, 208, MATCH($B$2, resultados!$A$1:$ZZ$1, 0))</f>
        <v/>
      </c>
      <c r="C214">
        <f>INDEX(resultados!$A$2:$ZZ$3036, 208, MATCH($B$3, resultados!$A$1:$ZZ$1, 0))</f>
        <v/>
      </c>
    </row>
    <row r="215">
      <c r="A215">
        <f>INDEX(resultados!$A$2:$ZZ$3036, 209, MATCH($B$1, resultados!$A$1:$ZZ$1, 0))</f>
        <v/>
      </c>
      <c r="B215">
        <f>INDEX(resultados!$A$2:$ZZ$3036, 209, MATCH($B$2, resultados!$A$1:$ZZ$1, 0))</f>
        <v/>
      </c>
      <c r="C215">
        <f>INDEX(resultados!$A$2:$ZZ$3036, 209, MATCH($B$3, resultados!$A$1:$ZZ$1, 0))</f>
        <v/>
      </c>
    </row>
    <row r="216">
      <c r="A216">
        <f>INDEX(resultados!$A$2:$ZZ$3036, 210, MATCH($B$1, resultados!$A$1:$ZZ$1, 0))</f>
        <v/>
      </c>
      <c r="B216">
        <f>INDEX(resultados!$A$2:$ZZ$3036, 210, MATCH($B$2, resultados!$A$1:$ZZ$1, 0))</f>
        <v/>
      </c>
      <c r="C216">
        <f>INDEX(resultados!$A$2:$ZZ$3036, 210, MATCH($B$3, resultados!$A$1:$ZZ$1, 0))</f>
        <v/>
      </c>
    </row>
    <row r="217">
      <c r="A217">
        <f>INDEX(resultados!$A$2:$ZZ$3036, 211, MATCH($B$1, resultados!$A$1:$ZZ$1, 0))</f>
        <v/>
      </c>
      <c r="B217">
        <f>INDEX(resultados!$A$2:$ZZ$3036, 211, MATCH($B$2, resultados!$A$1:$ZZ$1, 0))</f>
        <v/>
      </c>
      <c r="C217">
        <f>INDEX(resultados!$A$2:$ZZ$3036, 211, MATCH($B$3, resultados!$A$1:$ZZ$1, 0))</f>
        <v/>
      </c>
    </row>
    <row r="218">
      <c r="A218">
        <f>INDEX(resultados!$A$2:$ZZ$3036, 212, MATCH($B$1, resultados!$A$1:$ZZ$1, 0))</f>
        <v/>
      </c>
      <c r="B218">
        <f>INDEX(resultados!$A$2:$ZZ$3036, 212, MATCH($B$2, resultados!$A$1:$ZZ$1, 0))</f>
        <v/>
      </c>
      <c r="C218">
        <f>INDEX(resultados!$A$2:$ZZ$3036, 212, MATCH($B$3, resultados!$A$1:$ZZ$1, 0))</f>
        <v/>
      </c>
    </row>
    <row r="219">
      <c r="A219">
        <f>INDEX(resultados!$A$2:$ZZ$3036, 213, MATCH($B$1, resultados!$A$1:$ZZ$1, 0))</f>
        <v/>
      </c>
      <c r="B219">
        <f>INDEX(resultados!$A$2:$ZZ$3036, 213, MATCH($B$2, resultados!$A$1:$ZZ$1, 0))</f>
        <v/>
      </c>
      <c r="C219">
        <f>INDEX(resultados!$A$2:$ZZ$3036, 213, MATCH($B$3, resultados!$A$1:$ZZ$1, 0))</f>
        <v/>
      </c>
    </row>
    <row r="220">
      <c r="A220">
        <f>INDEX(resultados!$A$2:$ZZ$3036, 214, MATCH($B$1, resultados!$A$1:$ZZ$1, 0))</f>
        <v/>
      </c>
      <c r="B220">
        <f>INDEX(resultados!$A$2:$ZZ$3036, 214, MATCH($B$2, resultados!$A$1:$ZZ$1, 0))</f>
        <v/>
      </c>
      <c r="C220">
        <f>INDEX(resultados!$A$2:$ZZ$3036, 214, MATCH($B$3, resultados!$A$1:$ZZ$1, 0))</f>
        <v/>
      </c>
    </row>
    <row r="221">
      <c r="A221">
        <f>INDEX(resultados!$A$2:$ZZ$3036, 215, MATCH($B$1, resultados!$A$1:$ZZ$1, 0))</f>
        <v/>
      </c>
      <c r="B221">
        <f>INDEX(resultados!$A$2:$ZZ$3036, 215, MATCH($B$2, resultados!$A$1:$ZZ$1, 0))</f>
        <v/>
      </c>
      <c r="C221">
        <f>INDEX(resultados!$A$2:$ZZ$3036, 215, MATCH($B$3, resultados!$A$1:$ZZ$1, 0))</f>
        <v/>
      </c>
    </row>
    <row r="222">
      <c r="A222">
        <f>INDEX(resultados!$A$2:$ZZ$3036, 216, MATCH($B$1, resultados!$A$1:$ZZ$1, 0))</f>
        <v/>
      </c>
      <c r="B222">
        <f>INDEX(resultados!$A$2:$ZZ$3036, 216, MATCH($B$2, resultados!$A$1:$ZZ$1, 0))</f>
        <v/>
      </c>
      <c r="C222">
        <f>INDEX(resultados!$A$2:$ZZ$3036, 216, MATCH($B$3, resultados!$A$1:$ZZ$1, 0))</f>
        <v/>
      </c>
    </row>
    <row r="223">
      <c r="A223">
        <f>INDEX(resultados!$A$2:$ZZ$3036, 217, MATCH($B$1, resultados!$A$1:$ZZ$1, 0))</f>
        <v/>
      </c>
      <c r="B223">
        <f>INDEX(resultados!$A$2:$ZZ$3036, 217, MATCH($B$2, resultados!$A$1:$ZZ$1, 0))</f>
        <v/>
      </c>
      <c r="C223">
        <f>INDEX(resultados!$A$2:$ZZ$3036, 217, MATCH($B$3, resultados!$A$1:$ZZ$1, 0))</f>
        <v/>
      </c>
    </row>
    <row r="224">
      <c r="A224">
        <f>INDEX(resultados!$A$2:$ZZ$3036, 218, MATCH($B$1, resultados!$A$1:$ZZ$1, 0))</f>
        <v/>
      </c>
      <c r="B224">
        <f>INDEX(resultados!$A$2:$ZZ$3036, 218, MATCH($B$2, resultados!$A$1:$ZZ$1, 0))</f>
        <v/>
      </c>
      <c r="C224">
        <f>INDEX(resultados!$A$2:$ZZ$3036, 218, MATCH($B$3, resultados!$A$1:$ZZ$1, 0))</f>
        <v/>
      </c>
    </row>
    <row r="225">
      <c r="A225">
        <f>INDEX(resultados!$A$2:$ZZ$3036, 219, MATCH($B$1, resultados!$A$1:$ZZ$1, 0))</f>
        <v/>
      </c>
      <c r="B225">
        <f>INDEX(resultados!$A$2:$ZZ$3036, 219, MATCH($B$2, resultados!$A$1:$ZZ$1, 0))</f>
        <v/>
      </c>
      <c r="C225">
        <f>INDEX(resultados!$A$2:$ZZ$3036, 219, MATCH($B$3, resultados!$A$1:$ZZ$1, 0))</f>
        <v/>
      </c>
    </row>
    <row r="226">
      <c r="A226">
        <f>INDEX(resultados!$A$2:$ZZ$3036, 220, MATCH($B$1, resultados!$A$1:$ZZ$1, 0))</f>
        <v/>
      </c>
      <c r="B226">
        <f>INDEX(resultados!$A$2:$ZZ$3036, 220, MATCH($B$2, resultados!$A$1:$ZZ$1, 0))</f>
        <v/>
      </c>
      <c r="C226">
        <f>INDEX(resultados!$A$2:$ZZ$3036, 220, MATCH($B$3, resultados!$A$1:$ZZ$1, 0))</f>
        <v/>
      </c>
    </row>
    <row r="227">
      <c r="A227">
        <f>INDEX(resultados!$A$2:$ZZ$3036, 221, MATCH($B$1, resultados!$A$1:$ZZ$1, 0))</f>
        <v/>
      </c>
      <c r="B227">
        <f>INDEX(resultados!$A$2:$ZZ$3036, 221, MATCH($B$2, resultados!$A$1:$ZZ$1, 0))</f>
        <v/>
      </c>
      <c r="C227">
        <f>INDEX(resultados!$A$2:$ZZ$3036, 221, MATCH($B$3, resultados!$A$1:$ZZ$1, 0))</f>
        <v/>
      </c>
    </row>
    <row r="228">
      <c r="A228">
        <f>INDEX(resultados!$A$2:$ZZ$3036, 222, MATCH($B$1, resultados!$A$1:$ZZ$1, 0))</f>
        <v/>
      </c>
      <c r="B228">
        <f>INDEX(resultados!$A$2:$ZZ$3036, 222, MATCH($B$2, resultados!$A$1:$ZZ$1, 0))</f>
        <v/>
      </c>
      <c r="C228">
        <f>INDEX(resultados!$A$2:$ZZ$3036, 222, MATCH($B$3, resultados!$A$1:$ZZ$1, 0))</f>
        <v/>
      </c>
    </row>
    <row r="229">
      <c r="A229">
        <f>INDEX(resultados!$A$2:$ZZ$3036, 223, MATCH($B$1, resultados!$A$1:$ZZ$1, 0))</f>
        <v/>
      </c>
      <c r="B229">
        <f>INDEX(resultados!$A$2:$ZZ$3036, 223, MATCH($B$2, resultados!$A$1:$ZZ$1, 0))</f>
        <v/>
      </c>
      <c r="C229">
        <f>INDEX(resultados!$A$2:$ZZ$3036, 223, MATCH($B$3, resultados!$A$1:$ZZ$1, 0))</f>
        <v/>
      </c>
    </row>
    <row r="230">
      <c r="A230">
        <f>INDEX(resultados!$A$2:$ZZ$3036, 224, MATCH($B$1, resultados!$A$1:$ZZ$1, 0))</f>
        <v/>
      </c>
      <c r="B230">
        <f>INDEX(resultados!$A$2:$ZZ$3036, 224, MATCH($B$2, resultados!$A$1:$ZZ$1, 0))</f>
        <v/>
      </c>
      <c r="C230">
        <f>INDEX(resultados!$A$2:$ZZ$3036, 224, MATCH($B$3, resultados!$A$1:$ZZ$1, 0))</f>
        <v/>
      </c>
    </row>
    <row r="231">
      <c r="A231">
        <f>INDEX(resultados!$A$2:$ZZ$3036, 225, MATCH($B$1, resultados!$A$1:$ZZ$1, 0))</f>
        <v/>
      </c>
      <c r="B231">
        <f>INDEX(resultados!$A$2:$ZZ$3036, 225, MATCH($B$2, resultados!$A$1:$ZZ$1, 0))</f>
        <v/>
      </c>
      <c r="C231">
        <f>INDEX(resultados!$A$2:$ZZ$3036, 225, MATCH($B$3, resultados!$A$1:$ZZ$1, 0))</f>
        <v/>
      </c>
    </row>
    <row r="232">
      <c r="A232">
        <f>INDEX(resultados!$A$2:$ZZ$3036, 226, MATCH($B$1, resultados!$A$1:$ZZ$1, 0))</f>
        <v/>
      </c>
      <c r="B232">
        <f>INDEX(resultados!$A$2:$ZZ$3036, 226, MATCH($B$2, resultados!$A$1:$ZZ$1, 0))</f>
        <v/>
      </c>
      <c r="C232">
        <f>INDEX(resultados!$A$2:$ZZ$3036, 226, MATCH($B$3, resultados!$A$1:$ZZ$1, 0))</f>
        <v/>
      </c>
    </row>
    <row r="233">
      <c r="A233">
        <f>INDEX(resultados!$A$2:$ZZ$3036, 227, MATCH($B$1, resultados!$A$1:$ZZ$1, 0))</f>
        <v/>
      </c>
      <c r="B233">
        <f>INDEX(resultados!$A$2:$ZZ$3036, 227, MATCH($B$2, resultados!$A$1:$ZZ$1, 0))</f>
        <v/>
      </c>
      <c r="C233">
        <f>INDEX(resultados!$A$2:$ZZ$3036, 227, MATCH($B$3, resultados!$A$1:$ZZ$1, 0))</f>
        <v/>
      </c>
    </row>
    <row r="234">
      <c r="A234">
        <f>INDEX(resultados!$A$2:$ZZ$3036, 228, MATCH($B$1, resultados!$A$1:$ZZ$1, 0))</f>
        <v/>
      </c>
      <c r="B234">
        <f>INDEX(resultados!$A$2:$ZZ$3036, 228, MATCH($B$2, resultados!$A$1:$ZZ$1, 0))</f>
        <v/>
      </c>
      <c r="C234">
        <f>INDEX(resultados!$A$2:$ZZ$3036, 228, MATCH($B$3, resultados!$A$1:$ZZ$1, 0))</f>
        <v/>
      </c>
    </row>
    <row r="235">
      <c r="A235">
        <f>INDEX(resultados!$A$2:$ZZ$3036, 229, MATCH($B$1, resultados!$A$1:$ZZ$1, 0))</f>
        <v/>
      </c>
      <c r="B235">
        <f>INDEX(resultados!$A$2:$ZZ$3036, 229, MATCH($B$2, resultados!$A$1:$ZZ$1, 0))</f>
        <v/>
      </c>
      <c r="C235">
        <f>INDEX(resultados!$A$2:$ZZ$3036, 229, MATCH($B$3, resultados!$A$1:$ZZ$1, 0))</f>
        <v/>
      </c>
    </row>
    <row r="236">
      <c r="A236">
        <f>INDEX(resultados!$A$2:$ZZ$3036, 230, MATCH($B$1, resultados!$A$1:$ZZ$1, 0))</f>
        <v/>
      </c>
      <c r="B236">
        <f>INDEX(resultados!$A$2:$ZZ$3036, 230, MATCH($B$2, resultados!$A$1:$ZZ$1, 0))</f>
        <v/>
      </c>
      <c r="C236">
        <f>INDEX(resultados!$A$2:$ZZ$3036, 230, MATCH($B$3, resultados!$A$1:$ZZ$1, 0))</f>
        <v/>
      </c>
    </row>
    <row r="237">
      <c r="A237">
        <f>INDEX(resultados!$A$2:$ZZ$3036, 231, MATCH($B$1, resultados!$A$1:$ZZ$1, 0))</f>
        <v/>
      </c>
      <c r="B237">
        <f>INDEX(resultados!$A$2:$ZZ$3036, 231, MATCH($B$2, resultados!$A$1:$ZZ$1, 0))</f>
        <v/>
      </c>
      <c r="C237">
        <f>INDEX(resultados!$A$2:$ZZ$3036, 231, MATCH($B$3, resultados!$A$1:$ZZ$1, 0))</f>
        <v/>
      </c>
    </row>
    <row r="238">
      <c r="A238">
        <f>INDEX(resultados!$A$2:$ZZ$3036, 232, MATCH($B$1, resultados!$A$1:$ZZ$1, 0))</f>
        <v/>
      </c>
      <c r="B238">
        <f>INDEX(resultados!$A$2:$ZZ$3036, 232, MATCH($B$2, resultados!$A$1:$ZZ$1, 0))</f>
        <v/>
      </c>
      <c r="C238">
        <f>INDEX(resultados!$A$2:$ZZ$3036, 232, MATCH($B$3, resultados!$A$1:$ZZ$1, 0))</f>
        <v/>
      </c>
    </row>
    <row r="239">
      <c r="A239">
        <f>INDEX(resultados!$A$2:$ZZ$3036, 233, MATCH($B$1, resultados!$A$1:$ZZ$1, 0))</f>
        <v/>
      </c>
      <c r="B239">
        <f>INDEX(resultados!$A$2:$ZZ$3036, 233, MATCH($B$2, resultados!$A$1:$ZZ$1, 0))</f>
        <v/>
      </c>
      <c r="C239">
        <f>INDEX(resultados!$A$2:$ZZ$3036, 233, MATCH($B$3, resultados!$A$1:$ZZ$1, 0))</f>
        <v/>
      </c>
    </row>
    <row r="240">
      <c r="A240">
        <f>INDEX(resultados!$A$2:$ZZ$3036, 234, MATCH($B$1, resultados!$A$1:$ZZ$1, 0))</f>
        <v/>
      </c>
      <c r="B240">
        <f>INDEX(resultados!$A$2:$ZZ$3036, 234, MATCH($B$2, resultados!$A$1:$ZZ$1, 0))</f>
        <v/>
      </c>
      <c r="C240">
        <f>INDEX(resultados!$A$2:$ZZ$3036, 234, MATCH($B$3, resultados!$A$1:$ZZ$1, 0))</f>
        <v/>
      </c>
    </row>
    <row r="241">
      <c r="A241">
        <f>INDEX(resultados!$A$2:$ZZ$3036, 235, MATCH($B$1, resultados!$A$1:$ZZ$1, 0))</f>
        <v/>
      </c>
      <c r="B241">
        <f>INDEX(resultados!$A$2:$ZZ$3036, 235, MATCH($B$2, resultados!$A$1:$ZZ$1, 0))</f>
        <v/>
      </c>
      <c r="C241">
        <f>INDEX(resultados!$A$2:$ZZ$3036, 235, MATCH($B$3, resultados!$A$1:$ZZ$1, 0))</f>
        <v/>
      </c>
    </row>
    <row r="242">
      <c r="A242">
        <f>INDEX(resultados!$A$2:$ZZ$3036, 236, MATCH($B$1, resultados!$A$1:$ZZ$1, 0))</f>
        <v/>
      </c>
      <c r="B242">
        <f>INDEX(resultados!$A$2:$ZZ$3036, 236, MATCH($B$2, resultados!$A$1:$ZZ$1, 0))</f>
        <v/>
      </c>
      <c r="C242">
        <f>INDEX(resultados!$A$2:$ZZ$3036, 236, MATCH($B$3, resultados!$A$1:$ZZ$1, 0))</f>
        <v/>
      </c>
    </row>
    <row r="243">
      <c r="A243">
        <f>INDEX(resultados!$A$2:$ZZ$3036, 237, MATCH($B$1, resultados!$A$1:$ZZ$1, 0))</f>
        <v/>
      </c>
      <c r="B243">
        <f>INDEX(resultados!$A$2:$ZZ$3036, 237, MATCH($B$2, resultados!$A$1:$ZZ$1, 0))</f>
        <v/>
      </c>
      <c r="C243">
        <f>INDEX(resultados!$A$2:$ZZ$3036, 237, MATCH($B$3, resultados!$A$1:$ZZ$1, 0))</f>
        <v/>
      </c>
    </row>
    <row r="244">
      <c r="A244">
        <f>INDEX(resultados!$A$2:$ZZ$3036, 238, MATCH($B$1, resultados!$A$1:$ZZ$1, 0))</f>
        <v/>
      </c>
      <c r="B244">
        <f>INDEX(resultados!$A$2:$ZZ$3036, 238, MATCH($B$2, resultados!$A$1:$ZZ$1, 0))</f>
        <v/>
      </c>
      <c r="C244">
        <f>INDEX(resultados!$A$2:$ZZ$3036, 238, MATCH($B$3, resultados!$A$1:$ZZ$1, 0))</f>
        <v/>
      </c>
    </row>
    <row r="245">
      <c r="A245">
        <f>INDEX(resultados!$A$2:$ZZ$3036, 239, MATCH($B$1, resultados!$A$1:$ZZ$1, 0))</f>
        <v/>
      </c>
      <c r="B245">
        <f>INDEX(resultados!$A$2:$ZZ$3036, 239, MATCH($B$2, resultados!$A$1:$ZZ$1, 0))</f>
        <v/>
      </c>
      <c r="C245">
        <f>INDEX(resultados!$A$2:$ZZ$3036, 239, MATCH($B$3, resultados!$A$1:$ZZ$1, 0))</f>
        <v/>
      </c>
    </row>
    <row r="246">
      <c r="A246">
        <f>INDEX(resultados!$A$2:$ZZ$3036, 240, MATCH($B$1, resultados!$A$1:$ZZ$1, 0))</f>
        <v/>
      </c>
      <c r="B246">
        <f>INDEX(resultados!$A$2:$ZZ$3036, 240, MATCH($B$2, resultados!$A$1:$ZZ$1, 0))</f>
        <v/>
      </c>
      <c r="C246">
        <f>INDEX(resultados!$A$2:$ZZ$3036, 240, MATCH($B$3, resultados!$A$1:$ZZ$1, 0))</f>
        <v/>
      </c>
    </row>
    <row r="247">
      <c r="A247">
        <f>INDEX(resultados!$A$2:$ZZ$3036, 241, MATCH($B$1, resultados!$A$1:$ZZ$1, 0))</f>
        <v/>
      </c>
      <c r="B247">
        <f>INDEX(resultados!$A$2:$ZZ$3036, 241, MATCH($B$2, resultados!$A$1:$ZZ$1, 0))</f>
        <v/>
      </c>
      <c r="C247">
        <f>INDEX(resultados!$A$2:$ZZ$3036, 241, MATCH($B$3, resultados!$A$1:$ZZ$1, 0))</f>
        <v/>
      </c>
    </row>
    <row r="248">
      <c r="A248">
        <f>INDEX(resultados!$A$2:$ZZ$3036, 242, MATCH($B$1, resultados!$A$1:$ZZ$1, 0))</f>
        <v/>
      </c>
      <c r="B248">
        <f>INDEX(resultados!$A$2:$ZZ$3036, 242, MATCH($B$2, resultados!$A$1:$ZZ$1, 0))</f>
        <v/>
      </c>
      <c r="C248">
        <f>INDEX(resultados!$A$2:$ZZ$3036, 242, MATCH($B$3, resultados!$A$1:$ZZ$1, 0))</f>
        <v/>
      </c>
    </row>
    <row r="249">
      <c r="A249">
        <f>INDEX(resultados!$A$2:$ZZ$3036, 243, MATCH($B$1, resultados!$A$1:$ZZ$1, 0))</f>
        <v/>
      </c>
      <c r="B249">
        <f>INDEX(resultados!$A$2:$ZZ$3036, 243, MATCH($B$2, resultados!$A$1:$ZZ$1, 0))</f>
        <v/>
      </c>
      <c r="C249">
        <f>INDEX(resultados!$A$2:$ZZ$3036, 243, MATCH($B$3, resultados!$A$1:$ZZ$1, 0))</f>
        <v/>
      </c>
    </row>
    <row r="250">
      <c r="A250">
        <f>INDEX(resultados!$A$2:$ZZ$3036, 244, MATCH($B$1, resultados!$A$1:$ZZ$1, 0))</f>
        <v/>
      </c>
      <c r="B250">
        <f>INDEX(resultados!$A$2:$ZZ$3036, 244, MATCH($B$2, resultados!$A$1:$ZZ$1, 0))</f>
        <v/>
      </c>
      <c r="C250">
        <f>INDEX(resultados!$A$2:$ZZ$3036, 244, MATCH($B$3, resultados!$A$1:$ZZ$1, 0))</f>
        <v/>
      </c>
    </row>
    <row r="251">
      <c r="A251">
        <f>INDEX(resultados!$A$2:$ZZ$3036, 245, MATCH($B$1, resultados!$A$1:$ZZ$1, 0))</f>
        <v/>
      </c>
      <c r="B251">
        <f>INDEX(resultados!$A$2:$ZZ$3036, 245, MATCH($B$2, resultados!$A$1:$ZZ$1, 0))</f>
        <v/>
      </c>
      <c r="C251">
        <f>INDEX(resultados!$A$2:$ZZ$3036, 245, MATCH($B$3, resultados!$A$1:$ZZ$1, 0))</f>
        <v/>
      </c>
    </row>
    <row r="252">
      <c r="A252">
        <f>INDEX(resultados!$A$2:$ZZ$3036, 246, MATCH($B$1, resultados!$A$1:$ZZ$1, 0))</f>
        <v/>
      </c>
      <c r="B252">
        <f>INDEX(resultados!$A$2:$ZZ$3036, 246, MATCH($B$2, resultados!$A$1:$ZZ$1, 0))</f>
        <v/>
      </c>
      <c r="C252">
        <f>INDEX(resultados!$A$2:$ZZ$3036, 246, MATCH($B$3, resultados!$A$1:$ZZ$1, 0))</f>
        <v/>
      </c>
    </row>
    <row r="253">
      <c r="A253">
        <f>INDEX(resultados!$A$2:$ZZ$3036, 247, MATCH($B$1, resultados!$A$1:$ZZ$1, 0))</f>
        <v/>
      </c>
      <c r="B253">
        <f>INDEX(resultados!$A$2:$ZZ$3036, 247, MATCH($B$2, resultados!$A$1:$ZZ$1, 0))</f>
        <v/>
      </c>
      <c r="C253">
        <f>INDEX(resultados!$A$2:$ZZ$3036, 247, MATCH($B$3, resultados!$A$1:$ZZ$1, 0))</f>
        <v/>
      </c>
    </row>
    <row r="254">
      <c r="A254">
        <f>INDEX(resultados!$A$2:$ZZ$3036, 248, MATCH($B$1, resultados!$A$1:$ZZ$1, 0))</f>
        <v/>
      </c>
      <c r="B254">
        <f>INDEX(resultados!$A$2:$ZZ$3036, 248, MATCH($B$2, resultados!$A$1:$ZZ$1, 0))</f>
        <v/>
      </c>
      <c r="C254">
        <f>INDEX(resultados!$A$2:$ZZ$3036, 248, MATCH($B$3, resultados!$A$1:$ZZ$1, 0))</f>
        <v/>
      </c>
    </row>
    <row r="255">
      <c r="A255">
        <f>INDEX(resultados!$A$2:$ZZ$3036, 249, MATCH($B$1, resultados!$A$1:$ZZ$1, 0))</f>
        <v/>
      </c>
      <c r="B255">
        <f>INDEX(resultados!$A$2:$ZZ$3036, 249, MATCH($B$2, resultados!$A$1:$ZZ$1, 0))</f>
        <v/>
      </c>
      <c r="C255">
        <f>INDEX(resultados!$A$2:$ZZ$3036, 249, MATCH($B$3, resultados!$A$1:$ZZ$1, 0))</f>
        <v/>
      </c>
    </row>
    <row r="256">
      <c r="A256">
        <f>INDEX(resultados!$A$2:$ZZ$3036, 250, MATCH($B$1, resultados!$A$1:$ZZ$1, 0))</f>
        <v/>
      </c>
      <c r="B256">
        <f>INDEX(resultados!$A$2:$ZZ$3036, 250, MATCH($B$2, resultados!$A$1:$ZZ$1, 0))</f>
        <v/>
      </c>
      <c r="C256">
        <f>INDEX(resultados!$A$2:$ZZ$3036, 250, MATCH($B$3, resultados!$A$1:$ZZ$1, 0))</f>
        <v/>
      </c>
    </row>
    <row r="257">
      <c r="A257">
        <f>INDEX(resultados!$A$2:$ZZ$3036, 251, MATCH($B$1, resultados!$A$1:$ZZ$1, 0))</f>
        <v/>
      </c>
      <c r="B257">
        <f>INDEX(resultados!$A$2:$ZZ$3036, 251, MATCH($B$2, resultados!$A$1:$ZZ$1, 0))</f>
        <v/>
      </c>
      <c r="C257">
        <f>INDEX(resultados!$A$2:$ZZ$3036, 251, MATCH($B$3, resultados!$A$1:$ZZ$1, 0))</f>
        <v/>
      </c>
    </row>
    <row r="258">
      <c r="A258">
        <f>INDEX(resultados!$A$2:$ZZ$3036, 252, MATCH($B$1, resultados!$A$1:$ZZ$1, 0))</f>
        <v/>
      </c>
      <c r="B258">
        <f>INDEX(resultados!$A$2:$ZZ$3036, 252, MATCH($B$2, resultados!$A$1:$ZZ$1, 0))</f>
        <v/>
      </c>
      <c r="C258">
        <f>INDEX(resultados!$A$2:$ZZ$3036, 252, MATCH($B$3, resultados!$A$1:$ZZ$1, 0))</f>
        <v/>
      </c>
    </row>
    <row r="259">
      <c r="A259">
        <f>INDEX(resultados!$A$2:$ZZ$3036, 253, MATCH($B$1, resultados!$A$1:$ZZ$1, 0))</f>
        <v/>
      </c>
      <c r="B259">
        <f>INDEX(resultados!$A$2:$ZZ$3036, 253, MATCH($B$2, resultados!$A$1:$ZZ$1, 0))</f>
        <v/>
      </c>
      <c r="C259">
        <f>INDEX(resultados!$A$2:$ZZ$3036, 253, MATCH($B$3, resultados!$A$1:$ZZ$1, 0))</f>
        <v/>
      </c>
    </row>
    <row r="260">
      <c r="A260">
        <f>INDEX(resultados!$A$2:$ZZ$3036, 254, MATCH($B$1, resultados!$A$1:$ZZ$1, 0))</f>
        <v/>
      </c>
      <c r="B260">
        <f>INDEX(resultados!$A$2:$ZZ$3036, 254, MATCH($B$2, resultados!$A$1:$ZZ$1, 0))</f>
        <v/>
      </c>
      <c r="C260">
        <f>INDEX(resultados!$A$2:$ZZ$3036, 254, MATCH($B$3, resultados!$A$1:$ZZ$1, 0))</f>
        <v/>
      </c>
    </row>
    <row r="261">
      <c r="A261">
        <f>INDEX(resultados!$A$2:$ZZ$3036, 255, MATCH($B$1, resultados!$A$1:$ZZ$1, 0))</f>
        <v/>
      </c>
      <c r="B261">
        <f>INDEX(resultados!$A$2:$ZZ$3036, 255, MATCH($B$2, resultados!$A$1:$ZZ$1, 0))</f>
        <v/>
      </c>
      <c r="C261">
        <f>INDEX(resultados!$A$2:$ZZ$3036, 255, MATCH($B$3, resultados!$A$1:$ZZ$1, 0))</f>
        <v/>
      </c>
    </row>
    <row r="262">
      <c r="A262">
        <f>INDEX(resultados!$A$2:$ZZ$3036, 256, MATCH($B$1, resultados!$A$1:$ZZ$1, 0))</f>
        <v/>
      </c>
      <c r="B262">
        <f>INDEX(resultados!$A$2:$ZZ$3036, 256, MATCH($B$2, resultados!$A$1:$ZZ$1, 0))</f>
        <v/>
      </c>
      <c r="C262">
        <f>INDEX(resultados!$A$2:$ZZ$3036, 256, MATCH($B$3, resultados!$A$1:$ZZ$1, 0))</f>
        <v/>
      </c>
    </row>
    <row r="263">
      <c r="A263">
        <f>INDEX(resultados!$A$2:$ZZ$3036, 257, MATCH($B$1, resultados!$A$1:$ZZ$1, 0))</f>
        <v/>
      </c>
      <c r="B263">
        <f>INDEX(resultados!$A$2:$ZZ$3036, 257, MATCH($B$2, resultados!$A$1:$ZZ$1, 0))</f>
        <v/>
      </c>
      <c r="C263">
        <f>INDEX(resultados!$A$2:$ZZ$3036, 257, MATCH($B$3, resultados!$A$1:$ZZ$1, 0))</f>
        <v/>
      </c>
    </row>
    <row r="264">
      <c r="A264">
        <f>INDEX(resultados!$A$2:$ZZ$3036, 258, MATCH($B$1, resultados!$A$1:$ZZ$1, 0))</f>
        <v/>
      </c>
      <c r="B264">
        <f>INDEX(resultados!$A$2:$ZZ$3036, 258, MATCH($B$2, resultados!$A$1:$ZZ$1, 0))</f>
        <v/>
      </c>
      <c r="C264">
        <f>INDEX(resultados!$A$2:$ZZ$3036, 258, MATCH($B$3, resultados!$A$1:$ZZ$1, 0))</f>
        <v/>
      </c>
    </row>
    <row r="265">
      <c r="A265">
        <f>INDEX(resultados!$A$2:$ZZ$3036, 259, MATCH($B$1, resultados!$A$1:$ZZ$1, 0))</f>
        <v/>
      </c>
      <c r="B265">
        <f>INDEX(resultados!$A$2:$ZZ$3036, 259, MATCH($B$2, resultados!$A$1:$ZZ$1, 0))</f>
        <v/>
      </c>
      <c r="C265">
        <f>INDEX(resultados!$A$2:$ZZ$3036, 259, MATCH($B$3, resultados!$A$1:$ZZ$1, 0))</f>
        <v/>
      </c>
    </row>
    <row r="266">
      <c r="A266">
        <f>INDEX(resultados!$A$2:$ZZ$3036, 260, MATCH($B$1, resultados!$A$1:$ZZ$1, 0))</f>
        <v/>
      </c>
      <c r="B266">
        <f>INDEX(resultados!$A$2:$ZZ$3036, 260, MATCH($B$2, resultados!$A$1:$ZZ$1, 0))</f>
        <v/>
      </c>
      <c r="C266">
        <f>INDEX(resultados!$A$2:$ZZ$3036, 260, MATCH($B$3, resultados!$A$1:$ZZ$1, 0))</f>
        <v/>
      </c>
    </row>
    <row r="267">
      <c r="A267">
        <f>INDEX(resultados!$A$2:$ZZ$3036, 261, MATCH($B$1, resultados!$A$1:$ZZ$1, 0))</f>
        <v/>
      </c>
      <c r="B267">
        <f>INDEX(resultados!$A$2:$ZZ$3036, 261, MATCH($B$2, resultados!$A$1:$ZZ$1, 0))</f>
        <v/>
      </c>
      <c r="C267">
        <f>INDEX(resultados!$A$2:$ZZ$3036, 261, MATCH($B$3, resultados!$A$1:$ZZ$1, 0))</f>
        <v/>
      </c>
    </row>
    <row r="268">
      <c r="A268">
        <f>INDEX(resultados!$A$2:$ZZ$3036, 262, MATCH($B$1, resultados!$A$1:$ZZ$1, 0))</f>
        <v/>
      </c>
      <c r="B268">
        <f>INDEX(resultados!$A$2:$ZZ$3036, 262, MATCH($B$2, resultados!$A$1:$ZZ$1, 0))</f>
        <v/>
      </c>
      <c r="C268">
        <f>INDEX(resultados!$A$2:$ZZ$3036, 262, MATCH($B$3, resultados!$A$1:$ZZ$1, 0))</f>
        <v/>
      </c>
    </row>
    <row r="269">
      <c r="A269">
        <f>INDEX(resultados!$A$2:$ZZ$3036, 263, MATCH($B$1, resultados!$A$1:$ZZ$1, 0))</f>
        <v/>
      </c>
      <c r="B269">
        <f>INDEX(resultados!$A$2:$ZZ$3036, 263, MATCH($B$2, resultados!$A$1:$ZZ$1, 0))</f>
        <v/>
      </c>
      <c r="C269">
        <f>INDEX(resultados!$A$2:$ZZ$3036, 263, MATCH($B$3, resultados!$A$1:$ZZ$1, 0))</f>
        <v/>
      </c>
    </row>
    <row r="270">
      <c r="A270">
        <f>INDEX(resultados!$A$2:$ZZ$3036, 264, MATCH($B$1, resultados!$A$1:$ZZ$1, 0))</f>
        <v/>
      </c>
      <c r="B270">
        <f>INDEX(resultados!$A$2:$ZZ$3036, 264, MATCH($B$2, resultados!$A$1:$ZZ$1, 0))</f>
        <v/>
      </c>
      <c r="C270">
        <f>INDEX(resultados!$A$2:$ZZ$3036, 264, MATCH($B$3, resultados!$A$1:$ZZ$1, 0))</f>
        <v/>
      </c>
    </row>
    <row r="271">
      <c r="A271">
        <f>INDEX(resultados!$A$2:$ZZ$3036, 265, MATCH($B$1, resultados!$A$1:$ZZ$1, 0))</f>
        <v/>
      </c>
      <c r="B271">
        <f>INDEX(resultados!$A$2:$ZZ$3036, 265, MATCH($B$2, resultados!$A$1:$ZZ$1, 0))</f>
        <v/>
      </c>
      <c r="C271">
        <f>INDEX(resultados!$A$2:$ZZ$3036, 265, MATCH($B$3, resultados!$A$1:$ZZ$1, 0))</f>
        <v/>
      </c>
    </row>
    <row r="272">
      <c r="A272">
        <f>INDEX(resultados!$A$2:$ZZ$3036, 266, MATCH($B$1, resultados!$A$1:$ZZ$1, 0))</f>
        <v/>
      </c>
      <c r="B272">
        <f>INDEX(resultados!$A$2:$ZZ$3036, 266, MATCH($B$2, resultados!$A$1:$ZZ$1, 0))</f>
        <v/>
      </c>
      <c r="C272">
        <f>INDEX(resultados!$A$2:$ZZ$3036, 266, MATCH($B$3, resultados!$A$1:$ZZ$1, 0))</f>
        <v/>
      </c>
    </row>
    <row r="273">
      <c r="A273">
        <f>INDEX(resultados!$A$2:$ZZ$3036, 267, MATCH($B$1, resultados!$A$1:$ZZ$1, 0))</f>
        <v/>
      </c>
      <c r="B273">
        <f>INDEX(resultados!$A$2:$ZZ$3036, 267, MATCH($B$2, resultados!$A$1:$ZZ$1, 0))</f>
        <v/>
      </c>
      <c r="C273">
        <f>INDEX(resultados!$A$2:$ZZ$3036, 267, MATCH($B$3, resultados!$A$1:$ZZ$1, 0))</f>
        <v/>
      </c>
    </row>
    <row r="274">
      <c r="A274">
        <f>INDEX(resultados!$A$2:$ZZ$3036, 268, MATCH($B$1, resultados!$A$1:$ZZ$1, 0))</f>
        <v/>
      </c>
      <c r="B274">
        <f>INDEX(resultados!$A$2:$ZZ$3036, 268, MATCH($B$2, resultados!$A$1:$ZZ$1, 0))</f>
        <v/>
      </c>
      <c r="C274">
        <f>INDEX(resultados!$A$2:$ZZ$3036, 268, MATCH($B$3, resultados!$A$1:$ZZ$1, 0))</f>
        <v/>
      </c>
    </row>
    <row r="275">
      <c r="A275">
        <f>INDEX(resultados!$A$2:$ZZ$3036, 269, MATCH($B$1, resultados!$A$1:$ZZ$1, 0))</f>
        <v/>
      </c>
      <c r="B275">
        <f>INDEX(resultados!$A$2:$ZZ$3036, 269, MATCH($B$2, resultados!$A$1:$ZZ$1, 0))</f>
        <v/>
      </c>
      <c r="C275">
        <f>INDEX(resultados!$A$2:$ZZ$3036, 269, MATCH($B$3, resultados!$A$1:$ZZ$1, 0))</f>
        <v/>
      </c>
    </row>
    <row r="276">
      <c r="A276">
        <f>INDEX(resultados!$A$2:$ZZ$3036, 270, MATCH($B$1, resultados!$A$1:$ZZ$1, 0))</f>
        <v/>
      </c>
      <c r="B276">
        <f>INDEX(resultados!$A$2:$ZZ$3036, 270, MATCH($B$2, resultados!$A$1:$ZZ$1, 0))</f>
        <v/>
      </c>
      <c r="C276">
        <f>INDEX(resultados!$A$2:$ZZ$3036, 270, MATCH($B$3, resultados!$A$1:$ZZ$1, 0))</f>
        <v/>
      </c>
    </row>
    <row r="277">
      <c r="A277">
        <f>INDEX(resultados!$A$2:$ZZ$3036, 271, MATCH($B$1, resultados!$A$1:$ZZ$1, 0))</f>
        <v/>
      </c>
      <c r="B277">
        <f>INDEX(resultados!$A$2:$ZZ$3036, 271, MATCH($B$2, resultados!$A$1:$ZZ$1, 0))</f>
        <v/>
      </c>
      <c r="C277">
        <f>INDEX(resultados!$A$2:$ZZ$3036, 271, MATCH($B$3, resultados!$A$1:$ZZ$1, 0))</f>
        <v/>
      </c>
    </row>
    <row r="278">
      <c r="A278">
        <f>INDEX(resultados!$A$2:$ZZ$3036, 272, MATCH($B$1, resultados!$A$1:$ZZ$1, 0))</f>
        <v/>
      </c>
      <c r="B278">
        <f>INDEX(resultados!$A$2:$ZZ$3036, 272, MATCH($B$2, resultados!$A$1:$ZZ$1, 0))</f>
        <v/>
      </c>
      <c r="C278">
        <f>INDEX(resultados!$A$2:$ZZ$3036, 272, MATCH($B$3, resultados!$A$1:$ZZ$1, 0))</f>
        <v/>
      </c>
    </row>
    <row r="279">
      <c r="A279">
        <f>INDEX(resultados!$A$2:$ZZ$3036, 273, MATCH($B$1, resultados!$A$1:$ZZ$1, 0))</f>
        <v/>
      </c>
      <c r="B279">
        <f>INDEX(resultados!$A$2:$ZZ$3036, 273, MATCH($B$2, resultados!$A$1:$ZZ$1, 0))</f>
        <v/>
      </c>
      <c r="C279">
        <f>INDEX(resultados!$A$2:$ZZ$3036, 273, MATCH($B$3, resultados!$A$1:$ZZ$1, 0))</f>
        <v/>
      </c>
    </row>
    <row r="280">
      <c r="A280">
        <f>INDEX(resultados!$A$2:$ZZ$3036, 274, MATCH($B$1, resultados!$A$1:$ZZ$1, 0))</f>
        <v/>
      </c>
      <c r="B280">
        <f>INDEX(resultados!$A$2:$ZZ$3036, 274, MATCH($B$2, resultados!$A$1:$ZZ$1, 0))</f>
        <v/>
      </c>
      <c r="C280">
        <f>INDEX(resultados!$A$2:$ZZ$3036, 274, MATCH($B$3, resultados!$A$1:$ZZ$1, 0))</f>
        <v/>
      </c>
    </row>
    <row r="281">
      <c r="A281">
        <f>INDEX(resultados!$A$2:$ZZ$3036, 275, MATCH($B$1, resultados!$A$1:$ZZ$1, 0))</f>
        <v/>
      </c>
      <c r="B281">
        <f>INDEX(resultados!$A$2:$ZZ$3036, 275, MATCH($B$2, resultados!$A$1:$ZZ$1, 0))</f>
        <v/>
      </c>
      <c r="C281">
        <f>INDEX(resultados!$A$2:$ZZ$3036, 275, MATCH($B$3, resultados!$A$1:$ZZ$1, 0))</f>
        <v/>
      </c>
    </row>
    <row r="282">
      <c r="A282">
        <f>INDEX(resultados!$A$2:$ZZ$3036, 276, MATCH($B$1, resultados!$A$1:$ZZ$1, 0))</f>
        <v/>
      </c>
      <c r="B282">
        <f>INDEX(resultados!$A$2:$ZZ$3036, 276, MATCH($B$2, resultados!$A$1:$ZZ$1, 0))</f>
        <v/>
      </c>
      <c r="C282">
        <f>INDEX(resultados!$A$2:$ZZ$3036, 276, MATCH($B$3, resultados!$A$1:$ZZ$1, 0))</f>
        <v/>
      </c>
    </row>
    <row r="283">
      <c r="A283">
        <f>INDEX(resultados!$A$2:$ZZ$3036, 277, MATCH($B$1, resultados!$A$1:$ZZ$1, 0))</f>
        <v/>
      </c>
      <c r="B283">
        <f>INDEX(resultados!$A$2:$ZZ$3036, 277, MATCH($B$2, resultados!$A$1:$ZZ$1, 0))</f>
        <v/>
      </c>
      <c r="C283">
        <f>INDEX(resultados!$A$2:$ZZ$3036, 277, MATCH($B$3, resultados!$A$1:$ZZ$1, 0))</f>
        <v/>
      </c>
    </row>
    <row r="284">
      <c r="A284">
        <f>INDEX(resultados!$A$2:$ZZ$3036, 278, MATCH($B$1, resultados!$A$1:$ZZ$1, 0))</f>
        <v/>
      </c>
      <c r="B284">
        <f>INDEX(resultados!$A$2:$ZZ$3036, 278, MATCH($B$2, resultados!$A$1:$ZZ$1, 0))</f>
        <v/>
      </c>
      <c r="C284">
        <f>INDEX(resultados!$A$2:$ZZ$3036, 278, MATCH($B$3, resultados!$A$1:$ZZ$1, 0))</f>
        <v/>
      </c>
    </row>
    <row r="285">
      <c r="A285">
        <f>INDEX(resultados!$A$2:$ZZ$3036, 279, MATCH($B$1, resultados!$A$1:$ZZ$1, 0))</f>
        <v/>
      </c>
      <c r="B285">
        <f>INDEX(resultados!$A$2:$ZZ$3036, 279, MATCH($B$2, resultados!$A$1:$ZZ$1, 0))</f>
        <v/>
      </c>
      <c r="C285">
        <f>INDEX(resultados!$A$2:$ZZ$3036, 279, MATCH($B$3, resultados!$A$1:$ZZ$1, 0))</f>
        <v/>
      </c>
    </row>
    <row r="286">
      <c r="A286">
        <f>INDEX(resultados!$A$2:$ZZ$3036, 280, MATCH($B$1, resultados!$A$1:$ZZ$1, 0))</f>
        <v/>
      </c>
      <c r="B286">
        <f>INDEX(resultados!$A$2:$ZZ$3036, 280, MATCH($B$2, resultados!$A$1:$ZZ$1, 0))</f>
        <v/>
      </c>
      <c r="C286">
        <f>INDEX(resultados!$A$2:$ZZ$3036, 280, MATCH($B$3, resultados!$A$1:$ZZ$1, 0))</f>
        <v/>
      </c>
    </row>
    <row r="287">
      <c r="A287">
        <f>INDEX(resultados!$A$2:$ZZ$3036, 281, MATCH($B$1, resultados!$A$1:$ZZ$1, 0))</f>
        <v/>
      </c>
      <c r="B287">
        <f>INDEX(resultados!$A$2:$ZZ$3036, 281, MATCH($B$2, resultados!$A$1:$ZZ$1, 0))</f>
        <v/>
      </c>
      <c r="C287">
        <f>INDEX(resultados!$A$2:$ZZ$3036, 281, MATCH($B$3, resultados!$A$1:$ZZ$1, 0))</f>
        <v/>
      </c>
    </row>
    <row r="288">
      <c r="A288">
        <f>INDEX(resultados!$A$2:$ZZ$3036, 282, MATCH($B$1, resultados!$A$1:$ZZ$1, 0))</f>
        <v/>
      </c>
      <c r="B288">
        <f>INDEX(resultados!$A$2:$ZZ$3036, 282, MATCH($B$2, resultados!$A$1:$ZZ$1, 0))</f>
        <v/>
      </c>
      <c r="C288">
        <f>INDEX(resultados!$A$2:$ZZ$3036, 282, MATCH($B$3, resultados!$A$1:$ZZ$1, 0))</f>
        <v/>
      </c>
    </row>
    <row r="289">
      <c r="A289">
        <f>INDEX(resultados!$A$2:$ZZ$3036, 283, MATCH($B$1, resultados!$A$1:$ZZ$1, 0))</f>
        <v/>
      </c>
      <c r="B289">
        <f>INDEX(resultados!$A$2:$ZZ$3036, 283, MATCH($B$2, resultados!$A$1:$ZZ$1, 0))</f>
        <v/>
      </c>
      <c r="C289">
        <f>INDEX(resultados!$A$2:$ZZ$3036, 283, MATCH($B$3, resultados!$A$1:$ZZ$1, 0))</f>
        <v/>
      </c>
    </row>
    <row r="290">
      <c r="A290">
        <f>INDEX(resultados!$A$2:$ZZ$3036, 284, MATCH($B$1, resultados!$A$1:$ZZ$1, 0))</f>
        <v/>
      </c>
      <c r="B290">
        <f>INDEX(resultados!$A$2:$ZZ$3036, 284, MATCH($B$2, resultados!$A$1:$ZZ$1, 0))</f>
        <v/>
      </c>
      <c r="C290">
        <f>INDEX(resultados!$A$2:$ZZ$3036, 284, MATCH($B$3, resultados!$A$1:$ZZ$1, 0))</f>
        <v/>
      </c>
    </row>
    <row r="291">
      <c r="A291">
        <f>INDEX(resultados!$A$2:$ZZ$3036, 285, MATCH($B$1, resultados!$A$1:$ZZ$1, 0))</f>
        <v/>
      </c>
      <c r="B291">
        <f>INDEX(resultados!$A$2:$ZZ$3036, 285, MATCH($B$2, resultados!$A$1:$ZZ$1, 0))</f>
        <v/>
      </c>
      <c r="C291">
        <f>INDEX(resultados!$A$2:$ZZ$3036, 285, MATCH($B$3, resultados!$A$1:$ZZ$1, 0))</f>
        <v/>
      </c>
    </row>
    <row r="292">
      <c r="A292">
        <f>INDEX(resultados!$A$2:$ZZ$3036, 286, MATCH($B$1, resultados!$A$1:$ZZ$1, 0))</f>
        <v/>
      </c>
      <c r="B292">
        <f>INDEX(resultados!$A$2:$ZZ$3036, 286, MATCH($B$2, resultados!$A$1:$ZZ$1, 0))</f>
        <v/>
      </c>
      <c r="C292">
        <f>INDEX(resultados!$A$2:$ZZ$3036, 286, MATCH($B$3, resultados!$A$1:$ZZ$1, 0))</f>
        <v/>
      </c>
    </row>
    <row r="293">
      <c r="A293">
        <f>INDEX(resultados!$A$2:$ZZ$3036, 287, MATCH($B$1, resultados!$A$1:$ZZ$1, 0))</f>
        <v/>
      </c>
      <c r="B293">
        <f>INDEX(resultados!$A$2:$ZZ$3036, 287, MATCH($B$2, resultados!$A$1:$ZZ$1, 0))</f>
        <v/>
      </c>
      <c r="C293">
        <f>INDEX(resultados!$A$2:$ZZ$3036, 287, MATCH($B$3, resultados!$A$1:$ZZ$1, 0))</f>
        <v/>
      </c>
    </row>
    <row r="294">
      <c r="A294">
        <f>INDEX(resultados!$A$2:$ZZ$3036, 288, MATCH($B$1, resultados!$A$1:$ZZ$1, 0))</f>
        <v/>
      </c>
      <c r="B294">
        <f>INDEX(resultados!$A$2:$ZZ$3036, 288, MATCH($B$2, resultados!$A$1:$ZZ$1, 0))</f>
        <v/>
      </c>
      <c r="C294">
        <f>INDEX(resultados!$A$2:$ZZ$3036, 288, MATCH($B$3, resultados!$A$1:$ZZ$1, 0))</f>
        <v/>
      </c>
    </row>
    <row r="295">
      <c r="A295">
        <f>INDEX(resultados!$A$2:$ZZ$3036, 289, MATCH($B$1, resultados!$A$1:$ZZ$1, 0))</f>
        <v/>
      </c>
      <c r="B295">
        <f>INDEX(resultados!$A$2:$ZZ$3036, 289, MATCH($B$2, resultados!$A$1:$ZZ$1, 0))</f>
        <v/>
      </c>
      <c r="C295">
        <f>INDEX(resultados!$A$2:$ZZ$3036, 289, MATCH($B$3, resultados!$A$1:$ZZ$1, 0))</f>
        <v/>
      </c>
    </row>
    <row r="296">
      <c r="A296">
        <f>INDEX(resultados!$A$2:$ZZ$3036, 290, MATCH($B$1, resultados!$A$1:$ZZ$1, 0))</f>
        <v/>
      </c>
      <c r="B296">
        <f>INDEX(resultados!$A$2:$ZZ$3036, 290, MATCH($B$2, resultados!$A$1:$ZZ$1, 0))</f>
        <v/>
      </c>
      <c r="C296">
        <f>INDEX(resultados!$A$2:$ZZ$3036, 290, MATCH($B$3, resultados!$A$1:$ZZ$1, 0))</f>
        <v/>
      </c>
    </row>
    <row r="297">
      <c r="A297">
        <f>INDEX(resultados!$A$2:$ZZ$3036, 291, MATCH($B$1, resultados!$A$1:$ZZ$1, 0))</f>
        <v/>
      </c>
      <c r="B297">
        <f>INDEX(resultados!$A$2:$ZZ$3036, 291, MATCH($B$2, resultados!$A$1:$ZZ$1, 0))</f>
        <v/>
      </c>
      <c r="C297">
        <f>INDEX(resultados!$A$2:$ZZ$3036, 291, MATCH($B$3, resultados!$A$1:$ZZ$1, 0))</f>
        <v/>
      </c>
    </row>
    <row r="298">
      <c r="A298">
        <f>INDEX(resultados!$A$2:$ZZ$3036, 292, MATCH($B$1, resultados!$A$1:$ZZ$1, 0))</f>
        <v/>
      </c>
      <c r="B298">
        <f>INDEX(resultados!$A$2:$ZZ$3036, 292, MATCH($B$2, resultados!$A$1:$ZZ$1, 0))</f>
        <v/>
      </c>
      <c r="C298">
        <f>INDEX(resultados!$A$2:$ZZ$3036, 292, MATCH($B$3, resultados!$A$1:$ZZ$1, 0))</f>
        <v/>
      </c>
    </row>
    <row r="299">
      <c r="A299">
        <f>INDEX(resultados!$A$2:$ZZ$3036, 293, MATCH($B$1, resultados!$A$1:$ZZ$1, 0))</f>
        <v/>
      </c>
      <c r="B299">
        <f>INDEX(resultados!$A$2:$ZZ$3036, 293, MATCH($B$2, resultados!$A$1:$ZZ$1, 0))</f>
        <v/>
      </c>
      <c r="C299">
        <f>INDEX(resultados!$A$2:$ZZ$3036, 293, MATCH($B$3, resultados!$A$1:$ZZ$1, 0))</f>
        <v/>
      </c>
    </row>
    <row r="300">
      <c r="A300">
        <f>INDEX(resultados!$A$2:$ZZ$3036, 294, MATCH($B$1, resultados!$A$1:$ZZ$1, 0))</f>
        <v/>
      </c>
      <c r="B300">
        <f>INDEX(resultados!$A$2:$ZZ$3036, 294, MATCH($B$2, resultados!$A$1:$ZZ$1, 0))</f>
        <v/>
      </c>
      <c r="C300">
        <f>INDEX(resultados!$A$2:$ZZ$3036, 294, MATCH($B$3, resultados!$A$1:$ZZ$1, 0))</f>
        <v/>
      </c>
    </row>
    <row r="301">
      <c r="A301">
        <f>INDEX(resultados!$A$2:$ZZ$3036, 295, MATCH($B$1, resultados!$A$1:$ZZ$1, 0))</f>
        <v/>
      </c>
      <c r="B301">
        <f>INDEX(resultados!$A$2:$ZZ$3036, 295, MATCH($B$2, resultados!$A$1:$ZZ$1, 0))</f>
        <v/>
      </c>
      <c r="C301">
        <f>INDEX(resultados!$A$2:$ZZ$3036, 295, MATCH($B$3, resultados!$A$1:$ZZ$1, 0))</f>
        <v/>
      </c>
    </row>
    <row r="302">
      <c r="A302">
        <f>INDEX(resultados!$A$2:$ZZ$3036, 296, MATCH($B$1, resultados!$A$1:$ZZ$1, 0))</f>
        <v/>
      </c>
      <c r="B302">
        <f>INDEX(resultados!$A$2:$ZZ$3036, 296, MATCH($B$2, resultados!$A$1:$ZZ$1, 0))</f>
        <v/>
      </c>
      <c r="C302">
        <f>INDEX(resultados!$A$2:$ZZ$3036, 296, MATCH($B$3, resultados!$A$1:$ZZ$1, 0))</f>
        <v/>
      </c>
    </row>
    <row r="303">
      <c r="A303">
        <f>INDEX(resultados!$A$2:$ZZ$3036, 297, MATCH($B$1, resultados!$A$1:$ZZ$1, 0))</f>
        <v/>
      </c>
      <c r="B303">
        <f>INDEX(resultados!$A$2:$ZZ$3036, 297, MATCH($B$2, resultados!$A$1:$ZZ$1, 0))</f>
        <v/>
      </c>
      <c r="C303">
        <f>INDEX(resultados!$A$2:$ZZ$3036, 297, MATCH($B$3, resultados!$A$1:$ZZ$1, 0))</f>
        <v/>
      </c>
    </row>
    <row r="304">
      <c r="A304">
        <f>INDEX(resultados!$A$2:$ZZ$3036, 298, MATCH($B$1, resultados!$A$1:$ZZ$1, 0))</f>
        <v/>
      </c>
      <c r="B304">
        <f>INDEX(resultados!$A$2:$ZZ$3036, 298, MATCH($B$2, resultados!$A$1:$ZZ$1, 0))</f>
        <v/>
      </c>
      <c r="C304">
        <f>INDEX(resultados!$A$2:$ZZ$3036, 298, MATCH($B$3, resultados!$A$1:$ZZ$1, 0))</f>
        <v/>
      </c>
    </row>
    <row r="305">
      <c r="A305">
        <f>INDEX(resultados!$A$2:$ZZ$3036, 299, MATCH($B$1, resultados!$A$1:$ZZ$1, 0))</f>
        <v/>
      </c>
      <c r="B305">
        <f>INDEX(resultados!$A$2:$ZZ$3036, 299, MATCH($B$2, resultados!$A$1:$ZZ$1, 0))</f>
        <v/>
      </c>
      <c r="C305">
        <f>INDEX(resultados!$A$2:$ZZ$3036, 299, MATCH($B$3, resultados!$A$1:$ZZ$1, 0))</f>
        <v/>
      </c>
    </row>
    <row r="306">
      <c r="A306">
        <f>INDEX(resultados!$A$2:$ZZ$3036, 300, MATCH($B$1, resultados!$A$1:$ZZ$1, 0))</f>
        <v/>
      </c>
      <c r="B306">
        <f>INDEX(resultados!$A$2:$ZZ$3036, 300, MATCH($B$2, resultados!$A$1:$ZZ$1, 0))</f>
        <v/>
      </c>
      <c r="C306">
        <f>INDEX(resultados!$A$2:$ZZ$3036, 300, MATCH($B$3, resultados!$A$1:$ZZ$1, 0))</f>
        <v/>
      </c>
    </row>
    <row r="307">
      <c r="A307">
        <f>INDEX(resultados!$A$2:$ZZ$3036, 301, MATCH($B$1, resultados!$A$1:$ZZ$1, 0))</f>
        <v/>
      </c>
      <c r="B307">
        <f>INDEX(resultados!$A$2:$ZZ$3036, 301, MATCH($B$2, resultados!$A$1:$ZZ$1, 0))</f>
        <v/>
      </c>
      <c r="C307">
        <f>INDEX(resultados!$A$2:$ZZ$3036, 301, MATCH($B$3, resultados!$A$1:$ZZ$1, 0))</f>
        <v/>
      </c>
    </row>
    <row r="308">
      <c r="A308">
        <f>INDEX(resultados!$A$2:$ZZ$3036, 302, MATCH($B$1, resultados!$A$1:$ZZ$1, 0))</f>
        <v/>
      </c>
      <c r="B308">
        <f>INDEX(resultados!$A$2:$ZZ$3036, 302, MATCH($B$2, resultados!$A$1:$ZZ$1, 0))</f>
        <v/>
      </c>
      <c r="C308">
        <f>INDEX(resultados!$A$2:$ZZ$3036, 302, MATCH($B$3, resultados!$A$1:$ZZ$1, 0))</f>
        <v/>
      </c>
    </row>
    <row r="309">
      <c r="A309">
        <f>INDEX(resultados!$A$2:$ZZ$3036, 303, MATCH($B$1, resultados!$A$1:$ZZ$1, 0))</f>
        <v/>
      </c>
      <c r="B309">
        <f>INDEX(resultados!$A$2:$ZZ$3036, 303, MATCH($B$2, resultados!$A$1:$ZZ$1, 0))</f>
        <v/>
      </c>
      <c r="C309">
        <f>INDEX(resultados!$A$2:$ZZ$3036, 303, MATCH($B$3, resultados!$A$1:$ZZ$1, 0))</f>
        <v/>
      </c>
    </row>
    <row r="310">
      <c r="A310">
        <f>INDEX(resultados!$A$2:$ZZ$3036, 304, MATCH($B$1, resultados!$A$1:$ZZ$1, 0))</f>
        <v/>
      </c>
      <c r="B310">
        <f>INDEX(resultados!$A$2:$ZZ$3036, 304, MATCH($B$2, resultados!$A$1:$ZZ$1, 0))</f>
        <v/>
      </c>
      <c r="C310">
        <f>INDEX(resultados!$A$2:$ZZ$3036, 304, MATCH($B$3, resultados!$A$1:$ZZ$1, 0))</f>
        <v/>
      </c>
    </row>
    <row r="311">
      <c r="A311">
        <f>INDEX(resultados!$A$2:$ZZ$3036, 305, MATCH($B$1, resultados!$A$1:$ZZ$1, 0))</f>
        <v/>
      </c>
      <c r="B311">
        <f>INDEX(resultados!$A$2:$ZZ$3036, 305, MATCH($B$2, resultados!$A$1:$ZZ$1, 0))</f>
        <v/>
      </c>
      <c r="C311">
        <f>INDEX(resultados!$A$2:$ZZ$3036, 305, MATCH($B$3, resultados!$A$1:$ZZ$1, 0))</f>
        <v/>
      </c>
    </row>
    <row r="312">
      <c r="A312">
        <f>INDEX(resultados!$A$2:$ZZ$3036, 306, MATCH($B$1, resultados!$A$1:$ZZ$1, 0))</f>
        <v/>
      </c>
      <c r="B312">
        <f>INDEX(resultados!$A$2:$ZZ$3036, 306, MATCH($B$2, resultados!$A$1:$ZZ$1, 0))</f>
        <v/>
      </c>
      <c r="C312">
        <f>INDEX(resultados!$A$2:$ZZ$3036, 306, MATCH($B$3, resultados!$A$1:$ZZ$1, 0))</f>
        <v/>
      </c>
    </row>
    <row r="313">
      <c r="A313">
        <f>INDEX(resultados!$A$2:$ZZ$3036, 307, MATCH($B$1, resultados!$A$1:$ZZ$1, 0))</f>
        <v/>
      </c>
      <c r="B313">
        <f>INDEX(resultados!$A$2:$ZZ$3036, 307, MATCH($B$2, resultados!$A$1:$ZZ$1, 0))</f>
        <v/>
      </c>
      <c r="C313">
        <f>INDEX(resultados!$A$2:$ZZ$3036, 307, MATCH($B$3, resultados!$A$1:$ZZ$1, 0))</f>
        <v/>
      </c>
    </row>
    <row r="314">
      <c r="A314">
        <f>INDEX(resultados!$A$2:$ZZ$3036, 308, MATCH($B$1, resultados!$A$1:$ZZ$1, 0))</f>
        <v/>
      </c>
      <c r="B314">
        <f>INDEX(resultados!$A$2:$ZZ$3036, 308, MATCH($B$2, resultados!$A$1:$ZZ$1, 0))</f>
        <v/>
      </c>
      <c r="C314">
        <f>INDEX(resultados!$A$2:$ZZ$3036, 308, MATCH($B$3, resultados!$A$1:$ZZ$1, 0))</f>
        <v/>
      </c>
    </row>
    <row r="315">
      <c r="A315">
        <f>INDEX(resultados!$A$2:$ZZ$3036, 309, MATCH($B$1, resultados!$A$1:$ZZ$1, 0))</f>
        <v/>
      </c>
      <c r="B315">
        <f>INDEX(resultados!$A$2:$ZZ$3036, 309, MATCH($B$2, resultados!$A$1:$ZZ$1, 0))</f>
        <v/>
      </c>
      <c r="C315">
        <f>INDEX(resultados!$A$2:$ZZ$3036, 309, MATCH($B$3, resultados!$A$1:$ZZ$1, 0))</f>
        <v/>
      </c>
    </row>
    <row r="316">
      <c r="A316">
        <f>INDEX(resultados!$A$2:$ZZ$3036, 310, MATCH($B$1, resultados!$A$1:$ZZ$1, 0))</f>
        <v/>
      </c>
      <c r="B316">
        <f>INDEX(resultados!$A$2:$ZZ$3036, 310, MATCH($B$2, resultados!$A$1:$ZZ$1, 0))</f>
        <v/>
      </c>
      <c r="C316">
        <f>INDEX(resultados!$A$2:$ZZ$3036, 310, MATCH($B$3, resultados!$A$1:$ZZ$1, 0))</f>
        <v/>
      </c>
    </row>
    <row r="317">
      <c r="A317">
        <f>INDEX(resultados!$A$2:$ZZ$3036, 311, MATCH($B$1, resultados!$A$1:$ZZ$1, 0))</f>
        <v/>
      </c>
      <c r="B317">
        <f>INDEX(resultados!$A$2:$ZZ$3036, 311, MATCH($B$2, resultados!$A$1:$ZZ$1, 0))</f>
        <v/>
      </c>
      <c r="C317">
        <f>INDEX(resultados!$A$2:$ZZ$3036, 311, MATCH($B$3, resultados!$A$1:$ZZ$1, 0))</f>
        <v/>
      </c>
    </row>
    <row r="318">
      <c r="A318">
        <f>INDEX(resultados!$A$2:$ZZ$3036, 312, MATCH($B$1, resultados!$A$1:$ZZ$1, 0))</f>
        <v/>
      </c>
      <c r="B318">
        <f>INDEX(resultados!$A$2:$ZZ$3036, 312, MATCH($B$2, resultados!$A$1:$ZZ$1, 0))</f>
        <v/>
      </c>
      <c r="C318">
        <f>INDEX(resultados!$A$2:$ZZ$3036, 312, MATCH($B$3, resultados!$A$1:$ZZ$1, 0))</f>
        <v/>
      </c>
    </row>
    <row r="319">
      <c r="A319">
        <f>INDEX(resultados!$A$2:$ZZ$3036, 313, MATCH($B$1, resultados!$A$1:$ZZ$1, 0))</f>
        <v/>
      </c>
      <c r="B319">
        <f>INDEX(resultados!$A$2:$ZZ$3036, 313, MATCH($B$2, resultados!$A$1:$ZZ$1, 0))</f>
        <v/>
      </c>
      <c r="C319">
        <f>INDEX(resultados!$A$2:$ZZ$3036, 313, MATCH($B$3, resultados!$A$1:$ZZ$1, 0))</f>
        <v/>
      </c>
    </row>
    <row r="320">
      <c r="A320">
        <f>INDEX(resultados!$A$2:$ZZ$3036, 314, MATCH($B$1, resultados!$A$1:$ZZ$1, 0))</f>
        <v/>
      </c>
      <c r="B320">
        <f>INDEX(resultados!$A$2:$ZZ$3036, 314, MATCH($B$2, resultados!$A$1:$ZZ$1, 0))</f>
        <v/>
      </c>
      <c r="C320">
        <f>INDEX(resultados!$A$2:$ZZ$3036, 314, MATCH($B$3, resultados!$A$1:$ZZ$1, 0))</f>
        <v/>
      </c>
    </row>
    <row r="321">
      <c r="A321">
        <f>INDEX(resultados!$A$2:$ZZ$3036, 315, MATCH($B$1, resultados!$A$1:$ZZ$1, 0))</f>
        <v/>
      </c>
      <c r="B321">
        <f>INDEX(resultados!$A$2:$ZZ$3036, 315, MATCH($B$2, resultados!$A$1:$ZZ$1, 0))</f>
        <v/>
      </c>
      <c r="C321">
        <f>INDEX(resultados!$A$2:$ZZ$3036, 315, MATCH($B$3, resultados!$A$1:$ZZ$1, 0))</f>
        <v/>
      </c>
    </row>
    <row r="322">
      <c r="A322">
        <f>INDEX(resultados!$A$2:$ZZ$3036, 316, MATCH($B$1, resultados!$A$1:$ZZ$1, 0))</f>
        <v/>
      </c>
      <c r="B322">
        <f>INDEX(resultados!$A$2:$ZZ$3036, 316, MATCH($B$2, resultados!$A$1:$ZZ$1, 0))</f>
        <v/>
      </c>
      <c r="C322">
        <f>INDEX(resultados!$A$2:$ZZ$3036, 316, MATCH($B$3, resultados!$A$1:$ZZ$1, 0))</f>
        <v/>
      </c>
    </row>
    <row r="323">
      <c r="A323">
        <f>INDEX(resultados!$A$2:$ZZ$3036, 317, MATCH($B$1, resultados!$A$1:$ZZ$1, 0))</f>
        <v/>
      </c>
      <c r="B323">
        <f>INDEX(resultados!$A$2:$ZZ$3036, 317, MATCH($B$2, resultados!$A$1:$ZZ$1, 0))</f>
        <v/>
      </c>
      <c r="C323">
        <f>INDEX(resultados!$A$2:$ZZ$3036, 317, MATCH($B$3, resultados!$A$1:$ZZ$1, 0))</f>
        <v/>
      </c>
    </row>
    <row r="324">
      <c r="A324">
        <f>INDEX(resultados!$A$2:$ZZ$3036, 318, MATCH($B$1, resultados!$A$1:$ZZ$1, 0))</f>
        <v/>
      </c>
      <c r="B324">
        <f>INDEX(resultados!$A$2:$ZZ$3036, 318, MATCH($B$2, resultados!$A$1:$ZZ$1, 0))</f>
        <v/>
      </c>
      <c r="C324">
        <f>INDEX(resultados!$A$2:$ZZ$3036, 318, MATCH($B$3, resultados!$A$1:$ZZ$1, 0))</f>
        <v/>
      </c>
    </row>
    <row r="325">
      <c r="A325">
        <f>INDEX(resultados!$A$2:$ZZ$3036, 319, MATCH($B$1, resultados!$A$1:$ZZ$1, 0))</f>
        <v/>
      </c>
      <c r="B325">
        <f>INDEX(resultados!$A$2:$ZZ$3036, 319, MATCH($B$2, resultados!$A$1:$ZZ$1, 0))</f>
        <v/>
      </c>
      <c r="C325">
        <f>INDEX(resultados!$A$2:$ZZ$3036, 319, MATCH($B$3, resultados!$A$1:$ZZ$1, 0))</f>
        <v/>
      </c>
    </row>
    <row r="326">
      <c r="A326">
        <f>INDEX(resultados!$A$2:$ZZ$3036, 320, MATCH($B$1, resultados!$A$1:$ZZ$1, 0))</f>
        <v/>
      </c>
      <c r="B326">
        <f>INDEX(resultados!$A$2:$ZZ$3036, 320, MATCH($B$2, resultados!$A$1:$ZZ$1, 0))</f>
        <v/>
      </c>
      <c r="C326">
        <f>INDEX(resultados!$A$2:$ZZ$3036, 320, MATCH($B$3, resultados!$A$1:$ZZ$1, 0))</f>
        <v/>
      </c>
    </row>
    <row r="327">
      <c r="A327">
        <f>INDEX(resultados!$A$2:$ZZ$3036, 321, MATCH($B$1, resultados!$A$1:$ZZ$1, 0))</f>
        <v/>
      </c>
      <c r="B327">
        <f>INDEX(resultados!$A$2:$ZZ$3036, 321, MATCH($B$2, resultados!$A$1:$ZZ$1, 0))</f>
        <v/>
      </c>
      <c r="C327">
        <f>INDEX(resultados!$A$2:$ZZ$3036, 321, MATCH($B$3, resultados!$A$1:$ZZ$1, 0))</f>
        <v/>
      </c>
    </row>
    <row r="328">
      <c r="A328">
        <f>INDEX(resultados!$A$2:$ZZ$3036, 322, MATCH($B$1, resultados!$A$1:$ZZ$1, 0))</f>
        <v/>
      </c>
      <c r="B328">
        <f>INDEX(resultados!$A$2:$ZZ$3036, 322, MATCH($B$2, resultados!$A$1:$ZZ$1, 0))</f>
        <v/>
      </c>
      <c r="C328">
        <f>INDEX(resultados!$A$2:$ZZ$3036, 322, MATCH($B$3, resultados!$A$1:$ZZ$1, 0))</f>
        <v/>
      </c>
    </row>
    <row r="329">
      <c r="A329">
        <f>INDEX(resultados!$A$2:$ZZ$3036, 323, MATCH($B$1, resultados!$A$1:$ZZ$1, 0))</f>
        <v/>
      </c>
      <c r="B329">
        <f>INDEX(resultados!$A$2:$ZZ$3036, 323, MATCH($B$2, resultados!$A$1:$ZZ$1, 0))</f>
        <v/>
      </c>
      <c r="C329">
        <f>INDEX(resultados!$A$2:$ZZ$3036, 323, MATCH($B$3, resultados!$A$1:$ZZ$1, 0))</f>
        <v/>
      </c>
    </row>
    <row r="330">
      <c r="A330">
        <f>INDEX(resultados!$A$2:$ZZ$3036, 324, MATCH($B$1, resultados!$A$1:$ZZ$1, 0))</f>
        <v/>
      </c>
      <c r="B330">
        <f>INDEX(resultados!$A$2:$ZZ$3036, 324, MATCH($B$2, resultados!$A$1:$ZZ$1, 0))</f>
        <v/>
      </c>
      <c r="C330">
        <f>INDEX(resultados!$A$2:$ZZ$3036, 324, MATCH($B$3, resultados!$A$1:$ZZ$1, 0))</f>
        <v/>
      </c>
    </row>
    <row r="331">
      <c r="A331">
        <f>INDEX(resultados!$A$2:$ZZ$3036, 325, MATCH($B$1, resultados!$A$1:$ZZ$1, 0))</f>
        <v/>
      </c>
      <c r="B331">
        <f>INDEX(resultados!$A$2:$ZZ$3036, 325, MATCH($B$2, resultados!$A$1:$ZZ$1, 0))</f>
        <v/>
      </c>
      <c r="C331">
        <f>INDEX(resultados!$A$2:$ZZ$3036, 325, MATCH($B$3, resultados!$A$1:$ZZ$1, 0))</f>
        <v/>
      </c>
    </row>
    <row r="332">
      <c r="A332">
        <f>INDEX(resultados!$A$2:$ZZ$3036, 326, MATCH($B$1, resultados!$A$1:$ZZ$1, 0))</f>
        <v/>
      </c>
      <c r="B332">
        <f>INDEX(resultados!$A$2:$ZZ$3036, 326, MATCH($B$2, resultados!$A$1:$ZZ$1, 0))</f>
        <v/>
      </c>
      <c r="C332">
        <f>INDEX(resultados!$A$2:$ZZ$3036, 326, MATCH($B$3, resultados!$A$1:$ZZ$1, 0))</f>
        <v/>
      </c>
    </row>
    <row r="333">
      <c r="A333">
        <f>INDEX(resultados!$A$2:$ZZ$3036, 327, MATCH($B$1, resultados!$A$1:$ZZ$1, 0))</f>
        <v/>
      </c>
      <c r="B333">
        <f>INDEX(resultados!$A$2:$ZZ$3036, 327, MATCH($B$2, resultados!$A$1:$ZZ$1, 0))</f>
        <v/>
      </c>
      <c r="C333">
        <f>INDEX(resultados!$A$2:$ZZ$3036, 327, MATCH($B$3, resultados!$A$1:$ZZ$1, 0))</f>
        <v/>
      </c>
    </row>
    <row r="334">
      <c r="A334">
        <f>INDEX(resultados!$A$2:$ZZ$3036, 328, MATCH($B$1, resultados!$A$1:$ZZ$1, 0))</f>
        <v/>
      </c>
      <c r="B334">
        <f>INDEX(resultados!$A$2:$ZZ$3036, 328, MATCH($B$2, resultados!$A$1:$ZZ$1, 0))</f>
        <v/>
      </c>
      <c r="C334">
        <f>INDEX(resultados!$A$2:$ZZ$3036, 328, MATCH($B$3, resultados!$A$1:$ZZ$1, 0))</f>
        <v/>
      </c>
    </row>
    <row r="335">
      <c r="A335">
        <f>INDEX(resultados!$A$2:$ZZ$3036, 329, MATCH($B$1, resultados!$A$1:$ZZ$1, 0))</f>
        <v/>
      </c>
      <c r="B335">
        <f>INDEX(resultados!$A$2:$ZZ$3036, 329, MATCH($B$2, resultados!$A$1:$ZZ$1, 0))</f>
        <v/>
      </c>
      <c r="C335">
        <f>INDEX(resultados!$A$2:$ZZ$3036, 329, MATCH($B$3, resultados!$A$1:$ZZ$1, 0))</f>
        <v/>
      </c>
    </row>
    <row r="336">
      <c r="A336">
        <f>INDEX(resultados!$A$2:$ZZ$3036, 330, MATCH($B$1, resultados!$A$1:$ZZ$1, 0))</f>
        <v/>
      </c>
      <c r="B336">
        <f>INDEX(resultados!$A$2:$ZZ$3036, 330, MATCH($B$2, resultados!$A$1:$ZZ$1, 0))</f>
        <v/>
      </c>
      <c r="C336">
        <f>INDEX(resultados!$A$2:$ZZ$3036, 330, MATCH($B$3, resultados!$A$1:$ZZ$1, 0))</f>
        <v/>
      </c>
    </row>
    <row r="337">
      <c r="A337">
        <f>INDEX(resultados!$A$2:$ZZ$3036, 331, MATCH($B$1, resultados!$A$1:$ZZ$1, 0))</f>
        <v/>
      </c>
      <c r="B337">
        <f>INDEX(resultados!$A$2:$ZZ$3036, 331, MATCH($B$2, resultados!$A$1:$ZZ$1, 0))</f>
        <v/>
      </c>
      <c r="C337">
        <f>INDEX(resultados!$A$2:$ZZ$3036, 331, MATCH($B$3, resultados!$A$1:$ZZ$1, 0))</f>
        <v/>
      </c>
    </row>
    <row r="338">
      <c r="A338">
        <f>INDEX(resultados!$A$2:$ZZ$3036, 332, MATCH($B$1, resultados!$A$1:$ZZ$1, 0))</f>
        <v/>
      </c>
      <c r="B338">
        <f>INDEX(resultados!$A$2:$ZZ$3036, 332, MATCH($B$2, resultados!$A$1:$ZZ$1, 0))</f>
        <v/>
      </c>
      <c r="C338">
        <f>INDEX(resultados!$A$2:$ZZ$3036, 332, MATCH($B$3, resultados!$A$1:$ZZ$1, 0))</f>
        <v/>
      </c>
    </row>
    <row r="339">
      <c r="A339">
        <f>INDEX(resultados!$A$2:$ZZ$3036, 333, MATCH($B$1, resultados!$A$1:$ZZ$1, 0))</f>
        <v/>
      </c>
      <c r="B339">
        <f>INDEX(resultados!$A$2:$ZZ$3036, 333, MATCH($B$2, resultados!$A$1:$ZZ$1, 0))</f>
        <v/>
      </c>
      <c r="C339">
        <f>INDEX(resultados!$A$2:$ZZ$3036, 333, MATCH($B$3, resultados!$A$1:$ZZ$1, 0))</f>
        <v/>
      </c>
    </row>
    <row r="340">
      <c r="A340">
        <f>INDEX(resultados!$A$2:$ZZ$3036, 334, MATCH($B$1, resultados!$A$1:$ZZ$1, 0))</f>
        <v/>
      </c>
      <c r="B340">
        <f>INDEX(resultados!$A$2:$ZZ$3036, 334, MATCH($B$2, resultados!$A$1:$ZZ$1, 0))</f>
        <v/>
      </c>
      <c r="C340">
        <f>INDEX(resultados!$A$2:$ZZ$3036, 334, MATCH($B$3, resultados!$A$1:$ZZ$1, 0))</f>
        <v/>
      </c>
    </row>
    <row r="341">
      <c r="A341">
        <f>INDEX(resultados!$A$2:$ZZ$3036, 335, MATCH($B$1, resultados!$A$1:$ZZ$1, 0))</f>
        <v/>
      </c>
      <c r="B341">
        <f>INDEX(resultados!$A$2:$ZZ$3036, 335, MATCH($B$2, resultados!$A$1:$ZZ$1, 0))</f>
        <v/>
      </c>
      <c r="C341">
        <f>INDEX(resultados!$A$2:$ZZ$3036, 335, MATCH($B$3, resultados!$A$1:$ZZ$1, 0))</f>
        <v/>
      </c>
    </row>
    <row r="342">
      <c r="A342">
        <f>INDEX(resultados!$A$2:$ZZ$3036, 336, MATCH($B$1, resultados!$A$1:$ZZ$1, 0))</f>
        <v/>
      </c>
      <c r="B342">
        <f>INDEX(resultados!$A$2:$ZZ$3036, 336, MATCH($B$2, resultados!$A$1:$ZZ$1, 0))</f>
        <v/>
      </c>
      <c r="C342">
        <f>INDEX(resultados!$A$2:$ZZ$3036, 336, MATCH($B$3, resultados!$A$1:$ZZ$1, 0))</f>
        <v/>
      </c>
    </row>
    <row r="343">
      <c r="A343">
        <f>INDEX(resultados!$A$2:$ZZ$3036, 337, MATCH($B$1, resultados!$A$1:$ZZ$1, 0))</f>
        <v/>
      </c>
      <c r="B343">
        <f>INDEX(resultados!$A$2:$ZZ$3036, 337, MATCH($B$2, resultados!$A$1:$ZZ$1, 0))</f>
        <v/>
      </c>
      <c r="C343">
        <f>INDEX(resultados!$A$2:$ZZ$3036, 337, MATCH($B$3, resultados!$A$1:$ZZ$1, 0))</f>
        <v/>
      </c>
    </row>
    <row r="344">
      <c r="A344">
        <f>INDEX(resultados!$A$2:$ZZ$3036, 338, MATCH($B$1, resultados!$A$1:$ZZ$1, 0))</f>
        <v/>
      </c>
      <c r="B344">
        <f>INDEX(resultados!$A$2:$ZZ$3036, 338, MATCH($B$2, resultados!$A$1:$ZZ$1, 0))</f>
        <v/>
      </c>
      <c r="C344">
        <f>INDEX(resultados!$A$2:$ZZ$3036, 338, MATCH($B$3, resultados!$A$1:$ZZ$1, 0))</f>
        <v/>
      </c>
    </row>
    <row r="345">
      <c r="A345">
        <f>INDEX(resultados!$A$2:$ZZ$3036, 339, MATCH($B$1, resultados!$A$1:$ZZ$1, 0))</f>
        <v/>
      </c>
      <c r="B345">
        <f>INDEX(resultados!$A$2:$ZZ$3036, 339, MATCH($B$2, resultados!$A$1:$ZZ$1, 0))</f>
        <v/>
      </c>
      <c r="C345">
        <f>INDEX(resultados!$A$2:$ZZ$3036, 339, MATCH($B$3, resultados!$A$1:$ZZ$1, 0))</f>
        <v/>
      </c>
    </row>
    <row r="346">
      <c r="A346">
        <f>INDEX(resultados!$A$2:$ZZ$3036, 340, MATCH($B$1, resultados!$A$1:$ZZ$1, 0))</f>
        <v/>
      </c>
      <c r="B346">
        <f>INDEX(resultados!$A$2:$ZZ$3036, 340, MATCH($B$2, resultados!$A$1:$ZZ$1, 0))</f>
        <v/>
      </c>
      <c r="C346">
        <f>INDEX(resultados!$A$2:$ZZ$3036, 340, MATCH($B$3, resultados!$A$1:$ZZ$1, 0))</f>
        <v/>
      </c>
    </row>
    <row r="347">
      <c r="A347">
        <f>INDEX(resultados!$A$2:$ZZ$3036, 341, MATCH($B$1, resultados!$A$1:$ZZ$1, 0))</f>
        <v/>
      </c>
      <c r="B347">
        <f>INDEX(resultados!$A$2:$ZZ$3036, 341, MATCH($B$2, resultados!$A$1:$ZZ$1, 0))</f>
        <v/>
      </c>
      <c r="C347">
        <f>INDEX(resultados!$A$2:$ZZ$3036, 341, MATCH($B$3, resultados!$A$1:$ZZ$1, 0))</f>
        <v/>
      </c>
    </row>
    <row r="348">
      <c r="A348">
        <f>INDEX(resultados!$A$2:$ZZ$3036, 342, MATCH($B$1, resultados!$A$1:$ZZ$1, 0))</f>
        <v/>
      </c>
      <c r="B348">
        <f>INDEX(resultados!$A$2:$ZZ$3036, 342, MATCH($B$2, resultados!$A$1:$ZZ$1, 0))</f>
        <v/>
      </c>
      <c r="C348">
        <f>INDEX(resultados!$A$2:$ZZ$3036, 342, MATCH($B$3, resultados!$A$1:$ZZ$1, 0))</f>
        <v/>
      </c>
    </row>
    <row r="349">
      <c r="A349">
        <f>INDEX(resultados!$A$2:$ZZ$3036, 343, MATCH($B$1, resultados!$A$1:$ZZ$1, 0))</f>
        <v/>
      </c>
      <c r="B349">
        <f>INDEX(resultados!$A$2:$ZZ$3036, 343, MATCH($B$2, resultados!$A$1:$ZZ$1, 0))</f>
        <v/>
      </c>
      <c r="C349">
        <f>INDEX(resultados!$A$2:$ZZ$3036, 343, MATCH($B$3, resultados!$A$1:$ZZ$1, 0))</f>
        <v/>
      </c>
    </row>
    <row r="350">
      <c r="A350">
        <f>INDEX(resultados!$A$2:$ZZ$3036, 344, MATCH($B$1, resultados!$A$1:$ZZ$1, 0))</f>
        <v/>
      </c>
      <c r="B350">
        <f>INDEX(resultados!$A$2:$ZZ$3036, 344, MATCH($B$2, resultados!$A$1:$ZZ$1, 0))</f>
        <v/>
      </c>
      <c r="C350">
        <f>INDEX(resultados!$A$2:$ZZ$3036, 344, MATCH($B$3, resultados!$A$1:$ZZ$1, 0))</f>
        <v/>
      </c>
    </row>
    <row r="351">
      <c r="A351">
        <f>INDEX(resultados!$A$2:$ZZ$3036, 345, MATCH($B$1, resultados!$A$1:$ZZ$1, 0))</f>
        <v/>
      </c>
      <c r="B351">
        <f>INDEX(resultados!$A$2:$ZZ$3036, 345, MATCH($B$2, resultados!$A$1:$ZZ$1, 0))</f>
        <v/>
      </c>
      <c r="C351">
        <f>INDEX(resultados!$A$2:$ZZ$3036, 345, MATCH($B$3, resultados!$A$1:$ZZ$1, 0))</f>
        <v/>
      </c>
    </row>
    <row r="352">
      <c r="A352">
        <f>INDEX(resultados!$A$2:$ZZ$3036, 346, MATCH($B$1, resultados!$A$1:$ZZ$1, 0))</f>
        <v/>
      </c>
      <c r="B352">
        <f>INDEX(resultados!$A$2:$ZZ$3036, 346, MATCH($B$2, resultados!$A$1:$ZZ$1, 0))</f>
        <v/>
      </c>
      <c r="C352">
        <f>INDEX(resultados!$A$2:$ZZ$3036, 346, MATCH($B$3, resultados!$A$1:$ZZ$1, 0))</f>
        <v/>
      </c>
    </row>
    <row r="353">
      <c r="A353">
        <f>INDEX(resultados!$A$2:$ZZ$3036, 347, MATCH($B$1, resultados!$A$1:$ZZ$1, 0))</f>
        <v/>
      </c>
      <c r="B353">
        <f>INDEX(resultados!$A$2:$ZZ$3036, 347, MATCH($B$2, resultados!$A$1:$ZZ$1, 0))</f>
        <v/>
      </c>
      <c r="C353">
        <f>INDEX(resultados!$A$2:$ZZ$3036, 347, MATCH($B$3, resultados!$A$1:$ZZ$1, 0))</f>
        <v/>
      </c>
    </row>
    <row r="354">
      <c r="A354">
        <f>INDEX(resultados!$A$2:$ZZ$3036, 348, MATCH($B$1, resultados!$A$1:$ZZ$1, 0))</f>
        <v/>
      </c>
      <c r="B354">
        <f>INDEX(resultados!$A$2:$ZZ$3036, 348, MATCH($B$2, resultados!$A$1:$ZZ$1, 0))</f>
        <v/>
      </c>
      <c r="C354">
        <f>INDEX(resultados!$A$2:$ZZ$3036, 348, MATCH($B$3, resultados!$A$1:$ZZ$1, 0))</f>
        <v/>
      </c>
    </row>
    <row r="355">
      <c r="A355">
        <f>INDEX(resultados!$A$2:$ZZ$3036, 349, MATCH($B$1, resultados!$A$1:$ZZ$1, 0))</f>
        <v/>
      </c>
      <c r="B355">
        <f>INDEX(resultados!$A$2:$ZZ$3036, 349, MATCH($B$2, resultados!$A$1:$ZZ$1, 0))</f>
        <v/>
      </c>
      <c r="C355">
        <f>INDEX(resultados!$A$2:$ZZ$3036, 349, MATCH($B$3, resultados!$A$1:$ZZ$1, 0))</f>
        <v/>
      </c>
    </row>
    <row r="356">
      <c r="A356">
        <f>INDEX(resultados!$A$2:$ZZ$3036, 350, MATCH($B$1, resultados!$A$1:$ZZ$1, 0))</f>
        <v/>
      </c>
      <c r="B356">
        <f>INDEX(resultados!$A$2:$ZZ$3036, 350, MATCH($B$2, resultados!$A$1:$ZZ$1, 0))</f>
        <v/>
      </c>
      <c r="C356">
        <f>INDEX(resultados!$A$2:$ZZ$3036, 350, MATCH($B$3, resultados!$A$1:$ZZ$1, 0))</f>
        <v/>
      </c>
    </row>
    <row r="357">
      <c r="A357">
        <f>INDEX(resultados!$A$2:$ZZ$3036, 351, MATCH($B$1, resultados!$A$1:$ZZ$1, 0))</f>
        <v/>
      </c>
      <c r="B357">
        <f>INDEX(resultados!$A$2:$ZZ$3036, 351, MATCH($B$2, resultados!$A$1:$ZZ$1, 0))</f>
        <v/>
      </c>
      <c r="C357">
        <f>INDEX(resultados!$A$2:$ZZ$3036, 351, MATCH($B$3, resultados!$A$1:$ZZ$1, 0))</f>
        <v/>
      </c>
    </row>
    <row r="358">
      <c r="A358">
        <f>INDEX(resultados!$A$2:$ZZ$3036, 352, MATCH($B$1, resultados!$A$1:$ZZ$1, 0))</f>
        <v/>
      </c>
      <c r="B358">
        <f>INDEX(resultados!$A$2:$ZZ$3036, 352, MATCH($B$2, resultados!$A$1:$ZZ$1, 0))</f>
        <v/>
      </c>
      <c r="C358">
        <f>INDEX(resultados!$A$2:$ZZ$3036, 352, MATCH($B$3, resultados!$A$1:$ZZ$1, 0))</f>
        <v/>
      </c>
    </row>
    <row r="359">
      <c r="A359">
        <f>INDEX(resultados!$A$2:$ZZ$3036, 353, MATCH($B$1, resultados!$A$1:$ZZ$1, 0))</f>
        <v/>
      </c>
      <c r="B359">
        <f>INDEX(resultados!$A$2:$ZZ$3036, 353, MATCH($B$2, resultados!$A$1:$ZZ$1, 0))</f>
        <v/>
      </c>
      <c r="C359">
        <f>INDEX(resultados!$A$2:$ZZ$3036, 353, MATCH($B$3, resultados!$A$1:$ZZ$1, 0))</f>
        <v/>
      </c>
    </row>
    <row r="360">
      <c r="A360">
        <f>INDEX(resultados!$A$2:$ZZ$3036, 354, MATCH($B$1, resultados!$A$1:$ZZ$1, 0))</f>
        <v/>
      </c>
      <c r="B360">
        <f>INDEX(resultados!$A$2:$ZZ$3036, 354, MATCH($B$2, resultados!$A$1:$ZZ$1, 0))</f>
        <v/>
      </c>
      <c r="C360">
        <f>INDEX(resultados!$A$2:$ZZ$3036, 354, MATCH($B$3, resultados!$A$1:$ZZ$1, 0))</f>
        <v/>
      </c>
    </row>
    <row r="361">
      <c r="A361">
        <f>INDEX(resultados!$A$2:$ZZ$3036, 355, MATCH($B$1, resultados!$A$1:$ZZ$1, 0))</f>
        <v/>
      </c>
      <c r="B361">
        <f>INDEX(resultados!$A$2:$ZZ$3036, 355, MATCH($B$2, resultados!$A$1:$ZZ$1, 0))</f>
        <v/>
      </c>
      <c r="C361">
        <f>INDEX(resultados!$A$2:$ZZ$3036, 355, MATCH($B$3, resultados!$A$1:$ZZ$1, 0))</f>
        <v/>
      </c>
    </row>
    <row r="362">
      <c r="A362">
        <f>INDEX(resultados!$A$2:$ZZ$3036, 356, MATCH($B$1, resultados!$A$1:$ZZ$1, 0))</f>
        <v/>
      </c>
      <c r="B362">
        <f>INDEX(resultados!$A$2:$ZZ$3036, 356, MATCH($B$2, resultados!$A$1:$ZZ$1, 0))</f>
        <v/>
      </c>
      <c r="C362">
        <f>INDEX(resultados!$A$2:$ZZ$3036, 356, MATCH($B$3, resultados!$A$1:$ZZ$1, 0))</f>
        <v/>
      </c>
    </row>
    <row r="363">
      <c r="A363">
        <f>INDEX(resultados!$A$2:$ZZ$3036, 357, MATCH($B$1, resultados!$A$1:$ZZ$1, 0))</f>
        <v/>
      </c>
      <c r="B363">
        <f>INDEX(resultados!$A$2:$ZZ$3036, 357, MATCH($B$2, resultados!$A$1:$ZZ$1, 0))</f>
        <v/>
      </c>
      <c r="C363">
        <f>INDEX(resultados!$A$2:$ZZ$3036, 357, MATCH($B$3, resultados!$A$1:$ZZ$1, 0))</f>
        <v/>
      </c>
    </row>
    <row r="364">
      <c r="A364">
        <f>INDEX(resultados!$A$2:$ZZ$3036, 358, MATCH($B$1, resultados!$A$1:$ZZ$1, 0))</f>
        <v/>
      </c>
      <c r="B364">
        <f>INDEX(resultados!$A$2:$ZZ$3036, 358, MATCH($B$2, resultados!$A$1:$ZZ$1, 0))</f>
        <v/>
      </c>
      <c r="C364">
        <f>INDEX(resultados!$A$2:$ZZ$3036, 358, MATCH($B$3, resultados!$A$1:$ZZ$1, 0))</f>
        <v/>
      </c>
    </row>
    <row r="365">
      <c r="A365">
        <f>INDEX(resultados!$A$2:$ZZ$3036, 359, MATCH($B$1, resultados!$A$1:$ZZ$1, 0))</f>
        <v/>
      </c>
      <c r="B365">
        <f>INDEX(resultados!$A$2:$ZZ$3036, 359, MATCH($B$2, resultados!$A$1:$ZZ$1, 0))</f>
        <v/>
      </c>
      <c r="C365">
        <f>INDEX(resultados!$A$2:$ZZ$3036, 359, MATCH($B$3, resultados!$A$1:$ZZ$1, 0))</f>
        <v/>
      </c>
    </row>
    <row r="366">
      <c r="A366">
        <f>INDEX(resultados!$A$2:$ZZ$3036, 360, MATCH($B$1, resultados!$A$1:$ZZ$1, 0))</f>
        <v/>
      </c>
      <c r="B366">
        <f>INDEX(resultados!$A$2:$ZZ$3036, 360, MATCH($B$2, resultados!$A$1:$ZZ$1, 0))</f>
        <v/>
      </c>
      <c r="C366">
        <f>INDEX(resultados!$A$2:$ZZ$3036, 360, MATCH($B$3, resultados!$A$1:$ZZ$1, 0))</f>
        <v/>
      </c>
    </row>
    <row r="367">
      <c r="A367">
        <f>INDEX(resultados!$A$2:$ZZ$3036, 361, MATCH($B$1, resultados!$A$1:$ZZ$1, 0))</f>
        <v/>
      </c>
      <c r="B367">
        <f>INDEX(resultados!$A$2:$ZZ$3036, 361, MATCH($B$2, resultados!$A$1:$ZZ$1, 0))</f>
        <v/>
      </c>
      <c r="C367">
        <f>INDEX(resultados!$A$2:$ZZ$3036, 361, MATCH($B$3, resultados!$A$1:$ZZ$1, 0))</f>
        <v/>
      </c>
    </row>
    <row r="368">
      <c r="A368">
        <f>INDEX(resultados!$A$2:$ZZ$3036, 362, MATCH($B$1, resultados!$A$1:$ZZ$1, 0))</f>
        <v/>
      </c>
      <c r="B368">
        <f>INDEX(resultados!$A$2:$ZZ$3036, 362, MATCH($B$2, resultados!$A$1:$ZZ$1, 0))</f>
        <v/>
      </c>
      <c r="C368">
        <f>INDEX(resultados!$A$2:$ZZ$3036, 362, MATCH($B$3, resultados!$A$1:$ZZ$1, 0))</f>
        <v/>
      </c>
    </row>
    <row r="369">
      <c r="A369">
        <f>INDEX(resultados!$A$2:$ZZ$3036, 363, MATCH($B$1, resultados!$A$1:$ZZ$1, 0))</f>
        <v/>
      </c>
      <c r="B369">
        <f>INDEX(resultados!$A$2:$ZZ$3036, 363, MATCH($B$2, resultados!$A$1:$ZZ$1, 0))</f>
        <v/>
      </c>
      <c r="C369">
        <f>INDEX(resultados!$A$2:$ZZ$3036, 363, MATCH($B$3, resultados!$A$1:$ZZ$1, 0))</f>
        <v/>
      </c>
    </row>
    <row r="370">
      <c r="A370">
        <f>INDEX(resultados!$A$2:$ZZ$3036, 364, MATCH($B$1, resultados!$A$1:$ZZ$1, 0))</f>
        <v/>
      </c>
      <c r="B370">
        <f>INDEX(resultados!$A$2:$ZZ$3036, 364, MATCH($B$2, resultados!$A$1:$ZZ$1, 0))</f>
        <v/>
      </c>
      <c r="C370">
        <f>INDEX(resultados!$A$2:$ZZ$3036, 364, MATCH($B$3, resultados!$A$1:$ZZ$1, 0))</f>
        <v/>
      </c>
    </row>
    <row r="371">
      <c r="A371">
        <f>INDEX(resultados!$A$2:$ZZ$3036, 365, MATCH($B$1, resultados!$A$1:$ZZ$1, 0))</f>
        <v/>
      </c>
      <c r="B371">
        <f>INDEX(resultados!$A$2:$ZZ$3036, 365, MATCH($B$2, resultados!$A$1:$ZZ$1, 0))</f>
        <v/>
      </c>
      <c r="C371">
        <f>INDEX(resultados!$A$2:$ZZ$3036, 365, MATCH($B$3, resultados!$A$1:$ZZ$1, 0))</f>
        <v/>
      </c>
    </row>
    <row r="372">
      <c r="A372">
        <f>INDEX(resultados!$A$2:$ZZ$3036, 366, MATCH($B$1, resultados!$A$1:$ZZ$1, 0))</f>
        <v/>
      </c>
      <c r="B372">
        <f>INDEX(resultados!$A$2:$ZZ$3036, 366, MATCH($B$2, resultados!$A$1:$ZZ$1, 0))</f>
        <v/>
      </c>
      <c r="C372">
        <f>INDEX(resultados!$A$2:$ZZ$3036, 366, MATCH($B$3, resultados!$A$1:$ZZ$1, 0))</f>
        <v/>
      </c>
    </row>
    <row r="373">
      <c r="A373">
        <f>INDEX(resultados!$A$2:$ZZ$3036, 367, MATCH($B$1, resultados!$A$1:$ZZ$1, 0))</f>
        <v/>
      </c>
      <c r="B373">
        <f>INDEX(resultados!$A$2:$ZZ$3036, 367, MATCH($B$2, resultados!$A$1:$ZZ$1, 0))</f>
        <v/>
      </c>
      <c r="C373">
        <f>INDEX(resultados!$A$2:$ZZ$3036, 367, MATCH($B$3, resultados!$A$1:$ZZ$1, 0))</f>
        <v/>
      </c>
    </row>
    <row r="374">
      <c r="A374">
        <f>INDEX(resultados!$A$2:$ZZ$3036, 368, MATCH($B$1, resultados!$A$1:$ZZ$1, 0))</f>
        <v/>
      </c>
      <c r="B374">
        <f>INDEX(resultados!$A$2:$ZZ$3036, 368, MATCH($B$2, resultados!$A$1:$ZZ$1, 0))</f>
        <v/>
      </c>
      <c r="C374">
        <f>INDEX(resultados!$A$2:$ZZ$3036, 368, MATCH($B$3, resultados!$A$1:$ZZ$1, 0))</f>
        <v/>
      </c>
    </row>
    <row r="375">
      <c r="A375">
        <f>INDEX(resultados!$A$2:$ZZ$3036, 369, MATCH($B$1, resultados!$A$1:$ZZ$1, 0))</f>
        <v/>
      </c>
      <c r="B375">
        <f>INDEX(resultados!$A$2:$ZZ$3036, 369, MATCH($B$2, resultados!$A$1:$ZZ$1, 0))</f>
        <v/>
      </c>
      <c r="C375">
        <f>INDEX(resultados!$A$2:$ZZ$3036, 369, MATCH($B$3, resultados!$A$1:$ZZ$1, 0))</f>
        <v/>
      </c>
    </row>
    <row r="376">
      <c r="A376">
        <f>INDEX(resultados!$A$2:$ZZ$3036, 370, MATCH($B$1, resultados!$A$1:$ZZ$1, 0))</f>
        <v/>
      </c>
      <c r="B376">
        <f>INDEX(resultados!$A$2:$ZZ$3036, 370, MATCH($B$2, resultados!$A$1:$ZZ$1, 0))</f>
        <v/>
      </c>
      <c r="C376">
        <f>INDEX(resultados!$A$2:$ZZ$3036, 370, MATCH($B$3, resultados!$A$1:$ZZ$1, 0))</f>
        <v/>
      </c>
    </row>
    <row r="377">
      <c r="A377">
        <f>INDEX(resultados!$A$2:$ZZ$3036, 371, MATCH($B$1, resultados!$A$1:$ZZ$1, 0))</f>
        <v/>
      </c>
      <c r="B377">
        <f>INDEX(resultados!$A$2:$ZZ$3036, 371, MATCH($B$2, resultados!$A$1:$ZZ$1, 0))</f>
        <v/>
      </c>
      <c r="C377">
        <f>INDEX(resultados!$A$2:$ZZ$3036, 371, MATCH($B$3, resultados!$A$1:$ZZ$1, 0))</f>
        <v/>
      </c>
    </row>
    <row r="378">
      <c r="A378">
        <f>INDEX(resultados!$A$2:$ZZ$3036, 372, MATCH($B$1, resultados!$A$1:$ZZ$1, 0))</f>
        <v/>
      </c>
      <c r="B378">
        <f>INDEX(resultados!$A$2:$ZZ$3036, 372, MATCH($B$2, resultados!$A$1:$ZZ$1, 0))</f>
        <v/>
      </c>
      <c r="C378">
        <f>INDEX(resultados!$A$2:$ZZ$3036, 372, MATCH($B$3, resultados!$A$1:$ZZ$1, 0))</f>
        <v/>
      </c>
    </row>
    <row r="379">
      <c r="A379">
        <f>INDEX(resultados!$A$2:$ZZ$3036, 373, MATCH($B$1, resultados!$A$1:$ZZ$1, 0))</f>
        <v/>
      </c>
      <c r="B379">
        <f>INDEX(resultados!$A$2:$ZZ$3036, 373, MATCH($B$2, resultados!$A$1:$ZZ$1, 0))</f>
        <v/>
      </c>
      <c r="C379">
        <f>INDEX(resultados!$A$2:$ZZ$3036, 373, MATCH($B$3, resultados!$A$1:$ZZ$1, 0))</f>
        <v/>
      </c>
    </row>
    <row r="380">
      <c r="A380">
        <f>INDEX(resultados!$A$2:$ZZ$3036, 374, MATCH($B$1, resultados!$A$1:$ZZ$1, 0))</f>
        <v/>
      </c>
      <c r="B380">
        <f>INDEX(resultados!$A$2:$ZZ$3036, 374, MATCH($B$2, resultados!$A$1:$ZZ$1, 0))</f>
        <v/>
      </c>
      <c r="C380">
        <f>INDEX(resultados!$A$2:$ZZ$3036, 374, MATCH($B$3, resultados!$A$1:$ZZ$1, 0))</f>
        <v/>
      </c>
    </row>
    <row r="381">
      <c r="A381">
        <f>INDEX(resultados!$A$2:$ZZ$3036, 375, MATCH($B$1, resultados!$A$1:$ZZ$1, 0))</f>
        <v/>
      </c>
      <c r="B381">
        <f>INDEX(resultados!$A$2:$ZZ$3036, 375, MATCH($B$2, resultados!$A$1:$ZZ$1, 0))</f>
        <v/>
      </c>
      <c r="C381">
        <f>INDEX(resultados!$A$2:$ZZ$3036, 375, MATCH($B$3, resultados!$A$1:$ZZ$1, 0))</f>
        <v/>
      </c>
    </row>
    <row r="382">
      <c r="A382">
        <f>INDEX(resultados!$A$2:$ZZ$3036, 376, MATCH($B$1, resultados!$A$1:$ZZ$1, 0))</f>
        <v/>
      </c>
      <c r="B382">
        <f>INDEX(resultados!$A$2:$ZZ$3036, 376, MATCH($B$2, resultados!$A$1:$ZZ$1, 0))</f>
        <v/>
      </c>
      <c r="C382">
        <f>INDEX(resultados!$A$2:$ZZ$3036, 376, MATCH($B$3, resultados!$A$1:$ZZ$1, 0))</f>
        <v/>
      </c>
    </row>
    <row r="383">
      <c r="A383">
        <f>INDEX(resultados!$A$2:$ZZ$3036, 377, MATCH($B$1, resultados!$A$1:$ZZ$1, 0))</f>
        <v/>
      </c>
      <c r="B383">
        <f>INDEX(resultados!$A$2:$ZZ$3036, 377, MATCH($B$2, resultados!$A$1:$ZZ$1, 0))</f>
        <v/>
      </c>
      <c r="C383">
        <f>INDEX(resultados!$A$2:$ZZ$3036, 377, MATCH($B$3, resultados!$A$1:$ZZ$1, 0))</f>
        <v/>
      </c>
    </row>
    <row r="384">
      <c r="A384">
        <f>INDEX(resultados!$A$2:$ZZ$3036, 378, MATCH($B$1, resultados!$A$1:$ZZ$1, 0))</f>
        <v/>
      </c>
      <c r="B384">
        <f>INDEX(resultados!$A$2:$ZZ$3036, 378, MATCH($B$2, resultados!$A$1:$ZZ$1, 0))</f>
        <v/>
      </c>
      <c r="C384">
        <f>INDEX(resultados!$A$2:$ZZ$3036, 378, MATCH($B$3, resultados!$A$1:$ZZ$1, 0))</f>
        <v/>
      </c>
    </row>
    <row r="385">
      <c r="A385">
        <f>INDEX(resultados!$A$2:$ZZ$3036, 379, MATCH($B$1, resultados!$A$1:$ZZ$1, 0))</f>
        <v/>
      </c>
      <c r="B385">
        <f>INDEX(resultados!$A$2:$ZZ$3036, 379, MATCH($B$2, resultados!$A$1:$ZZ$1, 0))</f>
        <v/>
      </c>
      <c r="C385">
        <f>INDEX(resultados!$A$2:$ZZ$3036, 379, MATCH($B$3, resultados!$A$1:$ZZ$1, 0))</f>
        <v/>
      </c>
    </row>
    <row r="386">
      <c r="A386">
        <f>INDEX(resultados!$A$2:$ZZ$3036, 380, MATCH($B$1, resultados!$A$1:$ZZ$1, 0))</f>
        <v/>
      </c>
      <c r="B386">
        <f>INDEX(resultados!$A$2:$ZZ$3036, 380, MATCH($B$2, resultados!$A$1:$ZZ$1, 0))</f>
        <v/>
      </c>
      <c r="C386">
        <f>INDEX(resultados!$A$2:$ZZ$3036, 380, MATCH($B$3, resultados!$A$1:$ZZ$1, 0))</f>
        <v/>
      </c>
    </row>
    <row r="387">
      <c r="A387">
        <f>INDEX(resultados!$A$2:$ZZ$3036, 381, MATCH($B$1, resultados!$A$1:$ZZ$1, 0))</f>
        <v/>
      </c>
      <c r="B387">
        <f>INDEX(resultados!$A$2:$ZZ$3036, 381, MATCH($B$2, resultados!$A$1:$ZZ$1, 0))</f>
        <v/>
      </c>
      <c r="C387">
        <f>INDEX(resultados!$A$2:$ZZ$3036, 381, MATCH($B$3, resultados!$A$1:$ZZ$1, 0))</f>
        <v/>
      </c>
    </row>
    <row r="388">
      <c r="A388">
        <f>INDEX(resultados!$A$2:$ZZ$3036, 382, MATCH($B$1, resultados!$A$1:$ZZ$1, 0))</f>
        <v/>
      </c>
      <c r="B388">
        <f>INDEX(resultados!$A$2:$ZZ$3036, 382, MATCH($B$2, resultados!$A$1:$ZZ$1, 0))</f>
        <v/>
      </c>
      <c r="C388">
        <f>INDEX(resultados!$A$2:$ZZ$3036, 382, MATCH($B$3, resultados!$A$1:$ZZ$1, 0))</f>
        <v/>
      </c>
    </row>
    <row r="389">
      <c r="A389">
        <f>INDEX(resultados!$A$2:$ZZ$3036, 383, MATCH($B$1, resultados!$A$1:$ZZ$1, 0))</f>
        <v/>
      </c>
      <c r="B389">
        <f>INDEX(resultados!$A$2:$ZZ$3036, 383, MATCH($B$2, resultados!$A$1:$ZZ$1, 0))</f>
        <v/>
      </c>
      <c r="C389">
        <f>INDEX(resultados!$A$2:$ZZ$3036, 383, MATCH($B$3, resultados!$A$1:$ZZ$1, 0))</f>
        <v/>
      </c>
    </row>
    <row r="390">
      <c r="A390">
        <f>INDEX(resultados!$A$2:$ZZ$3036, 384, MATCH($B$1, resultados!$A$1:$ZZ$1, 0))</f>
        <v/>
      </c>
      <c r="B390">
        <f>INDEX(resultados!$A$2:$ZZ$3036, 384, MATCH($B$2, resultados!$A$1:$ZZ$1, 0))</f>
        <v/>
      </c>
      <c r="C390">
        <f>INDEX(resultados!$A$2:$ZZ$3036, 384, MATCH($B$3, resultados!$A$1:$ZZ$1, 0))</f>
        <v/>
      </c>
    </row>
    <row r="391">
      <c r="A391">
        <f>INDEX(resultados!$A$2:$ZZ$3036, 385, MATCH($B$1, resultados!$A$1:$ZZ$1, 0))</f>
        <v/>
      </c>
      <c r="B391">
        <f>INDEX(resultados!$A$2:$ZZ$3036, 385, MATCH($B$2, resultados!$A$1:$ZZ$1, 0))</f>
        <v/>
      </c>
      <c r="C391">
        <f>INDEX(resultados!$A$2:$ZZ$3036, 385, MATCH($B$3, resultados!$A$1:$ZZ$1, 0))</f>
        <v/>
      </c>
    </row>
    <row r="392">
      <c r="A392">
        <f>INDEX(resultados!$A$2:$ZZ$3036, 386, MATCH($B$1, resultados!$A$1:$ZZ$1, 0))</f>
        <v/>
      </c>
      <c r="B392">
        <f>INDEX(resultados!$A$2:$ZZ$3036, 386, MATCH($B$2, resultados!$A$1:$ZZ$1, 0))</f>
        <v/>
      </c>
      <c r="C392">
        <f>INDEX(resultados!$A$2:$ZZ$3036, 386, MATCH($B$3, resultados!$A$1:$ZZ$1, 0))</f>
        <v/>
      </c>
    </row>
    <row r="393">
      <c r="A393">
        <f>INDEX(resultados!$A$2:$ZZ$3036, 387, MATCH($B$1, resultados!$A$1:$ZZ$1, 0))</f>
        <v/>
      </c>
      <c r="B393">
        <f>INDEX(resultados!$A$2:$ZZ$3036, 387, MATCH($B$2, resultados!$A$1:$ZZ$1, 0))</f>
        <v/>
      </c>
      <c r="C393">
        <f>INDEX(resultados!$A$2:$ZZ$3036, 387, MATCH($B$3, resultados!$A$1:$ZZ$1, 0))</f>
        <v/>
      </c>
    </row>
    <row r="394">
      <c r="A394">
        <f>INDEX(resultados!$A$2:$ZZ$3036, 388, MATCH($B$1, resultados!$A$1:$ZZ$1, 0))</f>
        <v/>
      </c>
      <c r="B394">
        <f>INDEX(resultados!$A$2:$ZZ$3036, 388, MATCH($B$2, resultados!$A$1:$ZZ$1, 0))</f>
        <v/>
      </c>
      <c r="C394">
        <f>INDEX(resultados!$A$2:$ZZ$3036, 388, MATCH($B$3, resultados!$A$1:$ZZ$1, 0))</f>
        <v/>
      </c>
    </row>
    <row r="395">
      <c r="A395">
        <f>INDEX(resultados!$A$2:$ZZ$3036, 389, MATCH($B$1, resultados!$A$1:$ZZ$1, 0))</f>
        <v/>
      </c>
      <c r="B395">
        <f>INDEX(resultados!$A$2:$ZZ$3036, 389, MATCH($B$2, resultados!$A$1:$ZZ$1, 0))</f>
        <v/>
      </c>
      <c r="C395">
        <f>INDEX(resultados!$A$2:$ZZ$3036, 389, MATCH($B$3, resultados!$A$1:$ZZ$1, 0))</f>
        <v/>
      </c>
    </row>
    <row r="396">
      <c r="A396">
        <f>INDEX(resultados!$A$2:$ZZ$3036, 390, MATCH($B$1, resultados!$A$1:$ZZ$1, 0))</f>
        <v/>
      </c>
      <c r="B396">
        <f>INDEX(resultados!$A$2:$ZZ$3036, 390, MATCH($B$2, resultados!$A$1:$ZZ$1, 0))</f>
        <v/>
      </c>
      <c r="C396">
        <f>INDEX(resultados!$A$2:$ZZ$3036, 390, MATCH($B$3, resultados!$A$1:$ZZ$1, 0))</f>
        <v/>
      </c>
    </row>
    <row r="397">
      <c r="A397">
        <f>INDEX(resultados!$A$2:$ZZ$3036, 391, MATCH($B$1, resultados!$A$1:$ZZ$1, 0))</f>
        <v/>
      </c>
      <c r="B397">
        <f>INDEX(resultados!$A$2:$ZZ$3036, 391, MATCH($B$2, resultados!$A$1:$ZZ$1, 0))</f>
        <v/>
      </c>
      <c r="C397">
        <f>INDEX(resultados!$A$2:$ZZ$3036, 391, MATCH($B$3, resultados!$A$1:$ZZ$1, 0))</f>
        <v/>
      </c>
    </row>
    <row r="398">
      <c r="A398">
        <f>INDEX(resultados!$A$2:$ZZ$3036, 392, MATCH($B$1, resultados!$A$1:$ZZ$1, 0))</f>
        <v/>
      </c>
      <c r="B398">
        <f>INDEX(resultados!$A$2:$ZZ$3036, 392, MATCH($B$2, resultados!$A$1:$ZZ$1, 0))</f>
        <v/>
      </c>
      <c r="C398">
        <f>INDEX(resultados!$A$2:$ZZ$3036, 392, MATCH($B$3, resultados!$A$1:$ZZ$1, 0))</f>
        <v/>
      </c>
    </row>
    <row r="399">
      <c r="A399">
        <f>INDEX(resultados!$A$2:$ZZ$3036, 393, MATCH($B$1, resultados!$A$1:$ZZ$1, 0))</f>
        <v/>
      </c>
      <c r="B399">
        <f>INDEX(resultados!$A$2:$ZZ$3036, 393, MATCH($B$2, resultados!$A$1:$ZZ$1, 0))</f>
        <v/>
      </c>
      <c r="C399">
        <f>INDEX(resultados!$A$2:$ZZ$3036, 393, MATCH($B$3, resultados!$A$1:$ZZ$1, 0))</f>
        <v/>
      </c>
    </row>
    <row r="400">
      <c r="A400">
        <f>INDEX(resultados!$A$2:$ZZ$3036, 394, MATCH($B$1, resultados!$A$1:$ZZ$1, 0))</f>
        <v/>
      </c>
      <c r="B400">
        <f>INDEX(resultados!$A$2:$ZZ$3036, 394, MATCH($B$2, resultados!$A$1:$ZZ$1, 0))</f>
        <v/>
      </c>
      <c r="C400">
        <f>INDEX(resultados!$A$2:$ZZ$3036, 394, MATCH($B$3, resultados!$A$1:$ZZ$1, 0))</f>
        <v/>
      </c>
    </row>
    <row r="401">
      <c r="A401">
        <f>INDEX(resultados!$A$2:$ZZ$3036, 395, MATCH($B$1, resultados!$A$1:$ZZ$1, 0))</f>
        <v/>
      </c>
      <c r="B401">
        <f>INDEX(resultados!$A$2:$ZZ$3036, 395, MATCH($B$2, resultados!$A$1:$ZZ$1, 0))</f>
        <v/>
      </c>
      <c r="C401">
        <f>INDEX(resultados!$A$2:$ZZ$3036, 395, MATCH($B$3, resultados!$A$1:$ZZ$1, 0))</f>
        <v/>
      </c>
    </row>
    <row r="402">
      <c r="A402">
        <f>INDEX(resultados!$A$2:$ZZ$3036, 396, MATCH($B$1, resultados!$A$1:$ZZ$1, 0))</f>
        <v/>
      </c>
      <c r="B402">
        <f>INDEX(resultados!$A$2:$ZZ$3036, 396, MATCH($B$2, resultados!$A$1:$ZZ$1, 0))</f>
        <v/>
      </c>
      <c r="C402">
        <f>INDEX(resultados!$A$2:$ZZ$3036, 396, MATCH($B$3, resultados!$A$1:$ZZ$1, 0))</f>
        <v/>
      </c>
    </row>
    <row r="403">
      <c r="A403">
        <f>INDEX(resultados!$A$2:$ZZ$3036, 397, MATCH($B$1, resultados!$A$1:$ZZ$1, 0))</f>
        <v/>
      </c>
      <c r="B403">
        <f>INDEX(resultados!$A$2:$ZZ$3036, 397, MATCH($B$2, resultados!$A$1:$ZZ$1, 0))</f>
        <v/>
      </c>
      <c r="C403">
        <f>INDEX(resultados!$A$2:$ZZ$3036, 397, MATCH($B$3, resultados!$A$1:$ZZ$1, 0))</f>
        <v/>
      </c>
    </row>
    <row r="404">
      <c r="A404">
        <f>INDEX(resultados!$A$2:$ZZ$3036, 398, MATCH($B$1, resultados!$A$1:$ZZ$1, 0))</f>
        <v/>
      </c>
      <c r="B404">
        <f>INDEX(resultados!$A$2:$ZZ$3036, 398, MATCH($B$2, resultados!$A$1:$ZZ$1, 0))</f>
        <v/>
      </c>
      <c r="C404">
        <f>INDEX(resultados!$A$2:$ZZ$3036, 398, MATCH($B$3, resultados!$A$1:$ZZ$1, 0))</f>
        <v/>
      </c>
    </row>
    <row r="405">
      <c r="A405">
        <f>INDEX(resultados!$A$2:$ZZ$3036, 399, MATCH($B$1, resultados!$A$1:$ZZ$1, 0))</f>
        <v/>
      </c>
      <c r="B405">
        <f>INDEX(resultados!$A$2:$ZZ$3036, 399, MATCH($B$2, resultados!$A$1:$ZZ$1, 0))</f>
        <v/>
      </c>
      <c r="C405">
        <f>INDEX(resultados!$A$2:$ZZ$3036, 399, MATCH($B$3, resultados!$A$1:$ZZ$1, 0))</f>
        <v/>
      </c>
    </row>
    <row r="406">
      <c r="A406">
        <f>INDEX(resultados!$A$2:$ZZ$3036, 400, MATCH($B$1, resultados!$A$1:$ZZ$1, 0))</f>
        <v/>
      </c>
      <c r="B406">
        <f>INDEX(resultados!$A$2:$ZZ$3036, 400, MATCH($B$2, resultados!$A$1:$ZZ$1, 0))</f>
        <v/>
      </c>
      <c r="C406">
        <f>INDEX(resultados!$A$2:$ZZ$3036, 400, MATCH($B$3, resultados!$A$1:$ZZ$1, 0))</f>
        <v/>
      </c>
    </row>
    <row r="407">
      <c r="A407">
        <f>INDEX(resultados!$A$2:$ZZ$3036, 401, MATCH($B$1, resultados!$A$1:$ZZ$1, 0))</f>
        <v/>
      </c>
      <c r="B407">
        <f>INDEX(resultados!$A$2:$ZZ$3036, 401, MATCH($B$2, resultados!$A$1:$ZZ$1, 0))</f>
        <v/>
      </c>
      <c r="C407">
        <f>INDEX(resultados!$A$2:$ZZ$3036, 401, MATCH($B$3, resultados!$A$1:$ZZ$1, 0))</f>
        <v/>
      </c>
    </row>
    <row r="408">
      <c r="A408">
        <f>INDEX(resultados!$A$2:$ZZ$3036, 402, MATCH($B$1, resultados!$A$1:$ZZ$1, 0))</f>
        <v/>
      </c>
      <c r="B408">
        <f>INDEX(resultados!$A$2:$ZZ$3036, 402, MATCH($B$2, resultados!$A$1:$ZZ$1, 0))</f>
        <v/>
      </c>
      <c r="C408">
        <f>INDEX(resultados!$A$2:$ZZ$3036, 402, MATCH($B$3, resultados!$A$1:$ZZ$1, 0))</f>
        <v/>
      </c>
    </row>
    <row r="409">
      <c r="A409">
        <f>INDEX(resultados!$A$2:$ZZ$3036, 403, MATCH($B$1, resultados!$A$1:$ZZ$1, 0))</f>
        <v/>
      </c>
      <c r="B409">
        <f>INDEX(resultados!$A$2:$ZZ$3036, 403, MATCH($B$2, resultados!$A$1:$ZZ$1, 0))</f>
        <v/>
      </c>
      <c r="C409">
        <f>INDEX(resultados!$A$2:$ZZ$3036, 403, MATCH($B$3, resultados!$A$1:$ZZ$1, 0))</f>
        <v/>
      </c>
    </row>
    <row r="410">
      <c r="A410">
        <f>INDEX(resultados!$A$2:$ZZ$3036, 404, MATCH($B$1, resultados!$A$1:$ZZ$1, 0))</f>
        <v/>
      </c>
      <c r="B410">
        <f>INDEX(resultados!$A$2:$ZZ$3036, 404, MATCH($B$2, resultados!$A$1:$ZZ$1, 0))</f>
        <v/>
      </c>
      <c r="C410">
        <f>INDEX(resultados!$A$2:$ZZ$3036, 404, MATCH($B$3, resultados!$A$1:$ZZ$1, 0))</f>
        <v/>
      </c>
    </row>
    <row r="411">
      <c r="A411">
        <f>INDEX(resultados!$A$2:$ZZ$3036, 405, MATCH($B$1, resultados!$A$1:$ZZ$1, 0))</f>
        <v/>
      </c>
      <c r="B411">
        <f>INDEX(resultados!$A$2:$ZZ$3036, 405, MATCH($B$2, resultados!$A$1:$ZZ$1, 0))</f>
        <v/>
      </c>
      <c r="C411">
        <f>INDEX(resultados!$A$2:$ZZ$3036, 405, MATCH($B$3, resultados!$A$1:$ZZ$1, 0))</f>
        <v/>
      </c>
    </row>
    <row r="412">
      <c r="A412">
        <f>INDEX(resultados!$A$2:$ZZ$3036, 406, MATCH($B$1, resultados!$A$1:$ZZ$1, 0))</f>
        <v/>
      </c>
      <c r="B412">
        <f>INDEX(resultados!$A$2:$ZZ$3036, 406, MATCH($B$2, resultados!$A$1:$ZZ$1, 0))</f>
        <v/>
      </c>
      <c r="C412">
        <f>INDEX(resultados!$A$2:$ZZ$3036, 406, MATCH($B$3, resultados!$A$1:$ZZ$1, 0))</f>
        <v/>
      </c>
    </row>
    <row r="413">
      <c r="A413">
        <f>INDEX(resultados!$A$2:$ZZ$3036, 407, MATCH($B$1, resultados!$A$1:$ZZ$1, 0))</f>
        <v/>
      </c>
      <c r="B413">
        <f>INDEX(resultados!$A$2:$ZZ$3036, 407, MATCH($B$2, resultados!$A$1:$ZZ$1, 0))</f>
        <v/>
      </c>
      <c r="C413">
        <f>INDEX(resultados!$A$2:$ZZ$3036, 407, MATCH($B$3, resultados!$A$1:$ZZ$1, 0))</f>
        <v/>
      </c>
    </row>
    <row r="414">
      <c r="A414">
        <f>INDEX(resultados!$A$2:$ZZ$3036, 408, MATCH($B$1, resultados!$A$1:$ZZ$1, 0))</f>
        <v/>
      </c>
      <c r="B414">
        <f>INDEX(resultados!$A$2:$ZZ$3036, 408, MATCH($B$2, resultados!$A$1:$ZZ$1, 0))</f>
        <v/>
      </c>
      <c r="C414">
        <f>INDEX(resultados!$A$2:$ZZ$3036, 408, MATCH($B$3, resultados!$A$1:$ZZ$1, 0))</f>
        <v/>
      </c>
    </row>
    <row r="415">
      <c r="A415">
        <f>INDEX(resultados!$A$2:$ZZ$3036, 409, MATCH($B$1, resultados!$A$1:$ZZ$1, 0))</f>
        <v/>
      </c>
      <c r="B415">
        <f>INDEX(resultados!$A$2:$ZZ$3036, 409, MATCH($B$2, resultados!$A$1:$ZZ$1, 0))</f>
        <v/>
      </c>
      <c r="C415">
        <f>INDEX(resultados!$A$2:$ZZ$3036, 409, MATCH($B$3, resultados!$A$1:$ZZ$1, 0))</f>
        <v/>
      </c>
    </row>
    <row r="416">
      <c r="A416">
        <f>INDEX(resultados!$A$2:$ZZ$3036, 410, MATCH($B$1, resultados!$A$1:$ZZ$1, 0))</f>
        <v/>
      </c>
      <c r="B416">
        <f>INDEX(resultados!$A$2:$ZZ$3036, 410, MATCH($B$2, resultados!$A$1:$ZZ$1, 0))</f>
        <v/>
      </c>
      <c r="C416">
        <f>INDEX(resultados!$A$2:$ZZ$3036, 410, MATCH($B$3, resultados!$A$1:$ZZ$1, 0))</f>
        <v/>
      </c>
    </row>
    <row r="417">
      <c r="A417">
        <f>INDEX(resultados!$A$2:$ZZ$3036, 411, MATCH($B$1, resultados!$A$1:$ZZ$1, 0))</f>
        <v/>
      </c>
      <c r="B417">
        <f>INDEX(resultados!$A$2:$ZZ$3036, 411, MATCH($B$2, resultados!$A$1:$ZZ$1, 0))</f>
        <v/>
      </c>
      <c r="C417">
        <f>INDEX(resultados!$A$2:$ZZ$3036, 411, MATCH($B$3, resultados!$A$1:$ZZ$1, 0))</f>
        <v/>
      </c>
    </row>
    <row r="418">
      <c r="A418">
        <f>INDEX(resultados!$A$2:$ZZ$3036, 412, MATCH($B$1, resultados!$A$1:$ZZ$1, 0))</f>
        <v/>
      </c>
      <c r="B418">
        <f>INDEX(resultados!$A$2:$ZZ$3036, 412, MATCH($B$2, resultados!$A$1:$ZZ$1, 0))</f>
        <v/>
      </c>
      <c r="C418">
        <f>INDEX(resultados!$A$2:$ZZ$3036, 412, MATCH($B$3, resultados!$A$1:$ZZ$1, 0))</f>
        <v/>
      </c>
    </row>
    <row r="419">
      <c r="A419">
        <f>INDEX(resultados!$A$2:$ZZ$3036, 413, MATCH($B$1, resultados!$A$1:$ZZ$1, 0))</f>
        <v/>
      </c>
      <c r="B419">
        <f>INDEX(resultados!$A$2:$ZZ$3036, 413, MATCH($B$2, resultados!$A$1:$ZZ$1, 0))</f>
        <v/>
      </c>
      <c r="C419">
        <f>INDEX(resultados!$A$2:$ZZ$3036, 413, MATCH($B$3, resultados!$A$1:$ZZ$1, 0))</f>
        <v/>
      </c>
    </row>
    <row r="420">
      <c r="A420">
        <f>INDEX(resultados!$A$2:$ZZ$3036, 414, MATCH($B$1, resultados!$A$1:$ZZ$1, 0))</f>
        <v/>
      </c>
      <c r="B420">
        <f>INDEX(resultados!$A$2:$ZZ$3036, 414, MATCH($B$2, resultados!$A$1:$ZZ$1, 0))</f>
        <v/>
      </c>
      <c r="C420">
        <f>INDEX(resultados!$A$2:$ZZ$3036, 414, MATCH($B$3, resultados!$A$1:$ZZ$1, 0))</f>
        <v/>
      </c>
    </row>
    <row r="421">
      <c r="A421">
        <f>INDEX(resultados!$A$2:$ZZ$3036, 415, MATCH($B$1, resultados!$A$1:$ZZ$1, 0))</f>
        <v/>
      </c>
      <c r="B421">
        <f>INDEX(resultados!$A$2:$ZZ$3036, 415, MATCH($B$2, resultados!$A$1:$ZZ$1, 0))</f>
        <v/>
      </c>
      <c r="C421">
        <f>INDEX(resultados!$A$2:$ZZ$3036, 415, MATCH($B$3, resultados!$A$1:$ZZ$1, 0))</f>
        <v/>
      </c>
    </row>
    <row r="422">
      <c r="A422">
        <f>INDEX(resultados!$A$2:$ZZ$3036, 416, MATCH($B$1, resultados!$A$1:$ZZ$1, 0))</f>
        <v/>
      </c>
      <c r="B422">
        <f>INDEX(resultados!$A$2:$ZZ$3036, 416, MATCH($B$2, resultados!$A$1:$ZZ$1, 0))</f>
        <v/>
      </c>
      <c r="C422">
        <f>INDEX(resultados!$A$2:$ZZ$3036, 416, MATCH($B$3, resultados!$A$1:$ZZ$1, 0))</f>
        <v/>
      </c>
    </row>
    <row r="423">
      <c r="A423">
        <f>INDEX(resultados!$A$2:$ZZ$3036, 417, MATCH($B$1, resultados!$A$1:$ZZ$1, 0))</f>
        <v/>
      </c>
      <c r="B423">
        <f>INDEX(resultados!$A$2:$ZZ$3036, 417, MATCH($B$2, resultados!$A$1:$ZZ$1, 0))</f>
        <v/>
      </c>
      <c r="C423">
        <f>INDEX(resultados!$A$2:$ZZ$3036, 417, MATCH($B$3, resultados!$A$1:$ZZ$1, 0))</f>
        <v/>
      </c>
    </row>
    <row r="424">
      <c r="A424">
        <f>INDEX(resultados!$A$2:$ZZ$3036, 418, MATCH($B$1, resultados!$A$1:$ZZ$1, 0))</f>
        <v/>
      </c>
      <c r="B424">
        <f>INDEX(resultados!$A$2:$ZZ$3036, 418, MATCH($B$2, resultados!$A$1:$ZZ$1, 0))</f>
        <v/>
      </c>
      <c r="C424">
        <f>INDEX(resultados!$A$2:$ZZ$3036, 418, MATCH($B$3, resultados!$A$1:$ZZ$1, 0))</f>
        <v/>
      </c>
    </row>
    <row r="425">
      <c r="A425">
        <f>INDEX(resultados!$A$2:$ZZ$3036, 419, MATCH($B$1, resultados!$A$1:$ZZ$1, 0))</f>
        <v/>
      </c>
      <c r="B425">
        <f>INDEX(resultados!$A$2:$ZZ$3036, 419, MATCH($B$2, resultados!$A$1:$ZZ$1, 0))</f>
        <v/>
      </c>
      <c r="C425">
        <f>INDEX(resultados!$A$2:$ZZ$3036, 419, MATCH($B$3, resultados!$A$1:$ZZ$1, 0))</f>
        <v/>
      </c>
    </row>
    <row r="426">
      <c r="A426">
        <f>INDEX(resultados!$A$2:$ZZ$3036, 420, MATCH($B$1, resultados!$A$1:$ZZ$1, 0))</f>
        <v/>
      </c>
      <c r="B426">
        <f>INDEX(resultados!$A$2:$ZZ$3036, 420, MATCH($B$2, resultados!$A$1:$ZZ$1, 0))</f>
        <v/>
      </c>
      <c r="C426">
        <f>INDEX(resultados!$A$2:$ZZ$3036, 420, MATCH($B$3, resultados!$A$1:$ZZ$1, 0))</f>
        <v/>
      </c>
    </row>
    <row r="427">
      <c r="A427">
        <f>INDEX(resultados!$A$2:$ZZ$3036, 421, MATCH($B$1, resultados!$A$1:$ZZ$1, 0))</f>
        <v/>
      </c>
      <c r="B427">
        <f>INDEX(resultados!$A$2:$ZZ$3036, 421, MATCH($B$2, resultados!$A$1:$ZZ$1, 0))</f>
        <v/>
      </c>
      <c r="C427">
        <f>INDEX(resultados!$A$2:$ZZ$3036, 421, MATCH($B$3, resultados!$A$1:$ZZ$1, 0))</f>
        <v/>
      </c>
    </row>
    <row r="428">
      <c r="A428">
        <f>INDEX(resultados!$A$2:$ZZ$3036, 422, MATCH($B$1, resultados!$A$1:$ZZ$1, 0))</f>
        <v/>
      </c>
      <c r="B428">
        <f>INDEX(resultados!$A$2:$ZZ$3036, 422, MATCH($B$2, resultados!$A$1:$ZZ$1, 0))</f>
        <v/>
      </c>
      <c r="C428">
        <f>INDEX(resultados!$A$2:$ZZ$3036, 422, MATCH($B$3, resultados!$A$1:$ZZ$1, 0))</f>
        <v/>
      </c>
    </row>
    <row r="429">
      <c r="A429">
        <f>INDEX(resultados!$A$2:$ZZ$3036, 423, MATCH($B$1, resultados!$A$1:$ZZ$1, 0))</f>
        <v/>
      </c>
      <c r="B429">
        <f>INDEX(resultados!$A$2:$ZZ$3036, 423, MATCH($B$2, resultados!$A$1:$ZZ$1, 0))</f>
        <v/>
      </c>
      <c r="C429">
        <f>INDEX(resultados!$A$2:$ZZ$3036, 423, MATCH($B$3, resultados!$A$1:$ZZ$1, 0))</f>
        <v/>
      </c>
    </row>
    <row r="430">
      <c r="A430">
        <f>INDEX(resultados!$A$2:$ZZ$3036, 424, MATCH($B$1, resultados!$A$1:$ZZ$1, 0))</f>
        <v/>
      </c>
      <c r="B430">
        <f>INDEX(resultados!$A$2:$ZZ$3036, 424, MATCH($B$2, resultados!$A$1:$ZZ$1, 0))</f>
        <v/>
      </c>
      <c r="C430">
        <f>INDEX(resultados!$A$2:$ZZ$3036, 424, MATCH($B$3, resultados!$A$1:$ZZ$1, 0))</f>
        <v/>
      </c>
    </row>
    <row r="431">
      <c r="A431">
        <f>INDEX(resultados!$A$2:$ZZ$3036, 425, MATCH($B$1, resultados!$A$1:$ZZ$1, 0))</f>
        <v/>
      </c>
      <c r="B431">
        <f>INDEX(resultados!$A$2:$ZZ$3036, 425, MATCH($B$2, resultados!$A$1:$ZZ$1, 0))</f>
        <v/>
      </c>
      <c r="C431">
        <f>INDEX(resultados!$A$2:$ZZ$3036, 425, MATCH($B$3, resultados!$A$1:$ZZ$1, 0))</f>
        <v/>
      </c>
    </row>
    <row r="432">
      <c r="A432">
        <f>INDEX(resultados!$A$2:$ZZ$3036, 426, MATCH($B$1, resultados!$A$1:$ZZ$1, 0))</f>
        <v/>
      </c>
      <c r="B432">
        <f>INDEX(resultados!$A$2:$ZZ$3036, 426, MATCH($B$2, resultados!$A$1:$ZZ$1, 0))</f>
        <v/>
      </c>
      <c r="C432">
        <f>INDEX(resultados!$A$2:$ZZ$3036, 426, MATCH($B$3, resultados!$A$1:$ZZ$1, 0))</f>
        <v/>
      </c>
    </row>
    <row r="433">
      <c r="A433">
        <f>INDEX(resultados!$A$2:$ZZ$3036, 427, MATCH($B$1, resultados!$A$1:$ZZ$1, 0))</f>
        <v/>
      </c>
      <c r="B433">
        <f>INDEX(resultados!$A$2:$ZZ$3036, 427, MATCH($B$2, resultados!$A$1:$ZZ$1, 0))</f>
        <v/>
      </c>
      <c r="C433">
        <f>INDEX(resultados!$A$2:$ZZ$3036, 427, MATCH($B$3, resultados!$A$1:$ZZ$1, 0))</f>
        <v/>
      </c>
    </row>
    <row r="434">
      <c r="A434">
        <f>INDEX(resultados!$A$2:$ZZ$3036, 428, MATCH($B$1, resultados!$A$1:$ZZ$1, 0))</f>
        <v/>
      </c>
      <c r="B434">
        <f>INDEX(resultados!$A$2:$ZZ$3036, 428, MATCH($B$2, resultados!$A$1:$ZZ$1, 0))</f>
        <v/>
      </c>
      <c r="C434">
        <f>INDEX(resultados!$A$2:$ZZ$3036, 428, MATCH($B$3, resultados!$A$1:$ZZ$1, 0))</f>
        <v/>
      </c>
    </row>
    <row r="435">
      <c r="A435">
        <f>INDEX(resultados!$A$2:$ZZ$3036, 429, MATCH($B$1, resultados!$A$1:$ZZ$1, 0))</f>
        <v/>
      </c>
      <c r="B435">
        <f>INDEX(resultados!$A$2:$ZZ$3036, 429, MATCH($B$2, resultados!$A$1:$ZZ$1, 0))</f>
        <v/>
      </c>
      <c r="C435">
        <f>INDEX(resultados!$A$2:$ZZ$3036, 429, MATCH($B$3, resultados!$A$1:$ZZ$1, 0))</f>
        <v/>
      </c>
    </row>
    <row r="436">
      <c r="A436">
        <f>INDEX(resultados!$A$2:$ZZ$3036, 430, MATCH($B$1, resultados!$A$1:$ZZ$1, 0))</f>
        <v/>
      </c>
      <c r="B436">
        <f>INDEX(resultados!$A$2:$ZZ$3036, 430, MATCH($B$2, resultados!$A$1:$ZZ$1, 0))</f>
        <v/>
      </c>
      <c r="C436">
        <f>INDEX(resultados!$A$2:$ZZ$3036, 430, MATCH($B$3, resultados!$A$1:$ZZ$1, 0))</f>
        <v/>
      </c>
    </row>
    <row r="437">
      <c r="A437">
        <f>INDEX(resultados!$A$2:$ZZ$3036, 431, MATCH($B$1, resultados!$A$1:$ZZ$1, 0))</f>
        <v/>
      </c>
      <c r="B437">
        <f>INDEX(resultados!$A$2:$ZZ$3036, 431, MATCH($B$2, resultados!$A$1:$ZZ$1, 0))</f>
        <v/>
      </c>
      <c r="C437">
        <f>INDEX(resultados!$A$2:$ZZ$3036, 431, MATCH($B$3, resultados!$A$1:$ZZ$1, 0))</f>
        <v/>
      </c>
    </row>
    <row r="438">
      <c r="A438">
        <f>INDEX(resultados!$A$2:$ZZ$3036, 432, MATCH($B$1, resultados!$A$1:$ZZ$1, 0))</f>
        <v/>
      </c>
      <c r="B438">
        <f>INDEX(resultados!$A$2:$ZZ$3036, 432, MATCH($B$2, resultados!$A$1:$ZZ$1, 0))</f>
        <v/>
      </c>
      <c r="C438">
        <f>INDEX(resultados!$A$2:$ZZ$3036, 432, MATCH($B$3, resultados!$A$1:$ZZ$1, 0))</f>
        <v/>
      </c>
    </row>
    <row r="439">
      <c r="A439">
        <f>INDEX(resultados!$A$2:$ZZ$3036, 433, MATCH($B$1, resultados!$A$1:$ZZ$1, 0))</f>
        <v/>
      </c>
      <c r="B439">
        <f>INDEX(resultados!$A$2:$ZZ$3036, 433, MATCH($B$2, resultados!$A$1:$ZZ$1, 0))</f>
        <v/>
      </c>
      <c r="C439">
        <f>INDEX(resultados!$A$2:$ZZ$3036, 433, MATCH($B$3, resultados!$A$1:$ZZ$1, 0))</f>
        <v/>
      </c>
    </row>
    <row r="440">
      <c r="A440">
        <f>INDEX(resultados!$A$2:$ZZ$3036, 434, MATCH($B$1, resultados!$A$1:$ZZ$1, 0))</f>
        <v/>
      </c>
      <c r="B440">
        <f>INDEX(resultados!$A$2:$ZZ$3036, 434, MATCH($B$2, resultados!$A$1:$ZZ$1, 0))</f>
        <v/>
      </c>
      <c r="C440">
        <f>INDEX(resultados!$A$2:$ZZ$3036, 434, MATCH($B$3, resultados!$A$1:$ZZ$1, 0))</f>
        <v/>
      </c>
    </row>
    <row r="441">
      <c r="A441">
        <f>INDEX(resultados!$A$2:$ZZ$3036, 435, MATCH($B$1, resultados!$A$1:$ZZ$1, 0))</f>
        <v/>
      </c>
      <c r="B441">
        <f>INDEX(resultados!$A$2:$ZZ$3036, 435, MATCH($B$2, resultados!$A$1:$ZZ$1, 0))</f>
        <v/>
      </c>
      <c r="C441">
        <f>INDEX(resultados!$A$2:$ZZ$3036, 435, MATCH($B$3, resultados!$A$1:$ZZ$1, 0))</f>
        <v/>
      </c>
    </row>
    <row r="442">
      <c r="A442">
        <f>INDEX(resultados!$A$2:$ZZ$3036, 436, MATCH($B$1, resultados!$A$1:$ZZ$1, 0))</f>
        <v/>
      </c>
      <c r="B442">
        <f>INDEX(resultados!$A$2:$ZZ$3036, 436, MATCH($B$2, resultados!$A$1:$ZZ$1, 0))</f>
        <v/>
      </c>
      <c r="C442">
        <f>INDEX(resultados!$A$2:$ZZ$3036, 436, MATCH($B$3, resultados!$A$1:$ZZ$1, 0))</f>
        <v/>
      </c>
    </row>
    <row r="443">
      <c r="A443">
        <f>INDEX(resultados!$A$2:$ZZ$3036, 437, MATCH($B$1, resultados!$A$1:$ZZ$1, 0))</f>
        <v/>
      </c>
      <c r="B443">
        <f>INDEX(resultados!$A$2:$ZZ$3036, 437, MATCH($B$2, resultados!$A$1:$ZZ$1, 0))</f>
        <v/>
      </c>
      <c r="C443">
        <f>INDEX(resultados!$A$2:$ZZ$3036, 437, MATCH($B$3, resultados!$A$1:$ZZ$1, 0))</f>
        <v/>
      </c>
    </row>
    <row r="444">
      <c r="A444">
        <f>INDEX(resultados!$A$2:$ZZ$3036, 438, MATCH($B$1, resultados!$A$1:$ZZ$1, 0))</f>
        <v/>
      </c>
      <c r="B444">
        <f>INDEX(resultados!$A$2:$ZZ$3036, 438, MATCH($B$2, resultados!$A$1:$ZZ$1, 0))</f>
        <v/>
      </c>
      <c r="C444">
        <f>INDEX(resultados!$A$2:$ZZ$3036, 438, MATCH($B$3, resultados!$A$1:$ZZ$1, 0))</f>
        <v/>
      </c>
    </row>
    <row r="445">
      <c r="A445">
        <f>INDEX(resultados!$A$2:$ZZ$3036, 439, MATCH($B$1, resultados!$A$1:$ZZ$1, 0))</f>
        <v/>
      </c>
      <c r="B445">
        <f>INDEX(resultados!$A$2:$ZZ$3036, 439, MATCH($B$2, resultados!$A$1:$ZZ$1, 0))</f>
        <v/>
      </c>
      <c r="C445">
        <f>INDEX(resultados!$A$2:$ZZ$3036, 439, MATCH($B$3, resultados!$A$1:$ZZ$1, 0))</f>
        <v/>
      </c>
    </row>
    <row r="446">
      <c r="A446">
        <f>INDEX(resultados!$A$2:$ZZ$3036, 440, MATCH($B$1, resultados!$A$1:$ZZ$1, 0))</f>
        <v/>
      </c>
      <c r="B446">
        <f>INDEX(resultados!$A$2:$ZZ$3036, 440, MATCH($B$2, resultados!$A$1:$ZZ$1, 0))</f>
        <v/>
      </c>
      <c r="C446">
        <f>INDEX(resultados!$A$2:$ZZ$3036, 440, MATCH($B$3, resultados!$A$1:$ZZ$1, 0))</f>
        <v/>
      </c>
    </row>
    <row r="447">
      <c r="A447">
        <f>INDEX(resultados!$A$2:$ZZ$3036, 441, MATCH($B$1, resultados!$A$1:$ZZ$1, 0))</f>
        <v/>
      </c>
      <c r="B447">
        <f>INDEX(resultados!$A$2:$ZZ$3036, 441, MATCH($B$2, resultados!$A$1:$ZZ$1, 0))</f>
        <v/>
      </c>
      <c r="C447">
        <f>INDEX(resultados!$A$2:$ZZ$3036, 441, MATCH($B$3, resultados!$A$1:$ZZ$1, 0))</f>
        <v/>
      </c>
    </row>
    <row r="448">
      <c r="A448">
        <f>INDEX(resultados!$A$2:$ZZ$3036, 442, MATCH($B$1, resultados!$A$1:$ZZ$1, 0))</f>
        <v/>
      </c>
      <c r="B448">
        <f>INDEX(resultados!$A$2:$ZZ$3036, 442, MATCH($B$2, resultados!$A$1:$ZZ$1, 0))</f>
        <v/>
      </c>
      <c r="C448">
        <f>INDEX(resultados!$A$2:$ZZ$3036, 442, MATCH($B$3, resultados!$A$1:$ZZ$1, 0))</f>
        <v/>
      </c>
    </row>
    <row r="449">
      <c r="A449">
        <f>INDEX(resultados!$A$2:$ZZ$3036, 443, MATCH($B$1, resultados!$A$1:$ZZ$1, 0))</f>
        <v/>
      </c>
      <c r="B449">
        <f>INDEX(resultados!$A$2:$ZZ$3036, 443, MATCH($B$2, resultados!$A$1:$ZZ$1, 0))</f>
        <v/>
      </c>
      <c r="C449">
        <f>INDEX(resultados!$A$2:$ZZ$3036, 443, MATCH($B$3, resultados!$A$1:$ZZ$1, 0))</f>
        <v/>
      </c>
    </row>
    <row r="450">
      <c r="A450">
        <f>INDEX(resultados!$A$2:$ZZ$3036, 444, MATCH($B$1, resultados!$A$1:$ZZ$1, 0))</f>
        <v/>
      </c>
      <c r="B450">
        <f>INDEX(resultados!$A$2:$ZZ$3036, 444, MATCH($B$2, resultados!$A$1:$ZZ$1, 0))</f>
        <v/>
      </c>
      <c r="C450">
        <f>INDEX(resultados!$A$2:$ZZ$3036, 444, MATCH($B$3, resultados!$A$1:$ZZ$1, 0))</f>
        <v/>
      </c>
    </row>
    <row r="451">
      <c r="A451">
        <f>INDEX(resultados!$A$2:$ZZ$3036, 445, MATCH($B$1, resultados!$A$1:$ZZ$1, 0))</f>
        <v/>
      </c>
      <c r="B451">
        <f>INDEX(resultados!$A$2:$ZZ$3036, 445, MATCH($B$2, resultados!$A$1:$ZZ$1, 0))</f>
        <v/>
      </c>
      <c r="C451">
        <f>INDEX(resultados!$A$2:$ZZ$3036, 445, MATCH($B$3, resultados!$A$1:$ZZ$1, 0))</f>
        <v/>
      </c>
    </row>
    <row r="452">
      <c r="A452">
        <f>INDEX(resultados!$A$2:$ZZ$3036, 446, MATCH($B$1, resultados!$A$1:$ZZ$1, 0))</f>
        <v/>
      </c>
      <c r="B452">
        <f>INDEX(resultados!$A$2:$ZZ$3036, 446, MATCH($B$2, resultados!$A$1:$ZZ$1, 0))</f>
        <v/>
      </c>
      <c r="C452">
        <f>INDEX(resultados!$A$2:$ZZ$3036, 446, MATCH($B$3, resultados!$A$1:$ZZ$1, 0))</f>
        <v/>
      </c>
    </row>
    <row r="453">
      <c r="A453">
        <f>INDEX(resultados!$A$2:$ZZ$3036, 447, MATCH($B$1, resultados!$A$1:$ZZ$1, 0))</f>
        <v/>
      </c>
      <c r="B453">
        <f>INDEX(resultados!$A$2:$ZZ$3036, 447, MATCH($B$2, resultados!$A$1:$ZZ$1, 0))</f>
        <v/>
      </c>
      <c r="C453">
        <f>INDEX(resultados!$A$2:$ZZ$3036, 447, MATCH($B$3, resultados!$A$1:$ZZ$1, 0))</f>
        <v/>
      </c>
    </row>
    <row r="454">
      <c r="A454">
        <f>INDEX(resultados!$A$2:$ZZ$3036, 448, MATCH($B$1, resultados!$A$1:$ZZ$1, 0))</f>
        <v/>
      </c>
      <c r="B454">
        <f>INDEX(resultados!$A$2:$ZZ$3036, 448, MATCH($B$2, resultados!$A$1:$ZZ$1, 0))</f>
        <v/>
      </c>
      <c r="C454">
        <f>INDEX(resultados!$A$2:$ZZ$3036, 448, MATCH($B$3, resultados!$A$1:$ZZ$1, 0))</f>
        <v/>
      </c>
    </row>
    <row r="455">
      <c r="A455">
        <f>INDEX(resultados!$A$2:$ZZ$3036, 449, MATCH($B$1, resultados!$A$1:$ZZ$1, 0))</f>
        <v/>
      </c>
      <c r="B455">
        <f>INDEX(resultados!$A$2:$ZZ$3036, 449, MATCH($B$2, resultados!$A$1:$ZZ$1, 0))</f>
        <v/>
      </c>
      <c r="C455">
        <f>INDEX(resultados!$A$2:$ZZ$3036, 449, MATCH($B$3, resultados!$A$1:$ZZ$1, 0))</f>
        <v/>
      </c>
    </row>
    <row r="456">
      <c r="A456">
        <f>INDEX(resultados!$A$2:$ZZ$3036, 450, MATCH($B$1, resultados!$A$1:$ZZ$1, 0))</f>
        <v/>
      </c>
      <c r="B456">
        <f>INDEX(resultados!$A$2:$ZZ$3036, 450, MATCH($B$2, resultados!$A$1:$ZZ$1, 0))</f>
        <v/>
      </c>
      <c r="C456">
        <f>INDEX(resultados!$A$2:$ZZ$3036, 450, MATCH($B$3, resultados!$A$1:$ZZ$1, 0))</f>
        <v/>
      </c>
    </row>
    <row r="457">
      <c r="A457">
        <f>INDEX(resultados!$A$2:$ZZ$3036, 451, MATCH($B$1, resultados!$A$1:$ZZ$1, 0))</f>
        <v/>
      </c>
      <c r="B457">
        <f>INDEX(resultados!$A$2:$ZZ$3036, 451, MATCH($B$2, resultados!$A$1:$ZZ$1, 0))</f>
        <v/>
      </c>
      <c r="C457">
        <f>INDEX(resultados!$A$2:$ZZ$3036, 451, MATCH($B$3, resultados!$A$1:$ZZ$1, 0))</f>
        <v/>
      </c>
    </row>
    <row r="458">
      <c r="A458">
        <f>INDEX(resultados!$A$2:$ZZ$3036, 452, MATCH($B$1, resultados!$A$1:$ZZ$1, 0))</f>
        <v/>
      </c>
      <c r="B458">
        <f>INDEX(resultados!$A$2:$ZZ$3036, 452, MATCH($B$2, resultados!$A$1:$ZZ$1, 0))</f>
        <v/>
      </c>
      <c r="C458">
        <f>INDEX(resultados!$A$2:$ZZ$3036, 452, MATCH($B$3, resultados!$A$1:$ZZ$1, 0))</f>
        <v/>
      </c>
    </row>
    <row r="459">
      <c r="A459">
        <f>INDEX(resultados!$A$2:$ZZ$3036, 453, MATCH($B$1, resultados!$A$1:$ZZ$1, 0))</f>
        <v/>
      </c>
      <c r="B459">
        <f>INDEX(resultados!$A$2:$ZZ$3036, 453, MATCH($B$2, resultados!$A$1:$ZZ$1, 0))</f>
        <v/>
      </c>
      <c r="C459">
        <f>INDEX(resultados!$A$2:$ZZ$3036, 453, MATCH($B$3, resultados!$A$1:$ZZ$1, 0))</f>
        <v/>
      </c>
    </row>
    <row r="460">
      <c r="A460">
        <f>INDEX(resultados!$A$2:$ZZ$3036, 454, MATCH($B$1, resultados!$A$1:$ZZ$1, 0))</f>
        <v/>
      </c>
      <c r="B460">
        <f>INDEX(resultados!$A$2:$ZZ$3036, 454, MATCH($B$2, resultados!$A$1:$ZZ$1, 0))</f>
        <v/>
      </c>
      <c r="C460">
        <f>INDEX(resultados!$A$2:$ZZ$3036, 454, MATCH($B$3, resultados!$A$1:$ZZ$1, 0))</f>
        <v/>
      </c>
    </row>
    <row r="461">
      <c r="A461">
        <f>INDEX(resultados!$A$2:$ZZ$3036, 455, MATCH($B$1, resultados!$A$1:$ZZ$1, 0))</f>
        <v/>
      </c>
      <c r="B461">
        <f>INDEX(resultados!$A$2:$ZZ$3036, 455, MATCH($B$2, resultados!$A$1:$ZZ$1, 0))</f>
        <v/>
      </c>
      <c r="C461">
        <f>INDEX(resultados!$A$2:$ZZ$3036, 455, MATCH($B$3, resultados!$A$1:$ZZ$1, 0))</f>
        <v/>
      </c>
    </row>
    <row r="462">
      <c r="A462">
        <f>INDEX(resultados!$A$2:$ZZ$3036, 456, MATCH($B$1, resultados!$A$1:$ZZ$1, 0))</f>
        <v/>
      </c>
      <c r="B462">
        <f>INDEX(resultados!$A$2:$ZZ$3036, 456, MATCH($B$2, resultados!$A$1:$ZZ$1, 0))</f>
        <v/>
      </c>
      <c r="C462">
        <f>INDEX(resultados!$A$2:$ZZ$3036, 456, MATCH($B$3, resultados!$A$1:$ZZ$1, 0))</f>
        <v/>
      </c>
    </row>
    <row r="463">
      <c r="A463">
        <f>INDEX(resultados!$A$2:$ZZ$3036, 457, MATCH($B$1, resultados!$A$1:$ZZ$1, 0))</f>
        <v/>
      </c>
      <c r="B463">
        <f>INDEX(resultados!$A$2:$ZZ$3036, 457, MATCH($B$2, resultados!$A$1:$ZZ$1, 0))</f>
        <v/>
      </c>
      <c r="C463">
        <f>INDEX(resultados!$A$2:$ZZ$3036, 457, MATCH($B$3, resultados!$A$1:$ZZ$1, 0))</f>
        <v/>
      </c>
    </row>
    <row r="464">
      <c r="A464">
        <f>INDEX(resultados!$A$2:$ZZ$3036, 458, MATCH($B$1, resultados!$A$1:$ZZ$1, 0))</f>
        <v/>
      </c>
      <c r="B464">
        <f>INDEX(resultados!$A$2:$ZZ$3036, 458, MATCH($B$2, resultados!$A$1:$ZZ$1, 0))</f>
        <v/>
      </c>
      <c r="C464">
        <f>INDEX(resultados!$A$2:$ZZ$3036, 458, MATCH($B$3, resultados!$A$1:$ZZ$1, 0))</f>
        <v/>
      </c>
    </row>
    <row r="465">
      <c r="A465">
        <f>INDEX(resultados!$A$2:$ZZ$3036, 459, MATCH($B$1, resultados!$A$1:$ZZ$1, 0))</f>
        <v/>
      </c>
      <c r="B465">
        <f>INDEX(resultados!$A$2:$ZZ$3036, 459, MATCH($B$2, resultados!$A$1:$ZZ$1, 0))</f>
        <v/>
      </c>
      <c r="C465">
        <f>INDEX(resultados!$A$2:$ZZ$3036, 459, MATCH($B$3, resultados!$A$1:$ZZ$1, 0))</f>
        <v/>
      </c>
    </row>
    <row r="466">
      <c r="A466">
        <f>INDEX(resultados!$A$2:$ZZ$3036, 460, MATCH($B$1, resultados!$A$1:$ZZ$1, 0))</f>
        <v/>
      </c>
      <c r="B466">
        <f>INDEX(resultados!$A$2:$ZZ$3036, 460, MATCH($B$2, resultados!$A$1:$ZZ$1, 0))</f>
        <v/>
      </c>
      <c r="C466">
        <f>INDEX(resultados!$A$2:$ZZ$3036, 460, MATCH($B$3, resultados!$A$1:$ZZ$1, 0))</f>
        <v/>
      </c>
    </row>
    <row r="467">
      <c r="A467">
        <f>INDEX(resultados!$A$2:$ZZ$3036, 461, MATCH($B$1, resultados!$A$1:$ZZ$1, 0))</f>
        <v/>
      </c>
      <c r="B467">
        <f>INDEX(resultados!$A$2:$ZZ$3036, 461, MATCH($B$2, resultados!$A$1:$ZZ$1, 0))</f>
        <v/>
      </c>
      <c r="C467">
        <f>INDEX(resultados!$A$2:$ZZ$3036, 461, MATCH($B$3, resultados!$A$1:$ZZ$1, 0))</f>
        <v/>
      </c>
    </row>
    <row r="468">
      <c r="A468">
        <f>INDEX(resultados!$A$2:$ZZ$3036, 462, MATCH($B$1, resultados!$A$1:$ZZ$1, 0))</f>
        <v/>
      </c>
      <c r="B468">
        <f>INDEX(resultados!$A$2:$ZZ$3036, 462, MATCH($B$2, resultados!$A$1:$ZZ$1, 0))</f>
        <v/>
      </c>
      <c r="C468">
        <f>INDEX(resultados!$A$2:$ZZ$3036, 462, MATCH($B$3, resultados!$A$1:$ZZ$1, 0))</f>
        <v/>
      </c>
    </row>
    <row r="469">
      <c r="A469">
        <f>INDEX(resultados!$A$2:$ZZ$3036, 463, MATCH($B$1, resultados!$A$1:$ZZ$1, 0))</f>
        <v/>
      </c>
      <c r="B469">
        <f>INDEX(resultados!$A$2:$ZZ$3036, 463, MATCH($B$2, resultados!$A$1:$ZZ$1, 0))</f>
        <v/>
      </c>
      <c r="C469">
        <f>INDEX(resultados!$A$2:$ZZ$3036, 463, MATCH($B$3, resultados!$A$1:$ZZ$1, 0))</f>
        <v/>
      </c>
    </row>
    <row r="470">
      <c r="A470">
        <f>INDEX(resultados!$A$2:$ZZ$3036, 464, MATCH($B$1, resultados!$A$1:$ZZ$1, 0))</f>
        <v/>
      </c>
      <c r="B470">
        <f>INDEX(resultados!$A$2:$ZZ$3036, 464, MATCH($B$2, resultados!$A$1:$ZZ$1, 0))</f>
        <v/>
      </c>
      <c r="C470">
        <f>INDEX(resultados!$A$2:$ZZ$3036, 464, MATCH($B$3, resultados!$A$1:$ZZ$1, 0))</f>
        <v/>
      </c>
    </row>
    <row r="471">
      <c r="A471">
        <f>INDEX(resultados!$A$2:$ZZ$3036, 465, MATCH($B$1, resultados!$A$1:$ZZ$1, 0))</f>
        <v/>
      </c>
      <c r="B471">
        <f>INDEX(resultados!$A$2:$ZZ$3036, 465, MATCH($B$2, resultados!$A$1:$ZZ$1, 0))</f>
        <v/>
      </c>
      <c r="C471">
        <f>INDEX(resultados!$A$2:$ZZ$3036, 465, MATCH($B$3, resultados!$A$1:$ZZ$1, 0))</f>
        <v/>
      </c>
    </row>
    <row r="472">
      <c r="A472">
        <f>INDEX(resultados!$A$2:$ZZ$3036, 466, MATCH($B$1, resultados!$A$1:$ZZ$1, 0))</f>
        <v/>
      </c>
      <c r="B472">
        <f>INDEX(resultados!$A$2:$ZZ$3036, 466, MATCH($B$2, resultados!$A$1:$ZZ$1, 0))</f>
        <v/>
      </c>
      <c r="C472">
        <f>INDEX(resultados!$A$2:$ZZ$3036, 466, MATCH($B$3, resultados!$A$1:$ZZ$1, 0))</f>
        <v/>
      </c>
    </row>
    <row r="473">
      <c r="A473">
        <f>INDEX(resultados!$A$2:$ZZ$3036, 467, MATCH($B$1, resultados!$A$1:$ZZ$1, 0))</f>
        <v/>
      </c>
      <c r="B473">
        <f>INDEX(resultados!$A$2:$ZZ$3036, 467, MATCH($B$2, resultados!$A$1:$ZZ$1, 0))</f>
        <v/>
      </c>
      <c r="C473">
        <f>INDEX(resultados!$A$2:$ZZ$3036, 467, MATCH($B$3, resultados!$A$1:$ZZ$1, 0))</f>
        <v/>
      </c>
    </row>
    <row r="474">
      <c r="A474">
        <f>INDEX(resultados!$A$2:$ZZ$3036, 468, MATCH($B$1, resultados!$A$1:$ZZ$1, 0))</f>
        <v/>
      </c>
      <c r="B474">
        <f>INDEX(resultados!$A$2:$ZZ$3036, 468, MATCH($B$2, resultados!$A$1:$ZZ$1, 0))</f>
        <v/>
      </c>
      <c r="C474">
        <f>INDEX(resultados!$A$2:$ZZ$3036, 468, MATCH($B$3, resultados!$A$1:$ZZ$1, 0))</f>
        <v/>
      </c>
    </row>
    <row r="475">
      <c r="A475">
        <f>INDEX(resultados!$A$2:$ZZ$3036, 469, MATCH($B$1, resultados!$A$1:$ZZ$1, 0))</f>
        <v/>
      </c>
      <c r="B475">
        <f>INDEX(resultados!$A$2:$ZZ$3036, 469, MATCH($B$2, resultados!$A$1:$ZZ$1, 0))</f>
        <v/>
      </c>
      <c r="C475">
        <f>INDEX(resultados!$A$2:$ZZ$3036, 469, MATCH($B$3, resultados!$A$1:$ZZ$1, 0))</f>
        <v/>
      </c>
    </row>
    <row r="476">
      <c r="A476">
        <f>INDEX(resultados!$A$2:$ZZ$3036, 470, MATCH($B$1, resultados!$A$1:$ZZ$1, 0))</f>
        <v/>
      </c>
      <c r="B476">
        <f>INDEX(resultados!$A$2:$ZZ$3036, 470, MATCH($B$2, resultados!$A$1:$ZZ$1, 0))</f>
        <v/>
      </c>
      <c r="C476">
        <f>INDEX(resultados!$A$2:$ZZ$3036, 470, MATCH($B$3, resultados!$A$1:$ZZ$1, 0))</f>
        <v/>
      </c>
    </row>
    <row r="477">
      <c r="A477">
        <f>INDEX(resultados!$A$2:$ZZ$3036, 471, MATCH($B$1, resultados!$A$1:$ZZ$1, 0))</f>
        <v/>
      </c>
      <c r="B477">
        <f>INDEX(resultados!$A$2:$ZZ$3036, 471, MATCH($B$2, resultados!$A$1:$ZZ$1, 0))</f>
        <v/>
      </c>
      <c r="C477">
        <f>INDEX(resultados!$A$2:$ZZ$3036, 471, MATCH($B$3, resultados!$A$1:$ZZ$1, 0))</f>
        <v/>
      </c>
    </row>
    <row r="478">
      <c r="A478">
        <f>INDEX(resultados!$A$2:$ZZ$3036, 472, MATCH($B$1, resultados!$A$1:$ZZ$1, 0))</f>
        <v/>
      </c>
      <c r="B478">
        <f>INDEX(resultados!$A$2:$ZZ$3036, 472, MATCH($B$2, resultados!$A$1:$ZZ$1, 0))</f>
        <v/>
      </c>
      <c r="C478">
        <f>INDEX(resultados!$A$2:$ZZ$3036, 472, MATCH($B$3, resultados!$A$1:$ZZ$1, 0))</f>
        <v/>
      </c>
    </row>
    <row r="479">
      <c r="A479">
        <f>INDEX(resultados!$A$2:$ZZ$3036, 473, MATCH($B$1, resultados!$A$1:$ZZ$1, 0))</f>
        <v/>
      </c>
      <c r="B479">
        <f>INDEX(resultados!$A$2:$ZZ$3036, 473, MATCH($B$2, resultados!$A$1:$ZZ$1, 0))</f>
        <v/>
      </c>
      <c r="C479">
        <f>INDEX(resultados!$A$2:$ZZ$3036, 473, MATCH($B$3, resultados!$A$1:$ZZ$1, 0))</f>
        <v/>
      </c>
    </row>
    <row r="480">
      <c r="A480">
        <f>INDEX(resultados!$A$2:$ZZ$3036, 474, MATCH($B$1, resultados!$A$1:$ZZ$1, 0))</f>
        <v/>
      </c>
      <c r="B480">
        <f>INDEX(resultados!$A$2:$ZZ$3036, 474, MATCH($B$2, resultados!$A$1:$ZZ$1, 0))</f>
        <v/>
      </c>
      <c r="C480">
        <f>INDEX(resultados!$A$2:$ZZ$3036, 474, MATCH($B$3, resultados!$A$1:$ZZ$1, 0))</f>
        <v/>
      </c>
    </row>
    <row r="481">
      <c r="A481">
        <f>INDEX(resultados!$A$2:$ZZ$3036, 475, MATCH($B$1, resultados!$A$1:$ZZ$1, 0))</f>
        <v/>
      </c>
      <c r="B481">
        <f>INDEX(resultados!$A$2:$ZZ$3036, 475, MATCH($B$2, resultados!$A$1:$ZZ$1, 0))</f>
        <v/>
      </c>
      <c r="C481">
        <f>INDEX(resultados!$A$2:$ZZ$3036, 475, MATCH($B$3, resultados!$A$1:$ZZ$1, 0))</f>
        <v/>
      </c>
    </row>
    <row r="482">
      <c r="A482">
        <f>INDEX(resultados!$A$2:$ZZ$3036, 476, MATCH($B$1, resultados!$A$1:$ZZ$1, 0))</f>
        <v/>
      </c>
      <c r="B482">
        <f>INDEX(resultados!$A$2:$ZZ$3036, 476, MATCH($B$2, resultados!$A$1:$ZZ$1, 0))</f>
        <v/>
      </c>
      <c r="C482">
        <f>INDEX(resultados!$A$2:$ZZ$3036, 476, MATCH($B$3, resultados!$A$1:$ZZ$1, 0))</f>
        <v/>
      </c>
    </row>
    <row r="483">
      <c r="A483">
        <f>INDEX(resultados!$A$2:$ZZ$3036, 477, MATCH($B$1, resultados!$A$1:$ZZ$1, 0))</f>
        <v/>
      </c>
      <c r="B483">
        <f>INDEX(resultados!$A$2:$ZZ$3036, 477, MATCH($B$2, resultados!$A$1:$ZZ$1, 0))</f>
        <v/>
      </c>
      <c r="C483">
        <f>INDEX(resultados!$A$2:$ZZ$3036, 477, MATCH($B$3, resultados!$A$1:$ZZ$1, 0))</f>
        <v/>
      </c>
    </row>
    <row r="484">
      <c r="A484">
        <f>INDEX(resultados!$A$2:$ZZ$3036, 478, MATCH($B$1, resultados!$A$1:$ZZ$1, 0))</f>
        <v/>
      </c>
      <c r="B484">
        <f>INDEX(resultados!$A$2:$ZZ$3036, 478, MATCH($B$2, resultados!$A$1:$ZZ$1, 0))</f>
        <v/>
      </c>
      <c r="C484">
        <f>INDEX(resultados!$A$2:$ZZ$3036, 478, MATCH($B$3, resultados!$A$1:$ZZ$1, 0))</f>
        <v/>
      </c>
    </row>
    <row r="485">
      <c r="A485">
        <f>INDEX(resultados!$A$2:$ZZ$3036, 479, MATCH($B$1, resultados!$A$1:$ZZ$1, 0))</f>
        <v/>
      </c>
      <c r="B485">
        <f>INDEX(resultados!$A$2:$ZZ$3036, 479, MATCH($B$2, resultados!$A$1:$ZZ$1, 0))</f>
        <v/>
      </c>
      <c r="C485">
        <f>INDEX(resultados!$A$2:$ZZ$3036, 479, MATCH($B$3, resultados!$A$1:$ZZ$1, 0))</f>
        <v/>
      </c>
    </row>
    <row r="486">
      <c r="A486">
        <f>INDEX(resultados!$A$2:$ZZ$3036, 480, MATCH($B$1, resultados!$A$1:$ZZ$1, 0))</f>
        <v/>
      </c>
      <c r="B486">
        <f>INDEX(resultados!$A$2:$ZZ$3036, 480, MATCH($B$2, resultados!$A$1:$ZZ$1, 0))</f>
        <v/>
      </c>
      <c r="C486">
        <f>INDEX(resultados!$A$2:$ZZ$3036, 480, MATCH($B$3, resultados!$A$1:$ZZ$1, 0))</f>
        <v/>
      </c>
    </row>
    <row r="487">
      <c r="A487">
        <f>INDEX(resultados!$A$2:$ZZ$3036, 481, MATCH($B$1, resultados!$A$1:$ZZ$1, 0))</f>
        <v/>
      </c>
      <c r="B487">
        <f>INDEX(resultados!$A$2:$ZZ$3036, 481, MATCH($B$2, resultados!$A$1:$ZZ$1, 0))</f>
        <v/>
      </c>
      <c r="C487">
        <f>INDEX(resultados!$A$2:$ZZ$3036, 481, MATCH($B$3, resultados!$A$1:$ZZ$1, 0))</f>
        <v/>
      </c>
    </row>
    <row r="488">
      <c r="A488">
        <f>INDEX(resultados!$A$2:$ZZ$3036, 482, MATCH($B$1, resultados!$A$1:$ZZ$1, 0))</f>
        <v/>
      </c>
      <c r="B488">
        <f>INDEX(resultados!$A$2:$ZZ$3036, 482, MATCH($B$2, resultados!$A$1:$ZZ$1, 0))</f>
        <v/>
      </c>
      <c r="C488">
        <f>INDEX(resultados!$A$2:$ZZ$3036, 482, MATCH($B$3, resultados!$A$1:$ZZ$1, 0))</f>
        <v/>
      </c>
    </row>
    <row r="489">
      <c r="A489">
        <f>INDEX(resultados!$A$2:$ZZ$3036, 483, MATCH($B$1, resultados!$A$1:$ZZ$1, 0))</f>
        <v/>
      </c>
      <c r="B489">
        <f>INDEX(resultados!$A$2:$ZZ$3036, 483, MATCH($B$2, resultados!$A$1:$ZZ$1, 0))</f>
        <v/>
      </c>
      <c r="C489">
        <f>INDEX(resultados!$A$2:$ZZ$3036, 483, MATCH($B$3, resultados!$A$1:$ZZ$1, 0))</f>
        <v/>
      </c>
    </row>
    <row r="490">
      <c r="A490">
        <f>INDEX(resultados!$A$2:$ZZ$3036, 484, MATCH($B$1, resultados!$A$1:$ZZ$1, 0))</f>
        <v/>
      </c>
      <c r="B490">
        <f>INDEX(resultados!$A$2:$ZZ$3036, 484, MATCH($B$2, resultados!$A$1:$ZZ$1, 0))</f>
        <v/>
      </c>
      <c r="C490">
        <f>INDEX(resultados!$A$2:$ZZ$3036, 484, MATCH($B$3, resultados!$A$1:$ZZ$1, 0))</f>
        <v/>
      </c>
    </row>
    <row r="491">
      <c r="A491">
        <f>INDEX(resultados!$A$2:$ZZ$3036, 485, MATCH($B$1, resultados!$A$1:$ZZ$1, 0))</f>
        <v/>
      </c>
      <c r="B491">
        <f>INDEX(resultados!$A$2:$ZZ$3036, 485, MATCH($B$2, resultados!$A$1:$ZZ$1, 0))</f>
        <v/>
      </c>
      <c r="C491">
        <f>INDEX(resultados!$A$2:$ZZ$3036, 485, MATCH($B$3, resultados!$A$1:$ZZ$1, 0))</f>
        <v/>
      </c>
    </row>
    <row r="492">
      <c r="A492">
        <f>INDEX(resultados!$A$2:$ZZ$3036, 486, MATCH($B$1, resultados!$A$1:$ZZ$1, 0))</f>
        <v/>
      </c>
      <c r="B492">
        <f>INDEX(resultados!$A$2:$ZZ$3036, 486, MATCH($B$2, resultados!$A$1:$ZZ$1, 0))</f>
        <v/>
      </c>
      <c r="C492">
        <f>INDEX(resultados!$A$2:$ZZ$3036, 486, MATCH($B$3, resultados!$A$1:$ZZ$1, 0))</f>
        <v/>
      </c>
    </row>
    <row r="493">
      <c r="A493">
        <f>INDEX(resultados!$A$2:$ZZ$3036, 487, MATCH($B$1, resultados!$A$1:$ZZ$1, 0))</f>
        <v/>
      </c>
      <c r="B493">
        <f>INDEX(resultados!$A$2:$ZZ$3036, 487, MATCH($B$2, resultados!$A$1:$ZZ$1, 0))</f>
        <v/>
      </c>
      <c r="C493">
        <f>INDEX(resultados!$A$2:$ZZ$3036, 487, MATCH($B$3, resultados!$A$1:$ZZ$1, 0))</f>
        <v/>
      </c>
    </row>
    <row r="494">
      <c r="A494">
        <f>INDEX(resultados!$A$2:$ZZ$3036, 488, MATCH($B$1, resultados!$A$1:$ZZ$1, 0))</f>
        <v/>
      </c>
      <c r="B494">
        <f>INDEX(resultados!$A$2:$ZZ$3036, 488, MATCH($B$2, resultados!$A$1:$ZZ$1, 0))</f>
        <v/>
      </c>
      <c r="C494">
        <f>INDEX(resultados!$A$2:$ZZ$3036, 488, MATCH($B$3, resultados!$A$1:$ZZ$1, 0))</f>
        <v/>
      </c>
    </row>
    <row r="495">
      <c r="A495">
        <f>INDEX(resultados!$A$2:$ZZ$3036, 489, MATCH($B$1, resultados!$A$1:$ZZ$1, 0))</f>
        <v/>
      </c>
      <c r="B495">
        <f>INDEX(resultados!$A$2:$ZZ$3036, 489, MATCH($B$2, resultados!$A$1:$ZZ$1, 0))</f>
        <v/>
      </c>
      <c r="C495">
        <f>INDEX(resultados!$A$2:$ZZ$3036, 489, MATCH($B$3, resultados!$A$1:$ZZ$1, 0))</f>
        <v/>
      </c>
    </row>
    <row r="496">
      <c r="A496">
        <f>INDEX(resultados!$A$2:$ZZ$3036, 490, MATCH($B$1, resultados!$A$1:$ZZ$1, 0))</f>
        <v/>
      </c>
      <c r="B496">
        <f>INDEX(resultados!$A$2:$ZZ$3036, 490, MATCH($B$2, resultados!$A$1:$ZZ$1, 0))</f>
        <v/>
      </c>
      <c r="C496">
        <f>INDEX(resultados!$A$2:$ZZ$3036, 490, MATCH($B$3, resultados!$A$1:$ZZ$1, 0))</f>
        <v/>
      </c>
    </row>
    <row r="497">
      <c r="A497">
        <f>INDEX(resultados!$A$2:$ZZ$3036, 491, MATCH($B$1, resultados!$A$1:$ZZ$1, 0))</f>
        <v/>
      </c>
      <c r="B497">
        <f>INDEX(resultados!$A$2:$ZZ$3036, 491, MATCH($B$2, resultados!$A$1:$ZZ$1, 0))</f>
        <v/>
      </c>
      <c r="C497">
        <f>INDEX(resultados!$A$2:$ZZ$3036, 491, MATCH($B$3, resultados!$A$1:$ZZ$1, 0))</f>
        <v/>
      </c>
    </row>
    <row r="498">
      <c r="A498">
        <f>INDEX(resultados!$A$2:$ZZ$3036, 492, MATCH($B$1, resultados!$A$1:$ZZ$1, 0))</f>
        <v/>
      </c>
      <c r="B498">
        <f>INDEX(resultados!$A$2:$ZZ$3036, 492, MATCH($B$2, resultados!$A$1:$ZZ$1, 0))</f>
        <v/>
      </c>
      <c r="C498">
        <f>INDEX(resultados!$A$2:$ZZ$3036, 492, MATCH($B$3, resultados!$A$1:$ZZ$1, 0))</f>
        <v/>
      </c>
    </row>
    <row r="499">
      <c r="A499">
        <f>INDEX(resultados!$A$2:$ZZ$3036, 493, MATCH($B$1, resultados!$A$1:$ZZ$1, 0))</f>
        <v/>
      </c>
      <c r="B499">
        <f>INDEX(resultados!$A$2:$ZZ$3036, 493, MATCH($B$2, resultados!$A$1:$ZZ$1, 0))</f>
        <v/>
      </c>
      <c r="C499">
        <f>INDEX(resultados!$A$2:$ZZ$3036, 493, MATCH($B$3, resultados!$A$1:$ZZ$1, 0))</f>
        <v/>
      </c>
    </row>
    <row r="500">
      <c r="A500">
        <f>INDEX(resultados!$A$2:$ZZ$3036, 494, MATCH($B$1, resultados!$A$1:$ZZ$1, 0))</f>
        <v/>
      </c>
      <c r="B500">
        <f>INDEX(resultados!$A$2:$ZZ$3036, 494, MATCH($B$2, resultados!$A$1:$ZZ$1, 0))</f>
        <v/>
      </c>
      <c r="C500">
        <f>INDEX(resultados!$A$2:$ZZ$3036, 494, MATCH($B$3, resultados!$A$1:$ZZ$1, 0))</f>
        <v/>
      </c>
    </row>
    <row r="501">
      <c r="A501">
        <f>INDEX(resultados!$A$2:$ZZ$3036, 495, MATCH($B$1, resultados!$A$1:$ZZ$1, 0))</f>
        <v/>
      </c>
      <c r="B501">
        <f>INDEX(resultados!$A$2:$ZZ$3036, 495, MATCH($B$2, resultados!$A$1:$ZZ$1, 0))</f>
        <v/>
      </c>
      <c r="C501">
        <f>INDEX(resultados!$A$2:$ZZ$3036, 495, MATCH($B$3, resultados!$A$1:$ZZ$1, 0))</f>
        <v/>
      </c>
    </row>
    <row r="502">
      <c r="A502">
        <f>INDEX(resultados!$A$2:$ZZ$3036, 496, MATCH($B$1, resultados!$A$1:$ZZ$1, 0))</f>
        <v/>
      </c>
      <c r="B502">
        <f>INDEX(resultados!$A$2:$ZZ$3036, 496, MATCH($B$2, resultados!$A$1:$ZZ$1, 0))</f>
        <v/>
      </c>
      <c r="C502">
        <f>INDEX(resultados!$A$2:$ZZ$3036, 496, MATCH($B$3, resultados!$A$1:$ZZ$1, 0))</f>
        <v/>
      </c>
    </row>
    <row r="503">
      <c r="A503">
        <f>INDEX(resultados!$A$2:$ZZ$3036, 497, MATCH($B$1, resultados!$A$1:$ZZ$1, 0))</f>
        <v/>
      </c>
      <c r="B503">
        <f>INDEX(resultados!$A$2:$ZZ$3036, 497, MATCH($B$2, resultados!$A$1:$ZZ$1, 0))</f>
        <v/>
      </c>
      <c r="C503">
        <f>INDEX(resultados!$A$2:$ZZ$3036, 497, MATCH($B$3, resultados!$A$1:$ZZ$1, 0))</f>
        <v/>
      </c>
    </row>
    <row r="504">
      <c r="A504">
        <f>INDEX(resultados!$A$2:$ZZ$3036, 498, MATCH($B$1, resultados!$A$1:$ZZ$1, 0))</f>
        <v/>
      </c>
      <c r="B504">
        <f>INDEX(resultados!$A$2:$ZZ$3036, 498, MATCH($B$2, resultados!$A$1:$ZZ$1, 0))</f>
        <v/>
      </c>
      <c r="C504">
        <f>INDEX(resultados!$A$2:$ZZ$3036, 498, MATCH($B$3, resultados!$A$1:$ZZ$1, 0))</f>
        <v/>
      </c>
    </row>
    <row r="505">
      <c r="A505">
        <f>INDEX(resultados!$A$2:$ZZ$3036, 499, MATCH($B$1, resultados!$A$1:$ZZ$1, 0))</f>
        <v/>
      </c>
      <c r="B505">
        <f>INDEX(resultados!$A$2:$ZZ$3036, 499, MATCH($B$2, resultados!$A$1:$ZZ$1, 0))</f>
        <v/>
      </c>
      <c r="C505">
        <f>INDEX(resultados!$A$2:$ZZ$3036, 499, MATCH($B$3, resultados!$A$1:$ZZ$1, 0))</f>
        <v/>
      </c>
    </row>
    <row r="506">
      <c r="A506">
        <f>INDEX(resultados!$A$2:$ZZ$3036, 500, MATCH($B$1, resultados!$A$1:$ZZ$1, 0))</f>
        <v/>
      </c>
      <c r="B506">
        <f>INDEX(resultados!$A$2:$ZZ$3036, 500, MATCH($B$2, resultados!$A$1:$ZZ$1, 0))</f>
        <v/>
      </c>
      <c r="C506">
        <f>INDEX(resultados!$A$2:$ZZ$3036, 500, MATCH($B$3, resultados!$A$1:$ZZ$1, 0))</f>
        <v/>
      </c>
    </row>
    <row r="507">
      <c r="A507">
        <f>INDEX(resultados!$A$2:$ZZ$3036, 501, MATCH($B$1, resultados!$A$1:$ZZ$1, 0))</f>
        <v/>
      </c>
      <c r="B507">
        <f>INDEX(resultados!$A$2:$ZZ$3036, 501, MATCH($B$2, resultados!$A$1:$ZZ$1, 0))</f>
        <v/>
      </c>
      <c r="C507">
        <f>INDEX(resultados!$A$2:$ZZ$3036, 501, MATCH($B$3, resultados!$A$1:$ZZ$1, 0))</f>
        <v/>
      </c>
    </row>
    <row r="508">
      <c r="A508">
        <f>INDEX(resultados!$A$2:$ZZ$3036, 502, MATCH($B$1, resultados!$A$1:$ZZ$1, 0))</f>
        <v/>
      </c>
      <c r="B508">
        <f>INDEX(resultados!$A$2:$ZZ$3036, 502, MATCH($B$2, resultados!$A$1:$ZZ$1, 0))</f>
        <v/>
      </c>
      <c r="C508">
        <f>INDEX(resultados!$A$2:$ZZ$3036, 502, MATCH($B$3, resultados!$A$1:$ZZ$1, 0))</f>
        <v/>
      </c>
    </row>
    <row r="509">
      <c r="A509">
        <f>INDEX(resultados!$A$2:$ZZ$3036, 503, MATCH($B$1, resultados!$A$1:$ZZ$1, 0))</f>
        <v/>
      </c>
      <c r="B509">
        <f>INDEX(resultados!$A$2:$ZZ$3036, 503, MATCH($B$2, resultados!$A$1:$ZZ$1, 0))</f>
        <v/>
      </c>
      <c r="C509">
        <f>INDEX(resultados!$A$2:$ZZ$3036, 503, MATCH($B$3, resultados!$A$1:$ZZ$1, 0))</f>
        <v/>
      </c>
    </row>
    <row r="510">
      <c r="A510">
        <f>INDEX(resultados!$A$2:$ZZ$3036, 504, MATCH($B$1, resultados!$A$1:$ZZ$1, 0))</f>
        <v/>
      </c>
      <c r="B510">
        <f>INDEX(resultados!$A$2:$ZZ$3036, 504, MATCH($B$2, resultados!$A$1:$ZZ$1, 0))</f>
        <v/>
      </c>
      <c r="C510">
        <f>INDEX(resultados!$A$2:$ZZ$3036, 504, MATCH($B$3, resultados!$A$1:$ZZ$1, 0))</f>
        <v/>
      </c>
    </row>
    <row r="511">
      <c r="A511">
        <f>INDEX(resultados!$A$2:$ZZ$3036, 505, MATCH($B$1, resultados!$A$1:$ZZ$1, 0))</f>
        <v/>
      </c>
      <c r="B511">
        <f>INDEX(resultados!$A$2:$ZZ$3036, 505, MATCH($B$2, resultados!$A$1:$ZZ$1, 0))</f>
        <v/>
      </c>
      <c r="C511">
        <f>INDEX(resultados!$A$2:$ZZ$3036, 505, MATCH($B$3, resultados!$A$1:$ZZ$1, 0))</f>
        <v/>
      </c>
    </row>
    <row r="512">
      <c r="A512">
        <f>INDEX(resultados!$A$2:$ZZ$3036, 506, MATCH($B$1, resultados!$A$1:$ZZ$1, 0))</f>
        <v/>
      </c>
      <c r="B512">
        <f>INDEX(resultados!$A$2:$ZZ$3036, 506, MATCH($B$2, resultados!$A$1:$ZZ$1, 0))</f>
        <v/>
      </c>
      <c r="C512">
        <f>INDEX(resultados!$A$2:$ZZ$3036, 506, MATCH($B$3, resultados!$A$1:$ZZ$1, 0))</f>
        <v/>
      </c>
    </row>
    <row r="513">
      <c r="A513">
        <f>INDEX(resultados!$A$2:$ZZ$3036, 507, MATCH($B$1, resultados!$A$1:$ZZ$1, 0))</f>
        <v/>
      </c>
      <c r="B513">
        <f>INDEX(resultados!$A$2:$ZZ$3036, 507, MATCH($B$2, resultados!$A$1:$ZZ$1, 0))</f>
        <v/>
      </c>
      <c r="C513">
        <f>INDEX(resultados!$A$2:$ZZ$3036, 507, MATCH($B$3, resultados!$A$1:$ZZ$1, 0))</f>
        <v/>
      </c>
    </row>
    <row r="514">
      <c r="A514">
        <f>INDEX(resultados!$A$2:$ZZ$3036, 508, MATCH($B$1, resultados!$A$1:$ZZ$1, 0))</f>
        <v/>
      </c>
      <c r="B514">
        <f>INDEX(resultados!$A$2:$ZZ$3036, 508, MATCH($B$2, resultados!$A$1:$ZZ$1, 0))</f>
        <v/>
      </c>
      <c r="C514">
        <f>INDEX(resultados!$A$2:$ZZ$3036, 508, MATCH($B$3, resultados!$A$1:$ZZ$1, 0))</f>
        <v/>
      </c>
    </row>
    <row r="515">
      <c r="A515">
        <f>INDEX(resultados!$A$2:$ZZ$3036, 509, MATCH($B$1, resultados!$A$1:$ZZ$1, 0))</f>
        <v/>
      </c>
      <c r="B515">
        <f>INDEX(resultados!$A$2:$ZZ$3036, 509, MATCH($B$2, resultados!$A$1:$ZZ$1, 0))</f>
        <v/>
      </c>
      <c r="C515">
        <f>INDEX(resultados!$A$2:$ZZ$3036, 509, MATCH($B$3, resultados!$A$1:$ZZ$1, 0))</f>
        <v/>
      </c>
    </row>
    <row r="516">
      <c r="A516">
        <f>INDEX(resultados!$A$2:$ZZ$3036, 510, MATCH($B$1, resultados!$A$1:$ZZ$1, 0))</f>
        <v/>
      </c>
      <c r="B516">
        <f>INDEX(resultados!$A$2:$ZZ$3036, 510, MATCH($B$2, resultados!$A$1:$ZZ$1, 0))</f>
        <v/>
      </c>
      <c r="C516">
        <f>INDEX(resultados!$A$2:$ZZ$3036, 510, MATCH($B$3, resultados!$A$1:$ZZ$1, 0))</f>
        <v/>
      </c>
    </row>
    <row r="517">
      <c r="A517">
        <f>INDEX(resultados!$A$2:$ZZ$3036, 511, MATCH($B$1, resultados!$A$1:$ZZ$1, 0))</f>
        <v/>
      </c>
      <c r="B517">
        <f>INDEX(resultados!$A$2:$ZZ$3036, 511, MATCH($B$2, resultados!$A$1:$ZZ$1, 0))</f>
        <v/>
      </c>
      <c r="C517">
        <f>INDEX(resultados!$A$2:$ZZ$3036, 511, MATCH($B$3, resultados!$A$1:$ZZ$1, 0))</f>
        <v/>
      </c>
    </row>
    <row r="518">
      <c r="A518">
        <f>INDEX(resultados!$A$2:$ZZ$3036, 512, MATCH($B$1, resultados!$A$1:$ZZ$1, 0))</f>
        <v/>
      </c>
      <c r="B518">
        <f>INDEX(resultados!$A$2:$ZZ$3036, 512, MATCH($B$2, resultados!$A$1:$ZZ$1, 0))</f>
        <v/>
      </c>
      <c r="C518">
        <f>INDEX(resultados!$A$2:$ZZ$3036, 512, MATCH($B$3, resultados!$A$1:$ZZ$1, 0))</f>
        <v/>
      </c>
    </row>
    <row r="519">
      <c r="A519">
        <f>INDEX(resultados!$A$2:$ZZ$3036, 513, MATCH($B$1, resultados!$A$1:$ZZ$1, 0))</f>
        <v/>
      </c>
      <c r="B519">
        <f>INDEX(resultados!$A$2:$ZZ$3036, 513, MATCH($B$2, resultados!$A$1:$ZZ$1, 0))</f>
        <v/>
      </c>
      <c r="C519">
        <f>INDEX(resultados!$A$2:$ZZ$3036, 513, MATCH($B$3, resultados!$A$1:$ZZ$1, 0))</f>
        <v/>
      </c>
    </row>
    <row r="520">
      <c r="A520">
        <f>INDEX(resultados!$A$2:$ZZ$3036, 514, MATCH($B$1, resultados!$A$1:$ZZ$1, 0))</f>
        <v/>
      </c>
      <c r="B520">
        <f>INDEX(resultados!$A$2:$ZZ$3036, 514, MATCH($B$2, resultados!$A$1:$ZZ$1, 0))</f>
        <v/>
      </c>
      <c r="C520">
        <f>INDEX(resultados!$A$2:$ZZ$3036, 514, MATCH($B$3, resultados!$A$1:$ZZ$1, 0))</f>
        <v/>
      </c>
    </row>
    <row r="521">
      <c r="A521">
        <f>INDEX(resultados!$A$2:$ZZ$3036, 515, MATCH($B$1, resultados!$A$1:$ZZ$1, 0))</f>
        <v/>
      </c>
      <c r="B521">
        <f>INDEX(resultados!$A$2:$ZZ$3036, 515, MATCH($B$2, resultados!$A$1:$ZZ$1, 0))</f>
        <v/>
      </c>
      <c r="C521">
        <f>INDEX(resultados!$A$2:$ZZ$3036, 515, MATCH($B$3, resultados!$A$1:$ZZ$1, 0))</f>
        <v/>
      </c>
    </row>
    <row r="522">
      <c r="A522">
        <f>INDEX(resultados!$A$2:$ZZ$3036, 516, MATCH($B$1, resultados!$A$1:$ZZ$1, 0))</f>
        <v/>
      </c>
      <c r="B522">
        <f>INDEX(resultados!$A$2:$ZZ$3036, 516, MATCH($B$2, resultados!$A$1:$ZZ$1, 0))</f>
        <v/>
      </c>
      <c r="C522">
        <f>INDEX(resultados!$A$2:$ZZ$3036, 516, MATCH($B$3, resultados!$A$1:$ZZ$1, 0))</f>
        <v/>
      </c>
    </row>
    <row r="523">
      <c r="A523">
        <f>INDEX(resultados!$A$2:$ZZ$3036, 517, MATCH($B$1, resultados!$A$1:$ZZ$1, 0))</f>
        <v/>
      </c>
      <c r="B523">
        <f>INDEX(resultados!$A$2:$ZZ$3036, 517, MATCH($B$2, resultados!$A$1:$ZZ$1, 0))</f>
        <v/>
      </c>
      <c r="C523">
        <f>INDEX(resultados!$A$2:$ZZ$3036, 517, MATCH($B$3, resultados!$A$1:$ZZ$1, 0))</f>
        <v/>
      </c>
    </row>
    <row r="524">
      <c r="A524">
        <f>INDEX(resultados!$A$2:$ZZ$3036, 518, MATCH($B$1, resultados!$A$1:$ZZ$1, 0))</f>
        <v/>
      </c>
      <c r="B524">
        <f>INDEX(resultados!$A$2:$ZZ$3036, 518, MATCH($B$2, resultados!$A$1:$ZZ$1, 0))</f>
        <v/>
      </c>
      <c r="C524">
        <f>INDEX(resultados!$A$2:$ZZ$3036, 518, MATCH($B$3, resultados!$A$1:$ZZ$1, 0))</f>
        <v/>
      </c>
    </row>
    <row r="525">
      <c r="A525">
        <f>INDEX(resultados!$A$2:$ZZ$3036, 519, MATCH($B$1, resultados!$A$1:$ZZ$1, 0))</f>
        <v/>
      </c>
      <c r="B525">
        <f>INDEX(resultados!$A$2:$ZZ$3036, 519, MATCH($B$2, resultados!$A$1:$ZZ$1, 0))</f>
        <v/>
      </c>
      <c r="C525">
        <f>INDEX(resultados!$A$2:$ZZ$3036, 519, MATCH($B$3, resultados!$A$1:$ZZ$1, 0))</f>
        <v/>
      </c>
    </row>
    <row r="526">
      <c r="A526">
        <f>INDEX(resultados!$A$2:$ZZ$3036, 520, MATCH($B$1, resultados!$A$1:$ZZ$1, 0))</f>
        <v/>
      </c>
      <c r="B526">
        <f>INDEX(resultados!$A$2:$ZZ$3036, 520, MATCH($B$2, resultados!$A$1:$ZZ$1, 0))</f>
        <v/>
      </c>
      <c r="C526">
        <f>INDEX(resultados!$A$2:$ZZ$3036, 520, MATCH($B$3, resultados!$A$1:$ZZ$1, 0))</f>
        <v/>
      </c>
    </row>
    <row r="527">
      <c r="A527">
        <f>INDEX(resultados!$A$2:$ZZ$3036, 521, MATCH($B$1, resultados!$A$1:$ZZ$1, 0))</f>
        <v/>
      </c>
      <c r="B527">
        <f>INDEX(resultados!$A$2:$ZZ$3036, 521, MATCH($B$2, resultados!$A$1:$ZZ$1, 0))</f>
        <v/>
      </c>
      <c r="C527">
        <f>INDEX(resultados!$A$2:$ZZ$3036, 521, MATCH($B$3, resultados!$A$1:$ZZ$1, 0))</f>
        <v/>
      </c>
    </row>
    <row r="528">
      <c r="A528">
        <f>INDEX(resultados!$A$2:$ZZ$3036, 522, MATCH($B$1, resultados!$A$1:$ZZ$1, 0))</f>
        <v/>
      </c>
      <c r="B528">
        <f>INDEX(resultados!$A$2:$ZZ$3036, 522, MATCH($B$2, resultados!$A$1:$ZZ$1, 0))</f>
        <v/>
      </c>
      <c r="C528">
        <f>INDEX(resultados!$A$2:$ZZ$3036, 522, MATCH($B$3, resultados!$A$1:$ZZ$1, 0))</f>
        <v/>
      </c>
    </row>
    <row r="529">
      <c r="A529">
        <f>INDEX(resultados!$A$2:$ZZ$3036, 523, MATCH($B$1, resultados!$A$1:$ZZ$1, 0))</f>
        <v/>
      </c>
      <c r="B529">
        <f>INDEX(resultados!$A$2:$ZZ$3036, 523, MATCH($B$2, resultados!$A$1:$ZZ$1, 0))</f>
        <v/>
      </c>
      <c r="C529">
        <f>INDEX(resultados!$A$2:$ZZ$3036, 523, MATCH($B$3, resultados!$A$1:$ZZ$1, 0))</f>
        <v/>
      </c>
    </row>
    <row r="530">
      <c r="A530">
        <f>INDEX(resultados!$A$2:$ZZ$3036, 524, MATCH($B$1, resultados!$A$1:$ZZ$1, 0))</f>
        <v/>
      </c>
      <c r="B530">
        <f>INDEX(resultados!$A$2:$ZZ$3036, 524, MATCH($B$2, resultados!$A$1:$ZZ$1, 0))</f>
        <v/>
      </c>
      <c r="C530">
        <f>INDEX(resultados!$A$2:$ZZ$3036, 524, MATCH($B$3, resultados!$A$1:$ZZ$1, 0))</f>
        <v/>
      </c>
    </row>
    <row r="531">
      <c r="A531">
        <f>INDEX(resultados!$A$2:$ZZ$3036, 525, MATCH($B$1, resultados!$A$1:$ZZ$1, 0))</f>
        <v/>
      </c>
      <c r="B531">
        <f>INDEX(resultados!$A$2:$ZZ$3036, 525, MATCH($B$2, resultados!$A$1:$ZZ$1, 0))</f>
        <v/>
      </c>
      <c r="C531">
        <f>INDEX(resultados!$A$2:$ZZ$3036, 525, MATCH($B$3, resultados!$A$1:$ZZ$1, 0))</f>
        <v/>
      </c>
    </row>
    <row r="532">
      <c r="A532">
        <f>INDEX(resultados!$A$2:$ZZ$3036, 526, MATCH($B$1, resultados!$A$1:$ZZ$1, 0))</f>
        <v/>
      </c>
      <c r="B532">
        <f>INDEX(resultados!$A$2:$ZZ$3036, 526, MATCH($B$2, resultados!$A$1:$ZZ$1, 0))</f>
        <v/>
      </c>
      <c r="C532">
        <f>INDEX(resultados!$A$2:$ZZ$3036, 526, MATCH($B$3, resultados!$A$1:$ZZ$1, 0))</f>
        <v/>
      </c>
    </row>
    <row r="533">
      <c r="A533">
        <f>INDEX(resultados!$A$2:$ZZ$3036, 527, MATCH($B$1, resultados!$A$1:$ZZ$1, 0))</f>
        <v/>
      </c>
      <c r="B533">
        <f>INDEX(resultados!$A$2:$ZZ$3036, 527, MATCH($B$2, resultados!$A$1:$ZZ$1, 0))</f>
        <v/>
      </c>
      <c r="C533">
        <f>INDEX(resultados!$A$2:$ZZ$3036, 527, MATCH($B$3, resultados!$A$1:$ZZ$1, 0))</f>
        <v/>
      </c>
    </row>
    <row r="534">
      <c r="A534">
        <f>INDEX(resultados!$A$2:$ZZ$3036, 528, MATCH($B$1, resultados!$A$1:$ZZ$1, 0))</f>
        <v/>
      </c>
      <c r="B534">
        <f>INDEX(resultados!$A$2:$ZZ$3036, 528, MATCH($B$2, resultados!$A$1:$ZZ$1, 0))</f>
        <v/>
      </c>
      <c r="C534">
        <f>INDEX(resultados!$A$2:$ZZ$3036, 528, MATCH($B$3, resultados!$A$1:$ZZ$1, 0))</f>
        <v/>
      </c>
    </row>
    <row r="535">
      <c r="A535">
        <f>INDEX(resultados!$A$2:$ZZ$3036, 529, MATCH($B$1, resultados!$A$1:$ZZ$1, 0))</f>
        <v/>
      </c>
      <c r="B535">
        <f>INDEX(resultados!$A$2:$ZZ$3036, 529, MATCH($B$2, resultados!$A$1:$ZZ$1, 0))</f>
        <v/>
      </c>
      <c r="C535">
        <f>INDEX(resultados!$A$2:$ZZ$3036, 529, MATCH($B$3, resultados!$A$1:$ZZ$1, 0))</f>
        <v/>
      </c>
    </row>
    <row r="536">
      <c r="A536">
        <f>INDEX(resultados!$A$2:$ZZ$3036, 530, MATCH($B$1, resultados!$A$1:$ZZ$1, 0))</f>
        <v/>
      </c>
      <c r="B536">
        <f>INDEX(resultados!$A$2:$ZZ$3036, 530, MATCH($B$2, resultados!$A$1:$ZZ$1, 0))</f>
        <v/>
      </c>
      <c r="C536">
        <f>INDEX(resultados!$A$2:$ZZ$3036, 530, MATCH($B$3, resultados!$A$1:$ZZ$1, 0))</f>
        <v/>
      </c>
    </row>
    <row r="537">
      <c r="A537">
        <f>INDEX(resultados!$A$2:$ZZ$3036, 531, MATCH($B$1, resultados!$A$1:$ZZ$1, 0))</f>
        <v/>
      </c>
      <c r="B537">
        <f>INDEX(resultados!$A$2:$ZZ$3036, 531, MATCH($B$2, resultados!$A$1:$ZZ$1, 0))</f>
        <v/>
      </c>
      <c r="C537">
        <f>INDEX(resultados!$A$2:$ZZ$3036, 531, MATCH($B$3, resultados!$A$1:$ZZ$1, 0))</f>
        <v/>
      </c>
    </row>
    <row r="538">
      <c r="A538">
        <f>INDEX(resultados!$A$2:$ZZ$3036, 532, MATCH($B$1, resultados!$A$1:$ZZ$1, 0))</f>
        <v/>
      </c>
      <c r="B538">
        <f>INDEX(resultados!$A$2:$ZZ$3036, 532, MATCH($B$2, resultados!$A$1:$ZZ$1, 0))</f>
        <v/>
      </c>
      <c r="C538">
        <f>INDEX(resultados!$A$2:$ZZ$3036, 532, MATCH($B$3, resultados!$A$1:$ZZ$1, 0))</f>
        <v/>
      </c>
    </row>
    <row r="539">
      <c r="A539">
        <f>INDEX(resultados!$A$2:$ZZ$3036, 533, MATCH($B$1, resultados!$A$1:$ZZ$1, 0))</f>
        <v/>
      </c>
      <c r="B539">
        <f>INDEX(resultados!$A$2:$ZZ$3036, 533, MATCH($B$2, resultados!$A$1:$ZZ$1, 0))</f>
        <v/>
      </c>
      <c r="C539">
        <f>INDEX(resultados!$A$2:$ZZ$3036, 533, MATCH($B$3, resultados!$A$1:$ZZ$1, 0))</f>
        <v/>
      </c>
    </row>
    <row r="540">
      <c r="A540">
        <f>INDEX(resultados!$A$2:$ZZ$3036, 534, MATCH($B$1, resultados!$A$1:$ZZ$1, 0))</f>
        <v/>
      </c>
      <c r="B540">
        <f>INDEX(resultados!$A$2:$ZZ$3036, 534, MATCH($B$2, resultados!$A$1:$ZZ$1, 0))</f>
        <v/>
      </c>
      <c r="C540">
        <f>INDEX(resultados!$A$2:$ZZ$3036, 534, MATCH($B$3, resultados!$A$1:$ZZ$1, 0))</f>
        <v/>
      </c>
    </row>
    <row r="541">
      <c r="A541">
        <f>INDEX(resultados!$A$2:$ZZ$3036, 535, MATCH($B$1, resultados!$A$1:$ZZ$1, 0))</f>
        <v/>
      </c>
      <c r="B541">
        <f>INDEX(resultados!$A$2:$ZZ$3036, 535, MATCH($B$2, resultados!$A$1:$ZZ$1, 0))</f>
        <v/>
      </c>
      <c r="C541">
        <f>INDEX(resultados!$A$2:$ZZ$3036, 535, MATCH($B$3, resultados!$A$1:$ZZ$1, 0))</f>
        <v/>
      </c>
    </row>
    <row r="542">
      <c r="A542">
        <f>INDEX(resultados!$A$2:$ZZ$3036, 536, MATCH($B$1, resultados!$A$1:$ZZ$1, 0))</f>
        <v/>
      </c>
      <c r="B542">
        <f>INDEX(resultados!$A$2:$ZZ$3036, 536, MATCH($B$2, resultados!$A$1:$ZZ$1, 0))</f>
        <v/>
      </c>
      <c r="C542">
        <f>INDEX(resultados!$A$2:$ZZ$3036, 536, MATCH($B$3, resultados!$A$1:$ZZ$1, 0))</f>
        <v/>
      </c>
    </row>
    <row r="543">
      <c r="A543">
        <f>INDEX(resultados!$A$2:$ZZ$3036, 537, MATCH($B$1, resultados!$A$1:$ZZ$1, 0))</f>
        <v/>
      </c>
      <c r="B543">
        <f>INDEX(resultados!$A$2:$ZZ$3036, 537, MATCH($B$2, resultados!$A$1:$ZZ$1, 0))</f>
        <v/>
      </c>
      <c r="C543">
        <f>INDEX(resultados!$A$2:$ZZ$3036, 537, MATCH($B$3, resultados!$A$1:$ZZ$1, 0))</f>
        <v/>
      </c>
    </row>
    <row r="544">
      <c r="A544">
        <f>INDEX(resultados!$A$2:$ZZ$3036, 538, MATCH($B$1, resultados!$A$1:$ZZ$1, 0))</f>
        <v/>
      </c>
      <c r="B544">
        <f>INDEX(resultados!$A$2:$ZZ$3036, 538, MATCH($B$2, resultados!$A$1:$ZZ$1, 0))</f>
        <v/>
      </c>
      <c r="C544">
        <f>INDEX(resultados!$A$2:$ZZ$3036, 538, MATCH($B$3, resultados!$A$1:$ZZ$1, 0))</f>
        <v/>
      </c>
    </row>
    <row r="545">
      <c r="A545">
        <f>INDEX(resultados!$A$2:$ZZ$3036, 539, MATCH($B$1, resultados!$A$1:$ZZ$1, 0))</f>
        <v/>
      </c>
      <c r="B545">
        <f>INDEX(resultados!$A$2:$ZZ$3036, 539, MATCH($B$2, resultados!$A$1:$ZZ$1, 0))</f>
        <v/>
      </c>
      <c r="C545">
        <f>INDEX(resultados!$A$2:$ZZ$3036, 539, MATCH($B$3, resultados!$A$1:$ZZ$1, 0))</f>
        <v/>
      </c>
    </row>
    <row r="546">
      <c r="A546">
        <f>INDEX(resultados!$A$2:$ZZ$3036, 540, MATCH($B$1, resultados!$A$1:$ZZ$1, 0))</f>
        <v/>
      </c>
      <c r="B546">
        <f>INDEX(resultados!$A$2:$ZZ$3036, 540, MATCH($B$2, resultados!$A$1:$ZZ$1, 0))</f>
        <v/>
      </c>
      <c r="C546">
        <f>INDEX(resultados!$A$2:$ZZ$3036, 540, MATCH($B$3, resultados!$A$1:$ZZ$1, 0))</f>
        <v/>
      </c>
    </row>
    <row r="547">
      <c r="A547">
        <f>INDEX(resultados!$A$2:$ZZ$3036, 541, MATCH($B$1, resultados!$A$1:$ZZ$1, 0))</f>
        <v/>
      </c>
      <c r="B547">
        <f>INDEX(resultados!$A$2:$ZZ$3036, 541, MATCH($B$2, resultados!$A$1:$ZZ$1, 0))</f>
        <v/>
      </c>
      <c r="C547">
        <f>INDEX(resultados!$A$2:$ZZ$3036, 541, MATCH($B$3, resultados!$A$1:$ZZ$1, 0))</f>
        <v/>
      </c>
    </row>
    <row r="548">
      <c r="A548">
        <f>INDEX(resultados!$A$2:$ZZ$3036, 542, MATCH($B$1, resultados!$A$1:$ZZ$1, 0))</f>
        <v/>
      </c>
      <c r="B548">
        <f>INDEX(resultados!$A$2:$ZZ$3036, 542, MATCH($B$2, resultados!$A$1:$ZZ$1, 0))</f>
        <v/>
      </c>
      <c r="C548">
        <f>INDEX(resultados!$A$2:$ZZ$3036, 542, MATCH($B$3, resultados!$A$1:$ZZ$1, 0))</f>
        <v/>
      </c>
    </row>
    <row r="549">
      <c r="A549">
        <f>INDEX(resultados!$A$2:$ZZ$3036, 543, MATCH($B$1, resultados!$A$1:$ZZ$1, 0))</f>
        <v/>
      </c>
      <c r="B549">
        <f>INDEX(resultados!$A$2:$ZZ$3036, 543, MATCH($B$2, resultados!$A$1:$ZZ$1, 0))</f>
        <v/>
      </c>
      <c r="C549">
        <f>INDEX(resultados!$A$2:$ZZ$3036, 543, MATCH($B$3, resultados!$A$1:$ZZ$1, 0))</f>
        <v/>
      </c>
    </row>
    <row r="550">
      <c r="A550">
        <f>INDEX(resultados!$A$2:$ZZ$3036, 544, MATCH($B$1, resultados!$A$1:$ZZ$1, 0))</f>
        <v/>
      </c>
      <c r="B550">
        <f>INDEX(resultados!$A$2:$ZZ$3036, 544, MATCH($B$2, resultados!$A$1:$ZZ$1, 0))</f>
        <v/>
      </c>
      <c r="C550">
        <f>INDEX(resultados!$A$2:$ZZ$3036, 544, MATCH($B$3, resultados!$A$1:$ZZ$1, 0))</f>
        <v/>
      </c>
    </row>
    <row r="551">
      <c r="A551">
        <f>INDEX(resultados!$A$2:$ZZ$3036, 545, MATCH($B$1, resultados!$A$1:$ZZ$1, 0))</f>
        <v/>
      </c>
      <c r="B551">
        <f>INDEX(resultados!$A$2:$ZZ$3036, 545, MATCH($B$2, resultados!$A$1:$ZZ$1, 0))</f>
        <v/>
      </c>
      <c r="C551">
        <f>INDEX(resultados!$A$2:$ZZ$3036, 545, MATCH($B$3, resultados!$A$1:$ZZ$1, 0))</f>
        <v/>
      </c>
    </row>
    <row r="552">
      <c r="A552">
        <f>INDEX(resultados!$A$2:$ZZ$3036, 546, MATCH($B$1, resultados!$A$1:$ZZ$1, 0))</f>
        <v/>
      </c>
      <c r="B552">
        <f>INDEX(resultados!$A$2:$ZZ$3036, 546, MATCH($B$2, resultados!$A$1:$ZZ$1, 0))</f>
        <v/>
      </c>
      <c r="C552">
        <f>INDEX(resultados!$A$2:$ZZ$3036, 546, MATCH($B$3, resultados!$A$1:$ZZ$1, 0))</f>
        <v/>
      </c>
    </row>
    <row r="553">
      <c r="A553">
        <f>INDEX(resultados!$A$2:$ZZ$3036, 547, MATCH($B$1, resultados!$A$1:$ZZ$1, 0))</f>
        <v/>
      </c>
      <c r="B553">
        <f>INDEX(resultados!$A$2:$ZZ$3036, 547, MATCH($B$2, resultados!$A$1:$ZZ$1, 0))</f>
        <v/>
      </c>
      <c r="C553">
        <f>INDEX(resultados!$A$2:$ZZ$3036, 547, MATCH($B$3, resultados!$A$1:$ZZ$1, 0))</f>
        <v/>
      </c>
    </row>
    <row r="554">
      <c r="A554">
        <f>INDEX(resultados!$A$2:$ZZ$3036, 548, MATCH($B$1, resultados!$A$1:$ZZ$1, 0))</f>
        <v/>
      </c>
      <c r="B554">
        <f>INDEX(resultados!$A$2:$ZZ$3036, 548, MATCH($B$2, resultados!$A$1:$ZZ$1, 0))</f>
        <v/>
      </c>
      <c r="C554">
        <f>INDEX(resultados!$A$2:$ZZ$3036, 548, MATCH($B$3, resultados!$A$1:$ZZ$1, 0))</f>
        <v/>
      </c>
    </row>
    <row r="555">
      <c r="A555">
        <f>INDEX(resultados!$A$2:$ZZ$3036, 549, MATCH($B$1, resultados!$A$1:$ZZ$1, 0))</f>
        <v/>
      </c>
      <c r="B555">
        <f>INDEX(resultados!$A$2:$ZZ$3036, 549, MATCH($B$2, resultados!$A$1:$ZZ$1, 0))</f>
        <v/>
      </c>
      <c r="C555">
        <f>INDEX(resultados!$A$2:$ZZ$3036, 549, MATCH($B$3, resultados!$A$1:$ZZ$1, 0))</f>
        <v/>
      </c>
    </row>
    <row r="556">
      <c r="A556">
        <f>INDEX(resultados!$A$2:$ZZ$3036, 550, MATCH($B$1, resultados!$A$1:$ZZ$1, 0))</f>
        <v/>
      </c>
      <c r="B556">
        <f>INDEX(resultados!$A$2:$ZZ$3036, 550, MATCH($B$2, resultados!$A$1:$ZZ$1, 0))</f>
        <v/>
      </c>
      <c r="C556">
        <f>INDEX(resultados!$A$2:$ZZ$3036, 550, MATCH($B$3, resultados!$A$1:$ZZ$1, 0))</f>
        <v/>
      </c>
    </row>
    <row r="557">
      <c r="A557">
        <f>INDEX(resultados!$A$2:$ZZ$3036, 551, MATCH($B$1, resultados!$A$1:$ZZ$1, 0))</f>
        <v/>
      </c>
      <c r="B557">
        <f>INDEX(resultados!$A$2:$ZZ$3036, 551, MATCH($B$2, resultados!$A$1:$ZZ$1, 0))</f>
        <v/>
      </c>
      <c r="C557">
        <f>INDEX(resultados!$A$2:$ZZ$3036, 551, MATCH($B$3, resultados!$A$1:$ZZ$1, 0))</f>
        <v/>
      </c>
    </row>
    <row r="558">
      <c r="A558">
        <f>INDEX(resultados!$A$2:$ZZ$3036, 552, MATCH($B$1, resultados!$A$1:$ZZ$1, 0))</f>
        <v/>
      </c>
      <c r="B558">
        <f>INDEX(resultados!$A$2:$ZZ$3036, 552, MATCH($B$2, resultados!$A$1:$ZZ$1, 0))</f>
        <v/>
      </c>
      <c r="C558">
        <f>INDEX(resultados!$A$2:$ZZ$3036, 552, MATCH($B$3, resultados!$A$1:$ZZ$1, 0))</f>
        <v/>
      </c>
    </row>
    <row r="559">
      <c r="A559">
        <f>INDEX(resultados!$A$2:$ZZ$3036, 553, MATCH($B$1, resultados!$A$1:$ZZ$1, 0))</f>
        <v/>
      </c>
      <c r="B559">
        <f>INDEX(resultados!$A$2:$ZZ$3036, 553, MATCH($B$2, resultados!$A$1:$ZZ$1, 0))</f>
        <v/>
      </c>
      <c r="C559">
        <f>INDEX(resultados!$A$2:$ZZ$3036, 553, MATCH($B$3, resultados!$A$1:$ZZ$1, 0))</f>
        <v/>
      </c>
    </row>
    <row r="560">
      <c r="A560">
        <f>INDEX(resultados!$A$2:$ZZ$3036, 554, MATCH($B$1, resultados!$A$1:$ZZ$1, 0))</f>
        <v/>
      </c>
      <c r="B560">
        <f>INDEX(resultados!$A$2:$ZZ$3036, 554, MATCH($B$2, resultados!$A$1:$ZZ$1, 0))</f>
        <v/>
      </c>
      <c r="C560">
        <f>INDEX(resultados!$A$2:$ZZ$3036, 554, MATCH($B$3, resultados!$A$1:$ZZ$1, 0))</f>
        <v/>
      </c>
    </row>
    <row r="561">
      <c r="A561">
        <f>INDEX(resultados!$A$2:$ZZ$3036, 555, MATCH($B$1, resultados!$A$1:$ZZ$1, 0))</f>
        <v/>
      </c>
      <c r="B561">
        <f>INDEX(resultados!$A$2:$ZZ$3036, 555, MATCH($B$2, resultados!$A$1:$ZZ$1, 0))</f>
        <v/>
      </c>
      <c r="C561">
        <f>INDEX(resultados!$A$2:$ZZ$3036, 555, MATCH($B$3, resultados!$A$1:$ZZ$1, 0))</f>
        <v/>
      </c>
    </row>
    <row r="562">
      <c r="A562">
        <f>INDEX(resultados!$A$2:$ZZ$3036, 556, MATCH($B$1, resultados!$A$1:$ZZ$1, 0))</f>
        <v/>
      </c>
      <c r="B562">
        <f>INDEX(resultados!$A$2:$ZZ$3036, 556, MATCH($B$2, resultados!$A$1:$ZZ$1, 0))</f>
        <v/>
      </c>
      <c r="C562">
        <f>INDEX(resultados!$A$2:$ZZ$3036, 556, MATCH($B$3, resultados!$A$1:$ZZ$1, 0))</f>
        <v/>
      </c>
    </row>
    <row r="563">
      <c r="A563">
        <f>INDEX(resultados!$A$2:$ZZ$3036, 557, MATCH($B$1, resultados!$A$1:$ZZ$1, 0))</f>
        <v/>
      </c>
      <c r="B563">
        <f>INDEX(resultados!$A$2:$ZZ$3036, 557, MATCH($B$2, resultados!$A$1:$ZZ$1, 0))</f>
        <v/>
      </c>
      <c r="C563">
        <f>INDEX(resultados!$A$2:$ZZ$3036, 557, MATCH($B$3, resultados!$A$1:$ZZ$1, 0))</f>
        <v/>
      </c>
    </row>
    <row r="564">
      <c r="A564">
        <f>INDEX(resultados!$A$2:$ZZ$3036, 558, MATCH($B$1, resultados!$A$1:$ZZ$1, 0))</f>
        <v/>
      </c>
      <c r="B564">
        <f>INDEX(resultados!$A$2:$ZZ$3036, 558, MATCH($B$2, resultados!$A$1:$ZZ$1, 0))</f>
        <v/>
      </c>
      <c r="C564">
        <f>INDEX(resultados!$A$2:$ZZ$3036, 558, MATCH($B$3, resultados!$A$1:$ZZ$1, 0))</f>
        <v/>
      </c>
    </row>
    <row r="565">
      <c r="A565">
        <f>INDEX(resultados!$A$2:$ZZ$3036, 559, MATCH($B$1, resultados!$A$1:$ZZ$1, 0))</f>
        <v/>
      </c>
      <c r="B565">
        <f>INDEX(resultados!$A$2:$ZZ$3036, 559, MATCH($B$2, resultados!$A$1:$ZZ$1, 0))</f>
        <v/>
      </c>
      <c r="C565">
        <f>INDEX(resultados!$A$2:$ZZ$3036, 559, MATCH($B$3, resultados!$A$1:$ZZ$1, 0))</f>
        <v/>
      </c>
    </row>
    <row r="566">
      <c r="A566">
        <f>INDEX(resultados!$A$2:$ZZ$3036, 560, MATCH($B$1, resultados!$A$1:$ZZ$1, 0))</f>
        <v/>
      </c>
      <c r="B566">
        <f>INDEX(resultados!$A$2:$ZZ$3036, 560, MATCH($B$2, resultados!$A$1:$ZZ$1, 0))</f>
        <v/>
      </c>
      <c r="C566">
        <f>INDEX(resultados!$A$2:$ZZ$3036, 560, MATCH($B$3, resultados!$A$1:$ZZ$1, 0))</f>
        <v/>
      </c>
    </row>
    <row r="567">
      <c r="A567">
        <f>INDEX(resultados!$A$2:$ZZ$3036, 561, MATCH($B$1, resultados!$A$1:$ZZ$1, 0))</f>
        <v/>
      </c>
      <c r="B567">
        <f>INDEX(resultados!$A$2:$ZZ$3036, 561, MATCH($B$2, resultados!$A$1:$ZZ$1, 0))</f>
        <v/>
      </c>
      <c r="C567">
        <f>INDEX(resultados!$A$2:$ZZ$3036, 561, MATCH($B$3, resultados!$A$1:$ZZ$1, 0))</f>
        <v/>
      </c>
    </row>
    <row r="568">
      <c r="A568">
        <f>INDEX(resultados!$A$2:$ZZ$3036, 562, MATCH($B$1, resultados!$A$1:$ZZ$1, 0))</f>
        <v/>
      </c>
      <c r="B568">
        <f>INDEX(resultados!$A$2:$ZZ$3036, 562, MATCH($B$2, resultados!$A$1:$ZZ$1, 0))</f>
        <v/>
      </c>
      <c r="C568">
        <f>INDEX(resultados!$A$2:$ZZ$3036, 562, MATCH($B$3, resultados!$A$1:$ZZ$1, 0))</f>
        <v/>
      </c>
    </row>
    <row r="569">
      <c r="A569">
        <f>INDEX(resultados!$A$2:$ZZ$3036, 563, MATCH($B$1, resultados!$A$1:$ZZ$1, 0))</f>
        <v/>
      </c>
      <c r="B569">
        <f>INDEX(resultados!$A$2:$ZZ$3036, 563, MATCH($B$2, resultados!$A$1:$ZZ$1, 0))</f>
        <v/>
      </c>
      <c r="C569">
        <f>INDEX(resultados!$A$2:$ZZ$3036, 563, MATCH($B$3, resultados!$A$1:$ZZ$1, 0))</f>
        <v/>
      </c>
    </row>
    <row r="570">
      <c r="A570">
        <f>INDEX(resultados!$A$2:$ZZ$3036, 564, MATCH($B$1, resultados!$A$1:$ZZ$1, 0))</f>
        <v/>
      </c>
      <c r="B570">
        <f>INDEX(resultados!$A$2:$ZZ$3036, 564, MATCH($B$2, resultados!$A$1:$ZZ$1, 0))</f>
        <v/>
      </c>
      <c r="C570">
        <f>INDEX(resultados!$A$2:$ZZ$3036, 564, MATCH($B$3, resultados!$A$1:$ZZ$1, 0))</f>
        <v/>
      </c>
    </row>
    <row r="571">
      <c r="A571">
        <f>INDEX(resultados!$A$2:$ZZ$3036, 565, MATCH($B$1, resultados!$A$1:$ZZ$1, 0))</f>
        <v/>
      </c>
      <c r="B571">
        <f>INDEX(resultados!$A$2:$ZZ$3036, 565, MATCH($B$2, resultados!$A$1:$ZZ$1, 0))</f>
        <v/>
      </c>
      <c r="C571">
        <f>INDEX(resultados!$A$2:$ZZ$3036, 565, MATCH($B$3, resultados!$A$1:$ZZ$1, 0))</f>
        <v/>
      </c>
    </row>
    <row r="572">
      <c r="A572">
        <f>INDEX(resultados!$A$2:$ZZ$3036, 566, MATCH($B$1, resultados!$A$1:$ZZ$1, 0))</f>
        <v/>
      </c>
      <c r="B572">
        <f>INDEX(resultados!$A$2:$ZZ$3036, 566, MATCH($B$2, resultados!$A$1:$ZZ$1, 0))</f>
        <v/>
      </c>
      <c r="C572">
        <f>INDEX(resultados!$A$2:$ZZ$3036, 566, MATCH($B$3, resultados!$A$1:$ZZ$1, 0))</f>
        <v/>
      </c>
    </row>
    <row r="573">
      <c r="A573">
        <f>INDEX(resultados!$A$2:$ZZ$3036, 567, MATCH($B$1, resultados!$A$1:$ZZ$1, 0))</f>
        <v/>
      </c>
      <c r="B573">
        <f>INDEX(resultados!$A$2:$ZZ$3036, 567, MATCH($B$2, resultados!$A$1:$ZZ$1, 0))</f>
        <v/>
      </c>
      <c r="C573">
        <f>INDEX(resultados!$A$2:$ZZ$3036, 567, MATCH($B$3, resultados!$A$1:$ZZ$1, 0))</f>
        <v/>
      </c>
    </row>
    <row r="574">
      <c r="A574">
        <f>INDEX(resultados!$A$2:$ZZ$3036, 568, MATCH($B$1, resultados!$A$1:$ZZ$1, 0))</f>
        <v/>
      </c>
      <c r="B574">
        <f>INDEX(resultados!$A$2:$ZZ$3036, 568, MATCH($B$2, resultados!$A$1:$ZZ$1, 0))</f>
        <v/>
      </c>
      <c r="C574">
        <f>INDEX(resultados!$A$2:$ZZ$3036, 568, MATCH($B$3, resultados!$A$1:$ZZ$1, 0))</f>
        <v/>
      </c>
    </row>
    <row r="575">
      <c r="A575">
        <f>INDEX(resultados!$A$2:$ZZ$3036, 569, MATCH($B$1, resultados!$A$1:$ZZ$1, 0))</f>
        <v/>
      </c>
      <c r="B575">
        <f>INDEX(resultados!$A$2:$ZZ$3036, 569, MATCH($B$2, resultados!$A$1:$ZZ$1, 0))</f>
        <v/>
      </c>
      <c r="C575">
        <f>INDEX(resultados!$A$2:$ZZ$3036, 569, MATCH($B$3, resultados!$A$1:$ZZ$1, 0))</f>
        <v/>
      </c>
    </row>
    <row r="576">
      <c r="A576">
        <f>INDEX(resultados!$A$2:$ZZ$3036, 570, MATCH($B$1, resultados!$A$1:$ZZ$1, 0))</f>
        <v/>
      </c>
      <c r="B576">
        <f>INDEX(resultados!$A$2:$ZZ$3036, 570, MATCH($B$2, resultados!$A$1:$ZZ$1, 0))</f>
        <v/>
      </c>
      <c r="C576">
        <f>INDEX(resultados!$A$2:$ZZ$3036, 570, MATCH($B$3, resultados!$A$1:$ZZ$1, 0))</f>
        <v/>
      </c>
    </row>
    <row r="577">
      <c r="A577">
        <f>INDEX(resultados!$A$2:$ZZ$3036, 571, MATCH($B$1, resultados!$A$1:$ZZ$1, 0))</f>
        <v/>
      </c>
      <c r="B577">
        <f>INDEX(resultados!$A$2:$ZZ$3036, 571, MATCH($B$2, resultados!$A$1:$ZZ$1, 0))</f>
        <v/>
      </c>
      <c r="C577">
        <f>INDEX(resultados!$A$2:$ZZ$3036, 571, MATCH($B$3, resultados!$A$1:$ZZ$1, 0))</f>
        <v/>
      </c>
    </row>
    <row r="578">
      <c r="A578">
        <f>INDEX(resultados!$A$2:$ZZ$3036, 572, MATCH($B$1, resultados!$A$1:$ZZ$1, 0))</f>
        <v/>
      </c>
      <c r="B578">
        <f>INDEX(resultados!$A$2:$ZZ$3036, 572, MATCH($B$2, resultados!$A$1:$ZZ$1, 0))</f>
        <v/>
      </c>
      <c r="C578">
        <f>INDEX(resultados!$A$2:$ZZ$3036, 572, MATCH($B$3, resultados!$A$1:$ZZ$1, 0))</f>
        <v/>
      </c>
    </row>
    <row r="579">
      <c r="A579">
        <f>INDEX(resultados!$A$2:$ZZ$3036, 573, MATCH($B$1, resultados!$A$1:$ZZ$1, 0))</f>
        <v/>
      </c>
      <c r="B579">
        <f>INDEX(resultados!$A$2:$ZZ$3036, 573, MATCH($B$2, resultados!$A$1:$ZZ$1, 0))</f>
        <v/>
      </c>
      <c r="C579">
        <f>INDEX(resultados!$A$2:$ZZ$3036, 573, MATCH($B$3, resultados!$A$1:$ZZ$1, 0))</f>
        <v/>
      </c>
    </row>
    <row r="580">
      <c r="A580">
        <f>INDEX(resultados!$A$2:$ZZ$3036, 574, MATCH($B$1, resultados!$A$1:$ZZ$1, 0))</f>
        <v/>
      </c>
      <c r="B580">
        <f>INDEX(resultados!$A$2:$ZZ$3036, 574, MATCH($B$2, resultados!$A$1:$ZZ$1, 0))</f>
        <v/>
      </c>
      <c r="C580">
        <f>INDEX(resultados!$A$2:$ZZ$3036, 574, MATCH($B$3, resultados!$A$1:$ZZ$1, 0))</f>
        <v/>
      </c>
    </row>
    <row r="581">
      <c r="A581">
        <f>INDEX(resultados!$A$2:$ZZ$3036, 575, MATCH($B$1, resultados!$A$1:$ZZ$1, 0))</f>
        <v/>
      </c>
      <c r="B581">
        <f>INDEX(resultados!$A$2:$ZZ$3036, 575, MATCH($B$2, resultados!$A$1:$ZZ$1, 0))</f>
        <v/>
      </c>
      <c r="C581">
        <f>INDEX(resultados!$A$2:$ZZ$3036, 575, MATCH($B$3, resultados!$A$1:$ZZ$1, 0))</f>
        <v/>
      </c>
    </row>
    <row r="582">
      <c r="A582">
        <f>INDEX(resultados!$A$2:$ZZ$3036, 576, MATCH($B$1, resultados!$A$1:$ZZ$1, 0))</f>
        <v/>
      </c>
      <c r="B582">
        <f>INDEX(resultados!$A$2:$ZZ$3036, 576, MATCH($B$2, resultados!$A$1:$ZZ$1, 0))</f>
        <v/>
      </c>
      <c r="C582">
        <f>INDEX(resultados!$A$2:$ZZ$3036, 576, MATCH($B$3, resultados!$A$1:$ZZ$1, 0))</f>
        <v/>
      </c>
    </row>
    <row r="583">
      <c r="A583">
        <f>INDEX(resultados!$A$2:$ZZ$3036, 577, MATCH($B$1, resultados!$A$1:$ZZ$1, 0))</f>
        <v/>
      </c>
      <c r="B583">
        <f>INDEX(resultados!$A$2:$ZZ$3036, 577, MATCH($B$2, resultados!$A$1:$ZZ$1, 0))</f>
        <v/>
      </c>
      <c r="C583">
        <f>INDEX(resultados!$A$2:$ZZ$3036, 577, MATCH($B$3, resultados!$A$1:$ZZ$1, 0))</f>
        <v/>
      </c>
    </row>
    <row r="584">
      <c r="A584">
        <f>INDEX(resultados!$A$2:$ZZ$3036, 578, MATCH($B$1, resultados!$A$1:$ZZ$1, 0))</f>
        <v/>
      </c>
      <c r="B584">
        <f>INDEX(resultados!$A$2:$ZZ$3036, 578, MATCH($B$2, resultados!$A$1:$ZZ$1, 0))</f>
        <v/>
      </c>
      <c r="C584">
        <f>INDEX(resultados!$A$2:$ZZ$3036, 578, MATCH($B$3, resultados!$A$1:$ZZ$1, 0))</f>
        <v/>
      </c>
    </row>
    <row r="585">
      <c r="A585">
        <f>INDEX(resultados!$A$2:$ZZ$3036, 579, MATCH($B$1, resultados!$A$1:$ZZ$1, 0))</f>
        <v/>
      </c>
      <c r="B585">
        <f>INDEX(resultados!$A$2:$ZZ$3036, 579, MATCH($B$2, resultados!$A$1:$ZZ$1, 0))</f>
        <v/>
      </c>
      <c r="C585">
        <f>INDEX(resultados!$A$2:$ZZ$3036, 579, MATCH($B$3, resultados!$A$1:$ZZ$1, 0))</f>
        <v/>
      </c>
    </row>
    <row r="586">
      <c r="A586">
        <f>INDEX(resultados!$A$2:$ZZ$3036, 580, MATCH($B$1, resultados!$A$1:$ZZ$1, 0))</f>
        <v/>
      </c>
      <c r="B586">
        <f>INDEX(resultados!$A$2:$ZZ$3036, 580, MATCH($B$2, resultados!$A$1:$ZZ$1, 0))</f>
        <v/>
      </c>
      <c r="C586">
        <f>INDEX(resultados!$A$2:$ZZ$3036, 580, MATCH($B$3, resultados!$A$1:$ZZ$1, 0))</f>
        <v/>
      </c>
    </row>
    <row r="587">
      <c r="A587">
        <f>INDEX(resultados!$A$2:$ZZ$3036, 581, MATCH($B$1, resultados!$A$1:$ZZ$1, 0))</f>
        <v/>
      </c>
      <c r="B587">
        <f>INDEX(resultados!$A$2:$ZZ$3036, 581, MATCH($B$2, resultados!$A$1:$ZZ$1, 0))</f>
        <v/>
      </c>
      <c r="C587">
        <f>INDEX(resultados!$A$2:$ZZ$3036, 581, MATCH($B$3, resultados!$A$1:$ZZ$1, 0))</f>
        <v/>
      </c>
    </row>
    <row r="588">
      <c r="A588">
        <f>INDEX(resultados!$A$2:$ZZ$3036, 582, MATCH($B$1, resultados!$A$1:$ZZ$1, 0))</f>
        <v/>
      </c>
      <c r="B588">
        <f>INDEX(resultados!$A$2:$ZZ$3036, 582, MATCH($B$2, resultados!$A$1:$ZZ$1, 0))</f>
        <v/>
      </c>
      <c r="C588">
        <f>INDEX(resultados!$A$2:$ZZ$3036, 582, MATCH($B$3, resultados!$A$1:$ZZ$1, 0))</f>
        <v/>
      </c>
    </row>
    <row r="589">
      <c r="A589">
        <f>INDEX(resultados!$A$2:$ZZ$3036, 583, MATCH($B$1, resultados!$A$1:$ZZ$1, 0))</f>
        <v/>
      </c>
      <c r="B589">
        <f>INDEX(resultados!$A$2:$ZZ$3036, 583, MATCH($B$2, resultados!$A$1:$ZZ$1, 0))</f>
        <v/>
      </c>
      <c r="C589">
        <f>INDEX(resultados!$A$2:$ZZ$3036, 583, MATCH($B$3, resultados!$A$1:$ZZ$1, 0))</f>
        <v/>
      </c>
    </row>
    <row r="590">
      <c r="A590">
        <f>INDEX(resultados!$A$2:$ZZ$3036, 584, MATCH($B$1, resultados!$A$1:$ZZ$1, 0))</f>
        <v/>
      </c>
      <c r="B590">
        <f>INDEX(resultados!$A$2:$ZZ$3036, 584, MATCH($B$2, resultados!$A$1:$ZZ$1, 0))</f>
        <v/>
      </c>
      <c r="C590">
        <f>INDEX(resultados!$A$2:$ZZ$3036, 584, MATCH($B$3, resultados!$A$1:$ZZ$1, 0))</f>
        <v/>
      </c>
    </row>
    <row r="591">
      <c r="A591">
        <f>INDEX(resultados!$A$2:$ZZ$3036, 585, MATCH($B$1, resultados!$A$1:$ZZ$1, 0))</f>
        <v/>
      </c>
      <c r="B591">
        <f>INDEX(resultados!$A$2:$ZZ$3036, 585, MATCH($B$2, resultados!$A$1:$ZZ$1, 0))</f>
        <v/>
      </c>
      <c r="C591">
        <f>INDEX(resultados!$A$2:$ZZ$3036, 585, MATCH($B$3, resultados!$A$1:$ZZ$1, 0))</f>
        <v/>
      </c>
    </row>
    <row r="592">
      <c r="A592">
        <f>INDEX(resultados!$A$2:$ZZ$3036, 586, MATCH($B$1, resultados!$A$1:$ZZ$1, 0))</f>
        <v/>
      </c>
      <c r="B592">
        <f>INDEX(resultados!$A$2:$ZZ$3036, 586, MATCH($B$2, resultados!$A$1:$ZZ$1, 0))</f>
        <v/>
      </c>
      <c r="C592">
        <f>INDEX(resultados!$A$2:$ZZ$3036, 586, MATCH($B$3, resultados!$A$1:$ZZ$1, 0))</f>
        <v/>
      </c>
    </row>
    <row r="593">
      <c r="A593">
        <f>INDEX(resultados!$A$2:$ZZ$3036, 587, MATCH($B$1, resultados!$A$1:$ZZ$1, 0))</f>
        <v/>
      </c>
      <c r="B593">
        <f>INDEX(resultados!$A$2:$ZZ$3036, 587, MATCH($B$2, resultados!$A$1:$ZZ$1, 0))</f>
        <v/>
      </c>
      <c r="C593">
        <f>INDEX(resultados!$A$2:$ZZ$3036, 587, MATCH($B$3, resultados!$A$1:$ZZ$1, 0))</f>
        <v/>
      </c>
    </row>
    <row r="594">
      <c r="A594">
        <f>INDEX(resultados!$A$2:$ZZ$3036, 588, MATCH($B$1, resultados!$A$1:$ZZ$1, 0))</f>
        <v/>
      </c>
      <c r="B594">
        <f>INDEX(resultados!$A$2:$ZZ$3036, 588, MATCH($B$2, resultados!$A$1:$ZZ$1, 0))</f>
        <v/>
      </c>
      <c r="C594">
        <f>INDEX(resultados!$A$2:$ZZ$3036, 588, MATCH($B$3, resultados!$A$1:$ZZ$1, 0))</f>
        <v/>
      </c>
    </row>
    <row r="595">
      <c r="A595">
        <f>INDEX(resultados!$A$2:$ZZ$3036, 589, MATCH($B$1, resultados!$A$1:$ZZ$1, 0))</f>
        <v/>
      </c>
      <c r="B595">
        <f>INDEX(resultados!$A$2:$ZZ$3036, 589, MATCH($B$2, resultados!$A$1:$ZZ$1, 0))</f>
        <v/>
      </c>
      <c r="C595">
        <f>INDEX(resultados!$A$2:$ZZ$3036, 589, MATCH($B$3, resultados!$A$1:$ZZ$1, 0))</f>
        <v/>
      </c>
    </row>
    <row r="596">
      <c r="A596">
        <f>INDEX(resultados!$A$2:$ZZ$3036, 590, MATCH($B$1, resultados!$A$1:$ZZ$1, 0))</f>
        <v/>
      </c>
      <c r="B596">
        <f>INDEX(resultados!$A$2:$ZZ$3036, 590, MATCH($B$2, resultados!$A$1:$ZZ$1, 0))</f>
        <v/>
      </c>
      <c r="C596">
        <f>INDEX(resultados!$A$2:$ZZ$3036, 590, MATCH($B$3, resultados!$A$1:$ZZ$1, 0))</f>
        <v/>
      </c>
    </row>
    <row r="597">
      <c r="A597">
        <f>INDEX(resultados!$A$2:$ZZ$3036, 591, MATCH($B$1, resultados!$A$1:$ZZ$1, 0))</f>
        <v/>
      </c>
      <c r="B597">
        <f>INDEX(resultados!$A$2:$ZZ$3036, 591, MATCH($B$2, resultados!$A$1:$ZZ$1, 0))</f>
        <v/>
      </c>
      <c r="C597">
        <f>INDEX(resultados!$A$2:$ZZ$3036, 591, MATCH($B$3, resultados!$A$1:$ZZ$1, 0))</f>
        <v/>
      </c>
    </row>
    <row r="598">
      <c r="A598">
        <f>INDEX(resultados!$A$2:$ZZ$3036, 592, MATCH($B$1, resultados!$A$1:$ZZ$1, 0))</f>
        <v/>
      </c>
      <c r="B598">
        <f>INDEX(resultados!$A$2:$ZZ$3036, 592, MATCH($B$2, resultados!$A$1:$ZZ$1, 0))</f>
        <v/>
      </c>
      <c r="C598">
        <f>INDEX(resultados!$A$2:$ZZ$3036, 592, MATCH($B$3, resultados!$A$1:$ZZ$1, 0))</f>
        <v/>
      </c>
    </row>
    <row r="599">
      <c r="A599">
        <f>INDEX(resultados!$A$2:$ZZ$3036, 593, MATCH($B$1, resultados!$A$1:$ZZ$1, 0))</f>
        <v/>
      </c>
      <c r="B599">
        <f>INDEX(resultados!$A$2:$ZZ$3036, 593, MATCH($B$2, resultados!$A$1:$ZZ$1, 0))</f>
        <v/>
      </c>
      <c r="C599">
        <f>INDEX(resultados!$A$2:$ZZ$3036, 593, MATCH($B$3, resultados!$A$1:$ZZ$1, 0))</f>
        <v/>
      </c>
    </row>
    <row r="600">
      <c r="A600">
        <f>INDEX(resultados!$A$2:$ZZ$3036, 594, MATCH($B$1, resultados!$A$1:$ZZ$1, 0))</f>
        <v/>
      </c>
      <c r="B600">
        <f>INDEX(resultados!$A$2:$ZZ$3036, 594, MATCH($B$2, resultados!$A$1:$ZZ$1, 0))</f>
        <v/>
      </c>
      <c r="C600">
        <f>INDEX(resultados!$A$2:$ZZ$3036, 594, MATCH($B$3, resultados!$A$1:$ZZ$1, 0))</f>
        <v/>
      </c>
    </row>
    <row r="601">
      <c r="A601">
        <f>INDEX(resultados!$A$2:$ZZ$3036, 595, MATCH($B$1, resultados!$A$1:$ZZ$1, 0))</f>
        <v/>
      </c>
      <c r="B601">
        <f>INDEX(resultados!$A$2:$ZZ$3036, 595, MATCH($B$2, resultados!$A$1:$ZZ$1, 0))</f>
        <v/>
      </c>
      <c r="C601">
        <f>INDEX(resultados!$A$2:$ZZ$3036, 595, MATCH($B$3, resultados!$A$1:$ZZ$1, 0))</f>
        <v/>
      </c>
    </row>
    <row r="602">
      <c r="A602">
        <f>INDEX(resultados!$A$2:$ZZ$3036, 596, MATCH($B$1, resultados!$A$1:$ZZ$1, 0))</f>
        <v/>
      </c>
      <c r="B602">
        <f>INDEX(resultados!$A$2:$ZZ$3036, 596, MATCH($B$2, resultados!$A$1:$ZZ$1, 0))</f>
        <v/>
      </c>
      <c r="C602">
        <f>INDEX(resultados!$A$2:$ZZ$3036, 596, MATCH($B$3, resultados!$A$1:$ZZ$1, 0))</f>
        <v/>
      </c>
    </row>
    <row r="603">
      <c r="A603">
        <f>INDEX(resultados!$A$2:$ZZ$3036, 597, MATCH($B$1, resultados!$A$1:$ZZ$1, 0))</f>
        <v/>
      </c>
      <c r="B603">
        <f>INDEX(resultados!$A$2:$ZZ$3036, 597, MATCH($B$2, resultados!$A$1:$ZZ$1, 0))</f>
        <v/>
      </c>
      <c r="C603">
        <f>INDEX(resultados!$A$2:$ZZ$3036, 597, MATCH($B$3, resultados!$A$1:$ZZ$1, 0))</f>
        <v/>
      </c>
    </row>
    <row r="604">
      <c r="A604">
        <f>INDEX(resultados!$A$2:$ZZ$3036, 598, MATCH($B$1, resultados!$A$1:$ZZ$1, 0))</f>
        <v/>
      </c>
      <c r="B604">
        <f>INDEX(resultados!$A$2:$ZZ$3036, 598, MATCH($B$2, resultados!$A$1:$ZZ$1, 0))</f>
        <v/>
      </c>
      <c r="C604">
        <f>INDEX(resultados!$A$2:$ZZ$3036, 598, MATCH($B$3, resultados!$A$1:$ZZ$1, 0))</f>
        <v/>
      </c>
    </row>
    <row r="605">
      <c r="A605">
        <f>INDEX(resultados!$A$2:$ZZ$3036, 599, MATCH($B$1, resultados!$A$1:$ZZ$1, 0))</f>
        <v/>
      </c>
      <c r="B605">
        <f>INDEX(resultados!$A$2:$ZZ$3036, 599, MATCH($B$2, resultados!$A$1:$ZZ$1, 0))</f>
        <v/>
      </c>
      <c r="C605">
        <f>INDEX(resultados!$A$2:$ZZ$3036, 599, MATCH($B$3, resultados!$A$1:$ZZ$1, 0))</f>
        <v/>
      </c>
    </row>
    <row r="606">
      <c r="A606">
        <f>INDEX(resultados!$A$2:$ZZ$3036, 600, MATCH($B$1, resultados!$A$1:$ZZ$1, 0))</f>
        <v/>
      </c>
      <c r="B606">
        <f>INDEX(resultados!$A$2:$ZZ$3036, 600, MATCH($B$2, resultados!$A$1:$ZZ$1, 0))</f>
        <v/>
      </c>
      <c r="C606">
        <f>INDEX(resultados!$A$2:$ZZ$3036, 600, MATCH($B$3, resultados!$A$1:$ZZ$1, 0))</f>
        <v/>
      </c>
    </row>
    <row r="607">
      <c r="A607">
        <f>INDEX(resultados!$A$2:$ZZ$3036, 601, MATCH($B$1, resultados!$A$1:$ZZ$1, 0))</f>
        <v/>
      </c>
      <c r="B607">
        <f>INDEX(resultados!$A$2:$ZZ$3036, 601, MATCH($B$2, resultados!$A$1:$ZZ$1, 0))</f>
        <v/>
      </c>
      <c r="C607">
        <f>INDEX(resultados!$A$2:$ZZ$3036, 601, MATCH($B$3, resultados!$A$1:$ZZ$1, 0))</f>
        <v/>
      </c>
    </row>
    <row r="608">
      <c r="A608">
        <f>INDEX(resultados!$A$2:$ZZ$3036, 602, MATCH($B$1, resultados!$A$1:$ZZ$1, 0))</f>
        <v/>
      </c>
      <c r="B608">
        <f>INDEX(resultados!$A$2:$ZZ$3036, 602, MATCH($B$2, resultados!$A$1:$ZZ$1, 0))</f>
        <v/>
      </c>
      <c r="C608">
        <f>INDEX(resultados!$A$2:$ZZ$3036, 602, MATCH($B$3, resultados!$A$1:$ZZ$1, 0))</f>
        <v/>
      </c>
    </row>
    <row r="609">
      <c r="A609">
        <f>INDEX(resultados!$A$2:$ZZ$3036, 603, MATCH($B$1, resultados!$A$1:$ZZ$1, 0))</f>
        <v/>
      </c>
      <c r="B609">
        <f>INDEX(resultados!$A$2:$ZZ$3036, 603, MATCH($B$2, resultados!$A$1:$ZZ$1, 0))</f>
        <v/>
      </c>
      <c r="C609">
        <f>INDEX(resultados!$A$2:$ZZ$3036, 603, MATCH($B$3, resultados!$A$1:$ZZ$1, 0))</f>
        <v/>
      </c>
    </row>
    <row r="610">
      <c r="A610">
        <f>INDEX(resultados!$A$2:$ZZ$3036, 604, MATCH($B$1, resultados!$A$1:$ZZ$1, 0))</f>
        <v/>
      </c>
      <c r="B610">
        <f>INDEX(resultados!$A$2:$ZZ$3036, 604, MATCH($B$2, resultados!$A$1:$ZZ$1, 0))</f>
        <v/>
      </c>
      <c r="C610">
        <f>INDEX(resultados!$A$2:$ZZ$3036, 604, MATCH($B$3, resultados!$A$1:$ZZ$1, 0))</f>
        <v/>
      </c>
    </row>
    <row r="611">
      <c r="A611">
        <f>INDEX(resultados!$A$2:$ZZ$3036, 605, MATCH($B$1, resultados!$A$1:$ZZ$1, 0))</f>
        <v/>
      </c>
      <c r="B611">
        <f>INDEX(resultados!$A$2:$ZZ$3036, 605, MATCH($B$2, resultados!$A$1:$ZZ$1, 0))</f>
        <v/>
      </c>
      <c r="C611">
        <f>INDEX(resultados!$A$2:$ZZ$3036, 605, MATCH($B$3, resultados!$A$1:$ZZ$1, 0))</f>
        <v/>
      </c>
    </row>
    <row r="612">
      <c r="A612">
        <f>INDEX(resultados!$A$2:$ZZ$3036, 606, MATCH($B$1, resultados!$A$1:$ZZ$1, 0))</f>
        <v/>
      </c>
      <c r="B612">
        <f>INDEX(resultados!$A$2:$ZZ$3036, 606, MATCH($B$2, resultados!$A$1:$ZZ$1, 0))</f>
        <v/>
      </c>
      <c r="C612">
        <f>INDEX(resultados!$A$2:$ZZ$3036, 606, MATCH($B$3, resultados!$A$1:$ZZ$1, 0))</f>
        <v/>
      </c>
    </row>
    <row r="613">
      <c r="A613">
        <f>INDEX(resultados!$A$2:$ZZ$3036, 607, MATCH($B$1, resultados!$A$1:$ZZ$1, 0))</f>
        <v/>
      </c>
      <c r="B613">
        <f>INDEX(resultados!$A$2:$ZZ$3036, 607, MATCH($B$2, resultados!$A$1:$ZZ$1, 0))</f>
        <v/>
      </c>
      <c r="C613">
        <f>INDEX(resultados!$A$2:$ZZ$3036, 607, MATCH($B$3, resultados!$A$1:$ZZ$1, 0))</f>
        <v/>
      </c>
    </row>
    <row r="614">
      <c r="A614">
        <f>INDEX(resultados!$A$2:$ZZ$3036, 608, MATCH($B$1, resultados!$A$1:$ZZ$1, 0))</f>
        <v/>
      </c>
      <c r="B614">
        <f>INDEX(resultados!$A$2:$ZZ$3036, 608, MATCH($B$2, resultados!$A$1:$ZZ$1, 0))</f>
        <v/>
      </c>
      <c r="C614">
        <f>INDEX(resultados!$A$2:$ZZ$3036, 608, MATCH($B$3, resultados!$A$1:$ZZ$1, 0))</f>
        <v/>
      </c>
    </row>
    <row r="615">
      <c r="A615">
        <f>INDEX(resultados!$A$2:$ZZ$3036, 609, MATCH($B$1, resultados!$A$1:$ZZ$1, 0))</f>
        <v/>
      </c>
      <c r="B615">
        <f>INDEX(resultados!$A$2:$ZZ$3036, 609, MATCH($B$2, resultados!$A$1:$ZZ$1, 0))</f>
        <v/>
      </c>
      <c r="C615">
        <f>INDEX(resultados!$A$2:$ZZ$3036, 609, MATCH($B$3, resultados!$A$1:$ZZ$1, 0))</f>
        <v/>
      </c>
    </row>
    <row r="616">
      <c r="A616">
        <f>INDEX(resultados!$A$2:$ZZ$3036, 610, MATCH($B$1, resultados!$A$1:$ZZ$1, 0))</f>
        <v/>
      </c>
      <c r="B616">
        <f>INDEX(resultados!$A$2:$ZZ$3036, 610, MATCH($B$2, resultados!$A$1:$ZZ$1, 0))</f>
        <v/>
      </c>
      <c r="C616">
        <f>INDEX(resultados!$A$2:$ZZ$3036, 610, MATCH($B$3, resultados!$A$1:$ZZ$1, 0))</f>
        <v/>
      </c>
    </row>
    <row r="617">
      <c r="A617">
        <f>INDEX(resultados!$A$2:$ZZ$3036, 611, MATCH($B$1, resultados!$A$1:$ZZ$1, 0))</f>
        <v/>
      </c>
      <c r="B617">
        <f>INDEX(resultados!$A$2:$ZZ$3036, 611, MATCH($B$2, resultados!$A$1:$ZZ$1, 0))</f>
        <v/>
      </c>
      <c r="C617">
        <f>INDEX(resultados!$A$2:$ZZ$3036, 611, MATCH($B$3, resultados!$A$1:$ZZ$1, 0))</f>
        <v/>
      </c>
    </row>
    <row r="618">
      <c r="A618">
        <f>INDEX(resultados!$A$2:$ZZ$3036, 612, MATCH($B$1, resultados!$A$1:$ZZ$1, 0))</f>
        <v/>
      </c>
      <c r="B618">
        <f>INDEX(resultados!$A$2:$ZZ$3036, 612, MATCH($B$2, resultados!$A$1:$ZZ$1, 0))</f>
        <v/>
      </c>
      <c r="C618">
        <f>INDEX(resultados!$A$2:$ZZ$3036, 612, MATCH($B$3, resultados!$A$1:$ZZ$1, 0))</f>
        <v/>
      </c>
    </row>
    <row r="619">
      <c r="A619">
        <f>INDEX(resultados!$A$2:$ZZ$3036, 613, MATCH($B$1, resultados!$A$1:$ZZ$1, 0))</f>
        <v/>
      </c>
      <c r="B619">
        <f>INDEX(resultados!$A$2:$ZZ$3036, 613, MATCH($B$2, resultados!$A$1:$ZZ$1, 0))</f>
        <v/>
      </c>
      <c r="C619">
        <f>INDEX(resultados!$A$2:$ZZ$3036, 613, MATCH($B$3, resultados!$A$1:$ZZ$1, 0))</f>
        <v/>
      </c>
    </row>
    <row r="620">
      <c r="A620">
        <f>INDEX(resultados!$A$2:$ZZ$3036, 614, MATCH($B$1, resultados!$A$1:$ZZ$1, 0))</f>
        <v/>
      </c>
      <c r="B620">
        <f>INDEX(resultados!$A$2:$ZZ$3036, 614, MATCH($B$2, resultados!$A$1:$ZZ$1, 0))</f>
        <v/>
      </c>
      <c r="C620">
        <f>INDEX(resultados!$A$2:$ZZ$3036, 614, MATCH($B$3, resultados!$A$1:$ZZ$1, 0))</f>
        <v/>
      </c>
    </row>
    <row r="621">
      <c r="A621">
        <f>INDEX(resultados!$A$2:$ZZ$3036, 615, MATCH($B$1, resultados!$A$1:$ZZ$1, 0))</f>
        <v/>
      </c>
      <c r="B621">
        <f>INDEX(resultados!$A$2:$ZZ$3036, 615, MATCH($B$2, resultados!$A$1:$ZZ$1, 0))</f>
        <v/>
      </c>
      <c r="C621">
        <f>INDEX(resultados!$A$2:$ZZ$3036, 615, MATCH($B$3, resultados!$A$1:$ZZ$1, 0))</f>
        <v/>
      </c>
    </row>
    <row r="622">
      <c r="A622">
        <f>INDEX(resultados!$A$2:$ZZ$3036, 616, MATCH($B$1, resultados!$A$1:$ZZ$1, 0))</f>
        <v/>
      </c>
      <c r="B622">
        <f>INDEX(resultados!$A$2:$ZZ$3036, 616, MATCH($B$2, resultados!$A$1:$ZZ$1, 0))</f>
        <v/>
      </c>
      <c r="C622">
        <f>INDEX(resultados!$A$2:$ZZ$3036, 616, MATCH($B$3, resultados!$A$1:$ZZ$1, 0))</f>
        <v/>
      </c>
    </row>
    <row r="623">
      <c r="A623">
        <f>INDEX(resultados!$A$2:$ZZ$3036, 617, MATCH($B$1, resultados!$A$1:$ZZ$1, 0))</f>
        <v/>
      </c>
      <c r="B623">
        <f>INDEX(resultados!$A$2:$ZZ$3036, 617, MATCH($B$2, resultados!$A$1:$ZZ$1, 0))</f>
        <v/>
      </c>
      <c r="C623">
        <f>INDEX(resultados!$A$2:$ZZ$3036, 617, MATCH($B$3, resultados!$A$1:$ZZ$1, 0))</f>
        <v/>
      </c>
    </row>
    <row r="624">
      <c r="A624">
        <f>INDEX(resultados!$A$2:$ZZ$3036, 618, MATCH($B$1, resultados!$A$1:$ZZ$1, 0))</f>
        <v/>
      </c>
      <c r="B624">
        <f>INDEX(resultados!$A$2:$ZZ$3036, 618, MATCH($B$2, resultados!$A$1:$ZZ$1, 0))</f>
        <v/>
      </c>
      <c r="C624">
        <f>INDEX(resultados!$A$2:$ZZ$3036, 618, MATCH($B$3, resultados!$A$1:$ZZ$1, 0))</f>
        <v/>
      </c>
    </row>
    <row r="625">
      <c r="A625">
        <f>INDEX(resultados!$A$2:$ZZ$3036, 619, MATCH($B$1, resultados!$A$1:$ZZ$1, 0))</f>
        <v/>
      </c>
      <c r="B625">
        <f>INDEX(resultados!$A$2:$ZZ$3036, 619, MATCH($B$2, resultados!$A$1:$ZZ$1, 0))</f>
        <v/>
      </c>
      <c r="C625">
        <f>INDEX(resultados!$A$2:$ZZ$3036, 619, MATCH($B$3, resultados!$A$1:$ZZ$1, 0))</f>
        <v/>
      </c>
    </row>
    <row r="626">
      <c r="A626">
        <f>INDEX(resultados!$A$2:$ZZ$3036, 620, MATCH($B$1, resultados!$A$1:$ZZ$1, 0))</f>
        <v/>
      </c>
      <c r="B626">
        <f>INDEX(resultados!$A$2:$ZZ$3036, 620, MATCH($B$2, resultados!$A$1:$ZZ$1, 0))</f>
        <v/>
      </c>
      <c r="C626">
        <f>INDEX(resultados!$A$2:$ZZ$3036, 620, MATCH($B$3, resultados!$A$1:$ZZ$1, 0))</f>
        <v/>
      </c>
    </row>
    <row r="627">
      <c r="A627">
        <f>INDEX(resultados!$A$2:$ZZ$3036, 621, MATCH($B$1, resultados!$A$1:$ZZ$1, 0))</f>
        <v/>
      </c>
      <c r="B627">
        <f>INDEX(resultados!$A$2:$ZZ$3036, 621, MATCH($B$2, resultados!$A$1:$ZZ$1, 0))</f>
        <v/>
      </c>
      <c r="C627">
        <f>INDEX(resultados!$A$2:$ZZ$3036, 621, MATCH($B$3, resultados!$A$1:$ZZ$1, 0))</f>
        <v/>
      </c>
    </row>
    <row r="628">
      <c r="A628">
        <f>INDEX(resultados!$A$2:$ZZ$3036, 622, MATCH($B$1, resultados!$A$1:$ZZ$1, 0))</f>
        <v/>
      </c>
      <c r="B628">
        <f>INDEX(resultados!$A$2:$ZZ$3036, 622, MATCH($B$2, resultados!$A$1:$ZZ$1, 0))</f>
        <v/>
      </c>
      <c r="C628">
        <f>INDEX(resultados!$A$2:$ZZ$3036, 622, MATCH($B$3, resultados!$A$1:$ZZ$1, 0))</f>
        <v/>
      </c>
    </row>
    <row r="629">
      <c r="A629">
        <f>INDEX(resultados!$A$2:$ZZ$3036, 623, MATCH($B$1, resultados!$A$1:$ZZ$1, 0))</f>
        <v/>
      </c>
      <c r="B629">
        <f>INDEX(resultados!$A$2:$ZZ$3036, 623, MATCH($B$2, resultados!$A$1:$ZZ$1, 0))</f>
        <v/>
      </c>
      <c r="C629">
        <f>INDEX(resultados!$A$2:$ZZ$3036, 623, MATCH($B$3, resultados!$A$1:$ZZ$1, 0))</f>
        <v/>
      </c>
    </row>
    <row r="630">
      <c r="A630">
        <f>INDEX(resultados!$A$2:$ZZ$3036, 624, MATCH($B$1, resultados!$A$1:$ZZ$1, 0))</f>
        <v/>
      </c>
      <c r="B630">
        <f>INDEX(resultados!$A$2:$ZZ$3036, 624, MATCH($B$2, resultados!$A$1:$ZZ$1, 0))</f>
        <v/>
      </c>
      <c r="C630">
        <f>INDEX(resultados!$A$2:$ZZ$3036, 624, MATCH($B$3, resultados!$A$1:$ZZ$1, 0))</f>
        <v/>
      </c>
    </row>
    <row r="631">
      <c r="A631">
        <f>INDEX(resultados!$A$2:$ZZ$3036, 625, MATCH($B$1, resultados!$A$1:$ZZ$1, 0))</f>
        <v/>
      </c>
      <c r="B631">
        <f>INDEX(resultados!$A$2:$ZZ$3036, 625, MATCH($B$2, resultados!$A$1:$ZZ$1, 0))</f>
        <v/>
      </c>
      <c r="C631">
        <f>INDEX(resultados!$A$2:$ZZ$3036, 625, MATCH($B$3, resultados!$A$1:$ZZ$1, 0))</f>
        <v/>
      </c>
    </row>
    <row r="632">
      <c r="A632">
        <f>INDEX(resultados!$A$2:$ZZ$3036, 626, MATCH($B$1, resultados!$A$1:$ZZ$1, 0))</f>
        <v/>
      </c>
      <c r="B632">
        <f>INDEX(resultados!$A$2:$ZZ$3036, 626, MATCH($B$2, resultados!$A$1:$ZZ$1, 0))</f>
        <v/>
      </c>
      <c r="C632">
        <f>INDEX(resultados!$A$2:$ZZ$3036, 626, MATCH($B$3, resultados!$A$1:$ZZ$1, 0))</f>
        <v/>
      </c>
    </row>
    <row r="633">
      <c r="A633">
        <f>INDEX(resultados!$A$2:$ZZ$3036, 627, MATCH($B$1, resultados!$A$1:$ZZ$1, 0))</f>
        <v/>
      </c>
      <c r="B633">
        <f>INDEX(resultados!$A$2:$ZZ$3036, 627, MATCH($B$2, resultados!$A$1:$ZZ$1, 0))</f>
        <v/>
      </c>
      <c r="C633">
        <f>INDEX(resultados!$A$2:$ZZ$3036, 627, MATCH($B$3, resultados!$A$1:$ZZ$1, 0))</f>
        <v/>
      </c>
    </row>
    <row r="634">
      <c r="A634">
        <f>INDEX(resultados!$A$2:$ZZ$3036, 628, MATCH($B$1, resultados!$A$1:$ZZ$1, 0))</f>
        <v/>
      </c>
      <c r="B634">
        <f>INDEX(resultados!$A$2:$ZZ$3036, 628, MATCH($B$2, resultados!$A$1:$ZZ$1, 0))</f>
        <v/>
      </c>
      <c r="C634">
        <f>INDEX(resultados!$A$2:$ZZ$3036, 628, MATCH($B$3, resultados!$A$1:$ZZ$1, 0))</f>
        <v/>
      </c>
    </row>
    <row r="635">
      <c r="A635">
        <f>INDEX(resultados!$A$2:$ZZ$3036, 629, MATCH($B$1, resultados!$A$1:$ZZ$1, 0))</f>
        <v/>
      </c>
      <c r="B635">
        <f>INDEX(resultados!$A$2:$ZZ$3036, 629, MATCH($B$2, resultados!$A$1:$ZZ$1, 0))</f>
        <v/>
      </c>
      <c r="C635">
        <f>INDEX(resultados!$A$2:$ZZ$3036, 629, MATCH($B$3, resultados!$A$1:$ZZ$1, 0))</f>
        <v/>
      </c>
    </row>
    <row r="636">
      <c r="A636">
        <f>INDEX(resultados!$A$2:$ZZ$3036, 630, MATCH($B$1, resultados!$A$1:$ZZ$1, 0))</f>
        <v/>
      </c>
      <c r="B636">
        <f>INDEX(resultados!$A$2:$ZZ$3036, 630, MATCH($B$2, resultados!$A$1:$ZZ$1, 0))</f>
        <v/>
      </c>
      <c r="C636">
        <f>INDEX(resultados!$A$2:$ZZ$3036, 630, MATCH($B$3, resultados!$A$1:$ZZ$1, 0))</f>
        <v/>
      </c>
    </row>
    <row r="637">
      <c r="A637">
        <f>INDEX(resultados!$A$2:$ZZ$3036, 631, MATCH($B$1, resultados!$A$1:$ZZ$1, 0))</f>
        <v/>
      </c>
      <c r="B637">
        <f>INDEX(resultados!$A$2:$ZZ$3036, 631, MATCH($B$2, resultados!$A$1:$ZZ$1, 0))</f>
        <v/>
      </c>
      <c r="C637">
        <f>INDEX(resultados!$A$2:$ZZ$3036, 631, MATCH($B$3, resultados!$A$1:$ZZ$1, 0))</f>
        <v/>
      </c>
    </row>
    <row r="638">
      <c r="A638">
        <f>INDEX(resultados!$A$2:$ZZ$3036, 632, MATCH($B$1, resultados!$A$1:$ZZ$1, 0))</f>
        <v/>
      </c>
      <c r="B638">
        <f>INDEX(resultados!$A$2:$ZZ$3036, 632, MATCH($B$2, resultados!$A$1:$ZZ$1, 0))</f>
        <v/>
      </c>
      <c r="C638">
        <f>INDEX(resultados!$A$2:$ZZ$3036, 632, MATCH($B$3, resultados!$A$1:$ZZ$1, 0))</f>
        <v/>
      </c>
    </row>
    <row r="639">
      <c r="A639">
        <f>INDEX(resultados!$A$2:$ZZ$3036, 633, MATCH($B$1, resultados!$A$1:$ZZ$1, 0))</f>
        <v/>
      </c>
      <c r="B639">
        <f>INDEX(resultados!$A$2:$ZZ$3036, 633, MATCH($B$2, resultados!$A$1:$ZZ$1, 0))</f>
        <v/>
      </c>
      <c r="C639">
        <f>INDEX(resultados!$A$2:$ZZ$3036, 633, MATCH($B$3, resultados!$A$1:$ZZ$1, 0))</f>
        <v/>
      </c>
    </row>
    <row r="640">
      <c r="A640">
        <f>INDEX(resultados!$A$2:$ZZ$3036, 634, MATCH($B$1, resultados!$A$1:$ZZ$1, 0))</f>
        <v/>
      </c>
      <c r="B640">
        <f>INDEX(resultados!$A$2:$ZZ$3036, 634, MATCH($B$2, resultados!$A$1:$ZZ$1, 0))</f>
        <v/>
      </c>
      <c r="C640">
        <f>INDEX(resultados!$A$2:$ZZ$3036, 634, MATCH($B$3, resultados!$A$1:$ZZ$1, 0))</f>
        <v/>
      </c>
    </row>
    <row r="641">
      <c r="A641">
        <f>INDEX(resultados!$A$2:$ZZ$3036, 635, MATCH($B$1, resultados!$A$1:$ZZ$1, 0))</f>
        <v/>
      </c>
      <c r="B641">
        <f>INDEX(resultados!$A$2:$ZZ$3036, 635, MATCH($B$2, resultados!$A$1:$ZZ$1, 0))</f>
        <v/>
      </c>
      <c r="C641">
        <f>INDEX(resultados!$A$2:$ZZ$3036, 635, MATCH($B$3, resultados!$A$1:$ZZ$1, 0))</f>
        <v/>
      </c>
    </row>
    <row r="642">
      <c r="A642">
        <f>INDEX(resultados!$A$2:$ZZ$3036, 636, MATCH($B$1, resultados!$A$1:$ZZ$1, 0))</f>
        <v/>
      </c>
      <c r="B642">
        <f>INDEX(resultados!$A$2:$ZZ$3036, 636, MATCH($B$2, resultados!$A$1:$ZZ$1, 0))</f>
        <v/>
      </c>
      <c r="C642">
        <f>INDEX(resultados!$A$2:$ZZ$3036, 636, MATCH($B$3, resultados!$A$1:$ZZ$1, 0))</f>
        <v/>
      </c>
    </row>
    <row r="643">
      <c r="A643">
        <f>INDEX(resultados!$A$2:$ZZ$3036, 637, MATCH($B$1, resultados!$A$1:$ZZ$1, 0))</f>
        <v/>
      </c>
      <c r="B643">
        <f>INDEX(resultados!$A$2:$ZZ$3036, 637, MATCH($B$2, resultados!$A$1:$ZZ$1, 0))</f>
        <v/>
      </c>
      <c r="C643">
        <f>INDEX(resultados!$A$2:$ZZ$3036, 637, MATCH($B$3, resultados!$A$1:$ZZ$1, 0))</f>
        <v/>
      </c>
    </row>
    <row r="644">
      <c r="A644">
        <f>INDEX(resultados!$A$2:$ZZ$3036, 638, MATCH($B$1, resultados!$A$1:$ZZ$1, 0))</f>
        <v/>
      </c>
      <c r="B644">
        <f>INDEX(resultados!$A$2:$ZZ$3036, 638, MATCH($B$2, resultados!$A$1:$ZZ$1, 0))</f>
        <v/>
      </c>
      <c r="C644">
        <f>INDEX(resultados!$A$2:$ZZ$3036, 638, MATCH($B$3, resultados!$A$1:$ZZ$1, 0))</f>
        <v/>
      </c>
    </row>
    <row r="645">
      <c r="A645">
        <f>INDEX(resultados!$A$2:$ZZ$3036, 639, MATCH($B$1, resultados!$A$1:$ZZ$1, 0))</f>
        <v/>
      </c>
      <c r="B645">
        <f>INDEX(resultados!$A$2:$ZZ$3036, 639, MATCH($B$2, resultados!$A$1:$ZZ$1, 0))</f>
        <v/>
      </c>
      <c r="C645">
        <f>INDEX(resultados!$A$2:$ZZ$3036, 639, MATCH($B$3, resultados!$A$1:$ZZ$1, 0))</f>
        <v/>
      </c>
    </row>
    <row r="646">
      <c r="A646">
        <f>INDEX(resultados!$A$2:$ZZ$3036, 640, MATCH($B$1, resultados!$A$1:$ZZ$1, 0))</f>
        <v/>
      </c>
      <c r="B646">
        <f>INDEX(resultados!$A$2:$ZZ$3036, 640, MATCH($B$2, resultados!$A$1:$ZZ$1, 0))</f>
        <v/>
      </c>
      <c r="C646">
        <f>INDEX(resultados!$A$2:$ZZ$3036, 640, MATCH($B$3, resultados!$A$1:$ZZ$1, 0))</f>
        <v/>
      </c>
    </row>
    <row r="647">
      <c r="A647">
        <f>INDEX(resultados!$A$2:$ZZ$3036, 641, MATCH($B$1, resultados!$A$1:$ZZ$1, 0))</f>
        <v/>
      </c>
      <c r="B647">
        <f>INDEX(resultados!$A$2:$ZZ$3036, 641, MATCH($B$2, resultados!$A$1:$ZZ$1, 0))</f>
        <v/>
      </c>
      <c r="C647">
        <f>INDEX(resultados!$A$2:$ZZ$3036, 641, MATCH($B$3, resultados!$A$1:$ZZ$1, 0))</f>
        <v/>
      </c>
    </row>
    <row r="648">
      <c r="A648">
        <f>INDEX(resultados!$A$2:$ZZ$3036, 642, MATCH($B$1, resultados!$A$1:$ZZ$1, 0))</f>
        <v/>
      </c>
      <c r="B648">
        <f>INDEX(resultados!$A$2:$ZZ$3036, 642, MATCH($B$2, resultados!$A$1:$ZZ$1, 0))</f>
        <v/>
      </c>
      <c r="C648">
        <f>INDEX(resultados!$A$2:$ZZ$3036, 642, MATCH($B$3, resultados!$A$1:$ZZ$1, 0))</f>
        <v/>
      </c>
    </row>
    <row r="649">
      <c r="A649">
        <f>INDEX(resultados!$A$2:$ZZ$3036, 643, MATCH($B$1, resultados!$A$1:$ZZ$1, 0))</f>
        <v/>
      </c>
      <c r="B649">
        <f>INDEX(resultados!$A$2:$ZZ$3036, 643, MATCH($B$2, resultados!$A$1:$ZZ$1, 0))</f>
        <v/>
      </c>
      <c r="C649">
        <f>INDEX(resultados!$A$2:$ZZ$3036, 643, MATCH($B$3, resultados!$A$1:$ZZ$1, 0))</f>
        <v/>
      </c>
    </row>
    <row r="650">
      <c r="A650">
        <f>INDEX(resultados!$A$2:$ZZ$3036, 644, MATCH($B$1, resultados!$A$1:$ZZ$1, 0))</f>
        <v/>
      </c>
      <c r="B650">
        <f>INDEX(resultados!$A$2:$ZZ$3036, 644, MATCH($B$2, resultados!$A$1:$ZZ$1, 0))</f>
        <v/>
      </c>
      <c r="C650">
        <f>INDEX(resultados!$A$2:$ZZ$3036, 644, MATCH($B$3, resultados!$A$1:$ZZ$1, 0))</f>
        <v/>
      </c>
    </row>
    <row r="651">
      <c r="A651">
        <f>INDEX(resultados!$A$2:$ZZ$3036, 645, MATCH($B$1, resultados!$A$1:$ZZ$1, 0))</f>
        <v/>
      </c>
      <c r="B651">
        <f>INDEX(resultados!$A$2:$ZZ$3036, 645, MATCH($B$2, resultados!$A$1:$ZZ$1, 0))</f>
        <v/>
      </c>
      <c r="C651">
        <f>INDEX(resultados!$A$2:$ZZ$3036, 645, MATCH($B$3, resultados!$A$1:$ZZ$1, 0))</f>
        <v/>
      </c>
    </row>
    <row r="652">
      <c r="A652">
        <f>INDEX(resultados!$A$2:$ZZ$3036, 646, MATCH($B$1, resultados!$A$1:$ZZ$1, 0))</f>
        <v/>
      </c>
      <c r="B652">
        <f>INDEX(resultados!$A$2:$ZZ$3036, 646, MATCH($B$2, resultados!$A$1:$ZZ$1, 0))</f>
        <v/>
      </c>
      <c r="C652">
        <f>INDEX(resultados!$A$2:$ZZ$3036, 646, MATCH($B$3, resultados!$A$1:$ZZ$1, 0))</f>
        <v/>
      </c>
    </row>
    <row r="653">
      <c r="A653">
        <f>INDEX(resultados!$A$2:$ZZ$3036, 647, MATCH($B$1, resultados!$A$1:$ZZ$1, 0))</f>
        <v/>
      </c>
      <c r="B653">
        <f>INDEX(resultados!$A$2:$ZZ$3036, 647, MATCH($B$2, resultados!$A$1:$ZZ$1, 0))</f>
        <v/>
      </c>
      <c r="C653">
        <f>INDEX(resultados!$A$2:$ZZ$3036, 647, MATCH($B$3, resultados!$A$1:$ZZ$1, 0))</f>
        <v/>
      </c>
    </row>
    <row r="654">
      <c r="A654">
        <f>INDEX(resultados!$A$2:$ZZ$3036, 648, MATCH($B$1, resultados!$A$1:$ZZ$1, 0))</f>
        <v/>
      </c>
      <c r="B654">
        <f>INDEX(resultados!$A$2:$ZZ$3036, 648, MATCH($B$2, resultados!$A$1:$ZZ$1, 0))</f>
        <v/>
      </c>
      <c r="C654">
        <f>INDEX(resultados!$A$2:$ZZ$3036, 648, MATCH($B$3, resultados!$A$1:$ZZ$1, 0))</f>
        <v/>
      </c>
    </row>
    <row r="655">
      <c r="A655">
        <f>INDEX(resultados!$A$2:$ZZ$3036, 649, MATCH($B$1, resultados!$A$1:$ZZ$1, 0))</f>
        <v/>
      </c>
      <c r="B655">
        <f>INDEX(resultados!$A$2:$ZZ$3036, 649, MATCH($B$2, resultados!$A$1:$ZZ$1, 0))</f>
        <v/>
      </c>
      <c r="C655">
        <f>INDEX(resultados!$A$2:$ZZ$3036, 649, MATCH($B$3, resultados!$A$1:$ZZ$1, 0))</f>
        <v/>
      </c>
    </row>
    <row r="656">
      <c r="A656">
        <f>INDEX(resultados!$A$2:$ZZ$3036, 650, MATCH($B$1, resultados!$A$1:$ZZ$1, 0))</f>
        <v/>
      </c>
      <c r="B656">
        <f>INDEX(resultados!$A$2:$ZZ$3036, 650, MATCH($B$2, resultados!$A$1:$ZZ$1, 0))</f>
        <v/>
      </c>
      <c r="C656">
        <f>INDEX(resultados!$A$2:$ZZ$3036, 650, MATCH($B$3, resultados!$A$1:$ZZ$1, 0))</f>
        <v/>
      </c>
    </row>
    <row r="657">
      <c r="A657">
        <f>INDEX(resultados!$A$2:$ZZ$3036, 651, MATCH($B$1, resultados!$A$1:$ZZ$1, 0))</f>
        <v/>
      </c>
      <c r="B657">
        <f>INDEX(resultados!$A$2:$ZZ$3036, 651, MATCH($B$2, resultados!$A$1:$ZZ$1, 0))</f>
        <v/>
      </c>
      <c r="C657">
        <f>INDEX(resultados!$A$2:$ZZ$3036, 651, MATCH($B$3, resultados!$A$1:$ZZ$1, 0))</f>
        <v/>
      </c>
    </row>
    <row r="658">
      <c r="A658">
        <f>INDEX(resultados!$A$2:$ZZ$3036, 652, MATCH($B$1, resultados!$A$1:$ZZ$1, 0))</f>
        <v/>
      </c>
      <c r="B658">
        <f>INDEX(resultados!$A$2:$ZZ$3036, 652, MATCH($B$2, resultados!$A$1:$ZZ$1, 0))</f>
        <v/>
      </c>
      <c r="C658">
        <f>INDEX(resultados!$A$2:$ZZ$3036, 652, MATCH($B$3, resultados!$A$1:$ZZ$1, 0))</f>
        <v/>
      </c>
    </row>
    <row r="659">
      <c r="A659">
        <f>INDEX(resultados!$A$2:$ZZ$3036, 653, MATCH($B$1, resultados!$A$1:$ZZ$1, 0))</f>
        <v/>
      </c>
      <c r="B659">
        <f>INDEX(resultados!$A$2:$ZZ$3036, 653, MATCH($B$2, resultados!$A$1:$ZZ$1, 0))</f>
        <v/>
      </c>
      <c r="C659">
        <f>INDEX(resultados!$A$2:$ZZ$3036, 653, MATCH($B$3, resultados!$A$1:$ZZ$1, 0))</f>
        <v/>
      </c>
    </row>
    <row r="660">
      <c r="A660">
        <f>INDEX(resultados!$A$2:$ZZ$3036, 654, MATCH($B$1, resultados!$A$1:$ZZ$1, 0))</f>
        <v/>
      </c>
      <c r="B660">
        <f>INDEX(resultados!$A$2:$ZZ$3036, 654, MATCH($B$2, resultados!$A$1:$ZZ$1, 0))</f>
        <v/>
      </c>
      <c r="C660">
        <f>INDEX(resultados!$A$2:$ZZ$3036, 654, MATCH($B$3, resultados!$A$1:$ZZ$1, 0))</f>
        <v/>
      </c>
    </row>
    <row r="661">
      <c r="A661">
        <f>INDEX(resultados!$A$2:$ZZ$3036, 655, MATCH($B$1, resultados!$A$1:$ZZ$1, 0))</f>
        <v/>
      </c>
      <c r="B661">
        <f>INDEX(resultados!$A$2:$ZZ$3036, 655, MATCH($B$2, resultados!$A$1:$ZZ$1, 0))</f>
        <v/>
      </c>
      <c r="C661">
        <f>INDEX(resultados!$A$2:$ZZ$3036, 655, MATCH($B$3, resultados!$A$1:$ZZ$1, 0))</f>
        <v/>
      </c>
    </row>
    <row r="662">
      <c r="A662">
        <f>INDEX(resultados!$A$2:$ZZ$3036, 656, MATCH($B$1, resultados!$A$1:$ZZ$1, 0))</f>
        <v/>
      </c>
      <c r="B662">
        <f>INDEX(resultados!$A$2:$ZZ$3036, 656, MATCH($B$2, resultados!$A$1:$ZZ$1, 0))</f>
        <v/>
      </c>
      <c r="C662">
        <f>INDEX(resultados!$A$2:$ZZ$3036, 656, MATCH($B$3, resultados!$A$1:$ZZ$1, 0))</f>
        <v/>
      </c>
    </row>
    <row r="663">
      <c r="A663">
        <f>INDEX(resultados!$A$2:$ZZ$3036, 657, MATCH($B$1, resultados!$A$1:$ZZ$1, 0))</f>
        <v/>
      </c>
      <c r="B663">
        <f>INDEX(resultados!$A$2:$ZZ$3036, 657, MATCH($B$2, resultados!$A$1:$ZZ$1, 0))</f>
        <v/>
      </c>
      <c r="C663">
        <f>INDEX(resultados!$A$2:$ZZ$3036, 657, MATCH($B$3, resultados!$A$1:$ZZ$1, 0))</f>
        <v/>
      </c>
    </row>
    <row r="664">
      <c r="A664">
        <f>INDEX(resultados!$A$2:$ZZ$3036, 658, MATCH($B$1, resultados!$A$1:$ZZ$1, 0))</f>
        <v/>
      </c>
      <c r="B664">
        <f>INDEX(resultados!$A$2:$ZZ$3036, 658, MATCH($B$2, resultados!$A$1:$ZZ$1, 0))</f>
        <v/>
      </c>
      <c r="C664">
        <f>INDEX(resultados!$A$2:$ZZ$3036, 658, MATCH($B$3, resultados!$A$1:$ZZ$1, 0))</f>
        <v/>
      </c>
    </row>
    <row r="665">
      <c r="A665">
        <f>INDEX(resultados!$A$2:$ZZ$3036, 659, MATCH($B$1, resultados!$A$1:$ZZ$1, 0))</f>
        <v/>
      </c>
      <c r="B665">
        <f>INDEX(resultados!$A$2:$ZZ$3036, 659, MATCH($B$2, resultados!$A$1:$ZZ$1, 0))</f>
        <v/>
      </c>
      <c r="C665">
        <f>INDEX(resultados!$A$2:$ZZ$3036, 659, MATCH($B$3, resultados!$A$1:$ZZ$1, 0))</f>
        <v/>
      </c>
    </row>
    <row r="666">
      <c r="A666">
        <f>INDEX(resultados!$A$2:$ZZ$3036, 660, MATCH($B$1, resultados!$A$1:$ZZ$1, 0))</f>
        <v/>
      </c>
      <c r="B666">
        <f>INDEX(resultados!$A$2:$ZZ$3036, 660, MATCH($B$2, resultados!$A$1:$ZZ$1, 0))</f>
        <v/>
      </c>
      <c r="C666">
        <f>INDEX(resultados!$A$2:$ZZ$3036, 660, MATCH($B$3, resultados!$A$1:$ZZ$1, 0))</f>
        <v/>
      </c>
    </row>
    <row r="667">
      <c r="A667">
        <f>INDEX(resultados!$A$2:$ZZ$3036, 661, MATCH($B$1, resultados!$A$1:$ZZ$1, 0))</f>
        <v/>
      </c>
      <c r="B667">
        <f>INDEX(resultados!$A$2:$ZZ$3036, 661, MATCH($B$2, resultados!$A$1:$ZZ$1, 0))</f>
        <v/>
      </c>
      <c r="C667">
        <f>INDEX(resultados!$A$2:$ZZ$3036, 661, MATCH($B$3, resultados!$A$1:$ZZ$1, 0))</f>
        <v/>
      </c>
    </row>
    <row r="668">
      <c r="A668">
        <f>INDEX(resultados!$A$2:$ZZ$3036, 662, MATCH($B$1, resultados!$A$1:$ZZ$1, 0))</f>
        <v/>
      </c>
      <c r="B668">
        <f>INDEX(resultados!$A$2:$ZZ$3036, 662, MATCH($B$2, resultados!$A$1:$ZZ$1, 0))</f>
        <v/>
      </c>
      <c r="C668">
        <f>INDEX(resultados!$A$2:$ZZ$3036, 662, MATCH($B$3, resultados!$A$1:$ZZ$1, 0))</f>
        <v/>
      </c>
    </row>
    <row r="669">
      <c r="A669">
        <f>INDEX(resultados!$A$2:$ZZ$3036, 663, MATCH($B$1, resultados!$A$1:$ZZ$1, 0))</f>
        <v/>
      </c>
      <c r="B669">
        <f>INDEX(resultados!$A$2:$ZZ$3036, 663, MATCH($B$2, resultados!$A$1:$ZZ$1, 0))</f>
        <v/>
      </c>
      <c r="C669">
        <f>INDEX(resultados!$A$2:$ZZ$3036, 663, MATCH($B$3, resultados!$A$1:$ZZ$1, 0))</f>
        <v/>
      </c>
    </row>
    <row r="670">
      <c r="A670">
        <f>INDEX(resultados!$A$2:$ZZ$3036, 664, MATCH($B$1, resultados!$A$1:$ZZ$1, 0))</f>
        <v/>
      </c>
      <c r="B670">
        <f>INDEX(resultados!$A$2:$ZZ$3036, 664, MATCH($B$2, resultados!$A$1:$ZZ$1, 0))</f>
        <v/>
      </c>
      <c r="C670">
        <f>INDEX(resultados!$A$2:$ZZ$3036, 664, MATCH($B$3, resultados!$A$1:$ZZ$1, 0))</f>
        <v/>
      </c>
    </row>
    <row r="671">
      <c r="A671">
        <f>INDEX(resultados!$A$2:$ZZ$3036, 665, MATCH($B$1, resultados!$A$1:$ZZ$1, 0))</f>
        <v/>
      </c>
      <c r="B671">
        <f>INDEX(resultados!$A$2:$ZZ$3036, 665, MATCH($B$2, resultados!$A$1:$ZZ$1, 0))</f>
        <v/>
      </c>
      <c r="C671">
        <f>INDEX(resultados!$A$2:$ZZ$3036, 665, MATCH($B$3, resultados!$A$1:$ZZ$1, 0))</f>
        <v/>
      </c>
    </row>
    <row r="672">
      <c r="A672">
        <f>INDEX(resultados!$A$2:$ZZ$3036, 666, MATCH($B$1, resultados!$A$1:$ZZ$1, 0))</f>
        <v/>
      </c>
      <c r="B672">
        <f>INDEX(resultados!$A$2:$ZZ$3036, 666, MATCH($B$2, resultados!$A$1:$ZZ$1, 0))</f>
        <v/>
      </c>
      <c r="C672">
        <f>INDEX(resultados!$A$2:$ZZ$3036, 666, MATCH($B$3, resultados!$A$1:$ZZ$1, 0))</f>
        <v/>
      </c>
    </row>
    <row r="673">
      <c r="A673">
        <f>INDEX(resultados!$A$2:$ZZ$3036, 667, MATCH($B$1, resultados!$A$1:$ZZ$1, 0))</f>
        <v/>
      </c>
      <c r="B673">
        <f>INDEX(resultados!$A$2:$ZZ$3036, 667, MATCH($B$2, resultados!$A$1:$ZZ$1, 0))</f>
        <v/>
      </c>
      <c r="C673">
        <f>INDEX(resultados!$A$2:$ZZ$3036, 667, MATCH($B$3, resultados!$A$1:$ZZ$1, 0))</f>
        <v/>
      </c>
    </row>
    <row r="674">
      <c r="A674">
        <f>INDEX(resultados!$A$2:$ZZ$3036, 668, MATCH($B$1, resultados!$A$1:$ZZ$1, 0))</f>
        <v/>
      </c>
      <c r="B674">
        <f>INDEX(resultados!$A$2:$ZZ$3036, 668, MATCH($B$2, resultados!$A$1:$ZZ$1, 0))</f>
        <v/>
      </c>
      <c r="C674">
        <f>INDEX(resultados!$A$2:$ZZ$3036, 668, MATCH($B$3, resultados!$A$1:$ZZ$1, 0))</f>
        <v/>
      </c>
    </row>
    <row r="675">
      <c r="A675">
        <f>INDEX(resultados!$A$2:$ZZ$3036, 669, MATCH($B$1, resultados!$A$1:$ZZ$1, 0))</f>
        <v/>
      </c>
      <c r="B675">
        <f>INDEX(resultados!$A$2:$ZZ$3036, 669, MATCH($B$2, resultados!$A$1:$ZZ$1, 0))</f>
        <v/>
      </c>
      <c r="C675">
        <f>INDEX(resultados!$A$2:$ZZ$3036, 669, MATCH($B$3, resultados!$A$1:$ZZ$1, 0))</f>
        <v/>
      </c>
    </row>
    <row r="676">
      <c r="A676">
        <f>INDEX(resultados!$A$2:$ZZ$3036, 670, MATCH($B$1, resultados!$A$1:$ZZ$1, 0))</f>
        <v/>
      </c>
      <c r="B676">
        <f>INDEX(resultados!$A$2:$ZZ$3036, 670, MATCH($B$2, resultados!$A$1:$ZZ$1, 0))</f>
        <v/>
      </c>
      <c r="C676">
        <f>INDEX(resultados!$A$2:$ZZ$3036, 670, MATCH($B$3, resultados!$A$1:$ZZ$1, 0))</f>
        <v/>
      </c>
    </row>
    <row r="677">
      <c r="A677">
        <f>INDEX(resultados!$A$2:$ZZ$3036, 671, MATCH($B$1, resultados!$A$1:$ZZ$1, 0))</f>
        <v/>
      </c>
      <c r="B677">
        <f>INDEX(resultados!$A$2:$ZZ$3036, 671, MATCH($B$2, resultados!$A$1:$ZZ$1, 0))</f>
        <v/>
      </c>
      <c r="C677">
        <f>INDEX(resultados!$A$2:$ZZ$3036, 671, MATCH($B$3, resultados!$A$1:$ZZ$1, 0))</f>
        <v/>
      </c>
    </row>
    <row r="678">
      <c r="A678">
        <f>INDEX(resultados!$A$2:$ZZ$3036, 672, MATCH($B$1, resultados!$A$1:$ZZ$1, 0))</f>
        <v/>
      </c>
      <c r="B678">
        <f>INDEX(resultados!$A$2:$ZZ$3036, 672, MATCH($B$2, resultados!$A$1:$ZZ$1, 0))</f>
        <v/>
      </c>
      <c r="C678">
        <f>INDEX(resultados!$A$2:$ZZ$3036, 672, MATCH($B$3, resultados!$A$1:$ZZ$1, 0))</f>
        <v/>
      </c>
    </row>
    <row r="679">
      <c r="A679">
        <f>INDEX(resultados!$A$2:$ZZ$3036, 673, MATCH($B$1, resultados!$A$1:$ZZ$1, 0))</f>
        <v/>
      </c>
      <c r="B679">
        <f>INDEX(resultados!$A$2:$ZZ$3036, 673, MATCH($B$2, resultados!$A$1:$ZZ$1, 0))</f>
        <v/>
      </c>
      <c r="C679">
        <f>INDEX(resultados!$A$2:$ZZ$3036, 673, MATCH($B$3, resultados!$A$1:$ZZ$1, 0))</f>
        <v/>
      </c>
    </row>
    <row r="680">
      <c r="A680">
        <f>INDEX(resultados!$A$2:$ZZ$3036, 674, MATCH($B$1, resultados!$A$1:$ZZ$1, 0))</f>
        <v/>
      </c>
      <c r="B680">
        <f>INDEX(resultados!$A$2:$ZZ$3036, 674, MATCH($B$2, resultados!$A$1:$ZZ$1, 0))</f>
        <v/>
      </c>
      <c r="C680">
        <f>INDEX(resultados!$A$2:$ZZ$3036, 674, MATCH($B$3, resultados!$A$1:$ZZ$1, 0))</f>
        <v/>
      </c>
    </row>
    <row r="681">
      <c r="A681">
        <f>INDEX(resultados!$A$2:$ZZ$3036, 675, MATCH($B$1, resultados!$A$1:$ZZ$1, 0))</f>
        <v/>
      </c>
      <c r="B681">
        <f>INDEX(resultados!$A$2:$ZZ$3036, 675, MATCH($B$2, resultados!$A$1:$ZZ$1, 0))</f>
        <v/>
      </c>
      <c r="C681">
        <f>INDEX(resultados!$A$2:$ZZ$3036, 675, MATCH($B$3, resultados!$A$1:$ZZ$1, 0))</f>
        <v/>
      </c>
    </row>
    <row r="682">
      <c r="A682">
        <f>INDEX(resultados!$A$2:$ZZ$3036, 676, MATCH($B$1, resultados!$A$1:$ZZ$1, 0))</f>
        <v/>
      </c>
      <c r="B682">
        <f>INDEX(resultados!$A$2:$ZZ$3036, 676, MATCH($B$2, resultados!$A$1:$ZZ$1, 0))</f>
        <v/>
      </c>
      <c r="C682">
        <f>INDEX(resultados!$A$2:$ZZ$3036, 676, MATCH($B$3, resultados!$A$1:$ZZ$1, 0))</f>
        <v/>
      </c>
    </row>
    <row r="683">
      <c r="A683">
        <f>INDEX(resultados!$A$2:$ZZ$3036, 677, MATCH($B$1, resultados!$A$1:$ZZ$1, 0))</f>
        <v/>
      </c>
      <c r="B683">
        <f>INDEX(resultados!$A$2:$ZZ$3036, 677, MATCH($B$2, resultados!$A$1:$ZZ$1, 0))</f>
        <v/>
      </c>
      <c r="C683">
        <f>INDEX(resultados!$A$2:$ZZ$3036, 677, MATCH($B$3, resultados!$A$1:$ZZ$1, 0))</f>
        <v/>
      </c>
    </row>
    <row r="684">
      <c r="A684">
        <f>INDEX(resultados!$A$2:$ZZ$3036, 678, MATCH($B$1, resultados!$A$1:$ZZ$1, 0))</f>
        <v/>
      </c>
      <c r="B684">
        <f>INDEX(resultados!$A$2:$ZZ$3036, 678, MATCH($B$2, resultados!$A$1:$ZZ$1, 0))</f>
        <v/>
      </c>
      <c r="C684">
        <f>INDEX(resultados!$A$2:$ZZ$3036, 678, MATCH($B$3, resultados!$A$1:$ZZ$1, 0))</f>
        <v/>
      </c>
    </row>
    <row r="685">
      <c r="A685">
        <f>INDEX(resultados!$A$2:$ZZ$3036, 679, MATCH($B$1, resultados!$A$1:$ZZ$1, 0))</f>
        <v/>
      </c>
      <c r="B685">
        <f>INDEX(resultados!$A$2:$ZZ$3036, 679, MATCH($B$2, resultados!$A$1:$ZZ$1, 0))</f>
        <v/>
      </c>
      <c r="C685">
        <f>INDEX(resultados!$A$2:$ZZ$3036, 679, MATCH($B$3, resultados!$A$1:$ZZ$1, 0))</f>
        <v/>
      </c>
    </row>
    <row r="686">
      <c r="A686">
        <f>INDEX(resultados!$A$2:$ZZ$3036, 680, MATCH($B$1, resultados!$A$1:$ZZ$1, 0))</f>
        <v/>
      </c>
      <c r="B686">
        <f>INDEX(resultados!$A$2:$ZZ$3036, 680, MATCH($B$2, resultados!$A$1:$ZZ$1, 0))</f>
        <v/>
      </c>
      <c r="C686">
        <f>INDEX(resultados!$A$2:$ZZ$3036, 680, MATCH($B$3, resultados!$A$1:$ZZ$1, 0))</f>
        <v/>
      </c>
    </row>
    <row r="687">
      <c r="A687">
        <f>INDEX(resultados!$A$2:$ZZ$3036, 681, MATCH($B$1, resultados!$A$1:$ZZ$1, 0))</f>
        <v/>
      </c>
      <c r="B687">
        <f>INDEX(resultados!$A$2:$ZZ$3036, 681, MATCH($B$2, resultados!$A$1:$ZZ$1, 0))</f>
        <v/>
      </c>
      <c r="C687">
        <f>INDEX(resultados!$A$2:$ZZ$3036, 681, MATCH($B$3, resultados!$A$1:$ZZ$1, 0))</f>
        <v/>
      </c>
    </row>
    <row r="688">
      <c r="A688">
        <f>INDEX(resultados!$A$2:$ZZ$3036, 682, MATCH($B$1, resultados!$A$1:$ZZ$1, 0))</f>
        <v/>
      </c>
      <c r="B688">
        <f>INDEX(resultados!$A$2:$ZZ$3036, 682, MATCH($B$2, resultados!$A$1:$ZZ$1, 0))</f>
        <v/>
      </c>
      <c r="C688">
        <f>INDEX(resultados!$A$2:$ZZ$3036, 682, MATCH($B$3, resultados!$A$1:$ZZ$1, 0))</f>
        <v/>
      </c>
    </row>
    <row r="689">
      <c r="A689">
        <f>INDEX(resultados!$A$2:$ZZ$3036, 683, MATCH($B$1, resultados!$A$1:$ZZ$1, 0))</f>
        <v/>
      </c>
      <c r="B689">
        <f>INDEX(resultados!$A$2:$ZZ$3036, 683, MATCH($B$2, resultados!$A$1:$ZZ$1, 0))</f>
        <v/>
      </c>
      <c r="C689">
        <f>INDEX(resultados!$A$2:$ZZ$3036, 683, MATCH($B$3, resultados!$A$1:$ZZ$1, 0))</f>
        <v/>
      </c>
    </row>
    <row r="690">
      <c r="A690">
        <f>INDEX(resultados!$A$2:$ZZ$3036, 684, MATCH($B$1, resultados!$A$1:$ZZ$1, 0))</f>
        <v/>
      </c>
      <c r="B690">
        <f>INDEX(resultados!$A$2:$ZZ$3036, 684, MATCH($B$2, resultados!$A$1:$ZZ$1, 0))</f>
        <v/>
      </c>
      <c r="C690">
        <f>INDEX(resultados!$A$2:$ZZ$3036, 684, MATCH($B$3, resultados!$A$1:$ZZ$1, 0))</f>
        <v/>
      </c>
    </row>
    <row r="691">
      <c r="A691">
        <f>INDEX(resultados!$A$2:$ZZ$3036, 685, MATCH($B$1, resultados!$A$1:$ZZ$1, 0))</f>
        <v/>
      </c>
      <c r="B691">
        <f>INDEX(resultados!$A$2:$ZZ$3036, 685, MATCH($B$2, resultados!$A$1:$ZZ$1, 0))</f>
        <v/>
      </c>
      <c r="C691">
        <f>INDEX(resultados!$A$2:$ZZ$3036, 685, MATCH($B$3, resultados!$A$1:$ZZ$1, 0))</f>
        <v/>
      </c>
    </row>
    <row r="692">
      <c r="A692">
        <f>INDEX(resultados!$A$2:$ZZ$3036, 686, MATCH($B$1, resultados!$A$1:$ZZ$1, 0))</f>
        <v/>
      </c>
      <c r="B692">
        <f>INDEX(resultados!$A$2:$ZZ$3036, 686, MATCH($B$2, resultados!$A$1:$ZZ$1, 0))</f>
        <v/>
      </c>
      <c r="C692">
        <f>INDEX(resultados!$A$2:$ZZ$3036, 686, MATCH($B$3, resultados!$A$1:$ZZ$1, 0))</f>
        <v/>
      </c>
    </row>
    <row r="693">
      <c r="A693">
        <f>INDEX(resultados!$A$2:$ZZ$3036, 687, MATCH($B$1, resultados!$A$1:$ZZ$1, 0))</f>
        <v/>
      </c>
      <c r="B693">
        <f>INDEX(resultados!$A$2:$ZZ$3036, 687, MATCH($B$2, resultados!$A$1:$ZZ$1, 0))</f>
        <v/>
      </c>
      <c r="C693">
        <f>INDEX(resultados!$A$2:$ZZ$3036, 687, MATCH($B$3, resultados!$A$1:$ZZ$1, 0))</f>
        <v/>
      </c>
    </row>
    <row r="694">
      <c r="A694">
        <f>INDEX(resultados!$A$2:$ZZ$3036, 688, MATCH($B$1, resultados!$A$1:$ZZ$1, 0))</f>
        <v/>
      </c>
      <c r="B694">
        <f>INDEX(resultados!$A$2:$ZZ$3036, 688, MATCH($B$2, resultados!$A$1:$ZZ$1, 0))</f>
        <v/>
      </c>
      <c r="C694">
        <f>INDEX(resultados!$A$2:$ZZ$3036, 688, MATCH($B$3, resultados!$A$1:$ZZ$1, 0))</f>
        <v/>
      </c>
    </row>
    <row r="695">
      <c r="A695">
        <f>INDEX(resultados!$A$2:$ZZ$3036, 689, MATCH($B$1, resultados!$A$1:$ZZ$1, 0))</f>
        <v/>
      </c>
      <c r="B695">
        <f>INDEX(resultados!$A$2:$ZZ$3036, 689, MATCH($B$2, resultados!$A$1:$ZZ$1, 0))</f>
        <v/>
      </c>
      <c r="C695">
        <f>INDEX(resultados!$A$2:$ZZ$3036, 689, MATCH($B$3, resultados!$A$1:$ZZ$1, 0))</f>
        <v/>
      </c>
    </row>
    <row r="696">
      <c r="A696">
        <f>INDEX(resultados!$A$2:$ZZ$3036, 690, MATCH($B$1, resultados!$A$1:$ZZ$1, 0))</f>
        <v/>
      </c>
      <c r="B696">
        <f>INDEX(resultados!$A$2:$ZZ$3036, 690, MATCH($B$2, resultados!$A$1:$ZZ$1, 0))</f>
        <v/>
      </c>
      <c r="C696">
        <f>INDEX(resultados!$A$2:$ZZ$3036, 690, MATCH($B$3, resultados!$A$1:$ZZ$1, 0))</f>
        <v/>
      </c>
    </row>
    <row r="697">
      <c r="A697">
        <f>INDEX(resultados!$A$2:$ZZ$3036, 691, MATCH($B$1, resultados!$A$1:$ZZ$1, 0))</f>
        <v/>
      </c>
      <c r="B697">
        <f>INDEX(resultados!$A$2:$ZZ$3036, 691, MATCH($B$2, resultados!$A$1:$ZZ$1, 0))</f>
        <v/>
      </c>
      <c r="C697">
        <f>INDEX(resultados!$A$2:$ZZ$3036, 691, MATCH($B$3, resultados!$A$1:$ZZ$1, 0))</f>
        <v/>
      </c>
    </row>
    <row r="698">
      <c r="A698">
        <f>INDEX(resultados!$A$2:$ZZ$3036, 692, MATCH($B$1, resultados!$A$1:$ZZ$1, 0))</f>
        <v/>
      </c>
      <c r="B698">
        <f>INDEX(resultados!$A$2:$ZZ$3036, 692, MATCH($B$2, resultados!$A$1:$ZZ$1, 0))</f>
        <v/>
      </c>
      <c r="C698">
        <f>INDEX(resultados!$A$2:$ZZ$3036, 692, MATCH($B$3, resultados!$A$1:$ZZ$1, 0))</f>
        <v/>
      </c>
    </row>
    <row r="699">
      <c r="A699">
        <f>INDEX(resultados!$A$2:$ZZ$3036, 693, MATCH($B$1, resultados!$A$1:$ZZ$1, 0))</f>
        <v/>
      </c>
      <c r="B699">
        <f>INDEX(resultados!$A$2:$ZZ$3036, 693, MATCH($B$2, resultados!$A$1:$ZZ$1, 0))</f>
        <v/>
      </c>
      <c r="C699">
        <f>INDEX(resultados!$A$2:$ZZ$3036, 693, MATCH($B$3, resultados!$A$1:$ZZ$1, 0))</f>
        <v/>
      </c>
    </row>
    <row r="700">
      <c r="A700">
        <f>INDEX(resultados!$A$2:$ZZ$3036, 694, MATCH($B$1, resultados!$A$1:$ZZ$1, 0))</f>
        <v/>
      </c>
      <c r="B700">
        <f>INDEX(resultados!$A$2:$ZZ$3036, 694, MATCH($B$2, resultados!$A$1:$ZZ$1, 0))</f>
        <v/>
      </c>
      <c r="C700">
        <f>INDEX(resultados!$A$2:$ZZ$3036, 694, MATCH($B$3, resultados!$A$1:$ZZ$1, 0))</f>
        <v/>
      </c>
    </row>
    <row r="701">
      <c r="A701">
        <f>INDEX(resultados!$A$2:$ZZ$3036, 695, MATCH($B$1, resultados!$A$1:$ZZ$1, 0))</f>
        <v/>
      </c>
      <c r="B701">
        <f>INDEX(resultados!$A$2:$ZZ$3036, 695, MATCH($B$2, resultados!$A$1:$ZZ$1, 0))</f>
        <v/>
      </c>
      <c r="C701">
        <f>INDEX(resultados!$A$2:$ZZ$3036, 695, MATCH($B$3, resultados!$A$1:$ZZ$1, 0))</f>
        <v/>
      </c>
    </row>
    <row r="702">
      <c r="A702">
        <f>INDEX(resultados!$A$2:$ZZ$3036, 696, MATCH($B$1, resultados!$A$1:$ZZ$1, 0))</f>
        <v/>
      </c>
      <c r="B702">
        <f>INDEX(resultados!$A$2:$ZZ$3036, 696, MATCH($B$2, resultados!$A$1:$ZZ$1, 0))</f>
        <v/>
      </c>
      <c r="C702">
        <f>INDEX(resultados!$A$2:$ZZ$3036, 696, MATCH($B$3, resultados!$A$1:$ZZ$1, 0))</f>
        <v/>
      </c>
    </row>
    <row r="703">
      <c r="A703">
        <f>INDEX(resultados!$A$2:$ZZ$3036, 697, MATCH($B$1, resultados!$A$1:$ZZ$1, 0))</f>
        <v/>
      </c>
      <c r="B703">
        <f>INDEX(resultados!$A$2:$ZZ$3036, 697, MATCH($B$2, resultados!$A$1:$ZZ$1, 0))</f>
        <v/>
      </c>
      <c r="C703">
        <f>INDEX(resultados!$A$2:$ZZ$3036, 697, MATCH($B$3, resultados!$A$1:$ZZ$1, 0))</f>
        <v/>
      </c>
    </row>
    <row r="704">
      <c r="A704">
        <f>INDEX(resultados!$A$2:$ZZ$3036, 698, MATCH($B$1, resultados!$A$1:$ZZ$1, 0))</f>
        <v/>
      </c>
      <c r="B704">
        <f>INDEX(resultados!$A$2:$ZZ$3036, 698, MATCH($B$2, resultados!$A$1:$ZZ$1, 0))</f>
        <v/>
      </c>
      <c r="C704">
        <f>INDEX(resultados!$A$2:$ZZ$3036, 698, MATCH($B$3, resultados!$A$1:$ZZ$1, 0))</f>
        <v/>
      </c>
    </row>
    <row r="705">
      <c r="A705">
        <f>INDEX(resultados!$A$2:$ZZ$3036, 699, MATCH($B$1, resultados!$A$1:$ZZ$1, 0))</f>
        <v/>
      </c>
      <c r="B705">
        <f>INDEX(resultados!$A$2:$ZZ$3036, 699, MATCH($B$2, resultados!$A$1:$ZZ$1, 0))</f>
        <v/>
      </c>
      <c r="C705">
        <f>INDEX(resultados!$A$2:$ZZ$3036, 699, MATCH($B$3, resultados!$A$1:$ZZ$1, 0))</f>
        <v/>
      </c>
    </row>
    <row r="706">
      <c r="A706">
        <f>INDEX(resultados!$A$2:$ZZ$3036, 700, MATCH($B$1, resultados!$A$1:$ZZ$1, 0))</f>
        <v/>
      </c>
      <c r="B706">
        <f>INDEX(resultados!$A$2:$ZZ$3036, 700, MATCH($B$2, resultados!$A$1:$ZZ$1, 0))</f>
        <v/>
      </c>
      <c r="C706">
        <f>INDEX(resultados!$A$2:$ZZ$3036, 700, MATCH($B$3, resultados!$A$1:$ZZ$1, 0))</f>
        <v/>
      </c>
    </row>
    <row r="707">
      <c r="A707">
        <f>INDEX(resultados!$A$2:$ZZ$3036, 701, MATCH($B$1, resultados!$A$1:$ZZ$1, 0))</f>
        <v/>
      </c>
      <c r="B707">
        <f>INDEX(resultados!$A$2:$ZZ$3036, 701, MATCH($B$2, resultados!$A$1:$ZZ$1, 0))</f>
        <v/>
      </c>
      <c r="C707">
        <f>INDEX(resultados!$A$2:$ZZ$3036, 701, MATCH($B$3, resultados!$A$1:$ZZ$1, 0))</f>
        <v/>
      </c>
    </row>
    <row r="708">
      <c r="A708">
        <f>INDEX(resultados!$A$2:$ZZ$3036, 702, MATCH($B$1, resultados!$A$1:$ZZ$1, 0))</f>
        <v/>
      </c>
      <c r="B708">
        <f>INDEX(resultados!$A$2:$ZZ$3036, 702, MATCH($B$2, resultados!$A$1:$ZZ$1, 0))</f>
        <v/>
      </c>
      <c r="C708">
        <f>INDEX(resultados!$A$2:$ZZ$3036, 702, MATCH($B$3, resultados!$A$1:$ZZ$1, 0))</f>
        <v/>
      </c>
    </row>
    <row r="709">
      <c r="A709">
        <f>INDEX(resultados!$A$2:$ZZ$3036, 703, MATCH($B$1, resultados!$A$1:$ZZ$1, 0))</f>
        <v/>
      </c>
      <c r="B709">
        <f>INDEX(resultados!$A$2:$ZZ$3036, 703, MATCH($B$2, resultados!$A$1:$ZZ$1, 0))</f>
        <v/>
      </c>
      <c r="C709">
        <f>INDEX(resultados!$A$2:$ZZ$3036, 703, MATCH($B$3, resultados!$A$1:$ZZ$1, 0))</f>
        <v/>
      </c>
    </row>
    <row r="710">
      <c r="A710">
        <f>INDEX(resultados!$A$2:$ZZ$3036, 704, MATCH($B$1, resultados!$A$1:$ZZ$1, 0))</f>
        <v/>
      </c>
      <c r="B710">
        <f>INDEX(resultados!$A$2:$ZZ$3036, 704, MATCH($B$2, resultados!$A$1:$ZZ$1, 0))</f>
        <v/>
      </c>
      <c r="C710">
        <f>INDEX(resultados!$A$2:$ZZ$3036, 704, MATCH($B$3, resultados!$A$1:$ZZ$1, 0))</f>
        <v/>
      </c>
    </row>
    <row r="711">
      <c r="A711">
        <f>INDEX(resultados!$A$2:$ZZ$3036, 705, MATCH($B$1, resultados!$A$1:$ZZ$1, 0))</f>
        <v/>
      </c>
      <c r="B711">
        <f>INDEX(resultados!$A$2:$ZZ$3036, 705, MATCH($B$2, resultados!$A$1:$ZZ$1, 0))</f>
        <v/>
      </c>
      <c r="C711">
        <f>INDEX(resultados!$A$2:$ZZ$3036, 705, MATCH($B$3, resultados!$A$1:$ZZ$1, 0))</f>
        <v/>
      </c>
    </row>
    <row r="712">
      <c r="A712">
        <f>INDEX(resultados!$A$2:$ZZ$3036, 706, MATCH($B$1, resultados!$A$1:$ZZ$1, 0))</f>
        <v/>
      </c>
      <c r="B712">
        <f>INDEX(resultados!$A$2:$ZZ$3036, 706, MATCH($B$2, resultados!$A$1:$ZZ$1, 0))</f>
        <v/>
      </c>
      <c r="C712">
        <f>INDEX(resultados!$A$2:$ZZ$3036, 706, MATCH($B$3, resultados!$A$1:$ZZ$1, 0))</f>
        <v/>
      </c>
    </row>
    <row r="713">
      <c r="A713">
        <f>INDEX(resultados!$A$2:$ZZ$3036, 707, MATCH($B$1, resultados!$A$1:$ZZ$1, 0))</f>
        <v/>
      </c>
      <c r="B713">
        <f>INDEX(resultados!$A$2:$ZZ$3036, 707, MATCH($B$2, resultados!$A$1:$ZZ$1, 0))</f>
        <v/>
      </c>
      <c r="C713">
        <f>INDEX(resultados!$A$2:$ZZ$3036, 707, MATCH($B$3, resultados!$A$1:$ZZ$1, 0))</f>
        <v/>
      </c>
    </row>
    <row r="714">
      <c r="A714">
        <f>INDEX(resultados!$A$2:$ZZ$3036, 708, MATCH($B$1, resultados!$A$1:$ZZ$1, 0))</f>
        <v/>
      </c>
      <c r="B714">
        <f>INDEX(resultados!$A$2:$ZZ$3036, 708, MATCH($B$2, resultados!$A$1:$ZZ$1, 0))</f>
        <v/>
      </c>
      <c r="C714">
        <f>INDEX(resultados!$A$2:$ZZ$3036, 708, MATCH($B$3, resultados!$A$1:$ZZ$1, 0))</f>
        <v/>
      </c>
    </row>
    <row r="715">
      <c r="A715">
        <f>INDEX(resultados!$A$2:$ZZ$3036, 709, MATCH($B$1, resultados!$A$1:$ZZ$1, 0))</f>
        <v/>
      </c>
      <c r="B715">
        <f>INDEX(resultados!$A$2:$ZZ$3036, 709, MATCH($B$2, resultados!$A$1:$ZZ$1, 0))</f>
        <v/>
      </c>
      <c r="C715">
        <f>INDEX(resultados!$A$2:$ZZ$3036, 709, MATCH($B$3, resultados!$A$1:$ZZ$1, 0))</f>
        <v/>
      </c>
    </row>
    <row r="716">
      <c r="A716">
        <f>INDEX(resultados!$A$2:$ZZ$3036, 710, MATCH($B$1, resultados!$A$1:$ZZ$1, 0))</f>
        <v/>
      </c>
      <c r="B716">
        <f>INDEX(resultados!$A$2:$ZZ$3036, 710, MATCH($B$2, resultados!$A$1:$ZZ$1, 0))</f>
        <v/>
      </c>
      <c r="C716">
        <f>INDEX(resultados!$A$2:$ZZ$3036, 710, MATCH($B$3, resultados!$A$1:$ZZ$1, 0))</f>
        <v/>
      </c>
    </row>
    <row r="717">
      <c r="A717">
        <f>INDEX(resultados!$A$2:$ZZ$3036, 711, MATCH($B$1, resultados!$A$1:$ZZ$1, 0))</f>
        <v/>
      </c>
      <c r="B717">
        <f>INDEX(resultados!$A$2:$ZZ$3036, 711, MATCH($B$2, resultados!$A$1:$ZZ$1, 0))</f>
        <v/>
      </c>
      <c r="C717">
        <f>INDEX(resultados!$A$2:$ZZ$3036, 711, MATCH($B$3, resultados!$A$1:$ZZ$1, 0))</f>
        <v/>
      </c>
    </row>
    <row r="718">
      <c r="A718">
        <f>INDEX(resultados!$A$2:$ZZ$3036, 712, MATCH($B$1, resultados!$A$1:$ZZ$1, 0))</f>
        <v/>
      </c>
      <c r="B718">
        <f>INDEX(resultados!$A$2:$ZZ$3036, 712, MATCH($B$2, resultados!$A$1:$ZZ$1, 0))</f>
        <v/>
      </c>
      <c r="C718">
        <f>INDEX(resultados!$A$2:$ZZ$3036, 712, MATCH($B$3, resultados!$A$1:$ZZ$1, 0))</f>
        <v/>
      </c>
    </row>
    <row r="719">
      <c r="A719">
        <f>INDEX(resultados!$A$2:$ZZ$3036, 713, MATCH($B$1, resultados!$A$1:$ZZ$1, 0))</f>
        <v/>
      </c>
      <c r="B719">
        <f>INDEX(resultados!$A$2:$ZZ$3036, 713, MATCH($B$2, resultados!$A$1:$ZZ$1, 0))</f>
        <v/>
      </c>
      <c r="C719">
        <f>INDEX(resultados!$A$2:$ZZ$3036, 713, MATCH($B$3, resultados!$A$1:$ZZ$1, 0))</f>
        <v/>
      </c>
    </row>
    <row r="720">
      <c r="A720">
        <f>INDEX(resultados!$A$2:$ZZ$3036, 714, MATCH($B$1, resultados!$A$1:$ZZ$1, 0))</f>
        <v/>
      </c>
      <c r="B720">
        <f>INDEX(resultados!$A$2:$ZZ$3036, 714, MATCH($B$2, resultados!$A$1:$ZZ$1, 0))</f>
        <v/>
      </c>
      <c r="C720">
        <f>INDEX(resultados!$A$2:$ZZ$3036, 714, MATCH($B$3, resultados!$A$1:$ZZ$1, 0))</f>
        <v/>
      </c>
    </row>
    <row r="721">
      <c r="A721">
        <f>INDEX(resultados!$A$2:$ZZ$3036, 715, MATCH($B$1, resultados!$A$1:$ZZ$1, 0))</f>
        <v/>
      </c>
      <c r="B721">
        <f>INDEX(resultados!$A$2:$ZZ$3036, 715, MATCH($B$2, resultados!$A$1:$ZZ$1, 0))</f>
        <v/>
      </c>
      <c r="C721">
        <f>INDEX(resultados!$A$2:$ZZ$3036, 715, MATCH($B$3, resultados!$A$1:$ZZ$1, 0))</f>
        <v/>
      </c>
    </row>
    <row r="722">
      <c r="A722">
        <f>INDEX(resultados!$A$2:$ZZ$3036, 716, MATCH($B$1, resultados!$A$1:$ZZ$1, 0))</f>
        <v/>
      </c>
      <c r="B722">
        <f>INDEX(resultados!$A$2:$ZZ$3036, 716, MATCH($B$2, resultados!$A$1:$ZZ$1, 0))</f>
        <v/>
      </c>
      <c r="C722">
        <f>INDEX(resultados!$A$2:$ZZ$3036, 716, MATCH($B$3, resultados!$A$1:$ZZ$1, 0))</f>
        <v/>
      </c>
    </row>
    <row r="723">
      <c r="A723">
        <f>INDEX(resultados!$A$2:$ZZ$3036, 717, MATCH($B$1, resultados!$A$1:$ZZ$1, 0))</f>
        <v/>
      </c>
      <c r="B723">
        <f>INDEX(resultados!$A$2:$ZZ$3036, 717, MATCH($B$2, resultados!$A$1:$ZZ$1, 0))</f>
        <v/>
      </c>
      <c r="C723">
        <f>INDEX(resultados!$A$2:$ZZ$3036, 717, MATCH($B$3, resultados!$A$1:$ZZ$1, 0))</f>
        <v/>
      </c>
    </row>
    <row r="724">
      <c r="A724">
        <f>INDEX(resultados!$A$2:$ZZ$3036, 718, MATCH($B$1, resultados!$A$1:$ZZ$1, 0))</f>
        <v/>
      </c>
      <c r="B724">
        <f>INDEX(resultados!$A$2:$ZZ$3036, 718, MATCH($B$2, resultados!$A$1:$ZZ$1, 0))</f>
        <v/>
      </c>
      <c r="C724">
        <f>INDEX(resultados!$A$2:$ZZ$3036, 718, MATCH($B$3, resultados!$A$1:$ZZ$1, 0))</f>
        <v/>
      </c>
    </row>
    <row r="725">
      <c r="A725">
        <f>INDEX(resultados!$A$2:$ZZ$3036, 719, MATCH($B$1, resultados!$A$1:$ZZ$1, 0))</f>
        <v/>
      </c>
      <c r="B725">
        <f>INDEX(resultados!$A$2:$ZZ$3036, 719, MATCH($B$2, resultados!$A$1:$ZZ$1, 0))</f>
        <v/>
      </c>
      <c r="C725">
        <f>INDEX(resultados!$A$2:$ZZ$3036, 719, MATCH($B$3, resultados!$A$1:$ZZ$1, 0))</f>
        <v/>
      </c>
    </row>
    <row r="726">
      <c r="A726">
        <f>INDEX(resultados!$A$2:$ZZ$3036, 720, MATCH($B$1, resultados!$A$1:$ZZ$1, 0))</f>
        <v/>
      </c>
      <c r="B726">
        <f>INDEX(resultados!$A$2:$ZZ$3036, 720, MATCH($B$2, resultados!$A$1:$ZZ$1, 0))</f>
        <v/>
      </c>
      <c r="C726">
        <f>INDEX(resultados!$A$2:$ZZ$3036, 720, MATCH($B$3, resultados!$A$1:$ZZ$1, 0))</f>
        <v/>
      </c>
    </row>
    <row r="727">
      <c r="A727">
        <f>INDEX(resultados!$A$2:$ZZ$3036, 721, MATCH($B$1, resultados!$A$1:$ZZ$1, 0))</f>
        <v/>
      </c>
      <c r="B727">
        <f>INDEX(resultados!$A$2:$ZZ$3036, 721, MATCH($B$2, resultados!$A$1:$ZZ$1, 0))</f>
        <v/>
      </c>
      <c r="C727">
        <f>INDEX(resultados!$A$2:$ZZ$3036, 721, MATCH($B$3, resultados!$A$1:$ZZ$1, 0))</f>
        <v/>
      </c>
    </row>
    <row r="728">
      <c r="A728">
        <f>INDEX(resultados!$A$2:$ZZ$3036, 722, MATCH($B$1, resultados!$A$1:$ZZ$1, 0))</f>
        <v/>
      </c>
      <c r="B728">
        <f>INDEX(resultados!$A$2:$ZZ$3036, 722, MATCH($B$2, resultados!$A$1:$ZZ$1, 0))</f>
        <v/>
      </c>
      <c r="C728">
        <f>INDEX(resultados!$A$2:$ZZ$3036, 722, MATCH($B$3, resultados!$A$1:$ZZ$1, 0))</f>
        <v/>
      </c>
    </row>
    <row r="729">
      <c r="A729">
        <f>INDEX(resultados!$A$2:$ZZ$3036, 723, MATCH($B$1, resultados!$A$1:$ZZ$1, 0))</f>
        <v/>
      </c>
      <c r="B729">
        <f>INDEX(resultados!$A$2:$ZZ$3036, 723, MATCH($B$2, resultados!$A$1:$ZZ$1, 0))</f>
        <v/>
      </c>
      <c r="C729">
        <f>INDEX(resultados!$A$2:$ZZ$3036, 723, MATCH($B$3, resultados!$A$1:$ZZ$1, 0))</f>
        <v/>
      </c>
    </row>
    <row r="730">
      <c r="A730">
        <f>INDEX(resultados!$A$2:$ZZ$3036, 724, MATCH($B$1, resultados!$A$1:$ZZ$1, 0))</f>
        <v/>
      </c>
      <c r="B730">
        <f>INDEX(resultados!$A$2:$ZZ$3036, 724, MATCH($B$2, resultados!$A$1:$ZZ$1, 0))</f>
        <v/>
      </c>
      <c r="C730">
        <f>INDEX(resultados!$A$2:$ZZ$3036, 724, MATCH($B$3, resultados!$A$1:$ZZ$1, 0))</f>
        <v/>
      </c>
    </row>
    <row r="731">
      <c r="A731">
        <f>INDEX(resultados!$A$2:$ZZ$3036, 725, MATCH($B$1, resultados!$A$1:$ZZ$1, 0))</f>
        <v/>
      </c>
      <c r="B731">
        <f>INDEX(resultados!$A$2:$ZZ$3036, 725, MATCH($B$2, resultados!$A$1:$ZZ$1, 0))</f>
        <v/>
      </c>
      <c r="C731">
        <f>INDEX(resultados!$A$2:$ZZ$3036, 725, MATCH($B$3, resultados!$A$1:$ZZ$1, 0))</f>
        <v/>
      </c>
    </row>
    <row r="732">
      <c r="A732">
        <f>INDEX(resultados!$A$2:$ZZ$3036, 726, MATCH($B$1, resultados!$A$1:$ZZ$1, 0))</f>
        <v/>
      </c>
      <c r="B732">
        <f>INDEX(resultados!$A$2:$ZZ$3036, 726, MATCH($B$2, resultados!$A$1:$ZZ$1, 0))</f>
        <v/>
      </c>
      <c r="C732">
        <f>INDEX(resultados!$A$2:$ZZ$3036, 726, MATCH($B$3, resultados!$A$1:$ZZ$1, 0))</f>
        <v/>
      </c>
    </row>
    <row r="733">
      <c r="A733">
        <f>INDEX(resultados!$A$2:$ZZ$3036, 727, MATCH($B$1, resultados!$A$1:$ZZ$1, 0))</f>
        <v/>
      </c>
      <c r="B733">
        <f>INDEX(resultados!$A$2:$ZZ$3036, 727, MATCH($B$2, resultados!$A$1:$ZZ$1, 0))</f>
        <v/>
      </c>
      <c r="C733">
        <f>INDEX(resultados!$A$2:$ZZ$3036, 727, MATCH($B$3, resultados!$A$1:$ZZ$1, 0))</f>
        <v/>
      </c>
    </row>
    <row r="734">
      <c r="A734">
        <f>INDEX(resultados!$A$2:$ZZ$3036, 728, MATCH($B$1, resultados!$A$1:$ZZ$1, 0))</f>
        <v/>
      </c>
      <c r="B734">
        <f>INDEX(resultados!$A$2:$ZZ$3036, 728, MATCH($B$2, resultados!$A$1:$ZZ$1, 0))</f>
        <v/>
      </c>
      <c r="C734">
        <f>INDEX(resultados!$A$2:$ZZ$3036, 728, MATCH($B$3, resultados!$A$1:$ZZ$1, 0))</f>
        <v/>
      </c>
    </row>
    <row r="735">
      <c r="A735">
        <f>INDEX(resultados!$A$2:$ZZ$3036, 729, MATCH($B$1, resultados!$A$1:$ZZ$1, 0))</f>
        <v/>
      </c>
      <c r="B735">
        <f>INDEX(resultados!$A$2:$ZZ$3036, 729, MATCH($B$2, resultados!$A$1:$ZZ$1, 0))</f>
        <v/>
      </c>
      <c r="C735">
        <f>INDEX(resultados!$A$2:$ZZ$3036, 729, MATCH($B$3, resultados!$A$1:$ZZ$1, 0))</f>
        <v/>
      </c>
    </row>
    <row r="736">
      <c r="A736">
        <f>INDEX(resultados!$A$2:$ZZ$3036, 730, MATCH($B$1, resultados!$A$1:$ZZ$1, 0))</f>
        <v/>
      </c>
      <c r="B736">
        <f>INDEX(resultados!$A$2:$ZZ$3036, 730, MATCH($B$2, resultados!$A$1:$ZZ$1, 0))</f>
        <v/>
      </c>
      <c r="C736">
        <f>INDEX(resultados!$A$2:$ZZ$3036, 730, MATCH($B$3, resultados!$A$1:$ZZ$1, 0))</f>
        <v/>
      </c>
    </row>
    <row r="737">
      <c r="A737">
        <f>INDEX(resultados!$A$2:$ZZ$3036, 731, MATCH($B$1, resultados!$A$1:$ZZ$1, 0))</f>
        <v/>
      </c>
      <c r="B737">
        <f>INDEX(resultados!$A$2:$ZZ$3036, 731, MATCH($B$2, resultados!$A$1:$ZZ$1, 0))</f>
        <v/>
      </c>
      <c r="C737">
        <f>INDEX(resultados!$A$2:$ZZ$3036, 731, MATCH($B$3, resultados!$A$1:$ZZ$1, 0))</f>
        <v/>
      </c>
    </row>
    <row r="738">
      <c r="A738">
        <f>INDEX(resultados!$A$2:$ZZ$3036, 732, MATCH($B$1, resultados!$A$1:$ZZ$1, 0))</f>
        <v/>
      </c>
      <c r="B738">
        <f>INDEX(resultados!$A$2:$ZZ$3036, 732, MATCH($B$2, resultados!$A$1:$ZZ$1, 0))</f>
        <v/>
      </c>
      <c r="C738">
        <f>INDEX(resultados!$A$2:$ZZ$3036, 732, MATCH($B$3, resultados!$A$1:$ZZ$1, 0))</f>
        <v/>
      </c>
    </row>
    <row r="739">
      <c r="A739">
        <f>INDEX(resultados!$A$2:$ZZ$3036, 733, MATCH($B$1, resultados!$A$1:$ZZ$1, 0))</f>
        <v/>
      </c>
      <c r="B739">
        <f>INDEX(resultados!$A$2:$ZZ$3036, 733, MATCH($B$2, resultados!$A$1:$ZZ$1, 0))</f>
        <v/>
      </c>
      <c r="C739">
        <f>INDEX(resultados!$A$2:$ZZ$3036, 733, MATCH($B$3, resultados!$A$1:$ZZ$1, 0))</f>
        <v/>
      </c>
    </row>
    <row r="740">
      <c r="A740">
        <f>INDEX(resultados!$A$2:$ZZ$3036, 734, MATCH($B$1, resultados!$A$1:$ZZ$1, 0))</f>
        <v/>
      </c>
      <c r="B740">
        <f>INDEX(resultados!$A$2:$ZZ$3036, 734, MATCH($B$2, resultados!$A$1:$ZZ$1, 0))</f>
        <v/>
      </c>
      <c r="C740">
        <f>INDEX(resultados!$A$2:$ZZ$3036, 734, MATCH($B$3, resultados!$A$1:$ZZ$1, 0))</f>
        <v/>
      </c>
    </row>
    <row r="741">
      <c r="A741">
        <f>INDEX(resultados!$A$2:$ZZ$3036, 735, MATCH($B$1, resultados!$A$1:$ZZ$1, 0))</f>
        <v/>
      </c>
      <c r="B741">
        <f>INDEX(resultados!$A$2:$ZZ$3036, 735, MATCH($B$2, resultados!$A$1:$ZZ$1, 0))</f>
        <v/>
      </c>
      <c r="C741">
        <f>INDEX(resultados!$A$2:$ZZ$3036, 735, MATCH($B$3, resultados!$A$1:$ZZ$1, 0))</f>
        <v/>
      </c>
    </row>
    <row r="742">
      <c r="A742">
        <f>INDEX(resultados!$A$2:$ZZ$3036, 736, MATCH($B$1, resultados!$A$1:$ZZ$1, 0))</f>
        <v/>
      </c>
      <c r="B742">
        <f>INDEX(resultados!$A$2:$ZZ$3036, 736, MATCH($B$2, resultados!$A$1:$ZZ$1, 0))</f>
        <v/>
      </c>
      <c r="C742">
        <f>INDEX(resultados!$A$2:$ZZ$3036, 736, MATCH($B$3, resultados!$A$1:$ZZ$1, 0))</f>
        <v/>
      </c>
    </row>
    <row r="743">
      <c r="A743">
        <f>INDEX(resultados!$A$2:$ZZ$3036, 737, MATCH($B$1, resultados!$A$1:$ZZ$1, 0))</f>
        <v/>
      </c>
      <c r="B743">
        <f>INDEX(resultados!$A$2:$ZZ$3036, 737, MATCH($B$2, resultados!$A$1:$ZZ$1, 0))</f>
        <v/>
      </c>
      <c r="C743">
        <f>INDEX(resultados!$A$2:$ZZ$3036, 737, MATCH($B$3, resultados!$A$1:$ZZ$1, 0))</f>
        <v/>
      </c>
    </row>
    <row r="744">
      <c r="A744">
        <f>INDEX(resultados!$A$2:$ZZ$3036, 738, MATCH($B$1, resultados!$A$1:$ZZ$1, 0))</f>
        <v/>
      </c>
      <c r="B744">
        <f>INDEX(resultados!$A$2:$ZZ$3036, 738, MATCH($B$2, resultados!$A$1:$ZZ$1, 0))</f>
        <v/>
      </c>
      <c r="C744">
        <f>INDEX(resultados!$A$2:$ZZ$3036, 738, MATCH($B$3, resultados!$A$1:$ZZ$1, 0))</f>
        <v/>
      </c>
    </row>
    <row r="745">
      <c r="A745">
        <f>INDEX(resultados!$A$2:$ZZ$3036, 739, MATCH($B$1, resultados!$A$1:$ZZ$1, 0))</f>
        <v/>
      </c>
      <c r="B745">
        <f>INDEX(resultados!$A$2:$ZZ$3036, 739, MATCH($B$2, resultados!$A$1:$ZZ$1, 0))</f>
        <v/>
      </c>
      <c r="C745">
        <f>INDEX(resultados!$A$2:$ZZ$3036, 739, MATCH($B$3, resultados!$A$1:$ZZ$1, 0))</f>
        <v/>
      </c>
    </row>
    <row r="746">
      <c r="A746">
        <f>INDEX(resultados!$A$2:$ZZ$3036, 740, MATCH($B$1, resultados!$A$1:$ZZ$1, 0))</f>
        <v/>
      </c>
      <c r="B746">
        <f>INDEX(resultados!$A$2:$ZZ$3036, 740, MATCH($B$2, resultados!$A$1:$ZZ$1, 0))</f>
        <v/>
      </c>
      <c r="C746">
        <f>INDEX(resultados!$A$2:$ZZ$3036, 740, MATCH($B$3, resultados!$A$1:$ZZ$1, 0))</f>
        <v/>
      </c>
    </row>
    <row r="747">
      <c r="A747">
        <f>INDEX(resultados!$A$2:$ZZ$3036, 741, MATCH($B$1, resultados!$A$1:$ZZ$1, 0))</f>
        <v/>
      </c>
      <c r="B747">
        <f>INDEX(resultados!$A$2:$ZZ$3036, 741, MATCH($B$2, resultados!$A$1:$ZZ$1, 0))</f>
        <v/>
      </c>
      <c r="C747">
        <f>INDEX(resultados!$A$2:$ZZ$3036, 741, MATCH($B$3, resultados!$A$1:$ZZ$1, 0))</f>
        <v/>
      </c>
    </row>
    <row r="748">
      <c r="A748">
        <f>INDEX(resultados!$A$2:$ZZ$3036, 742, MATCH($B$1, resultados!$A$1:$ZZ$1, 0))</f>
        <v/>
      </c>
      <c r="B748">
        <f>INDEX(resultados!$A$2:$ZZ$3036, 742, MATCH($B$2, resultados!$A$1:$ZZ$1, 0))</f>
        <v/>
      </c>
      <c r="C748">
        <f>INDEX(resultados!$A$2:$ZZ$3036, 742, MATCH($B$3, resultados!$A$1:$ZZ$1, 0))</f>
        <v/>
      </c>
    </row>
    <row r="749">
      <c r="A749">
        <f>INDEX(resultados!$A$2:$ZZ$3036, 743, MATCH($B$1, resultados!$A$1:$ZZ$1, 0))</f>
        <v/>
      </c>
      <c r="B749">
        <f>INDEX(resultados!$A$2:$ZZ$3036, 743, MATCH($B$2, resultados!$A$1:$ZZ$1, 0))</f>
        <v/>
      </c>
      <c r="C749">
        <f>INDEX(resultados!$A$2:$ZZ$3036, 743, MATCH($B$3, resultados!$A$1:$ZZ$1, 0))</f>
        <v/>
      </c>
    </row>
    <row r="750">
      <c r="A750">
        <f>INDEX(resultados!$A$2:$ZZ$3036, 744, MATCH($B$1, resultados!$A$1:$ZZ$1, 0))</f>
        <v/>
      </c>
      <c r="B750">
        <f>INDEX(resultados!$A$2:$ZZ$3036, 744, MATCH($B$2, resultados!$A$1:$ZZ$1, 0))</f>
        <v/>
      </c>
      <c r="C750">
        <f>INDEX(resultados!$A$2:$ZZ$3036, 744, MATCH($B$3, resultados!$A$1:$ZZ$1, 0))</f>
        <v/>
      </c>
    </row>
    <row r="751">
      <c r="A751">
        <f>INDEX(resultados!$A$2:$ZZ$3036, 745, MATCH($B$1, resultados!$A$1:$ZZ$1, 0))</f>
        <v/>
      </c>
      <c r="B751">
        <f>INDEX(resultados!$A$2:$ZZ$3036, 745, MATCH($B$2, resultados!$A$1:$ZZ$1, 0))</f>
        <v/>
      </c>
      <c r="C751">
        <f>INDEX(resultados!$A$2:$ZZ$3036, 745, MATCH($B$3, resultados!$A$1:$ZZ$1, 0))</f>
        <v/>
      </c>
    </row>
    <row r="752">
      <c r="A752">
        <f>INDEX(resultados!$A$2:$ZZ$3036, 746, MATCH($B$1, resultados!$A$1:$ZZ$1, 0))</f>
        <v/>
      </c>
      <c r="B752">
        <f>INDEX(resultados!$A$2:$ZZ$3036, 746, MATCH($B$2, resultados!$A$1:$ZZ$1, 0))</f>
        <v/>
      </c>
      <c r="C752">
        <f>INDEX(resultados!$A$2:$ZZ$3036, 746, MATCH($B$3, resultados!$A$1:$ZZ$1, 0))</f>
        <v/>
      </c>
    </row>
    <row r="753">
      <c r="A753">
        <f>INDEX(resultados!$A$2:$ZZ$3036, 747, MATCH($B$1, resultados!$A$1:$ZZ$1, 0))</f>
        <v/>
      </c>
      <c r="B753">
        <f>INDEX(resultados!$A$2:$ZZ$3036, 747, MATCH($B$2, resultados!$A$1:$ZZ$1, 0))</f>
        <v/>
      </c>
      <c r="C753">
        <f>INDEX(resultados!$A$2:$ZZ$3036, 747, MATCH($B$3, resultados!$A$1:$ZZ$1, 0))</f>
        <v/>
      </c>
    </row>
    <row r="754">
      <c r="A754">
        <f>INDEX(resultados!$A$2:$ZZ$3036, 748, MATCH($B$1, resultados!$A$1:$ZZ$1, 0))</f>
        <v/>
      </c>
      <c r="B754">
        <f>INDEX(resultados!$A$2:$ZZ$3036, 748, MATCH($B$2, resultados!$A$1:$ZZ$1, 0))</f>
        <v/>
      </c>
      <c r="C754">
        <f>INDEX(resultados!$A$2:$ZZ$3036, 748, MATCH($B$3, resultados!$A$1:$ZZ$1, 0))</f>
        <v/>
      </c>
    </row>
    <row r="755">
      <c r="A755">
        <f>INDEX(resultados!$A$2:$ZZ$3036, 749, MATCH($B$1, resultados!$A$1:$ZZ$1, 0))</f>
        <v/>
      </c>
      <c r="B755">
        <f>INDEX(resultados!$A$2:$ZZ$3036, 749, MATCH($B$2, resultados!$A$1:$ZZ$1, 0))</f>
        <v/>
      </c>
      <c r="C755">
        <f>INDEX(resultados!$A$2:$ZZ$3036, 749, MATCH($B$3, resultados!$A$1:$ZZ$1, 0))</f>
        <v/>
      </c>
    </row>
    <row r="756">
      <c r="A756">
        <f>INDEX(resultados!$A$2:$ZZ$3036, 750, MATCH($B$1, resultados!$A$1:$ZZ$1, 0))</f>
        <v/>
      </c>
      <c r="B756">
        <f>INDEX(resultados!$A$2:$ZZ$3036, 750, MATCH($B$2, resultados!$A$1:$ZZ$1, 0))</f>
        <v/>
      </c>
      <c r="C756">
        <f>INDEX(resultados!$A$2:$ZZ$3036, 750, MATCH($B$3, resultados!$A$1:$ZZ$1, 0))</f>
        <v/>
      </c>
    </row>
    <row r="757">
      <c r="A757">
        <f>INDEX(resultados!$A$2:$ZZ$3036, 751, MATCH($B$1, resultados!$A$1:$ZZ$1, 0))</f>
        <v/>
      </c>
      <c r="B757">
        <f>INDEX(resultados!$A$2:$ZZ$3036, 751, MATCH($B$2, resultados!$A$1:$ZZ$1, 0))</f>
        <v/>
      </c>
      <c r="C757">
        <f>INDEX(resultados!$A$2:$ZZ$3036, 751, MATCH($B$3, resultados!$A$1:$ZZ$1, 0))</f>
        <v/>
      </c>
    </row>
    <row r="758">
      <c r="A758">
        <f>INDEX(resultados!$A$2:$ZZ$3036, 752, MATCH($B$1, resultados!$A$1:$ZZ$1, 0))</f>
        <v/>
      </c>
      <c r="B758">
        <f>INDEX(resultados!$A$2:$ZZ$3036, 752, MATCH($B$2, resultados!$A$1:$ZZ$1, 0))</f>
        <v/>
      </c>
      <c r="C758">
        <f>INDEX(resultados!$A$2:$ZZ$3036, 752, MATCH($B$3, resultados!$A$1:$ZZ$1, 0))</f>
        <v/>
      </c>
    </row>
    <row r="759">
      <c r="A759">
        <f>INDEX(resultados!$A$2:$ZZ$3036, 753, MATCH($B$1, resultados!$A$1:$ZZ$1, 0))</f>
        <v/>
      </c>
      <c r="B759">
        <f>INDEX(resultados!$A$2:$ZZ$3036, 753, MATCH($B$2, resultados!$A$1:$ZZ$1, 0))</f>
        <v/>
      </c>
      <c r="C759">
        <f>INDEX(resultados!$A$2:$ZZ$3036, 753, MATCH($B$3, resultados!$A$1:$ZZ$1, 0))</f>
        <v/>
      </c>
    </row>
    <row r="760">
      <c r="A760">
        <f>INDEX(resultados!$A$2:$ZZ$3036, 754, MATCH($B$1, resultados!$A$1:$ZZ$1, 0))</f>
        <v/>
      </c>
      <c r="B760">
        <f>INDEX(resultados!$A$2:$ZZ$3036, 754, MATCH($B$2, resultados!$A$1:$ZZ$1, 0))</f>
        <v/>
      </c>
      <c r="C760">
        <f>INDEX(resultados!$A$2:$ZZ$3036, 754, MATCH($B$3, resultados!$A$1:$ZZ$1, 0))</f>
        <v/>
      </c>
    </row>
    <row r="761">
      <c r="A761">
        <f>INDEX(resultados!$A$2:$ZZ$3036, 755, MATCH($B$1, resultados!$A$1:$ZZ$1, 0))</f>
        <v/>
      </c>
      <c r="B761">
        <f>INDEX(resultados!$A$2:$ZZ$3036, 755, MATCH($B$2, resultados!$A$1:$ZZ$1, 0))</f>
        <v/>
      </c>
      <c r="C761">
        <f>INDEX(resultados!$A$2:$ZZ$3036, 755, MATCH($B$3, resultados!$A$1:$ZZ$1, 0))</f>
        <v/>
      </c>
    </row>
    <row r="762">
      <c r="A762">
        <f>INDEX(resultados!$A$2:$ZZ$3036, 756, MATCH($B$1, resultados!$A$1:$ZZ$1, 0))</f>
        <v/>
      </c>
      <c r="B762">
        <f>INDEX(resultados!$A$2:$ZZ$3036, 756, MATCH($B$2, resultados!$A$1:$ZZ$1, 0))</f>
        <v/>
      </c>
      <c r="C762">
        <f>INDEX(resultados!$A$2:$ZZ$3036, 756, MATCH($B$3, resultados!$A$1:$ZZ$1, 0))</f>
        <v/>
      </c>
    </row>
    <row r="763">
      <c r="A763">
        <f>INDEX(resultados!$A$2:$ZZ$3036, 757, MATCH($B$1, resultados!$A$1:$ZZ$1, 0))</f>
        <v/>
      </c>
      <c r="B763">
        <f>INDEX(resultados!$A$2:$ZZ$3036, 757, MATCH($B$2, resultados!$A$1:$ZZ$1, 0))</f>
        <v/>
      </c>
      <c r="C763">
        <f>INDEX(resultados!$A$2:$ZZ$3036, 757, MATCH($B$3, resultados!$A$1:$ZZ$1, 0))</f>
        <v/>
      </c>
    </row>
    <row r="764">
      <c r="A764">
        <f>INDEX(resultados!$A$2:$ZZ$3036, 758, MATCH($B$1, resultados!$A$1:$ZZ$1, 0))</f>
        <v/>
      </c>
      <c r="B764">
        <f>INDEX(resultados!$A$2:$ZZ$3036, 758, MATCH($B$2, resultados!$A$1:$ZZ$1, 0))</f>
        <v/>
      </c>
      <c r="C764">
        <f>INDEX(resultados!$A$2:$ZZ$3036, 758, MATCH($B$3, resultados!$A$1:$ZZ$1, 0))</f>
        <v/>
      </c>
    </row>
    <row r="765">
      <c r="A765">
        <f>INDEX(resultados!$A$2:$ZZ$3036, 759, MATCH($B$1, resultados!$A$1:$ZZ$1, 0))</f>
        <v/>
      </c>
      <c r="B765">
        <f>INDEX(resultados!$A$2:$ZZ$3036, 759, MATCH($B$2, resultados!$A$1:$ZZ$1, 0))</f>
        <v/>
      </c>
      <c r="C765">
        <f>INDEX(resultados!$A$2:$ZZ$3036, 759, MATCH($B$3, resultados!$A$1:$ZZ$1, 0))</f>
        <v/>
      </c>
    </row>
    <row r="766">
      <c r="A766">
        <f>INDEX(resultados!$A$2:$ZZ$3036, 760, MATCH($B$1, resultados!$A$1:$ZZ$1, 0))</f>
        <v/>
      </c>
      <c r="B766">
        <f>INDEX(resultados!$A$2:$ZZ$3036, 760, MATCH($B$2, resultados!$A$1:$ZZ$1, 0))</f>
        <v/>
      </c>
      <c r="C766">
        <f>INDEX(resultados!$A$2:$ZZ$3036, 760, MATCH($B$3, resultados!$A$1:$ZZ$1, 0))</f>
        <v/>
      </c>
    </row>
    <row r="767">
      <c r="A767">
        <f>INDEX(resultados!$A$2:$ZZ$3036, 761, MATCH($B$1, resultados!$A$1:$ZZ$1, 0))</f>
        <v/>
      </c>
      <c r="B767">
        <f>INDEX(resultados!$A$2:$ZZ$3036, 761, MATCH($B$2, resultados!$A$1:$ZZ$1, 0))</f>
        <v/>
      </c>
      <c r="C767">
        <f>INDEX(resultados!$A$2:$ZZ$3036, 761, MATCH($B$3, resultados!$A$1:$ZZ$1, 0))</f>
        <v/>
      </c>
    </row>
    <row r="768">
      <c r="A768">
        <f>INDEX(resultados!$A$2:$ZZ$3036, 762, MATCH($B$1, resultados!$A$1:$ZZ$1, 0))</f>
        <v/>
      </c>
      <c r="B768">
        <f>INDEX(resultados!$A$2:$ZZ$3036, 762, MATCH($B$2, resultados!$A$1:$ZZ$1, 0))</f>
        <v/>
      </c>
      <c r="C768">
        <f>INDEX(resultados!$A$2:$ZZ$3036, 762, MATCH($B$3, resultados!$A$1:$ZZ$1, 0))</f>
        <v/>
      </c>
    </row>
    <row r="769">
      <c r="A769">
        <f>INDEX(resultados!$A$2:$ZZ$3036, 763, MATCH($B$1, resultados!$A$1:$ZZ$1, 0))</f>
        <v/>
      </c>
      <c r="B769">
        <f>INDEX(resultados!$A$2:$ZZ$3036, 763, MATCH($B$2, resultados!$A$1:$ZZ$1, 0))</f>
        <v/>
      </c>
      <c r="C769">
        <f>INDEX(resultados!$A$2:$ZZ$3036, 763, MATCH($B$3, resultados!$A$1:$ZZ$1, 0))</f>
        <v/>
      </c>
    </row>
    <row r="770">
      <c r="A770">
        <f>INDEX(resultados!$A$2:$ZZ$3036, 764, MATCH($B$1, resultados!$A$1:$ZZ$1, 0))</f>
        <v/>
      </c>
      <c r="B770">
        <f>INDEX(resultados!$A$2:$ZZ$3036, 764, MATCH($B$2, resultados!$A$1:$ZZ$1, 0))</f>
        <v/>
      </c>
      <c r="C770">
        <f>INDEX(resultados!$A$2:$ZZ$3036, 764, MATCH($B$3, resultados!$A$1:$ZZ$1, 0))</f>
        <v/>
      </c>
    </row>
    <row r="771">
      <c r="A771">
        <f>INDEX(resultados!$A$2:$ZZ$3036, 765, MATCH($B$1, resultados!$A$1:$ZZ$1, 0))</f>
        <v/>
      </c>
      <c r="B771">
        <f>INDEX(resultados!$A$2:$ZZ$3036, 765, MATCH($B$2, resultados!$A$1:$ZZ$1, 0))</f>
        <v/>
      </c>
      <c r="C771">
        <f>INDEX(resultados!$A$2:$ZZ$3036, 765, MATCH($B$3, resultados!$A$1:$ZZ$1, 0))</f>
        <v/>
      </c>
    </row>
    <row r="772">
      <c r="A772">
        <f>INDEX(resultados!$A$2:$ZZ$3036, 766, MATCH($B$1, resultados!$A$1:$ZZ$1, 0))</f>
        <v/>
      </c>
      <c r="B772">
        <f>INDEX(resultados!$A$2:$ZZ$3036, 766, MATCH($B$2, resultados!$A$1:$ZZ$1, 0))</f>
        <v/>
      </c>
      <c r="C772">
        <f>INDEX(resultados!$A$2:$ZZ$3036, 766, MATCH($B$3, resultados!$A$1:$ZZ$1, 0))</f>
        <v/>
      </c>
    </row>
    <row r="773">
      <c r="A773">
        <f>INDEX(resultados!$A$2:$ZZ$3036, 767, MATCH($B$1, resultados!$A$1:$ZZ$1, 0))</f>
        <v/>
      </c>
      <c r="B773">
        <f>INDEX(resultados!$A$2:$ZZ$3036, 767, MATCH($B$2, resultados!$A$1:$ZZ$1, 0))</f>
        <v/>
      </c>
      <c r="C773">
        <f>INDEX(resultados!$A$2:$ZZ$3036, 767, MATCH($B$3, resultados!$A$1:$ZZ$1, 0))</f>
        <v/>
      </c>
    </row>
    <row r="774">
      <c r="A774">
        <f>INDEX(resultados!$A$2:$ZZ$3036, 768, MATCH($B$1, resultados!$A$1:$ZZ$1, 0))</f>
        <v/>
      </c>
      <c r="B774">
        <f>INDEX(resultados!$A$2:$ZZ$3036, 768, MATCH($B$2, resultados!$A$1:$ZZ$1, 0))</f>
        <v/>
      </c>
      <c r="C774">
        <f>INDEX(resultados!$A$2:$ZZ$3036, 768, MATCH($B$3, resultados!$A$1:$ZZ$1, 0))</f>
        <v/>
      </c>
    </row>
    <row r="775">
      <c r="A775">
        <f>INDEX(resultados!$A$2:$ZZ$3036, 769, MATCH($B$1, resultados!$A$1:$ZZ$1, 0))</f>
        <v/>
      </c>
      <c r="B775">
        <f>INDEX(resultados!$A$2:$ZZ$3036, 769, MATCH($B$2, resultados!$A$1:$ZZ$1, 0))</f>
        <v/>
      </c>
      <c r="C775">
        <f>INDEX(resultados!$A$2:$ZZ$3036, 769, MATCH($B$3, resultados!$A$1:$ZZ$1, 0))</f>
        <v/>
      </c>
    </row>
    <row r="776">
      <c r="A776">
        <f>INDEX(resultados!$A$2:$ZZ$3036, 770, MATCH($B$1, resultados!$A$1:$ZZ$1, 0))</f>
        <v/>
      </c>
      <c r="B776">
        <f>INDEX(resultados!$A$2:$ZZ$3036, 770, MATCH($B$2, resultados!$A$1:$ZZ$1, 0))</f>
        <v/>
      </c>
      <c r="C776">
        <f>INDEX(resultados!$A$2:$ZZ$3036, 770, MATCH($B$3, resultados!$A$1:$ZZ$1, 0))</f>
        <v/>
      </c>
    </row>
    <row r="777">
      <c r="A777">
        <f>INDEX(resultados!$A$2:$ZZ$3036, 771, MATCH($B$1, resultados!$A$1:$ZZ$1, 0))</f>
        <v/>
      </c>
      <c r="B777">
        <f>INDEX(resultados!$A$2:$ZZ$3036, 771, MATCH($B$2, resultados!$A$1:$ZZ$1, 0))</f>
        <v/>
      </c>
      <c r="C777">
        <f>INDEX(resultados!$A$2:$ZZ$3036, 771, MATCH($B$3, resultados!$A$1:$ZZ$1, 0))</f>
        <v/>
      </c>
    </row>
    <row r="778">
      <c r="A778">
        <f>INDEX(resultados!$A$2:$ZZ$3036, 772, MATCH($B$1, resultados!$A$1:$ZZ$1, 0))</f>
        <v/>
      </c>
      <c r="B778">
        <f>INDEX(resultados!$A$2:$ZZ$3036, 772, MATCH($B$2, resultados!$A$1:$ZZ$1, 0))</f>
        <v/>
      </c>
      <c r="C778">
        <f>INDEX(resultados!$A$2:$ZZ$3036, 772, MATCH($B$3, resultados!$A$1:$ZZ$1, 0))</f>
        <v/>
      </c>
    </row>
    <row r="779">
      <c r="A779">
        <f>INDEX(resultados!$A$2:$ZZ$3036, 773, MATCH($B$1, resultados!$A$1:$ZZ$1, 0))</f>
        <v/>
      </c>
      <c r="B779">
        <f>INDEX(resultados!$A$2:$ZZ$3036, 773, MATCH($B$2, resultados!$A$1:$ZZ$1, 0))</f>
        <v/>
      </c>
      <c r="C779">
        <f>INDEX(resultados!$A$2:$ZZ$3036, 773, MATCH($B$3, resultados!$A$1:$ZZ$1, 0))</f>
        <v/>
      </c>
    </row>
    <row r="780">
      <c r="A780">
        <f>INDEX(resultados!$A$2:$ZZ$3036, 774, MATCH($B$1, resultados!$A$1:$ZZ$1, 0))</f>
        <v/>
      </c>
      <c r="B780">
        <f>INDEX(resultados!$A$2:$ZZ$3036, 774, MATCH($B$2, resultados!$A$1:$ZZ$1, 0))</f>
        <v/>
      </c>
      <c r="C780">
        <f>INDEX(resultados!$A$2:$ZZ$3036, 774, MATCH($B$3, resultados!$A$1:$ZZ$1, 0))</f>
        <v/>
      </c>
    </row>
    <row r="781">
      <c r="A781">
        <f>INDEX(resultados!$A$2:$ZZ$3036, 775, MATCH($B$1, resultados!$A$1:$ZZ$1, 0))</f>
        <v/>
      </c>
      <c r="B781">
        <f>INDEX(resultados!$A$2:$ZZ$3036, 775, MATCH($B$2, resultados!$A$1:$ZZ$1, 0))</f>
        <v/>
      </c>
      <c r="C781">
        <f>INDEX(resultados!$A$2:$ZZ$3036, 775, MATCH($B$3, resultados!$A$1:$ZZ$1, 0))</f>
        <v/>
      </c>
    </row>
    <row r="782">
      <c r="A782">
        <f>INDEX(resultados!$A$2:$ZZ$3036, 776, MATCH($B$1, resultados!$A$1:$ZZ$1, 0))</f>
        <v/>
      </c>
      <c r="B782">
        <f>INDEX(resultados!$A$2:$ZZ$3036, 776, MATCH($B$2, resultados!$A$1:$ZZ$1, 0))</f>
        <v/>
      </c>
      <c r="C782">
        <f>INDEX(resultados!$A$2:$ZZ$3036, 776, MATCH($B$3, resultados!$A$1:$ZZ$1, 0))</f>
        <v/>
      </c>
    </row>
    <row r="783">
      <c r="A783">
        <f>INDEX(resultados!$A$2:$ZZ$3036, 777, MATCH($B$1, resultados!$A$1:$ZZ$1, 0))</f>
        <v/>
      </c>
      <c r="B783">
        <f>INDEX(resultados!$A$2:$ZZ$3036, 777, MATCH($B$2, resultados!$A$1:$ZZ$1, 0))</f>
        <v/>
      </c>
      <c r="C783">
        <f>INDEX(resultados!$A$2:$ZZ$3036, 777, MATCH($B$3, resultados!$A$1:$ZZ$1, 0))</f>
        <v/>
      </c>
    </row>
    <row r="784">
      <c r="A784">
        <f>INDEX(resultados!$A$2:$ZZ$3036, 778, MATCH($B$1, resultados!$A$1:$ZZ$1, 0))</f>
        <v/>
      </c>
      <c r="B784">
        <f>INDEX(resultados!$A$2:$ZZ$3036, 778, MATCH($B$2, resultados!$A$1:$ZZ$1, 0))</f>
        <v/>
      </c>
      <c r="C784">
        <f>INDEX(resultados!$A$2:$ZZ$3036, 778, MATCH($B$3, resultados!$A$1:$ZZ$1, 0))</f>
        <v/>
      </c>
    </row>
    <row r="785">
      <c r="A785">
        <f>INDEX(resultados!$A$2:$ZZ$3036, 779, MATCH($B$1, resultados!$A$1:$ZZ$1, 0))</f>
        <v/>
      </c>
      <c r="B785">
        <f>INDEX(resultados!$A$2:$ZZ$3036, 779, MATCH($B$2, resultados!$A$1:$ZZ$1, 0))</f>
        <v/>
      </c>
      <c r="C785">
        <f>INDEX(resultados!$A$2:$ZZ$3036, 779, MATCH($B$3, resultados!$A$1:$ZZ$1, 0))</f>
        <v/>
      </c>
    </row>
    <row r="786">
      <c r="A786">
        <f>INDEX(resultados!$A$2:$ZZ$3036, 780, MATCH($B$1, resultados!$A$1:$ZZ$1, 0))</f>
        <v/>
      </c>
      <c r="B786">
        <f>INDEX(resultados!$A$2:$ZZ$3036, 780, MATCH($B$2, resultados!$A$1:$ZZ$1, 0))</f>
        <v/>
      </c>
      <c r="C786">
        <f>INDEX(resultados!$A$2:$ZZ$3036, 780, MATCH($B$3, resultados!$A$1:$ZZ$1, 0))</f>
        <v/>
      </c>
    </row>
    <row r="787">
      <c r="A787">
        <f>INDEX(resultados!$A$2:$ZZ$3036, 781, MATCH($B$1, resultados!$A$1:$ZZ$1, 0))</f>
        <v/>
      </c>
      <c r="B787">
        <f>INDEX(resultados!$A$2:$ZZ$3036, 781, MATCH($B$2, resultados!$A$1:$ZZ$1, 0))</f>
        <v/>
      </c>
      <c r="C787">
        <f>INDEX(resultados!$A$2:$ZZ$3036, 781, MATCH($B$3, resultados!$A$1:$ZZ$1, 0))</f>
        <v/>
      </c>
    </row>
    <row r="788">
      <c r="A788">
        <f>INDEX(resultados!$A$2:$ZZ$3036, 782, MATCH($B$1, resultados!$A$1:$ZZ$1, 0))</f>
        <v/>
      </c>
      <c r="B788">
        <f>INDEX(resultados!$A$2:$ZZ$3036, 782, MATCH($B$2, resultados!$A$1:$ZZ$1, 0))</f>
        <v/>
      </c>
      <c r="C788">
        <f>INDEX(resultados!$A$2:$ZZ$3036, 782, MATCH($B$3, resultados!$A$1:$ZZ$1, 0))</f>
        <v/>
      </c>
    </row>
    <row r="789">
      <c r="A789">
        <f>INDEX(resultados!$A$2:$ZZ$3036, 783, MATCH($B$1, resultados!$A$1:$ZZ$1, 0))</f>
        <v/>
      </c>
      <c r="B789">
        <f>INDEX(resultados!$A$2:$ZZ$3036, 783, MATCH($B$2, resultados!$A$1:$ZZ$1, 0))</f>
        <v/>
      </c>
      <c r="C789">
        <f>INDEX(resultados!$A$2:$ZZ$3036, 783, MATCH($B$3, resultados!$A$1:$ZZ$1, 0))</f>
        <v/>
      </c>
    </row>
    <row r="790">
      <c r="A790">
        <f>INDEX(resultados!$A$2:$ZZ$3036, 784, MATCH($B$1, resultados!$A$1:$ZZ$1, 0))</f>
        <v/>
      </c>
      <c r="B790">
        <f>INDEX(resultados!$A$2:$ZZ$3036, 784, MATCH($B$2, resultados!$A$1:$ZZ$1, 0))</f>
        <v/>
      </c>
      <c r="C790">
        <f>INDEX(resultados!$A$2:$ZZ$3036, 784, MATCH($B$3, resultados!$A$1:$ZZ$1, 0))</f>
        <v/>
      </c>
    </row>
    <row r="791">
      <c r="A791">
        <f>INDEX(resultados!$A$2:$ZZ$3036, 785, MATCH($B$1, resultados!$A$1:$ZZ$1, 0))</f>
        <v/>
      </c>
      <c r="B791">
        <f>INDEX(resultados!$A$2:$ZZ$3036, 785, MATCH($B$2, resultados!$A$1:$ZZ$1, 0))</f>
        <v/>
      </c>
      <c r="C791">
        <f>INDEX(resultados!$A$2:$ZZ$3036, 785, MATCH($B$3, resultados!$A$1:$ZZ$1, 0))</f>
        <v/>
      </c>
    </row>
    <row r="792">
      <c r="A792">
        <f>INDEX(resultados!$A$2:$ZZ$3036, 786, MATCH($B$1, resultados!$A$1:$ZZ$1, 0))</f>
        <v/>
      </c>
      <c r="B792">
        <f>INDEX(resultados!$A$2:$ZZ$3036, 786, MATCH($B$2, resultados!$A$1:$ZZ$1, 0))</f>
        <v/>
      </c>
      <c r="C792">
        <f>INDEX(resultados!$A$2:$ZZ$3036, 786, MATCH($B$3, resultados!$A$1:$ZZ$1, 0))</f>
        <v/>
      </c>
    </row>
    <row r="793">
      <c r="A793">
        <f>INDEX(resultados!$A$2:$ZZ$3036, 787, MATCH($B$1, resultados!$A$1:$ZZ$1, 0))</f>
        <v/>
      </c>
      <c r="B793">
        <f>INDEX(resultados!$A$2:$ZZ$3036, 787, MATCH($B$2, resultados!$A$1:$ZZ$1, 0))</f>
        <v/>
      </c>
      <c r="C793">
        <f>INDEX(resultados!$A$2:$ZZ$3036, 787, MATCH($B$3, resultados!$A$1:$ZZ$1, 0))</f>
        <v/>
      </c>
    </row>
    <row r="794">
      <c r="A794">
        <f>INDEX(resultados!$A$2:$ZZ$3036, 788, MATCH($B$1, resultados!$A$1:$ZZ$1, 0))</f>
        <v/>
      </c>
      <c r="B794">
        <f>INDEX(resultados!$A$2:$ZZ$3036, 788, MATCH($B$2, resultados!$A$1:$ZZ$1, 0))</f>
        <v/>
      </c>
      <c r="C794">
        <f>INDEX(resultados!$A$2:$ZZ$3036, 788, MATCH($B$3, resultados!$A$1:$ZZ$1, 0))</f>
        <v/>
      </c>
    </row>
    <row r="795">
      <c r="A795">
        <f>INDEX(resultados!$A$2:$ZZ$3036, 789, MATCH($B$1, resultados!$A$1:$ZZ$1, 0))</f>
        <v/>
      </c>
      <c r="B795">
        <f>INDEX(resultados!$A$2:$ZZ$3036, 789, MATCH($B$2, resultados!$A$1:$ZZ$1, 0))</f>
        <v/>
      </c>
      <c r="C795">
        <f>INDEX(resultados!$A$2:$ZZ$3036, 789, MATCH($B$3, resultados!$A$1:$ZZ$1, 0))</f>
        <v/>
      </c>
    </row>
    <row r="796">
      <c r="A796">
        <f>INDEX(resultados!$A$2:$ZZ$3036, 790, MATCH($B$1, resultados!$A$1:$ZZ$1, 0))</f>
        <v/>
      </c>
      <c r="B796">
        <f>INDEX(resultados!$A$2:$ZZ$3036, 790, MATCH($B$2, resultados!$A$1:$ZZ$1, 0))</f>
        <v/>
      </c>
      <c r="C796">
        <f>INDEX(resultados!$A$2:$ZZ$3036, 790, MATCH($B$3, resultados!$A$1:$ZZ$1, 0))</f>
        <v/>
      </c>
    </row>
    <row r="797">
      <c r="A797">
        <f>INDEX(resultados!$A$2:$ZZ$3036, 791, MATCH($B$1, resultados!$A$1:$ZZ$1, 0))</f>
        <v/>
      </c>
      <c r="B797">
        <f>INDEX(resultados!$A$2:$ZZ$3036, 791, MATCH($B$2, resultados!$A$1:$ZZ$1, 0))</f>
        <v/>
      </c>
      <c r="C797">
        <f>INDEX(resultados!$A$2:$ZZ$3036, 791, MATCH($B$3, resultados!$A$1:$ZZ$1, 0))</f>
        <v/>
      </c>
    </row>
    <row r="798">
      <c r="A798">
        <f>INDEX(resultados!$A$2:$ZZ$3036, 792, MATCH($B$1, resultados!$A$1:$ZZ$1, 0))</f>
        <v/>
      </c>
      <c r="B798">
        <f>INDEX(resultados!$A$2:$ZZ$3036, 792, MATCH($B$2, resultados!$A$1:$ZZ$1, 0))</f>
        <v/>
      </c>
      <c r="C798">
        <f>INDEX(resultados!$A$2:$ZZ$3036, 792, MATCH($B$3, resultados!$A$1:$ZZ$1, 0))</f>
        <v/>
      </c>
    </row>
    <row r="799">
      <c r="A799">
        <f>INDEX(resultados!$A$2:$ZZ$3036, 793, MATCH($B$1, resultados!$A$1:$ZZ$1, 0))</f>
        <v/>
      </c>
      <c r="B799">
        <f>INDEX(resultados!$A$2:$ZZ$3036, 793, MATCH($B$2, resultados!$A$1:$ZZ$1, 0))</f>
        <v/>
      </c>
      <c r="C799">
        <f>INDEX(resultados!$A$2:$ZZ$3036, 793, MATCH($B$3, resultados!$A$1:$ZZ$1, 0))</f>
        <v/>
      </c>
    </row>
    <row r="800">
      <c r="A800">
        <f>INDEX(resultados!$A$2:$ZZ$3036, 794, MATCH($B$1, resultados!$A$1:$ZZ$1, 0))</f>
        <v/>
      </c>
      <c r="B800">
        <f>INDEX(resultados!$A$2:$ZZ$3036, 794, MATCH($B$2, resultados!$A$1:$ZZ$1, 0))</f>
        <v/>
      </c>
      <c r="C800">
        <f>INDEX(resultados!$A$2:$ZZ$3036, 794, MATCH($B$3, resultados!$A$1:$ZZ$1, 0))</f>
        <v/>
      </c>
    </row>
    <row r="801">
      <c r="A801">
        <f>INDEX(resultados!$A$2:$ZZ$3036, 795, MATCH($B$1, resultados!$A$1:$ZZ$1, 0))</f>
        <v/>
      </c>
      <c r="B801">
        <f>INDEX(resultados!$A$2:$ZZ$3036, 795, MATCH($B$2, resultados!$A$1:$ZZ$1, 0))</f>
        <v/>
      </c>
      <c r="C801">
        <f>INDEX(resultados!$A$2:$ZZ$3036, 795, MATCH($B$3, resultados!$A$1:$ZZ$1, 0))</f>
        <v/>
      </c>
    </row>
    <row r="802">
      <c r="A802">
        <f>INDEX(resultados!$A$2:$ZZ$3036, 796, MATCH($B$1, resultados!$A$1:$ZZ$1, 0))</f>
        <v/>
      </c>
      <c r="B802">
        <f>INDEX(resultados!$A$2:$ZZ$3036, 796, MATCH($B$2, resultados!$A$1:$ZZ$1, 0))</f>
        <v/>
      </c>
      <c r="C802">
        <f>INDEX(resultados!$A$2:$ZZ$3036, 796, MATCH($B$3, resultados!$A$1:$ZZ$1, 0))</f>
        <v/>
      </c>
    </row>
    <row r="803">
      <c r="A803">
        <f>INDEX(resultados!$A$2:$ZZ$3036, 797, MATCH($B$1, resultados!$A$1:$ZZ$1, 0))</f>
        <v/>
      </c>
      <c r="B803">
        <f>INDEX(resultados!$A$2:$ZZ$3036, 797, MATCH($B$2, resultados!$A$1:$ZZ$1, 0))</f>
        <v/>
      </c>
      <c r="C803">
        <f>INDEX(resultados!$A$2:$ZZ$3036, 797, MATCH($B$3, resultados!$A$1:$ZZ$1, 0))</f>
        <v/>
      </c>
    </row>
    <row r="804">
      <c r="A804">
        <f>INDEX(resultados!$A$2:$ZZ$3036, 798, MATCH($B$1, resultados!$A$1:$ZZ$1, 0))</f>
        <v/>
      </c>
      <c r="B804">
        <f>INDEX(resultados!$A$2:$ZZ$3036, 798, MATCH($B$2, resultados!$A$1:$ZZ$1, 0))</f>
        <v/>
      </c>
      <c r="C804">
        <f>INDEX(resultados!$A$2:$ZZ$3036, 798, MATCH($B$3, resultados!$A$1:$ZZ$1, 0))</f>
        <v/>
      </c>
    </row>
    <row r="805">
      <c r="A805">
        <f>INDEX(resultados!$A$2:$ZZ$3036, 799, MATCH($B$1, resultados!$A$1:$ZZ$1, 0))</f>
        <v/>
      </c>
      <c r="B805">
        <f>INDEX(resultados!$A$2:$ZZ$3036, 799, MATCH($B$2, resultados!$A$1:$ZZ$1, 0))</f>
        <v/>
      </c>
      <c r="C805">
        <f>INDEX(resultados!$A$2:$ZZ$3036, 799, MATCH($B$3, resultados!$A$1:$ZZ$1, 0))</f>
        <v/>
      </c>
    </row>
    <row r="806">
      <c r="A806">
        <f>INDEX(resultados!$A$2:$ZZ$3036, 800, MATCH($B$1, resultados!$A$1:$ZZ$1, 0))</f>
        <v/>
      </c>
      <c r="B806">
        <f>INDEX(resultados!$A$2:$ZZ$3036, 800, MATCH($B$2, resultados!$A$1:$ZZ$1, 0))</f>
        <v/>
      </c>
      <c r="C806">
        <f>INDEX(resultados!$A$2:$ZZ$3036, 800, MATCH($B$3, resultados!$A$1:$ZZ$1, 0))</f>
        <v/>
      </c>
    </row>
    <row r="807">
      <c r="A807">
        <f>INDEX(resultados!$A$2:$ZZ$3036, 801, MATCH($B$1, resultados!$A$1:$ZZ$1, 0))</f>
        <v/>
      </c>
      <c r="B807">
        <f>INDEX(resultados!$A$2:$ZZ$3036, 801, MATCH($B$2, resultados!$A$1:$ZZ$1, 0))</f>
        <v/>
      </c>
      <c r="C807">
        <f>INDEX(resultados!$A$2:$ZZ$3036, 801, MATCH($B$3, resultados!$A$1:$ZZ$1, 0))</f>
        <v/>
      </c>
    </row>
    <row r="808">
      <c r="A808">
        <f>INDEX(resultados!$A$2:$ZZ$3036, 802, MATCH($B$1, resultados!$A$1:$ZZ$1, 0))</f>
        <v/>
      </c>
      <c r="B808">
        <f>INDEX(resultados!$A$2:$ZZ$3036, 802, MATCH($B$2, resultados!$A$1:$ZZ$1, 0))</f>
        <v/>
      </c>
      <c r="C808">
        <f>INDEX(resultados!$A$2:$ZZ$3036, 802, MATCH($B$3, resultados!$A$1:$ZZ$1, 0))</f>
        <v/>
      </c>
    </row>
    <row r="809">
      <c r="A809">
        <f>INDEX(resultados!$A$2:$ZZ$3036, 803, MATCH($B$1, resultados!$A$1:$ZZ$1, 0))</f>
        <v/>
      </c>
      <c r="B809">
        <f>INDEX(resultados!$A$2:$ZZ$3036, 803, MATCH($B$2, resultados!$A$1:$ZZ$1, 0))</f>
        <v/>
      </c>
      <c r="C809">
        <f>INDEX(resultados!$A$2:$ZZ$3036, 803, MATCH($B$3, resultados!$A$1:$ZZ$1, 0))</f>
        <v/>
      </c>
    </row>
    <row r="810">
      <c r="A810">
        <f>INDEX(resultados!$A$2:$ZZ$3036, 804, MATCH($B$1, resultados!$A$1:$ZZ$1, 0))</f>
        <v/>
      </c>
      <c r="B810">
        <f>INDEX(resultados!$A$2:$ZZ$3036, 804, MATCH($B$2, resultados!$A$1:$ZZ$1, 0))</f>
        <v/>
      </c>
      <c r="C810">
        <f>INDEX(resultados!$A$2:$ZZ$3036, 804, MATCH($B$3, resultados!$A$1:$ZZ$1, 0))</f>
        <v/>
      </c>
    </row>
    <row r="811">
      <c r="A811">
        <f>INDEX(resultados!$A$2:$ZZ$3036, 805, MATCH($B$1, resultados!$A$1:$ZZ$1, 0))</f>
        <v/>
      </c>
      <c r="B811">
        <f>INDEX(resultados!$A$2:$ZZ$3036, 805, MATCH($B$2, resultados!$A$1:$ZZ$1, 0))</f>
        <v/>
      </c>
      <c r="C811">
        <f>INDEX(resultados!$A$2:$ZZ$3036, 805, MATCH($B$3, resultados!$A$1:$ZZ$1, 0))</f>
        <v/>
      </c>
    </row>
    <row r="812">
      <c r="A812">
        <f>INDEX(resultados!$A$2:$ZZ$3036, 806, MATCH($B$1, resultados!$A$1:$ZZ$1, 0))</f>
        <v/>
      </c>
      <c r="B812">
        <f>INDEX(resultados!$A$2:$ZZ$3036, 806, MATCH($B$2, resultados!$A$1:$ZZ$1, 0))</f>
        <v/>
      </c>
      <c r="C812">
        <f>INDEX(resultados!$A$2:$ZZ$3036, 806, MATCH($B$3, resultados!$A$1:$ZZ$1, 0))</f>
        <v/>
      </c>
    </row>
    <row r="813">
      <c r="A813">
        <f>INDEX(resultados!$A$2:$ZZ$3036, 807, MATCH($B$1, resultados!$A$1:$ZZ$1, 0))</f>
        <v/>
      </c>
      <c r="B813">
        <f>INDEX(resultados!$A$2:$ZZ$3036, 807, MATCH($B$2, resultados!$A$1:$ZZ$1, 0))</f>
        <v/>
      </c>
      <c r="C813">
        <f>INDEX(resultados!$A$2:$ZZ$3036, 807, MATCH($B$3, resultados!$A$1:$ZZ$1, 0))</f>
        <v/>
      </c>
    </row>
    <row r="814">
      <c r="A814">
        <f>INDEX(resultados!$A$2:$ZZ$3036, 808, MATCH($B$1, resultados!$A$1:$ZZ$1, 0))</f>
        <v/>
      </c>
      <c r="B814">
        <f>INDEX(resultados!$A$2:$ZZ$3036, 808, MATCH($B$2, resultados!$A$1:$ZZ$1, 0))</f>
        <v/>
      </c>
      <c r="C814">
        <f>INDEX(resultados!$A$2:$ZZ$3036, 808, MATCH($B$3, resultados!$A$1:$ZZ$1, 0))</f>
        <v/>
      </c>
    </row>
    <row r="815">
      <c r="A815">
        <f>INDEX(resultados!$A$2:$ZZ$3036, 809, MATCH($B$1, resultados!$A$1:$ZZ$1, 0))</f>
        <v/>
      </c>
      <c r="B815">
        <f>INDEX(resultados!$A$2:$ZZ$3036, 809, MATCH($B$2, resultados!$A$1:$ZZ$1, 0))</f>
        <v/>
      </c>
      <c r="C815">
        <f>INDEX(resultados!$A$2:$ZZ$3036, 809, MATCH($B$3, resultados!$A$1:$ZZ$1, 0))</f>
        <v/>
      </c>
    </row>
    <row r="816">
      <c r="A816">
        <f>INDEX(resultados!$A$2:$ZZ$3036, 810, MATCH($B$1, resultados!$A$1:$ZZ$1, 0))</f>
        <v/>
      </c>
      <c r="B816">
        <f>INDEX(resultados!$A$2:$ZZ$3036, 810, MATCH($B$2, resultados!$A$1:$ZZ$1, 0))</f>
        <v/>
      </c>
      <c r="C816">
        <f>INDEX(resultados!$A$2:$ZZ$3036, 810, MATCH($B$3, resultados!$A$1:$ZZ$1, 0))</f>
        <v/>
      </c>
    </row>
    <row r="817">
      <c r="A817">
        <f>INDEX(resultados!$A$2:$ZZ$3036, 811, MATCH($B$1, resultados!$A$1:$ZZ$1, 0))</f>
        <v/>
      </c>
      <c r="B817">
        <f>INDEX(resultados!$A$2:$ZZ$3036, 811, MATCH($B$2, resultados!$A$1:$ZZ$1, 0))</f>
        <v/>
      </c>
      <c r="C817">
        <f>INDEX(resultados!$A$2:$ZZ$3036, 811, MATCH($B$3, resultados!$A$1:$ZZ$1, 0))</f>
        <v/>
      </c>
    </row>
    <row r="818">
      <c r="A818">
        <f>INDEX(resultados!$A$2:$ZZ$3036, 812, MATCH($B$1, resultados!$A$1:$ZZ$1, 0))</f>
        <v/>
      </c>
      <c r="B818">
        <f>INDEX(resultados!$A$2:$ZZ$3036, 812, MATCH($B$2, resultados!$A$1:$ZZ$1, 0))</f>
        <v/>
      </c>
      <c r="C818">
        <f>INDEX(resultados!$A$2:$ZZ$3036, 812, MATCH($B$3, resultados!$A$1:$ZZ$1, 0))</f>
        <v/>
      </c>
    </row>
    <row r="819">
      <c r="A819">
        <f>INDEX(resultados!$A$2:$ZZ$3036, 813, MATCH($B$1, resultados!$A$1:$ZZ$1, 0))</f>
        <v/>
      </c>
      <c r="B819">
        <f>INDEX(resultados!$A$2:$ZZ$3036, 813, MATCH($B$2, resultados!$A$1:$ZZ$1, 0))</f>
        <v/>
      </c>
      <c r="C819">
        <f>INDEX(resultados!$A$2:$ZZ$3036, 813, MATCH($B$3, resultados!$A$1:$ZZ$1, 0))</f>
        <v/>
      </c>
    </row>
    <row r="820">
      <c r="A820">
        <f>INDEX(resultados!$A$2:$ZZ$3036, 814, MATCH($B$1, resultados!$A$1:$ZZ$1, 0))</f>
        <v/>
      </c>
      <c r="B820">
        <f>INDEX(resultados!$A$2:$ZZ$3036, 814, MATCH($B$2, resultados!$A$1:$ZZ$1, 0))</f>
        <v/>
      </c>
      <c r="C820">
        <f>INDEX(resultados!$A$2:$ZZ$3036, 814, MATCH($B$3, resultados!$A$1:$ZZ$1, 0))</f>
        <v/>
      </c>
    </row>
    <row r="821">
      <c r="A821">
        <f>INDEX(resultados!$A$2:$ZZ$3036, 815, MATCH($B$1, resultados!$A$1:$ZZ$1, 0))</f>
        <v/>
      </c>
      <c r="B821">
        <f>INDEX(resultados!$A$2:$ZZ$3036, 815, MATCH($B$2, resultados!$A$1:$ZZ$1, 0))</f>
        <v/>
      </c>
      <c r="C821">
        <f>INDEX(resultados!$A$2:$ZZ$3036, 815, MATCH($B$3, resultados!$A$1:$ZZ$1, 0))</f>
        <v/>
      </c>
    </row>
    <row r="822">
      <c r="A822">
        <f>INDEX(resultados!$A$2:$ZZ$3036, 816, MATCH($B$1, resultados!$A$1:$ZZ$1, 0))</f>
        <v/>
      </c>
      <c r="B822">
        <f>INDEX(resultados!$A$2:$ZZ$3036, 816, MATCH($B$2, resultados!$A$1:$ZZ$1, 0))</f>
        <v/>
      </c>
      <c r="C822">
        <f>INDEX(resultados!$A$2:$ZZ$3036, 816, MATCH($B$3, resultados!$A$1:$ZZ$1, 0))</f>
        <v/>
      </c>
    </row>
    <row r="823">
      <c r="A823">
        <f>INDEX(resultados!$A$2:$ZZ$3036, 817, MATCH($B$1, resultados!$A$1:$ZZ$1, 0))</f>
        <v/>
      </c>
      <c r="B823">
        <f>INDEX(resultados!$A$2:$ZZ$3036, 817, MATCH($B$2, resultados!$A$1:$ZZ$1, 0))</f>
        <v/>
      </c>
      <c r="C823">
        <f>INDEX(resultados!$A$2:$ZZ$3036, 817, MATCH($B$3, resultados!$A$1:$ZZ$1, 0))</f>
        <v/>
      </c>
    </row>
    <row r="824">
      <c r="A824">
        <f>INDEX(resultados!$A$2:$ZZ$3036, 818, MATCH($B$1, resultados!$A$1:$ZZ$1, 0))</f>
        <v/>
      </c>
      <c r="B824">
        <f>INDEX(resultados!$A$2:$ZZ$3036, 818, MATCH($B$2, resultados!$A$1:$ZZ$1, 0))</f>
        <v/>
      </c>
      <c r="C824">
        <f>INDEX(resultados!$A$2:$ZZ$3036, 818, MATCH($B$3, resultados!$A$1:$ZZ$1, 0))</f>
        <v/>
      </c>
    </row>
    <row r="825">
      <c r="A825">
        <f>INDEX(resultados!$A$2:$ZZ$3036, 819, MATCH($B$1, resultados!$A$1:$ZZ$1, 0))</f>
        <v/>
      </c>
      <c r="B825">
        <f>INDEX(resultados!$A$2:$ZZ$3036, 819, MATCH($B$2, resultados!$A$1:$ZZ$1, 0))</f>
        <v/>
      </c>
      <c r="C825">
        <f>INDEX(resultados!$A$2:$ZZ$3036, 819, MATCH($B$3, resultados!$A$1:$ZZ$1, 0))</f>
        <v/>
      </c>
    </row>
    <row r="826">
      <c r="A826">
        <f>INDEX(resultados!$A$2:$ZZ$3036, 820, MATCH($B$1, resultados!$A$1:$ZZ$1, 0))</f>
        <v/>
      </c>
      <c r="B826">
        <f>INDEX(resultados!$A$2:$ZZ$3036, 820, MATCH($B$2, resultados!$A$1:$ZZ$1, 0))</f>
        <v/>
      </c>
      <c r="C826">
        <f>INDEX(resultados!$A$2:$ZZ$3036, 820, MATCH($B$3, resultados!$A$1:$ZZ$1, 0))</f>
        <v/>
      </c>
    </row>
    <row r="827">
      <c r="A827">
        <f>INDEX(resultados!$A$2:$ZZ$3036, 821, MATCH($B$1, resultados!$A$1:$ZZ$1, 0))</f>
        <v/>
      </c>
      <c r="B827">
        <f>INDEX(resultados!$A$2:$ZZ$3036, 821, MATCH($B$2, resultados!$A$1:$ZZ$1, 0))</f>
        <v/>
      </c>
      <c r="C827">
        <f>INDEX(resultados!$A$2:$ZZ$3036, 821, MATCH($B$3, resultados!$A$1:$ZZ$1, 0))</f>
        <v/>
      </c>
    </row>
    <row r="828">
      <c r="A828">
        <f>INDEX(resultados!$A$2:$ZZ$3036, 822, MATCH($B$1, resultados!$A$1:$ZZ$1, 0))</f>
        <v/>
      </c>
      <c r="B828">
        <f>INDEX(resultados!$A$2:$ZZ$3036, 822, MATCH($B$2, resultados!$A$1:$ZZ$1, 0))</f>
        <v/>
      </c>
      <c r="C828">
        <f>INDEX(resultados!$A$2:$ZZ$3036, 822, MATCH($B$3, resultados!$A$1:$ZZ$1, 0))</f>
        <v/>
      </c>
    </row>
    <row r="829">
      <c r="A829">
        <f>INDEX(resultados!$A$2:$ZZ$3036, 823, MATCH($B$1, resultados!$A$1:$ZZ$1, 0))</f>
        <v/>
      </c>
      <c r="B829">
        <f>INDEX(resultados!$A$2:$ZZ$3036, 823, MATCH($B$2, resultados!$A$1:$ZZ$1, 0))</f>
        <v/>
      </c>
      <c r="C829">
        <f>INDEX(resultados!$A$2:$ZZ$3036, 823, MATCH($B$3, resultados!$A$1:$ZZ$1, 0))</f>
        <v/>
      </c>
    </row>
    <row r="830">
      <c r="A830">
        <f>INDEX(resultados!$A$2:$ZZ$3036, 824, MATCH($B$1, resultados!$A$1:$ZZ$1, 0))</f>
        <v/>
      </c>
      <c r="B830">
        <f>INDEX(resultados!$A$2:$ZZ$3036, 824, MATCH($B$2, resultados!$A$1:$ZZ$1, 0))</f>
        <v/>
      </c>
      <c r="C830">
        <f>INDEX(resultados!$A$2:$ZZ$3036, 824, MATCH($B$3, resultados!$A$1:$ZZ$1, 0))</f>
        <v/>
      </c>
    </row>
    <row r="831">
      <c r="A831">
        <f>INDEX(resultados!$A$2:$ZZ$3036, 825, MATCH($B$1, resultados!$A$1:$ZZ$1, 0))</f>
        <v/>
      </c>
      <c r="B831">
        <f>INDEX(resultados!$A$2:$ZZ$3036, 825, MATCH($B$2, resultados!$A$1:$ZZ$1, 0))</f>
        <v/>
      </c>
      <c r="C831">
        <f>INDEX(resultados!$A$2:$ZZ$3036, 825, MATCH($B$3, resultados!$A$1:$ZZ$1, 0))</f>
        <v/>
      </c>
    </row>
    <row r="832">
      <c r="A832">
        <f>INDEX(resultados!$A$2:$ZZ$3036, 826, MATCH($B$1, resultados!$A$1:$ZZ$1, 0))</f>
        <v/>
      </c>
      <c r="B832">
        <f>INDEX(resultados!$A$2:$ZZ$3036, 826, MATCH($B$2, resultados!$A$1:$ZZ$1, 0))</f>
        <v/>
      </c>
      <c r="C832">
        <f>INDEX(resultados!$A$2:$ZZ$3036, 826, MATCH($B$3, resultados!$A$1:$ZZ$1, 0))</f>
        <v/>
      </c>
    </row>
    <row r="833">
      <c r="A833">
        <f>INDEX(resultados!$A$2:$ZZ$3036, 827, MATCH($B$1, resultados!$A$1:$ZZ$1, 0))</f>
        <v/>
      </c>
      <c r="B833">
        <f>INDEX(resultados!$A$2:$ZZ$3036, 827, MATCH($B$2, resultados!$A$1:$ZZ$1, 0))</f>
        <v/>
      </c>
      <c r="C833">
        <f>INDEX(resultados!$A$2:$ZZ$3036, 827, MATCH($B$3, resultados!$A$1:$ZZ$1, 0))</f>
        <v/>
      </c>
    </row>
    <row r="834">
      <c r="A834">
        <f>INDEX(resultados!$A$2:$ZZ$3036, 828, MATCH($B$1, resultados!$A$1:$ZZ$1, 0))</f>
        <v/>
      </c>
      <c r="B834">
        <f>INDEX(resultados!$A$2:$ZZ$3036, 828, MATCH($B$2, resultados!$A$1:$ZZ$1, 0))</f>
        <v/>
      </c>
      <c r="C834">
        <f>INDEX(resultados!$A$2:$ZZ$3036, 828, MATCH($B$3, resultados!$A$1:$ZZ$1, 0))</f>
        <v/>
      </c>
    </row>
    <row r="835">
      <c r="A835">
        <f>INDEX(resultados!$A$2:$ZZ$3036, 829, MATCH($B$1, resultados!$A$1:$ZZ$1, 0))</f>
        <v/>
      </c>
      <c r="B835">
        <f>INDEX(resultados!$A$2:$ZZ$3036, 829, MATCH($B$2, resultados!$A$1:$ZZ$1, 0))</f>
        <v/>
      </c>
      <c r="C835">
        <f>INDEX(resultados!$A$2:$ZZ$3036, 829, MATCH($B$3, resultados!$A$1:$ZZ$1, 0))</f>
        <v/>
      </c>
    </row>
    <row r="836">
      <c r="A836">
        <f>INDEX(resultados!$A$2:$ZZ$3036, 830, MATCH($B$1, resultados!$A$1:$ZZ$1, 0))</f>
        <v/>
      </c>
      <c r="B836">
        <f>INDEX(resultados!$A$2:$ZZ$3036, 830, MATCH($B$2, resultados!$A$1:$ZZ$1, 0))</f>
        <v/>
      </c>
      <c r="C836">
        <f>INDEX(resultados!$A$2:$ZZ$3036, 830, MATCH($B$3, resultados!$A$1:$ZZ$1, 0))</f>
        <v/>
      </c>
    </row>
    <row r="837">
      <c r="A837">
        <f>INDEX(resultados!$A$2:$ZZ$3036, 831, MATCH($B$1, resultados!$A$1:$ZZ$1, 0))</f>
        <v/>
      </c>
      <c r="B837">
        <f>INDEX(resultados!$A$2:$ZZ$3036, 831, MATCH($B$2, resultados!$A$1:$ZZ$1, 0))</f>
        <v/>
      </c>
      <c r="C837">
        <f>INDEX(resultados!$A$2:$ZZ$3036, 831, MATCH($B$3, resultados!$A$1:$ZZ$1, 0))</f>
        <v/>
      </c>
    </row>
    <row r="838">
      <c r="A838">
        <f>INDEX(resultados!$A$2:$ZZ$3036, 832, MATCH($B$1, resultados!$A$1:$ZZ$1, 0))</f>
        <v/>
      </c>
      <c r="B838">
        <f>INDEX(resultados!$A$2:$ZZ$3036, 832, MATCH($B$2, resultados!$A$1:$ZZ$1, 0))</f>
        <v/>
      </c>
      <c r="C838">
        <f>INDEX(resultados!$A$2:$ZZ$3036, 832, MATCH($B$3, resultados!$A$1:$ZZ$1, 0))</f>
        <v/>
      </c>
    </row>
    <row r="839">
      <c r="A839">
        <f>INDEX(resultados!$A$2:$ZZ$3036, 833, MATCH($B$1, resultados!$A$1:$ZZ$1, 0))</f>
        <v/>
      </c>
      <c r="B839">
        <f>INDEX(resultados!$A$2:$ZZ$3036, 833, MATCH($B$2, resultados!$A$1:$ZZ$1, 0))</f>
        <v/>
      </c>
      <c r="C839">
        <f>INDEX(resultados!$A$2:$ZZ$3036, 833, MATCH($B$3, resultados!$A$1:$ZZ$1, 0))</f>
        <v/>
      </c>
    </row>
    <row r="840">
      <c r="A840">
        <f>INDEX(resultados!$A$2:$ZZ$3036, 834, MATCH($B$1, resultados!$A$1:$ZZ$1, 0))</f>
        <v/>
      </c>
      <c r="B840">
        <f>INDEX(resultados!$A$2:$ZZ$3036, 834, MATCH($B$2, resultados!$A$1:$ZZ$1, 0))</f>
        <v/>
      </c>
      <c r="C840">
        <f>INDEX(resultados!$A$2:$ZZ$3036, 834, MATCH($B$3, resultados!$A$1:$ZZ$1, 0))</f>
        <v/>
      </c>
    </row>
    <row r="841">
      <c r="A841">
        <f>INDEX(resultados!$A$2:$ZZ$3036, 835, MATCH($B$1, resultados!$A$1:$ZZ$1, 0))</f>
        <v/>
      </c>
      <c r="B841">
        <f>INDEX(resultados!$A$2:$ZZ$3036, 835, MATCH($B$2, resultados!$A$1:$ZZ$1, 0))</f>
        <v/>
      </c>
      <c r="C841">
        <f>INDEX(resultados!$A$2:$ZZ$3036, 835, MATCH($B$3, resultados!$A$1:$ZZ$1, 0))</f>
        <v/>
      </c>
    </row>
    <row r="842">
      <c r="A842">
        <f>INDEX(resultados!$A$2:$ZZ$3036, 836, MATCH($B$1, resultados!$A$1:$ZZ$1, 0))</f>
        <v/>
      </c>
      <c r="B842">
        <f>INDEX(resultados!$A$2:$ZZ$3036, 836, MATCH($B$2, resultados!$A$1:$ZZ$1, 0))</f>
        <v/>
      </c>
      <c r="C842">
        <f>INDEX(resultados!$A$2:$ZZ$3036, 836, MATCH($B$3, resultados!$A$1:$ZZ$1, 0))</f>
        <v/>
      </c>
    </row>
    <row r="843">
      <c r="A843">
        <f>INDEX(resultados!$A$2:$ZZ$3036, 837, MATCH($B$1, resultados!$A$1:$ZZ$1, 0))</f>
        <v/>
      </c>
      <c r="B843">
        <f>INDEX(resultados!$A$2:$ZZ$3036, 837, MATCH($B$2, resultados!$A$1:$ZZ$1, 0))</f>
        <v/>
      </c>
      <c r="C843">
        <f>INDEX(resultados!$A$2:$ZZ$3036, 837, MATCH($B$3, resultados!$A$1:$ZZ$1, 0))</f>
        <v/>
      </c>
    </row>
    <row r="844">
      <c r="A844">
        <f>INDEX(resultados!$A$2:$ZZ$3036, 838, MATCH($B$1, resultados!$A$1:$ZZ$1, 0))</f>
        <v/>
      </c>
      <c r="B844">
        <f>INDEX(resultados!$A$2:$ZZ$3036, 838, MATCH($B$2, resultados!$A$1:$ZZ$1, 0))</f>
        <v/>
      </c>
      <c r="C844">
        <f>INDEX(resultados!$A$2:$ZZ$3036, 838, MATCH($B$3, resultados!$A$1:$ZZ$1, 0))</f>
        <v/>
      </c>
    </row>
    <row r="845">
      <c r="A845">
        <f>INDEX(resultados!$A$2:$ZZ$3036, 839, MATCH($B$1, resultados!$A$1:$ZZ$1, 0))</f>
        <v/>
      </c>
      <c r="B845">
        <f>INDEX(resultados!$A$2:$ZZ$3036, 839, MATCH($B$2, resultados!$A$1:$ZZ$1, 0))</f>
        <v/>
      </c>
      <c r="C845">
        <f>INDEX(resultados!$A$2:$ZZ$3036, 839, MATCH($B$3, resultados!$A$1:$ZZ$1, 0))</f>
        <v/>
      </c>
    </row>
    <row r="846">
      <c r="A846">
        <f>INDEX(resultados!$A$2:$ZZ$3036, 840, MATCH($B$1, resultados!$A$1:$ZZ$1, 0))</f>
        <v/>
      </c>
      <c r="B846">
        <f>INDEX(resultados!$A$2:$ZZ$3036, 840, MATCH($B$2, resultados!$A$1:$ZZ$1, 0))</f>
        <v/>
      </c>
      <c r="C846">
        <f>INDEX(resultados!$A$2:$ZZ$3036, 840, MATCH($B$3, resultados!$A$1:$ZZ$1, 0))</f>
        <v/>
      </c>
    </row>
    <row r="847">
      <c r="A847">
        <f>INDEX(resultados!$A$2:$ZZ$3036, 841, MATCH($B$1, resultados!$A$1:$ZZ$1, 0))</f>
        <v/>
      </c>
      <c r="B847">
        <f>INDEX(resultados!$A$2:$ZZ$3036, 841, MATCH($B$2, resultados!$A$1:$ZZ$1, 0))</f>
        <v/>
      </c>
      <c r="C847">
        <f>INDEX(resultados!$A$2:$ZZ$3036, 841, MATCH($B$3, resultados!$A$1:$ZZ$1, 0))</f>
        <v/>
      </c>
    </row>
    <row r="848">
      <c r="A848">
        <f>INDEX(resultados!$A$2:$ZZ$3036, 842, MATCH($B$1, resultados!$A$1:$ZZ$1, 0))</f>
        <v/>
      </c>
      <c r="B848">
        <f>INDEX(resultados!$A$2:$ZZ$3036, 842, MATCH($B$2, resultados!$A$1:$ZZ$1, 0))</f>
        <v/>
      </c>
      <c r="C848">
        <f>INDEX(resultados!$A$2:$ZZ$3036, 842, MATCH($B$3, resultados!$A$1:$ZZ$1, 0))</f>
        <v/>
      </c>
    </row>
    <row r="849">
      <c r="A849">
        <f>INDEX(resultados!$A$2:$ZZ$3036, 843, MATCH($B$1, resultados!$A$1:$ZZ$1, 0))</f>
        <v/>
      </c>
      <c r="B849">
        <f>INDEX(resultados!$A$2:$ZZ$3036, 843, MATCH($B$2, resultados!$A$1:$ZZ$1, 0))</f>
        <v/>
      </c>
      <c r="C849">
        <f>INDEX(resultados!$A$2:$ZZ$3036, 843, MATCH($B$3, resultados!$A$1:$ZZ$1, 0))</f>
        <v/>
      </c>
    </row>
    <row r="850">
      <c r="A850">
        <f>INDEX(resultados!$A$2:$ZZ$3036, 844, MATCH($B$1, resultados!$A$1:$ZZ$1, 0))</f>
        <v/>
      </c>
      <c r="B850">
        <f>INDEX(resultados!$A$2:$ZZ$3036, 844, MATCH($B$2, resultados!$A$1:$ZZ$1, 0))</f>
        <v/>
      </c>
      <c r="C850">
        <f>INDEX(resultados!$A$2:$ZZ$3036, 844, MATCH($B$3, resultados!$A$1:$ZZ$1, 0))</f>
        <v/>
      </c>
    </row>
    <row r="851">
      <c r="A851">
        <f>INDEX(resultados!$A$2:$ZZ$3036, 845, MATCH($B$1, resultados!$A$1:$ZZ$1, 0))</f>
        <v/>
      </c>
      <c r="B851">
        <f>INDEX(resultados!$A$2:$ZZ$3036, 845, MATCH($B$2, resultados!$A$1:$ZZ$1, 0))</f>
        <v/>
      </c>
      <c r="C851">
        <f>INDEX(resultados!$A$2:$ZZ$3036, 845, MATCH($B$3, resultados!$A$1:$ZZ$1, 0))</f>
        <v/>
      </c>
    </row>
    <row r="852">
      <c r="A852">
        <f>INDEX(resultados!$A$2:$ZZ$3036, 846, MATCH($B$1, resultados!$A$1:$ZZ$1, 0))</f>
        <v/>
      </c>
      <c r="B852">
        <f>INDEX(resultados!$A$2:$ZZ$3036, 846, MATCH($B$2, resultados!$A$1:$ZZ$1, 0))</f>
        <v/>
      </c>
      <c r="C852">
        <f>INDEX(resultados!$A$2:$ZZ$3036, 846, MATCH($B$3, resultados!$A$1:$ZZ$1, 0))</f>
        <v/>
      </c>
    </row>
    <row r="853">
      <c r="A853">
        <f>INDEX(resultados!$A$2:$ZZ$3036, 847, MATCH($B$1, resultados!$A$1:$ZZ$1, 0))</f>
        <v/>
      </c>
      <c r="B853">
        <f>INDEX(resultados!$A$2:$ZZ$3036, 847, MATCH($B$2, resultados!$A$1:$ZZ$1, 0))</f>
        <v/>
      </c>
      <c r="C853">
        <f>INDEX(resultados!$A$2:$ZZ$3036, 847, MATCH($B$3, resultados!$A$1:$ZZ$1, 0))</f>
        <v/>
      </c>
    </row>
    <row r="854">
      <c r="A854">
        <f>INDEX(resultados!$A$2:$ZZ$3036, 848, MATCH($B$1, resultados!$A$1:$ZZ$1, 0))</f>
        <v/>
      </c>
      <c r="B854">
        <f>INDEX(resultados!$A$2:$ZZ$3036, 848, MATCH($B$2, resultados!$A$1:$ZZ$1, 0))</f>
        <v/>
      </c>
      <c r="C854">
        <f>INDEX(resultados!$A$2:$ZZ$3036, 848, MATCH($B$3, resultados!$A$1:$ZZ$1, 0))</f>
        <v/>
      </c>
    </row>
    <row r="855">
      <c r="A855">
        <f>INDEX(resultados!$A$2:$ZZ$3036, 849, MATCH($B$1, resultados!$A$1:$ZZ$1, 0))</f>
        <v/>
      </c>
      <c r="B855">
        <f>INDEX(resultados!$A$2:$ZZ$3036, 849, MATCH($B$2, resultados!$A$1:$ZZ$1, 0))</f>
        <v/>
      </c>
      <c r="C855">
        <f>INDEX(resultados!$A$2:$ZZ$3036, 849, MATCH($B$3, resultados!$A$1:$ZZ$1, 0))</f>
        <v/>
      </c>
    </row>
    <row r="856">
      <c r="A856">
        <f>INDEX(resultados!$A$2:$ZZ$3036, 850, MATCH($B$1, resultados!$A$1:$ZZ$1, 0))</f>
        <v/>
      </c>
      <c r="B856">
        <f>INDEX(resultados!$A$2:$ZZ$3036, 850, MATCH($B$2, resultados!$A$1:$ZZ$1, 0))</f>
        <v/>
      </c>
      <c r="C856">
        <f>INDEX(resultados!$A$2:$ZZ$3036, 850, MATCH($B$3, resultados!$A$1:$ZZ$1, 0))</f>
        <v/>
      </c>
    </row>
    <row r="857">
      <c r="A857">
        <f>INDEX(resultados!$A$2:$ZZ$3036, 851, MATCH($B$1, resultados!$A$1:$ZZ$1, 0))</f>
        <v/>
      </c>
      <c r="B857">
        <f>INDEX(resultados!$A$2:$ZZ$3036, 851, MATCH($B$2, resultados!$A$1:$ZZ$1, 0))</f>
        <v/>
      </c>
      <c r="C857">
        <f>INDEX(resultados!$A$2:$ZZ$3036, 851, MATCH($B$3, resultados!$A$1:$ZZ$1, 0))</f>
        <v/>
      </c>
    </row>
    <row r="858">
      <c r="A858">
        <f>INDEX(resultados!$A$2:$ZZ$3036, 852, MATCH($B$1, resultados!$A$1:$ZZ$1, 0))</f>
        <v/>
      </c>
      <c r="B858">
        <f>INDEX(resultados!$A$2:$ZZ$3036, 852, MATCH($B$2, resultados!$A$1:$ZZ$1, 0))</f>
        <v/>
      </c>
      <c r="C858">
        <f>INDEX(resultados!$A$2:$ZZ$3036, 852, MATCH($B$3, resultados!$A$1:$ZZ$1, 0))</f>
        <v/>
      </c>
    </row>
    <row r="859">
      <c r="A859">
        <f>INDEX(resultados!$A$2:$ZZ$3036, 853, MATCH($B$1, resultados!$A$1:$ZZ$1, 0))</f>
        <v/>
      </c>
      <c r="B859">
        <f>INDEX(resultados!$A$2:$ZZ$3036, 853, MATCH($B$2, resultados!$A$1:$ZZ$1, 0))</f>
        <v/>
      </c>
      <c r="C859">
        <f>INDEX(resultados!$A$2:$ZZ$3036, 853, MATCH($B$3, resultados!$A$1:$ZZ$1, 0))</f>
        <v/>
      </c>
    </row>
    <row r="860">
      <c r="A860">
        <f>INDEX(resultados!$A$2:$ZZ$3036, 854, MATCH($B$1, resultados!$A$1:$ZZ$1, 0))</f>
        <v/>
      </c>
      <c r="B860">
        <f>INDEX(resultados!$A$2:$ZZ$3036, 854, MATCH($B$2, resultados!$A$1:$ZZ$1, 0))</f>
        <v/>
      </c>
      <c r="C860">
        <f>INDEX(resultados!$A$2:$ZZ$3036, 854, MATCH($B$3, resultados!$A$1:$ZZ$1, 0))</f>
        <v/>
      </c>
    </row>
    <row r="861">
      <c r="A861">
        <f>INDEX(resultados!$A$2:$ZZ$3036, 855, MATCH($B$1, resultados!$A$1:$ZZ$1, 0))</f>
        <v/>
      </c>
      <c r="B861">
        <f>INDEX(resultados!$A$2:$ZZ$3036, 855, MATCH($B$2, resultados!$A$1:$ZZ$1, 0))</f>
        <v/>
      </c>
      <c r="C861">
        <f>INDEX(resultados!$A$2:$ZZ$3036, 855, MATCH($B$3, resultados!$A$1:$ZZ$1, 0))</f>
        <v/>
      </c>
    </row>
    <row r="862">
      <c r="A862">
        <f>INDEX(resultados!$A$2:$ZZ$3036, 856, MATCH($B$1, resultados!$A$1:$ZZ$1, 0))</f>
        <v/>
      </c>
      <c r="B862">
        <f>INDEX(resultados!$A$2:$ZZ$3036, 856, MATCH($B$2, resultados!$A$1:$ZZ$1, 0))</f>
        <v/>
      </c>
      <c r="C862">
        <f>INDEX(resultados!$A$2:$ZZ$3036, 856, MATCH($B$3, resultados!$A$1:$ZZ$1, 0))</f>
        <v/>
      </c>
    </row>
    <row r="863">
      <c r="A863">
        <f>INDEX(resultados!$A$2:$ZZ$3036, 857, MATCH($B$1, resultados!$A$1:$ZZ$1, 0))</f>
        <v/>
      </c>
      <c r="B863">
        <f>INDEX(resultados!$A$2:$ZZ$3036, 857, MATCH($B$2, resultados!$A$1:$ZZ$1, 0))</f>
        <v/>
      </c>
      <c r="C863">
        <f>INDEX(resultados!$A$2:$ZZ$3036, 857, MATCH($B$3, resultados!$A$1:$ZZ$1, 0))</f>
        <v/>
      </c>
    </row>
    <row r="864">
      <c r="A864">
        <f>INDEX(resultados!$A$2:$ZZ$3036, 858, MATCH($B$1, resultados!$A$1:$ZZ$1, 0))</f>
        <v/>
      </c>
      <c r="B864">
        <f>INDEX(resultados!$A$2:$ZZ$3036, 858, MATCH($B$2, resultados!$A$1:$ZZ$1, 0))</f>
        <v/>
      </c>
      <c r="C864">
        <f>INDEX(resultados!$A$2:$ZZ$3036, 858, MATCH($B$3, resultados!$A$1:$ZZ$1, 0))</f>
        <v/>
      </c>
    </row>
    <row r="865">
      <c r="A865">
        <f>INDEX(resultados!$A$2:$ZZ$3036, 859, MATCH($B$1, resultados!$A$1:$ZZ$1, 0))</f>
        <v/>
      </c>
      <c r="B865">
        <f>INDEX(resultados!$A$2:$ZZ$3036, 859, MATCH($B$2, resultados!$A$1:$ZZ$1, 0))</f>
        <v/>
      </c>
      <c r="C865">
        <f>INDEX(resultados!$A$2:$ZZ$3036, 859, MATCH($B$3, resultados!$A$1:$ZZ$1, 0))</f>
        <v/>
      </c>
    </row>
    <row r="866">
      <c r="A866">
        <f>INDEX(resultados!$A$2:$ZZ$3036, 860, MATCH($B$1, resultados!$A$1:$ZZ$1, 0))</f>
        <v/>
      </c>
      <c r="B866">
        <f>INDEX(resultados!$A$2:$ZZ$3036, 860, MATCH($B$2, resultados!$A$1:$ZZ$1, 0))</f>
        <v/>
      </c>
      <c r="C866">
        <f>INDEX(resultados!$A$2:$ZZ$3036, 860, MATCH($B$3, resultados!$A$1:$ZZ$1, 0))</f>
        <v/>
      </c>
    </row>
    <row r="867">
      <c r="A867">
        <f>INDEX(resultados!$A$2:$ZZ$3036, 861, MATCH($B$1, resultados!$A$1:$ZZ$1, 0))</f>
        <v/>
      </c>
      <c r="B867">
        <f>INDEX(resultados!$A$2:$ZZ$3036, 861, MATCH($B$2, resultados!$A$1:$ZZ$1, 0))</f>
        <v/>
      </c>
      <c r="C867">
        <f>INDEX(resultados!$A$2:$ZZ$3036, 861, MATCH($B$3, resultados!$A$1:$ZZ$1, 0))</f>
        <v/>
      </c>
    </row>
    <row r="868">
      <c r="A868">
        <f>INDEX(resultados!$A$2:$ZZ$3036, 862, MATCH($B$1, resultados!$A$1:$ZZ$1, 0))</f>
        <v/>
      </c>
      <c r="B868">
        <f>INDEX(resultados!$A$2:$ZZ$3036, 862, MATCH($B$2, resultados!$A$1:$ZZ$1, 0))</f>
        <v/>
      </c>
      <c r="C868">
        <f>INDEX(resultados!$A$2:$ZZ$3036, 862, MATCH($B$3, resultados!$A$1:$ZZ$1, 0))</f>
        <v/>
      </c>
    </row>
    <row r="869">
      <c r="A869">
        <f>INDEX(resultados!$A$2:$ZZ$3036, 863, MATCH($B$1, resultados!$A$1:$ZZ$1, 0))</f>
        <v/>
      </c>
      <c r="B869">
        <f>INDEX(resultados!$A$2:$ZZ$3036, 863, MATCH($B$2, resultados!$A$1:$ZZ$1, 0))</f>
        <v/>
      </c>
      <c r="C869">
        <f>INDEX(resultados!$A$2:$ZZ$3036, 863, MATCH($B$3, resultados!$A$1:$ZZ$1, 0))</f>
        <v/>
      </c>
    </row>
    <row r="870">
      <c r="A870">
        <f>INDEX(resultados!$A$2:$ZZ$3036, 864, MATCH($B$1, resultados!$A$1:$ZZ$1, 0))</f>
        <v/>
      </c>
      <c r="B870">
        <f>INDEX(resultados!$A$2:$ZZ$3036, 864, MATCH($B$2, resultados!$A$1:$ZZ$1, 0))</f>
        <v/>
      </c>
      <c r="C870">
        <f>INDEX(resultados!$A$2:$ZZ$3036, 864, MATCH($B$3, resultados!$A$1:$ZZ$1, 0))</f>
        <v/>
      </c>
    </row>
    <row r="871">
      <c r="A871">
        <f>INDEX(resultados!$A$2:$ZZ$3036, 865, MATCH($B$1, resultados!$A$1:$ZZ$1, 0))</f>
        <v/>
      </c>
      <c r="B871">
        <f>INDEX(resultados!$A$2:$ZZ$3036, 865, MATCH($B$2, resultados!$A$1:$ZZ$1, 0))</f>
        <v/>
      </c>
      <c r="C871">
        <f>INDEX(resultados!$A$2:$ZZ$3036, 865, MATCH($B$3, resultados!$A$1:$ZZ$1, 0))</f>
        <v/>
      </c>
    </row>
    <row r="872">
      <c r="A872">
        <f>INDEX(resultados!$A$2:$ZZ$3036, 866, MATCH($B$1, resultados!$A$1:$ZZ$1, 0))</f>
        <v/>
      </c>
      <c r="B872">
        <f>INDEX(resultados!$A$2:$ZZ$3036, 866, MATCH($B$2, resultados!$A$1:$ZZ$1, 0))</f>
        <v/>
      </c>
      <c r="C872">
        <f>INDEX(resultados!$A$2:$ZZ$3036, 866, MATCH($B$3, resultados!$A$1:$ZZ$1, 0))</f>
        <v/>
      </c>
    </row>
    <row r="873">
      <c r="A873">
        <f>INDEX(resultados!$A$2:$ZZ$3036, 867, MATCH($B$1, resultados!$A$1:$ZZ$1, 0))</f>
        <v/>
      </c>
      <c r="B873">
        <f>INDEX(resultados!$A$2:$ZZ$3036, 867, MATCH($B$2, resultados!$A$1:$ZZ$1, 0))</f>
        <v/>
      </c>
      <c r="C873">
        <f>INDEX(resultados!$A$2:$ZZ$3036, 867, MATCH($B$3, resultados!$A$1:$ZZ$1, 0))</f>
        <v/>
      </c>
    </row>
    <row r="874">
      <c r="A874">
        <f>INDEX(resultados!$A$2:$ZZ$3036, 868, MATCH($B$1, resultados!$A$1:$ZZ$1, 0))</f>
        <v/>
      </c>
      <c r="B874">
        <f>INDEX(resultados!$A$2:$ZZ$3036, 868, MATCH($B$2, resultados!$A$1:$ZZ$1, 0))</f>
        <v/>
      </c>
      <c r="C874">
        <f>INDEX(resultados!$A$2:$ZZ$3036, 868, MATCH($B$3, resultados!$A$1:$ZZ$1, 0))</f>
        <v/>
      </c>
    </row>
    <row r="875">
      <c r="A875">
        <f>INDEX(resultados!$A$2:$ZZ$3036, 869, MATCH($B$1, resultados!$A$1:$ZZ$1, 0))</f>
        <v/>
      </c>
      <c r="B875">
        <f>INDEX(resultados!$A$2:$ZZ$3036, 869, MATCH($B$2, resultados!$A$1:$ZZ$1, 0))</f>
        <v/>
      </c>
      <c r="C875">
        <f>INDEX(resultados!$A$2:$ZZ$3036, 869, MATCH($B$3, resultados!$A$1:$ZZ$1, 0))</f>
        <v/>
      </c>
    </row>
    <row r="876">
      <c r="A876">
        <f>INDEX(resultados!$A$2:$ZZ$3036, 870, MATCH($B$1, resultados!$A$1:$ZZ$1, 0))</f>
        <v/>
      </c>
      <c r="B876">
        <f>INDEX(resultados!$A$2:$ZZ$3036, 870, MATCH($B$2, resultados!$A$1:$ZZ$1, 0))</f>
        <v/>
      </c>
      <c r="C876">
        <f>INDEX(resultados!$A$2:$ZZ$3036, 870, MATCH($B$3, resultados!$A$1:$ZZ$1, 0))</f>
        <v/>
      </c>
    </row>
    <row r="877">
      <c r="A877">
        <f>INDEX(resultados!$A$2:$ZZ$3036, 871, MATCH($B$1, resultados!$A$1:$ZZ$1, 0))</f>
        <v/>
      </c>
      <c r="B877">
        <f>INDEX(resultados!$A$2:$ZZ$3036, 871, MATCH($B$2, resultados!$A$1:$ZZ$1, 0))</f>
        <v/>
      </c>
      <c r="C877">
        <f>INDEX(resultados!$A$2:$ZZ$3036, 871, MATCH($B$3, resultados!$A$1:$ZZ$1, 0))</f>
        <v/>
      </c>
    </row>
    <row r="878">
      <c r="A878">
        <f>INDEX(resultados!$A$2:$ZZ$3036, 872, MATCH($B$1, resultados!$A$1:$ZZ$1, 0))</f>
        <v/>
      </c>
      <c r="B878">
        <f>INDEX(resultados!$A$2:$ZZ$3036, 872, MATCH($B$2, resultados!$A$1:$ZZ$1, 0))</f>
        <v/>
      </c>
      <c r="C878">
        <f>INDEX(resultados!$A$2:$ZZ$3036, 872, MATCH($B$3, resultados!$A$1:$ZZ$1, 0))</f>
        <v/>
      </c>
    </row>
    <row r="879">
      <c r="A879">
        <f>INDEX(resultados!$A$2:$ZZ$3036, 873, MATCH($B$1, resultados!$A$1:$ZZ$1, 0))</f>
        <v/>
      </c>
      <c r="B879">
        <f>INDEX(resultados!$A$2:$ZZ$3036, 873, MATCH($B$2, resultados!$A$1:$ZZ$1, 0))</f>
        <v/>
      </c>
      <c r="C879">
        <f>INDEX(resultados!$A$2:$ZZ$3036, 873, MATCH($B$3, resultados!$A$1:$ZZ$1, 0))</f>
        <v/>
      </c>
    </row>
    <row r="880">
      <c r="A880">
        <f>INDEX(resultados!$A$2:$ZZ$3036, 874, MATCH($B$1, resultados!$A$1:$ZZ$1, 0))</f>
        <v/>
      </c>
      <c r="B880">
        <f>INDEX(resultados!$A$2:$ZZ$3036, 874, MATCH($B$2, resultados!$A$1:$ZZ$1, 0))</f>
        <v/>
      </c>
      <c r="C880">
        <f>INDEX(resultados!$A$2:$ZZ$3036, 874, MATCH($B$3, resultados!$A$1:$ZZ$1, 0))</f>
        <v/>
      </c>
    </row>
    <row r="881">
      <c r="A881">
        <f>INDEX(resultados!$A$2:$ZZ$3036, 875, MATCH($B$1, resultados!$A$1:$ZZ$1, 0))</f>
        <v/>
      </c>
      <c r="B881">
        <f>INDEX(resultados!$A$2:$ZZ$3036, 875, MATCH($B$2, resultados!$A$1:$ZZ$1, 0))</f>
        <v/>
      </c>
      <c r="C881">
        <f>INDEX(resultados!$A$2:$ZZ$3036, 875, MATCH($B$3, resultados!$A$1:$ZZ$1, 0))</f>
        <v/>
      </c>
    </row>
    <row r="882">
      <c r="A882">
        <f>INDEX(resultados!$A$2:$ZZ$3036, 876, MATCH($B$1, resultados!$A$1:$ZZ$1, 0))</f>
        <v/>
      </c>
      <c r="B882">
        <f>INDEX(resultados!$A$2:$ZZ$3036, 876, MATCH($B$2, resultados!$A$1:$ZZ$1, 0))</f>
        <v/>
      </c>
      <c r="C882">
        <f>INDEX(resultados!$A$2:$ZZ$3036, 876, MATCH($B$3, resultados!$A$1:$ZZ$1, 0))</f>
        <v/>
      </c>
    </row>
    <row r="883">
      <c r="A883">
        <f>INDEX(resultados!$A$2:$ZZ$3036, 877, MATCH($B$1, resultados!$A$1:$ZZ$1, 0))</f>
        <v/>
      </c>
      <c r="B883">
        <f>INDEX(resultados!$A$2:$ZZ$3036, 877, MATCH($B$2, resultados!$A$1:$ZZ$1, 0))</f>
        <v/>
      </c>
      <c r="C883">
        <f>INDEX(resultados!$A$2:$ZZ$3036, 877, MATCH($B$3, resultados!$A$1:$ZZ$1, 0))</f>
        <v/>
      </c>
    </row>
    <row r="884">
      <c r="A884">
        <f>INDEX(resultados!$A$2:$ZZ$3036, 878, MATCH($B$1, resultados!$A$1:$ZZ$1, 0))</f>
        <v/>
      </c>
      <c r="B884">
        <f>INDEX(resultados!$A$2:$ZZ$3036, 878, MATCH($B$2, resultados!$A$1:$ZZ$1, 0))</f>
        <v/>
      </c>
      <c r="C884">
        <f>INDEX(resultados!$A$2:$ZZ$3036, 878, MATCH($B$3, resultados!$A$1:$ZZ$1, 0))</f>
        <v/>
      </c>
    </row>
    <row r="885">
      <c r="A885">
        <f>INDEX(resultados!$A$2:$ZZ$3036, 879, MATCH($B$1, resultados!$A$1:$ZZ$1, 0))</f>
        <v/>
      </c>
      <c r="B885">
        <f>INDEX(resultados!$A$2:$ZZ$3036, 879, MATCH($B$2, resultados!$A$1:$ZZ$1, 0))</f>
        <v/>
      </c>
      <c r="C885">
        <f>INDEX(resultados!$A$2:$ZZ$3036, 879, MATCH($B$3, resultados!$A$1:$ZZ$1, 0))</f>
        <v/>
      </c>
    </row>
    <row r="886">
      <c r="A886">
        <f>INDEX(resultados!$A$2:$ZZ$3036, 880, MATCH($B$1, resultados!$A$1:$ZZ$1, 0))</f>
        <v/>
      </c>
      <c r="B886">
        <f>INDEX(resultados!$A$2:$ZZ$3036, 880, MATCH($B$2, resultados!$A$1:$ZZ$1, 0))</f>
        <v/>
      </c>
      <c r="C886">
        <f>INDEX(resultados!$A$2:$ZZ$3036, 880, MATCH($B$3, resultados!$A$1:$ZZ$1, 0))</f>
        <v/>
      </c>
    </row>
    <row r="887">
      <c r="A887">
        <f>INDEX(resultados!$A$2:$ZZ$3036, 881, MATCH($B$1, resultados!$A$1:$ZZ$1, 0))</f>
        <v/>
      </c>
      <c r="B887">
        <f>INDEX(resultados!$A$2:$ZZ$3036, 881, MATCH($B$2, resultados!$A$1:$ZZ$1, 0))</f>
        <v/>
      </c>
      <c r="C887">
        <f>INDEX(resultados!$A$2:$ZZ$3036, 881, MATCH($B$3, resultados!$A$1:$ZZ$1, 0))</f>
        <v/>
      </c>
    </row>
    <row r="888">
      <c r="A888">
        <f>INDEX(resultados!$A$2:$ZZ$3036, 882, MATCH($B$1, resultados!$A$1:$ZZ$1, 0))</f>
        <v/>
      </c>
      <c r="B888">
        <f>INDEX(resultados!$A$2:$ZZ$3036, 882, MATCH($B$2, resultados!$A$1:$ZZ$1, 0))</f>
        <v/>
      </c>
      <c r="C888">
        <f>INDEX(resultados!$A$2:$ZZ$3036, 882, MATCH($B$3, resultados!$A$1:$ZZ$1, 0))</f>
        <v/>
      </c>
    </row>
    <row r="889">
      <c r="A889">
        <f>INDEX(resultados!$A$2:$ZZ$3036, 883, MATCH($B$1, resultados!$A$1:$ZZ$1, 0))</f>
        <v/>
      </c>
      <c r="B889">
        <f>INDEX(resultados!$A$2:$ZZ$3036, 883, MATCH($B$2, resultados!$A$1:$ZZ$1, 0))</f>
        <v/>
      </c>
      <c r="C889">
        <f>INDEX(resultados!$A$2:$ZZ$3036, 883, MATCH($B$3, resultados!$A$1:$ZZ$1, 0))</f>
        <v/>
      </c>
    </row>
    <row r="890">
      <c r="A890">
        <f>INDEX(resultados!$A$2:$ZZ$3036, 884, MATCH($B$1, resultados!$A$1:$ZZ$1, 0))</f>
        <v/>
      </c>
      <c r="B890">
        <f>INDEX(resultados!$A$2:$ZZ$3036, 884, MATCH($B$2, resultados!$A$1:$ZZ$1, 0))</f>
        <v/>
      </c>
      <c r="C890">
        <f>INDEX(resultados!$A$2:$ZZ$3036, 884, MATCH($B$3, resultados!$A$1:$ZZ$1, 0))</f>
        <v/>
      </c>
    </row>
    <row r="891">
      <c r="A891">
        <f>INDEX(resultados!$A$2:$ZZ$3036, 885, MATCH($B$1, resultados!$A$1:$ZZ$1, 0))</f>
        <v/>
      </c>
      <c r="B891">
        <f>INDEX(resultados!$A$2:$ZZ$3036, 885, MATCH($B$2, resultados!$A$1:$ZZ$1, 0))</f>
        <v/>
      </c>
      <c r="C891">
        <f>INDEX(resultados!$A$2:$ZZ$3036, 885, MATCH($B$3, resultados!$A$1:$ZZ$1, 0))</f>
        <v/>
      </c>
    </row>
    <row r="892">
      <c r="A892">
        <f>INDEX(resultados!$A$2:$ZZ$3036, 886, MATCH($B$1, resultados!$A$1:$ZZ$1, 0))</f>
        <v/>
      </c>
      <c r="B892">
        <f>INDEX(resultados!$A$2:$ZZ$3036, 886, MATCH($B$2, resultados!$A$1:$ZZ$1, 0))</f>
        <v/>
      </c>
      <c r="C892">
        <f>INDEX(resultados!$A$2:$ZZ$3036, 886, MATCH($B$3, resultados!$A$1:$ZZ$1, 0))</f>
        <v/>
      </c>
    </row>
    <row r="893">
      <c r="A893">
        <f>INDEX(resultados!$A$2:$ZZ$3036, 887, MATCH($B$1, resultados!$A$1:$ZZ$1, 0))</f>
        <v/>
      </c>
      <c r="B893">
        <f>INDEX(resultados!$A$2:$ZZ$3036, 887, MATCH($B$2, resultados!$A$1:$ZZ$1, 0))</f>
        <v/>
      </c>
      <c r="C893">
        <f>INDEX(resultados!$A$2:$ZZ$3036, 887, MATCH($B$3, resultados!$A$1:$ZZ$1, 0))</f>
        <v/>
      </c>
    </row>
    <row r="894">
      <c r="A894">
        <f>INDEX(resultados!$A$2:$ZZ$3036, 888, MATCH($B$1, resultados!$A$1:$ZZ$1, 0))</f>
        <v/>
      </c>
      <c r="B894">
        <f>INDEX(resultados!$A$2:$ZZ$3036, 888, MATCH($B$2, resultados!$A$1:$ZZ$1, 0))</f>
        <v/>
      </c>
      <c r="C894">
        <f>INDEX(resultados!$A$2:$ZZ$3036, 888, MATCH($B$3, resultados!$A$1:$ZZ$1, 0))</f>
        <v/>
      </c>
    </row>
    <row r="895">
      <c r="A895">
        <f>INDEX(resultados!$A$2:$ZZ$3036, 889, MATCH($B$1, resultados!$A$1:$ZZ$1, 0))</f>
        <v/>
      </c>
      <c r="B895">
        <f>INDEX(resultados!$A$2:$ZZ$3036, 889, MATCH($B$2, resultados!$A$1:$ZZ$1, 0))</f>
        <v/>
      </c>
      <c r="C895">
        <f>INDEX(resultados!$A$2:$ZZ$3036, 889, MATCH($B$3, resultados!$A$1:$ZZ$1, 0))</f>
        <v/>
      </c>
    </row>
    <row r="896">
      <c r="A896">
        <f>INDEX(resultados!$A$2:$ZZ$3036, 890, MATCH($B$1, resultados!$A$1:$ZZ$1, 0))</f>
        <v/>
      </c>
      <c r="B896">
        <f>INDEX(resultados!$A$2:$ZZ$3036, 890, MATCH($B$2, resultados!$A$1:$ZZ$1, 0))</f>
        <v/>
      </c>
      <c r="C896">
        <f>INDEX(resultados!$A$2:$ZZ$3036, 890, MATCH($B$3, resultados!$A$1:$ZZ$1, 0))</f>
        <v/>
      </c>
    </row>
    <row r="897">
      <c r="A897">
        <f>INDEX(resultados!$A$2:$ZZ$3036, 891, MATCH($B$1, resultados!$A$1:$ZZ$1, 0))</f>
        <v/>
      </c>
      <c r="B897">
        <f>INDEX(resultados!$A$2:$ZZ$3036, 891, MATCH($B$2, resultados!$A$1:$ZZ$1, 0))</f>
        <v/>
      </c>
      <c r="C897">
        <f>INDEX(resultados!$A$2:$ZZ$3036, 891, MATCH($B$3, resultados!$A$1:$ZZ$1, 0))</f>
        <v/>
      </c>
    </row>
    <row r="898">
      <c r="A898">
        <f>INDEX(resultados!$A$2:$ZZ$3036, 892, MATCH($B$1, resultados!$A$1:$ZZ$1, 0))</f>
        <v/>
      </c>
      <c r="B898">
        <f>INDEX(resultados!$A$2:$ZZ$3036, 892, MATCH($B$2, resultados!$A$1:$ZZ$1, 0))</f>
        <v/>
      </c>
      <c r="C898">
        <f>INDEX(resultados!$A$2:$ZZ$3036, 892, MATCH($B$3, resultados!$A$1:$ZZ$1, 0))</f>
        <v/>
      </c>
    </row>
    <row r="899">
      <c r="A899">
        <f>INDEX(resultados!$A$2:$ZZ$3036, 893, MATCH($B$1, resultados!$A$1:$ZZ$1, 0))</f>
        <v/>
      </c>
      <c r="B899">
        <f>INDEX(resultados!$A$2:$ZZ$3036, 893, MATCH($B$2, resultados!$A$1:$ZZ$1, 0))</f>
        <v/>
      </c>
      <c r="C899">
        <f>INDEX(resultados!$A$2:$ZZ$3036, 893, MATCH($B$3, resultados!$A$1:$ZZ$1, 0))</f>
        <v/>
      </c>
    </row>
    <row r="900">
      <c r="A900">
        <f>INDEX(resultados!$A$2:$ZZ$3036, 894, MATCH($B$1, resultados!$A$1:$ZZ$1, 0))</f>
        <v/>
      </c>
      <c r="B900">
        <f>INDEX(resultados!$A$2:$ZZ$3036, 894, MATCH($B$2, resultados!$A$1:$ZZ$1, 0))</f>
        <v/>
      </c>
      <c r="C900">
        <f>INDEX(resultados!$A$2:$ZZ$3036, 894, MATCH($B$3, resultados!$A$1:$ZZ$1, 0))</f>
        <v/>
      </c>
    </row>
    <row r="901">
      <c r="A901">
        <f>INDEX(resultados!$A$2:$ZZ$3036, 895, MATCH($B$1, resultados!$A$1:$ZZ$1, 0))</f>
        <v/>
      </c>
      <c r="B901">
        <f>INDEX(resultados!$A$2:$ZZ$3036, 895, MATCH($B$2, resultados!$A$1:$ZZ$1, 0))</f>
        <v/>
      </c>
      <c r="C901">
        <f>INDEX(resultados!$A$2:$ZZ$3036, 895, MATCH($B$3, resultados!$A$1:$ZZ$1, 0))</f>
        <v/>
      </c>
    </row>
    <row r="902">
      <c r="A902">
        <f>INDEX(resultados!$A$2:$ZZ$3036, 896, MATCH($B$1, resultados!$A$1:$ZZ$1, 0))</f>
        <v/>
      </c>
      <c r="B902">
        <f>INDEX(resultados!$A$2:$ZZ$3036, 896, MATCH($B$2, resultados!$A$1:$ZZ$1, 0))</f>
        <v/>
      </c>
      <c r="C902">
        <f>INDEX(resultados!$A$2:$ZZ$3036, 896, MATCH($B$3, resultados!$A$1:$ZZ$1, 0))</f>
        <v/>
      </c>
    </row>
    <row r="903">
      <c r="A903">
        <f>INDEX(resultados!$A$2:$ZZ$3036, 897, MATCH($B$1, resultados!$A$1:$ZZ$1, 0))</f>
        <v/>
      </c>
      <c r="B903">
        <f>INDEX(resultados!$A$2:$ZZ$3036, 897, MATCH($B$2, resultados!$A$1:$ZZ$1, 0))</f>
        <v/>
      </c>
      <c r="C903">
        <f>INDEX(resultados!$A$2:$ZZ$3036, 897, MATCH($B$3, resultados!$A$1:$ZZ$1, 0))</f>
        <v/>
      </c>
    </row>
    <row r="904">
      <c r="A904">
        <f>INDEX(resultados!$A$2:$ZZ$3036, 898, MATCH($B$1, resultados!$A$1:$ZZ$1, 0))</f>
        <v/>
      </c>
      <c r="B904">
        <f>INDEX(resultados!$A$2:$ZZ$3036, 898, MATCH($B$2, resultados!$A$1:$ZZ$1, 0))</f>
        <v/>
      </c>
      <c r="C904">
        <f>INDEX(resultados!$A$2:$ZZ$3036, 898, MATCH($B$3, resultados!$A$1:$ZZ$1, 0))</f>
        <v/>
      </c>
    </row>
    <row r="905">
      <c r="A905">
        <f>INDEX(resultados!$A$2:$ZZ$3036, 899, MATCH($B$1, resultados!$A$1:$ZZ$1, 0))</f>
        <v/>
      </c>
      <c r="B905">
        <f>INDEX(resultados!$A$2:$ZZ$3036, 899, MATCH($B$2, resultados!$A$1:$ZZ$1, 0))</f>
        <v/>
      </c>
      <c r="C905">
        <f>INDEX(resultados!$A$2:$ZZ$3036, 899, MATCH($B$3, resultados!$A$1:$ZZ$1, 0))</f>
        <v/>
      </c>
    </row>
    <row r="906">
      <c r="A906">
        <f>INDEX(resultados!$A$2:$ZZ$3036, 900, MATCH($B$1, resultados!$A$1:$ZZ$1, 0))</f>
        <v/>
      </c>
      <c r="B906">
        <f>INDEX(resultados!$A$2:$ZZ$3036, 900, MATCH($B$2, resultados!$A$1:$ZZ$1, 0))</f>
        <v/>
      </c>
      <c r="C906">
        <f>INDEX(resultados!$A$2:$ZZ$3036, 900, MATCH($B$3, resultados!$A$1:$ZZ$1, 0))</f>
        <v/>
      </c>
    </row>
    <row r="907">
      <c r="A907">
        <f>INDEX(resultados!$A$2:$ZZ$3036, 901, MATCH($B$1, resultados!$A$1:$ZZ$1, 0))</f>
        <v/>
      </c>
      <c r="B907">
        <f>INDEX(resultados!$A$2:$ZZ$3036, 901, MATCH($B$2, resultados!$A$1:$ZZ$1, 0))</f>
        <v/>
      </c>
      <c r="C907">
        <f>INDEX(resultados!$A$2:$ZZ$3036, 901, MATCH($B$3, resultados!$A$1:$ZZ$1, 0))</f>
        <v/>
      </c>
    </row>
    <row r="908">
      <c r="A908">
        <f>INDEX(resultados!$A$2:$ZZ$3036, 902, MATCH($B$1, resultados!$A$1:$ZZ$1, 0))</f>
        <v/>
      </c>
      <c r="B908">
        <f>INDEX(resultados!$A$2:$ZZ$3036, 902, MATCH($B$2, resultados!$A$1:$ZZ$1, 0))</f>
        <v/>
      </c>
      <c r="C908">
        <f>INDEX(resultados!$A$2:$ZZ$3036, 902, MATCH($B$3, resultados!$A$1:$ZZ$1, 0))</f>
        <v/>
      </c>
    </row>
    <row r="909">
      <c r="A909">
        <f>INDEX(resultados!$A$2:$ZZ$3036, 903, MATCH($B$1, resultados!$A$1:$ZZ$1, 0))</f>
        <v/>
      </c>
      <c r="B909">
        <f>INDEX(resultados!$A$2:$ZZ$3036, 903, MATCH($B$2, resultados!$A$1:$ZZ$1, 0))</f>
        <v/>
      </c>
      <c r="C909">
        <f>INDEX(resultados!$A$2:$ZZ$3036, 903, MATCH($B$3, resultados!$A$1:$ZZ$1, 0))</f>
        <v/>
      </c>
    </row>
    <row r="910">
      <c r="A910">
        <f>INDEX(resultados!$A$2:$ZZ$3036, 904, MATCH($B$1, resultados!$A$1:$ZZ$1, 0))</f>
        <v/>
      </c>
      <c r="B910">
        <f>INDEX(resultados!$A$2:$ZZ$3036, 904, MATCH($B$2, resultados!$A$1:$ZZ$1, 0))</f>
        <v/>
      </c>
      <c r="C910">
        <f>INDEX(resultados!$A$2:$ZZ$3036, 904, MATCH($B$3, resultados!$A$1:$ZZ$1, 0))</f>
        <v/>
      </c>
    </row>
    <row r="911">
      <c r="A911">
        <f>INDEX(resultados!$A$2:$ZZ$3036, 905, MATCH($B$1, resultados!$A$1:$ZZ$1, 0))</f>
        <v/>
      </c>
      <c r="B911">
        <f>INDEX(resultados!$A$2:$ZZ$3036, 905, MATCH($B$2, resultados!$A$1:$ZZ$1, 0))</f>
        <v/>
      </c>
      <c r="C911">
        <f>INDEX(resultados!$A$2:$ZZ$3036, 905, MATCH($B$3, resultados!$A$1:$ZZ$1, 0))</f>
        <v/>
      </c>
    </row>
    <row r="912">
      <c r="A912">
        <f>INDEX(resultados!$A$2:$ZZ$3036, 906, MATCH($B$1, resultados!$A$1:$ZZ$1, 0))</f>
        <v/>
      </c>
      <c r="B912">
        <f>INDEX(resultados!$A$2:$ZZ$3036, 906, MATCH($B$2, resultados!$A$1:$ZZ$1, 0))</f>
        <v/>
      </c>
      <c r="C912">
        <f>INDEX(resultados!$A$2:$ZZ$3036, 906, MATCH($B$3, resultados!$A$1:$ZZ$1, 0))</f>
        <v/>
      </c>
    </row>
    <row r="913">
      <c r="A913">
        <f>INDEX(resultados!$A$2:$ZZ$3036, 907, MATCH($B$1, resultados!$A$1:$ZZ$1, 0))</f>
        <v/>
      </c>
      <c r="B913">
        <f>INDEX(resultados!$A$2:$ZZ$3036, 907, MATCH($B$2, resultados!$A$1:$ZZ$1, 0))</f>
        <v/>
      </c>
      <c r="C913">
        <f>INDEX(resultados!$A$2:$ZZ$3036, 907, MATCH($B$3, resultados!$A$1:$ZZ$1, 0))</f>
        <v/>
      </c>
    </row>
    <row r="914">
      <c r="A914">
        <f>INDEX(resultados!$A$2:$ZZ$3036, 908, MATCH($B$1, resultados!$A$1:$ZZ$1, 0))</f>
        <v/>
      </c>
      <c r="B914">
        <f>INDEX(resultados!$A$2:$ZZ$3036, 908, MATCH($B$2, resultados!$A$1:$ZZ$1, 0))</f>
        <v/>
      </c>
      <c r="C914">
        <f>INDEX(resultados!$A$2:$ZZ$3036, 908, MATCH($B$3, resultados!$A$1:$ZZ$1, 0))</f>
        <v/>
      </c>
    </row>
    <row r="915">
      <c r="A915">
        <f>INDEX(resultados!$A$2:$ZZ$3036, 909, MATCH($B$1, resultados!$A$1:$ZZ$1, 0))</f>
        <v/>
      </c>
      <c r="B915">
        <f>INDEX(resultados!$A$2:$ZZ$3036, 909, MATCH($B$2, resultados!$A$1:$ZZ$1, 0))</f>
        <v/>
      </c>
      <c r="C915">
        <f>INDEX(resultados!$A$2:$ZZ$3036, 909, MATCH($B$3, resultados!$A$1:$ZZ$1, 0))</f>
        <v/>
      </c>
    </row>
    <row r="916">
      <c r="A916">
        <f>INDEX(resultados!$A$2:$ZZ$3036, 910, MATCH($B$1, resultados!$A$1:$ZZ$1, 0))</f>
        <v/>
      </c>
      <c r="B916">
        <f>INDEX(resultados!$A$2:$ZZ$3036, 910, MATCH($B$2, resultados!$A$1:$ZZ$1, 0))</f>
        <v/>
      </c>
      <c r="C916">
        <f>INDEX(resultados!$A$2:$ZZ$3036, 910, MATCH($B$3, resultados!$A$1:$ZZ$1, 0))</f>
        <v/>
      </c>
    </row>
    <row r="917">
      <c r="A917">
        <f>INDEX(resultados!$A$2:$ZZ$3036, 911, MATCH($B$1, resultados!$A$1:$ZZ$1, 0))</f>
        <v/>
      </c>
      <c r="B917">
        <f>INDEX(resultados!$A$2:$ZZ$3036, 911, MATCH($B$2, resultados!$A$1:$ZZ$1, 0))</f>
        <v/>
      </c>
      <c r="C917">
        <f>INDEX(resultados!$A$2:$ZZ$3036, 911, MATCH($B$3, resultados!$A$1:$ZZ$1, 0))</f>
        <v/>
      </c>
    </row>
    <row r="918">
      <c r="A918">
        <f>INDEX(resultados!$A$2:$ZZ$3036, 912, MATCH($B$1, resultados!$A$1:$ZZ$1, 0))</f>
        <v/>
      </c>
      <c r="B918">
        <f>INDEX(resultados!$A$2:$ZZ$3036, 912, MATCH($B$2, resultados!$A$1:$ZZ$1, 0))</f>
        <v/>
      </c>
      <c r="C918">
        <f>INDEX(resultados!$A$2:$ZZ$3036, 912, MATCH($B$3, resultados!$A$1:$ZZ$1, 0))</f>
        <v/>
      </c>
    </row>
    <row r="919">
      <c r="A919">
        <f>INDEX(resultados!$A$2:$ZZ$3036, 913, MATCH($B$1, resultados!$A$1:$ZZ$1, 0))</f>
        <v/>
      </c>
      <c r="B919">
        <f>INDEX(resultados!$A$2:$ZZ$3036, 913, MATCH($B$2, resultados!$A$1:$ZZ$1, 0))</f>
        <v/>
      </c>
      <c r="C919">
        <f>INDEX(resultados!$A$2:$ZZ$3036, 913, MATCH($B$3, resultados!$A$1:$ZZ$1, 0))</f>
        <v/>
      </c>
    </row>
    <row r="920">
      <c r="A920">
        <f>INDEX(resultados!$A$2:$ZZ$3036, 914, MATCH($B$1, resultados!$A$1:$ZZ$1, 0))</f>
        <v/>
      </c>
      <c r="B920">
        <f>INDEX(resultados!$A$2:$ZZ$3036, 914, MATCH($B$2, resultados!$A$1:$ZZ$1, 0))</f>
        <v/>
      </c>
      <c r="C920">
        <f>INDEX(resultados!$A$2:$ZZ$3036, 914, MATCH($B$3, resultados!$A$1:$ZZ$1, 0))</f>
        <v/>
      </c>
    </row>
    <row r="921">
      <c r="A921">
        <f>INDEX(resultados!$A$2:$ZZ$3036, 915, MATCH($B$1, resultados!$A$1:$ZZ$1, 0))</f>
        <v/>
      </c>
      <c r="B921">
        <f>INDEX(resultados!$A$2:$ZZ$3036, 915, MATCH($B$2, resultados!$A$1:$ZZ$1, 0))</f>
        <v/>
      </c>
      <c r="C921">
        <f>INDEX(resultados!$A$2:$ZZ$3036, 915, MATCH($B$3, resultados!$A$1:$ZZ$1, 0))</f>
        <v/>
      </c>
    </row>
    <row r="922">
      <c r="A922">
        <f>INDEX(resultados!$A$2:$ZZ$3036, 916, MATCH($B$1, resultados!$A$1:$ZZ$1, 0))</f>
        <v/>
      </c>
      <c r="B922">
        <f>INDEX(resultados!$A$2:$ZZ$3036, 916, MATCH($B$2, resultados!$A$1:$ZZ$1, 0))</f>
        <v/>
      </c>
      <c r="C922">
        <f>INDEX(resultados!$A$2:$ZZ$3036, 916, MATCH($B$3, resultados!$A$1:$ZZ$1, 0))</f>
        <v/>
      </c>
    </row>
    <row r="923">
      <c r="A923">
        <f>INDEX(resultados!$A$2:$ZZ$3036, 917, MATCH($B$1, resultados!$A$1:$ZZ$1, 0))</f>
        <v/>
      </c>
      <c r="B923">
        <f>INDEX(resultados!$A$2:$ZZ$3036, 917, MATCH($B$2, resultados!$A$1:$ZZ$1, 0))</f>
        <v/>
      </c>
      <c r="C923">
        <f>INDEX(resultados!$A$2:$ZZ$3036, 917, MATCH($B$3, resultados!$A$1:$ZZ$1, 0))</f>
        <v/>
      </c>
    </row>
    <row r="924">
      <c r="A924">
        <f>INDEX(resultados!$A$2:$ZZ$3036, 918, MATCH($B$1, resultados!$A$1:$ZZ$1, 0))</f>
        <v/>
      </c>
      <c r="B924">
        <f>INDEX(resultados!$A$2:$ZZ$3036, 918, MATCH($B$2, resultados!$A$1:$ZZ$1, 0))</f>
        <v/>
      </c>
      <c r="C924">
        <f>INDEX(resultados!$A$2:$ZZ$3036, 918, MATCH($B$3, resultados!$A$1:$ZZ$1, 0))</f>
        <v/>
      </c>
    </row>
    <row r="925">
      <c r="A925">
        <f>INDEX(resultados!$A$2:$ZZ$3036, 919, MATCH($B$1, resultados!$A$1:$ZZ$1, 0))</f>
        <v/>
      </c>
      <c r="B925">
        <f>INDEX(resultados!$A$2:$ZZ$3036, 919, MATCH($B$2, resultados!$A$1:$ZZ$1, 0))</f>
        <v/>
      </c>
      <c r="C925">
        <f>INDEX(resultados!$A$2:$ZZ$3036, 919, MATCH($B$3, resultados!$A$1:$ZZ$1, 0))</f>
        <v/>
      </c>
    </row>
    <row r="926">
      <c r="A926">
        <f>INDEX(resultados!$A$2:$ZZ$3036, 920, MATCH($B$1, resultados!$A$1:$ZZ$1, 0))</f>
        <v/>
      </c>
      <c r="B926">
        <f>INDEX(resultados!$A$2:$ZZ$3036, 920, MATCH($B$2, resultados!$A$1:$ZZ$1, 0))</f>
        <v/>
      </c>
      <c r="C926">
        <f>INDEX(resultados!$A$2:$ZZ$3036, 920, MATCH($B$3, resultados!$A$1:$ZZ$1, 0))</f>
        <v/>
      </c>
    </row>
    <row r="927">
      <c r="A927">
        <f>INDEX(resultados!$A$2:$ZZ$3036, 921, MATCH($B$1, resultados!$A$1:$ZZ$1, 0))</f>
        <v/>
      </c>
      <c r="B927">
        <f>INDEX(resultados!$A$2:$ZZ$3036, 921, MATCH($B$2, resultados!$A$1:$ZZ$1, 0))</f>
        <v/>
      </c>
      <c r="C927">
        <f>INDEX(resultados!$A$2:$ZZ$3036, 921, MATCH($B$3, resultados!$A$1:$ZZ$1, 0))</f>
        <v/>
      </c>
    </row>
    <row r="928">
      <c r="A928">
        <f>INDEX(resultados!$A$2:$ZZ$3036, 922, MATCH($B$1, resultados!$A$1:$ZZ$1, 0))</f>
        <v/>
      </c>
      <c r="B928">
        <f>INDEX(resultados!$A$2:$ZZ$3036, 922, MATCH($B$2, resultados!$A$1:$ZZ$1, 0))</f>
        <v/>
      </c>
      <c r="C928">
        <f>INDEX(resultados!$A$2:$ZZ$3036, 922, MATCH($B$3, resultados!$A$1:$ZZ$1, 0))</f>
        <v/>
      </c>
    </row>
    <row r="929">
      <c r="A929">
        <f>INDEX(resultados!$A$2:$ZZ$3036, 923, MATCH($B$1, resultados!$A$1:$ZZ$1, 0))</f>
        <v/>
      </c>
      <c r="B929">
        <f>INDEX(resultados!$A$2:$ZZ$3036, 923, MATCH($B$2, resultados!$A$1:$ZZ$1, 0))</f>
        <v/>
      </c>
      <c r="C929">
        <f>INDEX(resultados!$A$2:$ZZ$3036, 923, MATCH($B$3, resultados!$A$1:$ZZ$1, 0))</f>
        <v/>
      </c>
    </row>
    <row r="930">
      <c r="A930">
        <f>INDEX(resultados!$A$2:$ZZ$3036, 924, MATCH($B$1, resultados!$A$1:$ZZ$1, 0))</f>
        <v/>
      </c>
      <c r="B930">
        <f>INDEX(resultados!$A$2:$ZZ$3036, 924, MATCH($B$2, resultados!$A$1:$ZZ$1, 0))</f>
        <v/>
      </c>
      <c r="C930">
        <f>INDEX(resultados!$A$2:$ZZ$3036, 924, MATCH($B$3, resultados!$A$1:$ZZ$1, 0))</f>
        <v/>
      </c>
    </row>
    <row r="931">
      <c r="A931">
        <f>INDEX(resultados!$A$2:$ZZ$3036, 925, MATCH($B$1, resultados!$A$1:$ZZ$1, 0))</f>
        <v/>
      </c>
      <c r="B931">
        <f>INDEX(resultados!$A$2:$ZZ$3036, 925, MATCH($B$2, resultados!$A$1:$ZZ$1, 0))</f>
        <v/>
      </c>
      <c r="C931">
        <f>INDEX(resultados!$A$2:$ZZ$3036, 925, MATCH($B$3, resultados!$A$1:$ZZ$1, 0))</f>
        <v/>
      </c>
    </row>
    <row r="932">
      <c r="A932">
        <f>INDEX(resultados!$A$2:$ZZ$3036, 926, MATCH($B$1, resultados!$A$1:$ZZ$1, 0))</f>
        <v/>
      </c>
      <c r="B932">
        <f>INDEX(resultados!$A$2:$ZZ$3036, 926, MATCH($B$2, resultados!$A$1:$ZZ$1, 0))</f>
        <v/>
      </c>
      <c r="C932">
        <f>INDEX(resultados!$A$2:$ZZ$3036, 926, MATCH($B$3, resultados!$A$1:$ZZ$1, 0))</f>
        <v/>
      </c>
    </row>
    <row r="933">
      <c r="A933">
        <f>INDEX(resultados!$A$2:$ZZ$3036, 927, MATCH($B$1, resultados!$A$1:$ZZ$1, 0))</f>
        <v/>
      </c>
      <c r="B933">
        <f>INDEX(resultados!$A$2:$ZZ$3036, 927, MATCH($B$2, resultados!$A$1:$ZZ$1, 0))</f>
        <v/>
      </c>
      <c r="C933">
        <f>INDEX(resultados!$A$2:$ZZ$3036, 927, MATCH($B$3, resultados!$A$1:$ZZ$1, 0))</f>
        <v/>
      </c>
    </row>
    <row r="934">
      <c r="A934">
        <f>INDEX(resultados!$A$2:$ZZ$3036, 928, MATCH($B$1, resultados!$A$1:$ZZ$1, 0))</f>
        <v/>
      </c>
      <c r="B934">
        <f>INDEX(resultados!$A$2:$ZZ$3036, 928, MATCH($B$2, resultados!$A$1:$ZZ$1, 0))</f>
        <v/>
      </c>
      <c r="C934">
        <f>INDEX(resultados!$A$2:$ZZ$3036, 928, MATCH($B$3, resultados!$A$1:$ZZ$1, 0))</f>
        <v/>
      </c>
    </row>
    <row r="935">
      <c r="A935">
        <f>INDEX(resultados!$A$2:$ZZ$3036, 929, MATCH($B$1, resultados!$A$1:$ZZ$1, 0))</f>
        <v/>
      </c>
      <c r="B935">
        <f>INDEX(resultados!$A$2:$ZZ$3036, 929, MATCH($B$2, resultados!$A$1:$ZZ$1, 0))</f>
        <v/>
      </c>
      <c r="C935">
        <f>INDEX(resultados!$A$2:$ZZ$3036, 929, MATCH($B$3, resultados!$A$1:$ZZ$1, 0))</f>
        <v/>
      </c>
    </row>
    <row r="936">
      <c r="A936">
        <f>INDEX(resultados!$A$2:$ZZ$3036, 930, MATCH($B$1, resultados!$A$1:$ZZ$1, 0))</f>
        <v/>
      </c>
      <c r="B936">
        <f>INDEX(resultados!$A$2:$ZZ$3036, 930, MATCH($B$2, resultados!$A$1:$ZZ$1, 0))</f>
        <v/>
      </c>
      <c r="C936">
        <f>INDEX(resultados!$A$2:$ZZ$3036, 930, MATCH($B$3, resultados!$A$1:$ZZ$1, 0))</f>
        <v/>
      </c>
    </row>
    <row r="937">
      <c r="A937">
        <f>INDEX(resultados!$A$2:$ZZ$3036, 931, MATCH($B$1, resultados!$A$1:$ZZ$1, 0))</f>
        <v/>
      </c>
      <c r="B937">
        <f>INDEX(resultados!$A$2:$ZZ$3036, 931, MATCH($B$2, resultados!$A$1:$ZZ$1, 0))</f>
        <v/>
      </c>
      <c r="C937">
        <f>INDEX(resultados!$A$2:$ZZ$3036, 931, MATCH($B$3, resultados!$A$1:$ZZ$1, 0))</f>
        <v/>
      </c>
    </row>
    <row r="938">
      <c r="A938">
        <f>INDEX(resultados!$A$2:$ZZ$3036, 932, MATCH($B$1, resultados!$A$1:$ZZ$1, 0))</f>
        <v/>
      </c>
      <c r="B938">
        <f>INDEX(resultados!$A$2:$ZZ$3036, 932, MATCH($B$2, resultados!$A$1:$ZZ$1, 0))</f>
        <v/>
      </c>
      <c r="C938">
        <f>INDEX(resultados!$A$2:$ZZ$3036, 932, MATCH($B$3, resultados!$A$1:$ZZ$1, 0))</f>
        <v/>
      </c>
    </row>
    <row r="939">
      <c r="A939">
        <f>INDEX(resultados!$A$2:$ZZ$3036, 933, MATCH($B$1, resultados!$A$1:$ZZ$1, 0))</f>
        <v/>
      </c>
      <c r="B939">
        <f>INDEX(resultados!$A$2:$ZZ$3036, 933, MATCH($B$2, resultados!$A$1:$ZZ$1, 0))</f>
        <v/>
      </c>
      <c r="C939">
        <f>INDEX(resultados!$A$2:$ZZ$3036, 933, MATCH($B$3, resultados!$A$1:$ZZ$1, 0))</f>
        <v/>
      </c>
    </row>
    <row r="940">
      <c r="A940">
        <f>INDEX(resultados!$A$2:$ZZ$3036, 934, MATCH($B$1, resultados!$A$1:$ZZ$1, 0))</f>
        <v/>
      </c>
      <c r="B940">
        <f>INDEX(resultados!$A$2:$ZZ$3036, 934, MATCH($B$2, resultados!$A$1:$ZZ$1, 0))</f>
        <v/>
      </c>
      <c r="C940">
        <f>INDEX(resultados!$A$2:$ZZ$3036, 934, MATCH($B$3, resultados!$A$1:$ZZ$1, 0))</f>
        <v/>
      </c>
    </row>
    <row r="941">
      <c r="A941">
        <f>INDEX(resultados!$A$2:$ZZ$3036, 935, MATCH($B$1, resultados!$A$1:$ZZ$1, 0))</f>
        <v/>
      </c>
      <c r="B941">
        <f>INDEX(resultados!$A$2:$ZZ$3036, 935, MATCH($B$2, resultados!$A$1:$ZZ$1, 0))</f>
        <v/>
      </c>
      <c r="C941">
        <f>INDEX(resultados!$A$2:$ZZ$3036, 935, MATCH($B$3, resultados!$A$1:$ZZ$1, 0))</f>
        <v/>
      </c>
    </row>
    <row r="942">
      <c r="A942">
        <f>INDEX(resultados!$A$2:$ZZ$3036, 936, MATCH($B$1, resultados!$A$1:$ZZ$1, 0))</f>
        <v/>
      </c>
      <c r="B942">
        <f>INDEX(resultados!$A$2:$ZZ$3036, 936, MATCH($B$2, resultados!$A$1:$ZZ$1, 0))</f>
        <v/>
      </c>
      <c r="C942">
        <f>INDEX(resultados!$A$2:$ZZ$3036, 936, MATCH($B$3, resultados!$A$1:$ZZ$1, 0))</f>
        <v/>
      </c>
    </row>
    <row r="943">
      <c r="A943">
        <f>INDEX(resultados!$A$2:$ZZ$3036, 937, MATCH($B$1, resultados!$A$1:$ZZ$1, 0))</f>
        <v/>
      </c>
      <c r="B943">
        <f>INDEX(resultados!$A$2:$ZZ$3036, 937, MATCH($B$2, resultados!$A$1:$ZZ$1, 0))</f>
        <v/>
      </c>
      <c r="C943">
        <f>INDEX(resultados!$A$2:$ZZ$3036, 937, MATCH($B$3, resultados!$A$1:$ZZ$1, 0))</f>
        <v/>
      </c>
    </row>
    <row r="944">
      <c r="A944">
        <f>INDEX(resultados!$A$2:$ZZ$3036, 938, MATCH($B$1, resultados!$A$1:$ZZ$1, 0))</f>
        <v/>
      </c>
      <c r="B944">
        <f>INDEX(resultados!$A$2:$ZZ$3036, 938, MATCH($B$2, resultados!$A$1:$ZZ$1, 0))</f>
        <v/>
      </c>
      <c r="C944">
        <f>INDEX(resultados!$A$2:$ZZ$3036, 938, MATCH($B$3, resultados!$A$1:$ZZ$1, 0))</f>
        <v/>
      </c>
    </row>
    <row r="945">
      <c r="A945">
        <f>INDEX(resultados!$A$2:$ZZ$3036, 939, MATCH($B$1, resultados!$A$1:$ZZ$1, 0))</f>
        <v/>
      </c>
      <c r="B945">
        <f>INDEX(resultados!$A$2:$ZZ$3036, 939, MATCH($B$2, resultados!$A$1:$ZZ$1, 0))</f>
        <v/>
      </c>
      <c r="C945">
        <f>INDEX(resultados!$A$2:$ZZ$3036, 939, MATCH($B$3, resultados!$A$1:$ZZ$1, 0))</f>
        <v/>
      </c>
    </row>
    <row r="946">
      <c r="A946">
        <f>INDEX(resultados!$A$2:$ZZ$3036, 940, MATCH($B$1, resultados!$A$1:$ZZ$1, 0))</f>
        <v/>
      </c>
      <c r="B946">
        <f>INDEX(resultados!$A$2:$ZZ$3036, 940, MATCH($B$2, resultados!$A$1:$ZZ$1, 0))</f>
        <v/>
      </c>
      <c r="C946">
        <f>INDEX(resultados!$A$2:$ZZ$3036, 940, MATCH($B$3, resultados!$A$1:$ZZ$1, 0))</f>
        <v/>
      </c>
    </row>
    <row r="947">
      <c r="A947">
        <f>INDEX(resultados!$A$2:$ZZ$3036, 941, MATCH($B$1, resultados!$A$1:$ZZ$1, 0))</f>
        <v/>
      </c>
      <c r="B947">
        <f>INDEX(resultados!$A$2:$ZZ$3036, 941, MATCH($B$2, resultados!$A$1:$ZZ$1, 0))</f>
        <v/>
      </c>
      <c r="C947">
        <f>INDEX(resultados!$A$2:$ZZ$3036, 941, MATCH($B$3, resultados!$A$1:$ZZ$1, 0))</f>
        <v/>
      </c>
    </row>
    <row r="948">
      <c r="A948">
        <f>INDEX(resultados!$A$2:$ZZ$3036, 942, MATCH($B$1, resultados!$A$1:$ZZ$1, 0))</f>
        <v/>
      </c>
      <c r="B948">
        <f>INDEX(resultados!$A$2:$ZZ$3036, 942, MATCH($B$2, resultados!$A$1:$ZZ$1, 0))</f>
        <v/>
      </c>
      <c r="C948">
        <f>INDEX(resultados!$A$2:$ZZ$3036, 942, MATCH($B$3, resultados!$A$1:$ZZ$1, 0))</f>
        <v/>
      </c>
    </row>
    <row r="949">
      <c r="A949">
        <f>INDEX(resultados!$A$2:$ZZ$3036, 943, MATCH($B$1, resultados!$A$1:$ZZ$1, 0))</f>
        <v/>
      </c>
      <c r="B949">
        <f>INDEX(resultados!$A$2:$ZZ$3036, 943, MATCH($B$2, resultados!$A$1:$ZZ$1, 0))</f>
        <v/>
      </c>
      <c r="C949">
        <f>INDEX(resultados!$A$2:$ZZ$3036, 943, MATCH($B$3, resultados!$A$1:$ZZ$1, 0))</f>
        <v/>
      </c>
    </row>
    <row r="950">
      <c r="A950">
        <f>INDEX(resultados!$A$2:$ZZ$3036, 944, MATCH($B$1, resultados!$A$1:$ZZ$1, 0))</f>
        <v/>
      </c>
      <c r="B950">
        <f>INDEX(resultados!$A$2:$ZZ$3036, 944, MATCH($B$2, resultados!$A$1:$ZZ$1, 0))</f>
        <v/>
      </c>
      <c r="C950">
        <f>INDEX(resultados!$A$2:$ZZ$3036, 944, MATCH($B$3, resultados!$A$1:$ZZ$1, 0))</f>
        <v/>
      </c>
    </row>
    <row r="951">
      <c r="A951">
        <f>INDEX(resultados!$A$2:$ZZ$3036, 945, MATCH($B$1, resultados!$A$1:$ZZ$1, 0))</f>
        <v/>
      </c>
      <c r="B951">
        <f>INDEX(resultados!$A$2:$ZZ$3036, 945, MATCH($B$2, resultados!$A$1:$ZZ$1, 0))</f>
        <v/>
      </c>
      <c r="C951">
        <f>INDEX(resultados!$A$2:$ZZ$3036, 945, MATCH($B$3, resultados!$A$1:$ZZ$1, 0))</f>
        <v/>
      </c>
    </row>
    <row r="952">
      <c r="A952">
        <f>INDEX(resultados!$A$2:$ZZ$3036, 946, MATCH($B$1, resultados!$A$1:$ZZ$1, 0))</f>
        <v/>
      </c>
      <c r="B952">
        <f>INDEX(resultados!$A$2:$ZZ$3036, 946, MATCH($B$2, resultados!$A$1:$ZZ$1, 0))</f>
        <v/>
      </c>
      <c r="C952">
        <f>INDEX(resultados!$A$2:$ZZ$3036, 946, MATCH($B$3, resultados!$A$1:$ZZ$1, 0))</f>
        <v/>
      </c>
    </row>
    <row r="953">
      <c r="A953">
        <f>INDEX(resultados!$A$2:$ZZ$3036, 947, MATCH($B$1, resultados!$A$1:$ZZ$1, 0))</f>
        <v/>
      </c>
      <c r="B953">
        <f>INDEX(resultados!$A$2:$ZZ$3036, 947, MATCH($B$2, resultados!$A$1:$ZZ$1, 0))</f>
        <v/>
      </c>
      <c r="C953">
        <f>INDEX(resultados!$A$2:$ZZ$3036, 947, MATCH($B$3, resultados!$A$1:$ZZ$1, 0))</f>
        <v/>
      </c>
    </row>
    <row r="954">
      <c r="A954">
        <f>INDEX(resultados!$A$2:$ZZ$3036, 948, MATCH($B$1, resultados!$A$1:$ZZ$1, 0))</f>
        <v/>
      </c>
      <c r="B954">
        <f>INDEX(resultados!$A$2:$ZZ$3036, 948, MATCH($B$2, resultados!$A$1:$ZZ$1, 0))</f>
        <v/>
      </c>
      <c r="C954">
        <f>INDEX(resultados!$A$2:$ZZ$3036, 948, MATCH($B$3, resultados!$A$1:$ZZ$1, 0))</f>
        <v/>
      </c>
    </row>
    <row r="955">
      <c r="A955">
        <f>INDEX(resultados!$A$2:$ZZ$3036, 949, MATCH($B$1, resultados!$A$1:$ZZ$1, 0))</f>
        <v/>
      </c>
      <c r="B955">
        <f>INDEX(resultados!$A$2:$ZZ$3036, 949, MATCH($B$2, resultados!$A$1:$ZZ$1, 0))</f>
        <v/>
      </c>
      <c r="C955">
        <f>INDEX(resultados!$A$2:$ZZ$3036, 949, MATCH($B$3, resultados!$A$1:$ZZ$1, 0))</f>
        <v/>
      </c>
    </row>
    <row r="956">
      <c r="A956">
        <f>INDEX(resultados!$A$2:$ZZ$3036, 950, MATCH($B$1, resultados!$A$1:$ZZ$1, 0))</f>
        <v/>
      </c>
      <c r="B956">
        <f>INDEX(resultados!$A$2:$ZZ$3036, 950, MATCH($B$2, resultados!$A$1:$ZZ$1, 0))</f>
        <v/>
      </c>
      <c r="C956">
        <f>INDEX(resultados!$A$2:$ZZ$3036, 950, MATCH($B$3, resultados!$A$1:$ZZ$1, 0))</f>
        <v/>
      </c>
    </row>
    <row r="957">
      <c r="A957">
        <f>INDEX(resultados!$A$2:$ZZ$3036, 951, MATCH($B$1, resultados!$A$1:$ZZ$1, 0))</f>
        <v/>
      </c>
      <c r="B957">
        <f>INDEX(resultados!$A$2:$ZZ$3036, 951, MATCH($B$2, resultados!$A$1:$ZZ$1, 0))</f>
        <v/>
      </c>
      <c r="C957">
        <f>INDEX(resultados!$A$2:$ZZ$3036, 951, MATCH($B$3, resultados!$A$1:$ZZ$1, 0))</f>
        <v/>
      </c>
    </row>
    <row r="958">
      <c r="A958">
        <f>INDEX(resultados!$A$2:$ZZ$3036, 952, MATCH($B$1, resultados!$A$1:$ZZ$1, 0))</f>
        <v/>
      </c>
      <c r="B958">
        <f>INDEX(resultados!$A$2:$ZZ$3036, 952, MATCH($B$2, resultados!$A$1:$ZZ$1, 0))</f>
        <v/>
      </c>
      <c r="C958">
        <f>INDEX(resultados!$A$2:$ZZ$3036, 952, MATCH($B$3, resultados!$A$1:$ZZ$1, 0))</f>
        <v/>
      </c>
    </row>
    <row r="959">
      <c r="A959">
        <f>INDEX(resultados!$A$2:$ZZ$3036, 953, MATCH($B$1, resultados!$A$1:$ZZ$1, 0))</f>
        <v/>
      </c>
      <c r="B959">
        <f>INDEX(resultados!$A$2:$ZZ$3036, 953, MATCH($B$2, resultados!$A$1:$ZZ$1, 0))</f>
        <v/>
      </c>
      <c r="C959">
        <f>INDEX(resultados!$A$2:$ZZ$3036, 953, MATCH($B$3, resultados!$A$1:$ZZ$1, 0))</f>
        <v/>
      </c>
    </row>
    <row r="960">
      <c r="A960">
        <f>INDEX(resultados!$A$2:$ZZ$3036, 954, MATCH($B$1, resultados!$A$1:$ZZ$1, 0))</f>
        <v/>
      </c>
      <c r="B960">
        <f>INDEX(resultados!$A$2:$ZZ$3036, 954, MATCH($B$2, resultados!$A$1:$ZZ$1, 0))</f>
        <v/>
      </c>
      <c r="C960">
        <f>INDEX(resultados!$A$2:$ZZ$3036, 954, MATCH($B$3, resultados!$A$1:$ZZ$1, 0))</f>
        <v/>
      </c>
    </row>
    <row r="961">
      <c r="A961">
        <f>INDEX(resultados!$A$2:$ZZ$3036, 955, MATCH($B$1, resultados!$A$1:$ZZ$1, 0))</f>
        <v/>
      </c>
      <c r="B961">
        <f>INDEX(resultados!$A$2:$ZZ$3036, 955, MATCH($B$2, resultados!$A$1:$ZZ$1, 0))</f>
        <v/>
      </c>
      <c r="C961">
        <f>INDEX(resultados!$A$2:$ZZ$3036, 955, MATCH($B$3, resultados!$A$1:$ZZ$1, 0))</f>
        <v/>
      </c>
    </row>
    <row r="962">
      <c r="A962">
        <f>INDEX(resultados!$A$2:$ZZ$3036, 956, MATCH($B$1, resultados!$A$1:$ZZ$1, 0))</f>
        <v/>
      </c>
      <c r="B962">
        <f>INDEX(resultados!$A$2:$ZZ$3036, 956, MATCH($B$2, resultados!$A$1:$ZZ$1, 0))</f>
        <v/>
      </c>
      <c r="C962">
        <f>INDEX(resultados!$A$2:$ZZ$3036, 956, MATCH($B$3, resultados!$A$1:$ZZ$1, 0))</f>
        <v/>
      </c>
    </row>
    <row r="963">
      <c r="A963">
        <f>INDEX(resultados!$A$2:$ZZ$3036, 957, MATCH($B$1, resultados!$A$1:$ZZ$1, 0))</f>
        <v/>
      </c>
      <c r="B963">
        <f>INDEX(resultados!$A$2:$ZZ$3036, 957, MATCH($B$2, resultados!$A$1:$ZZ$1, 0))</f>
        <v/>
      </c>
      <c r="C963">
        <f>INDEX(resultados!$A$2:$ZZ$3036, 957, MATCH($B$3, resultados!$A$1:$ZZ$1, 0))</f>
        <v/>
      </c>
    </row>
    <row r="964">
      <c r="A964">
        <f>INDEX(resultados!$A$2:$ZZ$3036, 958, MATCH($B$1, resultados!$A$1:$ZZ$1, 0))</f>
        <v/>
      </c>
      <c r="B964">
        <f>INDEX(resultados!$A$2:$ZZ$3036, 958, MATCH($B$2, resultados!$A$1:$ZZ$1, 0))</f>
        <v/>
      </c>
      <c r="C964">
        <f>INDEX(resultados!$A$2:$ZZ$3036, 958, MATCH($B$3, resultados!$A$1:$ZZ$1, 0))</f>
        <v/>
      </c>
    </row>
    <row r="965">
      <c r="A965">
        <f>INDEX(resultados!$A$2:$ZZ$3036, 959, MATCH($B$1, resultados!$A$1:$ZZ$1, 0))</f>
        <v/>
      </c>
      <c r="B965">
        <f>INDEX(resultados!$A$2:$ZZ$3036, 959, MATCH($B$2, resultados!$A$1:$ZZ$1, 0))</f>
        <v/>
      </c>
      <c r="C965">
        <f>INDEX(resultados!$A$2:$ZZ$3036, 959, MATCH($B$3, resultados!$A$1:$ZZ$1, 0))</f>
        <v/>
      </c>
    </row>
    <row r="966">
      <c r="A966">
        <f>INDEX(resultados!$A$2:$ZZ$3036, 960, MATCH($B$1, resultados!$A$1:$ZZ$1, 0))</f>
        <v/>
      </c>
      <c r="B966">
        <f>INDEX(resultados!$A$2:$ZZ$3036, 960, MATCH($B$2, resultados!$A$1:$ZZ$1, 0))</f>
        <v/>
      </c>
      <c r="C966">
        <f>INDEX(resultados!$A$2:$ZZ$3036, 960, MATCH($B$3, resultados!$A$1:$ZZ$1, 0))</f>
        <v/>
      </c>
    </row>
    <row r="967">
      <c r="A967">
        <f>INDEX(resultados!$A$2:$ZZ$3036, 961, MATCH($B$1, resultados!$A$1:$ZZ$1, 0))</f>
        <v/>
      </c>
      <c r="B967">
        <f>INDEX(resultados!$A$2:$ZZ$3036, 961, MATCH($B$2, resultados!$A$1:$ZZ$1, 0))</f>
        <v/>
      </c>
      <c r="C967">
        <f>INDEX(resultados!$A$2:$ZZ$3036, 961, MATCH($B$3, resultados!$A$1:$ZZ$1, 0))</f>
        <v/>
      </c>
    </row>
    <row r="968">
      <c r="A968">
        <f>INDEX(resultados!$A$2:$ZZ$3036, 962, MATCH($B$1, resultados!$A$1:$ZZ$1, 0))</f>
        <v/>
      </c>
      <c r="B968">
        <f>INDEX(resultados!$A$2:$ZZ$3036, 962, MATCH($B$2, resultados!$A$1:$ZZ$1, 0))</f>
        <v/>
      </c>
      <c r="C968">
        <f>INDEX(resultados!$A$2:$ZZ$3036, 962, MATCH($B$3, resultados!$A$1:$ZZ$1, 0))</f>
        <v/>
      </c>
    </row>
    <row r="969">
      <c r="A969">
        <f>INDEX(resultados!$A$2:$ZZ$3036, 963, MATCH($B$1, resultados!$A$1:$ZZ$1, 0))</f>
        <v/>
      </c>
      <c r="B969">
        <f>INDEX(resultados!$A$2:$ZZ$3036, 963, MATCH($B$2, resultados!$A$1:$ZZ$1, 0))</f>
        <v/>
      </c>
      <c r="C969">
        <f>INDEX(resultados!$A$2:$ZZ$3036, 963, MATCH($B$3, resultados!$A$1:$ZZ$1, 0))</f>
        <v/>
      </c>
    </row>
    <row r="970">
      <c r="A970">
        <f>INDEX(resultados!$A$2:$ZZ$3036, 964, MATCH($B$1, resultados!$A$1:$ZZ$1, 0))</f>
        <v/>
      </c>
      <c r="B970">
        <f>INDEX(resultados!$A$2:$ZZ$3036, 964, MATCH($B$2, resultados!$A$1:$ZZ$1, 0))</f>
        <v/>
      </c>
      <c r="C970">
        <f>INDEX(resultados!$A$2:$ZZ$3036, 964, MATCH($B$3, resultados!$A$1:$ZZ$1, 0))</f>
        <v/>
      </c>
    </row>
    <row r="971">
      <c r="A971">
        <f>INDEX(resultados!$A$2:$ZZ$3036, 965, MATCH($B$1, resultados!$A$1:$ZZ$1, 0))</f>
        <v/>
      </c>
      <c r="B971">
        <f>INDEX(resultados!$A$2:$ZZ$3036, 965, MATCH($B$2, resultados!$A$1:$ZZ$1, 0))</f>
        <v/>
      </c>
      <c r="C971">
        <f>INDEX(resultados!$A$2:$ZZ$3036, 965, MATCH($B$3, resultados!$A$1:$ZZ$1, 0))</f>
        <v/>
      </c>
    </row>
    <row r="972">
      <c r="A972">
        <f>INDEX(resultados!$A$2:$ZZ$3036, 966, MATCH($B$1, resultados!$A$1:$ZZ$1, 0))</f>
        <v/>
      </c>
      <c r="B972">
        <f>INDEX(resultados!$A$2:$ZZ$3036, 966, MATCH($B$2, resultados!$A$1:$ZZ$1, 0))</f>
        <v/>
      </c>
      <c r="C972">
        <f>INDEX(resultados!$A$2:$ZZ$3036, 966, MATCH($B$3, resultados!$A$1:$ZZ$1, 0))</f>
        <v/>
      </c>
    </row>
    <row r="973">
      <c r="A973">
        <f>INDEX(resultados!$A$2:$ZZ$3036, 967, MATCH($B$1, resultados!$A$1:$ZZ$1, 0))</f>
        <v/>
      </c>
      <c r="B973">
        <f>INDEX(resultados!$A$2:$ZZ$3036, 967, MATCH($B$2, resultados!$A$1:$ZZ$1, 0))</f>
        <v/>
      </c>
      <c r="C973">
        <f>INDEX(resultados!$A$2:$ZZ$3036, 967, MATCH($B$3, resultados!$A$1:$ZZ$1, 0))</f>
        <v/>
      </c>
    </row>
    <row r="974">
      <c r="A974">
        <f>INDEX(resultados!$A$2:$ZZ$3036, 968, MATCH($B$1, resultados!$A$1:$ZZ$1, 0))</f>
        <v/>
      </c>
      <c r="B974">
        <f>INDEX(resultados!$A$2:$ZZ$3036, 968, MATCH($B$2, resultados!$A$1:$ZZ$1, 0))</f>
        <v/>
      </c>
      <c r="C974">
        <f>INDEX(resultados!$A$2:$ZZ$3036, 968, MATCH($B$3, resultados!$A$1:$ZZ$1, 0))</f>
        <v/>
      </c>
    </row>
    <row r="975">
      <c r="A975">
        <f>INDEX(resultados!$A$2:$ZZ$3036, 969, MATCH($B$1, resultados!$A$1:$ZZ$1, 0))</f>
        <v/>
      </c>
      <c r="B975">
        <f>INDEX(resultados!$A$2:$ZZ$3036, 969, MATCH($B$2, resultados!$A$1:$ZZ$1, 0))</f>
        <v/>
      </c>
      <c r="C975">
        <f>INDEX(resultados!$A$2:$ZZ$3036, 969, MATCH($B$3, resultados!$A$1:$ZZ$1, 0))</f>
        <v/>
      </c>
    </row>
    <row r="976">
      <c r="A976">
        <f>INDEX(resultados!$A$2:$ZZ$3036, 970, MATCH($B$1, resultados!$A$1:$ZZ$1, 0))</f>
        <v/>
      </c>
      <c r="B976">
        <f>INDEX(resultados!$A$2:$ZZ$3036, 970, MATCH($B$2, resultados!$A$1:$ZZ$1, 0))</f>
        <v/>
      </c>
      <c r="C976">
        <f>INDEX(resultados!$A$2:$ZZ$3036, 970, MATCH($B$3, resultados!$A$1:$ZZ$1, 0))</f>
        <v/>
      </c>
    </row>
    <row r="977">
      <c r="A977">
        <f>INDEX(resultados!$A$2:$ZZ$3036, 971, MATCH($B$1, resultados!$A$1:$ZZ$1, 0))</f>
        <v/>
      </c>
      <c r="B977">
        <f>INDEX(resultados!$A$2:$ZZ$3036, 971, MATCH($B$2, resultados!$A$1:$ZZ$1, 0))</f>
        <v/>
      </c>
      <c r="C977">
        <f>INDEX(resultados!$A$2:$ZZ$3036, 971, MATCH($B$3, resultados!$A$1:$ZZ$1, 0))</f>
        <v/>
      </c>
    </row>
    <row r="978">
      <c r="A978">
        <f>INDEX(resultados!$A$2:$ZZ$3036, 972, MATCH($B$1, resultados!$A$1:$ZZ$1, 0))</f>
        <v/>
      </c>
      <c r="B978">
        <f>INDEX(resultados!$A$2:$ZZ$3036, 972, MATCH($B$2, resultados!$A$1:$ZZ$1, 0))</f>
        <v/>
      </c>
      <c r="C978">
        <f>INDEX(resultados!$A$2:$ZZ$3036, 972, MATCH($B$3, resultados!$A$1:$ZZ$1, 0))</f>
        <v/>
      </c>
    </row>
    <row r="979">
      <c r="A979">
        <f>INDEX(resultados!$A$2:$ZZ$3036, 973, MATCH($B$1, resultados!$A$1:$ZZ$1, 0))</f>
        <v/>
      </c>
      <c r="B979">
        <f>INDEX(resultados!$A$2:$ZZ$3036, 973, MATCH($B$2, resultados!$A$1:$ZZ$1, 0))</f>
        <v/>
      </c>
      <c r="C979">
        <f>INDEX(resultados!$A$2:$ZZ$3036, 973, MATCH($B$3, resultados!$A$1:$ZZ$1, 0))</f>
        <v/>
      </c>
    </row>
    <row r="980">
      <c r="A980">
        <f>INDEX(resultados!$A$2:$ZZ$3036, 974, MATCH($B$1, resultados!$A$1:$ZZ$1, 0))</f>
        <v/>
      </c>
      <c r="B980">
        <f>INDEX(resultados!$A$2:$ZZ$3036, 974, MATCH($B$2, resultados!$A$1:$ZZ$1, 0))</f>
        <v/>
      </c>
      <c r="C980">
        <f>INDEX(resultados!$A$2:$ZZ$3036, 974, MATCH($B$3, resultados!$A$1:$ZZ$1, 0))</f>
        <v/>
      </c>
    </row>
    <row r="981">
      <c r="A981">
        <f>INDEX(resultados!$A$2:$ZZ$3036, 975, MATCH($B$1, resultados!$A$1:$ZZ$1, 0))</f>
        <v/>
      </c>
      <c r="B981">
        <f>INDEX(resultados!$A$2:$ZZ$3036, 975, MATCH($B$2, resultados!$A$1:$ZZ$1, 0))</f>
        <v/>
      </c>
      <c r="C981">
        <f>INDEX(resultados!$A$2:$ZZ$3036, 975, MATCH($B$3, resultados!$A$1:$ZZ$1, 0))</f>
        <v/>
      </c>
    </row>
    <row r="982">
      <c r="A982">
        <f>INDEX(resultados!$A$2:$ZZ$3036, 976, MATCH($B$1, resultados!$A$1:$ZZ$1, 0))</f>
        <v/>
      </c>
      <c r="B982">
        <f>INDEX(resultados!$A$2:$ZZ$3036, 976, MATCH($B$2, resultados!$A$1:$ZZ$1, 0))</f>
        <v/>
      </c>
      <c r="C982">
        <f>INDEX(resultados!$A$2:$ZZ$3036, 976, MATCH($B$3, resultados!$A$1:$ZZ$1, 0))</f>
        <v/>
      </c>
    </row>
    <row r="983">
      <c r="A983">
        <f>INDEX(resultados!$A$2:$ZZ$3036, 977, MATCH($B$1, resultados!$A$1:$ZZ$1, 0))</f>
        <v/>
      </c>
      <c r="B983">
        <f>INDEX(resultados!$A$2:$ZZ$3036, 977, MATCH($B$2, resultados!$A$1:$ZZ$1, 0))</f>
        <v/>
      </c>
      <c r="C983">
        <f>INDEX(resultados!$A$2:$ZZ$3036, 977, MATCH($B$3, resultados!$A$1:$ZZ$1, 0))</f>
        <v/>
      </c>
    </row>
    <row r="984">
      <c r="A984">
        <f>INDEX(resultados!$A$2:$ZZ$3036, 978, MATCH($B$1, resultados!$A$1:$ZZ$1, 0))</f>
        <v/>
      </c>
      <c r="B984">
        <f>INDEX(resultados!$A$2:$ZZ$3036, 978, MATCH($B$2, resultados!$A$1:$ZZ$1, 0))</f>
        <v/>
      </c>
      <c r="C984">
        <f>INDEX(resultados!$A$2:$ZZ$3036, 978, MATCH($B$3, resultados!$A$1:$ZZ$1, 0))</f>
        <v/>
      </c>
    </row>
    <row r="985">
      <c r="A985">
        <f>INDEX(resultados!$A$2:$ZZ$3036, 979, MATCH($B$1, resultados!$A$1:$ZZ$1, 0))</f>
        <v/>
      </c>
      <c r="B985">
        <f>INDEX(resultados!$A$2:$ZZ$3036, 979, MATCH($B$2, resultados!$A$1:$ZZ$1, 0))</f>
        <v/>
      </c>
      <c r="C985">
        <f>INDEX(resultados!$A$2:$ZZ$3036, 979, MATCH($B$3, resultados!$A$1:$ZZ$1, 0))</f>
        <v/>
      </c>
    </row>
    <row r="986">
      <c r="A986">
        <f>INDEX(resultados!$A$2:$ZZ$3036, 980, MATCH($B$1, resultados!$A$1:$ZZ$1, 0))</f>
        <v/>
      </c>
      <c r="B986">
        <f>INDEX(resultados!$A$2:$ZZ$3036, 980, MATCH($B$2, resultados!$A$1:$ZZ$1, 0))</f>
        <v/>
      </c>
      <c r="C986">
        <f>INDEX(resultados!$A$2:$ZZ$3036, 980, MATCH($B$3, resultados!$A$1:$ZZ$1, 0))</f>
        <v/>
      </c>
    </row>
    <row r="987">
      <c r="A987">
        <f>INDEX(resultados!$A$2:$ZZ$3036, 981, MATCH($B$1, resultados!$A$1:$ZZ$1, 0))</f>
        <v/>
      </c>
      <c r="B987">
        <f>INDEX(resultados!$A$2:$ZZ$3036, 981, MATCH($B$2, resultados!$A$1:$ZZ$1, 0))</f>
        <v/>
      </c>
      <c r="C987">
        <f>INDEX(resultados!$A$2:$ZZ$3036, 981, MATCH($B$3, resultados!$A$1:$ZZ$1, 0))</f>
        <v/>
      </c>
    </row>
    <row r="988">
      <c r="A988">
        <f>INDEX(resultados!$A$2:$ZZ$3036, 982, MATCH($B$1, resultados!$A$1:$ZZ$1, 0))</f>
        <v/>
      </c>
      <c r="B988">
        <f>INDEX(resultados!$A$2:$ZZ$3036, 982, MATCH($B$2, resultados!$A$1:$ZZ$1, 0))</f>
        <v/>
      </c>
      <c r="C988">
        <f>INDEX(resultados!$A$2:$ZZ$3036, 982, MATCH($B$3, resultados!$A$1:$ZZ$1, 0))</f>
        <v/>
      </c>
    </row>
    <row r="989">
      <c r="A989">
        <f>INDEX(resultados!$A$2:$ZZ$3036, 983, MATCH($B$1, resultados!$A$1:$ZZ$1, 0))</f>
        <v/>
      </c>
      <c r="B989">
        <f>INDEX(resultados!$A$2:$ZZ$3036, 983, MATCH($B$2, resultados!$A$1:$ZZ$1, 0))</f>
        <v/>
      </c>
      <c r="C989">
        <f>INDEX(resultados!$A$2:$ZZ$3036, 983, MATCH($B$3, resultados!$A$1:$ZZ$1, 0))</f>
        <v/>
      </c>
    </row>
    <row r="990">
      <c r="A990">
        <f>INDEX(resultados!$A$2:$ZZ$3036, 984, MATCH($B$1, resultados!$A$1:$ZZ$1, 0))</f>
        <v/>
      </c>
      <c r="B990">
        <f>INDEX(resultados!$A$2:$ZZ$3036, 984, MATCH($B$2, resultados!$A$1:$ZZ$1, 0))</f>
        <v/>
      </c>
      <c r="C990">
        <f>INDEX(resultados!$A$2:$ZZ$3036, 984, MATCH($B$3, resultados!$A$1:$ZZ$1, 0))</f>
        <v/>
      </c>
    </row>
    <row r="991">
      <c r="A991">
        <f>INDEX(resultados!$A$2:$ZZ$3036, 985, MATCH($B$1, resultados!$A$1:$ZZ$1, 0))</f>
        <v/>
      </c>
      <c r="B991">
        <f>INDEX(resultados!$A$2:$ZZ$3036, 985, MATCH($B$2, resultados!$A$1:$ZZ$1, 0))</f>
        <v/>
      </c>
      <c r="C991">
        <f>INDEX(resultados!$A$2:$ZZ$3036, 985, MATCH($B$3, resultados!$A$1:$ZZ$1, 0))</f>
        <v/>
      </c>
    </row>
    <row r="992">
      <c r="A992">
        <f>INDEX(resultados!$A$2:$ZZ$3036, 986, MATCH($B$1, resultados!$A$1:$ZZ$1, 0))</f>
        <v/>
      </c>
      <c r="B992">
        <f>INDEX(resultados!$A$2:$ZZ$3036, 986, MATCH($B$2, resultados!$A$1:$ZZ$1, 0))</f>
        <v/>
      </c>
      <c r="C992">
        <f>INDEX(resultados!$A$2:$ZZ$3036, 986, MATCH($B$3, resultados!$A$1:$ZZ$1, 0))</f>
        <v/>
      </c>
    </row>
    <row r="993">
      <c r="A993">
        <f>INDEX(resultados!$A$2:$ZZ$3036, 987, MATCH($B$1, resultados!$A$1:$ZZ$1, 0))</f>
        <v/>
      </c>
      <c r="B993">
        <f>INDEX(resultados!$A$2:$ZZ$3036, 987, MATCH($B$2, resultados!$A$1:$ZZ$1, 0))</f>
        <v/>
      </c>
      <c r="C993">
        <f>INDEX(resultados!$A$2:$ZZ$3036, 987, MATCH($B$3, resultados!$A$1:$ZZ$1, 0))</f>
        <v/>
      </c>
    </row>
    <row r="994">
      <c r="A994">
        <f>INDEX(resultados!$A$2:$ZZ$3036, 988, MATCH($B$1, resultados!$A$1:$ZZ$1, 0))</f>
        <v/>
      </c>
      <c r="B994">
        <f>INDEX(resultados!$A$2:$ZZ$3036, 988, MATCH($B$2, resultados!$A$1:$ZZ$1, 0))</f>
        <v/>
      </c>
      <c r="C994">
        <f>INDEX(resultados!$A$2:$ZZ$3036, 988, MATCH($B$3, resultados!$A$1:$ZZ$1, 0))</f>
        <v/>
      </c>
    </row>
    <row r="995">
      <c r="A995">
        <f>INDEX(resultados!$A$2:$ZZ$3036, 989, MATCH($B$1, resultados!$A$1:$ZZ$1, 0))</f>
        <v/>
      </c>
      <c r="B995">
        <f>INDEX(resultados!$A$2:$ZZ$3036, 989, MATCH($B$2, resultados!$A$1:$ZZ$1, 0))</f>
        <v/>
      </c>
      <c r="C995">
        <f>INDEX(resultados!$A$2:$ZZ$3036, 989, MATCH($B$3, resultados!$A$1:$ZZ$1, 0))</f>
        <v/>
      </c>
    </row>
    <row r="996">
      <c r="A996">
        <f>INDEX(resultados!$A$2:$ZZ$3036, 990, MATCH($B$1, resultados!$A$1:$ZZ$1, 0))</f>
        <v/>
      </c>
      <c r="B996">
        <f>INDEX(resultados!$A$2:$ZZ$3036, 990, MATCH($B$2, resultados!$A$1:$ZZ$1, 0))</f>
        <v/>
      </c>
      <c r="C996">
        <f>INDEX(resultados!$A$2:$ZZ$3036, 990, MATCH($B$3, resultados!$A$1:$ZZ$1, 0))</f>
        <v/>
      </c>
    </row>
    <row r="997">
      <c r="A997">
        <f>INDEX(resultados!$A$2:$ZZ$3036, 991, MATCH($B$1, resultados!$A$1:$ZZ$1, 0))</f>
        <v/>
      </c>
      <c r="B997">
        <f>INDEX(resultados!$A$2:$ZZ$3036, 991, MATCH($B$2, resultados!$A$1:$ZZ$1, 0))</f>
        <v/>
      </c>
      <c r="C997">
        <f>INDEX(resultados!$A$2:$ZZ$3036, 991, MATCH($B$3, resultados!$A$1:$ZZ$1, 0))</f>
        <v/>
      </c>
    </row>
    <row r="998">
      <c r="A998">
        <f>INDEX(resultados!$A$2:$ZZ$3036, 992, MATCH($B$1, resultados!$A$1:$ZZ$1, 0))</f>
        <v/>
      </c>
      <c r="B998">
        <f>INDEX(resultados!$A$2:$ZZ$3036, 992, MATCH($B$2, resultados!$A$1:$ZZ$1, 0))</f>
        <v/>
      </c>
      <c r="C998">
        <f>INDEX(resultados!$A$2:$ZZ$3036, 992, MATCH($B$3, resultados!$A$1:$ZZ$1, 0))</f>
        <v/>
      </c>
    </row>
    <row r="999">
      <c r="A999">
        <f>INDEX(resultados!$A$2:$ZZ$3036, 993, MATCH($B$1, resultados!$A$1:$ZZ$1, 0))</f>
        <v/>
      </c>
      <c r="B999">
        <f>INDEX(resultados!$A$2:$ZZ$3036, 993, MATCH($B$2, resultados!$A$1:$ZZ$1, 0))</f>
        <v/>
      </c>
      <c r="C999">
        <f>INDEX(resultados!$A$2:$ZZ$3036, 993, MATCH($B$3, resultados!$A$1:$ZZ$1, 0))</f>
        <v/>
      </c>
    </row>
    <row r="1000">
      <c r="A1000">
        <f>INDEX(resultados!$A$2:$ZZ$3036, 994, MATCH($B$1, resultados!$A$1:$ZZ$1, 0))</f>
        <v/>
      </c>
      <c r="B1000">
        <f>INDEX(resultados!$A$2:$ZZ$3036, 994, MATCH($B$2, resultados!$A$1:$ZZ$1, 0))</f>
        <v/>
      </c>
      <c r="C1000">
        <f>INDEX(resultados!$A$2:$ZZ$3036, 994, MATCH($B$3, resultados!$A$1:$ZZ$1, 0))</f>
        <v/>
      </c>
    </row>
    <row r="1001">
      <c r="A1001">
        <f>INDEX(resultados!$A$2:$ZZ$3036, 995, MATCH($B$1, resultados!$A$1:$ZZ$1, 0))</f>
        <v/>
      </c>
      <c r="B1001">
        <f>INDEX(resultados!$A$2:$ZZ$3036, 995, MATCH($B$2, resultados!$A$1:$ZZ$1, 0))</f>
        <v/>
      </c>
      <c r="C1001">
        <f>INDEX(resultados!$A$2:$ZZ$3036, 995, MATCH($B$3, resultados!$A$1:$ZZ$1, 0))</f>
        <v/>
      </c>
    </row>
    <row r="1002">
      <c r="A1002">
        <f>INDEX(resultados!$A$2:$ZZ$3036, 996, MATCH($B$1, resultados!$A$1:$ZZ$1, 0))</f>
        <v/>
      </c>
      <c r="B1002">
        <f>INDEX(resultados!$A$2:$ZZ$3036, 996, MATCH($B$2, resultados!$A$1:$ZZ$1, 0))</f>
        <v/>
      </c>
      <c r="C1002">
        <f>INDEX(resultados!$A$2:$ZZ$3036, 996, MATCH($B$3, resultados!$A$1:$ZZ$1, 0))</f>
        <v/>
      </c>
    </row>
    <row r="1003">
      <c r="A1003">
        <f>INDEX(resultados!$A$2:$ZZ$3036, 997, MATCH($B$1, resultados!$A$1:$ZZ$1, 0))</f>
        <v/>
      </c>
      <c r="B1003">
        <f>INDEX(resultados!$A$2:$ZZ$3036, 997, MATCH($B$2, resultados!$A$1:$ZZ$1, 0))</f>
        <v/>
      </c>
      <c r="C1003">
        <f>INDEX(resultados!$A$2:$ZZ$3036, 997, MATCH($B$3, resultados!$A$1:$ZZ$1, 0))</f>
        <v/>
      </c>
    </row>
    <row r="1004">
      <c r="A1004">
        <f>INDEX(resultados!$A$2:$ZZ$3036, 998, MATCH($B$1, resultados!$A$1:$ZZ$1, 0))</f>
        <v/>
      </c>
      <c r="B1004">
        <f>INDEX(resultados!$A$2:$ZZ$3036, 998, MATCH($B$2, resultados!$A$1:$ZZ$1, 0))</f>
        <v/>
      </c>
      <c r="C1004">
        <f>INDEX(resultados!$A$2:$ZZ$3036, 998, MATCH($B$3, resultados!$A$1:$ZZ$1, 0))</f>
        <v/>
      </c>
    </row>
    <row r="1005">
      <c r="A1005">
        <f>INDEX(resultados!$A$2:$ZZ$3036, 999, MATCH($B$1, resultados!$A$1:$ZZ$1, 0))</f>
        <v/>
      </c>
      <c r="B1005">
        <f>INDEX(resultados!$A$2:$ZZ$3036, 999, MATCH($B$2, resultados!$A$1:$ZZ$1, 0))</f>
        <v/>
      </c>
      <c r="C1005">
        <f>INDEX(resultados!$A$2:$ZZ$3036, 999, MATCH($B$3, resultados!$A$1:$ZZ$1, 0))</f>
        <v/>
      </c>
    </row>
    <row r="1006">
      <c r="A1006">
        <f>INDEX(resultados!$A$2:$ZZ$3036, 1000, MATCH($B$1, resultados!$A$1:$ZZ$1, 0))</f>
        <v/>
      </c>
      <c r="B1006">
        <f>INDEX(resultados!$A$2:$ZZ$3036, 1000, MATCH($B$2, resultados!$A$1:$ZZ$1, 0))</f>
        <v/>
      </c>
      <c r="C1006">
        <f>INDEX(resultados!$A$2:$ZZ$3036, 1000, MATCH($B$3, resultados!$A$1:$ZZ$1, 0))</f>
        <v/>
      </c>
    </row>
    <row r="1007">
      <c r="A1007">
        <f>INDEX(resultados!$A$2:$ZZ$3036, 1001, MATCH($B$1, resultados!$A$1:$ZZ$1, 0))</f>
        <v/>
      </c>
      <c r="B1007">
        <f>INDEX(resultados!$A$2:$ZZ$3036, 1001, MATCH($B$2, resultados!$A$1:$ZZ$1, 0))</f>
        <v/>
      </c>
      <c r="C1007">
        <f>INDEX(resultados!$A$2:$ZZ$3036, 1001, MATCH($B$3, resultados!$A$1:$ZZ$1, 0))</f>
        <v/>
      </c>
    </row>
    <row r="1008">
      <c r="A1008">
        <f>INDEX(resultados!$A$2:$ZZ$3036, 1002, MATCH($B$1, resultados!$A$1:$ZZ$1, 0))</f>
        <v/>
      </c>
      <c r="B1008">
        <f>INDEX(resultados!$A$2:$ZZ$3036, 1002, MATCH($B$2, resultados!$A$1:$ZZ$1, 0))</f>
        <v/>
      </c>
      <c r="C1008">
        <f>INDEX(resultados!$A$2:$ZZ$3036, 1002, MATCH($B$3, resultados!$A$1:$ZZ$1, 0))</f>
        <v/>
      </c>
    </row>
    <row r="1009">
      <c r="A1009">
        <f>INDEX(resultados!$A$2:$ZZ$3036, 1003, MATCH($B$1, resultados!$A$1:$ZZ$1, 0))</f>
        <v/>
      </c>
      <c r="B1009">
        <f>INDEX(resultados!$A$2:$ZZ$3036, 1003, MATCH($B$2, resultados!$A$1:$ZZ$1, 0))</f>
        <v/>
      </c>
      <c r="C1009">
        <f>INDEX(resultados!$A$2:$ZZ$3036, 1003, MATCH($B$3, resultados!$A$1:$ZZ$1, 0))</f>
        <v/>
      </c>
    </row>
    <row r="1010">
      <c r="A1010">
        <f>INDEX(resultados!$A$2:$ZZ$3036, 1004, MATCH($B$1, resultados!$A$1:$ZZ$1, 0))</f>
        <v/>
      </c>
      <c r="B1010">
        <f>INDEX(resultados!$A$2:$ZZ$3036, 1004, MATCH($B$2, resultados!$A$1:$ZZ$1, 0))</f>
        <v/>
      </c>
      <c r="C1010">
        <f>INDEX(resultados!$A$2:$ZZ$3036, 1004, MATCH($B$3, resultados!$A$1:$ZZ$1, 0))</f>
        <v/>
      </c>
    </row>
    <row r="1011">
      <c r="A1011">
        <f>INDEX(resultados!$A$2:$ZZ$3036, 1005, MATCH($B$1, resultados!$A$1:$ZZ$1, 0))</f>
        <v/>
      </c>
      <c r="B1011">
        <f>INDEX(resultados!$A$2:$ZZ$3036, 1005, MATCH($B$2, resultados!$A$1:$ZZ$1, 0))</f>
        <v/>
      </c>
      <c r="C1011">
        <f>INDEX(resultados!$A$2:$ZZ$3036, 1005, MATCH($B$3, resultados!$A$1:$ZZ$1, 0))</f>
        <v/>
      </c>
    </row>
    <row r="1012">
      <c r="A1012">
        <f>INDEX(resultados!$A$2:$ZZ$3036, 1006, MATCH($B$1, resultados!$A$1:$ZZ$1, 0))</f>
        <v/>
      </c>
      <c r="B1012">
        <f>INDEX(resultados!$A$2:$ZZ$3036, 1006, MATCH($B$2, resultados!$A$1:$ZZ$1, 0))</f>
        <v/>
      </c>
      <c r="C1012">
        <f>INDEX(resultados!$A$2:$ZZ$3036, 1006, MATCH($B$3, resultados!$A$1:$ZZ$1, 0))</f>
        <v/>
      </c>
    </row>
    <row r="1013">
      <c r="A1013">
        <f>INDEX(resultados!$A$2:$ZZ$3036, 1007, MATCH($B$1, resultados!$A$1:$ZZ$1, 0))</f>
        <v/>
      </c>
      <c r="B1013">
        <f>INDEX(resultados!$A$2:$ZZ$3036, 1007, MATCH($B$2, resultados!$A$1:$ZZ$1, 0))</f>
        <v/>
      </c>
      <c r="C1013">
        <f>INDEX(resultados!$A$2:$ZZ$3036, 1007, MATCH($B$3, resultados!$A$1:$ZZ$1, 0))</f>
        <v/>
      </c>
    </row>
    <row r="1014">
      <c r="A1014">
        <f>INDEX(resultados!$A$2:$ZZ$3036, 1008, MATCH($B$1, resultados!$A$1:$ZZ$1, 0))</f>
        <v/>
      </c>
      <c r="B1014">
        <f>INDEX(resultados!$A$2:$ZZ$3036, 1008, MATCH($B$2, resultados!$A$1:$ZZ$1, 0))</f>
        <v/>
      </c>
      <c r="C1014">
        <f>INDEX(resultados!$A$2:$ZZ$3036, 1008, MATCH($B$3, resultados!$A$1:$ZZ$1, 0))</f>
        <v/>
      </c>
    </row>
    <row r="1015">
      <c r="A1015">
        <f>INDEX(resultados!$A$2:$ZZ$3036, 1009, MATCH($B$1, resultados!$A$1:$ZZ$1, 0))</f>
        <v/>
      </c>
      <c r="B1015">
        <f>INDEX(resultados!$A$2:$ZZ$3036, 1009, MATCH($B$2, resultados!$A$1:$ZZ$1, 0))</f>
        <v/>
      </c>
      <c r="C1015">
        <f>INDEX(resultados!$A$2:$ZZ$3036, 1009, MATCH($B$3, resultados!$A$1:$ZZ$1, 0))</f>
        <v/>
      </c>
    </row>
    <row r="1016">
      <c r="A1016">
        <f>INDEX(resultados!$A$2:$ZZ$3036, 1010, MATCH($B$1, resultados!$A$1:$ZZ$1, 0))</f>
        <v/>
      </c>
      <c r="B1016">
        <f>INDEX(resultados!$A$2:$ZZ$3036, 1010, MATCH($B$2, resultados!$A$1:$ZZ$1, 0))</f>
        <v/>
      </c>
      <c r="C1016">
        <f>INDEX(resultados!$A$2:$ZZ$3036, 1010, MATCH($B$3, resultados!$A$1:$ZZ$1, 0))</f>
        <v/>
      </c>
    </row>
    <row r="1017">
      <c r="A1017">
        <f>INDEX(resultados!$A$2:$ZZ$3036, 1011, MATCH($B$1, resultados!$A$1:$ZZ$1, 0))</f>
        <v/>
      </c>
      <c r="B1017">
        <f>INDEX(resultados!$A$2:$ZZ$3036, 1011, MATCH($B$2, resultados!$A$1:$ZZ$1, 0))</f>
        <v/>
      </c>
      <c r="C1017">
        <f>INDEX(resultados!$A$2:$ZZ$3036, 1011, MATCH($B$3, resultados!$A$1:$ZZ$1, 0))</f>
        <v/>
      </c>
    </row>
    <row r="1018">
      <c r="A1018">
        <f>INDEX(resultados!$A$2:$ZZ$3036, 1012, MATCH($B$1, resultados!$A$1:$ZZ$1, 0))</f>
        <v/>
      </c>
      <c r="B1018">
        <f>INDEX(resultados!$A$2:$ZZ$3036, 1012, MATCH($B$2, resultados!$A$1:$ZZ$1, 0))</f>
        <v/>
      </c>
      <c r="C1018">
        <f>INDEX(resultados!$A$2:$ZZ$3036, 1012, MATCH($B$3, resultados!$A$1:$ZZ$1, 0))</f>
        <v/>
      </c>
    </row>
    <row r="1019">
      <c r="A1019">
        <f>INDEX(resultados!$A$2:$ZZ$3036, 1013, MATCH($B$1, resultados!$A$1:$ZZ$1, 0))</f>
        <v/>
      </c>
      <c r="B1019">
        <f>INDEX(resultados!$A$2:$ZZ$3036, 1013, MATCH($B$2, resultados!$A$1:$ZZ$1, 0))</f>
        <v/>
      </c>
      <c r="C1019">
        <f>INDEX(resultados!$A$2:$ZZ$3036, 1013, MATCH($B$3, resultados!$A$1:$ZZ$1, 0))</f>
        <v/>
      </c>
    </row>
    <row r="1020">
      <c r="A1020">
        <f>INDEX(resultados!$A$2:$ZZ$3036, 1014, MATCH($B$1, resultados!$A$1:$ZZ$1, 0))</f>
        <v/>
      </c>
      <c r="B1020">
        <f>INDEX(resultados!$A$2:$ZZ$3036, 1014, MATCH($B$2, resultados!$A$1:$ZZ$1, 0))</f>
        <v/>
      </c>
      <c r="C1020">
        <f>INDEX(resultados!$A$2:$ZZ$3036, 1014, MATCH($B$3, resultados!$A$1:$ZZ$1, 0))</f>
        <v/>
      </c>
    </row>
    <row r="1021">
      <c r="A1021">
        <f>INDEX(resultados!$A$2:$ZZ$3036, 1015, MATCH($B$1, resultados!$A$1:$ZZ$1, 0))</f>
        <v/>
      </c>
      <c r="B1021">
        <f>INDEX(resultados!$A$2:$ZZ$3036, 1015, MATCH($B$2, resultados!$A$1:$ZZ$1, 0))</f>
        <v/>
      </c>
      <c r="C1021">
        <f>INDEX(resultados!$A$2:$ZZ$3036, 1015, MATCH($B$3, resultados!$A$1:$ZZ$1, 0))</f>
        <v/>
      </c>
    </row>
    <row r="1022">
      <c r="A1022">
        <f>INDEX(resultados!$A$2:$ZZ$3036, 1016, MATCH($B$1, resultados!$A$1:$ZZ$1, 0))</f>
        <v/>
      </c>
      <c r="B1022">
        <f>INDEX(resultados!$A$2:$ZZ$3036, 1016, MATCH($B$2, resultados!$A$1:$ZZ$1, 0))</f>
        <v/>
      </c>
      <c r="C1022">
        <f>INDEX(resultados!$A$2:$ZZ$3036, 1016, MATCH($B$3, resultados!$A$1:$ZZ$1, 0))</f>
        <v/>
      </c>
    </row>
    <row r="1023">
      <c r="A1023">
        <f>INDEX(resultados!$A$2:$ZZ$3036, 1017, MATCH($B$1, resultados!$A$1:$ZZ$1, 0))</f>
        <v/>
      </c>
      <c r="B1023">
        <f>INDEX(resultados!$A$2:$ZZ$3036, 1017, MATCH($B$2, resultados!$A$1:$ZZ$1, 0))</f>
        <v/>
      </c>
      <c r="C1023">
        <f>INDEX(resultados!$A$2:$ZZ$3036, 1017, MATCH($B$3, resultados!$A$1:$ZZ$1, 0))</f>
        <v/>
      </c>
    </row>
    <row r="1024">
      <c r="A1024">
        <f>INDEX(resultados!$A$2:$ZZ$3036, 1018, MATCH($B$1, resultados!$A$1:$ZZ$1, 0))</f>
        <v/>
      </c>
      <c r="B1024">
        <f>INDEX(resultados!$A$2:$ZZ$3036, 1018, MATCH($B$2, resultados!$A$1:$ZZ$1, 0))</f>
        <v/>
      </c>
      <c r="C1024">
        <f>INDEX(resultados!$A$2:$ZZ$3036, 1018, MATCH($B$3, resultados!$A$1:$ZZ$1, 0))</f>
        <v/>
      </c>
    </row>
    <row r="1025">
      <c r="A1025">
        <f>INDEX(resultados!$A$2:$ZZ$3036, 1019, MATCH($B$1, resultados!$A$1:$ZZ$1, 0))</f>
        <v/>
      </c>
      <c r="B1025">
        <f>INDEX(resultados!$A$2:$ZZ$3036, 1019, MATCH($B$2, resultados!$A$1:$ZZ$1, 0))</f>
        <v/>
      </c>
      <c r="C1025">
        <f>INDEX(resultados!$A$2:$ZZ$3036, 1019, MATCH($B$3, resultados!$A$1:$ZZ$1, 0))</f>
        <v/>
      </c>
    </row>
    <row r="1026">
      <c r="A1026">
        <f>INDEX(resultados!$A$2:$ZZ$3036, 1020, MATCH($B$1, resultados!$A$1:$ZZ$1, 0))</f>
        <v/>
      </c>
      <c r="B1026">
        <f>INDEX(resultados!$A$2:$ZZ$3036, 1020, MATCH($B$2, resultados!$A$1:$ZZ$1, 0))</f>
        <v/>
      </c>
      <c r="C1026">
        <f>INDEX(resultados!$A$2:$ZZ$3036, 1020, MATCH($B$3, resultados!$A$1:$ZZ$1, 0))</f>
        <v/>
      </c>
    </row>
    <row r="1027">
      <c r="A1027">
        <f>INDEX(resultados!$A$2:$ZZ$3036, 1021, MATCH($B$1, resultados!$A$1:$ZZ$1, 0))</f>
        <v/>
      </c>
      <c r="B1027">
        <f>INDEX(resultados!$A$2:$ZZ$3036, 1021, MATCH($B$2, resultados!$A$1:$ZZ$1, 0))</f>
        <v/>
      </c>
      <c r="C1027">
        <f>INDEX(resultados!$A$2:$ZZ$3036, 1021, MATCH($B$3, resultados!$A$1:$ZZ$1, 0))</f>
        <v/>
      </c>
    </row>
    <row r="1028">
      <c r="A1028">
        <f>INDEX(resultados!$A$2:$ZZ$3036, 1022, MATCH($B$1, resultados!$A$1:$ZZ$1, 0))</f>
        <v/>
      </c>
      <c r="B1028">
        <f>INDEX(resultados!$A$2:$ZZ$3036, 1022, MATCH($B$2, resultados!$A$1:$ZZ$1, 0))</f>
        <v/>
      </c>
      <c r="C1028">
        <f>INDEX(resultados!$A$2:$ZZ$3036, 1022, MATCH($B$3, resultados!$A$1:$ZZ$1, 0))</f>
        <v/>
      </c>
    </row>
    <row r="1029">
      <c r="A1029">
        <f>INDEX(resultados!$A$2:$ZZ$3036, 1023, MATCH($B$1, resultados!$A$1:$ZZ$1, 0))</f>
        <v/>
      </c>
      <c r="B1029">
        <f>INDEX(resultados!$A$2:$ZZ$3036, 1023, MATCH($B$2, resultados!$A$1:$ZZ$1, 0))</f>
        <v/>
      </c>
      <c r="C1029">
        <f>INDEX(resultados!$A$2:$ZZ$3036, 1023, MATCH($B$3, resultados!$A$1:$ZZ$1, 0))</f>
        <v/>
      </c>
    </row>
    <row r="1030">
      <c r="A1030">
        <f>INDEX(resultados!$A$2:$ZZ$3036, 1024, MATCH($B$1, resultados!$A$1:$ZZ$1, 0))</f>
        <v/>
      </c>
      <c r="B1030">
        <f>INDEX(resultados!$A$2:$ZZ$3036, 1024, MATCH($B$2, resultados!$A$1:$ZZ$1, 0))</f>
        <v/>
      </c>
      <c r="C1030">
        <f>INDEX(resultados!$A$2:$ZZ$3036, 1024, MATCH($B$3, resultados!$A$1:$ZZ$1, 0))</f>
        <v/>
      </c>
    </row>
    <row r="1031">
      <c r="A1031">
        <f>INDEX(resultados!$A$2:$ZZ$3036, 1025, MATCH($B$1, resultados!$A$1:$ZZ$1, 0))</f>
        <v/>
      </c>
      <c r="B1031">
        <f>INDEX(resultados!$A$2:$ZZ$3036, 1025, MATCH($B$2, resultados!$A$1:$ZZ$1, 0))</f>
        <v/>
      </c>
      <c r="C1031">
        <f>INDEX(resultados!$A$2:$ZZ$3036, 1025, MATCH($B$3, resultados!$A$1:$ZZ$1, 0))</f>
        <v/>
      </c>
    </row>
    <row r="1032">
      <c r="A1032">
        <f>INDEX(resultados!$A$2:$ZZ$3036, 1026, MATCH($B$1, resultados!$A$1:$ZZ$1, 0))</f>
        <v/>
      </c>
      <c r="B1032">
        <f>INDEX(resultados!$A$2:$ZZ$3036, 1026, MATCH($B$2, resultados!$A$1:$ZZ$1, 0))</f>
        <v/>
      </c>
      <c r="C1032">
        <f>INDEX(resultados!$A$2:$ZZ$3036, 1026, MATCH($B$3, resultados!$A$1:$ZZ$1, 0))</f>
        <v/>
      </c>
    </row>
    <row r="1033">
      <c r="A1033">
        <f>INDEX(resultados!$A$2:$ZZ$3036, 1027, MATCH($B$1, resultados!$A$1:$ZZ$1, 0))</f>
        <v/>
      </c>
      <c r="B1033">
        <f>INDEX(resultados!$A$2:$ZZ$3036, 1027, MATCH($B$2, resultados!$A$1:$ZZ$1, 0))</f>
        <v/>
      </c>
      <c r="C1033">
        <f>INDEX(resultados!$A$2:$ZZ$3036, 1027, MATCH($B$3, resultados!$A$1:$ZZ$1, 0))</f>
        <v/>
      </c>
    </row>
    <row r="1034">
      <c r="A1034">
        <f>INDEX(resultados!$A$2:$ZZ$3036, 1028, MATCH($B$1, resultados!$A$1:$ZZ$1, 0))</f>
        <v/>
      </c>
      <c r="B1034">
        <f>INDEX(resultados!$A$2:$ZZ$3036, 1028, MATCH($B$2, resultados!$A$1:$ZZ$1, 0))</f>
        <v/>
      </c>
      <c r="C1034">
        <f>INDEX(resultados!$A$2:$ZZ$3036, 1028, MATCH($B$3, resultados!$A$1:$ZZ$1, 0))</f>
        <v/>
      </c>
    </row>
    <row r="1035">
      <c r="A1035">
        <f>INDEX(resultados!$A$2:$ZZ$3036, 1029, MATCH($B$1, resultados!$A$1:$ZZ$1, 0))</f>
        <v/>
      </c>
      <c r="B1035">
        <f>INDEX(resultados!$A$2:$ZZ$3036, 1029, MATCH($B$2, resultados!$A$1:$ZZ$1, 0))</f>
        <v/>
      </c>
      <c r="C1035">
        <f>INDEX(resultados!$A$2:$ZZ$3036, 1029, MATCH($B$3, resultados!$A$1:$ZZ$1, 0))</f>
        <v/>
      </c>
    </row>
    <row r="1036">
      <c r="A1036">
        <f>INDEX(resultados!$A$2:$ZZ$3036, 1030, MATCH($B$1, resultados!$A$1:$ZZ$1, 0))</f>
        <v/>
      </c>
      <c r="B1036">
        <f>INDEX(resultados!$A$2:$ZZ$3036, 1030, MATCH($B$2, resultados!$A$1:$ZZ$1, 0))</f>
        <v/>
      </c>
      <c r="C1036">
        <f>INDEX(resultados!$A$2:$ZZ$3036, 1030, MATCH($B$3, resultados!$A$1:$ZZ$1, 0))</f>
        <v/>
      </c>
    </row>
    <row r="1037">
      <c r="A1037">
        <f>INDEX(resultados!$A$2:$ZZ$3036, 1031, MATCH($B$1, resultados!$A$1:$ZZ$1, 0))</f>
        <v/>
      </c>
      <c r="B1037">
        <f>INDEX(resultados!$A$2:$ZZ$3036, 1031, MATCH($B$2, resultados!$A$1:$ZZ$1, 0))</f>
        <v/>
      </c>
      <c r="C1037">
        <f>INDEX(resultados!$A$2:$ZZ$3036, 1031, MATCH($B$3, resultados!$A$1:$ZZ$1, 0))</f>
        <v/>
      </c>
    </row>
    <row r="1038">
      <c r="A1038">
        <f>INDEX(resultados!$A$2:$ZZ$3036, 1032, MATCH($B$1, resultados!$A$1:$ZZ$1, 0))</f>
        <v/>
      </c>
      <c r="B1038">
        <f>INDEX(resultados!$A$2:$ZZ$3036, 1032, MATCH($B$2, resultados!$A$1:$ZZ$1, 0))</f>
        <v/>
      </c>
      <c r="C1038">
        <f>INDEX(resultados!$A$2:$ZZ$3036, 1032, MATCH($B$3, resultados!$A$1:$ZZ$1, 0))</f>
        <v/>
      </c>
    </row>
    <row r="1039">
      <c r="A1039">
        <f>INDEX(resultados!$A$2:$ZZ$3036, 1033, MATCH($B$1, resultados!$A$1:$ZZ$1, 0))</f>
        <v/>
      </c>
      <c r="B1039">
        <f>INDEX(resultados!$A$2:$ZZ$3036, 1033, MATCH($B$2, resultados!$A$1:$ZZ$1, 0))</f>
        <v/>
      </c>
      <c r="C1039">
        <f>INDEX(resultados!$A$2:$ZZ$3036, 1033, MATCH($B$3, resultados!$A$1:$ZZ$1, 0))</f>
        <v/>
      </c>
    </row>
    <row r="1040">
      <c r="A1040">
        <f>INDEX(resultados!$A$2:$ZZ$3036, 1034, MATCH($B$1, resultados!$A$1:$ZZ$1, 0))</f>
        <v/>
      </c>
      <c r="B1040">
        <f>INDEX(resultados!$A$2:$ZZ$3036, 1034, MATCH($B$2, resultados!$A$1:$ZZ$1, 0))</f>
        <v/>
      </c>
      <c r="C1040">
        <f>INDEX(resultados!$A$2:$ZZ$3036, 1034, MATCH($B$3, resultados!$A$1:$ZZ$1, 0))</f>
        <v/>
      </c>
    </row>
    <row r="1041">
      <c r="A1041">
        <f>INDEX(resultados!$A$2:$ZZ$3036, 1035, MATCH($B$1, resultados!$A$1:$ZZ$1, 0))</f>
        <v/>
      </c>
      <c r="B1041">
        <f>INDEX(resultados!$A$2:$ZZ$3036, 1035, MATCH($B$2, resultados!$A$1:$ZZ$1, 0))</f>
        <v/>
      </c>
      <c r="C1041">
        <f>INDEX(resultados!$A$2:$ZZ$3036, 1035, MATCH($B$3, resultados!$A$1:$ZZ$1, 0))</f>
        <v/>
      </c>
    </row>
    <row r="1042">
      <c r="A1042">
        <f>INDEX(resultados!$A$2:$ZZ$3036, 1036, MATCH($B$1, resultados!$A$1:$ZZ$1, 0))</f>
        <v/>
      </c>
      <c r="B1042">
        <f>INDEX(resultados!$A$2:$ZZ$3036, 1036, MATCH($B$2, resultados!$A$1:$ZZ$1, 0))</f>
        <v/>
      </c>
      <c r="C1042">
        <f>INDEX(resultados!$A$2:$ZZ$3036, 1036, MATCH($B$3, resultados!$A$1:$ZZ$1, 0))</f>
        <v/>
      </c>
    </row>
    <row r="1043">
      <c r="A1043">
        <f>INDEX(resultados!$A$2:$ZZ$3036, 1037, MATCH($B$1, resultados!$A$1:$ZZ$1, 0))</f>
        <v/>
      </c>
      <c r="B1043">
        <f>INDEX(resultados!$A$2:$ZZ$3036, 1037, MATCH($B$2, resultados!$A$1:$ZZ$1, 0))</f>
        <v/>
      </c>
      <c r="C1043">
        <f>INDEX(resultados!$A$2:$ZZ$3036, 1037, MATCH($B$3, resultados!$A$1:$ZZ$1, 0))</f>
        <v/>
      </c>
    </row>
    <row r="1044">
      <c r="A1044">
        <f>INDEX(resultados!$A$2:$ZZ$3036, 1038, MATCH($B$1, resultados!$A$1:$ZZ$1, 0))</f>
        <v/>
      </c>
      <c r="B1044">
        <f>INDEX(resultados!$A$2:$ZZ$3036, 1038, MATCH($B$2, resultados!$A$1:$ZZ$1, 0))</f>
        <v/>
      </c>
      <c r="C1044">
        <f>INDEX(resultados!$A$2:$ZZ$3036, 1038, MATCH($B$3, resultados!$A$1:$ZZ$1, 0))</f>
        <v/>
      </c>
    </row>
    <row r="1045">
      <c r="A1045">
        <f>INDEX(resultados!$A$2:$ZZ$3036, 1039, MATCH($B$1, resultados!$A$1:$ZZ$1, 0))</f>
        <v/>
      </c>
      <c r="B1045">
        <f>INDEX(resultados!$A$2:$ZZ$3036, 1039, MATCH($B$2, resultados!$A$1:$ZZ$1, 0))</f>
        <v/>
      </c>
      <c r="C1045">
        <f>INDEX(resultados!$A$2:$ZZ$3036, 1039, MATCH($B$3, resultados!$A$1:$ZZ$1, 0))</f>
        <v/>
      </c>
    </row>
    <row r="1046">
      <c r="A1046">
        <f>INDEX(resultados!$A$2:$ZZ$3036, 1040, MATCH($B$1, resultados!$A$1:$ZZ$1, 0))</f>
        <v/>
      </c>
      <c r="B1046">
        <f>INDEX(resultados!$A$2:$ZZ$3036, 1040, MATCH($B$2, resultados!$A$1:$ZZ$1, 0))</f>
        <v/>
      </c>
      <c r="C1046">
        <f>INDEX(resultados!$A$2:$ZZ$3036, 1040, MATCH($B$3, resultados!$A$1:$ZZ$1, 0))</f>
        <v/>
      </c>
    </row>
    <row r="1047">
      <c r="A1047">
        <f>INDEX(resultados!$A$2:$ZZ$3036, 1041, MATCH($B$1, resultados!$A$1:$ZZ$1, 0))</f>
        <v/>
      </c>
      <c r="B1047">
        <f>INDEX(resultados!$A$2:$ZZ$3036, 1041, MATCH($B$2, resultados!$A$1:$ZZ$1, 0))</f>
        <v/>
      </c>
      <c r="C1047">
        <f>INDEX(resultados!$A$2:$ZZ$3036, 1041, MATCH($B$3, resultados!$A$1:$ZZ$1, 0))</f>
        <v/>
      </c>
    </row>
    <row r="1048">
      <c r="A1048">
        <f>INDEX(resultados!$A$2:$ZZ$3036, 1042, MATCH($B$1, resultados!$A$1:$ZZ$1, 0))</f>
        <v/>
      </c>
      <c r="B1048">
        <f>INDEX(resultados!$A$2:$ZZ$3036, 1042, MATCH($B$2, resultados!$A$1:$ZZ$1, 0))</f>
        <v/>
      </c>
      <c r="C1048">
        <f>INDEX(resultados!$A$2:$ZZ$3036, 1042, MATCH($B$3, resultados!$A$1:$ZZ$1, 0))</f>
        <v/>
      </c>
    </row>
    <row r="1049">
      <c r="A1049">
        <f>INDEX(resultados!$A$2:$ZZ$3036, 1043, MATCH($B$1, resultados!$A$1:$ZZ$1, 0))</f>
        <v/>
      </c>
      <c r="B1049">
        <f>INDEX(resultados!$A$2:$ZZ$3036, 1043, MATCH($B$2, resultados!$A$1:$ZZ$1, 0))</f>
        <v/>
      </c>
      <c r="C1049">
        <f>INDEX(resultados!$A$2:$ZZ$3036, 1043, MATCH($B$3, resultados!$A$1:$ZZ$1, 0))</f>
        <v/>
      </c>
    </row>
    <row r="1050">
      <c r="A1050">
        <f>INDEX(resultados!$A$2:$ZZ$3036, 1044, MATCH($B$1, resultados!$A$1:$ZZ$1, 0))</f>
        <v/>
      </c>
      <c r="B1050">
        <f>INDEX(resultados!$A$2:$ZZ$3036, 1044, MATCH($B$2, resultados!$A$1:$ZZ$1, 0))</f>
        <v/>
      </c>
      <c r="C1050">
        <f>INDEX(resultados!$A$2:$ZZ$3036, 1044, MATCH($B$3, resultados!$A$1:$ZZ$1, 0))</f>
        <v/>
      </c>
    </row>
    <row r="1051">
      <c r="A1051">
        <f>INDEX(resultados!$A$2:$ZZ$3036, 1045, MATCH($B$1, resultados!$A$1:$ZZ$1, 0))</f>
        <v/>
      </c>
      <c r="B1051">
        <f>INDEX(resultados!$A$2:$ZZ$3036, 1045, MATCH($B$2, resultados!$A$1:$ZZ$1, 0))</f>
        <v/>
      </c>
      <c r="C1051">
        <f>INDEX(resultados!$A$2:$ZZ$3036, 1045, MATCH($B$3, resultados!$A$1:$ZZ$1, 0))</f>
        <v/>
      </c>
    </row>
    <row r="1052">
      <c r="A1052">
        <f>INDEX(resultados!$A$2:$ZZ$3036, 1046, MATCH($B$1, resultados!$A$1:$ZZ$1, 0))</f>
        <v/>
      </c>
      <c r="B1052">
        <f>INDEX(resultados!$A$2:$ZZ$3036, 1046, MATCH($B$2, resultados!$A$1:$ZZ$1, 0))</f>
        <v/>
      </c>
      <c r="C1052">
        <f>INDEX(resultados!$A$2:$ZZ$3036, 1046, MATCH($B$3, resultados!$A$1:$ZZ$1, 0))</f>
        <v/>
      </c>
    </row>
    <row r="1053">
      <c r="A1053">
        <f>INDEX(resultados!$A$2:$ZZ$3036, 1047, MATCH($B$1, resultados!$A$1:$ZZ$1, 0))</f>
        <v/>
      </c>
      <c r="B1053">
        <f>INDEX(resultados!$A$2:$ZZ$3036, 1047, MATCH($B$2, resultados!$A$1:$ZZ$1, 0))</f>
        <v/>
      </c>
      <c r="C1053">
        <f>INDEX(resultados!$A$2:$ZZ$3036, 1047, MATCH($B$3, resultados!$A$1:$ZZ$1, 0))</f>
        <v/>
      </c>
    </row>
    <row r="1054">
      <c r="A1054">
        <f>INDEX(resultados!$A$2:$ZZ$3036, 1048, MATCH($B$1, resultados!$A$1:$ZZ$1, 0))</f>
        <v/>
      </c>
      <c r="B1054">
        <f>INDEX(resultados!$A$2:$ZZ$3036, 1048, MATCH($B$2, resultados!$A$1:$ZZ$1, 0))</f>
        <v/>
      </c>
      <c r="C1054">
        <f>INDEX(resultados!$A$2:$ZZ$3036, 1048, MATCH($B$3, resultados!$A$1:$ZZ$1, 0))</f>
        <v/>
      </c>
    </row>
    <row r="1055">
      <c r="A1055">
        <f>INDEX(resultados!$A$2:$ZZ$3036, 1049, MATCH($B$1, resultados!$A$1:$ZZ$1, 0))</f>
        <v/>
      </c>
      <c r="B1055">
        <f>INDEX(resultados!$A$2:$ZZ$3036, 1049, MATCH($B$2, resultados!$A$1:$ZZ$1, 0))</f>
        <v/>
      </c>
      <c r="C1055">
        <f>INDEX(resultados!$A$2:$ZZ$3036, 1049, MATCH($B$3, resultados!$A$1:$ZZ$1, 0))</f>
        <v/>
      </c>
    </row>
    <row r="1056">
      <c r="A1056">
        <f>INDEX(resultados!$A$2:$ZZ$3036, 1050, MATCH($B$1, resultados!$A$1:$ZZ$1, 0))</f>
        <v/>
      </c>
      <c r="B1056">
        <f>INDEX(resultados!$A$2:$ZZ$3036, 1050, MATCH($B$2, resultados!$A$1:$ZZ$1, 0))</f>
        <v/>
      </c>
      <c r="C1056">
        <f>INDEX(resultados!$A$2:$ZZ$3036, 1050, MATCH($B$3, resultados!$A$1:$ZZ$1, 0))</f>
        <v/>
      </c>
    </row>
    <row r="1057">
      <c r="A1057">
        <f>INDEX(resultados!$A$2:$ZZ$3036, 1051, MATCH($B$1, resultados!$A$1:$ZZ$1, 0))</f>
        <v/>
      </c>
      <c r="B1057">
        <f>INDEX(resultados!$A$2:$ZZ$3036, 1051, MATCH($B$2, resultados!$A$1:$ZZ$1, 0))</f>
        <v/>
      </c>
      <c r="C1057">
        <f>INDEX(resultados!$A$2:$ZZ$3036, 1051, MATCH($B$3, resultados!$A$1:$ZZ$1, 0))</f>
        <v/>
      </c>
    </row>
    <row r="1058">
      <c r="A1058">
        <f>INDEX(resultados!$A$2:$ZZ$3036, 1052, MATCH($B$1, resultados!$A$1:$ZZ$1, 0))</f>
        <v/>
      </c>
      <c r="B1058">
        <f>INDEX(resultados!$A$2:$ZZ$3036, 1052, MATCH($B$2, resultados!$A$1:$ZZ$1, 0))</f>
        <v/>
      </c>
      <c r="C1058">
        <f>INDEX(resultados!$A$2:$ZZ$3036, 1052, MATCH($B$3, resultados!$A$1:$ZZ$1, 0))</f>
        <v/>
      </c>
    </row>
    <row r="1059">
      <c r="A1059">
        <f>INDEX(resultados!$A$2:$ZZ$3036, 1053, MATCH($B$1, resultados!$A$1:$ZZ$1, 0))</f>
        <v/>
      </c>
      <c r="B1059">
        <f>INDEX(resultados!$A$2:$ZZ$3036, 1053, MATCH($B$2, resultados!$A$1:$ZZ$1, 0))</f>
        <v/>
      </c>
      <c r="C1059">
        <f>INDEX(resultados!$A$2:$ZZ$3036, 1053, MATCH($B$3, resultados!$A$1:$ZZ$1, 0))</f>
        <v/>
      </c>
    </row>
    <row r="1060">
      <c r="A1060">
        <f>INDEX(resultados!$A$2:$ZZ$3036, 1054, MATCH($B$1, resultados!$A$1:$ZZ$1, 0))</f>
        <v/>
      </c>
      <c r="B1060">
        <f>INDEX(resultados!$A$2:$ZZ$3036, 1054, MATCH($B$2, resultados!$A$1:$ZZ$1, 0))</f>
        <v/>
      </c>
      <c r="C1060">
        <f>INDEX(resultados!$A$2:$ZZ$3036, 1054, MATCH($B$3, resultados!$A$1:$ZZ$1, 0))</f>
        <v/>
      </c>
    </row>
    <row r="1061">
      <c r="A1061">
        <f>INDEX(resultados!$A$2:$ZZ$3036, 1055, MATCH($B$1, resultados!$A$1:$ZZ$1, 0))</f>
        <v/>
      </c>
      <c r="B1061">
        <f>INDEX(resultados!$A$2:$ZZ$3036, 1055, MATCH($B$2, resultados!$A$1:$ZZ$1, 0))</f>
        <v/>
      </c>
      <c r="C1061">
        <f>INDEX(resultados!$A$2:$ZZ$3036, 1055, MATCH($B$3, resultados!$A$1:$ZZ$1, 0))</f>
        <v/>
      </c>
    </row>
    <row r="1062">
      <c r="A1062">
        <f>INDEX(resultados!$A$2:$ZZ$3036, 1056, MATCH($B$1, resultados!$A$1:$ZZ$1, 0))</f>
        <v/>
      </c>
      <c r="B1062">
        <f>INDEX(resultados!$A$2:$ZZ$3036, 1056, MATCH($B$2, resultados!$A$1:$ZZ$1, 0))</f>
        <v/>
      </c>
      <c r="C1062">
        <f>INDEX(resultados!$A$2:$ZZ$3036, 1056, MATCH($B$3, resultados!$A$1:$ZZ$1, 0))</f>
        <v/>
      </c>
    </row>
    <row r="1063">
      <c r="A1063">
        <f>INDEX(resultados!$A$2:$ZZ$3036, 1057, MATCH($B$1, resultados!$A$1:$ZZ$1, 0))</f>
        <v/>
      </c>
      <c r="B1063">
        <f>INDEX(resultados!$A$2:$ZZ$3036, 1057, MATCH($B$2, resultados!$A$1:$ZZ$1, 0))</f>
        <v/>
      </c>
      <c r="C1063">
        <f>INDEX(resultados!$A$2:$ZZ$3036, 1057, MATCH($B$3, resultados!$A$1:$ZZ$1, 0))</f>
        <v/>
      </c>
    </row>
    <row r="1064">
      <c r="A1064">
        <f>INDEX(resultados!$A$2:$ZZ$3036, 1058, MATCH($B$1, resultados!$A$1:$ZZ$1, 0))</f>
        <v/>
      </c>
      <c r="B1064">
        <f>INDEX(resultados!$A$2:$ZZ$3036, 1058, MATCH($B$2, resultados!$A$1:$ZZ$1, 0))</f>
        <v/>
      </c>
      <c r="C1064">
        <f>INDEX(resultados!$A$2:$ZZ$3036, 1058, MATCH($B$3, resultados!$A$1:$ZZ$1, 0))</f>
        <v/>
      </c>
    </row>
    <row r="1065">
      <c r="A1065">
        <f>INDEX(resultados!$A$2:$ZZ$3036, 1059, MATCH($B$1, resultados!$A$1:$ZZ$1, 0))</f>
        <v/>
      </c>
      <c r="B1065">
        <f>INDEX(resultados!$A$2:$ZZ$3036, 1059, MATCH($B$2, resultados!$A$1:$ZZ$1, 0))</f>
        <v/>
      </c>
      <c r="C1065">
        <f>INDEX(resultados!$A$2:$ZZ$3036, 1059, MATCH($B$3, resultados!$A$1:$ZZ$1, 0))</f>
        <v/>
      </c>
    </row>
    <row r="1066">
      <c r="A1066">
        <f>INDEX(resultados!$A$2:$ZZ$3036, 1060, MATCH($B$1, resultados!$A$1:$ZZ$1, 0))</f>
        <v/>
      </c>
      <c r="B1066">
        <f>INDEX(resultados!$A$2:$ZZ$3036, 1060, MATCH($B$2, resultados!$A$1:$ZZ$1, 0))</f>
        <v/>
      </c>
      <c r="C1066">
        <f>INDEX(resultados!$A$2:$ZZ$3036, 1060, MATCH($B$3, resultados!$A$1:$ZZ$1, 0))</f>
        <v/>
      </c>
    </row>
    <row r="1067">
      <c r="A1067">
        <f>INDEX(resultados!$A$2:$ZZ$3036, 1061, MATCH($B$1, resultados!$A$1:$ZZ$1, 0))</f>
        <v/>
      </c>
      <c r="B1067">
        <f>INDEX(resultados!$A$2:$ZZ$3036, 1061, MATCH($B$2, resultados!$A$1:$ZZ$1, 0))</f>
        <v/>
      </c>
      <c r="C1067">
        <f>INDEX(resultados!$A$2:$ZZ$3036, 1061, MATCH($B$3, resultados!$A$1:$ZZ$1, 0))</f>
        <v/>
      </c>
    </row>
    <row r="1068">
      <c r="A1068">
        <f>INDEX(resultados!$A$2:$ZZ$3036, 1062, MATCH($B$1, resultados!$A$1:$ZZ$1, 0))</f>
        <v/>
      </c>
      <c r="B1068">
        <f>INDEX(resultados!$A$2:$ZZ$3036, 1062, MATCH($B$2, resultados!$A$1:$ZZ$1, 0))</f>
        <v/>
      </c>
      <c r="C1068">
        <f>INDEX(resultados!$A$2:$ZZ$3036, 1062, MATCH($B$3, resultados!$A$1:$ZZ$1, 0))</f>
        <v/>
      </c>
    </row>
    <row r="1069">
      <c r="A1069">
        <f>INDEX(resultados!$A$2:$ZZ$3036, 1063, MATCH($B$1, resultados!$A$1:$ZZ$1, 0))</f>
        <v/>
      </c>
      <c r="B1069">
        <f>INDEX(resultados!$A$2:$ZZ$3036, 1063, MATCH($B$2, resultados!$A$1:$ZZ$1, 0))</f>
        <v/>
      </c>
      <c r="C1069">
        <f>INDEX(resultados!$A$2:$ZZ$3036, 1063, MATCH($B$3, resultados!$A$1:$ZZ$1, 0))</f>
        <v/>
      </c>
    </row>
    <row r="1070">
      <c r="A1070">
        <f>INDEX(resultados!$A$2:$ZZ$3036, 1064, MATCH($B$1, resultados!$A$1:$ZZ$1, 0))</f>
        <v/>
      </c>
      <c r="B1070">
        <f>INDEX(resultados!$A$2:$ZZ$3036, 1064, MATCH($B$2, resultados!$A$1:$ZZ$1, 0))</f>
        <v/>
      </c>
      <c r="C1070">
        <f>INDEX(resultados!$A$2:$ZZ$3036, 1064, MATCH($B$3, resultados!$A$1:$ZZ$1, 0))</f>
        <v/>
      </c>
    </row>
    <row r="1071">
      <c r="A1071">
        <f>INDEX(resultados!$A$2:$ZZ$3036, 1065, MATCH($B$1, resultados!$A$1:$ZZ$1, 0))</f>
        <v/>
      </c>
      <c r="B1071">
        <f>INDEX(resultados!$A$2:$ZZ$3036, 1065, MATCH($B$2, resultados!$A$1:$ZZ$1, 0))</f>
        <v/>
      </c>
      <c r="C1071">
        <f>INDEX(resultados!$A$2:$ZZ$3036, 1065, MATCH($B$3, resultados!$A$1:$ZZ$1, 0))</f>
        <v/>
      </c>
    </row>
    <row r="1072">
      <c r="A1072">
        <f>INDEX(resultados!$A$2:$ZZ$3036, 1066, MATCH($B$1, resultados!$A$1:$ZZ$1, 0))</f>
        <v/>
      </c>
      <c r="B1072">
        <f>INDEX(resultados!$A$2:$ZZ$3036, 1066, MATCH($B$2, resultados!$A$1:$ZZ$1, 0))</f>
        <v/>
      </c>
      <c r="C1072">
        <f>INDEX(resultados!$A$2:$ZZ$3036, 1066, MATCH($B$3, resultados!$A$1:$ZZ$1, 0))</f>
        <v/>
      </c>
    </row>
    <row r="1073">
      <c r="A1073">
        <f>INDEX(resultados!$A$2:$ZZ$3036, 1067, MATCH($B$1, resultados!$A$1:$ZZ$1, 0))</f>
        <v/>
      </c>
      <c r="B1073">
        <f>INDEX(resultados!$A$2:$ZZ$3036, 1067, MATCH($B$2, resultados!$A$1:$ZZ$1, 0))</f>
        <v/>
      </c>
      <c r="C1073">
        <f>INDEX(resultados!$A$2:$ZZ$3036, 1067, MATCH($B$3, resultados!$A$1:$ZZ$1, 0))</f>
        <v/>
      </c>
    </row>
    <row r="1074">
      <c r="A1074">
        <f>INDEX(resultados!$A$2:$ZZ$3036, 1068, MATCH($B$1, resultados!$A$1:$ZZ$1, 0))</f>
        <v/>
      </c>
      <c r="B1074">
        <f>INDEX(resultados!$A$2:$ZZ$3036, 1068, MATCH($B$2, resultados!$A$1:$ZZ$1, 0))</f>
        <v/>
      </c>
      <c r="C1074">
        <f>INDEX(resultados!$A$2:$ZZ$3036, 1068, MATCH($B$3, resultados!$A$1:$ZZ$1, 0))</f>
        <v/>
      </c>
    </row>
    <row r="1075">
      <c r="A1075">
        <f>INDEX(resultados!$A$2:$ZZ$3036, 1069, MATCH($B$1, resultados!$A$1:$ZZ$1, 0))</f>
        <v/>
      </c>
      <c r="B1075">
        <f>INDEX(resultados!$A$2:$ZZ$3036, 1069, MATCH($B$2, resultados!$A$1:$ZZ$1, 0))</f>
        <v/>
      </c>
      <c r="C1075">
        <f>INDEX(resultados!$A$2:$ZZ$3036, 1069, MATCH($B$3, resultados!$A$1:$ZZ$1, 0))</f>
        <v/>
      </c>
    </row>
    <row r="1076">
      <c r="A1076">
        <f>INDEX(resultados!$A$2:$ZZ$3036, 1070, MATCH($B$1, resultados!$A$1:$ZZ$1, 0))</f>
        <v/>
      </c>
      <c r="B1076">
        <f>INDEX(resultados!$A$2:$ZZ$3036, 1070, MATCH($B$2, resultados!$A$1:$ZZ$1, 0))</f>
        <v/>
      </c>
      <c r="C1076">
        <f>INDEX(resultados!$A$2:$ZZ$3036, 1070, MATCH($B$3, resultados!$A$1:$ZZ$1, 0))</f>
        <v/>
      </c>
    </row>
    <row r="1077">
      <c r="A1077">
        <f>INDEX(resultados!$A$2:$ZZ$3036, 1071, MATCH($B$1, resultados!$A$1:$ZZ$1, 0))</f>
        <v/>
      </c>
      <c r="B1077">
        <f>INDEX(resultados!$A$2:$ZZ$3036, 1071, MATCH($B$2, resultados!$A$1:$ZZ$1, 0))</f>
        <v/>
      </c>
      <c r="C1077">
        <f>INDEX(resultados!$A$2:$ZZ$3036, 1071, MATCH($B$3, resultados!$A$1:$ZZ$1, 0))</f>
        <v/>
      </c>
    </row>
    <row r="1078">
      <c r="A1078">
        <f>INDEX(resultados!$A$2:$ZZ$3036, 1072, MATCH($B$1, resultados!$A$1:$ZZ$1, 0))</f>
        <v/>
      </c>
      <c r="B1078">
        <f>INDEX(resultados!$A$2:$ZZ$3036, 1072, MATCH($B$2, resultados!$A$1:$ZZ$1, 0))</f>
        <v/>
      </c>
      <c r="C1078">
        <f>INDEX(resultados!$A$2:$ZZ$3036, 1072, MATCH($B$3, resultados!$A$1:$ZZ$1, 0))</f>
        <v/>
      </c>
    </row>
    <row r="1079">
      <c r="A1079">
        <f>INDEX(resultados!$A$2:$ZZ$3036, 1073, MATCH($B$1, resultados!$A$1:$ZZ$1, 0))</f>
        <v/>
      </c>
      <c r="B1079">
        <f>INDEX(resultados!$A$2:$ZZ$3036, 1073, MATCH($B$2, resultados!$A$1:$ZZ$1, 0))</f>
        <v/>
      </c>
      <c r="C1079">
        <f>INDEX(resultados!$A$2:$ZZ$3036, 1073, MATCH($B$3, resultados!$A$1:$ZZ$1, 0))</f>
        <v/>
      </c>
    </row>
    <row r="1080">
      <c r="A1080">
        <f>INDEX(resultados!$A$2:$ZZ$3036, 1074, MATCH($B$1, resultados!$A$1:$ZZ$1, 0))</f>
        <v/>
      </c>
      <c r="B1080">
        <f>INDEX(resultados!$A$2:$ZZ$3036, 1074, MATCH($B$2, resultados!$A$1:$ZZ$1, 0))</f>
        <v/>
      </c>
      <c r="C1080">
        <f>INDEX(resultados!$A$2:$ZZ$3036, 1074, MATCH($B$3, resultados!$A$1:$ZZ$1, 0))</f>
        <v/>
      </c>
    </row>
    <row r="1081">
      <c r="A1081">
        <f>INDEX(resultados!$A$2:$ZZ$3036, 1075, MATCH($B$1, resultados!$A$1:$ZZ$1, 0))</f>
        <v/>
      </c>
      <c r="B1081">
        <f>INDEX(resultados!$A$2:$ZZ$3036, 1075, MATCH($B$2, resultados!$A$1:$ZZ$1, 0))</f>
        <v/>
      </c>
      <c r="C1081">
        <f>INDEX(resultados!$A$2:$ZZ$3036, 1075, MATCH($B$3, resultados!$A$1:$ZZ$1, 0))</f>
        <v/>
      </c>
    </row>
    <row r="1082">
      <c r="A1082">
        <f>INDEX(resultados!$A$2:$ZZ$3036, 1076, MATCH($B$1, resultados!$A$1:$ZZ$1, 0))</f>
        <v/>
      </c>
      <c r="B1082">
        <f>INDEX(resultados!$A$2:$ZZ$3036, 1076, MATCH($B$2, resultados!$A$1:$ZZ$1, 0))</f>
        <v/>
      </c>
      <c r="C1082">
        <f>INDEX(resultados!$A$2:$ZZ$3036, 1076, MATCH($B$3, resultados!$A$1:$ZZ$1, 0))</f>
        <v/>
      </c>
    </row>
    <row r="1083">
      <c r="A1083">
        <f>INDEX(resultados!$A$2:$ZZ$3036, 1077, MATCH($B$1, resultados!$A$1:$ZZ$1, 0))</f>
        <v/>
      </c>
      <c r="B1083">
        <f>INDEX(resultados!$A$2:$ZZ$3036, 1077, MATCH($B$2, resultados!$A$1:$ZZ$1, 0))</f>
        <v/>
      </c>
      <c r="C1083">
        <f>INDEX(resultados!$A$2:$ZZ$3036, 1077, MATCH($B$3, resultados!$A$1:$ZZ$1, 0))</f>
        <v/>
      </c>
    </row>
    <row r="1084">
      <c r="A1084">
        <f>INDEX(resultados!$A$2:$ZZ$3036, 1078, MATCH($B$1, resultados!$A$1:$ZZ$1, 0))</f>
        <v/>
      </c>
      <c r="B1084">
        <f>INDEX(resultados!$A$2:$ZZ$3036, 1078, MATCH($B$2, resultados!$A$1:$ZZ$1, 0))</f>
        <v/>
      </c>
      <c r="C1084">
        <f>INDEX(resultados!$A$2:$ZZ$3036, 1078, MATCH($B$3, resultados!$A$1:$ZZ$1, 0))</f>
        <v/>
      </c>
    </row>
    <row r="1085">
      <c r="A1085">
        <f>INDEX(resultados!$A$2:$ZZ$3036, 1079, MATCH($B$1, resultados!$A$1:$ZZ$1, 0))</f>
        <v/>
      </c>
      <c r="B1085">
        <f>INDEX(resultados!$A$2:$ZZ$3036, 1079, MATCH($B$2, resultados!$A$1:$ZZ$1, 0))</f>
        <v/>
      </c>
      <c r="C1085">
        <f>INDEX(resultados!$A$2:$ZZ$3036, 1079, MATCH($B$3, resultados!$A$1:$ZZ$1, 0))</f>
        <v/>
      </c>
    </row>
    <row r="1086">
      <c r="A1086">
        <f>INDEX(resultados!$A$2:$ZZ$3036, 1080, MATCH($B$1, resultados!$A$1:$ZZ$1, 0))</f>
        <v/>
      </c>
      <c r="B1086">
        <f>INDEX(resultados!$A$2:$ZZ$3036, 1080, MATCH($B$2, resultados!$A$1:$ZZ$1, 0))</f>
        <v/>
      </c>
      <c r="C1086">
        <f>INDEX(resultados!$A$2:$ZZ$3036, 1080, MATCH($B$3, resultados!$A$1:$ZZ$1, 0))</f>
        <v/>
      </c>
    </row>
    <row r="1087">
      <c r="A1087">
        <f>INDEX(resultados!$A$2:$ZZ$3036, 1081, MATCH($B$1, resultados!$A$1:$ZZ$1, 0))</f>
        <v/>
      </c>
      <c r="B1087">
        <f>INDEX(resultados!$A$2:$ZZ$3036, 1081, MATCH($B$2, resultados!$A$1:$ZZ$1, 0))</f>
        <v/>
      </c>
      <c r="C1087">
        <f>INDEX(resultados!$A$2:$ZZ$3036, 1081, MATCH($B$3, resultados!$A$1:$ZZ$1, 0))</f>
        <v/>
      </c>
    </row>
    <row r="1088">
      <c r="A1088">
        <f>INDEX(resultados!$A$2:$ZZ$3036, 1082, MATCH($B$1, resultados!$A$1:$ZZ$1, 0))</f>
        <v/>
      </c>
      <c r="B1088">
        <f>INDEX(resultados!$A$2:$ZZ$3036, 1082, MATCH($B$2, resultados!$A$1:$ZZ$1, 0))</f>
        <v/>
      </c>
      <c r="C1088">
        <f>INDEX(resultados!$A$2:$ZZ$3036, 1082, MATCH($B$3, resultados!$A$1:$ZZ$1, 0))</f>
        <v/>
      </c>
    </row>
    <row r="1089">
      <c r="A1089">
        <f>INDEX(resultados!$A$2:$ZZ$3036, 1083, MATCH($B$1, resultados!$A$1:$ZZ$1, 0))</f>
        <v/>
      </c>
      <c r="B1089">
        <f>INDEX(resultados!$A$2:$ZZ$3036, 1083, MATCH($B$2, resultados!$A$1:$ZZ$1, 0))</f>
        <v/>
      </c>
      <c r="C1089">
        <f>INDEX(resultados!$A$2:$ZZ$3036, 1083, MATCH($B$3, resultados!$A$1:$ZZ$1, 0))</f>
        <v/>
      </c>
    </row>
    <row r="1090">
      <c r="A1090">
        <f>INDEX(resultados!$A$2:$ZZ$3036, 1084, MATCH($B$1, resultados!$A$1:$ZZ$1, 0))</f>
        <v/>
      </c>
      <c r="B1090">
        <f>INDEX(resultados!$A$2:$ZZ$3036, 1084, MATCH($B$2, resultados!$A$1:$ZZ$1, 0))</f>
        <v/>
      </c>
      <c r="C1090">
        <f>INDEX(resultados!$A$2:$ZZ$3036, 1084, MATCH($B$3, resultados!$A$1:$ZZ$1, 0))</f>
        <v/>
      </c>
    </row>
    <row r="1091">
      <c r="A1091">
        <f>INDEX(resultados!$A$2:$ZZ$3036, 1085, MATCH($B$1, resultados!$A$1:$ZZ$1, 0))</f>
        <v/>
      </c>
      <c r="B1091">
        <f>INDEX(resultados!$A$2:$ZZ$3036, 1085, MATCH($B$2, resultados!$A$1:$ZZ$1, 0))</f>
        <v/>
      </c>
      <c r="C1091">
        <f>INDEX(resultados!$A$2:$ZZ$3036, 1085, MATCH($B$3, resultados!$A$1:$ZZ$1, 0))</f>
        <v/>
      </c>
    </row>
    <row r="1092">
      <c r="A1092">
        <f>INDEX(resultados!$A$2:$ZZ$3036, 1086, MATCH($B$1, resultados!$A$1:$ZZ$1, 0))</f>
        <v/>
      </c>
      <c r="B1092">
        <f>INDEX(resultados!$A$2:$ZZ$3036, 1086, MATCH($B$2, resultados!$A$1:$ZZ$1, 0))</f>
        <v/>
      </c>
      <c r="C1092">
        <f>INDEX(resultados!$A$2:$ZZ$3036, 1086, MATCH($B$3, resultados!$A$1:$ZZ$1, 0))</f>
        <v/>
      </c>
    </row>
    <row r="1093">
      <c r="A1093">
        <f>INDEX(resultados!$A$2:$ZZ$3036, 1087, MATCH($B$1, resultados!$A$1:$ZZ$1, 0))</f>
        <v/>
      </c>
      <c r="B1093">
        <f>INDEX(resultados!$A$2:$ZZ$3036, 1087, MATCH($B$2, resultados!$A$1:$ZZ$1, 0))</f>
        <v/>
      </c>
      <c r="C1093">
        <f>INDEX(resultados!$A$2:$ZZ$3036, 1087, MATCH($B$3, resultados!$A$1:$ZZ$1, 0))</f>
        <v/>
      </c>
    </row>
    <row r="1094">
      <c r="A1094">
        <f>INDEX(resultados!$A$2:$ZZ$3036, 1088, MATCH($B$1, resultados!$A$1:$ZZ$1, 0))</f>
        <v/>
      </c>
      <c r="B1094">
        <f>INDEX(resultados!$A$2:$ZZ$3036, 1088, MATCH($B$2, resultados!$A$1:$ZZ$1, 0))</f>
        <v/>
      </c>
      <c r="C1094">
        <f>INDEX(resultados!$A$2:$ZZ$3036, 1088, MATCH($B$3, resultados!$A$1:$ZZ$1, 0))</f>
        <v/>
      </c>
    </row>
    <row r="1095">
      <c r="A1095">
        <f>INDEX(resultados!$A$2:$ZZ$3036, 1089, MATCH($B$1, resultados!$A$1:$ZZ$1, 0))</f>
        <v/>
      </c>
      <c r="B1095">
        <f>INDEX(resultados!$A$2:$ZZ$3036, 1089, MATCH($B$2, resultados!$A$1:$ZZ$1, 0))</f>
        <v/>
      </c>
      <c r="C1095">
        <f>INDEX(resultados!$A$2:$ZZ$3036, 1089, MATCH($B$3, resultados!$A$1:$ZZ$1, 0))</f>
        <v/>
      </c>
    </row>
    <row r="1096">
      <c r="A1096">
        <f>INDEX(resultados!$A$2:$ZZ$3036, 1090, MATCH($B$1, resultados!$A$1:$ZZ$1, 0))</f>
        <v/>
      </c>
      <c r="B1096">
        <f>INDEX(resultados!$A$2:$ZZ$3036, 1090, MATCH($B$2, resultados!$A$1:$ZZ$1, 0))</f>
        <v/>
      </c>
      <c r="C1096">
        <f>INDEX(resultados!$A$2:$ZZ$3036, 1090, MATCH($B$3, resultados!$A$1:$ZZ$1, 0))</f>
        <v/>
      </c>
    </row>
    <row r="1097">
      <c r="A1097">
        <f>INDEX(resultados!$A$2:$ZZ$3036, 1091, MATCH($B$1, resultados!$A$1:$ZZ$1, 0))</f>
        <v/>
      </c>
      <c r="B1097">
        <f>INDEX(resultados!$A$2:$ZZ$3036, 1091, MATCH($B$2, resultados!$A$1:$ZZ$1, 0))</f>
        <v/>
      </c>
      <c r="C1097">
        <f>INDEX(resultados!$A$2:$ZZ$3036, 1091, MATCH($B$3, resultados!$A$1:$ZZ$1, 0))</f>
        <v/>
      </c>
    </row>
    <row r="1098">
      <c r="A1098">
        <f>INDEX(resultados!$A$2:$ZZ$3036, 1092, MATCH($B$1, resultados!$A$1:$ZZ$1, 0))</f>
        <v/>
      </c>
      <c r="B1098">
        <f>INDEX(resultados!$A$2:$ZZ$3036, 1092, MATCH($B$2, resultados!$A$1:$ZZ$1, 0))</f>
        <v/>
      </c>
      <c r="C1098">
        <f>INDEX(resultados!$A$2:$ZZ$3036, 1092, MATCH($B$3, resultados!$A$1:$ZZ$1, 0))</f>
        <v/>
      </c>
    </row>
    <row r="1099">
      <c r="A1099">
        <f>INDEX(resultados!$A$2:$ZZ$3036, 1093, MATCH($B$1, resultados!$A$1:$ZZ$1, 0))</f>
        <v/>
      </c>
      <c r="B1099">
        <f>INDEX(resultados!$A$2:$ZZ$3036, 1093, MATCH($B$2, resultados!$A$1:$ZZ$1, 0))</f>
        <v/>
      </c>
      <c r="C1099">
        <f>INDEX(resultados!$A$2:$ZZ$3036, 1093, MATCH($B$3, resultados!$A$1:$ZZ$1, 0))</f>
        <v/>
      </c>
    </row>
    <row r="1100">
      <c r="A1100">
        <f>INDEX(resultados!$A$2:$ZZ$3036, 1094, MATCH($B$1, resultados!$A$1:$ZZ$1, 0))</f>
        <v/>
      </c>
      <c r="B1100">
        <f>INDEX(resultados!$A$2:$ZZ$3036, 1094, MATCH($B$2, resultados!$A$1:$ZZ$1, 0))</f>
        <v/>
      </c>
      <c r="C1100">
        <f>INDEX(resultados!$A$2:$ZZ$3036, 1094, MATCH($B$3, resultados!$A$1:$ZZ$1, 0))</f>
        <v/>
      </c>
    </row>
    <row r="1101">
      <c r="A1101">
        <f>INDEX(resultados!$A$2:$ZZ$3036, 1095, MATCH($B$1, resultados!$A$1:$ZZ$1, 0))</f>
        <v/>
      </c>
      <c r="B1101">
        <f>INDEX(resultados!$A$2:$ZZ$3036, 1095, MATCH($B$2, resultados!$A$1:$ZZ$1, 0))</f>
        <v/>
      </c>
      <c r="C1101">
        <f>INDEX(resultados!$A$2:$ZZ$3036, 1095, MATCH($B$3, resultados!$A$1:$ZZ$1, 0))</f>
        <v/>
      </c>
    </row>
    <row r="1102">
      <c r="A1102">
        <f>INDEX(resultados!$A$2:$ZZ$3036, 1096, MATCH($B$1, resultados!$A$1:$ZZ$1, 0))</f>
        <v/>
      </c>
      <c r="B1102">
        <f>INDEX(resultados!$A$2:$ZZ$3036, 1096, MATCH($B$2, resultados!$A$1:$ZZ$1, 0))</f>
        <v/>
      </c>
      <c r="C1102">
        <f>INDEX(resultados!$A$2:$ZZ$3036, 1096, MATCH($B$3, resultados!$A$1:$ZZ$1, 0))</f>
        <v/>
      </c>
    </row>
    <row r="1103">
      <c r="A1103">
        <f>INDEX(resultados!$A$2:$ZZ$3036, 1097, MATCH($B$1, resultados!$A$1:$ZZ$1, 0))</f>
        <v/>
      </c>
      <c r="B1103">
        <f>INDEX(resultados!$A$2:$ZZ$3036, 1097, MATCH($B$2, resultados!$A$1:$ZZ$1, 0))</f>
        <v/>
      </c>
      <c r="C1103">
        <f>INDEX(resultados!$A$2:$ZZ$3036, 1097, MATCH($B$3, resultados!$A$1:$ZZ$1, 0))</f>
        <v/>
      </c>
    </row>
    <row r="1104">
      <c r="A1104">
        <f>INDEX(resultados!$A$2:$ZZ$3036, 1098, MATCH($B$1, resultados!$A$1:$ZZ$1, 0))</f>
        <v/>
      </c>
      <c r="B1104">
        <f>INDEX(resultados!$A$2:$ZZ$3036, 1098, MATCH($B$2, resultados!$A$1:$ZZ$1, 0))</f>
        <v/>
      </c>
      <c r="C1104">
        <f>INDEX(resultados!$A$2:$ZZ$3036, 1098, MATCH($B$3, resultados!$A$1:$ZZ$1, 0))</f>
        <v/>
      </c>
    </row>
    <row r="1105">
      <c r="A1105">
        <f>INDEX(resultados!$A$2:$ZZ$3036, 1099, MATCH($B$1, resultados!$A$1:$ZZ$1, 0))</f>
        <v/>
      </c>
      <c r="B1105">
        <f>INDEX(resultados!$A$2:$ZZ$3036, 1099, MATCH($B$2, resultados!$A$1:$ZZ$1, 0))</f>
        <v/>
      </c>
      <c r="C1105">
        <f>INDEX(resultados!$A$2:$ZZ$3036, 1099, MATCH($B$3, resultados!$A$1:$ZZ$1, 0))</f>
        <v/>
      </c>
    </row>
    <row r="1106">
      <c r="A1106">
        <f>INDEX(resultados!$A$2:$ZZ$3036, 1100, MATCH($B$1, resultados!$A$1:$ZZ$1, 0))</f>
        <v/>
      </c>
      <c r="B1106">
        <f>INDEX(resultados!$A$2:$ZZ$3036, 1100, MATCH($B$2, resultados!$A$1:$ZZ$1, 0))</f>
        <v/>
      </c>
      <c r="C1106">
        <f>INDEX(resultados!$A$2:$ZZ$3036, 1100, MATCH($B$3, resultados!$A$1:$ZZ$1, 0))</f>
        <v/>
      </c>
    </row>
    <row r="1107">
      <c r="A1107">
        <f>INDEX(resultados!$A$2:$ZZ$3036, 1101, MATCH($B$1, resultados!$A$1:$ZZ$1, 0))</f>
        <v/>
      </c>
      <c r="B1107">
        <f>INDEX(resultados!$A$2:$ZZ$3036, 1101, MATCH($B$2, resultados!$A$1:$ZZ$1, 0))</f>
        <v/>
      </c>
      <c r="C1107">
        <f>INDEX(resultados!$A$2:$ZZ$3036, 1101, MATCH($B$3, resultados!$A$1:$ZZ$1, 0))</f>
        <v/>
      </c>
    </row>
    <row r="1108">
      <c r="A1108">
        <f>INDEX(resultados!$A$2:$ZZ$3036, 1102, MATCH($B$1, resultados!$A$1:$ZZ$1, 0))</f>
        <v/>
      </c>
      <c r="B1108">
        <f>INDEX(resultados!$A$2:$ZZ$3036, 1102, MATCH($B$2, resultados!$A$1:$ZZ$1, 0))</f>
        <v/>
      </c>
      <c r="C1108">
        <f>INDEX(resultados!$A$2:$ZZ$3036, 1102, MATCH($B$3, resultados!$A$1:$ZZ$1, 0))</f>
        <v/>
      </c>
    </row>
    <row r="1109">
      <c r="A1109">
        <f>INDEX(resultados!$A$2:$ZZ$3036, 1103, MATCH($B$1, resultados!$A$1:$ZZ$1, 0))</f>
        <v/>
      </c>
      <c r="B1109">
        <f>INDEX(resultados!$A$2:$ZZ$3036, 1103, MATCH($B$2, resultados!$A$1:$ZZ$1, 0))</f>
        <v/>
      </c>
      <c r="C1109">
        <f>INDEX(resultados!$A$2:$ZZ$3036, 1103, MATCH($B$3, resultados!$A$1:$ZZ$1, 0))</f>
        <v/>
      </c>
    </row>
    <row r="1110">
      <c r="A1110">
        <f>INDEX(resultados!$A$2:$ZZ$3036, 1104, MATCH($B$1, resultados!$A$1:$ZZ$1, 0))</f>
        <v/>
      </c>
      <c r="B1110">
        <f>INDEX(resultados!$A$2:$ZZ$3036, 1104, MATCH($B$2, resultados!$A$1:$ZZ$1, 0))</f>
        <v/>
      </c>
      <c r="C1110">
        <f>INDEX(resultados!$A$2:$ZZ$3036, 1104, MATCH($B$3, resultados!$A$1:$ZZ$1, 0))</f>
        <v/>
      </c>
    </row>
    <row r="1111">
      <c r="A1111">
        <f>INDEX(resultados!$A$2:$ZZ$3036, 1105, MATCH($B$1, resultados!$A$1:$ZZ$1, 0))</f>
        <v/>
      </c>
      <c r="B1111">
        <f>INDEX(resultados!$A$2:$ZZ$3036, 1105, MATCH($B$2, resultados!$A$1:$ZZ$1, 0))</f>
        <v/>
      </c>
      <c r="C1111">
        <f>INDEX(resultados!$A$2:$ZZ$3036, 1105, MATCH($B$3, resultados!$A$1:$ZZ$1, 0))</f>
        <v/>
      </c>
    </row>
    <row r="1112">
      <c r="A1112">
        <f>INDEX(resultados!$A$2:$ZZ$3036, 1106, MATCH($B$1, resultados!$A$1:$ZZ$1, 0))</f>
        <v/>
      </c>
      <c r="B1112">
        <f>INDEX(resultados!$A$2:$ZZ$3036, 1106, MATCH($B$2, resultados!$A$1:$ZZ$1, 0))</f>
        <v/>
      </c>
      <c r="C1112">
        <f>INDEX(resultados!$A$2:$ZZ$3036, 1106, MATCH($B$3, resultados!$A$1:$ZZ$1, 0))</f>
        <v/>
      </c>
    </row>
    <row r="1113">
      <c r="A1113">
        <f>INDEX(resultados!$A$2:$ZZ$3036, 1107, MATCH($B$1, resultados!$A$1:$ZZ$1, 0))</f>
        <v/>
      </c>
      <c r="B1113">
        <f>INDEX(resultados!$A$2:$ZZ$3036, 1107, MATCH($B$2, resultados!$A$1:$ZZ$1, 0))</f>
        <v/>
      </c>
      <c r="C1113">
        <f>INDEX(resultados!$A$2:$ZZ$3036, 1107, MATCH($B$3, resultados!$A$1:$ZZ$1, 0))</f>
        <v/>
      </c>
    </row>
    <row r="1114">
      <c r="A1114">
        <f>INDEX(resultados!$A$2:$ZZ$3036, 1108, MATCH($B$1, resultados!$A$1:$ZZ$1, 0))</f>
        <v/>
      </c>
      <c r="B1114">
        <f>INDEX(resultados!$A$2:$ZZ$3036, 1108, MATCH($B$2, resultados!$A$1:$ZZ$1, 0))</f>
        <v/>
      </c>
      <c r="C1114">
        <f>INDEX(resultados!$A$2:$ZZ$3036, 1108, MATCH($B$3, resultados!$A$1:$ZZ$1, 0))</f>
        <v/>
      </c>
    </row>
    <row r="1115">
      <c r="A1115">
        <f>INDEX(resultados!$A$2:$ZZ$3036, 1109, MATCH($B$1, resultados!$A$1:$ZZ$1, 0))</f>
        <v/>
      </c>
      <c r="B1115">
        <f>INDEX(resultados!$A$2:$ZZ$3036, 1109, MATCH($B$2, resultados!$A$1:$ZZ$1, 0))</f>
        <v/>
      </c>
      <c r="C1115">
        <f>INDEX(resultados!$A$2:$ZZ$3036, 1109, MATCH($B$3, resultados!$A$1:$ZZ$1, 0))</f>
        <v/>
      </c>
    </row>
    <row r="1116">
      <c r="A1116">
        <f>INDEX(resultados!$A$2:$ZZ$3036, 1110, MATCH($B$1, resultados!$A$1:$ZZ$1, 0))</f>
        <v/>
      </c>
      <c r="B1116">
        <f>INDEX(resultados!$A$2:$ZZ$3036, 1110, MATCH($B$2, resultados!$A$1:$ZZ$1, 0))</f>
        <v/>
      </c>
      <c r="C1116">
        <f>INDEX(resultados!$A$2:$ZZ$3036, 1110, MATCH($B$3, resultados!$A$1:$ZZ$1, 0))</f>
        <v/>
      </c>
    </row>
    <row r="1117">
      <c r="A1117">
        <f>INDEX(resultados!$A$2:$ZZ$3036, 1111, MATCH($B$1, resultados!$A$1:$ZZ$1, 0))</f>
        <v/>
      </c>
      <c r="B1117">
        <f>INDEX(resultados!$A$2:$ZZ$3036, 1111, MATCH($B$2, resultados!$A$1:$ZZ$1, 0))</f>
        <v/>
      </c>
      <c r="C1117">
        <f>INDEX(resultados!$A$2:$ZZ$3036, 1111, MATCH($B$3, resultados!$A$1:$ZZ$1, 0))</f>
        <v/>
      </c>
    </row>
    <row r="1118">
      <c r="A1118">
        <f>INDEX(resultados!$A$2:$ZZ$3036, 1112, MATCH($B$1, resultados!$A$1:$ZZ$1, 0))</f>
        <v/>
      </c>
      <c r="B1118">
        <f>INDEX(resultados!$A$2:$ZZ$3036, 1112, MATCH($B$2, resultados!$A$1:$ZZ$1, 0))</f>
        <v/>
      </c>
      <c r="C1118">
        <f>INDEX(resultados!$A$2:$ZZ$3036, 1112, MATCH($B$3, resultados!$A$1:$ZZ$1, 0))</f>
        <v/>
      </c>
    </row>
    <row r="1119">
      <c r="A1119">
        <f>INDEX(resultados!$A$2:$ZZ$3036, 1113, MATCH($B$1, resultados!$A$1:$ZZ$1, 0))</f>
        <v/>
      </c>
      <c r="B1119">
        <f>INDEX(resultados!$A$2:$ZZ$3036, 1113, MATCH($B$2, resultados!$A$1:$ZZ$1, 0))</f>
        <v/>
      </c>
      <c r="C1119">
        <f>INDEX(resultados!$A$2:$ZZ$3036, 1113, MATCH($B$3, resultados!$A$1:$ZZ$1, 0))</f>
        <v/>
      </c>
    </row>
    <row r="1120">
      <c r="A1120">
        <f>INDEX(resultados!$A$2:$ZZ$3036, 1114, MATCH($B$1, resultados!$A$1:$ZZ$1, 0))</f>
        <v/>
      </c>
      <c r="B1120">
        <f>INDEX(resultados!$A$2:$ZZ$3036, 1114, MATCH($B$2, resultados!$A$1:$ZZ$1, 0))</f>
        <v/>
      </c>
      <c r="C1120">
        <f>INDEX(resultados!$A$2:$ZZ$3036, 1114, MATCH($B$3, resultados!$A$1:$ZZ$1, 0))</f>
        <v/>
      </c>
    </row>
    <row r="1121">
      <c r="A1121">
        <f>INDEX(resultados!$A$2:$ZZ$3036, 1115, MATCH($B$1, resultados!$A$1:$ZZ$1, 0))</f>
        <v/>
      </c>
      <c r="B1121">
        <f>INDEX(resultados!$A$2:$ZZ$3036, 1115, MATCH($B$2, resultados!$A$1:$ZZ$1, 0))</f>
        <v/>
      </c>
      <c r="C1121">
        <f>INDEX(resultados!$A$2:$ZZ$3036, 1115, MATCH($B$3, resultados!$A$1:$ZZ$1, 0))</f>
        <v/>
      </c>
    </row>
    <row r="1122">
      <c r="A1122">
        <f>INDEX(resultados!$A$2:$ZZ$3036, 1116, MATCH($B$1, resultados!$A$1:$ZZ$1, 0))</f>
        <v/>
      </c>
      <c r="B1122">
        <f>INDEX(resultados!$A$2:$ZZ$3036, 1116, MATCH($B$2, resultados!$A$1:$ZZ$1, 0))</f>
        <v/>
      </c>
      <c r="C1122">
        <f>INDEX(resultados!$A$2:$ZZ$3036, 1116, MATCH($B$3, resultados!$A$1:$ZZ$1, 0))</f>
        <v/>
      </c>
    </row>
    <row r="1123">
      <c r="A1123">
        <f>INDEX(resultados!$A$2:$ZZ$3036, 1117, MATCH($B$1, resultados!$A$1:$ZZ$1, 0))</f>
        <v/>
      </c>
      <c r="B1123">
        <f>INDEX(resultados!$A$2:$ZZ$3036, 1117, MATCH($B$2, resultados!$A$1:$ZZ$1, 0))</f>
        <v/>
      </c>
      <c r="C1123">
        <f>INDEX(resultados!$A$2:$ZZ$3036, 1117, MATCH($B$3, resultados!$A$1:$ZZ$1, 0))</f>
        <v/>
      </c>
    </row>
    <row r="1124">
      <c r="A1124">
        <f>INDEX(resultados!$A$2:$ZZ$3036, 1118, MATCH($B$1, resultados!$A$1:$ZZ$1, 0))</f>
        <v/>
      </c>
      <c r="B1124">
        <f>INDEX(resultados!$A$2:$ZZ$3036, 1118, MATCH($B$2, resultados!$A$1:$ZZ$1, 0))</f>
        <v/>
      </c>
      <c r="C1124">
        <f>INDEX(resultados!$A$2:$ZZ$3036, 1118, MATCH($B$3, resultados!$A$1:$ZZ$1, 0))</f>
        <v/>
      </c>
    </row>
    <row r="1125">
      <c r="A1125">
        <f>INDEX(resultados!$A$2:$ZZ$3036, 1119, MATCH($B$1, resultados!$A$1:$ZZ$1, 0))</f>
        <v/>
      </c>
      <c r="B1125">
        <f>INDEX(resultados!$A$2:$ZZ$3036, 1119, MATCH($B$2, resultados!$A$1:$ZZ$1, 0))</f>
        <v/>
      </c>
      <c r="C1125">
        <f>INDEX(resultados!$A$2:$ZZ$3036, 1119, MATCH($B$3, resultados!$A$1:$ZZ$1, 0))</f>
        <v/>
      </c>
    </row>
    <row r="1126">
      <c r="A1126">
        <f>INDEX(resultados!$A$2:$ZZ$3036, 1120, MATCH($B$1, resultados!$A$1:$ZZ$1, 0))</f>
        <v/>
      </c>
      <c r="B1126">
        <f>INDEX(resultados!$A$2:$ZZ$3036, 1120, MATCH($B$2, resultados!$A$1:$ZZ$1, 0))</f>
        <v/>
      </c>
      <c r="C1126">
        <f>INDEX(resultados!$A$2:$ZZ$3036, 1120, MATCH($B$3, resultados!$A$1:$ZZ$1, 0))</f>
        <v/>
      </c>
    </row>
    <row r="1127">
      <c r="A1127">
        <f>INDEX(resultados!$A$2:$ZZ$3036, 1121, MATCH($B$1, resultados!$A$1:$ZZ$1, 0))</f>
        <v/>
      </c>
      <c r="B1127">
        <f>INDEX(resultados!$A$2:$ZZ$3036, 1121, MATCH($B$2, resultados!$A$1:$ZZ$1, 0))</f>
        <v/>
      </c>
      <c r="C1127">
        <f>INDEX(resultados!$A$2:$ZZ$3036, 1121, MATCH($B$3, resultados!$A$1:$ZZ$1, 0))</f>
        <v/>
      </c>
    </row>
    <row r="1128">
      <c r="A1128">
        <f>INDEX(resultados!$A$2:$ZZ$3036, 1122, MATCH($B$1, resultados!$A$1:$ZZ$1, 0))</f>
        <v/>
      </c>
      <c r="B1128">
        <f>INDEX(resultados!$A$2:$ZZ$3036, 1122, MATCH($B$2, resultados!$A$1:$ZZ$1, 0))</f>
        <v/>
      </c>
      <c r="C1128">
        <f>INDEX(resultados!$A$2:$ZZ$3036, 1122, MATCH($B$3, resultados!$A$1:$ZZ$1, 0))</f>
        <v/>
      </c>
    </row>
    <row r="1129">
      <c r="A1129">
        <f>INDEX(resultados!$A$2:$ZZ$3036, 1123, MATCH($B$1, resultados!$A$1:$ZZ$1, 0))</f>
        <v/>
      </c>
      <c r="B1129">
        <f>INDEX(resultados!$A$2:$ZZ$3036, 1123, MATCH($B$2, resultados!$A$1:$ZZ$1, 0))</f>
        <v/>
      </c>
      <c r="C1129">
        <f>INDEX(resultados!$A$2:$ZZ$3036, 1123, MATCH($B$3, resultados!$A$1:$ZZ$1, 0))</f>
        <v/>
      </c>
    </row>
    <row r="1130">
      <c r="A1130">
        <f>INDEX(resultados!$A$2:$ZZ$3036, 1124, MATCH($B$1, resultados!$A$1:$ZZ$1, 0))</f>
        <v/>
      </c>
      <c r="B1130">
        <f>INDEX(resultados!$A$2:$ZZ$3036, 1124, MATCH($B$2, resultados!$A$1:$ZZ$1, 0))</f>
        <v/>
      </c>
      <c r="C1130">
        <f>INDEX(resultados!$A$2:$ZZ$3036, 1124, MATCH($B$3, resultados!$A$1:$ZZ$1, 0))</f>
        <v/>
      </c>
    </row>
    <row r="1131">
      <c r="A1131">
        <f>INDEX(resultados!$A$2:$ZZ$3036, 1125, MATCH($B$1, resultados!$A$1:$ZZ$1, 0))</f>
        <v/>
      </c>
      <c r="B1131">
        <f>INDEX(resultados!$A$2:$ZZ$3036, 1125, MATCH($B$2, resultados!$A$1:$ZZ$1, 0))</f>
        <v/>
      </c>
      <c r="C1131">
        <f>INDEX(resultados!$A$2:$ZZ$3036, 1125, MATCH($B$3, resultados!$A$1:$ZZ$1, 0))</f>
        <v/>
      </c>
    </row>
    <row r="1132">
      <c r="A1132">
        <f>INDEX(resultados!$A$2:$ZZ$3036, 1126, MATCH($B$1, resultados!$A$1:$ZZ$1, 0))</f>
        <v/>
      </c>
      <c r="B1132">
        <f>INDEX(resultados!$A$2:$ZZ$3036, 1126, MATCH($B$2, resultados!$A$1:$ZZ$1, 0))</f>
        <v/>
      </c>
      <c r="C1132">
        <f>INDEX(resultados!$A$2:$ZZ$3036, 1126, MATCH($B$3, resultados!$A$1:$ZZ$1, 0))</f>
        <v/>
      </c>
    </row>
    <row r="1133">
      <c r="A1133">
        <f>INDEX(resultados!$A$2:$ZZ$3036, 1127, MATCH($B$1, resultados!$A$1:$ZZ$1, 0))</f>
        <v/>
      </c>
      <c r="B1133">
        <f>INDEX(resultados!$A$2:$ZZ$3036, 1127, MATCH($B$2, resultados!$A$1:$ZZ$1, 0))</f>
        <v/>
      </c>
      <c r="C1133">
        <f>INDEX(resultados!$A$2:$ZZ$3036, 1127, MATCH($B$3, resultados!$A$1:$ZZ$1, 0))</f>
        <v/>
      </c>
    </row>
    <row r="1134">
      <c r="A1134">
        <f>INDEX(resultados!$A$2:$ZZ$3036, 1128, MATCH($B$1, resultados!$A$1:$ZZ$1, 0))</f>
        <v/>
      </c>
      <c r="B1134">
        <f>INDEX(resultados!$A$2:$ZZ$3036, 1128, MATCH($B$2, resultados!$A$1:$ZZ$1, 0))</f>
        <v/>
      </c>
      <c r="C1134">
        <f>INDEX(resultados!$A$2:$ZZ$3036, 1128, MATCH($B$3, resultados!$A$1:$ZZ$1, 0))</f>
        <v/>
      </c>
    </row>
    <row r="1135">
      <c r="A1135">
        <f>INDEX(resultados!$A$2:$ZZ$3036, 1129, MATCH($B$1, resultados!$A$1:$ZZ$1, 0))</f>
        <v/>
      </c>
      <c r="B1135">
        <f>INDEX(resultados!$A$2:$ZZ$3036, 1129, MATCH($B$2, resultados!$A$1:$ZZ$1, 0))</f>
        <v/>
      </c>
      <c r="C1135">
        <f>INDEX(resultados!$A$2:$ZZ$3036, 1129, MATCH($B$3, resultados!$A$1:$ZZ$1, 0))</f>
        <v/>
      </c>
    </row>
    <row r="1136">
      <c r="A1136">
        <f>INDEX(resultados!$A$2:$ZZ$3036, 1130, MATCH($B$1, resultados!$A$1:$ZZ$1, 0))</f>
        <v/>
      </c>
      <c r="B1136">
        <f>INDEX(resultados!$A$2:$ZZ$3036, 1130, MATCH($B$2, resultados!$A$1:$ZZ$1, 0))</f>
        <v/>
      </c>
      <c r="C1136">
        <f>INDEX(resultados!$A$2:$ZZ$3036, 1130, MATCH($B$3, resultados!$A$1:$ZZ$1, 0))</f>
        <v/>
      </c>
    </row>
    <row r="1137">
      <c r="A1137">
        <f>INDEX(resultados!$A$2:$ZZ$3036, 1131, MATCH($B$1, resultados!$A$1:$ZZ$1, 0))</f>
        <v/>
      </c>
      <c r="B1137">
        <f>INDEX(resultados!$A$2:$ZZ$3036, 1131, MATCH($B$2, resultados!$A$1:$ZZ$1, 0))</f>
        <v/>
      </c>
      <c r="C1137">
        <f>INDEX(resultados!$A$2:$ZZ$3036, 1131, MATCH($B$3, resultados!$A$1:$ZZ$1, 0))</f>
        <v/>
      </c>
    </row>
    <row r="1138">
      <c r="A1138">
        <f>INDEX(resultados!$A$2:$ZZ$3036, 1132, MATCH($B$1, resultados!$A$1:$ZZ$1, 0))</f>
        <v/>
      </c>
      <c r="B1138">
        <f>INDEX(resultados!$A$2:$ZZ$3036, 1132, MATCH($B$2, resultados!$A$1:$ZZ$1, 0))</f>
        <v/>
      </c>
      <c r="C1138">
        <f>INDEX(resultados!$A$2:$ZZ$3036, 1132, MATCH($B$3, resultados!$A$1:$ZZ$1, 0))</f>
        <v/>
      </c>
    </row>
    <row r="1139">
      <c r="A1139">
        <f>INDEX(resultados!$A$2:$ZZ$3036, 1133, MATCH($B$1, resultados!$A$1:$ZZ$1, 0))</f>
        <v/>
      </c>
      <c r="B1139">
        <f>INDEX(resultados!$A$2:$ZZ$3036, 1133, MATCH($B$2, resultados!$A$1:$ZZ$1, 0))</f>
        <v/>
      </c>
      <c r="C1139">
        <f>INDEX(resultados!$A$2:$ZZ$3036, 1133, MATCH($B$3, resultados!$A$1:$ZZ$1, 0))</f>
        <v/>
      </c>
    </row>
    <row r="1140">
      <c r="A1140">
        <f>INDEX(resultados!$A$2:$ZZ$3036, 1134, MATCH($B$1, resultados!$A$1:$ZZ$1, 0))</f>
        <v/>
      </c>
      <c r="B1140">
        <f>INDEX(resultados!$A$2:$ZZ$3036, 1134, MATCH($B$2, resultados!$A$1:$ZZ$1, 0))</f>
        <v/>
      </c>
      <c r="C1140">
        <f>INDEX(resultados!$A$2:$ZZ$3036, 1134, MATCH($B$3, resultados!$A$1:$ZZ$1, 0))</f>
        <v/>
      </c>
    </row>
    <row r="1141">
      <c r="A1141">
        <f>INDEX(resultados!$A$2:$ZZ$3036, 1135, MATCH($B$1, resultados!$A$1:$ZZ$1, 0))</f>
        <v/>
      </c>
      <c r="B1141">
        <f>INDEX(resultados!$A$2:$ZZ$3036, 1135, MATCH($B$2, resultados!$A$1:$ZZ$1, 0))</f>
        <v/>
      </c>
      <c r="C1141">
        <f>INDEX(resultados!$A$2:$ZZ$3036, 1135, MATCH($B$3, resultados!$A$1:$ZZ$1, 0))</f>
        <v/>
      </c>
    </row>
    <row r="1142">
      <c r="A1142">
        <f>INDEX(resultados!$A$2:$ZZ$3036, 1136, MATCH($B$1, resultados!$A$1:$ZZ$1, 0))</f>
        <v/>
      </c>
      <c r="B1142">
        <f>INDEX(resultados!$A$2:$ZZ$3036, 1136, MATCH($B$2, resultados!$A$1:$ZZ$1, 0))</f>
        <v/>
      </c>
      <c r="C1142">
        <f>INDEX(resultados!$A$2:$ZZ$3036, 1136, MATCH($B$3, resultados!$A$1:$ZZ$1, 0))</f>
        <v/>
      </c>
    </row>
    <row r="1143">
      <c r="A1143">
        <f>INDEX(resultados!$A$2:$ZZ$3036, 1137, MATCH($B$1, resultados!$A$1:$ZZ$1, 0))</f>
        <v/>
      </c>
      <c r="B1143">
        <f>INDEX(resultados!$A$2:$ZZ$3036, 1137, MATCH($B$2, resultados!$A$1:$ZZ$1, 0))</f>
        <v/>
      </c>
      <c r="C1143">
        <f>INDEX(resultados!$A$2:$ZZ$3036, 1137, MATCH($B$3, resultados!$A$1:$ZZ$1, 0))</f>
        <v/>
      </c>
    </row>
    <row r="1144">
      <c r="A1144">
        <f>INDEX(resultados!$A$2:$ZZ$3036, 1138, MATCH($B$1, resultados!$A$1:$ZZ$1, 0))</f>
        <v/>
      </c>
      <c r="B1144">
        <f>INDEX(resultados!$A$2:$ZZ$3036, 1138, MATCH($B$2, resultados!$A$1:$ZZ$1, 0))</f>
        <v/>
      </c>
      <c r="C1144">
        <f>INDEX(resultados!$A$2:$ZZ$3036, 1138, MATCH($B$3, resultados!$A$1:$ZZ$1, 0))</f>
        <v/>
      </c>
    </row>
    <row r="1145">
      <c r="A1145">
        <f>INDEX(resultados!$A$2:$ZZ$3036, 1139, MATCH($B$1, resultados!$A$1:$ZZ$1, 0))</f>
        <v/>
      </c>
      <c r="B1145">
        <f>INDEX(resultados!$A$2:$ZZ$3036, 1139, MATCH($B$2, resultados!$A$1:$ZZ$1, 0))</f>
        <v/>
      </c>
      <c r="C1145">
        <f>INDEX(resultados!$A$2:$ZZ$3036, 1139, MATCH($B$3, resultados!$A$1:$ZZ$1, 0))</f>
        <v/>
      </c>
    </row>
    <row r="1146">
      <c r="A1146">
        <f>INDEX(resultados!$A$2:$ZZ$3036, 1140, MATCH($B$1, resultados!$A$1:$ZZ$1, 0))</f>
        <v/>
      </c>
      <c r="B1146">
        <f>INDEX(resultados!$A$2:$ZZ$3036, 1140, MATCH($B$2, resultados!$A$1:$ZZ$1, 0))</f>
        <v/>
      </c>
      <c r="C1146">
        <f>INDEX(resultados!$A$2:$ZZ$3036, 1140, MATCH($B$3, resultados!$A$1:$ZZ$1, 0))</f>
        <v/>
      </c>
    </row>
    <row r="1147">
      <c r="A1147">
        <f>INDEX(resultados!$A$2:$ZZ$3036, 1141, MATCH($B$1, resultados!$A$1:$ZZ$1, 0))</f>
        <v/>
      </c>
      <c r="B1147">
        <f>INDEX(resultados!$A$2:$ZZ$3036, 1141, MATCH($B$2, resultados!$A$1:$ZZ$1, 0))</f>
        <v/>
      </c>
      <c r="C1147">
        <f>INDEX(resultados!$A$2:$ZZ$3036, 1141, MATCH($B$3, resultados!$A$1:$ZZ$1, 0))</f>
        <v/>
      </c>
    </row>
    <row r="1148">
      <c r="A1148">
        <f>INDEX(resultados!$A$2:$ZZ$3036, 1142, MATCH($B$1, resultados!$A$1:$ZZ$1, 0))</f>
        <v/>
      </c>
      <c r="B1148">
        <f>INDEX(resultados!$A$2:$ZZ$3036, 1142, MATCH($B$2, resultados!$A$1:$ZZ$1, 0))</f>
        <v/>
      </c>
      <c r="C1148">
        <f>INDEX(resultados!$A$2:$ZZ$3036, 1142, MATCH($B$3, resultados!$A$1:$ZZ$1, 0))</f>
        <v/>
      </c>
    </row>
    <row r="1149">
      <c r="A1149">
        <f>INDEX(resultados!$A$2:$ZZ$3036, 1143, MATCH($B$1, resultados!$A$1:$ZZ$1, 0))</f>
        <v/>
      </c>
      <c r="B1149">
        <f>INDEX(resultados!$A$2:$ZZ$3036, 1143, MATCH($B$2, resultados!$A$1:$ZZ$1, 0))</f>
        <v/>
      </c>
      <c r="C1149">
        <f>INDEX(resultados!$A$2:$ZZ$3036, 1143, MATCH($B$3, resultados!$A$1:$ZZ$1, 0))</f>
        <v/>
      </c>
    </row>
    <row r="1150">
      <c r="A1150">
        <f>INDEX(resultados!$A$2:$ZZ$3036, 1144, MATCH($B$1, resultados!$A$1:$ZZ$1, 0))</f>
        <v/>
      </c>
      <c r="B1150">
        <f>INDEX(resultados!$A$2:$ZZ$3036, 1144, MATCH($B$2, resultados!$A$1:$ZZ$1, 0))</f>
        <v/>
      </c>
      <c r="C1150">
        <f>INDEX(resultados!$A$2:$ZZ$3036, 1144, MATCH($B$3, resultados!$A$1:$ZZ$1, 0))</f>
        <v/>
      </c>
    </row>
    <row r="1151">
      <c r="A1151">
        <f>INDEX(resultados!$A$2:$ZZ$3036, 1145, MATCH($B$1, resultados!$A$1:$ZZ$1, 0))</f>
        <v/>
      </c>
      <c r="B1151">
        <f>INDEX(resultados!$A$2:$ZZ$3036, 1145, MATCH($B$2, resultados!$A$1:$ZZ$1, 0))</f>
        <v/>
      </c>
      <c r="C1151">
        <f>INDEX(resultados!$A$2:$ZZ$3036, 1145, MATCH($B$3, resultados!$A$1:$ZZ$1, 0))</f>
        <v/>
      </c>
    </row>
    <row r="1152">
      <c r="A1152">
        <f>INDEX(resultados!$A$2:$ZZ$3036, 1146, MATCH($B$1, resultados!$A$1:$ZZ$1, 0))</f>
        <v/>
      </c>
      <c r="B1152">
        <f>INDEX(resultados!$A$2:$ZZ$3036, 1146, MATCH($B$2, resultados!$A$1:$ZZ$1, 0))</f>
        <v/>
      </c>
      <c r="C1152">
        <f>INDEX(resultados!$A$2:$ZZ$3036, 1146, MATCH($B$3, resultados!$A$1:$ZZ$1, 0))</f>
        <v/>
      </c>
    </row>
    <row r="1153">
      <c r="A1153">
        <f>INDEX(resultados!$A$2:$ZZ$3036, 1147, MATCH($B$1, resultados!$A$1:$ZZ$1, 0))</f>
        <v/>
      </c>
      <c r="B1153">
        <f>INDEX(resultados!$A$2:$ZZ$3036, 1147, MATCH($B$2, resultados!$A$1:$ZZ$1, 0))</f>
        <v/>
      </c>
      <c r="C1153">
        <f>INDEX(resultados!$A$2:$ZZ$3036, 1147, MATCH($B$3, resultados!$A$1:$ZZ$1, 0))</f>
        <v/>
      </c>
    </row>
    <row r="1154">
      <c r="A1154">
        <f>INDEX(resultados!$A$2:$ZZ$3036, 1148, MATCH($B$1, resultados!$A$1:$ZZ$1, 0))</f>
        <v/>
      </c>
      <c r="B1154">
        <f>INDEX(resultados!$A$2:$ZZ$3036, 1148, MATCH($B$2, resultados!$A$1:$ZZ$1, 0))</f>
        <v/>
      </c>
      <c r="C1154">
        <f>INDEX(resultados!$A$2:$ZZ$3036, 1148, MATCH($B$3, resultados!$A$1:$ZZ$1, 0))</f>
        <v/>
      </c>
    </row>
    <row r="1155">
      <c r="A1155">
        <f>INDEX(resultados!$A$2:$ZZ$3036, 1149, MATCH($B$1, resultados!$A$1:$ZZ$1, 0))</f>
        <v/>
      </c>
      <c r="B1155">
        <f>INDEX(resultados!$A$2:$ZZ$3036, 1149, MATCH($B$2, resultados!$A$1:$ZZ$1, 0))</f>
        <v/>
      </c>
      <c r="C1155">
        <f>INDEX(resultados!$A$2:$ZZ$3036, 1149, MATCH($B$3, resultados!$A$1:$ZZ$1, 0))</f>
        <v/>
      </c>
    </row>
    <row r="1156">
      <c r="A1156">
        <f>INDEX(resultados!$A$2:$ZZ$3036, 1150, MATCH($B$1, resultados!$A$1:$ZZ$1, 0))</f>
        <v/>
      </c>
      <c r="B1156">
        <f>INDEX(resultados!$A$2:$ZZ$3036, 1150, MATCH($B$2, resultados!$A$1:$ZZ$1, 0))</f>
        <v/>
      </c>
      <c r="C1156">
        <f>INDEX(resultados!$A$2:$ZZ$3036, 1150, MATCH($B$3, resultados!$A$1:$ZZ$1, 0))</f>
        <v/>
      </c>
    </row>
    <row r="1157">
      <c r="A1157">
        <f>INDEX(resultados!$A$2:$ZZ$3036, 1151, MATCH($B$1, resultados!$A$1:$ZZ$1, 0))</f>
        <v/>
      </c>
      <c r="B1157">
        <f>INDEX(resultados!$A$2:$ZZ$3036, 1151, MATCH($B$2, resultados!$A$1:$ZZ$1, 0))</f>
        <v/>
      </c>
      <c r="C1157">
        <f>INDEX(resultados!$A$2:$ZZ$3036, 1151, MATCH($B$3, resultados!$A$1:$ZZ$1, 0))</f>
        <v/>
      </c>
    </row>
    <row r="1158">
      <c r="A1158">
        <f>INDEX(resultados!$A$2:$ZZ$3036, 1152, MATCH($B$1, resultados!$A$1:$ZZ$1, 0))</f>
        <v/>
      </c>
      <c r="B1158">
        <f>INDEX(resultados!$A$2:$ZZ$3036, 1152, MATCH($B$2, resultados!$A$1:$ZZ$1, 0))</f>
        <v/>
      </c>
      <c r="C1158">
        <f>INDEX(resultados!$A$2:$ZZ$3036, 1152, MATCH($B$3, resultados!$A$1:$ZZ$1, 0))</f>
        <v/>
      </c>
    </row>
    <row r="1159">
      <c r="A1159">
        <f>INDEX(resultados!$A$2:$ZZ$3036, 1153, MATCH($B$1, resultados!$A$1:$ZZ$1, 0))</f>
        <v/>
      </c>
      <c r="B1159">
        <f>INDEX(resultados!$A$2:$ZZ$3036, 1153, MATCH($B$2, resultados!$A$1:$ZZ$1, 0))</f>
        <v/>
      </c>
      <c r="C1159">
        <f>INDEX(resultados!$A$2:$ZZ$3036, 1153, MATCH($B$3, resultados!$A$1:$ZZ$1, 0))</f>
        <v/>
      </c>
    </row>
    <row r="1160">
      <c r="A1160">
        <f>INDEX(resultados!$A$2:$ZZ$3036, 1154, MATCH($B$1, resultados!$A$1:$ZZ$1, 0))</f>
        <v/>
      </c>
      <c r="B1160">
        <f>INDEX(resultados!$A$2:$ZZ$3036, 1154, MATCH($B$2, resultados!$A$1:$ZZ$1, 0))</f>
        <v/>
      </c>
      <c r="C1160">
        <f>INDEX(resultados!$A$2:$ZZ$3036, 1154, MATCH($B$3, resultados!$A$1:$ZZ$1, 0))</f>
        <v/>
      </c>
    </row>
    <row r="1161">
      <c r="A1161">
        <f>INDEX(resultados!$A$2:$ZZ$3036, 1155, MATCH($B$1, resultados!$A$1:$ZZ$1, 0))</f>
        <v/>
      </c>
      <c r="B1161">
        <f>INDEX(resultados!$A$2:$ZZ$3036, 1155, MATCH($B$2, resultados!$A$1:$ZZ$1, 0))</f>
        <v/>
      </c>
      <c r="C1161">
        <f>INDEX(resultados!$A$2:$ZZ$3036, 1155, MATCH($B$3, resultados!$A$1:$ZZ$1, 0))</f>
        <v/>
      </c>
    </row>
    <row r="1162">
      <c r="A1162">
        <f>INDEX(resultados!$A$2:$ZZ$3036, 1156, MATCH($B$1, resultados!$A$1:$ZZ$1, 0))</f>
        <v/>
      </c>
      <c r="B1162">
        <f>INDEX(resultados!$A$2:$ZZ$3036, 1156, MATCH($B$2, resultados!$A$1:$ZZ$1, 0))</f>
        <v/>
      </c>
      <c r="C1162">
        <f>INDEX(resultados!$A$2:$ZZ$3036, 1156, MATCH($B$3, resultados!$A$1:$ZZ$1, 0))</f>
        <v/>
      </c>
    </row>
    <row r="1163">
      <c r="A1163">
        <f>INDEX(resultados!$A$2:$ZZ$3036, 1157, MATCH($B$1, resultados!$A$1:$ZZ$1, 0))</f>
        <v/>
      </c>
      <c r="B1163">
        <f>INDEX(resultados!$A$2:$ZZ$3036, 1157, MATCH($B$2, resultados!$A$1:$ZZ$1, 0))</f>
        <v/>
      </c>
      <c r="C1163">
        <f>INDEX(resultados!$A$2:$ZZ$3036, 1157, MATCH($B$3, resultados!$A$1:$ZZ$1, 0))</f>
        <v/>
      </c>
    </row>
    <row r="1164">
      <c r="A1164">
        <f>INDEX(resultados!$A$2:$ZZ$3036, 1158, MATCH($B$1, resultados!$A$1:$ZZ$1, 0))</f>
        <v/>
      </c>
      <c r="B1164">
        <f>INDEX(resultados!$A$2:$ZZ$3036, 1158, MATCH($B$2, resultados!$A$1:$ZZ$1, 0))</f>
        <v/>
      </c>
      <c r="C1164">
        <f>INDEX(resultados!$A$2:$ZZ$3036, 1158, MATCH($B$3, resultados!$A$1:$ZZ$1, 0))</f>
        <v/>
      </c>
    </row>
    <row r="1165">
      <c r="A1165">
        <f>INDEX(resultados!$A$2:$ZZ$3036, 1159, MATCH($B$1, resultados!$A$1:$ZZ$1, 0))</f>
        <v/>
      </c>
      <c r="B1165">
        <f>INDEX(resultados!$A$2:$ZZ$3036, 1159, MATCH($B$2, resultados!$A$1:$ZZ$1, 0))</f>
        <v/>
      </c>
      <c r="C1165">
        <f>INDEX(resultados!$A$2:$ZZ$3036, 1159, MATCH($B$3, resultados!$A$1:$ZZ$1, 0))</f>
        <v/>
      </c>
    </row>
    <row r="1166">
      <c r="A1166">
        <f>INDEX(resultados!$A$2:$ZZ$3036, 1160, MATCH($B$1, resultados!$A$1:$ZZ$1, 0))</f>
        <v/>
      </c>
      <c r="B1166">
        <f>INDEX(resultados!$A$2:$ZZ$3036, 1160, MATCH($B$2, resultados!$A$1:$ZZ$1, 0))</f>
        <v/>
      </c>
      <c r="C1166">
        <f>INDEX(resultados!$A$2:$ZZ$3036, 1160, MATCH($B$3, resultados!$A$1:$ZZ$1, 0))</f>
        <v/>
      </c>
    </row>
    <row r="1167">
      <c r="A1167">
        <f>INDEX(resultados!$A$2:$ZZ$3036, 1161, MATCH($B$1, resultados!$A$1:$ZZ$1, 0))</f>
        <v/>
      </c>
      <c r="B1167">
        <f>INDEX(resultados!$A$2:$ZZ$3036, 1161, MATCH($B$2, resultados!$A$1:$ZZ$1, 0))</f>
        <v/>
      </c>
      <c r="C1167">
        <f>INDEX(resultados!$A$2:$ZZ$3036, 1161, MATCH($B$3, resultados!$A$1:$ZZ$1, 0))</f>
        <v/>
      </c>
    </row>
    <row r="1168">
      <c r="A1168">
        <f>INDEX(resultados!$A$2:$ZZ$3036, 1162, MATCH($B$1, resultados!$A$1:$ZZ$1, 0))</f>
        <v/>
      </c>
      <c r="B1168">
        <f>INDEX(resultados!$A$2:$ZZ$3036, 1162, MATCH($B$2, resultados!$A$1:$ZZ$1, 0))</f>
        <v/>
      </c>
      <c r="C1168">
        <f>INDEX(resultados!$A$2:$ZZ$3036, 1162, MATCH($B$3, resultados!$A$1:$ZZ$1, 0))</f>
        <v/>
      </c>
    </row>
    <row r="1169">
      <c r="A1169">
        <f>INDEX(resultados!$A$2:$ZZ$3036, 1163, MATCH($B$1, resultados!$A$1:$ZZ$1, 0))</f>
        <v/>
      </c>
      <c r="B1169">
        <f>INDEX(resultados!$A$2:$ZZ$3036, 1163, MATCH($B$2, resultados!$A$1:$ZZ$1, 0))</f>
        <v/>
      </c>
      <c r="C1169">
        <f>INDEX(resultados!$A$2:$ZZ$3036, 1163, MATCH($B$3, resultados!$A$1:$ZZ$1, 0))</f>
        <v/>
      </c>
    </row>
    <row r="1170">
      <c r="A1170">
        <f>INDEX(resultados!$A$2:$ZZ$3036, 1164, MATCH($B$1, resultados!$A$1:$ZZ$1, 0))</f>
        <v/>
      </c>
      <c r="B1170">
        <f>INDEX(resultados!$A$2:$ZZ$3036, 1164, MATCH($B$2, resultados!$A$1:$ZZ$1, 0))</f>
        <v/>
      </c>
      <c r="C1170">
        <f>INDEX(resultados!$A$2:$ZZ$3036, 1164, MATCH($B$3, resultados!$A$1:$ZZ$1, 0))</f>
        <v/>
      </c>
    </row>
    <row r="1171">
      <c r="A1171">
        <f>INDEX(resultados!$A$2:$ZZ$3036, 1165, MATCH($B$1, resultados!$A$1:$ZZ$1, 0))</f>
        <v/>
      </c>
      <c r="B1171">
        <f>INDEX(resultados!$A$2:$ZZ$3036, 1165, MATCH($B$2, resultados!$A$1:$ZZ$1, 0))</f>
        <v/>
      </c>
      <c r="C1171">
        <f>INDEX(resultados!$A$2:$ZZ$3036, 1165, MATCH($B$3, resultados!$A$1:$ZZ$1, 0))</f>
        <v/>
      </c>
    </row>
    <row r="1172">
      <c r="A1172">
        <f>INDEX(resultados!$A$2:$ZZ$3036, 1166, MATCH($B$1, resultados!$A$1:$ZZ$1, 0))</f>
        <v/>
      </c>
      <c r="B1172">
        <f>INDEX(resultados!$A$2:$ZZ$3036, 1166, MATCH($B$2, resultados!$A$1:$ZZ$1, 0))</f>
        <v/>
      </c>
      <c r="C1172">
        <f>INDEX(resultados!$A$2:$ZZ$3036, 1166, MATCH($B$3, resultados!$A$1:$ZZ$1, 0))</f>
        <v/>
      </c>
    </row>
    <row r="1173">
      <c r="A1173">
        <f>INDEX(resultados!$A$2:$ZZ$3036, 1167, MATCH($B$1, resultados!$A$1:$ZZ$1, 0))</f>
        <v/>
      </c>
      <c r="B1173">
        <f>INDEX(resultados!$A$2:$ZZ$3036, 1167, MATCH($B$2, resultados!$A$1:$ZZ$1, 0))</f>
        <v/>
      </c>
      <c r="C1173">
        <f>INDEX(resultados!$A$2:$ZZ$3036, 1167, MATCH($B$3, resultados!$A$1:$ZZ$1, 0))</f>
        <v/>
      </c>
    </row>
    <row r="1174">
      <c r="A1174">
        <f>INDEX(resultados!$A$2:$ZZ$3036, 1168, MATCH($B$1, resultados!$A$1:$ZZ$1, 0))</f>
        <v/>
      </c>
      <c r="B1174">
        <f>INDEX(resultados!$A$2:$ZZ$3036, 1168, MATCH($B$2, resultados!$A$1:$ZZ$1, 0))</f>
        <v/>
      </c>
      <c r="C1174">
        <f>INDEX(resultados!$A$2:$ZZ$3036, 1168, MATCH($B$3, resultados!$A$1:$ZZ$1, 0))</f>
        <v/>
      </c>
    </row>
    <row r="1175">
      <c r="A1175">
        <f>INDEX(resultados!$A$2:$ZZ$3036, 1169, MATCH($B$1, resultados!$A$1:$ZZ$1, 0))</f>
        <v/>
      </c>
      <c r="B1175">
        <f>INDEX(resultados!$A$2:$ZZ$3036, 1169, MATCH($B$2, resultados!$A$1:$ZZ$1, 0))</f>
        <v/>
      </c>
      <c r="C1175">
        <f>INDEX(resultados!$A$2:$ZZ$3036, 1169, MATCH($B$3, resultados!$A$1:$ZZ$1, 0))</f>
        <v/>
      </c>
    </row>
    <row r="1176">
      <c r="A1176">
        <f>INDEX(resultados!$A$2:$ZZ$3036, 1170, MATCH($B$1, resultados!$A$1:$ZZ$1, 0))</f>
        <v/>
      </c>
      <c r="B1176">
        <f>INDEX(resultados!$A$2:$ZZ$3036, 1170, MATCH($B$2, resultados!$A$1:$ZZ$1, 0))</f>
        <v/>
      </c>
      <c r="C1176">
        <f>INDEX(resultados!$A$2:$ZZ$3036, 1170, MATCH($B$3, resultados!$A$1:$ZZ$1, 0))</f>
        <v/>
      </c>
    </row>
    <row r="1177">
      <c r="A1177">
        <f>INDEX(resultados!$A$2:$ZZ$3036, 1171, MATCH($B$1, resultados!$A$1:$ZZ$1, 0))</f>
        <v/>
      </c>
      <c r="B1177">
        <f>INDEX(resultados!$A$2:$ZZ$3036, 1171, MATCH($B$2, resultados!$A$1:$ZZ$1, 0))</f>
        <v/>
      </c>
      <c r="C1177">
        <f>INDEX(resultados!$A$2:$ZZ$3036, 1171, MATCH($B$3, resultados!$A$1:$ZZ$1, 0))</f>
        <v/>
      </c>
    </row>
    <row r="1178">
      <c r="A1178">
        <f>INDEX(resultados!$A$2:$ZZ$3036, 1172, MATCH($B$1, resultados!$A$1:$ZZ$1, 0))</f>
        <v/>
      </c>
      <c r="B1178">
        <f>INDEX(resultados!$A$2:$ZZ$3036, 1172, MATCH($B$2, resultados!$A$1:$ZZ$1, 0))</f>
        <v/>
      </c>
      <c r="C1178">
        <f>INDEX(resultados!$A$2:$ZZ$3036, 1172, MATCH($B$3, resultados!$A$1:$ZZ$1, 0))</f>
        <v/>
      </c>
    </row>
    <row r="1179">
      <c r="A1179">
        <f>INDEX(resultados!$A$2:$ZZ$3036, 1173, MATCH($B$1, resultados!$A$1:$ZZ$1, 0))</f>
        <v/>
      </c>
      <c r="B1179">
        <f>INDEX(resultados!$A$2:$ZZ$3036, 1173, MATCH($B$2, resultados!$A$1:$ZZ$1, 0))</f>
        <v/>
      </c>
      <c r="C1179">
        <f>INDEX(resultados!$A$2:$ZZ$3036, 1173, MATCH($B$3, resultados!$A$1:$ZZ$1, 0))</f>
        <v/>
      </c>
    </row>
    <row r="1180">
      <c r="A1180">
        <f>INDEX(resultados!$A$2:$ZZ$3036, 1174, MATCH($B$1, resultados!$A$1:$ZZ$1, 0))</f>
        <v/>
      </c>
      <c r="B1180">
        <f>INDEX(resultados!$A$2:$ZZ$3036, 1174, MATCH($B$2, resultados!$A$1:$ZZ$1, 0))</f>
        <v/>
      </c>
      <c r="C1180">
        <f>INDEX(resultados!$A$2:$ZZ$3036, 1174, MATCH($B$3, resultados!$A$1:$ZZ$1, 0))</f>
        <v/>
      </c>
    </row>
    <row r="1181">
      <c r="A1181">
        <f>INDEX(resultados!$A$2:$ZZ$3036, 1175, MATCH($B$1, resultados!$A$1:$ZZ$1, 0))</f>
        <v/>
      </c>
      <c r="B1181">
        <f>INDEX(resultados!$A$2:$ZZ$3036, 1175, MATCH($B$2, resultados!$A$1:$ZZ$1, 0))</f>
        <v/>
      </c>
      <c r="C1181">
        <f>INDEX(resultados!$A$2:$ZZ$3036, 1175, MATCH($B$3, resultados!$A$1:$ZZ$1, 0))</f>
        <v/>
      </c>
    </row>
    <row r="1182">
      <c r="A1182">
        <f>INDEX(resultados!$A$2:$ZZ$3036, 1176, MATCH($B$1, resultados!$A$1:$ZZ$1, 0))</f>
        <v/>
      </c>
      <c r="B1182">
        <f>INDEX(resultados!$A$2:$ZZ$3036, 1176, MATCH($B$2, resultados!$A$1:$ZZ$1, 0))</f>
        <v/>
      </c>
      <c r="C1182">
        <f>INDEX(resultados!$A$2:$ZZ$3036, 1176, MATCH($B$3, resultados!$A$1:$ZZ$1, 0))</f>
        <v/>
      </c>
    </row>
    <row r="1183">
      <c r="A1183">
        <f>INDEX(resultados!$A$2:$ZZ$3036, 1177, MATCH($B$1, resultados!$A$1:$ZZ$1, 0))</f>
        <v/>
      </c>
      <c r="B1183">
        <f>INDEX(resultados!$A$2:$ZZ$3036, 1177, MATCH($B$2, resultados!$A$1:$ZZ$1, 0))</f>
        <v/>
      </c>
      <c r="C1183">
        <f>INDEX(resultados!$A$2:$ZZ$3036, 1177, MATCH($B$3, resultados!$A$1:$ZZ$1, 0))</f>
        <v/>
      </c>
    </row>
    <row r="1184">
      <c r="A1184">
        <f>INDEX(resultados!$A$2:$ZZ$3036, 1178, MATCH($B$1, resultados!$A$1:$ZZ$1, 0))</f>
        <v/>
      </c>
      <c r="B1184">
        <f>INDEX(resultados!$A$2:$ZZ$3036, 1178, MATCH($B$2, resultados!$A$1:$ZZ$1, 0))</f>
        <v/>
      </c>
      <c r="C1184">
        <f>INDEX(resultados!$A$2:$ZZ$3036, 1178, MATCH($B$3, resultados!$A$1:$ZZ$1, 0))</f>
        <v/>
      </c>
    </row>
    <row r="1185">
      <c r="A1185">
        <f>INDEX(resultados!$A$2:$ZZ$3036, 1179, MATCH($B$1, resultados!$A$1:$ZZ$1, 0))</f>
        <v/>
      </c>
      <c r="B1185">
        <f>INDEX(resultados!$A$2:$ZZ$3036, 1179, MATCH($B$2, resultados!$A$1:$ZZ$1, 0))</f>
        <v/>
      </c>
      <c r="C1185">
        <f>INDEX(resultados!$A$2:$ZZ$3036, 1179, MATCH($B$3, resultados!$A$1:$ZZ$1, 0))</f>
        <v/>
      </c>
    </row>
    <row r="1186">
      <c r="A1186">
        <f>INDEX(resultados!$A$2:$ZZ$3036, 1180, MATCH($B$1, resultados!$A$1:$ZZ$1, 0))</f>
        <v/>
      </c>
      <c r="B1186">
        <f>INDEX(resultados!$A$2:$ZZ$3036, 1180, MATCH($B$2, resultados!$A$1:$ZZ$1, 0))</f>
        <v/>
      </c>
      <c r="C1186">
        <f>INDEX(resultados!$A$2:$ZZ$3036, 1180, MATCH($B$3, resultados!$A$1:$ZZ$1, 0))</f>
        <v/>
      </c>
    </row>
    <row r="1187">
      <c r="A1187">
        <f>INDEX(resultados!$A$2:$ZZ$3036, 1181, MATCH($B$1, resultados!$A$1:$ZZ$1, 0))</f>
        <v/>
      </c>
      <c r="B1187">
        <f>INDEX(resultados!$A$2:$ZZ$3036, 1181, MATCH($B$2, resultados!$A$1:$ZZ$1, 0))</f>
        <v/>
      </c>
      <c r="C1187">
        <f>INDEX(resultados!$A$2:$ZZ$3036, 1181, MATCH($B$3, resultados!$A$1:$ZZ$1, 0))</f>
        <v/>
      </c>
    </row>
    <row r="1188">
      <c r="A1188">
        <f>INDEX(resultados!$A$2:$ZZ$3036, 1182, MATCH($B$1, resultados!$A$1:$ZZ$1, 0))</f>
        <v/>
      </c>
      <c r="B1188">
        <f>INDEX(resultados!$A$2:$ZZ$3036, 1182, MATCH($B$2, resultados!$A$1:$ZZ$1, 0))</f>
        <v/>
      </c>
      <c r="C1188">
        <f>INDEX(resultados!$A$2:$ZZ$3036, 1182, MATCH($B$3, resultados!$A$1:$ZZ$1, 0))</f>
        <v/>
      </c>
    </row>
    <row r="1189">
      <c r="A1189">
        <f>INDEX(resultados!$A$2:$ZZ$3036, 1183, MATCH($B$1, resultados!$A$1:$ZZ$1, 0))</f>
        <v/>
      </c>
      <c r="B1189">
        <f>INDEX(resultados!$A$2:$ZZ$3036, 1183, MATCH($B$2, resultados!$A$1:$ZZ$1, 0))</f>
        <v/>
      </c>
      <c r="C1189">
        <f>INDEX(resultados!$A$2:$ZZ$3036, 1183, MATCH($B$3, resultados!$A$1:$ZZ$1, 0))</f>
        <v/>
      </c>
    </row>
    <row r="1190">
      <c r="A1190">
        <f>INDEX(resultados!$A$2:$ZZ$3036, 1184, MATCH($B$1, resultados!$A$1:$ZZ$1, 0))</f>
        <v/>
      </c>
      <c r="B1190">
        <f>INDEX(resultados!$A$2:$ZZ$3036, 1184, MATCH($B$2, resultados!$A$1:$ZZ$1, 0))</f>
        <v/>
      </c>
      <c r="C1190">
        <f>INDEX(resultados!$A$2:$ZZ$3036, 1184, MATCH($B$3, resultados!$A$1:$ZZ$1, 0))</f>
        <v/>
      </c>
    </row>
    <row r="1191">
      <c r="A1191">
        <f>INDEX(resultados!$A$2:$ZZ$3036, 1185, MATCH($B$1, resultados!$A$1:$ZZ$1, 0))</f>
        <v/>
      </c>
      <c r="B1191">
        <f>INDEX(resultados!$A$2:$ZZ$3036, 1185, MATCH($B$2, resultados!$A$1:$ZZ$1, 0))</f>
        <v/>
      </c>
      <c r="C1191">
        <f>INDEX(resultados!$A$2:$ZZ$3036, 1185, MATCH($B$3, resultados!$A$1:$ZZ$1, 0))</f>
        <v/>
      </c>
    </row>
    <row r="1192">
      <c r="A1192">
        <f>INDEX(resultados!$A$2:$ZZ$3036, 1186, MATCH($B$1, resultados!$A$1:$ZZ$1, 0))</f>
        <v/>
      </c>
      <c r="B1192">
        <f>INDEX(resultados!$A$2:$ZZ$3036, 1186, MATCH($B$2, resultados!$A$1:$ZZ$1, 0))</f>
        <v/>
      </c>
      <c r="C1192">
        <f>INDEX(resultados!$A$2:$ZZ$3036, 1186, MATCH($B$3, resultados!$A$1:$ZZ$1, 0))</f>
        <v/>
      </c>
    </row>
    <row r="1193">
      <c r="A1193">
        <f>INDEX(resultados!$A$2:$ZZ$3036, 1187, MATCH($B$1, resultados!$A$1:$ZZ$1, 0))</f>
        <v/>
      </c>
      <c r="B1193">
        <f>INDEX(resultados!$A$2:$ZZ$3036, 1187, MATCH($B$2, resultados!$A$1:$ZZ$1, 0))</f>
        <v/>
      </c>
      <c r="C1193">
        <f>INDEX(resultados!$A$2:$ZZ$3036, 1187, MATCH($B$3, resultados!$A$1:$ZZ$1, 0))</f>
        <v/>
      </c>
    </row>
    <row r="1194">
      <c r="A1194">
        <f>INDEX(resultados!$A$2:$ZZ$3036, 1188, MATCH($B$1, resultados!$A$1:$ZZ$1, 0))</f>
        <v/>
      </c>
      <c r="B1194">
        <f>INDEX(resultados!$A$2:$ZZ$3036, 1188, MATCH($B$2, resultados!$A$1:$ZZ$1, 0))</f>
        <v/>
      </c>
      <c r="C1194">
        <f>INDEX(resultados!$A$2:$ZZ$3036, 1188, MATCH($B$3, resultados!$A$1:$ZZ$1, 0))</f>
        <v/>
      </c>
    </row>
    <row r="1195">
      <c r="A1195">
        <f>INDEX(resultados!$A$2:$ZZ$3036, 1189, MATCH($B$1, resultados!$A$1:$ZZ$1, 0))</f>
        <v/>
      </c>
      <c r="B1195">
        <f>INDEX(resultados!$A$2:$ZZ$3036, 1189, MATCH($B$2, resultados!$A$1:$ZZ$1, 0))</f>
        <v/>
      </c>
      <c r="C1195">
        <f>INDEX(resultados!$A$2:$ZZ$3036, 1189, MATCH($B$3, resultados!$A$1:$ZZ$1, 0))</f>
        <v/>
      </c>
    </row>
    <row r="1196">
      <c r="A1196">
        <f>INDEX(resultados!$A$2:$ZZ$3036, 1190, MATCH($B$1, resultados!$A$1:$ZZ$1, 0))</f>
        <v/>
      </c>
      <c r="B1196">
        <f>INDEX(resultados!$A$2:$ZZ$3036, 1190, MATCH($B$2, resultados!$A$1:$ZZ$1, 0))</f>
        <v/>
      </c>
      <c r="C1196">
        <f>INDEX(resultados!$A$2:$ZZ$3036, 1190, MATCH($B$3, resultados!$A$1:$ZZ$1, 0))</f>
        <v/>
      </c>
    </row>
    <row r="1197">
      <c r="A1197">
        <f>INDEX(resultados!$A$2:$ZZ$3036, 1191, MATCH($B$1, resultados!$A$1:$ZZ$1, 0))</f>
        <v/>
      </c>
      <c r="B1197">
        <f>INDEX(resultados!$A$2:$ZZ$3036, 1191, MATCH($B$2, resultados!$A$1:$ZZ$1, 0))</f>
        <v/>
      </c>
      <c r="C1197">
        <f>INDEX(resultados!$A$2:$ZZ$3036, 1191, MATCH($B$3, resultados!$A$1:$ZZ$1, 0))</f>
        <v/>
      </c>
    </row>
    <row r="1198">
      <c r="A1198">
        <f>INDEX(resultados!$A$2:$ZZ$3036, 1192, MATCH($B$1, resultados!$A$1:$ZZ$1, 0))</f>
        <v/>
      </c>
      <c r="B1198">
        <f>INDEX(resultados!$A$2:$ZZ$3036, 1192, MATCH($B$2, resultados!$A$1:$ZZ$1, 0))</f>
        <v/>
      </c>
      <c r="C1198">
        <f>INDEX(resultados!$A$2:$ZZ$3036, 1192, MATCH($B$3, resultados!$A$1:$ZZ$1, 0))</f>
        <v/>
      </c>
    </row>
    <row r="1199">
      <c r="A1199">
        <f>INDEX(resultados!$A$2:$ZZ$3036, 1193, MATCH($B$1, resultados!$A$1:$ZZ$1, 0))</f>
        <v/>
      </c>
      <c r="B1199">
        <f>INDEX(resultados!$A$2:$ZZ$3036, 1193, MATCH($B$2, resultados!$A$1:$ZZ$1, 0))</f>
        <v/>
      </c>
      <c r="C1199">
        <f>INDEX(resultados!$A$2:$ZZ$3036, 1193, MATCH($B$3, resultados!$A$1:$ZZ$1, 0))</f>
        <v/>
      </c>
    </row>
    <row r="1200">
      <c r="A1200">
        <f>INDEX(resultados!$A$2:$ZZ$3036, 1194, MATCH($B$1, resultados!$A$1:$ZZ$1, 0))</f>
        <v/>
      </c>
      <c r="B1200">
        <f>INDEX(resultados!$A$2:$ZZ$3036, 1194, MATCH($B$2, resultados!$A$1:$ZZ$1, 0))</f>
        <v/>
      </c>
      <c r="C1200">
        <f>INDEX(resultados!$A$2:$ZZ$3036, 1194, MATCH($B$3, resultados!$A$1:$ZZ$1, 0))</f>
        <v/>
      </c>
    </row>
    <row r="1201">
      <c r="A1201">
        <f>INDEX(resultados!$A$2:$ZZ$3036, 1195, MATCH($B$1, resultados!$A$1:$ZZ$1, 0))</f>
        <v/>
      </c>
      <c r="B1201">
        <f>INDEX(resultados!$A$2:$ZZ$3036, 1195, MATCH($B$2, resultados!$A$1:$ZZ$1, 0))</f>
        <v/>
      </c>
      <c r="C1201">
        <f>INDEX(resultados!$A$2:$ZZ$3036, 1195, MATCH($B$3, resultados!$A$1:$ZZ$1, 0))</f>
        <v/>
      </c>
    </row>
    <row r="1202">
      <c r="A1202">
        <f>INDEX(resultados!$A$2:$ZZ$3036, 1196, MATCH($B$1, resultados!$A$1:$ZZ$1, 0))</f>
        <v/>
      </c>
      <c r="B1202">
        <f>INDEX(resultados!$A$2:$ZZ$3036, 1196, MATCH($B$2, resultados!$A$1:$ZZ$1, 0))</f>
        <v/>
      </c>
      <c r="C1202">
        <f>INDEX(resultados!$A$2:$ZZ$3036, 1196, MATCH($B$3, resultados!$A$1:$ZZ$1, 0))</f>
        <v/>
      </c>
    </row>
    <row r="1203">
      <c r="A1203">
        <f>INDEX(resultados!$A$2:$ZZ$3036, 1197, MATCH($B$1, resultados!$A$1:$ZZ$1, 0))</f>
        <v/>
      </c>
      <c r="B1203">
        <f>INDEX(resultados!$A$2:$ZZ$3036, 1197, MATCH($B$2, resultados!$A$1:$ZZ$1, 0))</f>
        <v/>
      </c>
      <c r="C1203">
        <f>INDEX(resultados!$A$2:$ZZ$3036, 1197, MATCH($B$3, resultados!$A$1:$ZZ$1, 0))</f>
        <v/>
      </c>
    </row>
    <row r="1204">
      <c r="A1204">
        <f>INDEX(resultados!$A$2:$ZZ$3036, 1198, MATCH($B$1, resultados!$A$1:$ZZ$1, 0))</f>
        <v/>
      </c>
      <c r="B1204">
        <f>INDEX(resultados!$A$2:$ZZ$3036, 1198, MATCH($B$2, resultados!$A$1:$ZZ$1, 0))</f>
        <v/>
      </c>
      <c r="C1204">
        <f>INDEX(resultados!$A$2:$ZZ$3036, 1198, MATCH($B$3, resultados!$A$1:$ZZ$1, 0))</f>
        <v/>
      </c>
    </row>
    <row r="1205">
      <c r="A1205">
        <f>INDEX(resultados!$A$2:$ZZ$3036, 1199, MATCH($B$1, resultados!$A$1:$ZZ$1, 0))</f>
        <v/>
      </c>
      <c r="B1205">
        <f>INDEX(resultados!$A$2:$ZZ$3036, 1199, MATCH($B$2, resultados!$A$1:$ZZ$1, 0))</f>
        <v/>
      </c>
      <c r="C1205">
        <f>INDEX(resultados!$A$2:$ZZ$3036, 1199, MATCH($B$3, resultados!$A$1:$ZZ$1, 0))</f>
        <v/>
      </c>
    </row>
    <row r="1206">
      <c r="A1206">
        <f>INDEX(resultados!$A$2:$ZZ$3036, 1200, MATCH($B$1, resultados!$A$1:$ZZ$1, 0))</f>
        <v/>
      </c>
      <c r="B1206">
        <f>INDEX(resultados!$A$2:$ZZ$3036, 1200, MATCH($B$2, resultados!$A$1:$ZZ$1, 0))</f>
        <v/>
      </c>
      <c r="C1206">
        <f>INDEX(resultados!$A$2:$ZZ$3036, 1200, MATCH($B$3, resultados!$A$1:$ZZ$1, 0))</f>
        <v/>
      </c>
    </row>
    <row r="1207">
      <c r="A1207">
        <f>INDEX(resultados!$A$2:$ZZ$3036, 1201, MATCH($B$1, resultados!$A$1:$ZZ$1, 0))</f>
        <v/>
      </c>
      <c r="B1207">
        <f>INDEX(resultados!$A$2:$ZZ$3036, 1201, MATCH($B$2, resultados!$A$1:$ZZ$1, 0))</f>
        <v/>
      </c>
      <c r="C1207">
        <f>INDEX(resultados!$A$2:$ZZ$3036, 1201, MATCH($B$3, resultados!$A$1:$ZZ$1, 0))</f>
        <v/>
      </c>
    </row>
    <row r="1208">
      <c r="A1208">
        <f>INDEX(resultados!$A$2:$ZZ$3036, 1202, MATCH($B$1, resultados!$A$1:$ZZ$1, 0))</f>
        <v/>
      </c>
      <c r="B1208">
        <f>INDEX(resultados!$A$2:$ZZ$3036, 1202, MATCH($B$2, resultados!$A$1:$ZZ$1, 0))</f>
        <v/>
      </c>
      <c r="C1208">
        <f>INDEX(resultados!$A$2:$ZZ$3036, 1202, MATCH($B$3, resultados!$A$1:$ZZ$1, 0))</f>
        <v/>
      </c>
    </row>
    <row r="1209">
      <c r="A1209">
        <f>INDEX(resultados!$A$2:$ZZ$3036, 1203, MATCH($B$1, resultados!$A$1:$ZZ$1, 0))</f>
        <v/>
      </c>
      <c r="B1209">
        <f>INDEX(resultados!$A$2:$ZZ$3036, 1203, MATCH($B$2, resultados!$A$1:$ZZ$1, 0))</f>
        <v/>
      </c>
      <c r="C1209">
        <f>INDEX(resultados!$A$2:$ZZ$3036, 1203, MATCH($B$3, resultados!$A$1:$ZZ$1, 0))</f>
        <v/>
      </c>
    </row>
    <row r="1210">
      <c r="A1210">
        <f>INDEX(resultados!$A$2:$ZZ$3036, 1204, MATCH($B$1, resultados!$A$1:$ZZ$1, 0))</f>
        <v/>
      </c>
      <c r="B1210">
        <f>INDEX(resultados!$A$2:$ZZ$3036, 1204, MATCH($B$2, resultados!$A$1:$ZZ$1, 0))</f>
        <v/>
      </c>
      <c r="C1210">
        <f>INDEX(resultados!$A$2:$ZZ$3036, 1204, MATCH($B$3, resultados!$A$1:$ZZ$1, 0))</f>
        <v/>
      </c>
    </row>
    <row r="1211">
      <c r="A1211">
        <f>INDEX(resultados!$A$2:$ZZ$3036, 1205, MATCH($B$1, resultados!$A$1:$ZZ$1, 0))</f>
        <v/>
      </c>
      <c r="B1211">
        <f>INDEX(resultados!$A$2:$ZZ$3036, 1205, MATCH($B$2, resultados!$A$1:$ZZ$1, 0))</f>
        <v/>
      </c>
      <c r="C1211">
        <f>INDEX(resultados!$A$2:$ZZ$3036, 1205, MATCH($B$3, resultados!$A$1:$ZZ$1, 0))</f>
        <v/>
      </c>
    </row>
    <row r="1212">
      <c r="A1212">
        <f>INDEX(resultados!$A$2:$ZZ$3036, 1206, MATCH($B$1, resultados!$A$1:$ZZ$1, 0))</f>
        <v/>
      </c>
      <c r="B1212">
        <f>INDEX(resultados!$A$2:$ZZ$3036, 1206, MATCH($B$2, resultados!$A$1:$ZZ$1, 0))</f>
        <v/>
      </c>
      <c r="C1212">
        <f>INDEX(resultados!$A$2:$ZZ$3036, 1206, MATCH($B$3, resultados!$A$1:$ZZ$1, 0))</f>
        <v/>
      </c>
    </row>
    <row r="1213">
      <c r="A1213">
        <f>INDEX(resultados!$A$2:$ZZ$3036, 1207, MATCH($B$1, resultados!$A$1:$ZZ$1, 0))</f>
        <v/>
      </c>
      <c r="B1213">
        <f>INDEX(resultados!$A$2:$ZZ$3036, 1207, MATCH($B$2, resultados!$A$1:$ZZ$1, 0))</f>
        <v/>
      </c>
      <c r="C1213">
        <f>INDEX(resultados!$A$2:$ZZ$3036, 1207, MATCH($B$3, resultados!$A$1:$ZZ$1, 0))</f>
        <v/>
      </c>
    </row>
    <row r="1214">
      <c r="A1214">
        <f>INDEX(resultados!$A$2:$ZZ$3036, 1208, MATCH($B$1, resultados!$A$1:$ZZ$1, 0))</f>
        <v/>
      </c>
      <c r="B1214">
        <f>INDEX(resultados!$A$2:$ZZ$3036, 1208, MATCH($B$2, resultados!$A$1:$ZZ$1, 0))</f>
        <v/>
      </c>
      <c r="C1214">
        <f>INDEX(resultados!$A$2:$ZZ$3036, 1208, MATCH($B$3, resultados!$A$1:$ZZ$1, 0))</f>
        <v/>
      </c>
    </row>
    <row r="1215">
      <c r="A1215">
        <f>INDEX(resultados!$A$2:$ZZ$3036, 1209, MATCH($B$1, resultados!$A$1:$ZZ$1, 0))</f>
        <v/>
      </c>
      <c r="B1215">
        <f>INDEX(resultados!$A$2:$ZZ$3036, 1209, MATCH($B$2, resultados!$A$1:$ZZ$1, 0))</f>
        <v/>
      </c>
      <c r="C1215">
        <f>INDEX(resultados!$A$2:$ZZ$3036, 1209, MATCH($B$3, resultados!$A$1:$ZZ$1, 0))</f>
        <v/>
      </c>
    </row>
    <row r="1216">
      <c r="A1216">
        <f>INDEX(resultados!$A$2:$ZZ$3036, 1210, MATCH($B$1, resultados!$A$1:$ZZ$1, 0))</f>
        <v/>
      </c>
      <c r="B1216">
        <f>INDEX(resultados!$A$2:$ZZ$3036, 1210, MATCH($B$2, resultados!$A$1:$ZZ$1, 0))</f>
        <v/>
      </c>
      <c r="C1216">
        <f>INDEX(resultados!$A$2:$ZZ$3036, 1210, MATCH($B$3, resultados!$A$1:$ZZ$1, 0))</f>
        <v/>
      </c>
    </row>
    <row r="1217">
      <c r="A1217">
        <f>INDEX(resultados!$A$2:$ZZ$3036, 1211, MATCH($B$1, resultados!$A$1:$ZZ$1, 0))</f>
        <v/>
      </c>
      <c r="B1217">
        <f>INDEX(resultados!$A$2:$ZZ$3036, 1211, MATCH($B$2, resultados!$A$1:$ZZ$1, 0))</f>
        <v/>
      </c>
      <c r="C1217">
        <f>INDEX(resultados!$A$2:$ZZ$3036, 1211, MATCH($B$3, resultados!$A$1:$ZZ$1, 0))</f>
        <v/>
      </c>
    </row>
    <row r="1218">
      <c r="A1218">
        <f>INDEX(resultados!$A$2:$ZZ$3036, 1212, MATCH($B$1, resultados!$A$1:$ZZ$1, 0))</f>
        <v/>
      </c>
      <c r="B1218">
        <f>INDEX(resultados!$A$2:$ZZ$3036, 1212, MATCH($B$2, resultados!$A$1:$ZZ$1, 0))</f>
        <v/>
      </c>
      <c r="C1218">
        <f>INDEX(resultados!$A$2:$ZZ$3036, 1212, MATCH($B$3, resultados!$A$1:$ZZ$1, 0))</f>
        <v/>
      </c>
    </row>
    <row r="1219">
      <c r="A1219">
        <f>INDEX(resultados!$A$2:$ZZ$3036, 1213, MATCH($B$1, resultados!$A$1:$ZZ$1, 0))</f>
        <v/>
      </c>
      <c r="B1219">
        <f>INDEX(resultados!$A$2:$ZZ$3036, 1213, MATCH($B$2, resultados!$A$1:$ZZ$1, 0))</f>
        <v/>
      </c>
      <c r="C1219">
        <f>INDEX(resultados!$A$2:$ZZ$3036, 1213, MATCH($B$3, resultados!$A$1:$ZZ$1, 0))</f>
        <v/>
      </c>
    </row>
    <row r="1220">
      <c r="A1220">
        <f>INDEX(resultados!$A$2:$ZZ$3036, 1214, MATCH($B$1, resultados!$A$1:$ZZ$1, 0))</f>
        <v/>
      </c>
      <c r="B1220">
        <f>INDEX(resultados!$A$2:$ZZ$3036, 1214, MATCH($B$2, resultados!$A$1:$ZZ$1, 0))</f>
        <v/>
      </c>
      <c r="C1220">
        <f>INDEX(resultados!$A$2:$ZZ$3036, 1214, MATCH($B$3, resultados!$A$1:$ZZ$1, 0))</f>
        <v/>
      </c>
    </row>
    <row r="1221">
      <c r="A1221">
        <f>INDEX(resultados!$A$2:$ZZ$3036, 1215, MATCH($B$1, resultados!$A$1:$ZZ$1, 0))</f>
        <v/>
      </c>
      <c r="B1221">
        <f>INDEX(resultados!$A$2:$ZZ$3036, 1215, MATCH($B$2, resultados!$A$1:$ZZ$1, 0))</f>
        <v/>
      </c>
      <c r="C1221">
        <f>INDEX(resultados!$A$2:$ZZ$3036, 1215, MATCH($B$3, resultados!$A$1:$ZZ$1, 0))</f>
        <v/>
      </c>
    </row>
    <row r="1222">
      <c r="A1222">
        <f>INDEX(resultados!$A$2:$ZZ$3036, 1216, MATCH($B$1, resultados!$A$1:$ZZ$1, 0))</f>
        <v/>
      </c>
      <c r="B1222">
        <f>INDEX(resultados!$A$2:$ZZ$3036, 1216, MATCH($B$2, resultados!$A$1:$ZZ$1, 0))</f>
        <v/>
      </c>
      <c r="C1222">
        <f>INDEX(resultados!$A$2:$ZZ$3036, 1216, MATCH($B$3, resultados!$A$1:$ZZ$1, 0))</f>
        <v/>
      </c>
    </row>
    <row r="1223">
      <c r="A1223">
        <f>INDEX(resultados!$A$2:$ZZ$3036, 1217, MATCH($B$1, resultados!$A$1:$ZZ$1, 0))</f>
        <v/>
      </c>
      <c r="B1223">
        <f>INDEX(resultados!$A$2:$ZZ$3036, 1217, MATCH($B$2, resultados!$A$1:$ZZ$1, 0))</f>
        <v/>
      </c>
      <c r="C1223">
        <f>INDEX(resultados!$A$2:$ZZ$3036, 1217, MATCH($B$3, resultados!$A$1:$ZZ$1, 0))</f>
        <v/>
      </c>
    </row>
    <row r="1224">
      <c r="A1224">
        <f>INDEX(resultados!$A$2:$ZZ$3036, 1218, MATCH($B$1, resultados!$A$1:$ZZ$1, 0))</f>
        <v/>
      </c>
      <c r="B1224">
        <f>INDEX(resultados!$A$2:$ZZ$3036, 1218, MATCH($B$2, resultados!$A$1:$ZZ$1, 0))</f>
        <v/>
      </c>
      <c r="C1224">
        <f>INDEX(resultados!$A$2:$ZZ$3036, 1218, MATCH($B$3, resultados!$A$1:$ZZ$1, 0))</f>
        <v/>
      </c>
    </row>
    <row r="1225">
      <c r="A1225">
        <f>INDEX(resultados!$A$2:$ZZ$3036, 1219, MATCH($B$1, resultados!$A$1:$ZZ$1, 0))</f>
        <v/>
      </c>
      <c r="B1225">
        <f>INDEX(resultados!$A$2:$ZZ$3036, 1219, MATCH($B$2, resultados!$A$1:$ZZ$1, 0))</f>
        <v/>
      </c>
      <c r="C1225">
        <f>INDEX(resultados!$A$2:$ZZ$3036, 1219, MATCH($B$3, resultados!$A$1:$ZZ$1, 0))</f>
        <v/>
      </c>
    </row>
    <row r="1226">
      <c r="A1226">
        <f>INDEX(resultados!$A$2:$ZZ$3036, 1220, MATCH($B$1, resultados!$A$1:$ZZ$1, 0))</f>
        <v/>
      </c>
      <c r="B1226">
        <f>INDEX(resultados!$A$2:$ZZ$3036, 1220, MATCH($B$2, resultados!$A$1:$ZZ$1, 0))</f>
        <v/>
      </c>
      <c r="C1226">
        <f>INDEX(resultados!$A$2:$ZZ$3036, 1220, MATCH($B$3, resultados!$A$1:$ZZ$1, 0))</f>
        <v/>
      </c>
    </row>
    <row r="1227">
      <c r="A1227">
        <f>INDEX(resultados!$A$2:$ZZ$3036, 1221, MATCH($B$1, resultados!$A$1:$ZZ$1, 0))</f>
        <v/>
      </c>
      <c r="B1227">
        <f>INDEX(resultados!$A$2:$ZZ$3036, 1221, MATCH($B$2, resultados!$A$1:$ZZ$1, 0))</f>
        <v/>
      </c>
      <c r="C1227">
        <f>INDEX(resultados!$A$2:$ZZ$3036, 1221, MATCH($B$3, resultados!$A$1:$ZZ$1, 0))</f>
        <v/>
      </c>
    </row>
    <row r="1228">
      <c r="A1228">
        <f>INDEX(resultados!$A$2:$ZZ$3036, 1222, MATCH($B$1, resultados!$A$1:$ZZ$1, 0))</f>
        <v/>
      </c>
      <c r="B1228">
        <f>INDEX(resultados!$A$2:$ZZ$3036, 1222, MATCH($B$2, resultados!$A$1:$ZZ$1, 0))</f>
        <v/>
      </c>
      <c r="C1228">
        <f>INDEX(resultados!$A$2:$ZZ$3036, 1222, MATCH($B$3, resultados!$A$1:$ZZ$1, 0))</f>
        <v/>
      </c>
    </row>
    <row r="1229">
      <c r="A1229">
        <f>INDEX(resultados!$A$2:$ZZ$3036, 1223, MATCH($B$1, resultados!$A$1:$ZZ$1, 0))</f>
        <v/>
      </c>
      <c r="B1229">
        <f>INDEX(resultados!$A$2:$ZZ$3036, 1223, MATCH($B$2, resultados!$A$1:$ZZ$1, 0))</f>
        <v/>
      </c>
      <c r="C1229">
        <f>INDEX(resultados!$A$2:$ZZ$3036, 1223, MATCH($B$3, resultados!$A$1:$ZZ$1, 0))</f>
        <v/>
      </c>
    </row>
    <row r="1230">
      <c r="A1230">
        <f>INDEX(resultados!$A$2:$ZZ$3036, 1224, MATCH($B$1, resultados!$A$1:$ZZ$1, 0))</f>
        <v/>
      </c>
      <c r="B1230">
        <f>INDEX(resultados!$A$2:$ZZ$3036, 1224, MATCH($B$2, resultados!$A$1:$ZZ$1, 0))</f>
        <v/>
      </c>
      <c r="C1230">
        <f>INDEX(resultados!$A$2:$ZZ$3036, 1224, MATCH($B$3, resultados!$A$1:$ZZ$1, 0))</f>
        <v/>
      </c>
    </row>
    <row r="1231">
      <c r="A1231">
        <f>INDEX(resultados!$A$2:$ZZ$3036, 1225, MATCH($B$1, resultados!$A$1:$ZZ$1, 0))</f>
        <v/>
      </c>
      <c r="B1231">
        <f>INDEX(resultados!$A$2:$ZZ$3036, 1225, MATCH($B$2, resultados!$A$1:$ZZ$1, 0))</f>
        <v/>
      </c>
      <c r="C1231">
        <f>INDEX(resultados!$A$2:$ZZ$3036, 1225, MATCH($B$3, resultados!$A$1:$ZZ$1, 0))</f>
        <v/>
      </c>
    </row>
    <row r="1232">
      <c r="A1232">
        <f>INDEX(resultados!$A$2:$ZZ$3036, 1226, MATCH($B$1, resultados!$A$1:$ZZ$1, 0))</f>
        <v/>
      </c>
      <c r="B1232">
        <f>INDEX(resultados!$A$2:$ZZ$3036, 1226, MATCH($B$2, resultados!$A$1:$ZZ$1, 0))</f>
        <v/>
      </c>
      <c r="C1232">
        <f>INDEX(resultados!$A$2:$ZZ$3036, 1226, MATCH($B$3, resultados!$A$1:$ZZ$1, 0))</f>
        <v/>
      </c>
    </row>
    <row r="1233">
      <c r="A1233">
        <f>INDEX(resultados!$A$2:$ZZ$3036, 1227, MATCH($B$1, resultados!$A$1:$ZZ$1, 0))</f>
        <v/>
      </c>
      <c r="B1233">
        <f>INDEX(resultados!$A$2:$ZZ$3036, 1227, MATCH($B$2, resultados!$A$1:$ZZ$1, 0))</f>
        <v/>
      </c>
      <c r="C1233">
        <f>INDEX(resultados!$A$2:$ZZ$3036, 1227, MATCH($B$3, resultados!$A$1:$ZZ$1, 0))</f>
        <v/>
      </c>
    </row>
    <row r="1234">
      <c r="A1234">
        <f>INDEX(resultados!$A$2:$ZZ$3036, 1228, MATCH($B$1, resultados!$A$1:$ZZ$1, 0))</f>
        <v/>
      </c>
      <c r="B1234">
        <f>INDEX(resultados!$A$2:$ZZ$3036, 1228, MATCH($B$2, resultados!$A$1:$ZZ$1, 0))</f>
        <v/>
      </c>
      <c r="C1234">
        <f>INDEX(resultados!$A$2:$ZZ$3036, 1228, MATCH($B$3, resultados!$A$1:$ZZ$1, 0))</f>
        <v/>
      </c>
    </row>
    <row r="1235">
      <c r="A1235">
        <f>INDEX(resultados!$A$2:$ZZ$3036, 1229, MATCH($B$1, resultados!$A$1:$ZZ$1, 0))</f>
        <v/>
      </c>
      <c r="B1235">
        <f>INDEX(resultados!$A$2:$ZZ$3036, 1229, MATCH($B$2, resultados!$A$1:$ZZ$1, 0))</f>
        <v/>
      </c>
      <c r="C1235">
        <f>INDEX(resultados!$A$2:$ZZ$3036, 1229, MATCH($B$3, resultados!$A$1:$ZZ$1, 0))</f>
        <v/>
      </c>
    </row>
    <row r="1236">
      <c r="A1236">
        <f>INDEX(resultados!$A$2:$ZZ$3036, 1230, MATCH($B$1, resultados!$A$1:$ZZ$1, 0))</f>
        <v/>
      </c>
      <c r="B1236">
        <f>INDEX(resultados!$A$2:$ZZ$3036, 1230, MATCH($B$2, resultados!$A$1:$ZZ$1, 0))</f>
        <v/>
      </c>
      <c r="C1236">
        <f>INDEX(resultados!$A$2:$ZZ$3036, 1230, MATCH($B$3, resultados!$A$1:$ZZ$1, 0))</f>
        <v/>
      </c>
    </row>
    <row r="1237">
      <c r="A1237">
        <f>INDEX(resultados!$A$2:$ZZ$3036, 1231, MATCH($B$1, resultados!$A$1:$ZZ$1, 0))</f>
        <v/>
      </c>
      <c r="B1237">
        <f>INDEX(resultados!$A$2:$ZZ$3036, 1231, MATCH($B$2, resultados!$A$1:$ZZ$1, 0))</f>
        <v/>
      </c>
      <c r="C1237">
        <f>INDEX(resultados!$A$2:$ZZ$3036, 1231, MATCH($B$3, resultados!$A$1:$ZZ$1, 0))</f>
        <v/>
      </c>
    </row>
    <row r="1238">
      <c r="A1238">
        <f>INDEX(resultados!$A$2:$ZZ$3036, 1232, MATCH($B$1, resultados!$A$1:$ZZ$1, 0))</f>
        <v/>
      </c>
      <c r="B1238">
        <f>INDEX(resultados!$A$2:$ZZ$3036, 1232, MATCH($B$2, resultados!$A$1:$ZZ$1, 0))</f>
        <v/>
      </c>
      <c r="C1238">
        <f>INDEX(resultados!$A$2:$ZZ$3036, 1232, MATCH($B$3, resultados!$A$1:$ZZ$1, 0))</f>
        <v/>
      </c>
    </row>
    <row r="1239">
      <c r="A1239">
        <f>INDEX(resultados!$A$2:$ZZ$3036, 1233, MATCH($B$1, resultados!$A$1:$ZZ$1, 0))</f>
        <v/>
      </c>
      <c r="B1239">
        <f>INDEX(resultados!$A$2:$ZZ$3036, 1233, MATCH($B$2, resultados!$A$1:$ZZ$1, 0))</f>
        <v/>
      </c>
      <c r="C1239">
        <f>INDEX(resultados!$A$2:$ZZ$3036, 1233, MATCH($B$3, resultados!$A$1:$ZZ$1, 0))</f>
        <v/>
      </c>
    </row>
    <row r="1240">
      <c r="A1240">
        <f>INDEX(resultados!$A$2:$ZZ$3036, 1234, MATCH($B$1, resultados!$A$1:$ZZ$1, 0))</f>
        <v/>
      </c>
      <c r="B1240">
        <f>INDEX(resultados!$A$2:$ZZ$3036, 1234, MATCH($B$2, resultados!$A$1:$ZZ$1, 0))</f>
        <v/>
      </c>
      <c r="C1240">
        <f>INDEX(resultados!$A$2:$ZZ$3036, 1234, MATCH($B$3, resultados!$A$1:$ZZ$1, 0))</f>
        <v/>
      </c>
    </row>
    <row r="1241">
      <c r="A1241">
        <f>INDEX(resultados!$A$2:$ZZ$3036, 1235, MATCH($B$1, resultados!$A$1:$ZZ$1, 0))</f>
        <v/>
      </c>
      <c r="B1241">
        <f>INDEX(resultados!$A$2:$ZZ$3036, 1235, MATCH($B$2, resultados!$A$1:$ZZ$1, 0))</f>
        <v/>
      </c>
      <c r="C1241">
        <f>INDEX(resultados!$A$2:$ZZ$3036, 1235, MATCH($B$3, resultados!$A$1:$ZZ$1, 0))</f>
        <v/>
      </c>
    </row>
    <row r="1242">
      <c r="A1242">
        <f>INDEX(resultados!$A$2:$ZZ$3036, 1236, MATCH($B$1, resultados!$A$1:$ZZ$1, 0))</f>
        <v/>
      </c>
      <c r="B1242">
        <f>INDEX(resultados!$A$2:$ZZ$3036, 1236, MATCH($B$2, resultados!$A$1:$ZZ$1, 0))</f>
        <v/>
      </c>
      <c r="C1242">
        <f>INDEX(resultados!$A$2:$ZZ$3036, 1236, MATCH($B$3, resultados!$A$1:$ZZ$1, 0))</f>
        <v/>
      </c>
    </row>
    <row r="1243">
      <c r="A1243">
        <f>INDEX(resultados!$A$2:$ZZ$3036, 1237, MATCH($B$1, resultados!$A$1:$ZZ$1, 0))</f>
        <v/>
      </c>
      <c r="B1243">
        <f>INDEX(resultados!$A$2:$ZZ$3036, 1237, MATCH($B$2, resultados!$A$1:$ZZ$1, 0))</f>
        <v/>
      </c>
      <c r="C1243">
        <f>INDEX(resultados!$A$2:$ZZ$3036, 1237, MATCH($B$3, resultados!$A$1:$ZZ$1, 0))</f>
        <v/>
      </c>
    </row>
    <row r="1244">
      <c r="A1244">
        <f>INDEX(resultados!$A$2:$ZZ$3036, 1238, MATCH($B$1, resultados!$A$1:$ZZ$1, 0))</f>
        <v/>
      </c>
      <c r="B1244">
        <f>INDEX(resultados!$A$2:$ZZ$3036, 1238, MATCH($B$2, resultados!$A$1:$ZZ$1, 0))</f>
        <v/>
      </c>
      <c r="C1244">
        <f>INDEX(resultados!$A$2:$ZZ$3036, 1238, MATCH($B$3, resultados!$A$1:$ZZ$1, 0))</f>
        <v/>
      </c>
    </row>
    <row r="1245">
      <c r="A1245">
        <f>INDEX(resultados!$A$2:$ZZ$3036, 1239, MATCH($B$1, resultados!$A$1:$ZZ$1, 0))</f>
        <v/>
      </c>
      <c r="B1245">
        <f>INDEX(resultados!$A$2:$ZZ$3036, 1239, MATCH($B$2, resultados!$A$1:$ZZ$1, 0))</f>
        <v/>
      </c>
      <c r="C1245">
        <f>INDEX(resultados!$A$2:$ZZ$3036, 1239, MATCH($B$3, resultados!$A$1:$ZZ$1, 0))</f>
        <v/>
      </c>
    </row>
    <row r="1246">
      <c r="A1246">
        <f>INDEX(resultados!$A$2:$ZZ$3036, 1240, MATCH($B$1, resultados!$A$1:$ZZ$1, 0))</f>
        <v/>
      </c>
      <c r="B1246">
        <f>INDEX(resultados!$A$2:$ZZ$3036, 1240, MATCH($B$2, resultados!$A$1:$ZZ$1, 0))</f>
        <v/>
      </c>
      <c r="C1246">
        <f>INDEX(resultados!$A$2:$ZZ$3036, 1240, MATCH($B$3, resultados!$A$1:$ZZ$1, 0))</f>
        <v/>
      </c>
    </row>
    <row r="1247">
      <c r="A1247">
        <f>INDEX(resultados!$A$2:$ZZ$3036, 1241, MATCH($B$1, resultados!$A$1:$ZZ$1, 0))</f>
        <v/>
      </c>
      <c r="B1247">
        <f>INDEX(resultados!$A$2:$ZZ$3036, 1241, MATCH($B$2, resultados!$A$1:$ZZ$1, 0))</f>
        <v/>
      </c>
      <c r="C1247">
        <f>INDEX(resultados!$A$2:$ZZ$3036, 1241, MATCH($B$3, resultados!$A$1:$ZZ$1, 0))</f>
        <v/>
      </c>
    </row>
    <row r="1248">
      <c r="A1248">
        <f>INDEX(resultados!$A$2:$ZZ$3036, 1242, MATCH($B$1, resultados!$A$1:$ZZ$1, 0))</f>
        <v/>
      </c>
      <c r="B1248">
        <f>INDEX(resultados!$A$2:$ZZ$3036, 1242, MATCH($B$2, resultados!$A$1:$ZZ$1, 0))</f>
        <v/>
      </c>
      <c r="C1248">
        <f>INDEX(resultados!$A$2:$ZZ$3036, 1242, MATCH($B$3, resultados!$A$1:$ZZ$1, 0))</f>
        <v/>
      </c>
    </row>
    <row r="1249">
      <c r="A1249">
        <f>INDEX(resultados!$A$2:$ZZ$3036, 1243, MATCH($B$1, resultados!$A$1:$ZZ$1, 0))</f>
        <v/>
      </c>
      <c r="B1249">
        <f>INDEX(resultados!$A$2:$ZZ$3036, 1243, MATCH($B$2, resultados!$A$1:$ZZ$1, 0))</f>
        <v/>
      </c>
      <c r="C1249">
        <f>INDEX(resultados!$A$2:$ZZ$3036, 1243, MATCH($B$3, resultados!$A$1:$ZZ$1, 0))</f>
        <v/>
      </c>
    </row>
    <row r="1250">
      <c r="A1250">
        <f>INDEX(resultados!$A$2:$ZZ$3036, 1244, MATCH($B$1, resultados!$A$1:$ZZ$1, 0))</f>
        <v/>
      </c>
      <c r="B1250">
        <f>INDEX(resultados!$A$2:$ZZ$3036, 1244, MATCH($B$2, resultados!$A$1:$ZZ$1, 0))</f>
        <v/>
      </c>
      <c r="C1250">
        <f>INDEX(resultados!$A$2:$ZZ$3036, 1244, MATCH($B$3, resultados!$A$1:$ZZ$1, 0))</f>
        <v/>
      </c>
    </row>
    <row r="1251">
      <c r="A1251">
        <f>INDEX(resultados!$A$2:$ZZ$3036, 1245, MATCH($B$1, resultados!$A$1:$ZZ$1, 0))</f>
        <v/>
      </c>
      <c r="B1251">
        <f>INDEX(resultados!$A$2:$ZZ$3036, 1245, MATCH($B$2, resultados!$A$1:$ZZ$1, 0))</f>
        <v/>
      </c>
      <c r="C1251">
        <f>INDEX(resultados!$A$2:$ZZ$3036, 1245, MATCH($B$3, resultados!$A$1:$ZZ$1, 0))</f>
        <v/>
      </c>
    </row>
    <row r="1252">
      <c r="A1252">
        <f>INDEX(resultados!$A$2:$ZZ$3036, 1246, MATCH($B$1, resultados!$A$1:$ZZ$1, 0))</f>
        <v/>
      </c>
      <c r="B1252">
        <f>INDEX(resultados!$A$2:$ZZ$3036, 1246, MATCH($B$2, resultados!$A$1:$ZZ$1, 0))</f>
        <v/>
      </c>
      <c r="C1252">
        <f>INDEX(resultados!$A$2:$ZZ$3036, 1246, MATCH($B$3, resultados!$A$1:$ZZ$1, 0))</f>
        <v/>
      </c>
    </row>
    <row r="1253">
      <c r="A1253">
        <f>INDEX(resultados!$A$2:$ZZ$3036, 1247, MATCH($B$1, resultados!$A$1:$ZZ$1, 0))</f>
        <v/>
      </c>
      <c r="B1253">
        <f>INDEX(resultados!$A$2:$ZZ$3036, 1247, MATCH($B$2, resultados!$A$1:$ZZ$1, 0))</f>
        <v/>
      </c>
      <c r="C1253">
        <f>INDEX(resultados!$A$2:$ZZ$3036, 1247, MATCH($B$3, resultados!$A$1:$ZZ$1, 0))</f>
        <v/>
      </c>
    </row>
    <row r="1254">
      <c r="A1254">
        <f>INDEX(resultados!$A$2:$ZZ$3036, 1248, MATCH($B$1, resultados!$A$1:$ZZ$1, 0))</f>
        <v/>
      </c>
      <c r="B1254">
        <f>INDEX(resultados!$A$2:$ZZ$3036, 1248, MATCH($B$2, resultados!$A$1:$ZZ$1, 0))</f>
        <v/>
      </c>
      <c r="C1254">
        <f>INDEX(resultados!$A$2:$ZZ$3036, 1248, MATCH($B$3, resultados!$A$1:$ZZ$1, 0))</f>
        <v/>
      </c>
    </row>
    <row r="1255">
      <c r="A1255">
        <f>INDEX(resultados!$A$2:$ZZ$3036, 1249, MATCH($B$1, resultados!$A$1:$ZZ$1, 0))</f>
        <v/>
      </c>
      <c r="B1255">
        <f>INDEX(resultados!$A$2:$ZZ$3036, 1249, MATCH($B$2, resultados!$A$1:$ZZ$1, 0))</f>
        <v/>
      </c>
      <c r="C1255">
        <f>INDEX(resultados!$A$2:$ZZ$3036, 1249, MATCH($B$3, resultados!$A$1:$ZZ$1, 0))</f>
        <v/>
      </c>
    </row>
    <row r="1256">
      <c r="A1256">
        <f>INDEX(resultados!$A$2:$ZZ$3036, 1250, MATCH($B$1, resultados!$A$1:$ZZ$1, 0))</f>
        <v/>
      </c>
      <c r="B1256">
        <f>INDEX(resultados!$A$2:$ZZ$3036, 1250, MATCH($B$2, resultados!$A$1:$ZZ$1, 0))</f>
        <v/>
      </c>
      <c r="C1256">
        <f>INDEX(resultados!$A$2:$ZZ$3036, 1250, MATCH($B$3, resultados!$A$1:$ZZ$1, 0))</f>
        <v/>
      </c>
    </row>
    <row r="1257">
      <c r="A1257">
        <f>INDEX(resultados!$A$2:$ZZ$3036, 1251, MATCH($B$1, resultados!$A$1:$ZZ$1, 0))</f>
        <v/>
      </c>
      <c r="B1257">
        <f>INDEX(resultados!$A$2:$ZZ$3036, 1251, MATCH($B$2, resultados!$A$1:$ZZ$1, 0))</f>
        <v/>
      </c>
      <c r="C1257">
        <f>INDEX(resultados!$A$2:$ZZ$3036, 1251, MATCH($B$3, resultados!$A$1:$ZZ$1, 0))</f>
        <v/>
      </c>
    </row>
    <row r="1258">
      <c r="A1258">
        <f>INDEX(resultados!$A$2:$ZZ$3036, 1252, MATCH($B$1, resultados!$A$1:$ZZ$1, 0))</f>
        <v/>
      </c>
      <c r="B1258">
        <f>INDEX(resultados!$A$2:$ZZ$3036, 1252, MATCH($B$2, resultados!$A$1:$ZZ$1, 0))</f>
        <v/>
      </c>
      <c r="C1258">
        <f>INDEX(resultados!$A$2:$ZZ$3036, 1252, MATCH($B$3, resultados!$A$1:$ZZ$1, 0))</f>
        <v/>
      </c>
    </row>
    <row r="1259">
      <c r="A1259">
        <f>INDEX(resultados!$A$2:$ZZ$3036, 1253, MATCH($B$1, resultados!$A$1:$ZZ$1, 0))</f>
        <v/>
      </c>
      <c r="B1259">
        <f>INDEX(resultados!$A$2:$ZZ$3036, 1253, MATCH($B$2, resultados!$A$1:$ZZ$1, 0))</f>
        <v/>
      </c>
      <c r="C1259">
        <f>INDEX(resultados!$A$2:$ZZ$3036, 1253, MATCH($B$3, resultados!$A$1:$ZZ$1, 0))</f>
        <v/>
      </c>
    </row>
    <row r="1260">
      <c r="A1260">
        <f>INDEX(resultados!$A$2:$ZZ$3036, 1254, MATCH($B$1, resultados!$A$1:$ZZ$1, 0))</f>
        <v/>
      </c>
      <c r="B1260">
        <f>INDEX(resultados!$A$2:$ZZ$3036, 1254, MATCH($B$2, resultados!$A$1:$ZZ$1, 0))</f>
        <v/>
      </c>
      <c r="C1260">
        <f>INDEX(resultados!$A$2:$ZZ$3036, 1254, MATCH($B$3, resultados!$A$1:$ZZ$1, 0))</f>
        <v/>
      </c>
    </row>
    <row r="1261">
      <c r="A1261">
        <f>INDEX(resultados!$A$2:$ZZ$3036, 1255, MATCH($B$1, resultados!$A$1:$ZZ$1, 0))</f>
        <v/>
      </c>
      <c r="B1261">
        <f>INDEX(resultados!$A$2:$ZZ$3036, 1255, MATCH($B$2, resultados!$A$1:$ZZ$1, 0))</f>
        <v/>
      </c>
      <c r="C1261">
        <f>INDEX(resultados!$A$2:$ZZ$3036, 1255, MATCH($B$3, resultados!$A$1:$ZZ$1, 0))</f>
        <v/>
      </c>
    </row>
    <row r="1262">
      <c r="A1262">
        <f>INDEX(resultados!$A$2:$ZZ$3036, 1256, MATCH($B$1, resultados!$A$1:$ZZ$1, 0))</f>
        <v/>
      </c>
      <c r="B1262">
        <f>INDEX(resultados!$A$2:$ZZ$3036, 1256, MATCH($B$2, resultados!$A$1:$ZZ$1, 0))</f>
        <v/>
      </c>
      <c r="C1262">
        <f>INDEX(resultados!$A$2:$ZZ$3036, 1256, MATCH($B$3, resultados!$A$1:$ZZ$1, 0))</f>
        <v/>
      </c>
    </row>
    <row r="1263">
      <c r="A1263">
        <f>INDEX(resultados!$A$2:$ZZ$3036, 1257, MATCH($B$1, resultados!$A$1:$ZZ$1, 0))</f>
        <v/>
      </c>
      <c r="B1263">
        <f>INDEX(resultados!$A$2:$ZZ$3036, 1257, MATCH($B$2, resultados!$A$1:$ZZ$1, 0))</f>
        <v/>
      </c>
      <c r="C1263">
        <f>INDEX(resultados!$A$2:$ZZ$3036, 1257, MATCH($B$3, resultados!$A$1:$ZZ$1, 0))</f>
        <v/>
      </c>
    </row>
    <row r="1264">
      <c r="A1264">
        <f>INDEX(resultados!$A$2:$ZZ$3036, 1258, MATCH($B$1, resultados!$A$1:$ZZ$1, 0))</f>
        <v/>
      </c>
      <c r="B1264">
        <f>INDEX(resultados!$A$2:$ZZ$3036, 1258, MATCH($B$2, resultados!$A$1:$ZZ$1, 0))</f>
        <v/>
      </c>
      <c r="C1264">
        <f>INDEX(resultados!$A$2:$ZZ$3036, 1258, MATCH($B$3, resultados!$A$1:$ZZ$1, 0))</f>
        <v/>
      </c>
    </row>
    <row r="1265">
      <c r="A1265">
        <f>INDEX(resultados!$A$2:$ZZ$3036, 1259, MATCH($B$1, resultados!$A$1:$ZZ$1, 0))</f>
        <v/>
      </c>
      <c r="B1265">
        <f>INDEX(resultados!$A$2:$ZZ$3036, 1259, MATCH($B$2, resultados!$A$1:$ZZ$1, 0))</f>
        <v/>
      </c>
      <c r="C1265">
        <f>INDEX(resultados!$A$2:$ZZ$3036, 1259, MATCH($B$3, resultados!$A$1:$ZZ$1, 0))</f>
        <v/>
      </c>
    </row>
    <row r="1266">
      <c r="A1266">
        <f>INDEX(resultados!$A$2:$ZZ$3036, 1260, MATCH($B$1, resultados!$A$1:$ZZ$1, 0))</f>
        <v/>
      </c>
      <c r="B1266">
        <f>INDEX(resultados!$A$2:$ZZ$3036, 1260, MATCH($B$2, resultados!$A$1:$ZZ$1, 0))</f>
        <v/>
      </c>
      <c r="C1266">
        <f>INDEX(resultados!$A$2:$ZZ$3036, 1260, MATCH($B$3, resultados!$A$1:$ZZ$1, 0))</f>
        <v/>
      </c>
    </row>
    <row r="1267">
      <c r="A1267">
        <f>INDEX(resultados!$A$2:$ZZ$3036, 1261, MATCH($B$1, resultados!$A$1:$ZZ$1, 0))</f>
        <v/>
      </c>
      <c r="B1267">
        <f>INDEX(resultados!$A$2:$ZZ$3036, 1261, MATCH($B$2, resultados!$A$1:$ZZ$1, 0))</f>
        <v/>
      </c>
      <c r="C1267">
        <f>INDEX(resultados!$A$2:$ZZ$3036, 1261, MATCH($B$3, resultados!$A$1:$ZZ$1, 0))</f>
        <v/>
      </c>
    </row>
    <row r="1268">
      <c r="A1268">
        <f>INDEX(resultados!$A$2:$ZZ$3036, 1262, MATCH($B$1, resultados!$A$1:$ZZ$1, 0))</f>
        <v/>
      </c>
      <c r="B1268">
        <f>INDEX(resultados!$A$2:$ZZ$3036, 1262, MATCH($B$2, resultados!$A$1:$ZZ$1, 0))</f>
        <v/>
      </c>
      <c r="C1268">
        <f>INDEX(resultados!$A$2:$ZZ$3036, 1262, MATCH($B$3, resultados!$A$1:$ZZ$1, 0))</f>
        <v/>
      </c>
    </row>
    <row r="1269">
      <c r="A1269">
        <f>INDEX(resultados!$A$2:$ZZ$3036, 1263, MATCH($B$1, resultados!$A$1:$ZZ$1, 0))</f>
        <v/>
      </c>
      <c r="B1269">
        <f>INDEX(resultados!$A$2:$ZZ$3036, 1263, MATCH($B$2, resultados!$A$1:$ZZ$1, 0))</f>
        <v/>
      </c>
      <c r="C1269">
        <f>INDEX(resultados!$A$2:$ZZ$3036, 1263, MATCH($B$3, resultados!$A$1:$ZZ$1, 0))</f>
        <v/>
      </c>
    </row>
    <row r="1270">
      <c r="A1270">
        <f>INDEX(resultados!$A$2:$ZZ$3036, 1264, MATCH($B$1, resultados!$A$1:$ZZ$1, 0))</f>
        <v/>
      </c>
      <c r="B1270">
        <f>INDEX(resultados!$A$2:$ZZ$3036, 1264, MATCH($B$2, resultados!$A$1:$ZZ$1, 0))</f>
        <v/>
      </c>
      <c r="C1270">
        <f>INDEX(resultados!$A$2:$ZZ$3036, 1264, MATCH($B$3, resultados!$A$1:$ZZ$1, 0))</f>
        <v/>
      </c>
    </row>
    <row r="1271">
      <c r="A1271">
        <f>INDEX(resultados!$A$2:$ZZ$3036, 1265, MATCH($B$1, resultados!$A$1:$ZZ$1, 0))</f>
        <v/>
      </c>
      <c r="B1271">
        <f>INDEX(resultados!$A$2:$ZZ$3036, 1265, MATCH($B$2, resultados!$A$1:$ZZ$1, 0))</f>
        <v/>
      </c>
      <c r="C1271">
        <f>INDEX(resultados!$A$2:$ZZ$3036, 1265, MATCH($B$3, resultados!$A$1:$ZZ$1, 0))</f>
        <v/>
      </c>
    </row>
    <row r="1272">
      <c r="A1272">
        <f>INDEX(resultados!$A$2:$ZZ$3036, 1266, MATCH($B$1, resultados!$A$1:$ZZ$1, 0))</f>
        <v/>
      </c>
      <c r="B1272">
        <f>INDEX(resultados!$A$2:$ZZ$3036, 1266, MATCH($B$2, resultados!$A$1:$ZZ$1, 0))</f>
        <v/>
      </c>
      <c r="C1272">
        <f>INDEX(resultados!$A$2:$ZZ$3036, 1266, MATCH($B$3, resultados!$A$1:$ZZ$1, 0))</f>
        <v/>
      </c>
    </row>
    <row r="1273">
      <c r="A1273">
        <f>INDEX(resultados!$A$2:$ZZ$3036, 1267, MATCH($B$1, resultados!$A$1:$ZZ$1, 0))</f>
        <v/>
      </c>
      <c r="B1273">
        <f>INDEX(resultados!$A$2:$ZZ$3036, 1267, MATCH($B$2, resultados!$A$1:$ZZ$1, 0))</f>
        <v/>
      </c>
      <c r="C1273">
        <f>INDEX(resultados!$A$2:$ZZ$3036, 1267, MATCH($B$3, resultados!$A$1:$ZZ$1, 0))</f>
        <v/>
      </c>
    </row>
    <row r="1274">
      <c r="A1274">
        <f>INDEX(resultados!$A$2:$ZZ$3036, 1268, MATCH($B$1, resultados!$A$1:$ZZ$1, 0))</f>
        <v/>
      </c>
      <c r="B1274">
        <f>INDEX(resultados!$A$2:$ZZ$3036, 1268, MATCH($B$2, resultados!$A$1:$ZZ$1, 0))</f>
        <v/>
      </c>
      <c r="C1274">
        <f>INDEX(resultados!$A$2:$ZZ$3036, 1268, MATCH($B$3, resultados!$A$1:$ZZ$1, 0))</f>
        <v/>
      </c>
    </row>
    <row r="1275">
      <c r="A1275">
        <f>INDEX(resultados!$A$2:$ZZ$3036, 1269, MATCH($B$1, resultados!$A$1:$ZZ$1, 0))</f>
        <v/>
      </c>
      <c r="B1275">
        <f>INDEX(resultados!$A$2:$ZZ$3036, 1269, MATCH($B$2, resultados!$A$1:$ZZ$1, 0))</f>
        <v/>
      </c>
      <c r="C1275">
        <f>INDEX(resultados!$A$2:$ZZ$3036, 1269, MATCH($B$3, resultados!$A$1:$ZZ$1, 0))</f>
        <v/>
      </c>
    </row>
    <row r="1276">
      <c r="A1276">
        <f>INDEX(resultados!$A$2:$ZZ$3036, 1270, MATCH($B$1, resultados!$A$1:$ZZ$1, 0))</f>
        <v/>
      </c>
      <c r="B1276">
        <f>INDEX(resultados!$A$2:$ZZ$3036, 1270, MATCH($B$2, resultados!$A$1:$ZZ$1, 0))</f>
        <v/>
      </c>
      <c r="C1276">
        <f>INDEX(resultados!$A$2:$ZZ$3036, 1270, MATCH($B$3, resultados!$A$1:$ZZ$1, 0))</f>
        <v/>
      </c>
    </row>
    <row r="1277">
      <c r="A1277">
        <f>INDEX(resultados!$A$2:$ZZ$3036, 1271, MATCH($B$1, resultados!$A$1:$ZZ$1, 0))</f>
        <v/>
      </c>
      <c r="B1277">
        <f>INDEX(resultados!$A$2:$ZZ$3036, 1271, MATCH($B$2, resultados!$A$1:$ZZ$1, 0))</f>
        <v/>
      </c>
      <c r="C1277">
        <f>INDEX(resultados!$A$2:$ZZ$3036, 1271, MATCH($B$3, resultados!$A$1:$ZZ$1, 0))</f>
        <v/>
      </c>
    </row>
    <row r="1278">
      <c r="A1278">
        <f>INDEX(resultados!$A$2:$ZZ$3036, 1272, MATCH($B$1, resultados!$A$1:$ZZ$1, 0))</f>
        <v/>
      </c>
      <c r="B1278">
        <f>INDEX(resultados!$A$2:$ZZ$3036, 1272, MATCH($B$2, resultados!$A$1:$ZZ$1, 0))</f>
        <v/>
      </c>
      <c r="C1278">
        <f>INDEX(resultados!$A$2:$ZZ$3036, 1272, MATCH($B$3, resultados!$A$1:$ZZ$1, 0))</f>
        <v/>
      </c>
    </row>
    <row r="1279">
      <c r="A1279">
        <f>INDEX(resultados!$A$2:$ZZ$3036, 1273, MATCH($B$1, resultados!$A$1:$ZZ$1, 0))</f>
        <v/>
      </c>
      <c r="B1279">
        <f>INDEX(resultados!$A$2:$ZZ$3036, 1273, MATCH($B$2, resultados!$A$1:$ZZ$1, 0))</f>
        <v/>
      </c>
      <c r="C1279">
        <f>INDEX(resultados!$A$2:$ZZ$3036, 1273, MATCH($B$3, resultados!$A$1:$ZZ$1, 0))</f>
        <v/>
      </c>
    </row>
    <row r="1280">
      <c r="A1280">
        <f>INDEX(resultados!$A$2:$ZZ$3036, 1274, MATCH($B$1, resultados!$A$1:$ZZ$1, 0))</f>
        <v/>
      </c>
      <c r="B1280">
        <f>INDEX(resultados!$A$2:$ZZ$3036, 1274, MATCH($B$2, resultados!$A$1:$ZZ$1, 0))</f>
        <v/>
      </c>
      <c r="C1280">
        <f>INDEX(resultados!$A$2:$ZZ$3036, 1274, MATCH($B$3, resultados!$A$1:$ZZ$1, 0))</f>
        <v/>
      </c>
    </row>
    <row r="1281">
      <c r="A1281">
        <f>INDEX(resultados!$A$2:$ZZ$3036, 1275, MATCH($B$1, resultados!$A$1:$ZZ$1, 0))</f>
        <v/>
      </c>
      <c r="B1281">
        <f>INDEX(resultados!$A$2:$ZZ$3036, 1275, MATCH($B$2, resultados!$A$1:$ZZ$1, 0))</f>
        <v/>
      </c>
      <c r="C1281">
        <f>INDEX(resultados!$A$2:$ZZ$3036, 1275, MATCH($B$3, resultados!$A$1:$ZZ$1, 0))</f>
        <v/>
      </c>
    </row>
    <row r="1282">
      <c r="A1282">
        <f>INDEX(resultados!$A$2:$ZZ$3036, 1276, MATCH($B$1, resultados!$A$1:$ZZ$1, 0))</f>
        <v/>
      </c>
      <c r="B1282">
        <f>INDEX(resultados!$A$2:$ZZ$3036, 1276, MATCH($B$2, resultados!$A$1:$ZZ$1, 0))</f>
        <v/>
      </c>
      <c r="C1282">
        <f>INDEX(resultados!$A$2:$ZZ$3036, 1276, MATCH($B$3, resultados!$A$1:$ZZ$1, 0))</f>
        <v/>
      </c>
    </row>
    <row r="1283">
      <c r="A1283">
        <f>INDEX(resultados!$A$2:$ZZ$3036, 1277, MATCH($B$1, resultados!$A$1:$ZZ$1, 0))</f>
        <v/>
      </c>
      <c r="B1283">
        <f>INDEX(resultados!$A$2:$ZZ$3036, 1277, MATCH($B$2, resultados!$A$1:$ZZ$1, 0))</f>
        <v/>
      </c>
      <c r="C1283">
        <f>INDEX(resultados!$A$2:$ZZ$3036, 1277, MATCH($B$3, resultados!$A$1:$ZZ$1, 0))</f>
        <v/>
      </c>
    </row>
    <row r="1284">
      <c r="A1284">
        <f>INDEX(resultados!$A$2:$ZZ$3036, 1278, MATCH($B$1, resultados!$A$1:$ZZ$1, 0))</f>
        <v/>
      </c>
      <c r="B1284">
        <f>INDEX(resultados!$A$2:$ZZ$3036, 1278, MATCH($B$2, resultados!$A$1:$ZZ$1, 0))</f>
        <v/>
      </c>
      <c r="C1284">
        <f>INDEX(resultados!$A$2:$ZZ$3036, 1278, MATCH($B$3, resultados!$A$1:$ZZ$1, 0))</f>
        <v/>
      </c>
    </row>
    <row r="1285">
      <c r="A1285">
        <f>INDEX(resultados!$A$2:$ZZ$3036, 1279, MATCH($B$1, resultados!$A$1:$ZZ$1, 0))</f>
        <v/>
      </c>
      <c r="B1285">
        <f>INDEX(resultados!$A$2:$ZZ$3036, 1279, MATCH($B$2, resultados!$A$1:$ZZ$1, 0))</f>
        <v/>
      </c>
      <c r="C1285">
        <f>INDEX(resultados!$A$2:$ZZ$3036, 1279, MATCH($B$3, resultados!$A$1:$ZZ$1, 0))</f>
        <v/>
      </c>
    </row>
    <row r="1286">
      <c r="A1286">
        <f>INDEX(resultados!$A$2:$ZZ$3036, 1280, MATCH($B$1, resultados!$A$1:$ZZ$1, 0))</f>
        <v/>
      </c>
      <c r="B1286">
        <f>INDEX(resultados!$A$2:$ZZ$3036, 1280, MATCH($B$2, resultados!$A$1:$ZZ$1, 0))</f>
        <v/>
      </c>
      <c r="C1286">
        <f>INDEX(resultados!$A$2:$ZZ$3036, 1280, MATCH($B$3, resultados!$A$1:$ZZ$1, 0))</f>
        <v/>
      </c>
    </row>
    <row r="1287">
      <c r="A1287">
        <f>INDEX(resultados!$A$2:$ZZ$3036, 1281, MATCH($B$1, resultados!$A$1:$ZZ$1, 0))</f>
        <v/>
      </c>
      <c r="B1287">
        <f>INDEX(resultados!$A$2:$ZZ$3036, 1281, MATCH($B$2, resultados!$A$1:$ZZ$1, 0))</f>
        <v/>
      </c>
      <c r="C1287">
        <f>INDEX(resultados!$A$2:$ZZ$3036, 1281, MATCH($B$3, resultados!$A$1:$ZZ$1, 0))</f>
        <v/>
      </c>
    </row>
    <row r="1288">
      <c r="A1288">
        <f>INDEX(resultados!$A$2:$ZZ$3036, 1282, MATCH($B$1, resultados!$A$1:$ZZ$1, 0))</f>
        <v/>
      </c>
      <c r="B1288">
        <f>INDEX(resultados!$A$2:$ZZ$3036, 1282, MATCH($B$2, resultados!$A$1:$ZZ$1, 0))</f>
        <v/>
      </c>
      <c r="C1288">
        <f>INDEX(resultados!$A$2:$ZZ$3036, 1282, MATCH($B$3, resultados!$A$1:$ZZ$1, 0))</f>
        <v/>
      </c>
    </row>
    <row r="1289">
      <c r="A1289">
        <f>INDEX(resultados!$A$2:$ZZ$3036, 1283, MATCH($B$1, resultados!$A$1:$ZZ$1, 0))</f>
        <v/>
      </c>
      <c r="B1289">
        <f>INDEX(resultados!$A$2:$ZZ$3036, 1283, MATCH($B$2, resultados!$A$1:$ZZ$1, 0))</f>
        <v/>
      </c>
      <c r="C1289">
        <f>INDEX(resultados!$A$2:$ZZ$3036, 1283, MATCH($B$3, resultados!$A$1:$ZZ$1, 0))</f>
        <v/>
      </c>
    </row>
    <row r="1290">
      <c r="A1290">
        <f>INDEX(resultados!$A$2:$ZZ$3036, 1284, MATCH($B$1, resultados!$A$1:$ZZ$1, 0))</f>
        <v/>
      </c>
      <c r="B1290">
        <f>INDEX(resultados!$A$2:$ZZ$3036, 1284, MATCH($B$2, resultados!$A$1:$ZZ$1, 0))</f>
        <v/>
      </c>
      <c r="C1290">
        <f>INDEX(resultados!$A$2:$ZZ$3036, 1284, MATCH($B$3, resultados!$A$1:$ZZ$1, 0))</f>
        <v/>
      </c>
    </row>
    <row r="1291">
      <c r="A1291">
        <f>INDEX(resultados!$A$2:$ZZ$3036, 1285, MATCH($B$1, resultados!$A$1:$ZZ$1, 0))</f>
        <v/>
      </c>
      <c r="B1291">
        <f>INDEX(resultados!$A$2:$ZZ$3036, 1285, MATCH($B$2, resultados!$A$1:$ZZ$1, 0))</f>
        <v/>
      </c>
      <c r="C1291">
        <f>INDEX(resultados!$A$2:$ZZ$3036, 1285, MATCH($B$3, resultados!$A$1:$ZZ$1, 0))</f>
        <v/>
      </c>
    </row>
    <row r="1292">
      <c r="A1292">
        <f>INDEX(resultados!$A$2:$ZZ$3036, 1286, MATCH($B$1, resultados!$A$1:$ZZ$1, 0))</f>
        <v/>
      </c>
      <c r="B1292">
        <f>INDEX(resultados!$A$2:$ZZ$3036, 1286, MATCH($B$2, resultados!$A$1:$ZZ$1, 0))</f>
        <v/>
      </c>
      <c r="C1292">
        <f>INDEX(resultados!$A$2:$ZZ$3036, 1286, MATCH($B$3, resultados!$A$1:$ZZ$1, 0))</f>
        <v/>
      </c>
    </row>
    <row r="1293">
      <c r="A1293">
        <f>INDEX(resultados!$A$2:$ZZ$3036, 1287, MATCH($B$1, resultados!$A$1:$ZZ$1, 0))</f>
        <v/>
      </c>
      <c r="B1293">
        <f>INDEX(resultados!$A$2:$ZZ$3036, 1287, MATCH($B$2, resultados!$A$1:$ZZ$1, 0))</f>
        <v/>
      </c>
      <c r="C1293">
        <f>INDEX(resultados!$A$2:$ZZ$3036, 1287, MATCH($B$3, resultados!$A$1:$ZZ$1, 0))</f>
        <v/>
      </c>
    </row>
    <row r="1294">
      <c r="A1294">
        <f>INDEX(resultados!$A$2:$ZZ$3036, 1288, MATCH($B$1, resultados!$A$1:$ZZ$1, 0))</f>
        <v/>
      </c>
      <c r="B1294">
        <f>INDEX(resultados!$A$2:$ZZ$3036, 1288, MATCH($B$2, resultados!$A$1:$ZZ$1, 0))</f>
        <v/>
      </c>
      <c r="C1294">
        <f>INDEX(resultados!$A$2:$ZZ$3036, 1288, MATCH($B$3, resultados!$A$1:$ZZ$1, 0))</f>
        <v/>
      </c>
    </row>
    <row r="1295">
      <c r="A1295">
        <f>INDEX(resultados!$A$2:$ZZ$3036, 1289, MATCH($B$1, resultados!$A$1:$ZZ$1, 0))</f>
        <v/>
      </c>
      <c r="B1295">
        <f>INDEX(resultados!$A$2:$ZZ$3036, 1289, MATCH($B$2, resultados!$A$1:$ZZ$1, 0))</f>
        <v/>
      </c>
      <c r="C1295">
        <f>INDEX(resultados!$A$2:$ZZ$3036, 1289, MATCH($B$3, resultados!$A$1:$ZZ$1, 0))</f>
        <v/>
      </c>
    </row>
    <row r="1296">
      <c r="A1296">
        <f>INDEX(resultados!$A$2:$ZZ$3036, 1290, MATCH($B$1, resultados!$A$1:$ZZ$1, 0))</f>
        <v/>
      </c>
      <c r="B1296">
        <f>INDEX(resultados!$A$2:$ZZ$3036, 1290, MATCH($B$2, resultados!$A$1:$ZZ$1, 0))</f>
        <v/>
      </c>
      <c r="C1296">
        <f>INDEX(resultados!$A$2:$ZZ$3036, 1290, MATCH($B$3, resultados!$A$1:$ZZ$1, 0))</f>
        <v/>
      </c>
    </row>
    <row r="1297">
      <c r="A1297">
        <f>INDEX(resultados!$A$2:$ZZ$3036, 1291, MATCH($B$1, resultados!$A$1:$ZZ$1, 0))</f>
        <v/>
      </c>
      <c r="B1297">
        <f>INDEX(resultados!$A$2:$ZZ$3036, 1291, MATCH($B$2, resultados!$A$1:$ZZ$1, 0))</f>
        <v/>
      </c>
      <c r="C1297">
        <f>INDEX(resultados!$A$2:$ZZ$3036, 1291, MATCH($B$3, resultados!$A$1:$ZZ$1, 0))</f>
        <v/>
      </c>
    </row>
    <row r="1298">
      <c r="A1298">
        <f>INDEX(resultados!$A$2:$ZZ$3036, 1292, MATCH($B$1, resultados!$A$1:$ZZ$1, 0))</f>
        <v/>
      </c>
      <c r="B1298">
        <f>INDEX(resultados!$A$2:$ZZ$3036, 1292, MATCH($B$2, resultados!$A$1:$ZZ$1, 0))</f>
        <v/>
      </c>
      <c r="C1298">
        <f>INDEX(resultados!$A$2:$ZZ$3036, 1292, MATCH($B$3, resultados!$A$1:$ZZ$1, 0))</f>
        <v/>
      </c>
    </row>
    <row r="1299">
      <c r="A1299">
        <f>INDEX(resultados!$A$2:$ZZ$3036, 1293, MATCH($B$1, resultados!$A$1:$ZZ$1, 0))</f>
        <v/>
      </c>
      <c r="B1299">
        <f>INDEX(resultados!$A$2:$ZZ$3036, 1293, MATCH($B$2, resultados!$A$1:$ZZ$1, 0))</f>
        <v/>
      </c>
      <c r="C1299">
        <f>INDEX(resultados!$A$2:$ZZ$3036, 1293, MATCH($B$3, resultados!$A$1:$ZZ$1, 0))</f>
        <v/>
      </c>
    </row>
    <row r="1300">
      <c r="A1300">
        <f>INDEX(resultados!$A$2:$ZZ$3036, 1294, MATCH($B$1, resultados!$A$1:$ZZ$1, 0))</f>
        <v/>
      </c>
      <c r="B1300">
        <f>INDEX(resultados!$A$2:$ZZ$3036, 1294, MATCH($B$2, resultados!$A$1:$ZZ$1, 0))</f>
        <v/>
      </c>
      <c r="C1300">
        <f>INDEX(resultados!$A$2:$ZZ$3036, 1294, MATCH($B$3, resultados!$A$1:$ZZ$1, 0))</f>
        <v/>
      </c>
    </row>
    <row r="1301">
      <c r="A1301">
        <f>INDEX(resultados!$A$2:$ZZ$3036, 1295, MATCH($B$1, resultados!$A$1:$ZZ$1, 0))</f>
        <v/>
      </c>
      <c r="B1301">
        <f>INDEX(resultados!$A$2:$ZZ$3036, 1295, MATCH($B$2, resultados!$A$1:$ZZ$1, 0))</f>
        <v/>
      </c>
      <c r="C1301">
        <f>INDEX(resultados!$A$2:$ZZ$3036, 1295, MATCH($B$3, resultados!$A$1:$ZZ$1, 0))</f>
        <v/>
      </c>
    </row>
    <row r="1302">
      <c r="A1302">
        <f>INDEX(resultados!$A$2:$ZZ$3036, 1296, MATCH($B$1, resultados!$A$1:$ZZ$1, 0))</f>
        <v/>
      </c>
      <c r="B1302">
        <f>INDEX(resultados!$A$2:$ZZ$3036, 1296, MATCH($B$2, resultados!$A$1:$ZZ$1, 0))</f>
        <v/>
      </c>
      <c r="C1302">
        <f>INDEX(resultados!$A$2:$ZZ$3036, 1296, MATCH($B$3, resultados!$A$1:$ZZ$1, 0))</f>
        <v/>
      </c>
    </row>
    <row r="1303">
      <c r="A1303">
        <f>INDEX(resultados!$A$2:$ZZ$3036, 1297, MATCH($B$1, resultados!$A$1:$ZZ$1, 0))</f>
        <v/>
      </c>
      <c r="B1303">
        <f>INDEX(resultados!$A$2:$ZZ$3036, 1297, MATCH($B$2, resultados!$A$1:$ZZ$1, 0))</f>
        <v/>
      </c>
      <c r="C1303">
        <f>INDEX(resultados!$A$2:$ZZ$3036, 1297, MATCH($B$3, resultados!$A$1:$ZZ$1, 0))</f>
        <v/>
      </c>
    </row>
    <row r="1304">
      <c r="A1304">
        <f>INDEX(resultados!$A$2:$ZZ$3036, 1298, MATCH($B$1, resultados!$A$1:$ZZ$1, 0))</f>
        <v/>
      </c>
      <c r="B1304">
        <f>INDEX(resultados!$A$2:$ZZ$3036, 1298, MATCH($B$2, resultados!$A$1:$ZZ$1, 0))</f>
        <v/>
      </c>
      <c r="C1304">
        <f>INDEX(resultados!$A$2:$ZZ$3036, 1298, MATCH($B$3, resultados!$A$1:$ZZ$1, 0))</f>
        <v/>
      </c>
    </row>
    <row r="1305">
      <c r="A1305">
        <f>INDEX(resultados!$A$2:$ZZ$3036, 1299, MATCH($B$1, resultados!$A$1:$ZZ$1, 0))</f>
        <v/>
      </c>
      <c r="B1305">
        <f>INDEX(resultados!$A$2:$ZZ$3036, 1299, MATCH($B$2, resultados!$A$1:$ZZ$1, 0))</f>
        <v/>
      </c>
      <c r="C1305">
        <f>INDEX(resultados!$A$2:$ZZ$3036, 1299, MATCH($B$3, resultados!$A$1:$ZZ$1, 0))</f>
        <v/>
      </c>
    </row>
    <row r="1306">
      <c r="A1306">
        <f>INDEX(resultados!$A$2:$ZZ$3036, 1300, MATCH($B$1, resultados!$A$1:$ZZ$1, 0))</f>
        <v/>
      </c>
      <c r="B1306">
        <f>INDEX(resultados!$A$2:$ZZ$3036, 1300, MATCH($B$2, resultados!$A$1:$ZZ$1, 0))</f>
        <v/>
      </c>
      <c r="C1306">
        <f>INDEX(resultados!$A$2:$ZZ$3036, 1300, MATCH($B$3, resultados!$A$1:$ZZ$1, 0))</f>
        <v/>
      </c>
    </row>
    <row r="1307">
      <c r="A1307">
        <f>INDEX(resultados!$A$2:$ZZ$3036, 1301, MATCH($B$1, resultados!$A$1:$ZZ$1, 0))</f>
        <v/>
      </c>
      <c r="B1307">
        <f>INDEX(resultados!$A$2:$ZZ$3036, 1301, MATCH($B$2, resultados!$A$1:$ZZ$1, 0))</f>
        <v/>
      </c>
      <c r="C1307">
        <f>INDEX(resultados!$A$2:$ZZ$3036, 1301, MATCH($B$3, resultados!$A$1:$ZZ$1, 0))</f>
        <v/>
      </c>
    </row>
    <row r="1308">
      <c r="A1308">
        <f>INDEX(resultados!$A$2:$ZZ$3036, 1302, MATCH($B$1, resultados!$A$1:$ZZ$1, 0))</f>
        <v/>
      </c>
      <c r="B1308">
        <f>INDEX(resultados!$A$2:$ZZ$3036, 1302, MATCH($B$2, resultados!$A$1:$ZZ$1, 0))</f>
        <v/>
      </c>
      <c r="C1308">
        <f>INDEX(resultados!$A$2:$ZZ$3036, 1302, MATCH($B$3, resultados!$A$1:$ZZ$1, 0))</f>
        <v/>
      </c>
    </row>
    <row r="1309">
      <c r="A1309">
        <f>INDEX(resultados!$A$2:$ZZ$3036, 1303, MATCH($B$1, resultados!$A$1:$ZZ$1, 0))</f>
        <v/>
      </c>
      <c r="B1309">
        <f>INDEX(resultados!$A$2:$ZZ$3036, 1303, MATCH($B$2, resultados!$A$1:$ZZ$1, 0))</f>
        <v/>
      </c>
      <c r="C1309">
        <f>INDEX(resultados!$A$2:$ZZ$3036, 1303, MATCH($B$3, resultados!$A$1:$ZZ$1, 0))</f>
        <v/>
      </c>
    </row>
    <row r="1310">
      <c r="A1310">
        <f>INDEX(resultados!$A$2:$ZZ$3036, 1304, MATCH($B$1, resultados!$A$1:$ZZ$1, 0))</f>
        <v/>
      </c>
      <c r="B1310">
        <f>INDEX(resultados!$A$2:$ZZ$3036, 1304, MATCH($B$2, resultados!$A$1:$ZZ$1, 0))</f>
        <v/>
      </c>
      <c r="C1310">
        <f>INDEX(resultados!$A$2:$ZZ$3036, 1304, MATCH($B$3, resultados!$A$1:$ZZ$1, 0))</f>
        <v/>
      </c>
    </row>
    <row r="1311">
      <c r="A1311">
        <f>INDEX(resultados!$A$2:$ZZ$3036, 1305, MATCH($B$1, resultados!$A$1:$ZZ$1, 0))</f>
        <v/>
      </c>
      <c r="B1311">
        <f>INDEX(resultados!$A$2:$ZZ$3036, 1305, MATCH($B$2, resultados!$A$1:$ZZ$1, 0))</f>
        <v/>
      </c>
      <c r="C1311">
        <f>INDEX(resultados!$A$2:$ZZ$3036, 1305, MATCH($B$3, resultados!$A$1:$ZZ$1, 0))</f>
        <v/>
      </c>
    </row>
    <row r="1312">
      <c r="A1312">
        <f>INDEX(resultados!$A$2:$ZZ$3036, 1306, MATCH($B$1, resultados!$A$1:$ZZ$1, 0))</f>
        <v/>
      </c>
      <c r="B1312">
        <f>INDEX(resultados!$A$2:$ZZ$3036, 1306, MATCH($B$2, resultados!$A$1:$ZZ$1, 0))</f>
        <v/>
      </c>
      <c r="C1312">
        <f>INDEX(resultados!$A$2:$ZZ$3036, 1306, MATCH($B$3, resultados!$A$1:$ZZ$1, 0))</f>
        <v/>
      </c>
    </row>
    <row r="1313">
      <c r="A1313">
        <f>INDEX(resultados!$A$2:$ZZ$3036, 1307, MATCH($B$1, resultados!$A$1:$ZZ$1, 0))</f>
        <v/>
      </c>
      <c r="B1313">
        <f>INDEX(resultados!$A$2:$ZZ$3036, 1307, MATCH($B$2, resultados!$A$1:$ZZ$1, 0))</f>
        <v/>
      </c>
      <c r="C1313">
        <f>INDEX(resultados!$A$2:$ZZ$3036, 1307, MATCH($B$3, resultados!$A$1:$ZZ$1, 0))</f>
        <v/>
      </c>
    </row>
    <row r="1314">
      <c r="A1314">
        <f>INDEX(resultados!$A$2:$ZZ$3036, 1308, MATCH($B$1, resultados!$A$1:$ZZ$1, 0))</f>
        <v/>
      </c>
      <c r="B1314">
        <f>INDEX(resultados!$A$2:$ZZ$3036, 1308, MATCH($B$2, resultados!$A$1:$ZZ$1, 0))</f>
        <v/>
      </c>
      <c r="C1314">
        <f>INDEX(resultados!$A$2:$ZZ$3036, 1308, MATCH($B$3, resultados!$A$1:$ZZ$1, 0))</f>
        <v/>
      </c>
    </row>
    <row r="1315">
      <c r="A1315">
        <f>INDEX(resultados!$A$2:$ZZ$3036, 1309, MATCH($B$1, resultados!$A$1:$ZZ$1, 0))</f>
        <v/>
      </c>
      <c r="B1315">
        <f>INDEX(resultados!$A$2:$ZZ$3036, 1309, MATCH($B$2, resultados!$A$1:$ZZ$1, 0))</f>
        <v/>
      </c>
      <c r="C1315">
        <f>INDEX(resultados!$A$2:$ZZ$3036, 1309, MATCH($B$3, resultados!$A$1:$ZZ$1, 0))</f>
        <v/>
      </c>
    </row>
    <row r="1316">
      <c r="A1316">
        <f>INDEX(resultados!$A$2:$ZZ$3036, 1310, MATCH($B$1, resultados!$A$1:$ZZ$1, 0))</f>
        <v/>
      </c>
      <c r="B1316">
        <f>INDEX(resultados!$A$2:$ZZ$3036, 1310, MATCH($B$2, resultados!$A$1:$ZZ$1, 0))</f>
        <v/>
      </c>
      <c r="C1316">
        <f>INDEX(resultados!$A$2:$ZZ$3036, 1310, MATCH($B$3, resultados!$A$1:$ZZ$1, 0))</f>
        <v/>
      </c>
    </row>
    <row r="1317">
      <c r="A1317">
        <f>INDEX(resultados!$A$2:$ZZ$3036, 1311, MATCH($B$1, resultados!$A$1:$ZZ$1, 0))</f>
        <v/>
      </c>
      <c r="B1317">
        <f>INDEX(resultados!$A$2:$ZZ$3036, 1311, MATCH($B$2, resultados!$A$1:$ZZ$1, 0))</f>
        <v/>
      </c>
      <c r="C1317">
        <f>INDEX(resultados!$A$2:$ZZ$3036, 1311, MATCH($B$3, resultados!$A$1:$ZZ$1, 0))</f>
        <v/>
      </c>
    </row>
    <row r="1318">
      <c r="A1318">
        <f>INDEX(resultados!$A$2:$ZZ$3036, 1312, MATCH($B$1, resultados!$A$1:$ZZ$1, 0))</f>
        <v/>
      </c>
      <c r="B1318">
        <f>INDEX(resultados!$A$2:$ZZ$3036, 1312, MATCH($B$2, resultados!$A$1:$ZZ$1, 0))</f>
        <v/>
      </c>
      <c r="C1318">
        <f>INDEX(resultados!$A$2:$ZZ$3036, 1312, MATCH($B$3, resultados!$A$1:$ZZ$1, 0))</f>
        <v/>
      </c>
    </row>
    <row r="1319">
      <c r="A1319">
        <f>INDEX(resultados!$A$2:$ZZ$3036, 1313, MATCH($B$1, resultados!$A$1:$ZZ$1, 0))</f>
        <v/>
      </c>
      <c r="B1319">
        <f>INDEX(resultados!$A$2:$ZZ$3036, 1313, MATCH($B$2, resultados!$A$1:$ZZ$1, 0))</f>
        <v/>
      </c>
      <c r="C1319">
        <f>INDEX(resultados!$A$2:$ZZ$3036, 1313, MATCH($B$3, resultados!$A$1:$ZZ$1, 0))</f>
        <v/>
      </c>
    </row>
    <row r="1320">
      <c r="A1320">
        <f>INDEX(resultados!$A$2:$ZZ$3036, 1314, MATCH($B$1, resultados!$A$1:$ZZ$1, 0))</f>
        <v/>
      </c>
      <c r="B1320">
        <f>INDEX(resultados!$A$2:$ZZ$3036, 1314, MATCH($B$2, resultados!$A$1:$ZZ$1, 0))</f>
        <v/>
      </c>
      <c r="C1320">
        <f>INDEX(resultados!$A$2:$ZZ$3036, 1314, MATCH($B$3, resultados!$A$1:$ZZ$1, 0))</f>
        <v/>
      </c>
    </row>
    <row r="1321">
      <c r="A1321">
        <f>INDEX(resultados!$A$2:$ZZ$3036, 1315, MATCH($B$1, resultados!$A$1:$ZZ$1, 0))</f>
        <v/>
      </c>
      <c r="B1321">
        <f>INDEX(resultados!$A$2:$ZZ$3036, 1315, MATCH($B$2, resultados!$A$1:$ZZ$1, 0))</f>
        <v/>
      </c>
      <c r="C1321">
        <f>INDEX(resultados!$A$2:$ZZ$3036, 1315, MATCH($B$3, resultados!$A$1:$ZZ$1, 0))</f>
        <v/>
      </c>
    </row>
    <row r="1322">
      <c r="A1322">
        <f>INDEX(resultados!$A$2:$ZZ$3036, 1316, MATCH($B$1, resultados!$A$1:$ZZ$1, 0))</f>
        <v/>
      </c>
      <c r="B1322">
        <f>INDEX(resultados!$A$2:$ZZ$3036, 1316, MATCH($B$2, resultados!$A$1:$ZZ$1, 0))</f>
        <v/>
      </c>
      <c r="C1322">
        <f>INDEX(resultados!$A$2:$ZZ$3036, 1316, MATCH($B$3, resultados!$A$1:$ZZ$1, 0))</f>
        <v/>
      </c>
    </row>
    <row r="1323">
      <c r="A1323">
        <f>INDEX(resultados!$A$2:$ZZ$3036, 1317, MATCH($B$1, resultados!$A$1:$ZZ$1, 0))</f>
        <v/>
      </c>
      <c r="B1323">
        <f>INDEX(resultados!$A$2:$ZZ$3036, 1317, MATCH($B$2, resultados!$A$1:$ZZ$1, 0))</f>
        <v/>
      </c>
      <c r="C1323">
        <f>INDEX(resultados!$A$2:$ZZ$3036, 1317, MATCH($B$3, resultados!$A$1:$ZZ$1, 0))</f>
        <v/>
      </c>
    </row>
    <row r="1324">
      <c r="A1324">
        <f>INDEX(resultados!$A$2:$ZZ$3036, 1318, MATCH($B$1, resultados!$A$1:$ZZ$1, 0))</f>
        <v/>
      </c>
      <c r="B1324">
        <f>INDEX(resultados!$A$2:$ZZ$3036, 1318, MATCH($B$2, resultados!$A$1:$ZZ$1, 0))</f>
        <v/>
      </c>
      <c r="C1324">
        <f>INDEX(resultados!$A$2:$ZZ$3036, 1318, MATCH($B$3, resultados!$A$1:$ZZ$1, 0))</f>
        <v/>
      </c>
    </row>
    <row r="1325">
      <c r="A1325">
        <f>INDEX(resultados!$A$2:$ZZ$3036, 1319, MATCH($B$1, resultados!$A$1:$ZZ$1, 0))</f>
        <v/>
      </c>
      <c r="B1325">
        <f>INDEX(resultados!$A$2:$ZZ$3036, 1319, MATCH($B$2, resultados!$A$1:$ZZ$1, 0))</f>
        <v/>
      </c>
      <c r="C1325">
        <f>INDEX(resultados!$A$2:$ZZ$3036, 1319, MATCH($B$3, resultados!$A$1:$ZZ$1, 0))</f>
        <v/>
      </c>
    </row>
    <row r="1326">
      <c r="A1326">
        <f>INDEX(resultados!$A$2:$ZZ$3036, 1320, MATCH($B$1, resultados!$A$1:$ZZ$1, 0))</f>
        <v/>
      </c>
      <c r="B1326">
        <f>INDEX(resultados!$A$2:$ZZ$3036, 1320, MATCH($B$2, resultados!$A$1:$ZZ$1, 0))</f>
        <v/>
      </c>
      <c r="C1326">
        <f>INDEX(resultados!$A$2:$ZZ$3036, 1320, MATCH($B$3, resultados!$A$1:$ZZ$1, 0))</f>
        <v/>
      </c>
    </row>
    <row r="1327">
      <c r="A1327">
        <f>INDEX(resultados!$A$2:$ZZ$3036, 1321, MATCH($B$1, resultados!$A$1:$ZZ$1, 0))</f>
        <v/>
      </c>
      <c r="B1327">
        <f>INDEX(resultados!$A$2:$ZZ$3036, 1321, MATCH($B$2, resultados!$A$1:$ZZ$1, 0))</f>
        <v/>
      </c>
      <c r="C1327">
        <f>INDEX(resultados!$A$2:$ZZ$3036, 1321, MATCH($B$3, resultados!$A$1:$ZZ$1, 0))</f>
        <v/>
      </c>
    </row>
    <row r="1328">
      <c r="A1328">
        <f>INDEX(resultados!$A$2:$ZZ$3036, 1322, MATCH($B$1, resultados!$A$1:$ZZ$1, 0))</f>
        <v/>
      </c>
      <c r="B1328">
        <f>INDEX(resultados!$A$2:$ZZ$3036, 1322, MATCH($B$2, resultados!$A$1:$ZZ$1, 0))</f>
        <v/>
      </c>
      <c r="C1328">
        <f>INDEX(resultados!$A$2:$ZZ$3036, 1322, MATCH($B$3, resultados!$A$1:$ZZ$1, 0))</f>
        <v/>
      </c>
    </row>
    <row r="1329">
      <c r="A1329">
        <f>INDEX(resultados!$A$2:$ZZ$3036, 1323, MATCH($B$1, resultados!$A$1:$ZZ$1, 0))</f>
        <v/>
      </c>
      <c r="B1329">
        <f>INDEX(resultados!$A$2:$ZZ$3036, 1323, MATCH($B$2, resultados!$A$1:$ZZ$1, 0))</f>
        <v/>
      </c>
      <c r="C1329">
        <f>INDEX(resultados!$A$2:$ZZ$3036, 1323, MATCH($B$3, resultados!$A$1:$ZZ$1, 0))</f>
        <v/>
      </c>
    </row>
    <row r="1330">
      <c r="A1330">
        <f>INDEX(resultados!$A$2:$ZZ$3036, 1324, MATCH($B$1, resultados!$A$1:$ZZ$1, 0))</f>
        <v/>
      </c>
      <c r="B1330">
        <f>INDEX(resultados!$A$2:$ZZ$3036, 1324, MATCH($B$2, resultados!$A$1:$ZZ$1, 0))</f>
        <v/>
      </c>
      <c r="C1330">
        <f>INDEX(resultados!$A$2:$ZZ$3036, 1324, MATCH($B$3, resultados!$A$1:$ZZ$1, 0))</f>
        <v/>
      </c>
    </row>
    <row r="1331">
      <c r="A1331">
        <f>INDEX(resultados!$A$2:$ZZ$3036, 1325, MATCH($B$1, resultados!$A$1:$ZZ$1, 0))</f>
        <v/>
      </c>
      <c r="B1331">
        <f>INDEX(resultados!$A$2:$ZZ$3036, 1325, MATCH($B$2, resultados!$A$1:$ZZ$1, 0))</f>
        <v/>
      </c>
      <c r="C1331">
        <f>INDEX(resultados!$A$2:$ZZ$3036, 1325, MATCH($B$3, resultados!$A$1:$ZZ$1, 0))</f>
        <v/>
      </c>
    </row>
    <row r="1332">
      <c r="A1332">
        <f>INDEX(resultados!$A$2:$ZZ$3036, 1326, MATCH($B$1, resultados!$A$1:$ZZ$1, 0))</f>
        <v/>
      </c>
      <c r="B1332">
        <f>INDEX(resultados!$A$2:$ZZ$3036, 1326, MATCH($B$2, resultados!$A$1:$ZZ$1, 0))</f>
        <v/>
      </c>
      <c r="C1332">
        <f>INDEX(resultados!$A$2:$ZZ$3036, 1326, MATCH($B$3, resultados!$A$1:$ZZ$1, 0))</f>
        <v/>
      </c>
    </row>
    <row r="1333">
      <c r="A1333">
        <f>INDEX(resultados!$A$2:$ZZ$3036, 1327, MATCH($B$1, resultados!$A$1:$ZZ$1, 0))</f>
        <v/>
      </c>
      <c r="B1333">
        <f>INDEX(resultados!$A$2:$ZZ$3036, 1327, MATCH($B$2, resultados!$A$1:$ZZ$1, 0))</f>
        <v/>
      </c>
      <c r="C1333">
        <f>INDEX(resultados!$A$2:$ZZ$3036, 1327, MATCH($B$3, resultados!$A$1:$ZZ$1, 0))</f>
        <v/>
      </c>
    </row>
    <row r="1334">
      <c r="A1334">
        <f>INDEX(resultados!$A$2:$ZZ$3036, 1328, MATCH($B$1, resultados!$A$1:$ZZ$1, 0))</f>
        <v/>
      </c>
      <c r="B1334">
        <f>INDEX(resultados!$A$2:$ZZ$3036, 1328, MATCH($B$2, resultados!$A$1:$ZZ$1, 0))</f>
        <v/>
      </c>
      <c r="C1334">
        <f>INDEX(resultados!$A$2:$ZZ$3036, 1328, MATCH($B$3, resultados!$A$1:$ZZ$1, 0))</f>
        <v/>
      </c>
    </row>
    <row r="1335">
      <c r="A1335">
        <f>INDEX(resultados!$A$2:$ZZ$3036, 1329, MATCH($B$1, resultados!$A$1:$ZZ$1, 0))</f>
        <v/>
      </c>
      <c r="B1335">
        <f>INDEX(resultados!$A$2:$ZZ$3036, 1329, MATCH($B$2, resultados!$A$1:$ZZ$1, 0))</f>
        <v/>
      </c>
      <c r="C1335">
        <f>INDEX(resultados!$A$2:$ZZ$3036, 1329, MATCH($B$3, resultados!$A$1:$ZZ$1, 0))</f>
        <v/>
      </c>
    </row>
    <row r="1336">
      <c r="A1336">
        <f>INDEX(resultados!$A$2:$ZZ$3036, 1330, MATCH($B$1, resultados!$A$1:$ZZ$1, 0))</f>
        <v/>
      </c>
      <c r="B1336">
        <f>INDEX(resultados!$A$2:$ZZ$3036, 1330, MATCH($B$2, resultados!$A$1:$ZZ$1, 0))</f>
        <v/>
      </c>
      <c r="C1336">
        <f>INDEX(resultados!$A$2:$ZZ$3036, 1330, MATCH($B$3, resultados!$A$1:$ZZ$1, 0))</f>
        <v/>
      </c>
    </row>
    <row r="1337">
      <c r="A1337">
        <f>INDEX(resultados!$A$2:$ZZ$3036, 1331, MATCH($B$1, resultados!$A$1:$ZZ$1, 0))</f>
        <v/>
      </c>
      <c r="B1337">
        <f>INDEX(resultados!$A$2:$ZZ$3036, 1331, MATCH($B$2, resultados!$A$1:$ZZ$1, 0))</f>
        <v/>
      </c>
      <c r="C1337">
        <f>INDEX(resultados!$A$2:$ZZ$3036, 1331, MATCH($B$3, resultados!$A$1:$ZZ$1, 0))</f>
        <v/>
      </c>
    </row>
    <row r="1338">
      <c r="A1338">
        <f>INDEX(resultados!$A$2:$ZZ$3036, 1332, MATCH($B$1, resultados!$A$1:$ZZ$1, 0))</f>
        <v/>
      </c>
      <c r="B1338">
        <f>INDEX(resultados!$A$2:$ZZ$3036, 1332, MATCH($B$2, resultados!$A$1:$ZZ$1, 0))</f>
        <v/>
      </c>
      <c r="C1338">
        <f>INDEX(resultados!$A$2:$ZZ$3036, 1332, MATCH($B$3, resultados!$A$1:$ZZ$1, 0))</f>
        <v/>
      </c>
    </row>
    <row r="1339">
      <c r="A1339">
        <f>INDEX(resultados!$A$2:$ZZ$3036, 1333, MATCH($B$1, resultados!$A$1:$ZZ$1, 0))</f>
        <v/>
      </c>
      <c r="B1339">
        <f>INDEX(resultados!$A$2:$ZZ$3036, 1333, MATCH($B$2, resultados!$A$1:$ZZ$1, 0))</f>
        <v/>
      </c>
      <c r="C1339">
        <f>INDEX(resultados!$A$2:$ZZ$3036, 1333, MATCH($B$3, resultados!$A$1:$ZZ$1, 0))</f>
        <v/>
      </c>
    </row>
    <row r="1340">
      <c r="A1340">
        <f>INDEX(resultados!$A$2:$ZZ$3036, 1334, MATCH($B$1, resultados!$A$1:$ZZ$1, 0))</f>
        <v/>
      </c>
      <c r="B1340">
        <f>INDEX(resultados!$A$2:$ZZ$3036, 1334, MATCH($B$2, resultados!$A$1:$ZZ$1, 0))</f>
        <v/>
      </c>
      <c r="C1340">
        <f>INDEX(resultados!$A$2:$ZZ$3036, 1334, MATCH($B$3, resultados!$A$1:$ZZ$1, 0))</f>
        <v/>
      </c>
    </row>
    <row r="1341">
      <c r="A1341">
        <f>INDEX(resultados!$A$2:$ZZ$3036, 1335, MATCH($B$1, resultados!$A$1:$ZZ$1, 0))</f>
        <v/>
      </c>
      <c r="B1341">
        <f>INDEX(resultados!$A$2:$ZZ$3036, 1335, MATCH($B$2, resultados!$A$1:$ZZ$1, 0))</f>
        <v/>
      </c>
      <c r="C1341">
        <f>INDEX(resultados!$A$2:$ZZ$3036, 1335, MATCH($B$3, resultados!$A$1:$ZZ$1, 0))</f>
        <v/>
      </c>
    </row>
    <row r="1342">
      <c r="A1342">
        <f>INDEX(resultados!$A$2:$ZZ$3036, 1336, MATCH($B$1, resultados!$A$1:$ZZ$1, 0))</f>
        <v/>
      </c>
      <c r="B1342">
        <f>INDEX(resultados!$A$2:$ZZ$3036, 1336, MATCH($B$2, resultados!$A$1:$ZZ$1, 0))</f>
        <v/>
      </c>
      <c r="C1342">
        <f>INDEX(resultados!$A$2:$ZZ$3036, 1336, MATCH($B$3, resultados!$A$1:$ZZ$1, 0))</f>
        <v/>
      </c>
    </row>
    <row r="1343">
      <c r="A1343">
        <f>INDEX(resultados!$A$2:$ZZ$3036, 1337, MATCH($B$1, resultados!$A$1:$ZZ$1, 0))</f>
        <v/>
      </c>
      <c r="B1343">
        <f>INDEX(resultados!$A$2:$ZZ$3036, 1337, MATCH($B$2, resultados!$A$1:$ZZ$1, 0))</f>
        <v/>
      </c>
      <c r="C1343">
        <f>INDEX(resultados!$A$2:$ZZ$3036, 1337, MATCH($B$3, resultados!$A$1:$ZZ$1, 0))</f>
        <v/>
      </c>
    </row>
    <row r="1344">
      <c r="A1344">
        <f>INDEX(resultados!$A$2:$ZZ$3036, 1338, MATCH($B$1, resultados!$A$1:$ZZ$1, 0))</f>
        <v/>
      </c>
      <c r="B1344">
        <f>INDEX(resultados!$A$2:$ZZ$3036, 1338, MATCH($B$2, resultados!$A$1:$ZZ$1, 0))</f>
        <v/>
      </c>
      <c r="C1344">
        <f>INDEX(resultados!$A$2:$ZZ$3036, 1338, MATCH($B$3, resultados!$A$1:$ZZ$1, 0))</f>
        <v/>
      </c>
    </row>
    <row r="1345">
      <c r="A1345">
        <f>INDEX(resultados!$A$2:$ZZ$3036, 1339, MATCH($B$1, resultados!$A$1:$ZZ$1, 0))</f>
        <v/>
      </c>
      <c r="B1345">
        <f>INDEX(resultados!$A$2:$ZZ$3036, 1339, MATCH($B$2, resultados!$A$1:$ZZ$1, 0))</f>
        <v/>
      </c>
      <c r="C1345">
        <f>INDEX(resultados!$A$2:$ZZ$3036, 1339, MATCH($B$3, resultados!$A$1:$ZZ$1, 0))</f>
        <v/>
      </c>
    </row>
    <row r="1346">
      <c r="A1346">
        <f>INDEX(resultados!$A$2:$ZZ$3036, 1340, MATCH($B$1, resultados!$A$1:$ZZ$1, 0))</f>
        <v/>
      </c>
      <c r="B1346">
        <f>INDEX(resultados!$A$2:$ZZ$3036, 1340, MATCH($B$2, resultados!$A$1:$ZZ$1, 0))</f>
        <v/>
      </c>
      <c r="C1346">
        <f>INDEX(resultados!$A$2:$ZZ$3036, 1340, MATCH($B$3, resultados!$A$1:$ZZ$1, 0))</f>
        <v/>
      </c>
    </row>
    <row r="1347">
      <c r="A1347">
        <f>INDEX(resultados!$A$2:$ZZ$3036, 1341, MATCH($B$1, resultados!$A$1:$ZZ$1, 0))</f>
        <v/>
      </c>
      <c r="B1347">
        <f>INDEX(resultados!$A$2:$ZZ$3036, 1341, MATCH($B$2, resultados!$A$1:$ZZ$1, 0))</f>
        <v/>
      </c>
      <c r="C1347">
        <f>INDEX(resultados!$A$2:$ZZ$3036, 1341, MATCH($B$3, resultados!$A$1:$ZZ$1, 0))</f>
        <v/>
      </c>
    </row>
    <row r="1348">
      <c r="A1348">
        <f>INDEX(resultados!$A$2:$ZZ$3036, 1342, MATCH($B$1, resultados!$A$1:$ZZ$1, 0))</f>
        <v/>
      </c>
      <c r="B1348">
        <f>INDEX(resultados!$A$2:$ZZ$3036, 1342, MATCH($B$2, resultados!$A$1:$ZZ$1, 0))</f>
        <v/>
      </c>
      <c r="C1348">
        <f>INDEX(resultados!$A$2:$ZZ$3036, 1342, MATCH($B$3, resultados!$A$1:$ZZ$1, 0))</f>
        <v/>
      </c>
    </row>
    <row r="1349">
      <c r="A1349">
        <f>INDEX(resultados!$A$2:$ZZ$3036, 1343, MATCH($B$1, resultados!$A$1:$ZZ$1, 0))</f>
        <v/>
      </c>
      <c r="B1349">
        <f>INDEX(resultados!$A$2:$ZZ$3036, 1343, MATCH($B$2, resultados!$A$1:$ZZ$1, 0))</f>
        <v/>
      </c>
      <c r="C1349">
        <f>INDEX(resultados!$A$2:$ZZ$3036, 1343, MATCH($B$3, resultados!$A$1:$ZZ$1, 0))</f>
        <v/>
      </c>
    </row>
    <row r="1350">
      <c r="A1350">
        <f>INDEX(resultados!$A$2:$ZZ$3036, 1344, MATCH($B$1, resultados!$A$1:$ZZ$1, 0))</f>
        <v/>
      </c>
      <c r="B1350">
        <f>INDEX(resultados!$A$2:$ZZ$3036, 1344, MATCH($B$2, resultados!$A$1:$ZZ$1, 0))</f>
        <v/>
      </c>
      <c r="C1350">
        <f>INDEX(resultados!$A$2:$ZZ$3036, 1344, MATCH($B$3, resultados!$A$1:$ZZ$1, 0))</f>
        <v/>
      </c>
    </row>
    <row r="1351">
      <c r="A1351">
        <f>INDEX(resultados!$A$2:$ZZ$3036, 1345, MATCH($B$1, resultados!$A$1:$ZZ$1, 0))</f>
        <v/>
      </c>
      <c r="B1351">
        <f>INDEX(resultados!$A$2:$ZZ$3036, 1345, MATCH($B$2, resultados!$A$1:$ZZ$1, 0))</f>
        <v/>
      </c>
      <c r="C1351">
        <f>INDEX(resultados!$A$2:$ZZ$3036, 1345, MATCH($B$3, resultados!$A$1:$ZZ$1, 0))</f>
        <v/>
      </c>
    </row>
    <row r="1352">
      <c r="A1352">
        <f>INDEX(resultados!$A$2:$ZZ$3036, 1346, MATCH($B$1, resultados!$A$1:$ZZ$1, 0))</f>
        <v/>
      </c>
      <c r="B1352">
        <f>INDEX(resultados!$A$2:$ZZ$3036, 1346, MATCH($B$2, resultados!$A$1:$ZZ$1, 0))</f>
        <v/>
      </c>
      <c r="C1352">
        <f>INDEX(resultados!$A$2:$ZZ$3036, 1346, MATCH($B$3, resultados!$A$1:$ZZ$1, 0))</f>
        <v/>
      </c>
    </row>
    <row r="1353">
      <c r="A1353">
        <f>INDEX(resultados!$A$2:$ZZ$3036, 1347, MATCH($B$1, resultados!$A$1:$ZZ$1, 0))</f>
        <v/>
      </c>
      <c r="B1353">
        <f>INDEX(resultados!$A$2:$ZZ$3036, 1347, MATCH($B$2, resultados!$A$1:$ZZ$1, 0))</f>
        <v/>
      </c>
      <c r="C1353">
        <f>INDEX(resultados!$A$2:$ZZ$3036, 1347, MATCH($B$3, resultados!$A$1:$ZZ$1, 0))</f>
        <v/>
      </c>
    </row>
    <row r="1354">
      <c r="A1354">
        <f>INDEX(resultados!$A$2:$ZZ$3036, 1348, MATCH($B$1, resultados!$A$1:$ZZ$1, 0))</f>
        <v/>
      </c>
      <c r="B1354">
        <f>INDEX(resultados!$A$2:$ZZ$3036, 1348, MATCH($B$2, resultados!$A$1:$ZZ$1, 0))</f>
        <v/>
      </c>
      <c r="C1354">
        <f>INDEX(resultados!$A$2:$ZZ$3036, 1348, MATCH($B$3, resultados!$A$1:$ZZ$1, 0))</f>
        <v/>
      </c>
    </row>
    <row r="1355">
      <c r="A1355">
        <f>INDEX(resultados!$A$2:$ZZ$3036, 1349, MATCH($B$1, resultados!$A$1:$ZZ$1, 0))</f>
        <v/>
      </c>
      <c r="B1355">
        <f>INDEX(resultados!$A$2:$ZZ$3036, 1349, MATCH($B$2, resultados!$A$1:$ZZ$1, 0))</f>
        <v/>
      </c>
      <c r="C1355">
        <f>INDEX(resultados!$A$2:$ZZ$3036, 1349, MATCH($B$3, resultados!$A$1:$ZZ$1, 0))</f>
        <v/>
      </c>
    </row>
    <row r="1356">
      <c r="A1356">
        <f>INDEX(resultados!$A$2:$ZZ$3036, 1350, MATCH($B$1, resultados!$A$1:$ZZ$1, 0))</f>
        <v/>
      </c>
      <c r="B1356">
        <f>INDEX(resultados!$A$2:$ZZ$3036, 1350, MATCH($B$2, resultados!$A$1:$ZZ$1, 0))</f>
        <v/>
      </c>
      <c r="C1356">
        <f>INDEX(resultados!$A$2:$ZZ$3036, 1350, MATCH($B$3, resultados!$A$1:$ZZ$1, 0))</f>
        <v/>
      </c>
    </row>
    <row r="1357">
      <c r="A1357">
        <f>INDEX(resultados!$A$2:$ZZ$3036, 1351, MATCH($B$1, resultados!$A$1:$ZZ$1, 0))</f>
        <v/>
      </c>
      <c r="B1357">
        <f>INDEX(resultados!$A$2:$ZZ$3036, 1351, MATCH($B$2, resultados!$A$1:$ZZ$1, 0))</f>
        <v/>
      </c>
      <c r="C1357">
        <f>INDEX(resultados!$A$2:$ZZ$3036, 1351, MATCH($B$3, resultados!$A$1:$ZZ$1, 0))</f>
        <v/>
      </c>
    </row>
    <row r="1358">
      <c r="A1358">
        <f>INDEX(resultados!$A$2:$ZZ$3036, 1352, MATCH($B$1, resultados!$A$1:$ZZ$1, 0))</f>
        <v/>
      </c>
      <c r="B1358">
        <f>INDEX(resultados!$A$2:$ZZ$3036, 1352, MATCH($B$2, resultados!$A$1:$ZZ$1, 0))</f>
        <v/>
      </c>
      <c r="C1358">
        <f>INDEX(resultados!$A$2:$ZZ$3036, 1352, MATCH($B$3, resultados!$A$1:$ZZ$1, 0))</f>
        <v/>
      </c>
    </row>
    <row r="1359">
      <c r="A1359">
        <f>INDEX(resultados!$A$2:$ZZ$3036, 1353, MATCH($B$1, resultados!$A$1:$ZZ$1, 0))</f>
        <v/>
      </c>
      <c r="B1359">
        <f>INDEX(resultados!$A$2:$ZZ$3036, 1353, MATCH($B$2, resultados!$A$1:$ZZ$1, 0))</f>
        <v/>
      </c>
      <c r="C1359">
        <f>INDEX(resultados!$A$2:$ZZ$3036, 1353, MATCH($B$3, resultados!$A$1:$ZZ$1, 0))</f>
        <v/>
      </c>
    </row>
    <row r="1360">
      <c r="A1360">
        <f>INDEX(resultados!$A$2:$ZZ$3036, 1354, MATCH($B$1, resultados!$A$1:$ZZ$1, 0))</f>
        <v/>
      </c>
      <c r="B1360">
        <f>INDEX(resultados!$A$2:$ZZ$3036, 1354, MATCH($B$2, resultados!$A$1:$ZZ$1, 0))</f>
        <v/>
      </c>
      <c r="C1360">
        <f>INDEX(resultados!$A$2:$ZZ$3036, 1354, MATCH($B$3, resultados!$A$1:$ZZ$1, 0))</f>
        <v/>
      </c>
    </row>
    <row r="1361">
      <c r="A1361">
        <f>INDEX(resultados!$A$2:$ZZ$3036, 1355, MATCH($B$1, resultados!$A$1:$ZZ$1, 0))</f>
        <v/>
      </c>
      <c r="B1361">
        <f>INDEX(resultados!$A$2:$ZZ$3036, 1355, MATCH($B$2, resultados!$A$1:$ZZ$1, 0))</f>
        <v/>
      </c>
      <c r="C1361">
        <f>INDEX(resultados!$A$2:$ZZ$3036, 1355, MATCH($B$3, resultados!$A$1:$ZZ$1, 0))</f>
        <v/>
      </c>
    </row>
    <row r="1362">
      <c r="A1362">
        <f>INDEX(resultados!$A$2:$ZZ$3036, 1356, MATCH($B$1, resultados!$A$1:$ZZ$1, 0))</f>
        <v/>
      </c>
      <c r="B1362">
        <f>INDEX(resultados!$A$2:$ZZ$3036, 1356, MATCH($B$2, resultados!$A$1:$ZZ$1, 0))</f>
        <v/>
      </c>
      <c r="C1362">
        <f>INDEX(resultados!$A$2:$ZZ$3036, 1356, MATCH($B$3, resultados!$A$1:$ZZ$1, 0))</f>
        <v/>
      </c>
    </row>
    <row r="1363">
      <c r="A1363">
        <f>INDEX(resultados!$A$2:$ZZ$3036, 1357, MATCH($B$1, resultados!$A$1:$ZZ$1, 0))</f>
        <v/>
      </c>
      <c r="B1363">
        <f>INDEX(resultados!$A$2:$ZZ$3036, 1357, MATCH($B$2, resultados!$A$1:$ZZ$1, 0))</f>
        <v/>
      </c>
      <c r="C1363">
        <f>INDEX(resultados!$A$2:$ZZ$3036, 1357, MATCH($B$3, resultados!$A$1:$ZZ$1, 0))</f>
        <v/>
      </c>
    </row>
    <row r="1364">
      <c r="A1364">
        <f>INDEX(resultados!$A$2:$ZZ$3036, 1358, MATCH($B$1, resultados!$A$1:$ZZ$1, 0))</f>
        <v/>
      </c>
      <c r="B1364">
        <f>INDEX(resultados!$A$2:$ZZ$3036, 1358, MATCH($B$2, resultados!$A$1:$ZZ$1, 0))</f>
        <v/>
      </c>
      <c r="C1364">
        <f>INDEX(resultados!$A$2:$ZZ$3036, 1358, MATCH($B$3, resultados!$A$1:$ZZ$1, 0))</f>
        <v/>
      </c>
    </row>
    <row r="1365">
      <c r="A1365">
        <f>INDEX(resultados!$A$2:$ZZ$3036, 1359, MATCH($B$1, resultados!$A$1:$ZZ$1, 0))</f>
        <v/>
      </c>
      <c r="B1365">
        <f>INDEX(resultados!$A$2:$ZZ$3036, 1359, MATCH($B$2, resultados!$A$1:$ZZ$1, 0))</f>
        <v/>
      </c>
      <c r="C1365">
        <f>INDEX(resultados!$A$2:$ZZ$3036, 1359, MATCH($B$3, resultados!$A$1:$ZZ$1, 0))</f>
        <v/>
      </c>
    </row>
    <row r="1366">
      <c r="A1366">
        <f>INDEX(resultados!$A$2:$ZZ$3036, 1360, MATCH($B$1, resultados!$A$1:$ZZ$1, 0))</f>
        <v/>
      </c>
      <c r="B1366">
        <f>INDEX(resultados!$A$2:$ZZ$3036, 1360, MATCH($B$2, resultados!$A$1:$ZZ$1, 0))</f>
        <v/>
      </c>
      <c r="C1366">
        <f>INDEX(resultados!$A$2:$ZZ$3036, 1360, MATCH($B$3, resultados!$A$1:$ZZ$1, 0))</f>
        <v/>
      </c>
    </row>
    <row r="1367">
      <c r="A1367">
        <f>INDEX(resultados!$A$2:$ZZ$3036, 1361, MATCH($B$1, resultados!$A$1:$ZZ$1, 0))</f>
        <v/>
      </c>
      <c r="B1367">
        <f>INDEX(resultados!$A$2:$ZZ$3036, 1361, MATCH($B$2, resultados!$A$1:$ZZ$1, 0))</f>
        <v/>
      </c>
      <c r="C1367">
        <f>INDEX(resultados!$A$2:$ZZ$3036, 1361, MATCH($B$3, resultados!$A$1:$ZZ$1, 0))</f>
        <v/>
      </c>
    </row>
    <row r="1368">
      <c r="A1368">
        <f>INDEX(resultados!$A$2:$ZZ$3036, 1362, MATCH($B$1, resultados!$A$1:$ZZ$1, 0))</f>
        <v/>
      </c>
      <c r="B1368">
        <f>INDEX(resultados!$A$2:$ZZ$3036, 1362, MATCH($B$2, resultados!$A$1:$ZZ$1, 0))</f>
        <v/>
      </c>
      <c r="C1368">
        <f>INDEX(resultados!$A$2:$ZZ$3036, 1362, MATCH($B$3, resultados!$A$1:$ZZ$1, 0))</f>
        <v/>
      </c>
    </row>
    <row r="1369">
      <c r="A1369">
        <f>INDEX(resultados!$A$2:$ZZ$3036, 1363, MATCH($B$1, resultados!$A$1:$ZZ$1, 0))</f>
        <v/>
      </c>
      <c r="B1369">
        <f>INDEX(resultados!$A$2:$ZZ$3036, 1363, MATCH($B$2, resultados!$A$1:$ZZ$1, 0))</f>
        <v/>
      </c>
      <c r="C1369">
        <f>INDEX(resultados!$A$2:$ZZ$3036, 1363, MATCH($B$3, resultados!$A$1:$ZZ$1, 0))</f>
        <v/>
      </c>
    </row>
    <row r="1370">
      <c r="A1370">
        <f>INDEX(resultados!$A$2:$ZZ$3036, 1364, MATCH($B$1, resultados!$A$1:$ZZ$1, 0))</f>
        <v/>
      </c>
      <c r="B1370">
        <f>INDEX(resultados!$A$2:$ZZ$3036, 1364, MATCH($B$2, resultados!$A$1:$ZZ$1, 0))</f>
        <v/>
      </c>
      <c r="C1370">
        <f>INDEX(resultados!$A$2:$ZZ$3036, 1364, MATCH($B$3, resultados!$A$1:$ZZ$1, 0))</f>
        <v/>
      </c>
    </row>
    <row r="1371">
      <c r="A1371">
        <f>INDEX(resultados!$A$2:$ZZ$3036, 1365, MATCH($B$1, resultados!$A$1:$ZZ$1, 0))</f>
        <v/>
      </c>
      <c r="B1371">
        <f>INDEX(resultados!$A$2:$ZZ$3036, 1365, MATCH($B$2, resultados!$A$1:$ZZ$1, 0))</f>
        <v/>
      </c>
      <c r="C1371">
        <f>INDEX(resultados!$A$2:$ZZ$3036, 1365, MATCH($B$3, resultados!$A$1:$ZZ$1, 0))</f>
        <v/>
      </c>
    </row>
    <row r="1372">
      <c r="A1372">
        <f>INDEX(resultados!$A$2:$ZZ$3036, 1366, MATCH($B$1, resultados!$A$1:$ZZ$1, 0))</f>
        <v/>
      </c>
      <c r="B1372">
        <f>INDEX(resultados!$A$2:$ZZ$3036, 1366, MATCH($B$2, resultados!$A$1:$ZZ$1, 0))</f>
        <v/>
      </c>
      <c r="C1372">
        <f>INDEX(resultados!$A$2:$ZZ$3036, 1366, MATCH($B$3, resultados!$A$1:$ZZ$1, 0))</f>
        <v/>
      </c>
    </row>
    <row r="1373">
      <c r="A1373">
        <f>INDEX(resultados!$A$2:$ZZ$3036, 1367, MATCH($B$1, resultados!$A$1:$ZZ$1, 0))</f>
        <v/>
      </c>
      <c r="B1373">
        <f>INDEX(resultados!$A$2:$ZZ$3036, 1367, MATCH($B$2, resultados!$A$1:$ZZ$1, 0))</f>
        <v/>
      </c>
      <c r="C1373">
        <f>INDEX(resultados!$A$2:$ZZ$3036, 1367, MATCH($B$3, resultados!$A$1:$ZZ$1, 0))</f>
        <v/>
      </c>
    </row>
    <row r="1374">
      <c r="A1374">
        <f>INDEX(resultados!$A$2:$ZZ$3036, 1368, MATCH($B$1, resultados!$A$1:$ZZ$1, 0))</f>
        <v/>
      </c>
      <c r="B1374">
        <f>INDEX(resultados!$A$2:$ZZ$3036, 1368, MATCH($B$2, resultados!$A$1:$ZZ$1, 0))</f>
        <v/>
      </c>
      <c r="C1374">
        <f>INDEX(resultados!$A$2:$ZZ$3036, 1368, MATCH($B$3, resultados!$A$1:$ZZ$1, 0))</f>
        <v/>
      </c>
    </row>
    <row r="1375">
      <c r="A1375">
        <f>INDEX(resultados!$A$2:$ZZ$3036, 1369, MATCH($B$1, resultados!$A$1:$ZZ$1, 0))</f>
        <v/>
      </c>
      <c r="B1375">
        <f>INDEX(resultados!$A$2:$ZZ$3036, 1369, MATCH($B$2, resultados!$A$1:$ZZ$1, 0))</f>
        <v/>
      </c>
      <c r="C1375">
        <f>INDEX(resultados!$A$2:$ZZ$3036, 1369, MATCH($B$3, resultados!$A$1:$ZZ$1, 0))</f>
        <v/>
      </c>
    </row>
    <row r="1376">
      <c r="A1376">
        <f>INDEX(resultados!$A$2:$ZZ$3036, 1370, MATCH($B$1, resultados!$A$1:$ZZ$1, 0))</f>
        <v/>
      </c>
      <c r="B1376">
        <f>INDEX(resultados!$A$2:$ZZ$3036, 1370, MATCH($B$2, resultados!$A$1:$ZZ$1, 0))</f>
        <v/>
      </c>
      <c r="C1376">
        <f>INDEX(resultados!$A$2:$ZZ$3036, 1370, MATCH($B$3, resultados!$A$1:$ZZ$1, 0))</f>
        <v/>
      </c>
    </row>
    <row r="1377">
      <c r="A1377">
        <f>INDEX(resultados!$A$2:$ZZ$3036, 1371, MATCH($B$1, resultados!$A$1:$ZZ$1, 0))</f>
        <v/>
      </c>
      <c r="B1377">
        <f>INDEX(resultados!$A$2:$ZZ$3036, 1371, MATCH($B$2, resultados!$A$1:$ZZ$1, 0))</f>
        <v/>
      </c>
      <c r="C1377">
        <f>INDEX(resultados!$A$2:$ZZ$3036, 1371, MATCH($B$3, resultados!$A$1:$ZZ$1, 0))</f>
        <v/>
      </c>
    </row>
    <row r="1378">
      <c r="A1378">
        <f>INDEX(resultados!$A$2:$ZZ$3036, 1372, MATCH($B$1, resultados!$A$1:$ZZ$1, 0))</f>
        <v/>
      </c>
      <c r="B1378">
        <f>INDEX(resultados!$A$2:$ZZ$3036, 1372, MATCH($B$2, resultados!$A$1:$ZZ$1, 0))</f>
        <v/>
      </c>
      <c r="C1378">
        <f>INDEX(resultados!$A$2:$ZZ$3036, 1372, MATCH($B$3, resultados!$A$1:$ZZ$1, 0))</f>
        <v/>
      </c>
    </row>
    <row r="1379">
      <c r="A1379">
        <f>INDEX(resultados!$A$2:$ZZ$3036, 1373, MATCH($B$1, resultados!$A$1:$ZZ$1, 0))</f>
        <v/>
      </c>
      <c r="B1379">
        <f>INDEX(resultados!$A$2:$ZZ$3036, 1373, MATCH($B$2, resultados!$A$1:$ZZ$1, 0))</f>
        <v/>
      </c>
      <c r="C1379">
        <f>INDEX(resultados!$A$2:$ZZ$3036, 1373, MATCH($B$3, resultados!$A$1:$ZZ$1, 0))</f>
        <v/>
      </c>
    </row>
    <row r="1380">
      <c r="A1380">
        <f>INDEX(resultados!$A$2:$ZZ$3036, 1374, MATCH($B$1, resultados!$A$1:$ZZ$1, 0))</f>
        <v/>
      </c>
      <c r="B1380">
        <f>INDEX(resultados!$A$2:$ZZ$3036, 1374, MATCH($B$2, resultados!$A$1:$ZZ$1, 0))</f>
        <v/>
      </c>
      <c r="C1380">
        <f>INDEX(resultados!$A$2:$ZZ$3036, 1374, MATCH($B$3, resultados!$A$1:$ZZ$1, 0))</f>
        <v/>
      </c>
    </row>
    <row r="1381">
      <c r="A1381">
        <f>INDEX(resultados!$A$2:$ZZ$3036, 1375, MATCH($B$1, resultados!$A$1:$ZZ$1, 0))</f>
        <v/>
      </c>
      <c r="B1381">
        <f>INDEX(resultados!$A$2:$ZZ$3036, 1375, MATCH($B$2, resultados!$A$1:$ZZ$1, 0))</f>
        <v/>
      </c>
      <c r="C1381">
        <f>INDEX(resultados!$A$2:$ZZ$3036, 1375, MATCH($B$3, resultados!$A$1:$ZZ$1, 0))</f>
        <v/>
      </c>
    </row>
    <row r="1382">
      <c r="A1382">
        <f>INDEX(resultados!$A$2:$ZZ$3036, 1376, MATCH($B$1, resultados!$A$1:$ZZ$1, 0))</f>
        <v/>
      </c>
      <c r="B1382">
        <f>INDEX(resultados!$A$2:$ZZ$3036, 1376, MATCH($B$2, resultados!$A$1:$ZZ$1, 0))</f>
        <v/>
      </c>
      <c r="C1382">
        <f>INDEX(resultados!$A$2:$ZZ$3036, 1376, MATCH($B$3, resultados!$A$1:$ZZ$1, 0))</f>
        <v/>
      </c>
    </row>
    <row r="1383">
      <c r="A1383">
        <f>INDEX(resultados!$A$2:$ZZ$3036, 1377, MATCH($B$1, resultados!$A$1:$ZZ$1, 0))</f>
        <v/>
      </c>
      <c r="B1383">
        <f>INDEX(resultados!$A$2:$ZZ$3036, 1377, MATCH($B$2, resultados!$A$1:$ZZ$1, 0))</f>
        <v/>
      </c>
      <c r="C1383">
        <f>INDEX(resultados!$A$2:$ZZ$3036, 1377, MATCH($B$3, resultados!$A$1:$ZZ$1, 0))</f>
        <v/>
      </c>
    </row>
    <row r="1384">
      <c r="A1384">
        <f>INDEX(resultados!$A$2:$ZZ$3036, 1378, MATCH($B$1, resultados!$A$1:$ZZ$1, 0))</f>
        <v/>
      </c>
      <c r="B1384">
        <f>INDEX(resultados!$A$2:$ZZ$3036, 1378, MATCH($B$2, resultados!$A$1:$ZZ$1, 0))</f>
        <v/>
      </c>
      <c r="C1384">
        <f>INDEX(resultados!$A$2:$ZZ$3036, 1378, MATCH($B$3, resultados!$A$1:$ZZ$1, 0))</f>
        <v/>
      </c>
    </row>
    <row r="1385">
      <c r="A1385">
        <f>INDEX(resultados!$A$2:$ZZ$3036, 1379, MATCH($B$1, resultados!$A$1:$ZZ$1, 0))</f>
        <v/>
      </c>
      <c r="B1385">
        <f>INDEX(resultados!$A$2:$ZZ$3036, 1379, MATCH($B$2, resultados!$A$1:$ZZ$1, 0))</f>
        <v/>
      </c>
      <c r="C1385">
        <f>INDEX(resultados!$A$2:$ZZ$3036, 1379, MATCH($B$3, resultados!$A$1:$ZZ$1, 0))</f>
        <v/>
      </c>
    </row>
    <row r="1386">
      <c r="A1386">
        <f>INDEX(resultados!$A$2:$ZZ$3036, 1380, MATCH($B$1, resultados!$A$1:$ZZ$1, 0))</f>
        <v/>
      </c>
      <c r="B1386">
        <f>INDEX(resultados!$A$2:$ZZ$3036, 1380, MATCH($B$2, resultados!$A$1:$ZZ$1, 0))</f>
        <v/>
      </c>
      <c r="C1386">
        <f>INDEX(resultados!$A$2:$ZZ$3036, 1380, MATCH($B$3, resultados!$A$1:$ZZ$1, 0))</f>
        <v/>
      </c>
    </row>
    <row r="1387">
      <c r="A1387">
        <f>INDEX(resultados!$A$2:$ZZ$3036, 1381, MATCH($B$1, resultados!$A$1:$ZZ$1, 0))</f>
        <v/>
      </c>
      <c r="B1387">
        <f>INDEX(resultados!$A$2:$ZZ$3036, 1381, MATCH($B$2, resultados!$A$1:$ZZ$1, 0))</f>
        <v/>
      </c>
      <c r="C1387">
        <f>INDEX(resultados!$A$2:$ZZ$3036, 1381, MATCH($B$3, resultados!$A$1:$ZZ$1, 0))</f>
        <v/>
      </c>
    </row>
    <row r="1388">
      <c r="A1388">
        <f>INDEX(resultados!$A$2:$ZZ$3036, 1382, MATCH($B$1, resultados!$A$1:$ZZ$1, 0))</f>
        <v/>
      </c>
      <c r="B1388">
        <f>INDEX(resultados!$A$2:$ZZ$3036, 1382, MATCH($B$2, resultados!$A$1:$ZZ$1, 0))</f>
        <v/>
      </c>
      <c r="C1388">
        <f>INDEX(resultados!$A$2:$ZZ$3036, 1382, MATCH($B$3, resultados!$A$1:$ZZ$1, 0))</f>
        <v/>
      </c>
    </row>
    <row r="1389">
      <c r="A1389">
        <f>INDEX(resultados!$A$2:$ZZ$3036, 1383, MATCH($B$1, resultados!$A$1:$ZZ$1, 0))</f>
        <v/>
      </c>
      <c r="B1389">
        <f>INDEX(resultados!$A$2:$ZZ$3036, 1383, MATCH($B$2, resultados!$A$1:$ZZ$1, 0))</f>
        <v/>
      </c>
      <c r="C1389">
        <f>INDEX(resultados!$A$2:$ZZ$3036, 1383, MATCH($B$3, resultados!$A$1:$ZZ$1, 0))</f>
        <v/>
      </c>
    </row>
    <row r="1390">
      <c r="A1390">
        <f>INDEX(resultados!$A$2:$ZZ$3036, 1384, MATCH($B$1, resultados!$A$1:$ZZ$1, 0))</f>
        <v/>
      </c>
      <c r="B1390">
        <f>INDEX(resultados!$A$2:$ZZ$3036, 1384, MATCH($B$2, resultados!$A$1:$ZZ$1, 0))</f>
        <v/>
      </c>
      <c r="C1390">
        <f>INDEX(resultados!$A$2:$ZZ$3036, 1384, MATCH($B$3, resultados!$A$1:$ZZ$1, 0))</f>
        <v/>
      </c>
    </row>
    <row r="1391">
      <c r="A1391">
        <f>INDEX(resultados!$A$2:$ZZ$3036, 1385, MATCH($B$1, resultados!$A$1:$ZZ$1, 0))</f>
        <v/>
      </c>
      <c r="B1391">
        <f>INDEX(resultados!$A$2:$ZZ$3036, 1385, MATCH($B$2, resultados!$A$1:$ZZ$1, 0))</f>
        <v/>
      </c>
      <c r="C1391">
        <f>INDEX(resultados!$A$2:$ZZ$3036, 1385, MATCH($B$3, resultados!$A$1:$ZZ$1, 0))</f>
        <v/>
      </c>
    </row>
    <row r="1392">
      <c r="A1392">
        <f>INDEX(resultados!$A$2:$ZZ$3036, 1386, MATCH($B$1, resultados!$A$1:$ZZ$1, 0))</f>
        <v/>
      </c>
      <c r="B1392">
        <f>INDEX(resultados!$A$2:$ZZ$3036, 1386, MATCH($B$2, resultados!$A$1:$ZZ$1, 0))</f>
        <v/>
      </c>
      <c r="C1392">
        <f>INDEX(resultados!$A$2:$ZZ$3036, 1386, MATCH($B$3, resultados!$A$1:$ZZ$1, 0))</f>
        <v/>
      </c>
    </row>
    <row r="1393">
      <c r="A1393">
        <f>INDEX(resultados!$A$2:$ZZ$3036, 1387, MATCH($B$1, resultados!$A$1:$ZZ$1, 0))</f>
        <v/>
      </c>
      <c r="B1393">
        <f>INDEX(resultados!$A$2:$ZZ$3036, 1387, MATCH($B$2, resultados!$A$1:$ZZ$1, 0))</f>
        <v/>
      </c>
      <c r="C1393">
        <f>INDEX(resultados!$A$2:$ZZ$3036, 1387, MATCH($B$3, resultados!$A$1:$ZZ$1, 0))</f>
        <v/>
      </c>
    </row>
    <row r="1394">
      <c r="A1394">
        <f>INDEX(resultados!$A$2:$ZZ$3036, 1388, MATCH($B$1, resultados!$A$1:$ZZ$1, 0))</f>
        <v/>
      </c>
      <c r="B1394">
        <f>INDEX(resultados!$A$2:$ZZ$3036, 1388, MATCH($B$2, resultados!$A$1:$ZZ$1, 0))</f>
        <v/>
      </c>
      <c r="C1394">
        <f>INDEX(resultados!$A$2:$ZZ$3036, 1388, MATCH($B$3, resultados!$A$1:$ZZ$1, 0))</f>
        <v/>
      </c>
    </row>
    <row r="1395">
      <c r="A1395">
        <f>INDEX(resultados!$A$2:$ZZ$3036, 1389, MATCH($B$1, resultados!$A$1:$ZZ$1, 0))</f>
        <v/>
      </c>
      <c r="B1395">
        <f>INDEX(resultados!$A$2:$ZZ$3036, 1389, MATCH($B$2, resultados!$A$1:$ZZ$1, 0))</f>
        <v/>
      </c>
      <c r="C1395">
        <f>INDEX(resultados!$A$2:$ZZ$3036, 1389, MATCH($B$3, resultados!$A$1:$ZZ$1, 0))</f>
        <v/>
      </c>
    </row>
    <row r="1396">
      <c r="A1396">
        <f>INDEX(resultados!$A$2:$ZZ$3036, 1390, MATCH($B$1, resultados!$A$1:$ZZ$1, 0))</f>
        <v/>
      </c>
      <c r="B1396">
        <f>INDEX(resultados!$A$2:$ZZ$3036, 1390, MATCH($B$2, resultados!$A$1:$ZZ$1, 0))</f>
        <v/>
      </c>
      <c r="C1396">
        <f>INDEX(resultados!$A$2:$ZZ$3036, 1390, MATCH($B$3, resultados!$A$1:$ZZ$1, 0))</f>
        <v/>
      </c>
    </row>
    <row r="1397">
      <c r="A1397">
        <f>INDEX(resultados!$A$2:$ZZ$3036, 1391, MATCH($B$1, resultados!$A$1:$ZZ$1, 0))</f>
        <v/>
      </c>
      <c r="B1397">
        <f>INDEX(resultados!$A$2:$ZZ$3036, 1391, MATCH($B$2, resultados!$A$1:$ZZ$1, 0))</f>
        <v/>
      </c>
      <c r="C1397">
        <f>INDEX(resultados!$A$2:$ZZ$3036, 1391, MATCH($B$3, resultados!$A$1:$ZZ$1, 0))</f>
        <v/>
      </c>
    </row>
    <row r="1398">
      <c r="A1398">
        <f>INDEX(resultados!$A$2:$ZZ$3036, 1392, MATCH($B$1, resultados!$A$1:$ZZ$1, 0))</f>
        <v/>
      </c>
      <c r="B1398">
        <f>INDEX(resultados!$A$2:$ZZ$3036, 1392, MATCH($B$2, resultados!$A$1:$ZZ$1, 0))</f>
        <v/>
      </c>
      <c r="C1398">
        <f>INDEX(resultados!$A$2:$ZZ$3036, 1392, MATCH($B$3, resultados!$A$1:$ZZ$1, 0))</f>
        <v/>
      </c>
    </row>
    <row r="1399">
      <c r="A1399">
        <f>INDEX(resultados!$A$2:$ZZ$3036, 1393, MATCH($B$1, resultados!$A$1:$ZZ$1, 0))</f>
        <v/>
      </c>
      <c r="B1399">
        <f>INDEX(resultados!$A$2:$ZZ$3036, 1393, MATCH($B$2, resultados!$A$1:$ZZ$1, 0))</f>
        <v/>
      </c>
      <c r="C1399">
        <f>INDEX(resultados!$A$2:$ZZ$3036, 1393, MATCH($B$3, resultados!$A$1:$ZZ$1, 0))</f>
        <v/>
      </c>
    </row>
    <row r="1400">
      <c r="A1400">
        <f>INDEX(resultados!$A$2:$ZZ$3036, 1394, MATCH($B$1, resultados!$A$1:$ZZ$1, 0))</f>
        <v/>
      </c>
      <c r="B1400">
        <f>INDEX(resultados!$A$2:$ZZ$3036, 1394, MATCH($B$2, resultados!$A$1:$ZZ$1, 0))</f>
        <v/>
      </c>
      <c r="C1400">
        <f>INDEX(resultados!$A$2:$ZZ$3036, 1394, MATCH($B$3, resultados!$A$1:$ZZ$1, 0))</f>
        <v/>
      </c>
    </row>
    <row r="1401">
      <c r="A1401">
        <f>INDEX(resultados!$A$2:$ZZ$3036, 1395, MATCH($B$1, resultados!$A$1:$ZZ$1, 0))</f>
        <v/>
      </c>
      <c r="B1401">
        <f>INDEX(resultados!$A$2:$ZZ$3036, 1395, MATCH($B$2, resultados!$A$1:$ZZ$1, 0))</f>
        <v/>
      </c>
      <c r="C1401">
        <f>INDEX(resultados!$A$2:$ZZ$3036, 1395, MATCH($B$3, resultados!$A$1:$ZZ$1, 0))</f>
        <v/>
      </c>
    </row>
    <row r="1402">
      <c r="A1402">
        <f>INDEX(resultados!$A$2:$ZZ$3036, 1396, MATCH($B$1, resultados!$A$1:$ZZ$1, 0))</f>
        <v/>
      </c>
      <c r="B1402">
        <f>INDEX(resultados!$A$2:$ZZ$3036, 1396, MATCH($B$2, resultados!$A$1:$ZZ$1, 0))</f>
        <v/>
      </c>
      <c r="C1402">
        <f>INDEX(resultados!$A$2:$ZZ$3036, 1396, MATCH($B$3, resultados!$A$1:$ZZ$1, 0))</f>
        <v/>
      </c>
    </row>
    <row r="1403">
      <c r="A1403">
        <f>INDEX(resultados!$A$2:$ZZ$3036, 1397, MATCH($B$1, resultados!$A$1:$ZZ$1, 0))</f>
        <v/>
      </c>
      <c r="B1403">
        <f>INDEX(resultados!$A$2:$ZZ$3036, 1397, MATCH($B$2, resultados!$A$1:$ZZ$1, 0))</f>
        <v/>
      </c>
      <c r="C1403">
        <f>INDEX(resultados!$A$2:$ZZ$3036, 1397, MATCH($B$3, resultados!$A$1:$ZZ$1, 0))</f>
        <v/>
      </c>
    </row>
    <row r="1404">
      <c r="A1404">
        <f>INDEX(resultados!$A$2:$ZZ$3036, 1398, MATCH($B$1, resultados!$A$1:$ZZ$1, 0))</f>
        <v/>
      </c>
      <c r="B1404">
        <f>INDEX(resultados!$A$2:$ZZ$3036, 1398, MATCH($B$2, resultados!$A$1:$ZZ$1, 0))</f>
        <v/>
      </c>
      <c r="C1404">
        <f>INDEX(resultados!$A$2:$ZZ$3036, 1398, MATCH($B$3, resultados!$A$1:$ZZ$1, 0))</f>
        <v/>
      </c>
    </row>
    <row r="1405">
      <c r="A1405">
        <f>INDEX(resultados!$A$2:$ZZ$3036, 1399, MATCH($B$1, resultados!$A$1:$ZZ$1, 0))</f>
        <v/>
      </c>
      <c r="B1405">
        <f>INDEX(resultados!$A$2:$ZZ$3036, 1399, MATCH($B$2, resultados!$A$1:$ZZ$1, 0))</f>
        <v/>
      </c>
      <c r="C1405">
        <f>INDEX(resultados!$A$2:$ZZ$3036, 1399, MATCH($B$3, resultados!$A$1:$ZZ$1, 0))</f>
        <v/>
      </c>
    </row>
    <row r="1406">
      <c r="A1406">
        <f>INDEX(resultados!$A$2:$ZZ$3036, 1400, MATCH($B$1, resultados!$A$1:$ZZ$1, 0))</f>
        <v/>
      </c>
      <c r="B1406">
        <f>INDEX(resultados!$A$2:$ZZ$3036, 1400, MATCH($B$2, resultados!$A$1:$ZZ$1, 0))</f>
        <v/>
      </c>
      <c r="C1406">
        <f>INDEX(resultados!$A$2:$ZZ$3036, 1400, MATCH($B$3, resultados!$A$1:$ZZ$1, 0))</f>
        <v/>
      </c>
    </row>
    <row r="1407">
      <c r="A1407">
        <f>INDEX(resultados!$A$2:$ZZ$3036, 1401, MATCH($B$1, resultados!$A$1:$ZZ$1, 0))</f>
        <v/>
      </c>
      <c r="B1407">
        <f>INDEX(resultados!$A$2:$ZZ$3036, 1401, MATCH($B$2, resultados!$A$1:$ZZ$1, 0))</f>
        <v/>
      </c>
      <c r="C1407">
        <f>INDEX(resultados!$A$2:$ZZ$3036, 1401, MATCH($B$3, resultados!$A$1:$ZZ$1, 0))</f>
        <v/>
      </c>
    </row>
    <row r="1408">
      <c r="A1408">
        <f>INDEX(resultados!$A$2:$ZZ$3036, 1402, MATCH($B$1, resultados!$A$1:$ZZ$1, 0))</f>
        <v/>
      </c>
      <c r="B1408">
        <f>INDEX(resultados!$A$2:$ZZ$3036, 1402, MATCH($B$2, resultados!$A$1:$ZZ$1, 0))</f>
        <v/>
      </c>
      <c r="C1408">
        <f>INDEX(resultados!$A$2:$ZZ$3036, 1402, MATCH($B$3, resultados!$A$1:$ZZ$1, 0))</f>
        <v/>
      </c>
    </row>
    <row r="1409">
      <c r="A1409">
        <f>INDEX(resultados!$A$2:$ZZ$3036, 1403, MATCH($B$1, resultados!$A$1:$ZZ$1, 0))</f>
        <v/>
      </c>
      <c r="B1409">
        <f>INDEX(resultados!$A$2:$ZZ$3036, 1403, MATCH($B$2, resultados!$A$1:$ZZ$1, 0))</f>
        <v/>
      </c>
      <c r="C1409">
        <f>INDEX(resultados!$A$2:$ZZ$3036, 1403, MATCH($B$3, resultados!$A$1:$ZZ$1, 0))</f>
        <v/>
      </c>
    </row>
    <row r="1410">
      <c r="A1410">
        <f>INDEX(resultados!$A$2:$ZZ$3036, 1404, MATCH($B$1, resultados!$A$1:$ZZ$1, 0))</f>
        <v/>
      </c>
      <c r="B1410">
        <f>INDEX(resultados!$A$2:$ZZ$3036, 1404, MATCH($B$2, resultados!$A$1:$ZZ$1, 0))</f>
        <v/>
      </c>
      <c r="C1410">
        <f>INDEX(resultados!$A$2:$ZZ$3036, 1404, MATCH($B$3, resultados!$A$1:$ZZ$1, 0))</f>
        <v/>
      </c>
    </row>
    <row r="1411">
      <c r="A1411">
        <f>INDEX(resultados!$A$2:$ZZ$3036, 1405, MATCH($B$1, resultados!$A$1:$ZZ$1, 0))</f>
        <v/>
      </c>
      <c r="B1411">
        <f>INDEX(resultados!$A$2:$ZZ$3036, 1405, MATCH($B$2, resultados!$A$1:$ZZ$1, 0))</f>
        <v/>
      </c>
      <c r="C1411">
        <f>INDEX(resultados!$A$2:$ZZ$3036, 1405, MATCH($B$3, resultados!$A$1:$ZZ$1, 0))</f>
        <v/>
      </c>
    </row>
    <row r="1412">
      <c r="A1412">
        <f>INDEX(resultados!$A$2:$ZZ$3036, 1406, MATCH($B$1, resultados!$A$1:$ZZ$1, 0))</f>
        <v/>
      </c>
      <c r="B1412">
        <f>INDEX(resultados!$A$2:$ZZ$3036, 1406, MATCH($B$2, resultados!$A$1:$ZZ$1, 0))</f>
        <v/>
      </c>
      <c r="C1412">
        <f>INDEX(resultados!$A$2:$ZZ$3036, 1406, MATCH($B$3, resultados!$A$1:$ZZ$1, 0))</f>
        <v/>
      </c>
    </row>
    <row r="1413">
      <c r="A1413">
        <f>INDEX(resultados!$A$2:$ZZ$3036, 1407, MATCH($B$1, resultados!$A$1:$ZZ$1, 0))</f>
        <v/>
      </c>
      <c r="B1413">
        <f>INDEX(resultados!$A$2:$ZZ$3036, 1407, MATCH($B$2, resultados!$A$1:$ZZ$1, 0))</f>
        <v/>
      </c>
      <c r="C1413">
        <f>INDEX(resultados!$A$2:$ZZ$3036, 1407, MATCH($B$3, resultados!$A$1:$ZZ$1, 0))</f>
        <v/>
      </c>
    </row>
    <row r="1414">
      <c r="A1414">
        <f>INDEX(resultados!$A$2:$ZZ$3036, 1408, MATCH($B$1, resultados!$A$1:$ZZ$1, 0))</f>
        <v/>
      </c>
      <c r="B1414">
        <f>INDEX(resultados!$A$2:$ZZ$3036, 1408, MATCH($B$2, resultados!$A$1:$ZZ$1, 0))</f>
        <v/>
      </c>
      <c r="C1414">
        <f>INDEX(resultados!$A$2:$ZZ$3036, 1408, MATCH($B$3, resultados!$A$1:$ZZ$1, 0))</f>
        <v/>
      </c>
    </row>
    <row r="1415">
      <c r="A1415">
        <f>INDEX(resultados!$A$2:$ZZ$3036, 1409, MATCH($B$1, resultados!$A$1:$ZZ$1, 0))</f>
        <v/>
      </c>
      <c r="B1415">
        <f>INDEX(resultados!$A$2:$ZZ$3036, 1409, MATCH($B$2, resultados!$A$1:$ZZ$1, 0))</f>
        <v/>
      </c>
      <c r="C1415">
        <f>INDEX(resultados!$A$2:$ZZ$3036, 1409, MATCH($B$3, resultados!$A$1:$ZZ$1, 0))</f>
        <v/>
      </c>
    </row>
    <row r="1416">
      <c r="A1416">
        <f>INDEX(resultados!$A$2:$ZZ$3036, 1410, MATCH($B$1, resultados!$A$1:$ZZ$1, 0))</f>
        <v/>
      </c>
      <c r="B1416">
        <f>INDEX(resultados!$A$2:$ZZ$3036, 1410, MATCH($B$2, resultados!$A$1:$ZZ$1, 0))</f>
        <v/>
      </c>
      <c r="C1416">
        <f>INDEX(resultados!$A$2:$ZZ$3036, 1410, MATCH($B$3, resultados!$A$1:$ZZ$1, 0))</f>
        <v/>
      </c>
    </row>
    <row r="1417">
      <c r="A1417">
        <f>INDEX(resultados!$A$2:$ZZ$3036, 1411, MATCH($B$1, resultados!$A$1:$ZZ$1, 0))</f>
        <v/>
      </c>
      <c r="B1417">
        <f>INDEX(resultados!$A$2:$ZZ$3036, 1411, MATCH($B$2, resultados!$A$1:$ZZ$1, 0))</f>
        <v/>
      </c>
      <c r="C1417">
        <f>INDEX(resultados!$A$2:$ZZ$3036, 1411, MATCH($B$3, resultados!$A$1:$ZZ$1, 0))</f>
        <v/>
      </c>
    </row>
    <row r="1418">
      <c r="A1418">
        <f>INDEX(resultados!$A$2:$ZZ$3036, 1412, MATCH($B$1, resultados!$A$1:$ZZ$1, 0))</f>
        <v/>
      </c>
      <c r="B1418">
        <f>INDEX(resultados!$A$2:$ZZ$3036, 1412, MATCH($B$2, resultados!$A$1:$ZZ$1, 0))</f>
        <v/>
      </c>
      <c r="C1418">
        <f>INDEX(resultados!$A$2:$ZZ$3036, 1412, MATCH($B$3, resultados!$A$1:$ZZ$1, 0))</f>
        <v/>
      </c>
    </row>
    <row r="1419">
      <c r="A1419">
        <f>INDEX(resultados!$A$2:$ZZ$3036, 1413, MATCH($B$1, resultados!$A$1:$ZZ$1, 0))</f>
        <v/>
      </c>
      <c r="B1419">
        <f>INDEX(resultados!$A$2:$ZZ$3036, 1413, MATCH($B$2, resultados!$A$1:$ZZ$1, 0))</f>
        <v/>
      </c>
      <c r="C1419">
        <f>INDEX(resultados!$A$2:$ZZ$3036, 1413, MATCH($B$3, resultados!$A$1:$ZZ$1, 0))</f>
        <v/>
      </c>
    </row>
    <row r="1420">
      <c r="A1420">
        <f>INDEX(resultados!$A$2:$ZZ$3036, 1414, MATCH($B$1, resultados!$A$1:$ZZ$1, 0))</f>
        <v/>
      </c>
      <c r="B1420">
        <f>INDEX(resultados!$A$2:$ZZ$3036, 1414, MATCH($B$2, resultados!$A$1:$ZZ$1, 0))</f>
        <v/>
      </c>
      <c r="C1420">
        <f>INDEX(resultados!$A$2:$ZZ$3036, 1414, MATCH($B$3, resultados!$A$1:$ZZ$1, 0))</f>
        <v/>
      </c>
    </row>
    <row r="1421">
      <c r="A1421">
        <f>INDEX(resultados!$A$2:$ZZ$3036, 1415, MATCH($B$1, resultados!$A$1:$ZZ$1, 0))</f>
        <v/>
      </c>
      <c r="B1421">
        <f>INDEX(resultados!$A$2:$ZZ$3036, 1415, MATCH($B$2, resultados!$A$1:$ZZ$1, 0))</f>
        <v/>
      </c>
      <c r="C1421">
        <f>INDEX(resultados!$A$2:$ZZ$3036, 1415, MATCH($B$3, resultados!$A$1:$ZZ$1, 0))</f>
        <v/>
      </c>
    </row>
    <row r="1422">
      <c r="A1422">
        <f>INDEX(resultados!$A$2:$ZZ$3036, 1416, MATCH($B$1, resultados!$A$1:$ZZ$1, 0))</f>
        <v/>
      </c>
      <c r="B1422">
        <f>INDEX(resultados!$A$2:$ZZ$3036, 1416, MATCH($B$2, resultados!$A$1:$ZZ$1, 0))</f>
        <v/>
      </c>
      <c r="C1422">
        <f>INDEX(resultados!$A$2:$ZZ$3036, 1416, MATCH($B$3, resultados!$A$1:$ZZ$1, 0))</f>
        <v/>
      </c>
    </row>
    <row r="1423">
      <c r="A1423">
        <f>INDEX(resultados!$A$2:$ZZ$3036, 1417, MATCH($B$1, resultados!$A$1:$ZZ$1, 0))</f>
        <v/>
      </c>
      <c r="B1423">
        <f>INDEX(resultados!$A$2:$ZZ$3036, 1417, MATCH($B$2, resultados!$A$1:$ZZ$1, 0))</f>
        <v/>
      </c>
      <c r="C1423">
        <f>INDEX(resultados!$A$2:$ZZ$3036, 1417, MATCH($B$3, resultados!$A$1:$ZZ$1, 0))</f>
        <v/>
      </c>
    </row>
    <row r="1424">
      <c r="A1424">
        <f>INDEX(resultados!$A$2:$ZZ$3036, 1418, MATCH($B$1, resultados!$A$1:$ZZ$1, 0))</f>
        <v/>
      </c>
      <c r="B1424">
        <f>INDEX(resultados!$A$2:$ZZ$3036, 1418, MATCH($B$2, resultados!$A$1:$ZZ$1, 0))</f>
        <v/>
      </c>
      <c r="C1424">
        <f>INDEX(resultados!$A$2:$ZZ$3036, 1418, MATCH($B$3, resultados!$A$1:$ZZ$1, 0))</f>
        <v/>
      </c>
    </row>
    <row r="1425">
      <c r="A1425">
        <f>INDEX(resultados!$A$2:$ZZ$3036, 1419, MATCH($B$1, resultados!$A$1:$ZZ$1, 0))</f>
        <v/>
      </c>
      <c r="B1425">
        <f>INDEX(resultados!$A$2:$ZZ$3036, 1419, MATCH($B$2, resultados!$A$1:$ZZ$1, 0))</f>
        <v/>
      </c>
      <c r="C1425">
        <f>INDEX(resultados!$A$2:$ZZ$3036, 1419, MATCH($B$3, resultados!$A$1:$ZZ$1, 0))</f>
        <v/>
      </c>
    </row>
    <row r="1426">
      <c r="A1426">
        <f>INDEX(resultados!$A$2:$ZZ$3036, 1420, MATCH($B$1, resultados!$A$1:$ZZ$1, 0))</f>
        <v/>
      </c>
      <c r="B1426">
        <f>INDEX(resultados!$A$2:$ZZ$3036, 1420, MATCH($B$2, resultados!$A$1:$ZZ$1, 0))</f>
        <v/>
      </c>
      <c r="C1426">
        <f>INDEX(resultados!$A$2:$ZZ$3036, 1420, MATCH($B$3, resultados!$A$1:$ZZ$1, 0))</f>
        <v/>
      </c>
    </row>
    <row r="1427">
      <c r="A1427">
        <f>INDEX(resultados!$A$2:$ZZ$3036, 1421, MATCH($B$1, resultados!$A$1:$ZZ$1, 0))</f>
        <v/>
      </c>
      <c r="B1427">
        <f>INDEX(resultados!$A$2:$ZZ$3036, 1421, MATCH($B$2, resultados!$A$1:$ZZ$1, 0))</f>
        <v/>
      </c>
      <c r="C1427">
        <f>INDEX(resultados!$A$2:$ZZ$3036, 1421, MATCH($B$3, resultados!$A$1:$ZZ$1, 0))</f>
        <v/>
      </c>
    </row>
    <row r="1428">
      <c r="A1428">
        <f>INDEX(resultados!$A$2:$ZZ$3036, 1422, MATCH($B$1, resultados!$A$1:$ZZ$1, 0))</f>
        <v/>
      </c>
      <c r="B1428">
        <f>INDEX(resultados!$A$2:$ZZ$3036, 1422, MATCH($B$2, resultados!$A$1:$ZZ$1, 0))</f>
        <v/>
      </c>
      <c r="C1428">
        <f>INDEX(resultados!$A$2:$ZZ$3036, 1422, MATCH($B$3, resultados!$A$1:$ZZ$1, 0))</f>
        <v/>
      </c>
    </row>
    <row r="1429">
      <c r="A1429">
        <f>INDEX(resultados!$A$2:$ZZ$3036, 1423, MATCH($B$1, resultados!$A$1:$ZZ$1, 0))</f>
        <v/>
      </c>
      <c r="B1429">
        <f>INDEX(resultados!$A$2:$ZZ$3036, 1423, MATCH($B$2, resultados!$A$1:$ZZ$1, 0))</f>
        <v/>
      </c>
      <c r="C1429">
        <f>INDEX(resultados!$A$2:$ZZ$3036, 1423, MATCH($B$3, resultados!$A$1:$ZZ$1, 0))</f>
        <v/>
      </c>
    </row>
    <row r="1430">
      <c r="A1430">
        <f>INDEX(resultados!$A$2:$ZZ$3036, 1424, MATCH($B$1, resultados!$A$1:$ZZ$1, 0))</f>
        <v/>
      </c>
      <c r="B1430">
        <f>INDEX(resultados!$A$2:$ZZ$3036, 1424, MATCH($B$2, resultados!$A$1:$ZZ$1, 0))</f>
        <v/>
      </c>
      <c r="C1430">
        <f>INDEX(resultados!$A$2:$ZZ$3036, 1424, MATCH($B$3, resultados!$A$1:$ZZ$1, 0))</f>
        <v/>
      </c>
    </row>
    <row r="1431">
      <c r="A1431">
        <f>INDEX(resultados!$A$2:$ZZ$3036, 1425, MATCH($B$1, resultados!$A$1:$ZZ$1, 0))</f>
        <v/>
      </c>
      <c r="B1431">
        <f>INDEX(resultados!$A$2:$ZZ$3036, 1425, MATCH($B$2, resultados!$A$1:$ZZ$1, 0))</f>
        <v/>
      </c>
      <c r="C1431">
        <f>INDEX(resultados!$A$2:$ZZ$3036, 1425, MATCH($B$3, resultados!$A$1:$ZZ$1, 0))</f>
        <v/>
      </c>
    </row>
    <row r="1432">
      <c r="A1432">
        <f>INDEX(resultados!$A$2:$ZZ$3036, 1426, MATCH($B$1, resultados!$A$1:$ZZ$1, 0))</f>
        <v/>
      </c>
      <c r="B1432">
        <f>INDEX(resultados!$A$2:$ZZ$3036, 1426, MATCH($B$2, resultados!$A$1:$ZZ$1, 0))</f>
        <v/>
      </c>
      <c r="C1432">
        <f>INDEX(resultados!$A$2:$ZZ$3036, 1426, MATCH($B$3, resultados!$A$1:$ZZ$1, 0))</f>
        <v/>
      </c>
    </row>
    <row r="1433">
      <c r="A1433">
        <f>INDEX(resultados!$A$2:$ZZ$3036, 1427, MATCH($B$1, resultados!$A$1:$ZZ$1, 0))</f>
        <v/>
      </c>
      <c r="B1433">
        <f>INDEX(resultados!$A$2:$ZZ$3036, 1427, MATCH($B$2, resultados!$A$1:$ZZ$1, 0))</f>
        <v/>
      </c>
      <c r="C1433">
        <f>INDEX(resultados!$A$2:$ZZ$3036, 1427, MATCH($B$3, resultados!$A$1:$ZZ$1, 0))</f>
        <v/>
      </c>
    </row>
    <row r="1434">
      <c r="A1434">
        <f>INDEX(resultados!$A$2:$ZZ$3036, 1428, MATCH($B$1, resultados!$A$1:$ZZ$1, 0))</f>
        <v/>
      </c>
      <c r="B1434">
        <f>INDEX(resultados!$A$2:$ZZ$3036, 1428, MATCH($B$2, resultados!$A$1:$ZZ$1, 0))</f>
        <v/>
      </c>
      <c r="C1434">
        <f>INDEX(resultados!$A$2:$ZZ$3036, 1428, MATCH($B$3, resultados!$A$1:$ZZ$1, 0))</f>
        <v/>
      </c>
    </row>
    <row r="1435">
      <c r="A1435">
        <f>INDEX(resultados!$A$2:$ZZ$3036, 1429, MATCH($B$1, resultados!$A$1:$ZZ$1, 0))</f>
        <v/>
      </c>
      <c r="B1435">
        <f>INDEX(resultados!$A$2:$ZZ$3036, 1429, MATCH($B$2, resultados!$A$1:$ZZ$1, 0))</f>
        <v/>
      </c>
      <c r="C1435">
        <f>INDEX(resultados!$A$2:$ZZ$3036, 1429, MATCH($B$3, resultados!$A$1:$ZZ$1, 0))</f>
        <v/>
      </c>
    </row>
    <row r="1436">
      <c r="A1436">
        <f>INDEX(resultados!$A$2:$ZZ$3036, 1430, MATCH($B$1, resultados!$A$1:$ZZ$1, 0))</f>
        <v/>
      </c>
      <c r="B1436">
        <f>INDEX(resultados!$A$2:$ZZ$3036, 1430, MATCH($B$2, resultados!$A$1:$ZZ$1, 0))</f>
        <v/>
      </c>
      <c r="C1436">
        <f>INDEX(resultados!$A$2:$ZZ$3036, 1430, MATCH($B$3, resultados!$A$1:$ZZ$1, 0))</f>
        <v/>
      </c>
    </row>
    <row r="1437">
      <c r="A1437">
        <f>INDEX(resultados!$A$2:$ZZ$3036, 1431, MATCH($B$1, resultados!$A$1:$ZZ$1, 0))</f>
        <v/>
      </c>
      <c r="B1437">
        <f>INDEX(resultados!$A$2:$ZZ$3036, 1431, MATCH($B$2, resultados!$A$1:$ZZ$1, 0))</f>
        <v/>
      </c>
      <c r="C1437">
        <f>INDEX(resultados!$A$2:$ZZ$3036, 1431, MATCH($B$3, resultados!$A$1:$ZZ$1, 0))</f>
        <v/>
      </c>
    </row>
    <row r="1438">
      <c r="A1438">
        <f>INDEX(resultados!$A$2:$ZZ$3036, 1432, MATCH($B$1, resultados!$A$1:$ZZ$1, 0))</f>
        <v/>
      </c>
      <c r="B1438">
        <f>INDEX(resultados!$A$2:$ZZ$3036, 1432, MATCH($B$2, resultados!$A$1:$ZZ$1, 0))</f>
        <v/>
      </c>
      <c r="C1438">
        <f>INDEX(resultados!$A$2:$ZZ$3036, 1432, MATCH($B$3, resultados!$A$1:$ZZ$1, 0))</f>
        <v/>
      </c>
    </row>
    <row r="1439">
      <c r="A1439">
        <f>INDEX(resultados!$A$2:$ZZ$3036, 1433, MATCH($B$1, resultados!$A$1:$ZZ$1, 0))</f>
        <v/>
      </c>
      <c r="B1439">
        <f>INDEX(resultados!$A$2:$ZZ$3036, 1433, MATCH($B$2, resultados!$A$1:$ZZ$1, 0))</f>
        <v/>
      </c>
      <c r="C1439">
        <f>INDEX(resultados!$A$2:$ZZ$3036, 1433, MATCH($B$3, resultados!$A$1:$ZZ$1, 0))</f>
        <v/>
      </c>
    </row>
    <row r="1440">
      <c r="A1440">
        <f>INDEX(resultados!$A$2:$ZZ$3036, 1434, MATCH($B$1, resultados!$A$1:$ZZ$1, 0))</f>
        <v/>
      </c>
      <c r="B1440">
        <f>INDEX(resultados!$A$2:$ZZ$3036, 1434, MATCH($B$2, resultados!$A$1:$ZZ$1, 0))</f>
        <v/>
      </c>
      <c r="C1440">
        <f>INDEX(resultados!$A$2:$ZZ$3036, 1434, MATCH($B$3, resultados!$A$1:$ZZ$1, 0))</f>
        <v/>
      </c>
    </row>
    <row r="1441">
      <c r="A1441">
        <f>INDEX(resultados!$A$2:$ZZ$3036, 1435, MATCH($B$1, resultados!$A$1:$ZZ$1, 0))</f>
        <v/>
      </c>
      <c r="B1441">
        <f>INDEX(resultados!$A$2:$ZZ$3036, 1435, MATCH($B$2, resultados!$A$1:$ZZ$1, 0))</f>
        <v/>
      </c>
      <c r="C1441">
        <f>INDEX(resultados!$A$2:$ZZ$3036, 1435, MATCH($B$3, resultados!$A$1:$ZZ$1, 0))</f>
        <v/>
      </c>
    </row>
    <row r="1442">
      <c r="A1442">
        <f>INDEX(resultados!$A$2:$ZZ$3036, 1436, MATCH($B$1, resultados!$A$1:$ZZ$1, 0))</f>
        <v/>
      </c>
      <c r="B1442">
        <f>INDEX(resultados!$A$2:$ZZ$3036, 1436, MATCH($B$2, resultados!$A$1:$ZZ$1, 0))</f>
        <v/>
      </c>
      <c r="C1442">
        <f>INDEX(resultados!$A$2:$ZZ$3036, 1436, MATCH($B$3, resultados!$A$1:$ZZ$1, 0))</f>
        <v/>
      </c>
    </row>
    <row r="1443">
      <c r="A1443">
        <f>INDEX(resultados!$A$2:$ZZ$3036, 1437, MATCH($B$1, resultados!$A$1:$ZZ$1, 0))</f>
        <v/>
      </c>
      <c r="B1443">
        <f>INDEX(resultados!$A$2:$ZZ$3036, 1437, MATCH($B$2, resultados!$A$1:$ZZ$1, 0))</f>
        <v/>
      </c>
      <c r="C1443">
        <f>INDEX(resultados!$A$2:$ZZ$3036, 1437, MATCH($B$3, resultados!$A$1:$ZZ$1, 0))</f>
        <v/>
      </c>
    </row>
    <row r="1444">
      <c r="A1444">
        <f>INDEX(resultados!$A$2:$ZZ$3036, 1438, MATCH($B$1, resultados!$A$1:$ZZ$1, 0))</f>
        <v/>
      </c>
      <c r="B1444">
        <f>INDEX(resultados!$A$2:$ZZ$3036, 1438, MATCH($B$2, resultados!$A$1:$ZZ$1, 0))</f>
        <v/>
      </c>
      <c r="C1444">
        <f>INDEX(resultados!$A$2:$ZZ$3036, 1438, MATCH($B$3, resultados!$A$1:$ZZ$1, 0))</f>
        <v/>
      </c>
    </row>
    <row r="1445">
      <c r="A1445">
        <f>INDEX(resultados!$A$2:$ZZ$3036, 1439, MATCH($B$1, resultados!$A$1:$ZZ$1, 0))</f>
        <v/>
      </c>
      <c r="B1445">
        <f>INDEX(resultados!$A$2:$ZZ$3036, 1439, MATCH($B$2, resultados!$A$1:$ZZ$1, 0))</f>
        <v/>
      </c>
      <c r="C1445">
        <f>INDEX(resultados!$A$2:$ZZ$3036, 1439, MATCH($B$3, resultados!$A$1:$ZZ$1, 0))</f>
        <v/>
      </c>
    </row>
    <row r="1446">
      <c r="A1446">
        <f>INDEX(resultados!$A$2:$ZZ$3036, 1440, MATCH($B$1, resultados!$A$1:$ZZ$1, 0))</f>
        <v/>
      </c>
      <c r="B1446">
        <f>INDEX(resultados!$A$2:$ZZ$3036, 1440, MATCH($B$2, resultados!$A$1:$ZZ$1, 0))</f>
        <v/>
      </c>
      <c r="C1446">
        <f>INDEX(resultados!$A$2:$ZZ$3036, 1440, MATCH($B$3, resultados!$A$1:$ZZ$1, 0))</f>
        <v/>
      </c>
    </row>
    <row r="1447">
      <c r="A1447">
        <f>INDEX(resultados!$A$2:$ZZ$3036, 1441, MATCH($B$1, resultados!$A$1:$ZZ$1, 0))</f>
        <v/>
      </c>
      <c r="B1447">
        <f>INDEX(resultados!$A$2:$ZZ$3036, 1441, MATCH($B$2, resultados!$A$1:$ZZ$1, 0))</f>
        <v/>
      </c>
      <c r="C1447">
        <f>INDEX(resultados!$A$2:$ZZ$3036, 1441, MATCH($B$3, resultados!$A$1:$ZZ$1, 0))</f>
        <v/>
      </c>
    </row>
    <row r="1448">
      <c r="A1448">
        <f>INDEX(resultados!$A$2:$ZZ$3036, 1442, MATCH($B$1, resultados!$A$1:$ZZ$1, 0))</f>
        <v/>
      </c>
      <c r="B1448">
        <f>INDEX(resultados!$A$2:$ZZ$3036, 1442, MATCH($B$2, resultados!$A$1:$ZZ$1, 0))</f>
        <v/>
      </c>
      <c r="C1448">
        <f>INDEX(resultados!$A$2:$ZZ$3036, 1442, MATCH($B$3, resultados!$A$1:$ZZ$1, 0))</f>
        <v/>
      </c>
    </row>
    <row r="1449">
      <c r="A1449">
        <f>INDEX(resultados!$A$2:$ZZ$3036, 1443, MATCH($B$1, resultados!$A$1:$ZZ$1, 0))</f>
        <v/>
      </c>
      <c r="B1449">
        <f>INDEX(resultados!$A$2:$ZZ$3036, 1443, MATCH($B$2, resultados!$A$1:$ZZ$1, 0))</f>
        <v/>
      </c>
      <c r="C1449">
        <f>INDEX(resultados!$A$2:$ZZ$3036, 1443, MATCH($B$3, resultados!$A$1:$ZZ$1, 0))</f>
        <v/>
      </c>
    </row>
    <row r="1450">
      <c r="A1450">
        <f>INDEX(resultados!$A$2:$ZZ$3036, 1444, MATCH($B$1, resultados!$A$1:$ZZ$1, 0))</f>
        <v/>
      </c>
      <c r="B1450">
        <f>INDEX(resultados!$A$2:$ZZ$3036, 1444, MATCH($B$2, resultados!$A$1:$ZZ$1, 0))</f>
        <v/>
      </c>
      <c r="C1450">
        <f>INDEX(resultados!$A$2:$ZZ$3036, 1444, MATCH($B$3, resultados!$A$1:$ZZ$1, 0))</f>
        <v/>
      </c>
    </row>
    <row r="1451">
      <c r="A1451">
        <f>INDEX(resultados!$A$2:$ZZ$3036, 1445, MATCH($B$1, resultados!$A$1:$ZZ$1, 0))</f>
        <v/>
      </c>
      <c r="B1451">
        <f>INDEX(resultados!$A$2:$ZZ$3036, 1445, MATCH($B$2, resultados!$A$1:$ZZ$1, 0))</f>
        <v/>
      </c>
      <c r="C1451">
        <f>INDEX(resultados!$A$2:$ZZ$3036, 1445, MATCH($B$3, resultados!$A$1:$ZZ$1, 0))</f>
        <v/>
      </c>
    </row>
    <row r="1452">
      <c r="A1452">
        <f>INDEX(resultados!$A$2:$ZZ$3036, 1446, MATCH($B$1, resultados!$A$1:$ZZ$1, 0))</f>
        <v/>
      </c>
      <c r="B1452">
        <f>INDEX(resultados!$A$2:$ZZ$3036, 1446, MATCH($B$2, resultados!$A$1:$ZZ$1, 0))</f>
        <v/>
      </c>
      <c r="C1452">
        <f>INDEX(resultados!$A$2:$ZZ$3036, 1446, MATCH($B$3, resultados!$A$1:$ZZ$1, 0))</f>
        <v/>
      </c>
    </row>
    <row r="1453">
      <c r="A1453">
        <f>INDEX(resultados!$A$2:$ZZ$3036, 1447, MATCH($B$1, resultados!$A$1:$ZZ$1, 0))</f>
        <v/>
      </c>
      <c r="B1453">
        <f>INDEX(resultados!$A$2:$ZZ$3036, 1447, MATCH($B$2, resultados!$A$1:$ZZ$1, 0))</f>
        <v/>
      </c>
      <c r="C1453">
        <f>INDEX(resultados!$A$2:$ZZ$3036, 1447, MATCH($B$3, resultados!$A$1:$ZZ$1, 0))</f>
        <v/>
      </c>
    </row>
    <row r="1454">
      <c r="A1454">
        <f>INDEX(resultados!$A$2:$ZZ$3036, 1448, MATCH($B$1, resultados!$A$1:$ZZ$1, 0))</f>
        <v/>
      </c>
      <c r="B1454">
        <f>INDEX(resultados!$A$2:$ZZ$3036, 1448, MATCH($B$2, resultados!$A$1:$ZZ$1, 0))</f>
        <v/>
      </c>
      <c r="C1454">
        <f>INDEX(resultados!$A$2:$ZZ$3036, 1448, MATCH($B$3, resultados!$A$1:$ZZ$1, 0))</f>
        <v/>
      </c>
    </row>
    <row r="1455">
      <c r="A1455">
        <f>INDEX(resultados!$A$2:$ZZ$3036, 1449, MATCH($B$1, resultados!$A$1:$ZZ$1, 0))</f>
        <v/>
      </c>
      <c r="B1455">
        <f>INDEX(resultados!$A$2:$ZZ$3036, 1449, MATCH($B$2, resultados!$A$1:$ZZ$1, 0))</f>
        <v/>
      </c>
      <c r="C1455">
        <f>INDEX(resultados!$A$2:$ZZ$3036, 1449, MATCH($B$3, resultados!$A$1:$ZZ$1, 0))</f>
        <v/>
      </c>
    </row>
    <row r="1456">
      <c r="A1456">
        <f>INDEX(resultados!$A$2:$ZZ$3036, 1450, MATCH($B$1, resultados!$A$1:$ZZ$1, 0))</f>
        <v/>
      </c>
      <c r="B1456">
        <f>INDEX(resultados!$A$2:$ZZ$3036, 1450, MATCH($B$2, resultados!$A$1:$ZZ$1, 0))</f>
        <v/>
      </c>
      <c r="C1456">
        <f>INDEX(resultados!$A$2:$ZZ$3036, 1450, MATCH($B$3, resultados!$A$1:$ZZ$1, 0))</f>
        <v/>
      </c>
    </row>
    <row r="1457">
      <c r="A1457">
        <f>INDEX(resultados!$A$2:$ZZ$3036, 1451, MATCH($B$1, resultados!$A$1:$ZZ$1, 0))</f>
        <v/>
      </c>
      <c r="B1457">
        <f>INDEX(resultados!$A$2:$ZZ$3036, 1451, MATCH($B$2, resultados!$A$1:$ZZ$1, 0))</f>
        <v/>
      </c>
      <c r="C1457">
        <f>INDEX(resultados!$A$2:$ZZ$3036, 1451, MATCH($B$3, resultados!$A$1:$ZZ$1, 0))</f>
        <v/>
      </c>
    </row>
    <row r="1458">
      <c r="A1458">
        <f>INDEX(resultados!$A$2:$ZZ$3036, 1452, MATCH($B$1, resultados!$A$1:$ZZ$1, 0))</f>
        <v/>
      </c>
      <c r="B1458">
        <f>INDEX(resultados!$A$2:$ZZ$3036, 1452, MATCH($B$2, resultados!$A$1:$ZZ$1, 0))</f>
        <v/>
      </c>
      <c r="C1458">
        <f>INDEX(resultados!$A$2:$ZZ$3036, 1452, MATCH($B$3, resultados!$A$1:$ZZ$1, 0))</f>
        <v/>
      </c>
    </row>
    <row r="1459">
      <c r="A1459">
        <f>INDEX(resultados!$A$2:$ZZ$3036, 1453, MATCH($B$1, resultados!$A$1:$ZZ$1, 0))</f>
        <v/>
      </c>
      <c r="B1459">
        <f>INDEX(resultados!$A$2:$ZZ$3036, 1453, MATCH($B$2, resultados!$A$1:$ZZ$1, 0))</f>
        <v/>
      </c>
      <c r="C1459">
        <f>INDEX(resultados!$A$2:$ZZ$3036, 1453, MATCH($B$3, resultados!$A$1:$ZZ$1, 0))</f>
        <v/>
      </c>
    </row>
    <row r="1460">
      <c r="A1460">
        <f>INDEX(resultados!$A$2:$ZZ$3036, 1454, MATCH($B$1, resultados!$A$1:$ZZ$1, 0))</f>
        <v/>
      </c>
      <c r="B1460">
        <f>INDEX(resultados!$A$2:$ZZ$3036, 1454, MATCH($B$2, resultados!$A$1:$ZZ$1, 0))</f>
        <v/>
      </c>
      <c r="C1460">
        <f>INDEX(resultados!$A$2:$ZZ$3036, 1454, MATCH($B$3, resultados!$A$1:$ZZ$1, 0))</f>
        <v/>
      </c>
    </row>
    <row r="1461">
      <c r="A1461">
        <f>INDEX(resultados!$A$2:$ZZ$3036, 1455, MATCH($B$1, resultados!$A$1:$ZZ$1, 0))</f>
        <v/>
      </c>
      <c r="B1461">
        <f>INDEX(resultados!$A$2:$ZZ$3036, 1455, MATCH($B$2, resultados!$A$1:$ZZ$1, 0))</f>
        <v/>
      </c>
      <c r="C1461">
        <f>INDEX(resultados!$A$2:$ZZ$3036, 1455, MATCH($B$3, resultados!$A$1:$ZZ$1, 0))</f>
        <v/>
      </c>
    </row>
    <row r="1462">
      <c r="A1462">
        <f>INDEX(resultados!$A$2:$ZZ$3036, 1456, MATCH($B$1, resultados!$A$1:$ZZ$1, 0))</f>
        <v/>
      </c>
      <c r="B1462">
        <f>INDEX(resultados!$A$2:$ZZ$3036, 1456, MATCH($B$2, resultados!$A$1:$ZZ$1, 0))</f>
        <v/>
      </c>
      <c r="C1462">
        <f>INDEX(resultados!$A$2:$ZZ$3036, 1456, MATCH($B$3, resultados!$A$1:$ZZ$1, 0))</f>
        <v/>
      </c>
    </row>
    <row r="1463">
      <c r="A1463">
        <f>INDEX(resultados!$A$2:$ZZ$3036, 1457, MATCH($B$1, resultados!$A$1:$ZZ$1, 0))</f>
        <v/>
      </c>
      <c r="B1463">
        <f>INDEX(resultados!$A$2:$ZZ$3036, 1457, MATCH($B$2, resultados!$A$1:$ZZ$1, 0))</f>
        <v/>
      </c>
      <c r="C1463">
        <f>INDEX(resultados!$A$2:$ZZ$3036, 1457, MATCH($B$3, resultados!$A$1:$ZZ$1, 0))</f>
        <v/>
      </c>
    </row>
    <row r="1464">
      <c r="A1464">
        <f>INDEX(resultados!$A$2:$ZZ$3036, 1458, MATCH($B$1, resultados!$A$1:$ZZ$1, 0))</f>
        <v/>
      </c>
      <c r="B1464">
        <f>INDEX(resultados!$A$2:$ZZ$3036, 1458, MATCH($B$2, resultados!$A$1:$ZZ$1, 0))</f>
        <v/>
      </c>
      <c r="C1464">
        <f>INDEX(resultados!$A$2:$ZZ$3036, 1458, MATCH($B$3, resultados!$A$1:$ZZ$1, 0))</f>
        <v/>
      </c>
    </row>
    <row r="1465">
      <c r="A1465">
        <f>INDEX(resultados!$A$2:$ZZ$3036, 1459, MATCH($B$1, resultados!$A$1:$ZZ$1, 0))</f>
        <v/>
      </c>
      <c r="B1465">
        <f>INDEX(resultados!$A$2:$ZZ$3036, 1459, MATCH($B$2, resultados!$A$1:$ZZ$1, 0))</f>
        <v/>
      </c>
      <c r="C1465">
        <f>INDEX(resultados!$A$2:$ZZ$3036, 1459, MATCH($B$3, resultados!$A$1:$ZZ$1, 0))</f>
        <v/>
      </c>
    </row>
    <row r="1466">
      <c r="A1466">
        <f>INDEX(resultados!$A$2:$ZZ$3036, 1460, MATCH($B$1, resultados!$A$1:$ZZ$1, 0))</f>
        <v/>
      </c>
      <c r="B1466">
        <f>INDEX(resultados!$A$2:$ZZ$3036, 1460, MATCH($B$2, resultados!$A$1:$ZZ$1, 0))</f>
        <v/>
      </c>
      <c r="C1466">
        <f>INDEX(resultados!$A$2:$ZZ$3036, 1460, MATCH($B$3, resultados!$A$1:$ZZ$1, 0))</f>
        <v/>
      </c>
    </row>
    <row r="1467">
      <c r="A1467">
        <f>INDEX(resultados!$A$2:$ZZ$3036, 1461, MATCH($B$1, resultados!$A$1:$ZZ$1, 0))</f>
        <v/>
      </c>
      <c r="B1467">
        <f>INDEX(resultados!$A$2:$ZZ$3036, 1461, MATCH($B$2, resultados!$A$1:$ZZ$1, 0))</f>
        <v/>
      </c>
      <c r="C1467">
        <f>INDEX(resultados!$A$2:$ZZ$3036, 1461, MATCH($B$3, resultados!$A$1:$ZZ$1, 0))</f>
        <v/>
      </c>
    </row>
    <row r="1468">
      <c r="A1468">
        <f>INDEX(resultados!$A$2:$ZZ$3036, 1462, MATCH($B$1, resultados!$A$1:$ZZ$1, 0))</f>
        <v/>
      </c>
      <c r="B1468">
        <f>INDEX(resultados!$A$2:$ZZ$3036, 1462, MATCH($B$2, resultados!$A$1:$ZZ$1, 0))</f>
        <v/>
      </c>
      <c r="C1468">
        <f>INDEX(resultados!$A$2:$ZZ$3036, 1462, MATCH($B$3, resultados!$A$1:$ZZ$1, 0))</f>
        <v/>
      </c>
    </row>
    <row r="1469">
      <c r="A1469">
        <f>INDEX(resultados!$A$2:$ZZ$3036, 1463, MATCH($B$1, resultados!$A$1:$ZZ$1, 0))</f>
        <v/>
      </c>
      <c r="B1469">
        <f>INDEX(resultados!$A$2:$ZZ$3036, 1463, MATCH($B$2, resultados!$A$1:$ZZ$1, 0))</f>
        <v/>
      </c>
      <c r="C1469">
        <f>INDEX(resultados!$A$2:$ZZ$3036, 1463, MATCH($B$3, resultados!$A$1:$ZZ$1, 0))</f>
        <v/>
      </c>
    </row>
    <row r="1470">
      <c r="A1470">
        <f>INDEX(resultados!$A$2:$ZZ$3036, 1464, MATCH($B$1, resultados!$A$1:$ZZ$1, 0))</f>
        <v/>
      </c>
      <c r="B1470">
        <f>INDEX(resultados!$A$2:$ZZ$3036, 1464, MATCH($B$2, resultados!$A$1:$ZZ$1, 0))</f>
        <v/>
      </c>
      <c r="C1470">
        <f>INDEX(resultados!$A$2:$ZZ$3036, 1464, MATCH($B$3, resultados!$A$1:$ZZ$1, 0))</f>
        <v/>
      </c>
    </row>
    <row r="1471">
      <c r="A1471">
        <f>INDEX(resultados!$A$2:$ZZ$3036, 1465, MATCH($B$1, resultados!$A$1:$ZZ$1, 0))</f>
        <v/>
      </c>
      <c r="B1471">
        <f>INDEX(resultados!$A$2:$ZZ$3036, 1465, MATCH($B$2, resultados!$A$1:$ZZ$1, 0))</f>
        <v/>
      </c>
      <c r="C1471">
        <f>INDEX(resultados!$A$2:$ZZ$3036, 1465, MATCH($B$3, resultados!$A$1:$ZZ$1, 0))</f>
        <v/>
      </c>
    </row>
    <row r="1472">
      <c r="A1472">
        <f>INDEX(resultados!$A$2:$ZZ$3036, 1466, MATCH($B$1, resultados!$A$1:$ZZ$1, 0))</f>
        <v/>
      </c>
      <c r="B1472">
        <f>INDEX(resultados!$A$2:$ZZ$3036, 1466, MATCH($B$2, resultados!$A$1:$ZZ$1, 0))</f>
        <v/>
      </c>
      <c r="C1472">
        <f>INDEX(resultados!$A$2:$ZZ$3036, 1466, MATCH($B$3, resultados!$A$1:$ZZ$1, 0))</f>
        <v/>
      </c>
    </row>
    <row r="1473">
      <c r="A1473">
        <f>INDEX(resultados!$A$2:$ZZ$3036, 1467, MATCH($B$1, resultados!$A$1:$ZZ$1, 0))</f>
        <v/>
      </c>
      <c r="B1473">
        <f>INDEX(resultados!$A$2:$ZZ$3036, 1467, MATCH($B$2, resultados!$A$1:$ZZ$1, 0))</f>
        <v/>
      </c>
      <c r="C1473">
        <f>INDEX(resultados!$A$2:$ZZ$3036, 1467, MATCH($B$3, resultados!$A$1:$ZZ$1, 0))</f>
        <v/>
      </c>
    </row>
    <row r="1474">
      <c r="A1474">
        <f>INDEX(resultados!$A$2:$ZZ$3036, 1468, MATCH($B$1, resultados!$A$1:$ZZ$1, 0))</f>
        <v/>
      </c>
      <c r="B1474">
        <f>INDEX(resultados!$A$2:$ZZ$3036, 1468, MATCH($B$2, resultados!$A$1:$ZZ$1, 0))</f>
        <v/>
      </c>
      <c r="C1474">
        <f>INDEX(resultados!$A$2:$ZZ$3036, 1468, MATCH($B$3, resultados!$A$1:$ZZ$1, 0))</f>
        <v/>
      </c>
    </row>
    <row r="1475">
      <c r="A1475">
        <f>INDEX(resultados!$A$2:$ZZ$3036, 1469, MATCH($B$1, resultados!$A$1:$ZZ$1, 0))</f>
        <v/>
      </c>
      <c r="B1475">
        <f>INDEX(resultados!$A$2:$ZZ$3036, 1469, MATCH($B$2, resultados!$A$1:$ZZ$1, 0))</f>
        <v/>
      </c>
      <c r="C1475">
        <f>INDEX(resultados!$A$2:$ZZ$3036, 1469, MATCH($B$3, resultados!$A$1:$ZZ$1, 0))</f>
        <v/>
      </c>
    </row>
    <row r="1476">
      <c r="A1476">
        <f>INDEX(resultados!$A$2:$ZZ$3036, 1470, MATCH($B$1, resultados!$A$1:$ZZ$1, 0))</f>
        <v/>
      </c>
      <c r="B1476">
        <f>INDEX(resultados!$A$2:$ZZ$3036, 1470, MATCH($B$2, resultados!$A$1:$ZZ$1, 0))</f>
        <v/>
      </c>
      <c r="C1476">
        <f>INDEX(resultados!$A$2:$ZZ$3036, 1470, MATCH($B$3, resultados!$A$1:$ZZ$1, 0))</f>
        <v/>
      </c>
    </row>
    <row r="1477">
      <c r="A1477">
        <f>INDEX(resultados!$A$2:$ZZ$3036, 1471, MATCH($B$1, resultados!$A$1:$ZZ$1, 0))</f>
        <v/>
      </c>
      <c r="B1477">
        <f>INDEX(resultados!$A$2:$ZZ$3036, 1471, MATCH($B$2, resultados!$A$1:$ZZ$1, 0))</f>
        <v/>
      </c>
      <c r="C1477">
        <f>INDEX(resultados!$A$2:$ZZ$3036, 1471, MATCH($B$3, resultados!$A$1:$ZZ$1, 0))</f>
        <v/>
      </c>
    </row>
    <row r="1478">
      <c r="A1478">
        <f>INDEX(resultados!$A$2:$ZZ$3036, 1472, MATCH($B$1, resultados!$A$1:$ZZ$1, 0))</f>
        <v/>
      </c>
      <c r="B1478">
        <f>INDEX(resultados!$A$2:$ZZ$3036, 1472, MATCH($B$2, resultados!$A$1:$ZZ$1, 0))</f>
        <v/>
      </c>
      <c r="C1478">
        <f>INDEX(resultados!$A$2:$ZZ$3036, 1472, MATCH($B$3, resultados!$A$1:$ZZ$1, 0))</f>
        <v/>
      </c>
    </row>
    <row r="1479">
      <c r="A1479">
        <f>INDEX(resultados!$A$2:$ZZ$3036, 1473, MATCH($B$1, resultados!$A$1:$ZZ$1, 0))</f>
        <v/>
      </c>
      <c r="B1479">
        <f>INDEX(resultados!$A$2:$ZZ$3036, 1473, MATCH($B$2, resultados!$A$1:$ZZ$1, 0))</f>
        <v/>
      </c>
      <c r="C1479">
        <f>INDEX(resultados!$A$2:$ZZ$3036, 1473, MATCH($B$3, resultados!$A$1:$ZZ$1, 0))</f>
        <v/>
      </c>
    </row>
    <row r="1480">
      <c r="A1480">
        <f>INDEX(resultados!$A$2:$ZZ$3036, 1474, MATCH($B$1, resultados!$A$1:$ZZ$1, 0))</f>
        <v/>
      </c>
      <c r="B1480">
        <f>INDEX(resultados!$A$2:$ZZ$3036, 1474, MATCH($B$2, resultados!$A$1:$ZZ$1, 0))</f>
        <v/>
      </c>
      <c r="C1480">
        <f>INDEX(resultados!$A$2:$ZZ$3036, 1474, MATCH($B$3, resultados!$A$1:$ZZ$1, 0))</f>
        <v/>
      </c>
    </row>
    <row r="1481">
      <c r="A1481">
        <f>INDEX(resultados!$A$2:$ZZ$3036, 1475, MATCH($B$1, resultados!$A$1:$ZZ$1, 0))</f>
        <v/>
      </c>
      <c r="B1481">
        <f>INDEX(resultados!$A$2:$ZZ$3036, 1475, MATCH($B$2, resultados!$A$1:$ZZ$1, 0))</f>
        <v/>
      </c>
      <c r="C1481">
        <f>INDEX(resultados!$A$2:$ZZ$3036, 1475, MATCH($B$3, resultados!$A$1:$ZZ$1, 0))</f>
        <v/>
      </c>
    </row>
    <row r="1482">
      <c r="A1482">
        <f>INDEX(resultados!$A$2:$ZZ$3036, 1476, MATCH($B$1, resultados!$A$1:$ZZ$1, 0))</f>
        <v/>
      </c>
      <c r="B1482">
        <f>INDEX(resultados!$A$2:$ZZ$3036, 1476, MATCH($B$2, resultados!$A$1:$ZZ$1, 0))</f>
        <v/>
      </c>
      <c r="C1482">
        <f>INDEX(resultados!$A$2:$ZZ$3036, 1476, MATCH($B$3, resultados!$A$1:$ZZ$1, 0))</f>
        <v/>
      </c>
    </row>
    <row r="1483">
      <c r="A1483">
        <f>INDEX(resultados!$A$2:$ZZ$3036, 1477, MATCH($B$1, resultados!$A$1:$ZZ$1, 0))</f>
        <v/>
      </c>
      <c r="B1483">
        <f>INDEX(resultados!$A$2:$ZZ$3036, 1477, MATCH($B$2, resultados!$A$1:$ZZ$1, 0))</f>
        <v/>
      </c>
      <c r="C1483">
        <f>INDEX(resultados!$A$2:$ZZ$3036, 1477, MATCH($B$3, resultados!$A$1:$ZZ$1, 0))</f>
        <v/>
      </c>
    </row>
    <row r="1484">
      <c r="A1484">
        <f>INDEX(resultados!$A$2:$ZZ$3036, 1478, MATCH($B$1, resultados!$A$1:$ZZ$1, 0))</f>
        <v/>
      </c>
      <c r="B1484">
        <f>INDEX(resultados!$A$2:$ZZ$3036, 1478, MATCH($B$2, resultados!$A$1:$ZZ$1, 0))</f>
        <v/>
      </c>
      <c r="C1484">
        <f>INDEX(resultados!$A$2:$ZZ$3036, 1478, MATCH($B$3, resultados!$A$1:$ZZ$1, 0))</f>
        <v/>
      </c>
    </row>
    <row r="1485">
      <c r="A1485">
        <f>INDEX(resultados!$A$2:$ZZ$3036, 1479, MATCH($B$1, resultados!$A$1:$ZZ$1, 0))</f>
        <v/>
      </c>
      <c r="B1485">
        <f>INDEX(resultados!$A$2:$ZZ$3036, 1479, MATCH($B$2, resultados!$A$1:$ZZ$1, 0))</f>
        <v/>
      </c>
      <c r="C1485">
        <f>INDEX(resultados!$A$2:$ZZ$3036, 1479, MATCH($B$3, resultados!$A$1:$ZZ$1, 0))</f>
        <v/>
      </c>
    </row>
    <row r="1486">
      <c r="A1486">
        <f>INDEX(resultados!$A$2:$ZZ$3036, 1480, MATCH($B$1, resultados!$A$1:$ZZ$1, 0))</f>
        <v/>
      </c>
      <c r="B1486">
        <f>INDEX(resultados!$A$2:$ZZ$3036, 1480, MATCH($B$2, resultados!$A$1:$ZZ$1, 0))</f>
        <v/>
      </c>
      <c r="C1486">
        <f>INDEX(resultados!$A$2:$ZZ$3036, 1480, MATCH($B$3, resultados!$A$1:$ZZ$1, 0))</f>
        <v/>
      </c>
    </row>
    <row r="1487">
      <c r="A1487">
        <f>INDEX(resultados!$A$2:$ZZ$3036, 1481, MATCH($B$1, resultados!$A$1:$ZZ$1, 0))</f>
        <v/>
      </c>
      <c r="B1487">
        <f>INDEX(resultados!$A$2:$ZZ$3036, 1481, MATCH($B$2, resultados!$A$1:$ZZ$1, 0))</f>
        <v/>
      </c>
      <c r="C1487">
        <f>INDEX(resultados!$A$2:$ZZ$3036, 1481, MATCH($B$3, resultados!$A$1:$ZZ$1, 0))</f>
        <v/>
      </c>
    </row>
    <row r="1488">
      <c r="A1488">
        <f>INDEX(resultados!$A$2:$ZZ$3036, 1482, MATCH($B$1, resultados!$A$1:$ZZ$1, 0))</f>
        <v/>
      </c>
      <c r="B1488">
        <f>INDEX(resultados!$A$2:$ZZ$3036, 1482, MATCH($B$2, resultados!$A$1:$ZZ$1, 0))</f>
        <v/>
      </c>
      <c r="C1488">
        <f>INDEX(resultados!$A$2:$ZZ$3036, 1482, MATCH($B$3, resultados!$A$1:$ZZ$1, 0))</f>
        <v/>
      </c>
    </row>
    <row r="1489">
      <c r="A1489">
        <f>INDEX(resultados!$A$2:$ZZ$3036, 1483, MATCH($B$1, resultados!$A$1:$ZZ$1, 0))</f>
        <v/>
      </c>
      <c r="B1489">
        <f>INDEX(resultados!$A$2:$ZZ$3036, 1483, MATCH($B$2, resultados!$A$1:$ZZ$1, 0))</f>
        <v/>
      </c>
      <c r="C1489">
        <f>INDEX(resultados!$A$2:$ZZ$3036, 1483, MATCH($B$3, resultados!$A$1:$ZZ$1, 0))</f>
        <v/>
      </c>
    </row>
    <row r="1490">
      <c r="A1490">
        <f>INDEX(resultados!$A$2:$ZZ$3036, 1484, MATCH($B$1, resultados!$A$1:$ZZ$1, 0))</f>
        <v/>
      </c>
      <c r="B1490">
        <f>INDEX(resultados!$A$2:$ZZ$3036, 1484, MATCH($B$2, resultados!$A$1:$ZZ$1, 0))</f>
        <v/>
      </c>
      <c r="C1490">
        <f>INDEX(resultados!$A$2:$ZZ$3036, 1484, MATCH($B$3, resultados!$A$1:$ZZ$1, 0))</f>
        <v/>
      </c>
    </row>
    <row r="1491">
      <c r="A1491">
        <f>INDEX(resultados!$A$2:$ZZ$3036, 1485, MATCH($B$1, resultados!$A$1:$ZZ$1, 0))</f>
        <v/>
      </c>
      <c r="B1491">
        <f>INDEX(resultados!$A$2:$ZZ$3036, 1485, MATCH($B$2, resultados!$A$1:$ZZ$1, 0))</f>
        <v/>
      </c>
      <c r="C1491">
        <f>INDEX(resultados!$A$2:$ZZ$3036, 1485, MATCH($B$3, resultados!$A$1:$ZZ$1, 0))</f>
        <v/>
      </c>
    </row>
    <row r="1492">
      <c r="A1492">
        <f>INDEX(resultados!$A$2:$ZZ$3036, 1486, MATCH($B$1, resultados!$A$1:$ZZ$1, 0))</f>
        <v/>
      </c>
      <c r="B1492">
        <f>INDEX(resultados!$A$2:$ZZ$3036, 1486, MATCH($B$2, resultados!$A$1:$ZZ$1, 0))</f>
        <v/>
      </c>
      <c r="C1492">
        <f>INDEX(resultados!$A$2:$ZZ$3036, 1486, MATCH($B$3, resultados!$A$1:$ZZ$1, 0))</f>
        <v/>
      </c>
    </row>
    <row r="1493">
      <c r="A1493">
        <f>INDEX(resultados!$A$2:$ZZ$3036, 1487, MATCH($B$1, resultados!$A$1:$ZZ$1, 0))</f>
        <v/>
      </c>
      <c r="B1493">
        <f>INDEX(resultados!$A$2:$ZZ$3036, 1487, MATCH($B$2, resultados!$A$1:$ZZ$1, 0))</f>
        <v/>
      </c>
      <c r="C1493">
        <f>INDEX(resultados!$A$2:$ZZ$3036, 1487, MATCH($B$3, resultados!$A$1:$ZZ$1, 0))</f>
        <v/>
      </c>
    </row>
    <row r="1494">
      <c r="A1494">
        <f>INDEX(resultados!$A$2:$ZZ$3036, 1488, MATCH($B$1, resultados!$A$1:$ZZ$1, 0))</f>
        <v/>
      </c>
      <c r="B1494">
        <f>INDEX(resultados!$A$2:$ZZ$3036, 1488, MATCH($B$2, resultados!$A$1:$ZZ$1, 0))</f>
        <v/>
      </c>
      <c r="C1494">
        <f>INDEX(resultados!$A$2:$ZZ$3036, 1488, MATCH($B$3, resultados!$A$1:$ZZ$1, 0))</f>
        <v/>
      </c>
    </row>
    <row r="1495">
      <c r="A1495">
        <f>INDEX(resultados!$A$2:$ZZ$3036, 1489, MATCH($B$1, resultados!$A$1:$ZZ$1, 0))</f>
        <v/>
      </c>
      <c r="B1495">
        <f>INDEX(resultados!$A$2:$ZZ$3036, 1489, MATCH($B$2, resultados!$A$1:$ZZ$1, 0))</f>
        <v/>
      </c>
      <c r="C1495">
        <f>INDEX(resultados!$A$2:$ZZ$3036, 1489, MATCH($B$3, resultados!$A$1:$ZZ$1, 0))</f>
        <v/>
      </c>
    </row>
    <row r="1496">
      <c r="A1496">
        <f>INDEX(resultados!$A$2:$ZZ$3036, 1490, MATCH($B$1, resultados!$A$1:$ZZ$1, 0))</f>
        <v/>
      </c>
      <c r="B1496">
        <f>INDEX(resultados!$A$2:$ZZ$3036, 1490, MATCH($B$2, resultados!$A$1:$ZZ$1, 0))</f>
        <v/>
      </c>
      <c r="C1496">
        <f>INDEX(resultados!$A$2:$ZZ$3036, 1490, MATCH($B$3, resultados!$A$1:$ZZ$1, 0))</f>
        <v/>
      </c>
    </row>
    <row r="1497">
      <c r="A1497">
        <f>INDEX(resultados!$A$2:$ZZ$3036, 1491, MATCH($B$1, resultados!$A$1:$ZZ$1, 0))</f>
        <v/>
      </c>
      <c r="B1497">
        <f>INDEX(resultados!$A$2:$ZZ$3036, 1491, MATCH($B$2, resultados!$A$1:$ZZ$1, 0))</f>
        <v/>
      </c>
      <c r="C1497">
        <f>INDEX(resultados!$A$2:$ZZ$3036, 1491, MATCH($B$3, resultados!$A$1:$ZZ$1, 0))</f>
        <v/>
      </c>
    </row>
    <row r="1498">
      <c r="A1498">
        <f>INDEX(resultados!$A$2:$ZZ$3036, 1492, MATCH($B$1, resultados!$A$1:$ZZ$1, 0))</f>
        <v/>
      </c>
      <c r="B1498">
        <f>INDEX(resultados!$A$2:$ZZ$3036, 1492, MATCH($B$2, resultados!$A$1:$ZZ$1, 0))</f>
        <v/>
      </c>
      <c r="C1498">
        <f>INDEX(resultados!$A$2:$ZZ$3036, 1492, MATCH($B$3, resultados!$A$1:$ZZ$1, 0))</f>
        <v/>
      </c>
    </row>
    <row r="1499">
      <c r="A1499">
        <f>INDEX(resultados!$A$2:$ZZ$3036, 1493, MATCH($B$1, resultados!$A$1:$ZZ$1, 0))</f>
        <v/>
      </c>
      <c r="B1499">
        <f>INDEX(resultados!$A$2:$ZZ$3036, 1493, MATCH($B$2, resultados!$A$1:$ZZ$1, 0))</f>
        <v/>
      </c>
      <c r="C1499">
        <f>INDEX(resultados!$A$2:$ZZ$3036, 1493, MATCH($B$3, resultados!$A$1:$ZZ$1, 0))</f>
        <v/>
      </c>
    </row>
    <row r="1500">
      <c r="A1500">
        <f>INDEX(resultados!$A$2:$ZZ$3036, 1494, MATCH($B$1, resultados!$A$1:$ZZ$1, 0))</f>
        <v/>
      </c>
      <c r="B1500">
        <f>INDEX(resultados!$A$2:$ZZ$3036, 1494, MATCH($B$2, resultados!$A$1:$ZZ$1, 0))</f>
        <v/>
      </c>
      <c r="C1500">
        <f>INDEX(resultados!$A$2:$ZZ$3036, 1494, MATCH($B$3, resultados!$A$1:$ZZ$1, 0))</f>
        <v/>
      </c>
    </row>
    <row r="1501">
      <c r="A1501">
        <f>INDEX(resultados!$A$2:$ZZ$3036, 1495, MATCH($B$1, resultados!$A$1:$ZZ$1, 0))</f>
        <v/>
      </c>
      <c r="B1501">
        <f>INDEX(resultados!$A$2:$ZZ$3036, 1495, MATCH($B$2, resultados!$A$1:$ZZ$1, 0))</f>
        <v/>
      </c>
      <c r="C1501">
        <f>INDEX(resultados!$A$2:$ZZ$3036, 1495, MATCH($B$3, resultados!$A$1:$ZZ$1, 0))</f>
        <v/>
      </c>
    </row>
    <row r="1502">
      <c r="A1502">
        <f>INDEX(resultados!$A$2:$ZZ$3036, 1496, MATCH($B$1, resultados!$A$1:$ZZ$1, 0))</f>
        <v/>
      </c>
      <c r="B1502">
        <f>INDEX(resultados!$A$2:$ZZ$3036, 1496, MATCH($B$2, resultados!$A$1:$ZZ$1, 0))</f>
        <v/>
      </c>
      <c r="C1502">
        <f>INDEX(resultados!$A$2:$ZZ$3036, 1496, MATCH($B$3, resultados!$A$1:$ZZ$1, 0))</f>
        <v/>
      </c>
    </row>
    <row r="1503">
      <c r="A1503">
        <f>INDEX(resultados!$A$2:$ZZ$3036, 1497, MATCH($B$1, resultados!$A$1:$ZZ$1, 0))</f>
        <v/>
      </c>
      <c r="B1503">
        <f>INDEX(resultados!$A$2:$ZZ$3036, 1497, MATCH($B$2, resultados!$A$1:$ZZ$1, 0))</f>
        <v/>
      </c>
      <c r="C1503">
        <f>INDEX(resultados!$A$2:$ZZ$3036, 1497, MATCH($B$3, resultados!$A$1:$ZZ$1, 0))</f>
        <v/>
      </c>
    </row>
    <row r="1504">
      <c r="A1504">
        <f>INDEX(resultados!$A$2:$ZZ$3036, 1498, MATCH($B$1, resultados!$A$1:$ZZ$1, 0))</f>
        <v/>
      </c>
      <c r="B1504">
        <f>INDEX(resultados!$A$2:$ZZ$3036, 1498, MATCH($B$2, resultados!$A$1:$ZZ$1, 0))</f>
        <v/>
      </c>
      <c r="C1504">
        <f>INDEX(resultados!$A$2:$ZZ$3036, 1498, MATCH($B$3, resultados!$A$1:$ZZ$1, 0))</f>
        <v/>
      </c>
    </row>
    <row r="1505">
      <c r="A1505">
        <f>INDEX(resultados!$A$2:$ZZ$3036, 1499, MATCH($B$1, resultados!$A$1:$ZZ$1, 0))</f>
        <v/>
      </c>
      <c r="B1505">
        <f>INDEX(resultados!$A$2:$ZZ$3036, 1499, MATCH($B$2, resultados!$A$1:$ZZ$1, 0))</f>
        <v/>
      </c>
      <c r="C1505">
        <f>INDEX(resultados!$A$2:$ZZ$3036, 1499, MATCH($B$3, resultados!$A$1:$ZZ$1, 0))</f>
        <v/>
      </c>
    </row>
    <row r="1506">
      <c r="A1506">
        <f>INDEX(resultados!$A$2:$ZZ$3036, 1500, MATCH($B$1, resultados!$A$1:$ZZ$1, 0))</f>
        <v/>
      </c>
      <c r="B1506">
        <f>INDEX(resultados!$A$2:$ZZ$3036, 1500, MATCH($B$2, resultados!$A$1:$ZZ$1, 0))</f>
        <v/>
      </c>
      <c r="C1506">
        <f>INDEX(resultados!$A$2:$ZZ$3036, 1500, MATCH($B$3, resultados!$A$1:$ZZ$1, 0))</f>
        <v/>
      </c>
    </row>
    <row r="1507">
      <c r="A1507">
        <f>INDEX(resultados!$A$2:$ZZ$3036, 1501, MATCH($B$1, resultados!$A$1:$ZZ$1, 0))</f>
        <v/>
      </c>
      <c r="B1507">
        <f>INDEX(resultados!$A$2:$ZZ$3036, 1501, MATCH($B$2, resultados!$A$1:$ZZ$1, 0))</f>
        <v/>
      </c>
      <c r="C1507">
        <f>INDEX(resultados!$A$2:$ZZ$3036, 1501, MATCH($B$3, resultados!$A$1:$ZZ$1, 0))</f>
        <v/>
      </c>
    </row>
    <row r="1508">
      <c r="A1508">
        <f>INDEX(resultados!$A$2:$ZZ$3036, 1502, MATCH($B$1, resultados!$A$1:$ZZ$1, 0))</f>
        <v/>
      </c>
      <c r="B1508">
        <f>INDEX(resultados!$A$2:$ZZ$3036, 1502, MATCH($B$2, resultados!$A$1:$ZZ$1, 0))</f>
        <v/>
      </c>
      <c r="C1508">
        <f>INDEX(resultados!$A$2:$ZZ$3036, 1502, MATCH($B$3, resultados!$A$1:$ZZ$1, 0))</f>
        <v/>
      </c>
    </row>
    <row r="1509">
      <c r="A1509">
        <f>INDEX(resultados!$A$2:$ZZ$3036, 1503, MATCH($B$1, resultados!$A$1:$ZZ$1, 0))</f>
        <v/>
      </c>
      <c r="B1509">
        <f>INDEX(resultados!$A$2:$ZZ$3036, 1503, MATCH($B$2, resultados!$A$1:$ZZ$1, 0))</f>
        <v/>
      </c>
      <c r="C1509">
        <f>INDEX(resultados!$A$2:$ZZ$3036, 1503, MATCH($B$3, resultados!$A$1:$ZZ$1, 0))</f>
        <v/>
      </c>
    </row>
    <row r="1510">
      <c r="A1510">
        <f>INDEX(resultados!$A$2:$ZZ$3036, 1504, MATCH($B$1, resultados!$A$1:$ZZ$1, 0))</f>
        <v/>
      </c>
      <c r="B1510">
        <f>INDEX(resultados!$A$2:$ZZ$3036, 1504, MATCH($B$2, resultados!$A$1:$ZZ$1, 0))</f>
        <v/>
      </c>
      <c r="C1510">
        <f>INDEX(resultados!$A$2:$ZZ$3036, 1504, MATCH($B$3, resultados!$A$1:$ZZ$1, 0))</f>
        <v/>
      </c>
    </row>
    <row r="1511">
      <c r="A1511">
        <f>INDEX(resultados!$A$2:$ZZ$3036, 1505, MATCH($B$1, resultados!$A$1:$ZZ$1, 0))</f>
        <v/>
      </c>
      <c r="B1511">
        <f>INDEX(resultados!$A$2:$ZZ$3036, 1505, MATCH($B$2, resultados!$A$1:$ZZ$1, 0))</f>
        <v/>
      </c>
      <c r="C1511">
        <f>INDEX(resultados!$A$2:$ZZ$3036, 1505, MATCH($B$3, resultados!$A$1:$ZZ$1, 0))</f>
        <v/>
      </c>
    </row>
    <row r="1512">
      <c r="A1512">
        <f>INDEX(resultados!$A$2:$ZZ$3036, 1506, MATCH($B$1, resultados!$A$1:$ZZ$1, 0))</f>
        <v/>
      </c>
      <c r="B1512">
        <f>INDEX(resultados!$A$2:$ZZ$3036, 1506, MATCH($B$2, resultados!$A$1:$ZZ$1, 0))</f>
        <v/>
      </c>
      <c r="C1512">
        <f>INDEX(resultados!$A$2:$ZZ$3036, 1506, MATCH($B$3, resultados!$A$1:$ZZ$1, 0))</f>
        <v/>
      </c>
    </row>
    <row r="1513">
      <c r="A1513">
        <f>INDEX(resultados!$A$2:$ZZ$3036, 1507, MATCH($B$1, resultados!$A$1:$ZZ$1, 0))</f>
        <v/>
      </c>
      <c r="B1513">
        <f>INDEX(resultados!$A$2:$ZZ$3036, 1507, MATCH($B$2, resultados!$A$1:$ZZ$1, 0))</f>
        <v/>
      </c>
      <c r="C1513">
        <f>INDEX(resultados!$A$2:$ZZ$3036, 1507, MATCH($B$3, resultados!$A$1:$ZZ$1, 0))</f>
        <v/>
      </c>
    </row>
    <row r="1514">
      <c r="A1514">
        <f>INDEX(resultados!$A$2:$ZZ$3036, 1508, MATCH($B$1, resultados!$A$1:$ZZ$1, 0))</f>
        <v/>
      </c>
      <c r="B1514">
        <f>INDEX(resultados!$A$2:$ZZ$3036, 1508, MATCH($B$2, resultados!$A$1:$ZZ$1, 0))</f>
        <v/>
      </c>
      <c r="C1514">
        <f>INDEX(resultados!$A$2:$ZZ$3036, 1508, MATCH($B$3, resultados!$A$1:$ZZ$1, 0))</f>
        <v/>
      </c>
    </row>
    <row r="1515">
      <c r="A1515">
        <f>INDEX(resultados!$A$2:$ZZ$3036, 1509, MATCH($B$1, resultados!$A$1:$ZZ$1, 0))</f>
        <v/>
      </c>
      <c r="B1515">
        <f>INDEX(resultados!$A$2:$ZZ$3036, 1509, MATCH($B$2, resultados!$A$1:$ZZ$1, 0))</f>
        <v/>
      </c>
      <c r="C1515">
        <f>INDEX(resultados!$A$2:$ZZ$3036, 1509, MATCH($B$3, resultados!$A$1:$ZZ$1, 0))</f>
        <v/>
      </c>
    </row>
    <row r="1516">
      <c r="A1516">
        <f>INDEX(resultados!$A$2:$ZZ$3036, 1510, MATCH($B$1, resultados!$A$1:$ZZ$1, 0))</f>
        <v/>
      </c>
      <c r="B1516">
        <f>INDEX(resultados!$A$2:$ZZ$3036, 1510, MATCH($B$2, resultados!$A$1:$ZZ$1, 0))</f>
        <v/>
      </c>
      <c r="C1516">
        <f>INDEX(resultados!$A$2:$ZZ$3036, 1510, MATCH($B$3, resultados!$A$1:$ZZ$1, 0))</f>
        <v/>
      </c>
    </row>
    <row r="1517">
      <c r="A1517">
        <f>INDEX(resultados!$A$2:$ZZ$3036, 1511, MATCH($B$1, resultados!$A$1:$ZZ$1, 0))</f>
        <v/>
      </c>
      <c r="B1517">
        <f>INDEX(resultados!$A$2:$ZZ$3036, 1511, MATCH($B$2, resultados!$A$1:$ZZ$1, 0))</f>
        <v/>
      </c>
      <c r="C1517">
        <f>INDEX(resultados!$A$2:$ZZ$3036, 1511, MATCH($B$3, resultados!$A$1:$ZZ$1, 0))</f>
        <v/>
      </c>
    </row>
    <row r="1518">
      <c r="A1518">
        <f>INDEX(resultados!$A$2:$ZZ$3036, 1512, MATCH($B$1, resultados!$A$1:$ZZ$1, 0))</f>
        <v/>
      </c>
      <c r="B1518">
        <f>INDEX(resultados!$A$2:$ZZ$3036, 1512, MATCH($B$2, resultados!$A$1:$ZZ$1, 0))</f>
        <v/>
      </c>
      <c r="C1518">
        <f>INDEX(resultados!$A$2:$ZZ$3036, 1512, MATCH($B$3, resultados!$A$1:$ZZ$1, 0))</f>
        <v/>
      </c>
    </row>
    <row r="1519">
      <c r="A1519">
        <f>INDEX(resultados!$A$2:$ZZ$3036, 1513, MATCH($B$1, resultados!$A$1:$ZZ$1, 0))</f>
        <v/>
      </c>
      <c r="B1519">
        <f>INDEX(resultados!$A$2:$ZZ$3036, 1513, MATCH($B$2, resultados!$A$1:$ZZ$1, 0))</f>
        <v/>
      </c>
      <c r="C1519">
        <f>INDEX(resultados!$A$2:$ZZ$3036, 1513, MATCH($B$3, resultados!$A$1:$ZZ$1, 0))</f>
        <v/>
      </c>
    </row>
    <row r="1520">
      <c r="A1520">
        <f>INDEX(resultados!$A$2:$ZZ$3036, 1514, MATCH($B$1, resultados!$A$1:$ZZ$1, 0))</f>
        <v/>
      </c>
      <c r="B1520">
        <f>INDEX(resultados!$A$2:$ZZ$3036, 1514, MATCH($B$2, resultados!$A$1:$ZZ$1, 0))</f>
        <v/>
      </c>
      <c r="C1520">
        <f>INDEX(resultados!$A$2:$ZZ$3036, 1514, MATCH($B$3, resultados!$A$1:$ZZ$1, 0))</f>
        <v/>
      </c>
    </row>
    <row r="1521">
      <c r="A1521">
        <f>INDEX(resultados!$A$2:$ZZ$3036, 1515, MATCH($B$1, resultados!$A$1:$ZZ$1, 0))</f>
        <v/>
      </c>
      <c r="B1521">
        <f>INDEX(resultados!$A$2:$ZZ$3036, 1515, MATCH($B$2, resultados!$A$1:$ZZ$1, 0))</f>
        <v/>
      </c>
      <c r="C1521">
        <f>INDEX(resultados!$A$2:$ZZ$3036, 1515, MATCH($B$3, resultados!$A$1:$ZZ$1, 0))</f>
        <v/>
      </c>
    </row>
    <row r="1522">
      <c r="A1522">
        <f>INDEX(resultados!$A$2:$ZZ$3036, 1516, MATCH($B$1, resultados!$A$1:$ZZ$1, 0))</f>
        <v/>
      </c>
      <c r="B1522">
        <f>INDEX(resultados!$A$2:$ZZ$3036, 1516, MATCH($B$2, resultados!$A$1:$ZZ$1, 0))</f>
        <v/>
      </c>
      <c r="C1522">
        <f>INDEX(resultados!$A$2:$ZZ$3036, 1516, MATCH($B$3, resultados!$A$1:$ZZ$1, 0))</f>
        <v/>
      </c>
    </row>
    <row r="1523">
      <c r="A1523">
        <f>INDEX(resultados!$A$2:$ZZ$3036, 1517, MATCH($B$1, resultados!$A$1:$ZZ$1, 0))</f>
        <v/>
      </c>
      <c r="B1523">
        <f>INDEX(resultados!$A$2:$ZZ$3036, 1517, MATCH($B$2, resultados!$A$1:$ZZ$1, 0))</f>
        <v/>
      </c>
      <c r="C1523">
        <f>INDEX(resultados!$A$2:$ZZ$3036, 1517, MATCH($B$3, resultados!$A$1:$ZZ$1, 0))</f>
        <v/>
      </c>
    </row>
    <row r="1524">
      <c r="A1524">
        <f>INDEX(resultados!$A$2:$ZZ$3036, 1518, MATCH($B$1, resultados!$A$1:$ZZ$1, 0))</f>
        <v/>
      </c>
      <c r="B1524">
        <f>INDEX(resultados!$A$2:$ZZ$3036, 1518, MATCH($B$2, resultados!$A$1:$ZZ$1, 0))</f>
        <v/>
      </c>
      <c r="C1524">
        <f>INDEX(resultados!$A$2:$ZZ$3036, 1518, MATCH($B$3, resultados!$A$1:$ZZ$1, 0))</f>
        <v/>
      </c>
    </row>
    <row r="1525">
      <c r="A1525">
        <f>INDEX(resultados!$A$2:$ZZ$3036, 1519, MATCH($B$1, resultados!$A$1:$ZZ$1, 0))</f>
        <v/>
      </c>
      <c r="B1525">
        <f>INDEX(resultados!$A$2:$ZZ$3036, 1519, MATCH($B$2, resultados!$A$1:$ZZ$1, 0))</f>
        <v/>
      </c>
      <c r="C1525">
        <f>INDEX(resultados!$A$2:$ZZ$3036, 1519, MATCH($B$3, resultados!$A$1:$ZZ$1, 0))</f>
        <v/>
      </c>
    </row>
    <row r="1526">
      <c r="A1526">
        <f>INDEX(resultados!$A$2:$ZZ$3036, 1520, MATCH($B$1, resultados!$A$1:$ZZ$1, 0))</f>
        <v/>
      </c>
      <c r="B1526">
        <f>INDEX(resultados!$A$2:$ZZ$3036, 1520, MATCH($B$2, resultados!$A$1:$ZZ$1, 0))</f>
        <v/>
      </c>
      <c r="C1526">
        <f>INDEX(resultados!$A$2:$ZZ$3036, 1520, MATCH($B$3, resultados!$A$1:$ZZ$1, 0))</f>
        <v/>
      </c>
    </row>
    <row r="1527">
      <c r="A1527">
        <f>INDEX(resultados!$A$2:$ZZ$3036, 1521, MATCH($B$1, resultados!$A$1:$ZZ$1, 0))</f>
        <v/>
      </c>
      <c r="B1527">
        <f>INDEX(resultados!$A$2:$ZZ$3036, 1521, MATCH($B$2, resultados!$A$1:$ZZ$1, 0))</f>
        <v/>
      </c>
      <c r="C1527">
        <f>INDEX(resultados!$A$2:$ZZ$3036, 1521, MATCH($B$3, resultados!$A$1:$ZZ$1, 0))</f>
        <v/>
      </c>
    </row>
    <row r="1528">
      <c r="A1528">
        <f>INDEX(resultados!$A$2:$ZZ$3036, 1522, MATCH($B$1, resultados!$A$1:$ZZ$1, 0))</f>
        <v/>
      </c>
      <c r="B1528">
        <f>INDEX(resultados!$A$2:$ZZ$3036, 1522, MATCH($B$2, resultados!$A$1:$ZZ$1, 0))</f>
        <v/>
      </c>
      <c r="C1528">
        <f>INDEX(resultados!$A$2:$ZZ$3036, 1522, MATCH($B$3, resultados!$A$1:$ZZ$1, 0))</f>
        <v/>
      </c>
    </row>
    <row r="1529">
      <c r="A1529">
        <f>INDEX(resultados!$A$2:$ZZ$3036, 1523, MATCH($B$1, resultados!$A$1:$ZZ$1, 0))</f>
        <v/>
      </c>
      <c r="B1529">
        <f>INDEX(resultados!$A$2:$ZZ$3036, 1523, MATCH($B$2, resultados!$A$1:$ZZ$1, 0))</f>
        <v/>
      </c>
      <c r="C1529">
        <f>INDEX(resultados!$A$2:$ZZ$3036, 1523, MATCH($B$3, resultados!$A$1:$ZZ$1, 0))</f>
        <v/>
      </c>
    </row>
    <row r="1530">
      <c r="A1530">
        <f>INDEX(resultados!$A$2:$ZZ$3036, 1524, MATCH($B$1, resultados!$A$1:$ZZ$1, 0))</f>
        <v/>
      </c>
      <c r="B1530">
        <f>INDEX(resultados!$A$2:$ZZ$3036, 1524, MATCH($B$2, resultados!$A$1:$ZZ$1, 0))</f>
        <v/>
      </c>
      <c r="C1530">
        <f>INDEX(resultados!$A$2:$ZZ$3036, 1524, MATCH($B$3, resultados!$A$1:$ZZ$1, 0))</f>
        <v/>
      </c>
    </row>
    <row r="1531">
      <c r="A1531">
        <f>INDEX(resultados!$A$2:$ZZ$3036, 1525, MATCH($B$1, resultados!$A$1:$ZZ$1, 0))</f>
        <v/>
      </c>
      <c r="B1531">
        <f>INDEX(resultados!$A$2:$ZZ$3036, 1525, MATCH($B$2, resultados!$A$1:$ZZ$1, 0))</f>
        <v/>
      </c>
      <c r="C1531">
        <f>INDEX(resultados!$A$2:$ZZ$3036, 1525, MATCH($B$3, resultados!$A$1:$ZZ$1, 0))</f>
        <v/>
      </c>
    </row>
    <row r="1532">
      <c r="A1532">
        <f>INDEX(resultados!$A$2:$ZZ$3036, 1526, MATCH($B$1, resultados!$A$1:$ZZ$1, 0))</f>
        <v/>
      </c>
      <c r="B1532">
        <f>INDEX(resultados!$A$2:$ZZ$3036, 1526, MATCH($B$2, resultados!$A$1:$ZZ$1, 0))</f>
        <v/>
      </c>
      <c r="C1532">
        <f>INDEX(resultados!$A$2:$ZZ$3036, 1526, MATCH($B$3, resultados!$A$1:$ZZ$1, 0))</f>
        <v/>
      </c>
    </row>
    <row r="1533">
      <c r="A1533">
        <f>INDEX(resultados!$A$2:$ZZ$3036, 1527, MATCH($B$1, resultados!$A$1:$ZZ$1, 0))</f>
        <v/>
      </c>
      <c r="B1533">
        <f>INDEX(resultados!$A$2:$ZZ$3036, 1527, MATCH($B$2, resultados!$A$1:$ZZ$1, 0))</f>
        <v/>
      </c>
      <c r="C1533">
        <f>INDEX(resultados!$A$2:$ZZ$3036, 1527, MATCH($B$3, resultados!$A$1:$ZZ$1, 0))</f>
        <v/>
      </c>
    </row>
    <row r="1534">
      <c r="A1534">
        <f>INDEX(resultados!$A$2:$ZZ$3036, 1528, MATCH($B$1, resultados!$A$1:$ZZ$1, 0))</f>
        <v/>
      </c>
      <c r="B1534">
        <f>INDEX(resultados!$A$2:$ZZ$3036, 1528, MATCH($B$2, resultados!$A$1:$ZZ$1, 0))</f>
        <v/>
      </c>
      <c r="C1534">
        <f>INDEX(resultados!$A$2:$ZZ$3036, 1528, MATCH($B$3, resultados!$A$1:$ZZ$1, 0))</f>
        <v/>
      </c>
    </row>
    <row r="1535">
      <c r="A1535">
        <f>INDEX(resultados!$A$2:$ZZ$3036, 1529, MATCH($B$1, resultados!$A$1:$ZZ$1, 0))</f>
        <v/>
      </c>
      <c r="B1535">
        <f>INDEX(resultados!$A$2:$ZZ$3036, 1529, MATCH($B$2, resultados!$A$1:$ZZ$1, 0))</f>
        <v/>
      </c>
      <c r="C1535">
        <f>INDEX(resultados!$A$2:$ZZ$3036, 1529, MATCH($B$3, resultados!$A$1:$ZZ$1, 0))</f>
        <v/>
      </c>
    </row>
    <row r="1536">
      <c r="A1536">
        <f>INDEX(resultados!$A$2:$ZZ$3036, 1530, MATCH($B$1, resultados!$A$1:$ZZ$1, 0))</f>
        <v/>
      </c>
      <c r="B1536">
        <f>INDEX(resultados!$A$2:$ZZ$3036, 1530, MATCH($B$2, resultados!$A$1:$ZZ$1, 0))</f>
        <v/>
      </c>
      <c r="C1536">
        <f>INDEX(resultados!$A$2:$ZZ$3036, 1530, MATCH($B$3, resultados!$A$1:$ZZ$1, 0))</f>
        <v/>
      </c>
    </row>
    <row r="1537">
      <c r="A1537">
        <f>INDEX(resultados!$A$2:$ZZ$3036, 1531, MATCH($B$1, resultados!$A$1:$ZZ$1, 0))</f>
        <v/>
      </c>
      <c r="B1537">
        <f>INDEX(resultados!$A$2:$ZZ$3036, 1531, MATCH($B$2, resultados!$A$1:$ZZ$1, 0))</f>
        <v/>
      </c>
      <c r="C1537">
        <f>INDEX(resultados!$A$2:$ZZ$3036, 1531, MATCH($B$3, resultados!$A$1:$ZZ$1, 0))</f>
        <v/>
      </c>
    </row>
    <row r="1538">
      <c r="A1538">
        <f>INDEX(resultados!$A$2:$ZZ$3036, 1532, MATCH($B$1, resultados!$A$1:$ZZ$1, 0))</f>
        <v/>
      </c>
      <c r="B1538">
        <f>INDEX(resultados!$A$2:$ZZ$3036, 1532, MATCH($B$2, resultados!$A$1:$ZZ$1, 0))</f>
        <v/>
      </c>
      <c r="C1538">
        <f>INDEX(resultados!$A$2:$ZZ$3036, 1532, MATCH($B$3, resultados!$A$1:$ZZ$1, 0))</f>
        <v/>
      </c>
    </row>
    <row r="1539">
      <c r="A1539">
        <f>INDEX(resultados!$A$2:$ZZ$3036, 1533, MATCH($B$1, resultados!$A$1:$ZZ$1, 0))</f>
        <v/>
      </c>
      <c r="B1539">
        <f>INDEX(resultados!$A$2:$ZZ$3036, 1533, MATCH($B$2, resultados!$A$1:$ZZ$1, 0))</f>
        <v/>
      </c>
      <c r="C1539">
        <f>INDEX(resultados!$A$2:$ZZ$3036, 1533, MATCH($B$3, resultados!$A$1:$ZZ$1, 0))</f>
        <v/>
      </c>
    </row>
    <row r="1540">
      <c r="A1540">
        <f>INDEX(resultados!$A$2:$ZZ$3036, 1534, MATCH($B$1, resultados!$A$1:$ZZ$1, 0))</f>
        <v/>
      </c>
      <c r="B1540">
        <f>INDEX(resultados!$A$2:$ZZ$3036, 1534, MATCH($B$2, resultados!$A$1:$ZZ$1, 0))</f>
        <v/>
      </c>
      <c r="C1540">
        <f>INDEX(resultados!$A$2:$ZZ$3036, 1534, MATCH($B$3, resultados!$A$1:$ZZ$1, 0))</f>
        <v/>
      </c>
    </row>
    <row r="1541">
      <c r="A1541">
        <f>INDEX(resultados!$A$2:$ZZ$3036, 1535, MATCH($B$1, resultados!$A$1:$ZZ$1, 0))</f>
        <v/>
      </c>
      <c r="B1541">
        <f>INDEX(resultados!$A$2:$ZZ$3036, 1535, MATCH($B$2, resultados!$A$1:$ZZ$1, 0))</f>
        <v/>
      </c>
      <c r="C1541">
        <f>INDEX(resultados!$A$2:$ZZ$3036, 1535, MATCH($B$3, resultados!$A$1:$ZZ$1, 0))</f>
        <v/>
      </c>
    </row>
    <row r="1542">
      <c r="A1542">
        <f>INDEX(resultados!$A$2:$ZZ$3036, 1536, MATCH($B$1, resultados!$A$1:$ZZ$1, 0))</f>
        <v/>
      </c>
      <c r="B1542">
        <f>INDEX(resultados!$A$2:$ZZ$3036, 1536, MATCH($B$2, resultados!$A$1:$ZZ$1, 0))</f>
        <v/>
      </c>
      <c r="C1542">
        <f>INDEX(resultados!$A$2:$ZZ$3036, 1536, MATCH($B$3, resultados!$A$1:$ZZ$1, 0))</f>
        <v/>
      </c>
    </row>
    <row r="1543">
      <c r="A1543">
        <f>INDEX(resultados!$A$2:$ZZ$3036, 1537, MATCH($B$1, resultados!$A$1:$ZZ$1, 0))</f>
        <v/>
      </c>
      <c r="B1543">
        <f>INDEX(resultados!$A$2:$ZZ$3036, 1537, MATCH($B$2, resultados!$A$1:$ZZ$1, 0))</f>
        <v/>
      </c>
      <c r="C1543">
        <f>INDEX(resultados!$A$2:$ZZ$3036, 1537, MATCH($B$3, resultados!$A$1:$ZZ$1, 0))</f>
        <v/>
      </c>
    </row>
    <row r="1544">
      <c r="A1544">
        <f>INDEX(resultados!$A$2:$ZZ$3036, 1538, MATCH($B$1, resultados!$A$1:$ZZ$1, 0))</f>
        <v/>
      </c>
      <c r="B1544">
        <f>INDEX(resultados!$A$2:$ZZ$3036, 1538, MATCH($B$2, resultados!$A$1:$ZZ$1, 0))</f>
        <v/>
      </c>
      <c r="C1544">
        <f>INDEX(resultados!$A$2:$ZZ$3036, 1538, MATCH($B$3, resultados!$A$1:$ZZ$1, 0))</f>
        <v/>
      </c>
    </row>
    <row r="1545">
      <c r="A1545">
        <f>INDEX(resultados!$A$2:$ZZ$3036, 1539, MATCH($B$1, resultados!$A$1:$ZZ$1, 0))</f>
        <v/>
      </c>
      <c r="B1545">
        <f>INDEX(resultados!$A$2:$ZZ$3036, 1539, MATCH($B$2, resultados!$A$1:$ZZ$1, 0))</f>
        <v/>
      </c>
      <c r="C1545">
        <f>INDEX(resultados!$A$2:$ZZ$3036, 1539, MATCH($B$3, resultados!$A$1:$ZZ$1, 0))</f>
        <v/>
      </c>
    </row>
    <row r="1546">
      <c r="A1546">
        <f>INDEX(resultados!$A$2:$ZZ$3036, 1540, MATCH($B$1, resultados!$A$1:$ZZ$1, 0))</f>
        <v/>
      </c>
      <c r="B1546">
        <f>INDEX(resultados!$A$2:$ZZ$3036, 1540, MATCH($B$2, resultados!$A$1:$ZZ$1, 0))</f>
        <v/>
      </c>
      <c r="C1546">
        <f>INDEX(resultados!$A$2:$ZZ$3036, 1540, MATCH($B$3, resultados!$A$1:$ZZ$1, 0))</f>
        <v/>
      </c>
    </row>
    <row r="1547">
      <c r="A1547">
        <f>INDEX(resultados!$A$2:$ZZ$3036, 1541, MATCH($B$1, resultados!$A$1:$ZZ$1, 0))</f>
        <v/>
      </c>
      <c r="B1547">
        <f>INDEX(resultados!$A$2:$ZZ$3036, 1541, MATCH($B$2, resultados!$A$1:$ZZ$1, 0))</f>
        <v/>
      </c>
      <c r="C1547">
        <f>INDEX(resultados!$A$2:$ZZ$3036, 1541, MATCH($B$3, resultados!$A$1:$ZZ$1, 0))</f>
        <v/>
      </c>
    </row>
    <row r="1548">
      <c r="A1548">
        <f>INDEX(resultados!$A$2:$ZZ$3036, 1542, MATCH($B$1, resultados!$A$1:$ZZ$1, 0))</f>
        <v/>
      </c>
      <c r="B1548">
        <f>INDEX(resultados!$A$2:$ZZ$3036, 1542, MATCH($B$2, resultados!$A$1:$ZZ$1, 0))</f>
        <v/>
      </c>
      <c r="C1548">
        <f>INDEX(resultados!$A$2:$ZZ$3036, 1542, MATCH($B$3, resultados!$A$1:$ZZ$1, 0))</f>
        <v/>
      </c>
    </row>
    <row r="1549">
      <c r="A1549">
        <f>INDEX(resultados!$A$2:$ZZ$3036, 1543, MATCH($B$1, resultados!$A$1:$ZZ$1, 0))</f>
        <v/>
      </c>
      <c r="B1549">
        <f>INDEX(resultados!$A$2:$ZZ$3036, 1543, MATCH($B$2, resultados!$A$1:$ZZ$1, 0))</f>
        <v/>
      </c>
      <c r="C1549">
        <f>INDEX(resultados!$A$2:$ZZ$3036, 1543, MATCH($B$3, resultados!$A$1:$ZZ$1, 0))</f>
        <v/>
      </c>
    </row>
    <row r="1550">
      <c r="A1550">
        <f>INDEX(resultados!$A$2:$ZZ$3036, 1544, MATCH($B$1, resultados!$A$1:$ZZ$1, 0))</f>
        <v/>
      </c>
      <c r="B1550">
        <f>INDEX(resultados!$A$2:$ZZ$3036, 1544, MATCH($B$2, resultados!$A$1:$ZZ$1, 0))</f>
        <v/>
      </c>
      <c r="C1550">
        <f>INDEX(resultados!$A$2:$ZZ$3036, 1544, MATCH($B$3, resultados!$A$1:$ZZ$1, 0))</f>
        <v/>
      </c>
    </row>
    <row r="1551">
      <c r="A1551">
        <f>INDEX(resultados!$A$2:$ZZ$3036, 1545, MATCH($B$1, resultados!$A$1:$ZZ$1, 0))</f>
        <v/>
      </c>
      <c r="B1551">
        <f>INDEX(resultados!$A$2:$ZZ$3036, 1545, MATCH($B$2, resultados!$A$1:$ZZ$1, 0))</f>
        <v/>
      </c>
      <c r="C1551">
        <f>INDEX(resultados!$A$2:$ZZ$3036, 1545, MATCH($B$3, resultados!$A$1:$ZZ$1, 0))</f>
        <v/>
      </c>
    </row>
    <row r="1552">
      <c r="A1552">
        <f>INDEX(resultados!$A$2:$ZZ$3036, 1546, MATCH($B$1, resultados!$A$1:$ZZ$1, 0))</f>
        <v/>
      </c>
      <c r="B1552">
        <f>INDEX(resultados!$A$2:$ZZ$3036, 1546, MATCH($B$2, resultados!$A$1:$ZZ$1, 0))</f>
        <v/>
      </c>
      <c r="C1552">
        <f>INDEX(resultados!$A$2:$ZZ$3036, 1546, MATCH($B$3, resultados!$A$1:$ZZ$1, 0))</f>
        <v/>
      </c>
    </row>
    <row r="1553">
      <c r="A1553">
        <f>INDEX(resultados!$A$2:$ZZ$3036, 1547, MATCH($B$1, resultados!$A$1:$ZZ$1, 0))</f>
        <v/>
      </c>
      <c r="B1553">
        <f>INDEX(resultados!$A$2:$ZZ$3036, 1547, MATCH($B$2, resultados!$A$1:$ZZ$1, 0))</f>
        <v/>
      </c>
      <c r="C1553">
        <f>INDEX(resultados!$A$2:$ZZ$3036, 1547, MATCH($B$3, resultados!$A$1:$ZZ$1, 0))</f>
        <v/>
      </c>
    </row>
    <row r="1554">
      <c r="A1554">
        <f>INDEX(resultados!$A$2:$ZZ$3036, 1548, MATCH($B$1, resultados!$A$1:$ZZ$1, 0))</f>
        <v/>
      </c>
      <c r="B1554">
        <f>INDEX(resultados!$A$2:$ZZ$3036, 1548, MATCH($B$2, resultados!$A$1:$ZZ$1, 0))</f>
        <v/>
      </c>
      <c r="C1554">
        <f>INDEX(resultados!$A$2:$ZZ$3036, 1548, MATCH($B$3, resultados!$A$1:$ZZ$1, 0))</f>
        <v/>
      </c>
    </row>
    <row r="1555">
      <c r="A1555">
        <f>INDEX(resultados!$A$2:$ZZ$3036, 1549, MATCH($B$1, resultados!$A$1:$ZZ$1, 0))</f>
        <v/>
      </c>
      <c r="B1555">
        <f>INDEX(resultados!$A$2:$ZZ$3036, 1549, MATCH($B$2, resultados!$A$1:$ZZ$1, 0))</f>
        <v/>
      </c>
      <c r="C1555">
        <f>INDEX(resultados!$A$2:$ZZ$3036, 1549, MATCH($B$3, resultados!$A$1:$ZZ$1, 0))</f>
        <v/>
      </c>
    </row>
    <row r="1556">
      <c r="A1556">
        <f>INDEX(resultados!$A$2:$ZZ$3036, 1550, MATCH($B$1, resultados!$A$1:$ZZ$1, 0))</f>
        <v/>
      </c>
      <c r="B1556">
        <f>INDEX(resultados!$A$2:$ZZ$3036, 1550, MATCH($B$2, resultados!$A$1:$ZZ$1, 0))</f>
        <v/>
      </c>
      <c r="C1556">
        <f>INDEX(resultados!$A$2:$ZZ$3036, 1550, MATCH($B$3, resultados!$A$1:$ZZ$1, 0))</f>
        <v/>
      </c>
    </row>
    <row r="1557">
      <c r="A1557">
        <f>INDEX(resultados!$A$2:$ZZ$3036, 1551, MATCH($B$1, resultados!$A$1:$ZZ$1, 0))</f>
        <v/>
      </c>
      <c r="B1557">
        <f>INDEX(resultados!$A$2:$ZZ$3036, 1551, MATCH($B$2, resultados!$A$1:$ZZ$1, 0))</f>
        <v/>
      </c>
      <c r="C1557">
        <f>INDEX(resultados!$A$2:$ZZ$3036, 1551, MATCH($B$3, resultados!$A$1:$ZZ$1, 0))</f>
        <v/>
      </c>
    </row>
    <row r="1558">
      <c r="A1558">
        <f>INDEX(resultados!$A$2:$ZZ$3036, 1552, MATCH($B$1, resultados!$A$1:$ZZ$1, 0))</f>
        <v/>
      </c>
      <c r="B1558">
        <f>INDEX(resultados!$A$2:$ZZ$3036, 1552, MATCH($B$2, resultados!$A$1:$ZZ$1, 0))</f>
        <v/>
      </c>
      <c r="C1558">
        <f>INDEX(resultados!$A$2:$ZZ$3036, 1552, MATCH($B$3, resultados!$A$1:$ZZ$1, 0))</f>
        <v/>
      </c>
    </row>
    <row r="1559">
      <c r="A1559">
        <f>INDEX(resultados!$A$2:$ZZ$3036, 1553, MATCH($B$1, resultados!$A$1:$ZZ$1, 0))</f>
        <v/>
      </c>
      <c r="B1559">
        <f>INDEX(resultados!$A$2:$ZZ$3036, 1553, MATCH($B$2, resultados!$A$1:$ZZ$1, 0))</f>
        <v/>
      </c>
      <c r="C1559">
        <f>INDEX(resultados!$A$2:$ZZ$3036, 1553, MATCH($B$3, resultados!$A$1:$ZZ$1, 0))</f>
        <v/>
      </c>
    </row>
    <row r="1560">
      <c r="A1560">
        <f>INDEX(resultados!$A$2:$ZZ$3036, 1554, MATCH($B$1, resultados!$A$1:$ZZ$1, 0))</f>
        <v/>
      </c>
      <c r="B1560">
        <f>INDEX(resultados!$A$2:$ZZ$3036, 1554, MATCH($B$2, resultados!$A$1:$ZZ$1, 0))</f>
        <v/>
      </c>
      <c r="C1560">
        <f>INDEX(resultados!$A$2:$ZZ$3036, 1554, MATCH($B$3, resultados!$A$1:$ZZ$1, 0))</f>
        <v/>
      </c>
    </row>
    <row r="1561">
      <c r="A1561">
        <f>INDEX(resultados!$A$2:$ZZ$3036, 1555, MATCH($B$1, resultados!$A$1:$ZZ$1, 0))</f>
        <v/>
      </c>
      <c r="B1561">
        <f>INDEX(resultados!$A$2:$ZZ$3036, 1555, MATCH($B$2, resultados!$A$1:$ZZ$1, 0))</f>
        <v/>
      </c>
      <c r="C1561">
        <f>INDEX(resultados!$A$2:$ZZ$3036, 1555, MATCH($B$3, resultados!$A$1:$ZZ$1, 0))</f>
        <v/>
      </c>
    </row>
    <row r="1562">
      <c r="A1562">
        <f>INDEX(resultados!$A$2:$ZZ$3036, 1556, MATCH($B$1, resultados!$A$1:$ZZ$1, 0))</f>
        <v/>
      </c>
      <c r="B1562">
        <f>INDEX(resultados!$A$2:$ZZ$3036, 1556, MATCH($B$2, resultados!$A$1:$ZZ$1, 0))</f>
        <v/>
      </c>
      <c r="C1562">
        <f>INDEX(resultados!$A$2:$ZZ$3036, 1556, MATCH($B$3, resultados!$A$1:$ZZ$1, 0))</f>
        <v/>
      </c>
    </row>
    <row r="1563">
      <c r="A1563">
        <f>INDEX(resultados!$A$2:$ZZ$3036, 1557, MATCH($B$1, resultados!$A$1:$ZZ$1, 0))</f>
        <v/>
      </c>
      <c r="B1563">
        <f>INDEX(resultados!$A$2:$ZZ$3036, 1557, MATCH($B$2, resultados!$A$1:$ZZ$1, 0))</f>
        <v/>
      </c>
      <c r="C1563">
        <f>INDEX(resultados!$A$2:$ZZ$3036, 1557, MATCH($B$3, resultados!$A$1:$ZZ$1, 0))</f>
        <v/>
      </c>
    </row>
    <row r="1564">
      <c r="A1564">
        <f>INDEX(resultados!$A$2:$ZZ$3036, 1558, MATCH($B$1, resultados!$A$1:$ZZ$1, 0))</f>
        <v/>
      </c>
      <c r="B1564">
        <f>INDEX(resultados!$A$2:$ZZ$3036, 1558, MATCH($B$2, resultados!$A$1:$ZZ$1, 0))</f>
        <v/>
      </c>
      <c r="C1564">
        <f>INDEX(resultados!$A$2:$ZZ$3036, 1558, MATCH($B$3, resultados!$A$1:$ZZ$1, 0))</f>
        <v/>
      </c>
    </row>
    <row r="1565">
      <c r="A1565">
        <f>INDEX(resultados!$A$2:$ZZ$3036, 1559, MATCH($B$1, resultados!$A$1:$ZZ$1, 0))</f>
        <v/>
      </c>
      <c r="B1565">
        <f>INDEX(resultados!$A$2:$ZZ$3036, 1559, MATCH($B$2, resultados!$A$1:$ZZ$1, 0))</f>
        <v/>
      </c>
      <c r="C1565">
        <f>INDEX(resultados!$A$2:$ZZ$3036, 1559, MATCH($B$3, resultados!$A$1:$ZZ$1, 0))</f>
        <v/>
      </c>
    </row>
    <row r="1566">
      <c r="A1566">
        <f>INDEX(resultados!$A$2:$ZZ$3036, 1560, MATCH($B$1, resultados!$A$1:$ZZ$1, 0))</f>
        <v/>
      </c>
      <c r="B1566">
        <f>INDEX(resultados!$A$2:$ZZ$3036, 1560, MATCH($B$2, resultados!$A$1:$ZZ$1, 0))</f>
        <v/>
      </c>
      <c r="C1566">
        <f>INDEX(resultados!$A$2:$ZZ$3036, 1560, MATCH($B$3, resultados!$A$1:$ZZ$1, 0))</f>
        <v/>
      </c>
    </row>
    <row r="1567">
      <c r="A1567">
        <f>INDEX(resultados!$A$2:$ZZ$3036, 1561, MATCH($B$1, resultados!$A$1:$ZZ$1, 0))</f>
        <v/>
      </c>
      <c r="B1567">
        <f>INDEX(resultados!$A$2:$ZZ$3036, 1561, MATCH($B$2, resultados!$A$1:$ZZ$1, 0))</f>
        <v/>
      </c>
      <c r="C1567">
        <f>INDEX(resultados!$A$2:$ZZ$3036, 1561, MATCH($B$3, resultados!$A$1:$ZZ$1, 0))</f>
        <v/>
      </c>
    </row>
    <row r="1568">
      <c r="A1568">
        <f>INDEX(resultados!$A$2:$ZZ$3036, 1562, MATCH($B$1, resultados!$A$1:$ZZ$1, 0))</f>
        <v/>
      </c>
      <c r="B1568">
        <f>INDEX(resultados!$A$2:$ZZ$3036, 1562, MATCH($B$2, resultados!$A$1:$ZZ$1, 0))</f>
        <v/>
      </c>
      <c r="C1568">
        <f>INDEX(resultados!$A$2:$ZZ$3036, 1562, MATCH($B$3, resultados!$A$1:$ZZ$1, 0))</f>
        <v/>
      </c>
    </row>
    <row r="1569">
      <c r="A1569">
        <f>INDEX(resultados!$A$2:$ZZ$3036, 1563, MATCH($B$1, resultados!$A$1:$ZZ$1, 0))</f>
        <v/>
      </c>
      <c r="B1569">
        <f>INDEX(resultados!$A$2:$ZZ$3036, 1563, MATCH($B$2, resultados!$A$1:$ZZ$1, 0))</f>
        <v/>
      </c>
      <c r="C1569">
        <f>INDEX(resultados!$A$2:$ZZ$3036, 1563, MATCH($B$3, resultados!$A$1:$ZZ$1, 0))</f>
        <v/>
      </c>
    </row>
    <row r="1570">
      <c r="A1570">
        <f>INDEX(resultados!$A$2:$ZZ$3036, 1564, MATCH($B$1, resultados!$A$1:$ZZ$1, 0))</f>
        <v/>
      </c>
      <c r="B1570">
        <f>INDEX(resultados!$A$2:$ZZ$3036, 1564, MATCH($B$2, resultados!$A$1:$ZZ$1, 0))</f>
        <v/>
      </c>
      <c r="C1570">
        <f>INDEX(resultados!$A$2:$ZZ$3036, 1564, MATCH($B$3, resultados!$A$1:$ZZ$1, 0))</f>
        <v/>
      </c>
    </row>
    <row r="1571">
      <c r="A1571">
        <f>INDEX(resultados!$A$2:$ZZ$3036, 1565, MATCH($B$1, resultados!$A$1:$ZZ$1, 0))</f>
        <v/>
      </c>
      <c r="B1571">
        <f>INDEX(resultados!$A$2:$ZZ$3036, 1565, MATCH($B$2, resultados!$A$1:$ZZ$1, 0))</f>
        <v/>
      </c>
      <c r="C1571">
        <f>INDEX(resultados!$A$2:$ZZ$3036, 1565, MATCH($B$3, resultados!$A$1:$ZZ$1, 0))</f>
        <v/>
      </c>
    </row>
    <row r="1572">
      <c r="A1572">
        <f>INDEX(resultados!$A$2:$ZZ$3036, 1566, MATCH($B$1, resultados!$A$1:$ZZ$1, 0))</f>
        <v/>
      </c>
      <c r="B1572">
        <f>INDEX(resultados!$A$2:$ZZ$3036, 1566, MATCH($B$2, resultados!$A$1:$ZZ$1, 0))</f>
        <v/>
      </c>
      <c r="C1572">
        <f>INDEX(resultados!$A$2:$ZZ$3036, 1566, MATCH($B$3, resultados!$A$1:$ZZ$1, 0))</f>
        <v/>
      </c>
    </row>
    <row r="1573">
      <c r="A1573">
        <f>INDEX(resultados!$A$2:$ZZ$3036, 1567, MATCH($B$1, resultados!$A$1:$ZZ$1, 0))</f>
        <v/>
      </c>
      <c r="B1573">
        <f>INDEX(resultados!$A$2:$ZZ$3036, 1567, MATCH($B$2, resultados!$A$1:$ZZ$1, 0))</f>
        <v/>
      </c>
      <c r="C1573">
        <f>INDEX(resultados!$A$2:$ZZ$3036, 1567, MATCH($B$3, resultados!$A$1:$ZZ$1, 0))</f>
        <v/>
      </c>
    </row>
    <row r="1574">
      <c r="A1574">
        <f>INDEX(resultados!$A$2:$ZZ$3036, 1568, MATCH($B$1, resultados!$A$1:$ZZ$1, 0))</f>
        <v/>
      </c>
      <c r="B1574">
        <f>INDEX(resultados!$A$2:$ZZ$3036, 1568, MATCH($B$2, resultados!$A$1:$ZZ$1, 0))</f>
        <v/>
      </c>
      <c r="C1574">
        <f>INDEX(resultados!$A$2:$ZZ$3036, 1568, MATCH($B$3, resultados!$A$1:$ZZ$1, 0))</f>
        <v/>
      </c>
    </row>
    <row r="1575">
      <c r="A1575">
        <f>INDEX(resultados!$A$2:$ZZ$3036, 1569, MATCH($B$1, resultados!$A$1:$ZZ$1, 0))</f>
        <v/>
      </c>
      <c r="B1575">
        <f>INDEX(resultados!$A$2:$ZZ$3036, 1569, MATCH($B$2, resultados!$A$1:$ZZ$1, 0))</f>
        <v/>
      </c>
      <c r="C1575">
        <f>INDEX(resultados!$A$2:$ZZ$3036, 1569, MATCH($B$3, resultados!$A$1:$ZZ$1, 0))</f>
        <v/>
      </c>
    </row>
    <row r="1576">
      <c r="A1576">
        <f>INDEX(resultados!$A$2:$ZZ$3036, 1570, MATCH($B$1, resultados!$A$1:$ZZ$1, 0))</f>
        <v/>
      </c>
      <c r="B1576">
        <f>INDEX(resultados!$A$2:$ZZ$3036, 1570, MATCH($B$2, resultados!$A$1:$ZZ$1, 0))</f>
        <v/>
      </c>
      <c r="C1576">
        <f>INDEX(resultados!$A$2:$ZZ$3036, 1570, MATCH($B$3, resultados!$A$1:$ZZ$1, 0))</f>
        <v/>
      </c>
    </row>
    <row r="1577">
      <c r="A1577">
        <f>INDEX(resultados!$A$2:$ZZ$3036, 1571, MATCH($B$1, resultados!$A$1:$ZZ$1, 0))</f>
        <v/>
      </c>
      <c r="B1577">
        <f>INDEX(resultados!$A$2:$ZZ$3036, 1571, MATCH($B$2, resultados!$A$1:$ZZ$1, 0))</f>
        <v/>
      </c>
      <c r="C1577">
        <f>INDEX(resultados!$A$2:$ZZ$3036, 1571, MATCH($B$3, resultados!$A$1:$ZZ$1, 0))</f>
        <v/>
      </c>
    </row>
    <row r="1578">
      <c r="A1578">
        <f>INDEX(resultados!$A$2:$ZZ$3036, 1572, MATCH($B$1, resultados!$A$1:$ZZ$1, 0))</f>
        <v/>
      </c>
      <c r="B1578">
        <f>INDEX(resultados!$A$2:$ZZ$3036, 1572, MATCH($B$2, resultados!$A$1:$ZZ$1, 0))</f>
        <v/>
      </c>
      <c r="C1578">
        <f>INDEX(resultados!$A$2:$ZZ$3036, 1572, MATCH($B$3, resultados!$A$1:$ZZ$1, 0))</f>
        <v/>
      </c>
    </row>
    <row r="1579">
      <c r="A1579">
        <f>INDEX(resultados!$A$2:$ZZ$3036, 1573, MATCH($B$1, resultados!$A$1:$ZZ$1, 0))</f>
        <v/>
      </c>
      <c r="B1579">
        <f>INDEX(resultados!$A$2:$ZZ$3036, 1573, MATCH($B$2, resultados!$A$1:$ZZ$1, 0))</f>
        <v/>
      </c>
      <c r="C1579">
        <f>INDEX(resultados!$A$2:$ZZ$3036, 1573, MATCH($B$3, resultados!$A$1:$ZZ$1, 0))</f>
        <v/>
      </c>
    </row>
    <row r="1580">
      <c r="A1580">
        <f>INDEX(resultados!$A$2:$ZZ$3036, 1574, MATCH($B$1, resultados!$A$1:$ZZ$1, 0))</f>
        <v/>
      </c>
      <c r="B1580">
        <f>INDEX(resultados!$A$2:$ZZ$3036, 1574, MATCH($B$2, resultados!$A$1:$ZZ$1, 0))</f>
        <v/>
      </c>
      <c r="C1580">
        <f>INDEX(resultados!$A$2:$ZZ$3036, 1574, MATCH($B$3, resultados!$A$1:$ZZ$1, 0))</f>
        <v/>
      </c>
    </row>
    <row r="1581">
      <c r="A1581">
        <f>INDEX(resultados!$A$2:$ZZ$3036, 1575, MATCH($B$1, resultados!$A$1:$ZZ$1, 0))</f>
        <v/>
      </c>
      <c r="B1581">
        <f>INDEX(resultados!$A$2:$ZZ$3036, 1575, MATCH($B$2, resultados!$A$1:$ZZ$1, 0))</f>
        <v/>
      </c>
      <c r="C1581">
        <f>INDEX(resultados!$A$2:$ZZ$3036, 1575, MATCH($B$3, resultados!$A$1:$ZZ$1, 0))</f>
        <v/>
      </c>
    </row>
    <row r="1582">
      <c r="A1582">
        <f>INDEX(resultados!$A$2:$ZZ$3036, 1576, MATCH($B$1, resultados!$A$1:$ZZ$1, 0))</f>
        <v/>
      </c>
      <c r="B1582">
        <f>INDEX(resultados!$A$2:$ZZ$3036, 1576, MATCH($B$2, resultados!$A$1:$ZZ$1, 0))</f>
        <v/>
      </c>
      <c r="C1582">
        <f>INDEX(resultados!$A$2:$ZZ$3036, 1576, MATCH($B$3, resultados!$A$1:$ZZ$1, 0))</f>
        <v/>
      </c>
    </row>
    <row r="1583">
      <c r="A1583">
        <f>INDEX(resultados!$A$2:$ZZ$3036, 1577, MATCH($B$1, resultados!$A$1:$ZZ$1, 0))</f>
        <v/>
      </c>
      <c r="B1583">
        <f>INDEX(resultados!$A$2:$ZZ$3036, 1577, MATCH($B$2, resultados!$A$1:$ZZ$1, 0))</f>
        <v/>
      </c>
      <c r="C1583">
        <f>INDEX(resultados!$A$2:$ZZ$3036, 1577, MATCH($B$3, resultados!$A$1:$ZZ$1, 0))</f>
        <v/>
      </c>
    </row>
    <row r="1584">
      <c r="A1584">
        <f>INDEX(resultados!$A$2:$ZZ$3036, 1578, MATCH($B$1, resultados!$A$1:$ZZ$1, 0))</f>
        <v/>
      </c>
      <c r="B1584">
        <f>INDEX(resultados!$A$2:$ZZ$3036, 1578, MATCH($B$2, resultados!$A$1:$ZZ$1, 0))</f>
        <v/>
      </c>
      <c r="C1584">
        <f>INDEX(resultados!$A$2:$ZZ$3036, 1578, MATCH($B$3, resultados!$A$1:$ZZ$1, 0))</f>
        <v/>
      </c>
    </row>
    <row r="1585">
      <c r="A1585">
        <f>INDEX(resultados!$A$2:$ZZ$3036, 1579, MATCH($B$1, resultados!$A$1:$ZZ$1, 0))</f>
        <v/>
      </c>
      <c r="B1585">
        <f>INDEX(resultados!$A$2:$ZZ$3036, 1579, MATCH($B$2, resultados!$A$1:$ZZ$1, 0))</f>
        <v/>
      </c>
      <c r="C1585">
        <f>INDEX(resultados!$A$2:$ZZ$3036, 1579, MATCH($B$3, resultados!$A$1:$ZZ$1, 0))</f>
        <v/>
      </c>
    </row>
    <row r="1586">
      <c r="A1586">
        <f>INDEX(resultados!$A$2:$ZZ$3036, 1580, MATCH($B$1, resultados!$A$1:$ZZ$1, 0))</f>
        <v/>
      </c>
      <c r="B1586">
        <f>INDEX(resultados!$A$2:$ZZ$3036, 1580, MATCH($B$2, resultados!$A$1:$ZZ$1, 0))</f>
        <v/>
      </c>
      <c r="C1586">
        <f>INDEX(resultados!$A$2:$ZZ$3036, 1580, MATCH($B$3, resultados!$A$1:$ZZ$1, 0))</f>
        <v/>
      </c>
    </row>
    <row r="1587">
      <c r="A1587">
        <f>INDEX(resultados!$A$2:$ZZ$3036, 1581, MATCH($B$1, resultados!$A$1:$ZZ$1, 0))</f>
        <v/>
      </c>
      <c r="B1587">
        <f>INDEX(resultados!$A$2:$ZZ$3036, 1581, MATCH($B$2, resultados!$A$1:$ZZ$1, 0))</f>
        <v/>
      </c>
      <c r="C1587">
        <f>INDEX(resultados!$A$2:$ZZ$3036, 1581, MATCH($B$3, resultados!$A$1:$ZZ$1, 0))</f>
        <v/>
      </c>
    </row>
    <row r="1588">
      <c r="A1588">
        <f>INDEX(resultados!$A$2:$ZZ$3036, 1582, MATCH($B$1, resultados!$A$1:$ZZ$1, 0))</f>
        <v/>
      </c>
      <c r="B1588">
        <f>INDEX(resultados!$A$2:$ZZ$3036, 1582, MATCH($B$2, resultados!$A$1:$ZZ$1, 0))</f>
        <v/>
      </c>
      <c r="C1588">
        <f>INDEX(resultados!$A$2:$ZZ$3036, 1582, MATCH($B$3, resultados!$A$1:$ZZ$1, 0))</f>
        <v/>
      </c>
    </row>
    <row r="1589">
      <c r="A1589">
        <f>INDEX(resultados!$A$2:$ZZ$3036, 1583, MATCH($B$1, resultados!$A$1:$ZZ$1, 0))</f>
        <v/>
      </c>
      <c r="B1589">
        <f>INDEX(resultados!$A$2:$ZZ$3036, 1583, MATCH($B$2, resultados!$A$1:$ZZ$1, 0))</f>
        <v/>
      </c>
      <c r="C1589">
        <f>INDEX(resultados!$A$2:$ZZ$3036, 1583, MATCH($B$3, resultados!$A$1:$ZZ$1, 0))</f>
        <v/>
      </c>
    </row>
    <row r="1590">
      <c r="A1590">
        <f>INDEX(resultados!$A$2:$ZZ$3036, 1584, MATCH($B$1, resultados!$A$1:$ZZ$1, 0))</f>
        <v/>
      </c>
      <c r="B1590">
        <f>INDEX(resultados!$A$2:$ZZ$3036, 1584, MATCH($B$2, resultados!$A$1:$ZZ$1, 0))</f>
        <v/>
      </c>
      <c r="C1590">
        <f>INDEX(resultados!$A$2:$ZZ$3036, 1584, MATCH($B$3, resultados!$A$1:$ZZ$1, 0))</f>
        <v/>
      </c>
    </row>
    <row r="1591">
      <c r="A1591">
        <f>INDEX(resultados!$A$2:$ZZ$3036, 1585, MATCH($B$1, resultados!$A$1:$ZZ$1, 0))</f>
        <v/>
      </c>
      <c r="B1591">
        <f>INDEX(resultados!$A$2:$ZZ$3036, 1585, MATCH($B$2, resultados!$A$1:$ZZ$1, 0))</f>
        <v/>
      </c>
      <c r="C1591">
        <f>INDEX(resultados!$A$2:$ZZ$3036, 1585, MATCH($B$3, resultados!$A$1:$ZZ$1, 0))</f>
        <v/>
      </c>
    </row>
    <row r="1592">
      <c r="A1592">
        <f>INDEX(resultados!$A$2:$ZZ$3036, 1586, MATCH($B$1, resultados!$A$1:$ZZ$1, 0))</f>
        <v/>
      </c>
      <c r="B1592">
        <f>INDEX(resultados!$A$2:$ZZ$3036, 1586, MATCH($B$2, resultados!$A$1:$ZZ$1, 0))</f>
        <v/>
      </c>
      <c r="C1592">
        <f>INDEX(resultados!$A$2:$ZZ$3036, 1586, MATCH($B$3, resultados!$A$1:$ZZ$1, 0))</f>
        <v/>
      </c>
    </row>
    <row r="1593">
      <c r="A1593">
        <f>INDEX(resultados!$A$2:$ZZ$3036, 1587, MATCH($B$1, resultados!$A$1:$ZZ$1, 0))</f>
        <v/>
      </c>
      <c r="B1593">
        <f>INDEX(resultados!$A$2:$ZZ$3036, 1587, MATCH($B$2, resultados!$A$1:$ZZ$1, 0))</f>
        <v/>
      </c>
      <c r="C1593">
        <f>INDEX(resultados!$A$2:$ZZ$3036, 1587, MATCH($B$3, resultados!$A$1:$ZZ$1, 0))</f>
        <v/>
      </c>
    </row>
    <row r="1594">
      <c r="A1594">
        <f>INDEX(resultados!$A$2:$ZZ$3036, 1588, MATCH($B$1, resultados!$A$1:$ZZ$1, 0))</f>
        <v/>
      </c>
      <c r="B1594">
        <f>INDEX(resultados!$A$2:$ZZ$3036, 1588, MATCH($B$2, resultados!$A$1:$ZZ$1, 0))</f>
        <v/>
      </c>
      <c r="C1594">
        <f>INDEX(resultados!$A$2:$ZZ$3036, 1588, MATCH($B$3, resultados!$A$1:$ZZ$1, 0))</f>
        <v/>
      </c>
    </row>
    <row r="1595">
      <c r="A1595">
        <f>INDEX(resultados!$A$2:$ZZ$3036, 1589, MATCH($B$1, resultados!$A$1:$ZZ$1, 0))</f>
        <v/>
      </c>
      <c r="B1595">
        <f>INDEX(resultados!$A$2:$ZZ$3036, 1589, MATCH($B$2, resultados!$A$1:$ZZ$1, 0))</f>
        <v/>
      </c>
      <c r="C1595">
        <f>INDEX(resultados!$A$2:$ZZ$3036, 1589, MATCH($B$3, resultados!$A$1:$ZZ$1, 0))</f>
        <v/>
      </c>
    </row>
    <row r="1596">
      <c r="A1596">
        <f>INDEX(resultados!$A$2:$ZZ$3036, 1590, MATCH($B$1, resultados!$A$1:$ZZ$1, 0))</f>
        <v/>
      </c>
      <c r="B1596">
        <f>INDEX(resultados!$A$2:$ZZ$3036, 1590, MATCH($B$2, resultados!$A$1:$ZZ$1, 0))</f>
        <v/>
      </c>
      <c r="C1596">
        <f>INDEX(resultados!$A$2:$ZZ$3036, 1590, MATCH($B$3, resultados!$A$1:$ZZ$1, 0))</f>
        <v/>
      </c>
    </row>
    <row r="1597">
      <c r="A1597">
        <f>INDEX(resultados!$A$2:$ZZ$3036, 1591, MATCH($B$1, resultados!$A$1:$ZZ$1, 0))</f>
        <v/>
      </c>
      <c r="B1597">
        <f>INDEX(resultados!$A$2:$ZZ$3036, 1591, MATCH($B$2, resultados!$A$1:$ZZ$1, 0))</f>
        <v/>
      </c>
      <c r="C1597">
        <f>INDEX(resultados!$A$2:$ZZ$3036, 1591, MATCH($B$3, resultados!$A$1:$ZZ$1, 0))</f>
        <v/>
      </c>
    </row>
    <row r="1598">
      <c r="A1598">
        <f>INDEX(resultados!$A$2:$ZZ$3036, 1592, MATCH($B$1, resultados!$A$1:$ZZ$1, 0))</f>
        <v/>
      </c>
      <c r="B1598">
        <f>INDEX(resultados!$A$2:$ZZ$3036, 1592, MATCH($B$2, resultados!$A$1:$ZZ$1, 0))</f>
        <v/>
      </c>
      <c r="C1598">
        <f>INDEX(resultados!$A$2:$ZZ$3036, 1592, MATCH($B$3, resultados!$A$1:$ZZ$1, 0))</f>
        <v/>
      </c>
    </row>
    <row r="1599">
      <c r="A1599">
        <f>INDEX(resultados!$A$2:$ZZ$3036, 1593, MATCH($B$1, resultados!$A$1:$ZZ$1, 0))</f>
        <v/>
      </c>
      <c r="B1599">
        <f>INDEX(resultados!$A$2:$ZZ$3036, 1593, MATCH($B$2, resultados!$A$1:$ZZ$1, 0))</f>
        <v/>
      </c>
      <c r="C1599">
        <f>INDEX(resultados!$A$2:$ZZ$3036, 1593, MATCH($B$3, resultados!$A$1:$ZZ$1, 0))</f>
        <v/>
      </c>
    </row>
    <row r="1600">
      <c r="A1600">
        <f>INDEX(resultados!$A$2:$ZZ$3036, 1594, MATCH($B$1, resultados!$A$1:$ZZ$1, 0))</f>
        <v/>
      </c>
      <c r="B1600">
        <f>INDEX(resultados!$A$2:$ZZ$3036, 1594, MATCH($B$2, resultados!$A$1:$ZZ$1, 0))</f>
        <v/>
      </c>
      <c r="C1600">
        <f>INDEX(resultados!$A$2:$ZZ$3036, 1594, MATCH($B$3, resultados!$A$1:$ZZ$1, 0))</f>
        <v/>
      </c>
    </row>
    <row r="1601">
      <c r="A1601">
        <f>INDEX(resultados!$A$2:$ZZ$3036, 1595, MATCH($B$1, resultados!$A$1:$ZZ$1, 0))</f>
        <v/>
      </c>
      <c r="B1601">
        <f>INDEX(resultados!$A$2:$ZZ$3036, 1595, MATCH($B$2, resultados!$A$1:$ZZ$1, 0))</f>
        <v/>
      </c>
      <c r="C1601">
        <f>INDEX(resultados!$A$2:$ZZ$3036, 1595, MATCH($B$3, resultados!$A$1:$ZZ$1, 0))</f>
        <v/>
      </c>
    </row>
    <row r="1602">
      <c r="A1602">
        <f>INDEX(resultados!$A$2:$ZZ$3036, 1596, MATCH($B$1, resultados!$A$1:$ZZ$1, 0))</f>
        <v/>
      </c>
      <c r="B1602">
        <f>INDEX(resultados!$A$2:$ZZ$3036, 1596, MATCH($B$2, resultados!$A$1:$ZZ$1, 0))</f>
        <v/>
      </c>
      <c r="C1602">
        <f>INDEX(resultados!$A$2:$ZZ$3036, 1596, MATCH($B$3, resultados!$A$1:$ZZ$1, 0))</f>
        <v/>
      </c>
    </row>
    <row r="1603">
      <c r="A1603">
        <f>INDEX(resultados!$A$2:$ZZ$3036, 1597, MATCH($B$1, resultados!$A$1:$ZZ$1, 0))</f>
        <v/>
      </c>
      <c r="B1603">
        <f>INDEX(resultados!$A$2:$ZZ$3036, 1597, MATCH($B$2, resultados!$A$1:$ZZ$1, 0))</f>
        <v/>
      </c>
      <c r="C1603">
        <f>INDEX(resultados!$A$2:$ZZ$3036, 1597, MATCH($B$3, resultados!$A$1:$ZZ$1, 0))</f>
        <v/>
      </c>
    </row>
    <row r="1604">
      <c r="A1604">
        <f>INDEX(resultados!$A$2:$ZZ$3036, 1598, MATCH($B$1, resultados!$A$1:$ZZ$1, 0))</f>
        <v/>
      </c>
      <c r="B1604">
        <f>INDEX(resultados!$A$2:$ZZ$3036, 1598, MATCH($B$2, resultados!$A$1:$ZZ$1, 0))</f>
        <v/>
      </c>
      <c r="C1604">
        <f>INDEX(resultados!$A$2:$ZZ$3036, 1598, MATCH($B$3, resultados!$A$1:$ZZ$1, 0))</f>
        <v/>
      </c>
    </row>
    <row r="1605">
      <c r="A1605">
        <f>INDEX(resultados!$A$2:$ZZ$3036, 1599, MATCH($B$1, resultados!$A$1:$ZZ$1, 0))</f>
        <v/>
      </c>
      <c r="B1605">
        <f>INDEX(resultados!$A$2:$ZZ$3036, 1599, MATCH($B$2, resultados!$A$1:$ZZ$1, 0))</f>
        <v/>
      </c>
      <c r="C1605">
        <f>INDEX(resultados!$A$2:$ZZ$3036, 1599, MATCH($B$3, resultados!$A$1:$ZZ$1, 0))</f>
        <v/>
      </c>
    </row>
    <row r="1606">
      <c r="A1606">
        <f>INDEX(resultados!$A$2:$ZZ$3036, 1600, MATCH($B$1, resultados!$A$1:$ZZ$1, 0))</f>
        <v/>
      </c>
      <c r="B1606">
        <f>INDEX(resultados!$A$2:$ZZ$3036, 1600, MATCH($B$2, resultados!$A$1:$ZZ$1, 0))</f>
        <v/>
      </c>
      <c r="C1606">
        <f>INDEX(resultados!$A$2:$ZZ$3036, 1600, MATCH($B$3, resultados!$A$1:$ZZ$1, 0))</f>
        <v/>
      </c>
    </row>
    <row r="1607">
      <c r="A1607">
        <f>INDEX(resultados!$A$2:$ZZ$3036, 1601, MATCH($B$1, resultados!$A$1:$ZZ$1, 0))</f>
        <v/>
      </c>
      <c r="B1607">
        <f>INDEX(resultados!$A$2:$ZZ$3036, 1601, MATCH($B$2, resultados!$A$1:$ZZ$1, 0))</f>
        <v/>
      </c>
      <c r="C1607">
        <f>INDEX(resultados!$A$2:$ZZ$3036, 1601, MATCH($B$3, resultados!$A$1:$ZZ$1, 0))</f>
        <v/>
      </c>
    </row>
    <row r="1608">
      <c r="A1608">
        <f>INDEX(resultados!$A$2:$ZZ$3036, 1602, MATCH($B$1, resultados!$A$1:$ZZ$1, 0))</f>
        <v/>
      </c>
      <c r="B1608">
        <f>INDEX(resultados!$A$2:$ZZ$3036, 1602, MATCH($B$2, resultados!$A$1:$ZZ$1, 0))</f>
        <v/>
      </c>
      <c r="C1608">
        <f>INDEX(resultados!$A$2:$ZZ$3036, 1602, MATCH($B$3, resultados!$A$1:$ZZ$1, 0))</f>
        <v/>
      </c>
    </row>
    <row r="1609">
      <c r="A1609">
        <f>INDEX(resultados!$A$2:$ZZ$3036, 1603, MATCH($B$1, resultados!$A$1:$ZZ$1, 0))</f>
        <v/>
      </c>
      <c r="B1609">
        <f>INDEX(resultados!$A$2:$ZZ$3036, 1603, MATCH($B$2, resultados!$A$1:$ZZ$1, 0))</f>
        <v/>
      </c>
      <c r="C1609">
        <f>INDEX(resultados!$A$2:$ZZ$3036, 1603, MATCH($B$3, resultados!$A$1:$ZZ$1, 0))</f>
        <v/>
      </c>
    </row>
    <row r="1610">
      <c r="A1610">
        <f>INDEX(resultados!$A$2:$ZZ$3036, 1604, MATCH($B$1, resultados!$A$1:$ZZ$1, 0))</f>
        <v/>
      </c>
      <c r="B1610">
        <f>INDEX(resultados!$A$2:$ZZ$3036, 1604, MATCH($B$2, resultados!$A$1:$ZZ$1, 0))</f>
        <v/>
      </c>
      <c r="C1610">
        <f>INDEX(resultados!$A$2:$ZZ$3036, 1604, MATCH($B$3, resultados!$A$1:$ZZ$1, 0))</f>
        <v/>
      </c>
    </row>
    <row r="1611">
      <c r="A1611">
        <f>INDEX(resultados!$A$2:$ZZ$3036, 1605, MATCH($B$1, resultados!$A$1:$ZZ$1, 0))</f>
        <v/>
      </c>
      <c r="B1611">
        <f>INDEX(resultados!$A$2:$ZZ$3036, 1605, MATCH($B$2, resultados!$A$1:$ZZ$1, 0))</f>
        <v/>
      </c>
      <c r="C1611">
        <f>INDEX(resultados!$A$2:$ZZ$3036, 1605, MATCH($B$3, resultados!$A$1:$ZZ$1, 0))</f>
        <v/>
      </c>
    </row>
    <row r="1612">
      <c r="A1612">
        <f>INDEX(resultados!$A$2:$ZZ$3036, 1606, MATCH($B$1, resultados!$A$1:$ZZ$1, 0))</f>
        <v/>
      </c>
      <c r="B1612">
        <f>INDEX(resultados!$A$2:$ZZ$3036, 1606, MATCH($B$2, resultados!$A$1:$ZZ$1, 0))</f>
        <v/>
      </c>
      <c r="C1612">
        <f>INDEX(resultados!$A$2:$ZZ$3036, 1606, MATCH($B$3, resultados!$A$1:$ZZ$1, 0))</f>
        <v/>
      </c>
    </row>
    <row r="1613">
      <c r="A1613">
        <f>INDEX(resultados!$A$2:$ZZ$3036, 1607, MATCH($B$1, resultados!$A$1:$ZZ$1, 0))</f>
        <v/>
      </c>
      <c r="B1613">
        <f>INDEX(resultados!$A$2:$ZZ$3036, 1607, MATCH($B$2, resultados!$A$1:$ZZ$1, 0))</f>
        <v/>
      </c>
      <c r="C1613">
        <f>INDEX(resultados!$A$2:$ZZ$3036, 1607, MATCH($B$3, resultados!$A$1:$ZZ$1, 0))</f>
        <v/>
      </c>
    </row>
    <row r="1614">
      <c r="A1614">
        <f>INDEX(resultados!$A$2:$ZZ$3036, 1608, MATCH($B$1, resultados!$A$1:$ZZ$1, 0))</f>
        <v/>
      </c>
      <c r="B1614">
        <f>INDEX(resultados!$A$2:$ZZ$3036, 1608, MATCH($B$2, resultados!$A$1:$ZZ$1, 0))</f>
        <v/>
      </c>
      <c r="C1614">
        <f>INDEX(resultados!$A$2:$ZZ$3036, 1608, MATCH($B$3, resultados!$A$1:$ZZ$1, 0))</f>
        <v/>
      </c>
    </row>
    <row r="1615">
      <c r="A1615">
        <f>INDEX(resultados!$A$2:$ZZ$3036, 1609, MATCH($B$1, resultados!$A$1:$ZZ$1, 0))</f>
        <v/>
      </c>
      <c r="B1615">
        <f>INDEX(resultados!$A$2:$ZZ$3036, 1609, MATCH($B$2, resultados!$A$1:$ZZ$1, 0))</f>
        <v/>
      </c>
      <c r="C1615">
        <f>INDEX(resultados!$A$2:$ZZ$3036, 1609, MATCH($B$3, resultados!$A$1:$ZZ$1, 0))</f>
        <v/>
      </c>
    </row>
    <row r="1616">
      <c r="A1616">
        <f>INDEX(resultados!$A$2:$ZZ$3036, 1610, MATCH($B$1, resultados!$A$1:$ZZ$1, 0))</f>
        <v/>
      </c>
      <c r="B1616">
        <f>INDEX(resultados!$A$2:$ZZ$3036, 1610, MATCH($B$2, resultados!$A$1:$ZZ$1, 0))</f>
        <v/>
      </c>
      <c r="C1616">
        <f>INDEX(resultados!$A$2:$ZZ$3036, 1610, MATCH($B$3, resultados!$A$1:$ZZ$1, 0))</f>
        <v/>
      </c>
    </row>
    <row r="1617">
      <c r="A1617">
        <f>INDEX(resultados!$A$2:$ZZ$3036, 1611, MATCH($B$1, resultados!$A$1:$ZZ$1, 0))</f>
        <v/>
      </c>
      <c r="B1617">
        <f>INDEX(resultados!$A$2:$ZZ$3036, 1611, MATCH($B$2, resultados!$A$1:$ZZ$1, 0))</f>
        <v/>
      </c>
      <c r="C1617">
        <f>INDEX(resultados!$A$2:$ZZ$3036, 1611, MATCH($B$3, resultados!$A$1:$ZZ$1, 0))</f>
        <v/>
      </c>
    </row>
    <row r="1618">
      <c r="A1618">
        <f>INDEX(resultados!$A$2:$ZZ$3036, 1612, MATCH($B$1, resultados!$A$1:$ZZ$1, 0))</f>
        <v/>
      </c>
      <c r="B1618">
        <f>INDEX(resultados!$A$2:$ZZ$3036, 1612, MATCH($B$2, resultados!$A$1:$ZZ$1, 0))</f>
        <v/>
      </c>
      <c r="C1618">
        <f>INDEX(resultados!$A$2:$ZZ$3036, 1612, MATCH($B$3, resultados!$A$1:$ZZ$1, 0))</f>
        <v/>
      </c>
    </row>
    <row r="1619">
      <c r="A1619">
        <f>INDEX(resultados!$A$2:$ZZ$3036, 1613, MATCH($B$1, resultados!$A$1:$ZZ$1, 0))</f>
        <v/>
      </c>
      <c r="B1619">
        <f>INDEX(resultados!$A$2:$ZZ$3036, 1613, MATCH($B$2, resultados!$A$1:$ZZ$1, 0))</f>
        <v/>
      </c>
      <c r="C1619">
        <f>INDEX(resultados!$A$2:$ZZ$3036, 1613, MATCH($B$3, resultados!$A$1:$ZZ$1, 0))</f>
        <v/>
      </c>
    </row>
    <row r="1620">
      <c r="A1620">
        <f>INDEX(resultados!$A$2:$ZZ$3036, 1614, MATCH($B$1, resultados!$A$1:$ZZ$1, 0))</f>
        <v/>
      </c>
      <c r="B1620">
        <f>INDEX(resultados!$A$2:$ZZ$3036, 1614, MATCH($B$2, resultados!$A$1:$ZZ$1, 0))</f>
        <v/>
      </c>
      <c r="C1620">
        <f>INDEX(resultados!$A$2:$ZZ$3036, 1614, MATCH($B$3, resultados!$A$1:$ZZ$1, 0))</f>
        <v/>
      </c>
    </row>
    <row r="1621">
      <c r="A1621">
        <f>INDEX(resultados!$A$2:$ZZ$3036, 1615, MATCH($B$1, resultados!$A$1:$ZZ$1, 0))</f>
        <v/>
      </c>
      <c r="B1621">
        <f>INDEX(resultados!$A$2:$ZZ$3036, 1615, MATCH($B$2, resultados!$A$1:$ZZ$1, 0))</f>
        <v/>
      </c>
      <c r="C1621">
        <f>INDEX(resultados!$A$2:$ZZ$3036, 1615, MATCH($B$3, resultados!$A$1:$ZZ$1, 0))</f>
        <v/>
      </c>
    </row>
    <row r="1622">
      <c r="A1622">
        <f>INDEX(resultados!$A$2:$ZZ$3036, 1616, MATCH($B$1, resultados!$A$1:$ZZ$1, 0))</f>
        <v/>
      </c>
      <c r="B1622">
        <f>INDEX(resultados!$A$2:$ZZ$3036, 1616, MATCH($B$2, resultados!$A$1:$ZZ$1, 0))</f>
        <v/>
      </c>
      <c r="C1622">
        <f>INDEX(resultados!$A$2:$ZZ$3036, 1616, MATCH($B$3, resultados!$A$1:$ZZ$1, 0))</f>
        <v/>
      </c>
    </row>
    <row r="1623">
      <c r="A1623">
        <f>INDEX(resultados!$A$2:$ZZ$3036, 1617, MATCH($B$1, resultados!$A$1:$ZZ$1, 0))</f>
        <v/>
      </c>
      <c r="B1623">
        <f>INDEX(resultados!$A$2:$ZZ$3036, 1617, MATCH($B$2, resultados!$A$1:$ZZ$1, 0))</f>
        <v/>
      </c>
      <c r="C1623">
        <f>INDEX(resultados!$A$2:$ZZ$3036, 1617, MATCH($B$3, resultados!$A$1:$ZZ$1, 0))</f>
        <v/>
      </c>
    </row>
    <row r="1624">
      <c r="A1624">
        <f>INDEX(resultados!$A$2:$ZZ$3036, 1618, MATCH($B$1, resultados!$A$1:$ZZ$1, 0))</f>
        <v/>
      </c>
      <c r="B1624">
        <f>INDEX(resultados!$A$2:$ZZ$3036, 1618, MATCH($B$2, resultados!$A$1:$ZZ$1, 0))</f>
        <v/>
      </c>
      <c r="C1624">
        <f>INDEX(resultados!$A$2:$ZZ$3036, 1618, MATCH($B$3, resultados!$A$1:$ZZ$1, 0))</f>
        <v/>
      </c>
    </row>
    <row r="1625">
      <c r="A1625">
        <f>INDEX(resultados!$A$2:$ZZ$3036, 1619, MATCH($B$1, resultados!$A$1:$ZZ$1, 0))</f>
        <v/>
      </c>
      <c r="B1625">
        <f>INDEX(resultados!$A$2:$ZZ$3036, 1619, MATCH($B$2, resultados!$A$1:$ZZ$1, 0))</f>
        <v/>
      </c>
      <c r="C1625">
        <f>INDEX(resultados!$A$2:$ZZ$3036, 1619, MATCH($B$3, resultados!$A$1:$ZZ$1, 0))</f>
        <v/>
      </c>
    </row>
    <row r="1626">
      <c r="A1626">
        <f>INDEX(resultados!$A$2:$ZZ$3036, 1620, MATCH($B$1, resultados!$A$1:$ZZ$1, 0))</f>
        <v/>
      </c>
      <c r="B1626">
        <f>INDEX(resultados!$A$2:$ZZ$3036, 1620, MATCH($B$2, resultados!$A$1:$ZZ$1, 0))</f>
        <v/>
      </c>
      <c r="C1626">
        <f>INDEX(resultados!$A$2:$ZZ$3036, 1620, MATCH($B$3, resultados!$A$1:$ZZ$1, 0))</f>
        <v/>
      </c>
    </row>
    <row r="1627">
      <c r="A1627">
        <f>INDEX(resultados!$A$2:$ZZ$3036, 1621, MATCH($B$1, resultados!$A$1:$ZZ$1, 0))</f>
        <v/>
      </c>
      <c r="B1627">
        <f>INDEX(resultados!$A$2:$ZZ$3036, 1621, MATCH($B$2, resultados!$A$1:$ZZ$1, 0))</f>
        <v/>
      </c>
      <c r="C1627">
        <f>INDEX(resultados!$A$2:$ZZ$3036, 1621, MATCH($B$3, resultados!$A$1:$ZZ$1, 0))</f>
        <v/>
      </c>
    </row>
    <row r="1628">
      <c r="A1628">
        <f>INDEX(resultados!$A$2:$ZZ$3036, 1622, MATCH($B$1, resultados!$A$1:$ZZ$1, 0))</f>
        <v/>
      </c>
      <c r="B1628">
        <f>INDEX(resultados!$A$2:$ZZ$3036, 1622, MATCH($B$2, resultados!$A$1:$ZZ$1, 0))</f>
        <v/>
      </c>
      <c r="C1628">
        <f>INDEX(resultados!$A$2:$ZZ$3036, 1622, MATCH($B$3, resultados!$A$1:$ZZ$1, 0))</f>
        <v/>
      </c>
    </row>
    <row r="1629">
      <c r="A1629">
        <f>INDEX(resultados!$A$2:$ZZ$3036, 1623, MATCH($B$1, resultados!$A$1:$ZZ$1, 0))</f>
        <v/>
      </c>
      <c r="B1629">
        <f>INDEX(resultados!$A$2:$ZZ$3036, 1623, MATCH($B$2, resultados!$A$1:$ZZ$1, 0))</f>
        <v/>
      </c>
      <c r="C1629">
        <f>INDEX(resultados!$A$2:$ZZ$3036, 1623, MATCH($B$3, resultados!$A$1:$ZZ$1, 0))</f>
        <v/>
      </c>
    </row>
    <row r="1630">
      <c r="A1630">
        <f>INDEX(resultados!$A$2:$ZZ$3036, 1624, MATCH($B$1, resultados!$A$1:$ZZ$1, 0))</f>
        <v/>
      </c>
      <c r="B1630">
        <f>INDEX(resultados!$A$2:$ZZ$3036, 1624, MATCH($B$2, resultados!$A$1:$ZZ$1, 0))</f>
        <v/>
      </c>
      <c r="C1630">
        <f>INDEX(resultados!$A$2:$ZZ$3036, 1624, MATCH($B$3, resultados!$A$1:$ZZ$1, 0))</f>
        <v/>
      </c>
    </row>
    <row r="1631">
      <c r="A1631">
        <f>INDEX(resultados!$A$2:$ZZ$3036, 1625, MATCH($B$1, resultados!$A$1:$ZZ$1, 0))</f>
        <v/>
      </c>
      <c r="B1631">
        <f>INDEX(resultados!$A$2:$ZZ$3036, 1625, MATCH($B$2, resultados!$A$1:$ZZ$1, 0))</f>
        <v/>
      </c>
      <c r="C1631">
        <f>INDEX(resultados!$A$2:$ZZ$3036, 1625, MATCH($B$3, resultados!$A$1:$ZZ$1, 0))</f>
        <v/>
      </c>
    </row>
    <row r="1632">
      <c r="A1632">
        <f>INDEX(resultados!$A$2:$ZZ$3036, 1626, MATCH($B$1, resultados!$A$1:$ZZ$1, 0))</f>
        <v/>
      </c>
      <c r="B1632">
        <f>INDEX(resultados!$A$2:$ZZ$3036, 1626, MATCH($B$2, resultados!$A$1:$ZZ$1, 0))</f>
        <v/>
      </c>
      <c r="C1632">
        <f>INDEX(resultados!$A$2:$ZZ$3036, 1626, MATCH($B$3, resultados!$A$1:$ZZ$1, 0))</f>
        <v/>
      </c>
    </row>
    <row r="1633">
      <c r="A1633">
        <f>INDEX(resultados!$A$2:$ZZ$3036, 1627, MATCH($B$1, resultados!$A$1:$ZZ$1, 0))</f>
        <v/>
      </c>
      <c r="B1633">
        <f>INDEX(resultados!$A$2:$ZZ$3036, 1627, MATCH($B$2, resultados!$A$1:$ZZ$1, 0))</f>
        <v/>
      </c>
      <c r="C1633">
        <f>INDEX(resultados!$A$2:$ZZ$3036, 1627, MATCH($B$3, resultados!$A$1:$ZZ$1, 0))</f>
        <v/>
      </c>
    </row>
    <row r="1634">
      <c r="A1634">
        <f>INDEX(resultados!$A$2:$ZZ$3036, 1628, MATCH($B$1, resultados!$A$1:$ZZ$1, 0))</f>
        <v/>
      </c>
      <c r="B1634">
        <f>INDEX(resultados!$A$2:$ZZ$3036, 1628, MATCH($B$2, resultados!$A$1:$ZZ$1, 0))</f>
        <v/>
      </c>
      <c r="C1634">
        <f>INDEX(resultados!$A$2:$ZZ$3036, 1628, MATCH($B$3, resultados!$A$1:$ZZ$1, 0))</f>
        <v/>
      </c>
    </row>
    <row r="1635">
      <c r="A1635">
        <f>INDEX(resultados!$A$2:$ZZ$3036, 1629, MATCH($B$1, resultados!$A$1:$ZZ$1, 0))</f>
        <v/>
      </c>
      <c r="B1635">
        <f>INDEX(resultados!$A$2:$ZZ$3036, 1629, MATCH($B$2, resultados!$A$1:$ZZ$1, 0))</f>
        <v/>
      </c>
      <c r="C1635">
        <f>INDEX(resultados!$A$2:$ZZ$3036, 1629, MATCH($B$3, resultados!$A$1:$ZZ$1, 0))</f>
        <v/>
      </c>
    </row>
    <row r="1636">
      <c r="A1636">
        <f>INDEX(resultados!$A$2:$ZZ$3036, 1630, MATCH($B$1, resultados!$A$1:$ZZ$1, 0))</f>
        <v/>
      </c>
      <c r="B1636">
        <f>INDEX(resultados!$A$2:$ZZ$3036, 1630, MATCH($B$2, resultados!$A$1:$ZZ$1, 0))</f>
        <v/>
      </c>
      <c r="C1636">
        <f>INDEX(resultados!$A$2:$ZZ$3036, 1630, MATCH($B$3, resultados!$A$1:$ZZ$1, 0))</f>
        <v/>
      </c>
    </row>
    <row r="1637">
      <c r="A1637">
        <f>INDEX(resultados!$A$2:$ZZ$3036, 1631, MATCH($B$1, resultados!$A$1:$ZZ$1, 0))</f>
        <v/>
      </c>
      <c r="B1637">
        <f>INDEX(resultados!$A$2:$ZZ$3036, 1631, MATCH($B$2, resultados!$A$1:$ZZ$1, 0))</f>
        <v/>
      </c>
      <c r="C1637">
        <f>INDEX(resultados!$A$2:$ZZ$3036, 1631, MATCH($B$3, resultados!$A$1:$ZZ$1, 0))</f>
        <v/>
      </c>
    </row>
    <row r="1638">
      <c r="A1638">
        <f>INDEX(resultados!$A$2:$ZZ$3036, 1632, MATCH($B$1, resultados!$A$1:$ZZ$1, 0))</f>
        <v/>
      </c>
      <c r="B1638">
        <f>INDEX(resultados!$A$2:$ZZ$3036, 1632, MATCH($B$2, resultados!$A$1:$ZZ$1, 0))</f>
        <v/>
      </c>
      <c r="C1638">
        <f>INDEX(resultados!$A$2:$ZZ$3036, 1632, MATCH($B$3, resultados!$A$1:$ZZ$1, 0))</f>
        <v/>
      </c>
    </row>
    <row r="1639">
      <c r="A1639">
        <f>INDEX(resultados!$A$2:$ZZ$3036, 1633, MATCH($B$1, resultados!$A$1:$ZZ$1, 0))</f>
        <v/>
      </c>
      <c r="B1639">
        <f>INDEX(resultados!$A$2:$ZZ$3036, 1633, MATCH($B$2, resultados!$A$1:$ZZ$1, 0))</f>
        <v/>
      </c>
      <c r="C1639">
        <f>INDEX(resultados!$A$2:$ZZ$3036, 1633, MATCH($B$3, resultados!$A$1:$ZZ$1, 0))</f>
        <v/>
      </c>
    </row>
    <row r="1640">
      <c r="A1640">
        <f>INDEX(resultados!$A$2:$ZZ$3036, 1634, MATCH($B$1, resultados!$A$1:$ZZ$1, 0))</f>
        <v/>
      </c>
      <c r="B1640">
        <f>INDEX(resultados!$A$2:$ZZ$3036, 1634, MATCH($B$2, resultados!$A$1:$ZZ$1, 0))</f>
        <v/>
      </c>
      <c r="C1640">
        <f>INDEX(resultados!$A$2:$ZZ$3036, 1634, MATCH($B$3, resultados!$A$1:$ZZ$1, 0))</f>
        <v/>
      </c>
    </row>
    <row r="1641">
      <c r="A1641">
        <f>INDEX(resultados!$A$2:$ZZ$3036, 1635, MATCH($B$1, resultados!$A$1:$ZZ$1, 0))</f>
        <v/>
      </c>
      <c r="B1641">
        <f>INDEX(resultados!$A$2:$ZZ$3036, 1635, MATCH($B$2, resultados!$A$1:$ZZ$1, 0))</f>
        <v/>
      </c>
      <c r="C1641">
        <f>INDEX(resultados!$A$2:$ZZ$3036, 1635, MATCH($B$3, resultados!$A$1:$ZZ$1, 0))</f>
        <v/>
      </c>
    </row>
    <row r="1642">
      <c r="A1642">
        <f>INDEX(resultados!$A$2:$ZZ$3036, 1636, MATCH($B$1, resultados!$A$1:$ZZ$1, 0))</f>
        <v/>
      </c>
      <c r="B1642">
        <f>INDEX(resultados!$A$2:$ZZ$3036, 1636, MATCH($B$2, resultados!$A$1:$ZZ$1, 0))</f>
        <v/>
      </c>
      <c r="C1642">
        <f>INDEX(resultados!$A$2:$ZZ$3036, 1636, MATCH($B$3, resultados!$A$1:$ZZ$1, 0))</f>
        <v/>
      </c>
    </row>
    <row r="1643">
      <c r="A1643">
        <f>INDEX(resultados!$A$2:$ZZ$3036, 1637, MATCH($B$1, resultados!$A$1:$ZZ$1, 0))</f>
        <v/>
      </c>
      <c r="B1643">
        <f>INDEX(resultados!$A$2:$ZZ$3036, 1637, MATCH($B$2, resultados!$A$1:$ZZ$1, 0))</f>
        <v/>
      </c>
      <c r="C1643">
        <f>INDEX(resultados!$A$2:$ZZ$3036, 1637, MATCH($B$3, resultados!$A$1:$ZZ$1, 0))</f>
        <v/>
      </c>
    </row>
    <row r="1644">
      <c r="A1644">
        <f>INDEX(resultados!$A$2:$ZZ$3036, 1638, MATCH($B$1, resultados!$A$1:$ZZ$1, 0))</f>
        <v/>
      </c>
      <c r="B1644">
        <f>INDEX(resultados!$A$2:$ZZ$3036, 1638, MATCH($B$2, resultados!$A$1:$ZZ$1, 0))</f>
        <v/>
      </c>
      <c r="C1644">
        <f>INDEX(resultados!$A$2:$ZZ$3036, 1638, MATCH($B$3, resultados!$A$1:$ZZ$1, 0))</f>
        <v/>
      </c>
    </row>
    <row r="1645">
      <c r="A1645">
        <f>INDEX(resultados!$A$2:$ZZ$3036, 1639, MATCH($B$1, resultados!$A$1:$ZZ$1, 0))</f>
        <v/>
      </c>
      <c r="B1645">
        <f>INDEX(resultados!$A$2:$ZZ$3036, 1639, MATCH($B$2, resultados!$A$1:$ZZ$1, 0))</f>
        <v/>
      </c>
      <c r="C1645">
        <f>INDEX(resultados!$A$2:$ZZ$3036, 1639, MATCH($B$3, resultados!$A$1:$ZZ$1, 0))</f>
        <v/>
      </c>
    </row>
    <row r="1646">
      <c r="A1646">
        <f>INDEX(resultados!$A$2:$ZZ$3036, 1640, MATCH($B$1, resultados!$A$1:$ZZ$1, 0))</f>
        <v/>
      </c>
      <c r="B1646">
        <f>INDEX(resultados!$A$2:$ZZ$3036, 1640, MATCH($B$2, resultados!$A$1:$ZZ$1, 0))</f>
        <v/>
      </c>
      <c r="C1646">
        <f>INDEX(resultados!$A$2:$ZZ$3036, 1640, MATCH($B$3, resultados!$A$1:$ZZ$1, 0))</f>
        <v/>
      </c>
    </row>
    <row r="1647">
      <c r="A1647">
        <f>INDEX(resultados!$A$2:$ZZ$3036, 1641, MATCH($B$1, resultados!$A$1:$ZZ$1, 0))</f>
        <v/>
      </c>
      <c r="B1647">
        <f>INDEX(resultados!$A$2:$ZZ$3036, 1641, MATCH($B$2, resultados!$A$1:$ZZ$1, 0))</f>
        <v/>
      </c>
      <c r="C1647">
        <f>INDEX(resultados!$A$2:$ZZ$3036, 1641, MATCH($B$3, resultados!$A$1:$ZZ$1, 0))</f>
        <v/>
      </c>
    </row>
    <row r="1648">
      <c r="A1648">
        <f>INDEX(resultados!$A$2:$ZZ$3036, 1642, MATCH($B$1, resultados!$A$1:$ZZ$1, 0))</f>
        <v/>
      </c>
      <c r="B1648">
        <f>INDEX(resultados!$A$2:$ZZ$3036, 1642, MATCH($B$2, resultados!$A$1:$ZZ$1, 0))</f>
        <v/>
      </c>
      <c r="C1648">
        <f>INDEX(resultados!$A$2:$ZZ$3036, 1642, MATCH($B$3, resultados!$A$1:$ZZ$1, 0))</f>
        <v/>
      </c>
    </row>
    <row r="1649">
      <c r="A1649">
        <f>INDEX(resultados!$A$2:$ZZ$3036, 1643, MATCH($B$1, resultados!$A$1:$ZZ$1, 0))</f>
        <v/>
      </c>
      <c r="B1649">
        <f>INDEX(resultados!$A$2:$ZZ$3036, 1643, MATCH($B$2, resultados!$A$1:$ZZ$1, 0))</f>
        <v/>
      </c>
      <c r="C1649">
        <f>INDEX(resultados!$A$2:$ZZ$3036, 1643, MATCH($B$3, resultados!$A$1:$ZZ$1, 0))</f>
        <v/>
      </c>
    </row>
    <row r="1650">
      <c r="A1650">
        <f>INDEX(resultados!$A$2:$ZZ$3036, 1644, MATCH($B$1, resultados!$A$1:$ZZ$1, 0))</f>
        <v/>
      </c>
      <c r="B1650">
        <f>INDEX(resultados!$A$2:$ZZ$3036, 1644, MATCH($B$2, resultados!$A$1:$ZZ$1, 0))</f>
        <v/>
      </c>
      <c r="C1650">
        <f>INDEX(resultados!$A$2:$ZZ$3036, 1644, MATCH($B$3, resultados!$A$1:$ZZ$1, 0))</f>
        <v/>
      </c>
    </row>
    <row r="1651">
      <c r="A1651">
        <f>INDEX(resultados!$A$2:$ZZ$3036, 1645, MATCH($B$1, resultados!$A$1:$ZZ$1, 0))</f>
        <v/>
      </c>
      <c r="B1651">
        <f>INDEX(resultados!$A$2:$ZZ$3036, 1645, MATCH($B$2, resultados!$A$1:$ZZ$1, 0))</f>
        <v/>
      </c>
      <c r="C1651">
        <f>INDEX(resultados!$A$2:$ZZ$3036, 1645, MATCH($B$3, resultados!$A$1:$ZZ$1, 0))</f>
        <v/>
      </c>
    </row>
    <row r="1652">
      <c r="A1652">
        <f>INDEX(resultados!$A$2:$ZZ$3036, 1646, MATCH($B$1, resultados!$A$1:$ZZ$1, 0))</f>
        <v/>
      </c>
      <c r="B1652">
        <f>INDEX(resultados!$A$2:$ZZ$3036, 1646, MATCH($B$2, resultados!$A$1:$ZZ$1, 0))</f>
        <v/>
      </c>
      <c r="C1652">
        <f>INDEX(resultados!$A$2:$ZZ$3036, 1646, MATCH($B$3, resultados!$A$1:$ZZ$1, 0))</f>
        <v/>
      </c>
    </row>
    <row r="1653">
      <c r="A1653">
        <f>INDEX(resultados!$A$2:$ZZ$3036, 1647, MATCH($B$1, resultados!$A$1:$ZZ$1, 0))</f>
        <v/>
      </c>
      <c r="B1653">
        <f>INDEX(resultados!$A$2:$ZZ$3036, 1647, MATCH($B$2, resultados!$A$1:$ZZ$1, 0))</f>
        <v/>
      </c>
      <c r="C1653">
        <f>INDEX(resultados!$A$2:$ZZ$3036, 1647, MATCH($B$3, resultados!$A$1:$ZZ$1, 0))</f>
        <v/>
      </c>
    </row>
    <row r="1654">
      <c r="A1654">
        <f>INDEX(resultados!$A$2:$ZZ$3036, 1648, MATCH($B$1, resultados!$A$1:$ZZ$1, 0))</f>
        <v/>
      </c>
      <c r="B1654">
        <f>INDEX(resultados!$A$2:$ZZ$3036, 1648, MATCH($B$2, resultados!$A$1:$ZZ$1, 0))</f>
        <v/>
      </c>
      <c r="C1654">
        <f>INDEX(resultados!$A$2:$ZZ$3036, 1648, MATCH($B$3, resultados!$A$1:$ZZ$1, 0))</f>
        <v/>
      </c>
    </row>
    <row r="1655">
      <c r="A1655">
        <f>INDEX(resultados!$A$2:$ZZ$3036, 1649, MATCH($B$1, resultados!$A$1:$ZZ$1, 0))</f>
        <v/>
      </c>
      <c r="B1655">
        <f>INDEX(resultados!$A$2:$ZZ$3036, 1649, MATCH($B$2, resultados!$A$1:$ZZ$1, 0))</f>
        <v/>
      </c>
      <c r="C1655">
        <f>INDEX(resultados!$A$2:$ZZ$3036, 1649, MATCH($B$3, resultados!$A$1:$ZZ$1, 0))</f>
        <v/>
      </c>
    </row>
    <row r="1656">
      <c r="A1656">
        <f>INDEX(resultados!$A$2:$ZZ$3036, 1650, MATCH($B$1, resultados!$A$1:$ZZ$1, 0))</f>
        <v/>
      </c>
      <c r="B1656">
        <f>INDEX(resultados!$A$2:$ZZ$3036, 1650, MATCH($B$2, resultados!$A$1:$ZZ$1, 0))</f>
        <v/>
      </c>
      <c r="C1656">
        <f>INDEX(resultados!$A$2:$ZZ$3036, 1650, MATCH($B$3, resultados!$A$1:$ZZ$1, 0))</f>
        <v/>
      </c>
    </row>
    <row r="1657">
      <c r="A1657">
        <f>INDEX(resultados!$A$2:$ZZ$3036, 1651, MATCH($B$1, resultados!$A$1:$ZZ$1, 0))</f>
        <v/>
      </c>
      <c r="B1657">
        <f>INDEX(resultados!$A$2:$ZZ$3036, 1651, MATCH($B$2, resultados!$A$1:$ZZ$1, 0))</f>
        <v/>
      </c>
      <c r="C1657">
        <f>INDEX(resultados!$A$2:$ZZ$3036, 1651, MATCH($B$3, resultados!$A$1:$ZZ$1, 0))</f>
        <v/>
      </c>
    </row>
    <row r="1658">
      <c r="A1658">
        <f>INDEX(resultados!$A$2:$ZZ$3036, 1652, MATCH($B$1, resultados!$A$1:$ZZ$1, 0))</f>
        <v/>
      </c>
      <c r="B1658">
        <f>INDEX(resultados!$A$2:$ZZ$3036, 1652, MATCH($B$2, resultados!$A$1:$ZZ$1, 0))</f>
        <v/>
      </c>
      <c r="C1658">
        <f>INDEX(resultados!$A$2:$ZZ$3036, 1652, MATCH($B$3, resultados!$A$1:$ZZ$1, 0))</f>
        <v/>
      </c>
    </row>
    <row r="1659">
      <c r="A1659">
        <f>INDEX(resultados!$A$2:$ZZ$3036, 1653, MATCH($B$1, resultados!$A$1:$ZZ$1, 0))</f>
        <v/>
      </c>
      <c r="B1659">
        <f>INDEX(resultados!$A$2:$ZZ$3036, 1653, MATCH($B$2, resultados!$A$1:$ZZ$1, 0))</f>
        <v/>
      </c>
      <c r="C1659">
        <f>INDEX(resultados!$A$2:$ZZ$3036, 1653, MATCH($B$3, resultados!$A$1:$ZZ$1, 0))</f>
        <v/>
      </c>
    </row>
    <row r="1660">
      <c r="A1660">
        <f>INDEX(resultados!$A$2:$ZZ$3036, 1654, MATCH($B$1, resultados!$A$1:$ZZ$1, 0))</f>
        <v/>
      </c>
      <c r="B1660">
        <f>INDEX(resultados!$A$2:$ZZ$3036, 1654, MATCH($B$2, resultados!$A$1:$ZZ$1, 0))</f>
        <v/>
      </c>
      <c r="C1660">
        <f>INDEX(resultados!$A$2:$ZZ$3036, 1654, MATCH($B$3, resultados!$A$1:$ZZ$1, 0))</f>
        <v/>
      </c>
    </row>
    <row r="1661">
      <c r="A1661">
        <f>INDEX(resultados!$A$2:$ZZ$3036, 1655, MATCH($B$1, resultados!$A$1:$ZZ$1, 0))</f>
        <v/>
      </c>
      <c r="B1661">
        <f>INDEX(resultados!$A$2:$ZZ$3036, 1655, MATCH($B$2, resultados!$A$1:$ZZ$1, 0))</f>
        <v/>
      </c>
      <c r="C1661">
        <f>INDEX(resultados!$A$2:$ZZ$3036, 1655, MATCH($B$3, resultados!$A$1:$ZZ$1, 0))</f>
        <v/>
      </c>
    </row>
    <row r="1662">
      <c r="A1662">
        <f>INDEX(resultados!$A$2:$ZZ$3036, 1656, MATCH($B$1, resultados!$A$1:$ZZ$1, 0))</f>
        <v/>
      </c>
      <c r="B1662">
        <f>INDEX(resultados!$A$2:$ZZ$3036, 1656, MATCH($B$2, resultados!$A$1:$ZZ$1, 0))</f>
        <v/>
      </c>
      <c r="C1662">
        <f>INDEX(resultados!$A$2:$ZZ$3036, 1656, MATCH($B$3, resultados!$A$1:$ZZ$1, 0))</f>
        <v/>
      </c>
    </row>
    <row r="1663">
      <c r="A1663">
        <f>INDEX(resultados!$A$2:$ZZ$3036, 1657, MATCH($B$1, resultados!$A$1:$ZZ$1, 0))</f>
        <v/>
      </c>
      <c r="B1663">
        <f>INDEX(resultados!$A$2:$ZZ$3036, 1657, MATCH($B$2, resultados!$A$1:$ZZ$1, 0))</f>
        <v/>
      </c>
      <c r="C1663">
        <f>INDEX(resultados!$A$2:$ZZ$3036, 1657, MATCH($B$3, resultados!$A$1:$ZZ$1, 0))</f>
        <v/>
      </c>
    </row>
    <row r="1664">
      <c r="A1664">
        <f>INDEX(resultados!$A$2:$ZZ$3036, 1658, MATCH($B$1, resultados!$A$1:$ZZ$1, 0))</f>
        <v/>
      </c>
      <c r="B1664">
        <f>INDEX(resultados!$A$2:$ZZ$3036, 1658, MATCH($B$2, resultados!$A$1:$ZZ$1, 0))</f>
        <v/>
      </c>
      <c r="C1664">
        <f>INDEX(resultados!$A$2:$ZZ$3036, 1658, MATCH($B$3, resultados!$A$1:$ZZ$1, 0))</f>
        <v/>
      </c>
    </row>
    <row r="1665">
      <c r="A1665">
        <f>INDEX(resultados!$A$2:$ZZ$3036, 1659, MATCH($B$1, resultados!$A$1:$ZZ$1, 0))</f>
        <v/>
      </c>
      <c r="B1665">
        <f>INDEX(resultados!$A$2:$ZZ$3036, 1659, MATCH($B$2, resultados!$A$1:$ZZ$1, 0))</f>
        <v/>
      </c>
      <c r="C1665">
        <f>INDEX(resultados!$A$2:$ZZ$3036, 1659, MATCH($B$3, resultados!$A$1:$ZZ$1, 0))</f>
        <v/>
      </c>
    </row>
    <row r="1666">
      <c r="A1666">
        <f>INDEX(resultados!$A$2:$ZZ$3036, 1660, MATCH($B$1, resultados!$A$1:$ZZ$1, 0))</f>
        <v/>
      </c>
      <c r="B1666">
        <f>INDEX(resultados!$A$2:$ZZ$3036, 1660, MATCH($B$2, resultados!$A$1:$ZZ$1, 0))</f>
        <v/>
      </c>
      <c r="C1666">
        <f>INDEX(resultados!$A$2:$ZZ$3036, 1660, MATCH($B$3, resultados!$A$1:$ZZ$1, 0))</f>
        <v/>
      </c>
    </row>
    <row r="1667">
      <c r="A1667">
        <f>INDEX(resultados!$A$2:$ZZ$3036, 1661, MATCH($B$1, resultados!$A$1:$ZZ$1, 0))</f>
        <v/>
      </c>
      <c r="B1667">
        <f>INDEX(resultados!$A$2:$ZZ$3036, 1661, MATCH($B$2, resultados!$A$1:$ZZ$1, 0))</f>
        <v/>
      </c>
      <c r="C1667">
        <f>INDEX(resultados!$A$2:$ZZ$3036, 1661, MATCH($B$3, resultados!$A$1:$ZZ$1, 0))</f>
        <v/>
      </c>
    </row>
    <row r="1668">
      <c r="A1668">
        <f>INDEX(resultados!$A$2:$ZZ$3036, 1662, MATCH($B$1, resultados!$A$1:$ZZ$1, 0))</f>
        <v/>
      </c>
      <c r="B1668">
        <f>INDEX(resultados!$A$2:$ZZ$3036, 1662, MATCH($B$2, resultados!$A$1:$ZZ$1, 0))</f>
        <v/>
      </c>
      <c r="C1668">
        <f>INDEX(resultados!$A$2:$ZZ$3036, 1662, MATCH($B$3, resultados!$A$1:$ZZ$1, 0))</f>
        <v/>
      </c>
    </row>
    <row r="1669">
      <c r="A1669">
        <f>INDEX(resultados!$A$2:$ZZ$3036, 1663, MATCH($B$1, resultados!$A$1:$ZZ$1, 0))</f>
        <v/>
      </c>
      <c r="B1669">
        <f>INDEX(resultados!$A$2:$ZZ$3036, 1663, MATCH($B$2, resultados!$A$1:$ZZ$1, 0))</f>
        <v/>
      </c>
      <c r="C1669">
        <f>INDEX(resultados!$A$2:$ZZ$3036, 1663, MATCH($B$3, resultados!$A$1:$ZZ$1, 0))</f>
        <v/>
      </c>
    </row>
    <row r="1670">
      <c r="A1670">
        <f>INDEX(resultados!$A$2:$ZZ$3036, 1664, MATCH($B$1, resultados!$A$1:$ZZ$1, 0))</f>
        <v/>
      </c>
      <c r="B1670">
        <f>INDEX(resultados!$A$2:$ZZ$3036, 1664, MATCH($B$2, resultados!$A$1:$ZZ$1, 0))</f>
        <v/>
      </c>
      <c r="C1670">
        <f>INDEX(resultados!$A$2:$ZZ$3036, 1664, MATCH($B$3, resultados!$A$1:$ZZ$1, 0))</f>
        <v/>
      </c>
    </row>
    <row r="1671">
      <c r="A1671">
        <f>INDEX(resultados!$A$2:$ZZ$3036, 1665, MATCH($B$1, resultados!$A$1:$ZZ$1, 0))</f>
        <v/>
      </c>
      <c r="B1671">
        <f>INDEX(resultados!$A$2:$ZZ$3036, 1665, MATCH($B$2, resultados!$A$1:$ZZ$1, 0))</f>
        <v/>
      </c>
      <c r="C1671">
        <f>INDEX(resultados!$A$2:$ZZ$3036, 1665, MATCH($B$3, resultados!$A$1:$ZZ$1, 0))</f>
        <v/>
      </c>
    </row>
    <row r="1672">
      <c r="A1672">
        <f>INDEX(resultados!$A$2:$ZZ$3036, 1666, MATCH($B$1, resultados!$A$1:$ZZ$1, 0))</f>
        <v/>
      </c>
      <c r="B1672">
        <f>INDEX(resultados!$A$2:$ZZ$3036, 1666, MATCH($B$2, resultados!$A$1:$ZZ$1, 0))</f>
        <v/>
      </c>
      <c r="C1672">
        <f>INDEX(resultados!$A$2:$ZZ$3036, 1666, MATCH($B$3, resultados!$A$1:$ZZ$1, 0))</f>
        <v/>
      </c>
    </row>
    <row r="1673">
      <c r="A1673">
        <f>INDEX(resultados!$A$2:$ZZ$3036, 1667, MATCH($B$1, resultados!$A$1:$ZZ$1, 0))</f>
        <v/>
      </c>
      <c r="B1673">
        <f>INDEX(resultados!$A$2:$ZZ$3036, 1667, MATCH($B$2, resultados!$A$1:$ZZ$1, 0))</f>
        <v/>
      </c>
      <c r="C1673">
        <f>INDEX(resultados!$A$2:$ZZ$3036, 1667, MATCH($B$3, resultados!$A$1:$ZZ$1, 0))</f>
        <v/>
      </c>
    </row>
    <row r="1674">
      <c r="A1674">
        <f>INDEX(resultados!$A$2:$ZZ$3036, 1668, MATCH($B$1, resultados!$A$1:$ZZ$1, 0))</f>
        <v/>
      </c>
      <c r="B1674">
        <f>INDEX(resultados!$A$2:$ZZ$3036, 1668, MATCH($B$2, resultados!$A$1:$ZZ$1, 0))</f>
        <v/>
      </c>
      <c r="C1674">
        <f>INDEX(resultados!$A$2:$ZZ$3036, 1668, MATCH($B$3, resultados!$A$1:$ZZ$1, 0))</f>
        <v/>
      </c>
    </row>
    <row r="1675">
      <c r="A1675">
        <f>INDEX(resultados!$A$2:$ZZ$3036, 1669, MATCH($B$1, resultados!$A$1:$ZZ$1, 0))</f>
        <v/>
      </c>
      <c r="B1675">
        <f>INDEX(resultados!$A$2:$ZZ$3036, 1669, MATCH($B$2, resultados!$A$1:$ZZ$1, 0))</f>
        <v/>
      </c>
      <c r="C1675">
        <f>INDEX(resultados!$A$2:$ZZ$3036, 1669, MATCH($B$3, resultados!$A$1:$ZZ$1, 0))</f>
        <v/>
      </c>
    </row>
    <row r="1676">
      <c r="A1676">
        <f>INDEX(resultados!$A$2:$ZZ$3036, 1670, MATCH($B$1, resultados!$A$1:$ZZ$1, 0))</f>
        <v/>
      </c>
      <c r="B1676">
        <f>INDEX(resultados!$A$2:$ZZ$3036, 1670, MATCH($B$2, resultados!$A$1:$ZZ$1, 0))</f>
        <v/>
      </c>
      <c r="C1676">
        <f>INDEX(resultados!$A$2:$ZZ$3036, 1670, MATCH($B$3, resultados!$A$1:$ZZ$1, 0))</f>
        <v/>
      </c>
    </row>
    <row r="1677">
      <c r="A1677">
        <f>INDEX(resultados!$A$2:$ZZ$3036, 1671, MATCH($B$1, resultados!$A$1:$ZZ$1, 0))</f>
        <v/>
      </c>
      <c r="B1677">
        <f>INDEX(resultados!$A$2:$ZZ$3036, 1671, MATCH($B$2, resultados!$A$1:$ZZ$1, 0))</f>
        <v/>
      </c>
      <c r="C1677">
        <f>INDEX(resultados!$A$2:$ZZ$3036, 1671, MATCH($B$3, resultados!$A$1:$ZZ$1, 0))</f>
        <v/>
      </c>
    </row>
    <row r="1678">
      <c r="A1678">
        <f>INDEX(resultados!$A$2:$ZZ$3036, 1672, MATCH($B$1, resultados!$A$1:$ZZ$1, 0))</f>
        <v/>
      </c>
      <c r="B1678">
        <f>INDEX(resultados!$A$2:$ZZ$3036, 1672, MATCH($B$2, resultados!$A$1:$ZZ$1, 0))</f>
        <v/>
      </c>
      <c r="C1678">
        <f>INDEX(resultados!$A$2:$ZZ$3036, 1672, MATCH($B$3, resultados!$A$1:$ZZ$1, 0))</f>
        <v/>
      </c>
    </row>
    <row r="1679">
      <c r="A1679">
        <f>INDEX(resultados!$A$2:$ZZ$3036, 1673, MATCH($B$1, resultados!$A$1:$ZZ$1, 0))</f>
        <v/>
      </c>
      <c r="B1679">
        <f>INDEX(resultados!$A$2:$ZZ$3036, 1673, MATCH($B$2, resultados!$A$1:$ZZ$1, 0))</f>
        <v/>
      </c>
      <c r="C1679">
        <f>INDEX(resultados!$A$2:$ZZ$3036, 1673, MATCH($B$3, resultados!$A$1:$ZZ$1, 0))</f>
        <v/>
      </c>
    </row>
    <row r="1680">
      <c r="A1680">
        <f>INDEX(resultados!$A$2:$ZZ$3036, 1674, MATCH($B$1, resultados!$A$1:$ZZ$1, 0))</f>
        <v/>
      </c>
      <c r="B1680">
        <f>INDEX(resultados!$A$2:$ZZ$3036, 1674, MATCH($B$2, resultados!$A$1:$ZZ$1, 0))</f>
        <v/>
      </c>
      <c r="C1680">
        <f>INDEX(resultados!$A$2:$ZZ$3036, 1674, MATCH($B$3, resultados!$A$1:$ZZ$1, 0))</f>
        <v/>
      </c>
    </row>
    <row r="1681">
      <c r="A1681">
        <f>INDEX(resultados!$A$2:$ZZ$3036, 1675, MATCH($B$1, resultados!$A$1:$ZZ$1, 0))</f>
        <v/>
      </c>
      <c r="B1681">
        <f>INDEX(resultados!$A$2:$ZZ$3036, 1675, MATCH($B$2, resultados!$A$1:$ZZ$1, 0))</f>
        <v/>
      </c>
      <c r="C1681">
        <f>INDEX(resultados!$A$2:$ZZ$3036, 1675, MATCH($B$3, resultados!$A$1:$ZZ$1, 0))</f>
        <v/>
      </c>
    </row>
    <row r="1682">
      <c r="A1682">
        <f>INDEX(resultados!$A$2:$ZZ$3036, 1676, MATCH($B$1, resultados!$A$1:$ZZ$1, 0))</f>
        <v/>
      </c>
      <c r="B1682">
        <f>INDEX(resultados!$A$2:$ZZ$3036, 1676, MATCH($B$2, resultados!$A$1:$ZZ$1, 0))</f>
        <v/>
      </c>
      <c r="C1682">
        <f>INDEX(resultados!$A$2:$ZZ$3036, 1676, MATCH($B$3, resultados!$A$1:$ZZ$1, 0))</f>
        <v/>
      </c>
    </row>
    <row r="1683">
      <c r="A1683">
        <f>INDEX(resultados!$A$2:$ZZ$3036, 1677, MATCH($B$1, resultados!$A$1:$ZZ$1, 0))</f>
        <v/>
      </c>
      <c r="B1683">
        <f>INDEX(resultados!$A$2:$ZZ$3036, 1677, MATCH($B$2, resultados!$A$1:$ZZ$1, 0))</f>
        <v/>
      </c>
      <c r="C1683">
        <f>INDEX(resultados!$A$2:$ZZ$3036, 1677, MATCH($B$3, resultados!$A$1:$ZZ$1, 0))</f>
        <v/>
      </c>
    </row>
    <row r="1684">
      <c r="A1684">
        <f>INDEX(resultados!$A$2:$ZZ$3036, 1678, MATCH($B$1, resultados!$A$1:$ZZ$1, 0))</f>
        <v/>
      </c>
      <c r="B1684">
        <f>INDEX(resultados!$A$2:$ZZ$3036, 1678, MATCH($B$2, resultados!$A$1:$ZZ$1, 0))</f>
        <v/>
      </c>
      <c r="C1684">
        <f>INDEX(resultados!$A$2:$ZZ$3036, 1678, MATCH($B$3, resultados!$A$1:$ZZ$1, 0))</f>
        <v/>
      </c>
    </row>
    <row r="1685">
      <c r="A1685">
        <f>INDEX(resultados!$A$2:$ZZ$3036, 1679, MATCH($B$1, resultados!$A$1:$ZZ$1, 0))</f>
        <v/>
      </c>
      <c r="B1685">
        <f>INDEX(resultados!$A$2:$ZZ$3036, 1679, MATCH($B$2, resultados!$A$1:$ZZ$1, 0))</f>
        <v/>
      </c>
      <c r="C1685">
        <f>INDEX(resultados!$A$2:$ZZ$3036, 1679, MATCH($B$3, resultados!$A$1:$ZZ$1, 0))</f>
        <v/>
      </c>
    </row>
    <row r="1686">
      <c r="A1686">
        <f>INDEX(resultados!$A$2:$ZZ$3036, 1680, MATCH($B$1, resultados!$A$1:$ZZ$1, 0))</f>
        <v/>
      </c>
      <c r="B1686">
        <f>INDEX(resultados!$A$2:$ZZ$3036, 1680, MATCH($B$2, resultados!$A$1:$ZZ$1, 0))</f>
        <v/>
      </c>
      <c r="C1686">
        <f>INDEX(resultados!$A$2:$ZZ$3036, 1680, MATCH($B$3, resultados!$A$1:$ZZ$1, 0))</f>
        <v/>
      </c>
    </row>
    <row r="1687">
      <c r="A1687">
        <f>INDEX(resultados!$A$2:$ZZ$3036, 1681, MATCH($B$1, resultados!$A$1:$ZZ$1, 0))</f>
        <v/>
      </c>
      <c r="B1687">
        <f>INDEX(resultados!$A$2:$ZZ$3036, 1681, MATCH($B$2, resultados!$A$1:$ZZ$1, 0))</f>
        <v/>
      </c>
      <c r="C1687">
        <f>INDEX(resultados!$A$2:$ZZ$3036, 1681, MATCH($B$3, resultados!$A$1:$ZZ$1, 0))</f>
        <v/>
      </c>
    </row>
    <row r="1688">
      <c r="A1688">
        <f>INDEX(resultados!$A$2:$ZZ$3036, 1682, MATCH($B$1, resultados!$A$1:$ZZ$1, 0))</f>
        <v/>
      </c>
      <c r="B1688">
        <f>INDEX(resultados!$A$2:$ZZ$3036, 1682, MATCH($B$2, resultados!$A$1:$ZZ$1, 0))</f>
        <v/>
      </c>
      <c r="C1688">
        <f>INDEX(resultados!$A$2:$ZZ$3036, 1682, MATCH($B$3, resultados!$A$1:$ZZ$1, 0))</f>
        <v/>
      </c>
    </row>
    <row r="1689">
      <c r="A1689">
        <f>INDEX(resultados!$A$2:$ZZ$3036, 1683, MATCH($B$1, resultados!$A$1:$ZZ$1, 0))</f>
        <v/>
      </c>
      <c r="B1689">
        <f>INDEX(resultados!$A$2:$ZZ$3036, 1683, MATCH($B$2, resultados!$A$1:$ZZ$1, 0))</f>
        <v/>
      </c>
      <c r="C1689">
        <f>INDEX(resultados!$A$2:$ZZ$3036, 1683, MATCH($B$3, resultados!$A$1:$ZZ$1, 0))</f>
        <v/>
      </c>
    </row>
    <row r="1690">
      <c r="A1690">
        <f>INDEX(resultados!$A$2:$ZZ$3036, 1684, MATCH($B$1, resultados!$A$1:$ZZ$1, 0))</f>
        <v/>
      </c>
      <c r="B1690">
        <f>INDEX(resultados!$A$2:$ZZ$3036, 1684, MATCH($B$2, resultados!$A$1:$ZZ$1, 0))</f>
        <v/>
      </c>
      <c r="C1690">
        <f>INDEX(resultados!$A$2:$ZZ$3036, 1684, MATCH($B$3, resultados!$A$1:$ZZ$1, 0))</f>
        <v/>
      </c>
    </row>
    <row r="1691">
      <c r="A1691">
        <f>INDEX(resultados!$A$2:$ZZ$3036, 1685, MATCH($B$1, resultados!$A$1:$ZZ$1, 0))</f>
        <v/>
      </c>
      <c r="B1691">
        <f>INDEX(resultados!$A$2:$ZZ$3036, 1685, MATCH($B$2, resultados!$A$1:$ZZ$1, 0))</f>
        <v/>
      </c>
      <c r="C1691">
        <f>INDEX(resultados!$A$2:$ZZ$3036, 1685, MATCH($B$3, resultados!$A$1:$ZZ$1, 0))</f>
        <v/>
      </c>
    </row>
    <row r="1692">
      <c r="A1692">
        <f>INDEX(resultados!$A$2:$ZZ$3036, 1686, MATCH($B$1, resultados!$A$1:$ZZ$1, 0))</f>
        <v/>
      </c>
      <c r="B1692">
        <f>INDEX(resultados!$A$2:$ZZ$3036, 1686, MATCH($B$2, resultados!$A$1:$ZZ$1, 0))</f>
        <v/>
      </c>
      <c r="C1692">
        <f>INDEX(resultados!$A$2:$ZZ$3036, 1686, MATCH($B$3, resultados!$A$1:$ZZ$1, 0))</f>
        <v/>
      </c>
    </row>
    <row r="1693">
      <c r="A1693">
        <f>INDEX(resultados!$A$2:$ZZ$3036, 1687, MATCH($B$1, resultados!$A$1:$ZZ$1, 0))</f>
        <v/>
      </c>
      <c r="B1693">
        <f>INDEX(resultados!$A$2:$ZZ$3036, 1687, MATCH($B$2, resultados!$A$1:$ZZ$1, 0))</f>
        <v/>
      </c>
      <c r="C1693">
        <f>INDEX(resultados!$A$2:$ZZ$3036, 1687, MATCH($B$3, resultados!$A$1:$ZZ$1, 0))</f>
        <v/>
      </c>
    </row>
    <row r="1694">
      <c r="A1694">
        <f>INDEX(resultados!$A$2:$ZZ$3036, 1688, MATCH($B$1, resultados!$A$1:$ZZ$1, 0))</f>
        <v/>
      </c>
      <c r="B1694">
        <f>INDEX(resultados!$A$2:$ZZ$3036, 1688, MATCH($B$2, resultados!$A$1:$ZZ$1, 0))</f>
        <v/>
      </c>
      <c r="C1694">
        <f>INDEX(resultados!$A$2:$ZZ$3036, 1688, MATCH($B$3, resultados!$A$1:$ZZ$1, 0))</f>
        <v/>
      </c>
    </row>
    <row r="1695">
      <c r="A1695">
        <f>INDEX(resultados!$A$2:$ZZ$3036, 1689, MATCH($B$1, resultados!$A$1:$ZZ$1, 0))</f>
        <v/>
      </c>
      <c r="B1695">
        <f>INDEX(resultados!$A$2:$ZZ$3036, 1689, MATCH($B$2, resultados!$A$1:$ZZ$1, 0))</f>
        <v/>
      </c>
      <c r="C1695">
        <f>INDEX(resultados!$A$2:$ZZ$3036, 1689, MATCH($B$3, resultados!$A$1:$ZZ$1, 0))</f>
        <v/>
      </c>
    </row>
    <row r="1696">
      <c r="A1696">
        <f>INDEX(resultados!$A$2:$ZZ$3036, 1690, MATCH($B$1, resultados!$A$1:$ZZ$1, 0))</f>
        <v/>
      </c>
      <c r="B1696">
        <f>INDEX(resultados!$A$2:$ZZ$3036, 1690, MATCH($B$2, resultados!$A$1:$ZZ$1, 0))</f>
        <v/>
      </c>
      <c r="C1696">
        <f>INDEX(resultados!$A$2:$ZZ$3036, 1690, MATCH($B$3, resultados!$A$1:$ZZ$1, 0))</f>
        <v/>
      </c>
    </row>
    <row r="1697">
      <c r="A1697">
        <f>INDEX(resultados!$A$2:$ZZ$3036, 1691, MATCH($B$1, resultados!$A$1:$ZZ$1, 0))</f>
        <v/>
      </c>
      <c r="B1697">
        <f>INDEX(resultados!$A$2:$ZZ$3036, 1691, MATCH($B$2, resultados!$A$1:$ZZ$1, 0))</f>
        <v/>
      </c>
      <c r="C1697">
        <f>INDEX(resultados!$A$2:$ZZ$3036, 1691, MATCH($B$3, resultados!$A$1:$ZZ$1, 0))</f>
        <v/>
      </c>
    </row>
    <row r="1698">
      <c r="A1698">
        <f>INDEX(resultados!$A$2:$ZZ$3036, 1692, MATCH($B$1, resultados!$A$1:$ZZ$1, 0))</f>
        <v/>
      </c>
      <c r="B1698">
        <f>INDEX(resultados!$A$2:$ZZ$3036, 1692, MATCH($B$2, resultados!$A$1:$ZZ$1, 0))</f>
        <v/>
      </c>
      <c r="C1698">
        <f>INDEX(resultados!$A$2:$ZZ$3036, 1692, MATCH($B$3, resultados!$A$1:$ZZ$1, 0))</f>
        <v/>
      </c>
    </row>
    <row r="1699">
      <c r="A1699">
        <f>INDEX(resultados!$A$2:$ZZ$3036, 1693, MATCH($B$1, resultados!$A$1:$ZZ$1, 0))</f>
        <v/>
      </c>
      <c r="B1699">
        <f>INDEX(resultados!$A$2:$ZZ$3036, 1693, MATCH($B$2, resultados!$A$1:$ZZ$1, 0))</f>
        <v/>
      </c>
      <c r="C1699">
        <f>INDEX(resultados!$A$2:$ZZ$3036, 1693, MATCH($B$3, resultados!$A$1:$ZZ$1, 0))</f>
        <v/>
      </c>
    </row>
    <row r="1700">
      <c r="A1700">
        <f>INDEX(resultados!$A$2:$ZZ$3036, 1694, MATCH($B$1, resultados!$A$1:$ZZ$1, 0))</f>
        <v/>
      </c>
      <c r="B1700">
        <f>INDEX(resultados!$A$2:$ZZ$3036, 1694, MATCH($B$2, resultados!$A$1:$ZZ$1, 0))</f>
        <v/>
      </c>
      <c r="C1700">
        <f>INDEX(resultados!$A$2:$ZZ$3036, 1694, MATCH($B$3, resultados!$A$1:$ZZ$1, 0))</f>
        <v/>
      </c>
    </row>
    <row r="1701">
      <c r="A1701">
        <f>INDEX(resultados!$A$2:$ZZ$3036, 1695, MATCH($B$1, resultados!$A$1:$ZZ$1, 0))</f>
        <v/>
      </c>
      <c r="B1701">
        <f>INDEX(resultados!$A$2:$ZZ$3036, 1695, MATCH($B$2, resultados!$A$1:$ZZ$1, 0))</f>
        <v/>
      </c>
      <c r="C1701">
        <f>INDEX(resultados!$A$2:$ZZ$3036, 1695, MATCH($B$3, resultados!$A$1:$ZZ$1, 0))</f>
        <v/>
      </c>
    </row>
    <row r="1702">
      <c r="A1702">
        <f>INDEX(resultados!$A$2:$ZZ$3036, 1696, MATCH($B$1, resultados!$A$1:$ZZ$1, 0))</f>
        <v/>
      </c>
      <c r="B1702">
        <f>INDEX(resultados!$A$2:$ZZ$3036, 1696, MATCH($B$2, resultados!$A$1:$ZZ$1, 0))</f>
        <v/>
      </c>
      <c r="C1702">
        <f>INDEX(resultados!$A$2:$ZZ$3036, 1696, MATCH($B$3, resultados!$A$1:$ZZ$1, 0))</f>
        <v/>
      </c>
    </row>
    <row r="1703">
      <c r="A1703">
        <f>INDEX(resultados!$A$2:$ZZ$3036, 1697, MATCH($B$1, resultados!$A$1:$ZZ$1, 0))</f>
        <v/>
      </c>
      <c r="B1703">
        <f>INDEX(resultados!$A$2:$ZZ$3036, 1697, MATCH($B$2, resultados!$A$1:$ZZ$1, 0))</f>
        <v/>
      </c>
      <c r="C1703">
        <f>INDEX(resultados!$A$2:$ZZ$3036, 1697, MATCH($B$3, resultados!$A$1:$ZZ$1, 0))</f>
        <v/>
      </c>
    </row>
    <row r="1704">
      <c r="A1704">
        <f>INDEX(resultados!$A$2:$ZZ$3036, 1698, MATCH($B$1, resultados!$A$1:$ZZ$1, 0))</f>
        <v/>
      </c>
      <c r="B1704">
        <f>INDEX(resultados!$A$2:$ZZ$3036, 1698, MATCH($B$2, resultados!$A$1:$ZZ$1, 0))</f>
        <v/>
      </c>
      <c r="C1704">
        <f>INDEX(resultados!$A$2:$ZZ$3036, 1698, MATCH($B$3, resultados!$A$1:$ZZ$1, 0))</f>
        <v/>
      </c>
    </row>
    <row r="1705">
      <c r="A1705">
        <f>INDEX(resultados!$A$2:$ZZ$3036, 1699, MATCH($B$1, resultados!$A$1:$ZZ$1, 0))</f>
        <v/>
      </c>
      <c r="B1705">
        <f>INDEX(resultados!$A$2:$ZZ$3036, 1699, MATCH($B$2, resultados!$A$1:$ZZ$1, 0))</f>
        <v/>
      </c>
      <c r="C1705">
        <f>INDEX(resultados!$A$2:$ZZ$3036, 1699, MATCH($B$3, resultados!$A$1:$ZZ$1, 0))</f>
        <v/>
      </c>
    </row>
    <row r="1706">
      <c r="A1706">
        <f>INDEX(resultados!$A$2:$ZZ$3036, 1700, MATCH($B$1, resultados!$A$1:$ZZ$1, 0))</f>
        <v/>
      </c>
      <c r="B1706">
        <f>INDEX(resultados!$A$2:$ZZ$3036, 1700, MATCH($B$2, resultados!$A$1:$ZZ$1, 0))</f>
        <v/>
      </c>
      <c r="C1706">
        <f>INDEX(resultados!$A$2:$ZZ$3036, 1700, MATCH($B$3, resultados!$A$1:$ZZ$1, 0))</f>
        <v/>
      </c>
    </row>
    <row r="1707">
      <c r="A1707">
        <f>INDEX(resultados!$A$2:$ZZ$3036, 1701, MATCH($B$1, resultados!$A$1:$ZZ$1, 0))</f>
        <v/>
      </c>
      <c r="B1707">
        <f>INDEX(resultados!$A$2:$ZZ$3036, 1701, MATCH($B$2, resultados!$A$1:$ZZ$1, 0))</f>
        <v/>
      </c>
      <c r="C1707">
        <f>INDEX(resultados!$A$2:$ZZ$3036, 1701, MATCH($B$3, resultados!$A$1:$ZZ$1, 0))</f>
        <v/>
      </c>
    </row>
    <row r="1708">
      <c r="A1708">
        <f>INDEX(resultados!$A$2:$ZZ$3036, 1702, MATCH($B$1, resultados!$A$1:$ZZ$1, 0))</f>
        <v/>
      </c>
      <c r="B1708">
        <f>INDEX(resultados!$A$2:$ZZ$3036, 1702, MATCH($B$2, resultados!$A$1:$ZZ$1, 0))</f>
        <v/>
      </c>
      <c r="C1708">
        <f>INDEX(resultados!$A$2:$ZZ$3036, 1702, MATCH($B$3, resultados!$A$1:$ZZ$1, 0))</f>
        <v/>
      </c>
    </row>
    <row r="1709">
      <c r="A1709">
        <f>INDEX(resultados!$A$2:$ZZ$3036, 1703, MATCH($B$1, resultados!$A$1:$ZZ$1, 0))</f>
        <v/>
      </c>
      <c r="B1709">
        <f>INDEX(resultados!$A$2:$ZZ$3036, 1703, MATCH($B$2, resultados!$A$1:$ZZ$1, 0))</f>
        <v/>
      </c>
      <c r="C1709">
        <f>INDEX(resultados!$A$2:$ZZ$3036, 1703, MATCH($B$3, resultados!$A$1:$ZZ$1, 0))</f>
        <v/>
      </c>
    </row>
    <row r="1710">
      <c r="A1710">
        <f>INDEX(resultados!$A$2:$ZZ$3036, 1704, MATCH($B$1, resultados!$A$1:$ZZ$1, 0))</f>
        <v/>
      </c>
      <c r="B1710">
        <f>INDEX(resultados!$A$2:$ZZ$3036, 1704, MATCH($B$2, resultados!$A$1:$ZZ$1, 0))</f>
        <v/>
      </c>
      <c r="C1710">
        <f>INDEX(resultados!$A$2:$ZZ$3036, 1704, MATCH($B$3, resultados!$A$1:$ZZ$1, 0))</f>
        <v/>
      </c>
    </row>
    <row r="1711">
      <c r="A1711">
        <f>INDEX(resultados!$A$2:$ZZ$3036, 1705, MATCH($B$1, resultados!$A$1:$ZZ$1, 0))</f>
        <v/>
      </c>
      <c r="B1711">
        <f>INDEX(resultados!$A$2:$ZZ$3036, 1705, MATCH($B$2, resultados!$A$1:$ZZ$1, 0))</f>
        <v/>
      </c>
      <c r="C1711">
        <f>INDEX(resultados!$A$2:$ZZ$3036, 1705, MATCH($B$3, resultados!$A$1:$ZZ$1, 0))</f>
        <v/>
      </c>
    </row>
    <row r="1712">
      <c r="A1712">
        <f>INDEX(resultados!$A$2:$ZZ$3036, 1706, MATCH($B$1, resultados!$A$1:$ZZ$1, 0))</f>
        <v/>
      </c>
      <c r="B1712">
        <f>INDEX(resultados!$A$2:$ZZ$3036, 1706, MATCH($B$2, resultados!$A$1:$ZZ$1, 0))</f>
        <v/>
      </c>
      <c r="C1712">
        <f>INDEX(resultados!$A$2:$ZZ$3036, 1706, MATCH($B$3, resultados!$A$1:$ZZ$1, 0))</f>
        <v/>
      </c>
    </row>
    <row r="1713">
      <c r="A1713">
        <f>INDEX(resultados!$A$2:$ZZ$3036, 1707, MATCH($B$1, resultados!$A$1:$ZZ$1, 0))</f>
        <v/>
      </c>
      <c r="B1713">
        <f>INDEX(resultados!$A$2:$ZZ$3036, 1707, MATCH($B$2, resultados!$A$1:$ZZ$1, 0))</f>
        <v/>
      </c>
      <c r="C1713">
        <f>INDEX(resultados!$A$2:$ZZ$3036, 1707, MATCH($B$3, resultados!$A$1:$ZZ$1, 0))</f>
        <v/>
      </c>
    </row>
    <row r="1714">
      <c r="A1714">
        <f>INDEX(resultados!$A$2:$ZZ$3036, 1708, MATCH($B$1, resultados!$A$1:$ZZ$1, 0))</f>
        <v/>
      </c>
      <c r="B1714">
        <f>INDEX(resultados!$A$2:$ZZ$3036, 1708, MATCH($B$2, resultados!$A$1:$ZZ$1, 0))</f>
        <v/>
      </c>
      <c r="C1714">
        <f>INDEX(resultados!$A$2:$ZZ$3036, 1708, MATCH($B$3, resultados!$A$1:$ZZ$1, 0))</f>
        <v/>
      </c>
    </row>
    <row r="1715">
      <c r="A1715">
        <f>INDEX(resultados!$A$2:$ZZ$3036, 1709, MATCH($B$1, resultados!$A$1:$ZZ$1, 0))</f>
        <v/>
      </c>
      <c r="B1715">
        <f>INDEX(resultados!$A$2:$ZZ$3036, 1709, MATCH($B$2, resultados!$A$1:$ZZ$1, 0))</f>
        <v/>
      </c>
      <c r="C1715">
        <f>INDEX(resultados!$A$2:$ZZ$3036, 1709, MATCH($B$3, resultados!$A$1:$ZZ$1, 0))</f>
        <v/>
      </c>
    </row>
    <row r="1716">
      <c r="A1716">
        <f>INDEX(resultados!$A$2:$ZZ$3036, 1710, MATCH($B$1, resultados!$A$1:$ZZ$1, 0))</f>
        <v/>
      </c>
      <c r="B1716">
        <f>INDEX(resultados!$A$2:$ZZ$3036, 1710, MATCH($B$2, resultados!$A$1:$ZZ$1, 0))</f>
        <v/>
      </c>
      <c r="C1716">
        <f>INDEX(resultados!$A$2:$ZZ$3036, 1710, MATCH($B$3, resultados!$A$1:$ZZ$1, 0))</f>
        <v/>
      </c>
    </row>
    <row r="1717">
      <c r="A1717">
        <f>INDEX(resultados!$A$2:$ZZ$3036, 1711, MATCH($B$1, resultados!$A$1:$ZZ$1, 0))</f>
        <v/>
      </c>
      <c r="B1717">
        <f>INDEX(resultados!$A$2:$ZZ$3036, 1711, MATCH($B$2, resultados!$A$1:$ZZ$1, 0))</f>
        <v/>
      </c>
      <c r="C1717">
        <f>INDEX(resultados!$A$2:$ZZ$3036, 1711, MATCH($B$3, resultados!$A$1:$ZZ$1, 0))</f>
        <v/>
      </c>
    </row>
    <row r="1718">
      <c r="A1718">
        <f>INDEX(resultados!$A$2:$ZZ$3036, 1712, MATCH($B$1, resultados!$A$1:$ZZ$1, 0))</f>
        <v/>
      </c>
      <c r="B1718">
        <f>INDEX(resultados!$A$2:$ZZ$3036, 1712, MATCH($B$2, resultados!$A$1:$ZZ$1, 0))</f>
        <v/>
      </c>
      <c r="C1718">
        <f>INDEX(resultados!$A$2:$ZZ$3036, 1712, MATCH($B$3, resultados!$A$1:$ZZ$1, 0))</f>
        <v/>
      </c>
    </row>
    <row r="1719">
      <c r="A1719">
        <f>INDEX(resultados!$A$2:$ZZ$3036, 1713, MATCH($B$1, resultados!$A$1:$ZZ$1, 0))</f>
        <v/>
      </c>
      <c r="B1719">
        <f>INDEX(resultados!$A$2:$ZZ$3036, 1713, MATCH($B$2, resultados!$A$1:$ZZ$1, 0))</f>
        <v/>
      </c>
      <c r="C1719">
        <f>INDEX(resultados!$A$2:$ZZ$3036, 1713, MATCH($B$3, resultados!$A$1:$ZZ$1, 0))</f>
        <v/>
      </c>
    </row>
    <row r="1720">
      <c r="A1720">
        <f>INDEX(resultados!$A$2:$ZZ$3036, 1714, MATCH($B$1, resultados!$A$1:$ZZ$1, 0))</f>
        <v/>
      </c>
      <c r="B1720">
        <f>INDEX(resultados!$A$2:$ZZ$3036, 1714, MATCH($B$2, resultados!$A$1:$ZZ$1, 0))</f>
        <v/>
      </c>
      <c r="C1720">
        <f>INDEX(resultados!$A$2:$ZZ$3036, 1714, MATCH($B$3, resultados!$A$1:$ZZ$1, 0))</f>
        <v/>
      </c>
    </row>
    <row r="1721">
      <c r="A1721">
        <f>INDEX(resultados!$A$2:$ZZ$3036, 1715, MATCH($B$1, resultados!$A$1:$ZZ$1, 0))</f>
        <v/>
      </c>
      <c r="B1721">
        <f>INDEX(resultados!$A$2:$ZZ$3036, 1715, MATCH($B$2, resultados!$A$1:$ZZ$1, 0))</f>
        <v/>
      </c>
      <c r="C1721">
        <f>INDEX(resultados!$A$2:$ZZ$3036, 1715, MATCH($B$3, resultados!$A$1:$ZZ$1, 0))</f>
        <v/>
      </c>
    </row>
    <row r="1722">
      <c r="A1722">
        <f>INDEX(resultados!$A$2:$ZZ$3036, 1716, MATCH($B$1, resultados!$A$1:$ZZ$1, 0))</f>
        <v/>
      </c>
      <c r="B1722">
        <f>INDEX(resultados!$A$2:$ZZ$3036, 1716, MATCH($B$2, resultados!$A$1:$ZZ$1, 0))</f>
        <v/>
      </c>
      <c r="C1722">
        <f>INDEX(resultados!$A$2:$ZZ$3036, 1716, MATCH($B$3, resultados!$A$1:$ZZ$1, 0))</f>
        <v/>
      </c>
    </row>
    <row r="1723">
      <c r="A1723">
        <f>INDEX(resultados!$A$2:$ZZ$3036, 1717, MATCH($B$1, resultados!$A$1:$ZZ$1, 0))</f>
        <v/>
      </c>
      <c r="B1723">
        <f>INDEX(resultados!$A$2:$ZZ$3036, 1717, MATCH($B$2, resultados!$A$1:$ZZ$1, 0))</f>
        <v/>
      </c>
      <c r="C1723">
        <f>INDEX(resultados!$A$2:$ZZ$3036, 1717, MATCH($B$3, resultados!$A$1:$ZZ$1, 0))</f>
        <v/>
      </c>
    </row>
    <row r="1724">
      <c r="A1724">
        <f>INDEX(resultados!$A$2:$ZZ$3036, 1718, MATCH($B$1, resultados!$A$1:$ZZ$1, 0))</f>
        <v/>
      </c>
      <c r="B1724">
        <f>INDEX(resultados!$A$2:$ZZ$3036, 1718, MATCH($B$2, resultados!$A$1:$ZZ$1, 0))</f>
        <v/>
      </c>
      <c r="C1724">
        <f>INDEX(resultados!$A$2:$ZZ$3036, 1718, MATCH($B$3, resultados!$A$1:$ZZ$1, 0))</f>
        <v/>
      </c>
    </row>
    <row r="1725">
      <c r="A1725">
        <f>INDEX(resultados!$A$2:$ZZ$3036, 1719, MATCH($B$1, resultados!$A$1:$ZZ$1, 0))</f>
        <v/>
      </c>
      <c r="B1725">
        <f>INDEX(resultados!$A$2:$ZZ$3036, 1719, MATCH($B$2, resultados!$A$1:$ZZ$1, 0))</f>
        <v/>
      </c>
      <c r="C1725">
        <f>INDEX(resultados!$A$2:$ZZ$3036, 1719, MATCH($B$3, resultados!$A$1:$ZZ$1, 0))</f>
        <v/>
      </c>
    </row>
    <row r="1726">
      <c r="A1726">
        <f>INDEX(resultados!$A$2:$ZZ$3036, 1720, MATCH($B$1, resultados!$A$1:$ZZ$1, 0))</f>
        <v/>
      </c>
      <c r="B1726">
        <f>INDEX(resultados!$A$2:$ZZ$3036, 1720, MATCH($B$2, resultados!$A$1:$ZZ$1, 0))</f>
        <v/>
      </c>
      <c r="C1726">
        <f>INDEX(resultados!$A$2:$ZZ$3036, 1720, MATCH($B$3, resultados!$A$1:$ZZ$1, 0))</f>
        <v/>
      </c>
    </row>
    <row r="1727">
      <c r="A1727">
        <f>INDEX(resultados!$A$2:$ZZ$3036, 1721, MATCH($B$1, resultados!$A$1:$ZZ$1, 0))</f>
        <v/>
      </c>
      <c r="B1727">
        <f>INDEX(resultados!$A$2:$ZZ$3036, 1721, MATCH($B$2, resultados!$A$1:$ZZ$1, 0))</f>
        <v/>
      </c>
      <c r="C1727">
        <f>INDEX(resultados!$A$2:$ZZ$3036, 1721, MATCH($B$3, resultados!$A$1:$ZZ$1, 0))</f>
        <v/>
      </c>
    </row>
    <row r="1728">
      <c r="A1728">
        <f>INDEX(resultados!$A$2:$ZZ$3036, 1722, MATCH($B$1, resultados!$A$1:$ZZ$1, 0))</f>
        <v/>
      </c>
      <c r="B1728">
        <f>INDEX(resultados!$A$2:$ZZ$3036, 1722, MATCH($B$2, resultados!$A$1:$ZZ$1, 0))</f>
        <v/>
      </c>
      <c r="C1728">
        <f>INDEX(resultados!$A$2:$ZZ$3036, 1722, MATCH($B$3, resultados!$A$1:$ZZ$1, 0))</f>
        <v/>
      </c>
    </row>
    <row r="1729">
      <c r="A1729">
        <f>INDEX(resultados!$A$2:$ZZ$3036, 1723, MATCH($B$1, resultados!$A$1:$ZZ$1, 0))</f>
        <v/>
      </c>
      <c r="B1729">
        <f>INDEX(resultados!$A$2:$ZZ$3036, 1723, MATCH($B$2, resultados!$A$1:$ZZ$1, 0))</f>
        <v/>
      </c>
      <c r="C1729">
        <f>INDEX(resultados!$A$2:$ZZ$3036, 1723, MATCH($B$3, resultados!$A$1:$ZZ$1, 0))</f>
        <v/>
      </c>
    </row>
    <row r="1730">
      <c r="A1730">
        <f>INDEX(resultados!$A$2:$ZZ$3036, 1724, MATCH($B$1, resultados!$A$1:$ZZ$1, 0))</f>
        <v/>
      </c>
      <c r="B1730">
        <f>INDEX(resultados!$A$2:$ZZ$3036, 1724, MATCH($B$2, resultados!$A$1:$ZZ$1, 0))</f>
        <v/>
      </c>
      <c r="C1730">
        <f>INDEX(resultados!$A$2:$ZZ$3036, 1724, MATCH($B$3, resultados!$A$1:$ZZ$1, 0))</f>
        <v/>
      </c>
    </row>
    <row r="1731">
      <c r="A1731">
        <f>INDEX(resultados!$A$2:$ZZ$3036, 1725, MATCH($B$1, resultados!$A$1:$ZZ$1, 0))</f>
        <v/>
      </c>
      <c r="B1731">
        <f>INDEX(resultados!$A$2:$ZZ$3036, 1725, MATCH($B$2, resultados!$A$1:$ZZ$1, 0))</f>
        <v/>
      </c>
      <c r="C1731">
        <f>INDEX(resultados!$A$2:$ZZ$3036, 1725, MATCH($B$3, resultados!$A$1:$ZZ$1, 0))</f>
        <v/>
      </c>
    </row>
    <row r="1732">
      <c r="A1732">
        <f>INDEX(resultados!$A$2:$ZZ$3036, 1726, MATCH($B$1, resultados!$A$1:$ZZ$1, 0))</f>
        <v/>
      </c>
      <c r="B1732">
        <f>INDEX(resultados!$A$2:$ZZ$3036, 1726, MATCH($B$2, resultados!$A$1:$ZZ$1, 0))</f>
        <v/>
      </c>
      <c r="C1732">
        <f>INDEX(resultados!$A$2:$ZZ$3036, 1726, MATCH($B$3, resultados!$A$1:$ZZ$1, 0))</f>
        <v/>
      </c>
    </row>
    <row r="1733">
      <c r="A1733">
        <f>INDEX(resultados!$A$2:$ZZ$3036, 1727, MATCH($B$1, resultados!$A$1:$ZZ$1, 0))</f>
        <v/>
      </c>
      <c r="B1733">
        <f>INDEX(resultados!$A$2:$ZZ$3036, 1727, MATCH($B$2, resultados!$A$1:$ZZ$1, 0))</f>
        <v/>
      </c>
      <c r="C1733">
        <f>INDEX(resultados!$A$2:$ZZ$3036, 1727, MATCH($B$3, resultados!$A$1:$ZZ$1, 0))</f>
        <v/>
      </c>
    </row>
    <row r="1734">
      <c r="A1734">
        <f>INDEX(resultados!$A$2:$ZZ$3036, 1728, MATCH($B$1, resultados!$A$1:$ZZ$1, 0))</f>
        <v/>
      </c>
      <c r="B1734">
        <f>INDEX(resultados!$A$2:$ZZ$3036, 1728, MATCH($B$2, resultados!$A$1:$ZZ$1, 0))</f>
        <v/>
      </c>
      <c r="C1734">
        <f>INDEX(resultados!$A$2:$ZZ$3036, 1728, MATCH($B$3, resultados!$A$1:$ZZ$1, 0))</f>
        <v/>
      </c>
    </row>
    <row r="1735">
      <c r="A1735">
        <f>INDEX(resultados!$A$2:$ZZ$3036, 1729, MATCH($B$1, resultados!$A$1:$ZZ$1, 0))</f>
        <v/>
      </c>
      <c r="B1735">
        <f>INDEX(resultados!$A$2:$ZZ$3036, 1729, MATCH($B$2, resultados!$A$1:$ZZ$1, 0))</f>
        <v/>
      </c>
      <c r="C1735">
        <f>INDEX(resultados!$A$2:$ZZ$3036, 1729, MATCH($B$3, resultados!$A$1:$ZZ$1, 0))</f>
        <v/>
      </c>
    </row>
    <row r="1736">
      <c r="A1736">
        <f>INDEX(resultados!$A$2:$ZZ$3036, 1730, MATCH($B$1, resultados!$A$1:$ZZ$1, 0))</f>
        <v/>
      </c>
      <c r="B1736">
        <f>INDEX(resultados!$A$2:$ZZ$3036, 1730, MATCH($B$2, resultados!$A$1:$ZZ$1, 0))</f>
        <v/>
      </c>
      <c r="C1736">
        <f>INDEX(resultados!$A$2:$ZZ$3036, 1730, MATCH($B$3, resultados!$A$1:$ZZ$1, 0))</f>
        <v/>
      </c>
    </row>
    <row r="1737">
      <c r="A1737">
        <f>INDEX(resultados!$A$2:$ZZ$3036, 1731, MATCH($B$1, resultados!$A$1:$ZZ$1, 0))</f>
        <v/>
      </c>
      <c r="B1737">
        <f>INDEX(resultados!$A$2:$ZZ$3036, 1731, MATCH($B$2, resultados!$A$1:$ZZ$1, 0))</f>
        <v/>
      </c>
      <c r="C1737">
        <f>INDEX(resultados!$A$2:$ZZ$3036, 1731, MATCH($B$3, resultados!$A$1:$ZZ$1, 0))</f>
        <v/>
      </c>
    </row>
    <row r="1738">
      <c r="A1738">
        <f>INDEX(resultados!$A$2:$ZZ$3036, 1732, MATCH($B$1, resultados!$A$1:$ZZ$1, 0))</f>
        <v/>
      </c>
      <c r="B1738">
        <f>INDEX(resultados!$A$2:$ZZ$3036, 1732, MATCH($B$2, resultados!$A$1:$ZZ$1, 0))</f>
        <v/>
      </c>
      <c r="C1738">
        <f>INDEX(resultados!$A$2:$ZZ$3036, 1732, MATCH($B$3, resultados!$A$1:$ZZ$1, 0))</f>
        <v/>
      </c>
    </row>
    <row r="1739">
      <c r="A1739">
        <f>INDEX(resultados!$A$2:$ZZ$3036, 1733, MATCH($B$1, resultados!$A$1:$ZZ$1, 0))</f>
        <v/>
      </c>
      <c r="B1739">
        <f>INDEX(resultados!$A$2:$ZZ$3036, 1733, MATCH($B$2, resultados!$A$1:$ZZ$1, 0))</f>
        <v/>
      </c>
      <c r="C1739">
        <f>INDEX(resultados!$A$2:$ZZ$3036, 1733, MATCH($B$3, resultados!$A$1:$ZZ$1, 0))</f>
        <v/>
      </c>
    </row>
    <row r="1740">
      <c r="A1740">
        <f>INDEX(resultados!$A$2:$ZZ$3036, 1734, MATCH($B$1, resultados!$A$1:$ZZ$1, 0))</f>
        <v/>
      </c>
      <c r="B1740">
        <f>INDEX(resultados!$A$2:$ZZ$3036, 1734, MATCH($B$2, resultados!$A$1:$ZZ$1, 0))</f>
        <v/>
      </c>
      <c r="C1740">
        <f>INDEX(resultados!$A$2:$ZZ$3036, 1734, MATCH($B$3, resultados!$A$1:$ZZ$1, 0))</f>
        <v/>
      </c>
    </row>
    <row r="1741">
      <c r="A1741">
        <f>INDEX(resultados!$A$2:$ZZ$3036, 1735, MATCH($B$1, resultados!$A$1:$ZZ$1, 0))</f>
        <v/>
      </c>
      <c r="B1741">
        <f>INDEX(resultados!$A$2:$ZZ$3036, 1735, MATCH($B$2, resultados!$A$1:$ZZ$1, 0))</f>
        <v/>
      </c>
      <c r="C1741">
        <f>INDEX(resultados!$A$2:$ZZ$3036, 1735, MATCH($B$3, resultados!$A$1:$ZZ$1, 0))</f>
        <v/>
      </c>
    </row>
    <row r="1742">
      <c r="A1742">
        <f>INDEX(resultados!$A$2:$ZZ$3036, 1736, MATCH($B$1, resultados!$A$1:$ZZ$1, 0))</f>
        <v/>
      </c>
      <c r="B1742">
        <f>INDEX(resultados!$A$2:$ZZ$3036, 1736, MATCH($B$2, resultados!$A$1:$ZZ$1, 0))</f>
        <v/>
      </c>
      <c r="C1742">
        <f>INDEX(resultados!$A$2:$ZZ$3036, 1736, MATCH($B$3, resultados!$A$1:$ZZ$1, 0))</f>
        <v/>
      </c>
    </row>
    <row r="1743">
      <c r="A1743">
        <f>INDEX(resultados!$A$2:$ZZ$3036, 1737, MATCH($B$1, resultados!$A$1:$ZZ$1, 0))</f>
        <v/>
      </c>
      <c r="B1743">
        <f>INDEX(resultados!$A$2:$ZZ$3036, 1737, MATCH($B$2, resultados!$A$1:$ZZ$1, 0))</f>
        <v/>
      </c>
      <c r="C1743">
        <f>INDEX(resultados!$A$2:$ZZ$3036, 1737, MATCH($B$3, resultados!$A$1:$ZZ$1, 0))</f>
        <v/>
      </c>
    </row>
    <row r="1744">
      <c r="A1744">
        <f>INDEX(resultados!$A$2:$ZZ$3036, 1738, MATCH($B$1, resultados!$A$1:$ZZ$1, 0))</f>
        <v/>
      </c>
      <c r="B1744">
        <f>INDEX(resultados!$A$2:$ZZ$3036, 1738, MATCH($B$2, resultados!$A$1:$ZZ$1, 0))</f>
        <v/>
      </c>
      <c r="C1744">
        <f>INDEX(resultados!$A$2:$ZZ$3036, 1738, MATCH($B$3, resultados!$A$1:$ZZ$1, 0))</f>
        <v/>
      </c>
    </row>
    <row r="1745">
      <c r="A1745">
        <f>INDEX(resultados!$A$2:$ZZ$3036, 1739, MATCH($B$1, resultados!$A$1:$ZZ$1, 0))</f>
        <v/>
      </c>
      <c r="B1745">
        <f>INDEX(resultados!$A$2:$ZZ$3036, 1739, MATCH($B$2, resultados!$A$1:$ZZ$1, 0))</f>
        <v/>
      </c>
      <c r="C1745">
        <f>INDEX(resultados!$A$2:$ZZ$3036, 1739, MATCH($B$3, resultados!$A$1:$ZZ$1, 0))</f>
        <v/>
      </c>
    </row>
    <row r="1746">
      <c r="A1746">
        <f>INDEX(resultados!$A$2:$ZZ$3036, 1740, MATCH($B$1, resultados!$A$1:$ZZ$1, 0))</f>
        <v/>
      </c>
      <c r="B1746">
        <f>INDEX(resultados!$A$2:$ZZ$3036, 1740, MATCH($B$2, resultados!$A$1:$ZZ$1, 0))</f>
        <v/>
      </c>
      <c r="C1746">
        <f>INDEX(resultados!$A$2:$ZZ$3036, 1740, MATCH($B$3, resultados!$A$1:$ZZ$1, 0))</f>
        <v/>
      </c>
    </row>
    <row r="1747">
      <c r="A1747">
        <f>INDEX(resultados!$A$2:$ZZ$3036, 1741, MATCH($B$1, resultados!$A$1:$ZZ$1, 0))</f>
        <v/>
      </c>
      <c r="B1747">
        <f>INDEX(resultados!$A$2:$ZZ$3036, 1741, MATCH($B$2, resultados!$A$1:$ZZ$1, 0))</f>
        <v/>
      </c>
      <c r="C1747">
        <f>INDEX(resultados!$A$2:$ZZ$3036, 1741, MATCH($B$3, resultados!$A$1:$ZZ$1, 0))</f>
        <v/>
      </c>
    </row>
    <row r="1748">
      <c r="A1748">
        <f>INDEX(resultados!$A$2:$ZZ$3036, 1742, MATCH($B$1, resultados!$A$1:$ZZ$1, 0))</f>
        <v/>
      </c>
      <c r="B1748">
        <f>INDEX(resultados!$A$2:$ZZ$3036, 1742, MATCH($B$2, resultados!$A$1:$ZZ$1, 0))</f>
        <v/>
      </c>
      <c r="C1748">
        <f>INDEX(resultados!$A$2:$ZZ$3036, 1742, MATCH($B$3, resultados!$A$1:$ZZ$1, 0))</f>
        <v/>
      </c>
    </row>
    <row r="1749">
      <c r="A1749">
        <f>INDEX(resultados!$A$2:$ZZ$3036, 1743, MATCH($B$1, resultados!$A$1:$ZZ$1, 0))</f>
        <v/>
      </c>
      <c r="B1749">
        <f>INDEX(resultados!$A$2:$ZZ$3036, 1743, MATCH($B$2, resultados!$A$1:$ZZ$1, 0))</f>
        <v/>
      </c>
      <c r="C1749">
        <f>INDEX(resultados!$A$2:$ZZ$3036, 1743, MATCH($B$3, resultados!$A$1:$ZZ$1, 0))</f>
        <v/>
      </c>
    </row>
    <row r="1750">
      <c r="A1750">
        <f>INDEX(resultados!$A$2:$ZZ$3036, 1744, MATCH($B$1, resultados!$A$1:$ZZ$1, 0))</f>
        <v/>
      </c>
      <c r="B1750">
        <f>INDEX(resultados!$A$2:$ZZ$3036, 1744, MATCH($B$2, resultados!$A$1:$ZZ$1, 0))</f>
        <v/>
      </c>
      <c r="C1750">
        <f>INDEX(resultados!$A$2:$ZZ$3036, 1744, MATCH($B$3, resultados!$A$1:$ZZ$1, 0))</f>
        <v/>
      </c>
    </row>
    <row r="1751">
      <c r="A1751">
        <f>INDEX(resultados!$A$2:$ZZ$3036, 1745, MATCH($B$1, resultados!$A$1:$ZZ$1, 0))</f>
        <v/>
      </c>
      <c r="B1751">
        <f>INDEX(resultados!$A$2:$ZZ$3036, 1745, MATCH($B$2, resultados!$A$1:$ZZ$1, 0))</f>
        <v/>
      </c>
      <c r="C1751">
        <f>INDEX(resultados!$A$2:$ZZ$3036, 1745, MATCH($B$3, resultados!$A$1:$ZZ$1, 0))</f>
        <v/>
      </c>
    </row>
    <row r="1752">
      <c r="A1752">
        <f>INDEX(resultados!$A$2:$ZZ$3036, 1746, MATCH($B$1, resultados!$A$1:$ZZ$1, 0))</f>
        <v/>
      </c>
      <c r="B1752">
        <f>INDEX(resultados!$A$2:$ZZ$3036, 1746, MATCH($B$2, resultados!$A$1:$ZZ$1, 0))</f>
        <v/>
      </c>
      <c r="C1752">
        <f>INDEX(resultados!$A$2:$ZZ$3036, 1746, MATCH($B$3, resultados!$A$1:$ZZ$1, 0))</f>
        <v/>
      </c>
    </row>
    <row r="1753">
      <c r="A1753">
        <f>INDEX(resultados!$A$2:$ZZ$3036, 1747, MATCH($B$1, resultados!$A$1:$ZZ$1, 0))</f>
        <v/>
      </c>
      <c r="B1753">
        <f>INDEX(resultados!$A$2:$ZZ$3036, 1747, MATCH($B$2, resultados!$A$1:$ZZ$1, 0))</f>
        <v/>
      </c>
      <c r="C1753">
        <f>INDEX(resultados!$A$2:$ZZ$3036, 1747, MATCH($B$3, resultados!$A$1:$ZZ$1, 0))</f>
        <v/>
      </c>
    </row>
    <row r="1754">
      <c r="A1754">
        <f>INDEX(resultados!$A$2:$ZZ$3036, 1748, MATCH($B$1, resultados!$A$1:$ZZ$1, 0))</f>
        <v/>
      </c>
      <c r="B1754">
        <f>INDEX(resultados!$A$2:$ZZ$3036, 1748, MATCH($B$2, resultados!$A$1:$ZZ$1, 0))</f>
        <v/>
      </c>
      <c r="C1754">
        <f>INDEX(resultados!$A$2:$ZZ$3036, 1748, MATCH($B$3, resultados!$A$1:$ZZ$1, 0))</f>
        <v/>
      </c>
    </row>
    <row r="1755">
      <c r="A1755">
        <f>INDEX(resultados!$A$2:$ZZ$3036, 1749, MATCH($B$1, resultados!$A$1:$ZZ$1, 0))</f>
        <v/>
      </c>
      <c r="B1755">
        <f>INDEX(resultados!$A$2:$ZZ$3036, 1749, MATCH($B$2, resultados!$A$1:$ZZ$1, 0))</f>
        <v/>
      </c>
      <c r="C1755">
        <f>INDEX(resultados!$A$2:$ZZ$3036, 1749, MATCH($B$3, resultados!$A$1:$ZZ$1, 0))</f>
        <v/>
      </c>
    </row>
    <row r="1756">
      <c r="A1756">
        <f>INDEX(resultados!$A$2:$ZZ$3036, 1750, MATCH($B$1, resultados!$A$1:$ZZ$1, 0))</f>
        <v/>
      </c>
      <c r="B1756">
        <f>INDEX(resultados!$A$2:$ZZ$3036, 1750, MATCH($B$2, resultados!$A$1:$ZZ$1, 0))</f>
        <v/>
      </c>
      <c r="C1756">
        <f>INDEX(resultados!$A$2:$ZZ$3036, 1750, MATCH($B$3, resultados!$A$1:$ZZ$1, 0))</f>
        <v/>
      </c>
    </row>
    <row r="1757">
      <c r="A1757">
        <f>INDEX(resultados!$A$2:$ZZ$3036, 1751, MATCH($B$1, resultados!$A$1:$ZZ$1, 0))</f>
        <v/>
      </c>
      <c r="B1757">
        <f>INDEX(resultados!$A$2:$ZZ$3036, 1751, MATCH($B$2, resultados!$A$1:$ZZ$1, 0))</f>
        <v/>
      </c>
      <c r="C1757">
        <f>INDEX(resultados!$A$2:$ZZ$3036, 1751, MATCH($B$3, resultados!$A$1:$ZZ$1, 0))</f>
        <v/>
      </c>
    </row>
    <row r="1758">
      <c r="A1758">
        <f>INDEX(resultados!$A$2:$ZZ$3036, 1752, MATCH($B$1, resultados!$A$1:$ZZ$1, 0))</f>
        <v/>
      </c>
      <c r="B1758">
        <f>INDEX(resultados!$A$2:$ZZ$3036, 1752, MATCH($B$2, resultados!$A$1:$ZZ$1, 0))</f>
        <v/>
      </c>
      <c r="C1758">
        <f>INDEX(resultados!$A$2:$ZZ$3036, 1752, MATCH($B$3, resultados!$A$1:$ZZ$1, 0))</f>
        <v/>
      </c>
    </row>
    <row r="1759">
      <c r="A1759">
        <f>INDEX(resultados!$A$2:$ZZ$3036, 1753, MATCH($B$1, resultados!$A$1:$ZZ$1, 0))</f>
        <v/>
      </c>
      <c r="B1759">
        <f>INDEX(resultados!$A$2:$ZZ$3036, 1753, MATCH($B$2, resultados!$A$1:$ZZ$1, 0))</f>
        <v/>
      </c>
      <c r="C1759">
        <f>INDEX(resultados!$A$2:$ZZ$3036, 1753, MATCH($B$3, resultados!$A$1:$ZZ$1, 0))</f>
        <v/>
      </c>
    </row>
    <row r="1760">
      <c r="A1760">
        <f>INDEX(resultados!$A$2:$ZZ$3036, 1754, MATCH($B$1, resultados!$A$1:$ZZ$1, 0))</f>
        <v/>
      </c>
      <c r="B1760">
        <f>INDEX(resultados!$A$2:$ZZ$3036, 1754, MATCH($B$2, resultados!$A$1:$ZZ$1, 0))</f>
        <v/>
      </c>
      <c r="C1760">
        <f>INDEX(resultados!$A$2:$ZZ$3036, 1754, MATCH($B$3, resultados!$A$1:$ZZ$1, 0))</f>
        <v/>
      </c>
    </row>
    <row r="1761">
      <c r="A1761">
        <f>INDEX(resultados!$A$2:$ZZ$3036, 1755, MATCH($B$1, resultados!$A$1:$ZZ$1, 0))</f>
        <v/>
      </c>
      <c r="B1761">
        <f>INDEX(resultados!$A$2:$ZZ$3036, 1755, MATCH($B$2, resultados!$A$1:$ZZ$1, 0))</f>
        <v/>
      </c>
      <c r="C1761">
        <f>INDEX(resultados!$A$2:$ZZ$3036, 1755, MATCH($B$3, resultados!$A$1:$ZZ$1, 0))</f>
        <v/>
      </c>
    </row>
    <row r="1762">
      <c r="A1762">
        <f>INDEX(resultados!$A$2:$ZZ$3036, 1756, MATCH($B$1, resultados!$A$1:$ZZ$1, 0))</f>
        <v/>
      </c>
      <c r="B1762">
        <f>INDEX(resultados!$A$2:$ZZ$3036, 1756, MATCH($B$2, resultados!$A$1:$ZZ$1, 0))</f>
        <v/>
      </c>
      <c r="C1762">
        <f>INDEX(resultados!$A$2:$ZZ$3036, 1756, MATCH($B$3, resultados!$A$1:$ZZ$1, 0))</f>
        <v/>
      </c>
    </row>
    <row r="1763">
      <c r="A1763">
        <f>INDEX(resultados!$A$2:$ZZ$3036, 1757, MATCH($B$1, resultados!$A$1:$ZZ$1, 0))</f>
        <v/>
      </c>
      <c r="B1763">
        <f>INDEX(resultados!$A$2:$ZZ$3036, 1757, MATCH($B$2, resultados!$A$1:$ZZ$1, 0))</f>
        <v/>
      </c>
      <c r="C1763">
        <f>INDEX(resultados!$A$2:$ZZ$3036, 1757, MATCH($B$3, resultados!$A$1:$ZZ$1, 0))</f>
        <v/>
      </c>
    </row>
    <row r="1764">
      <c r="A1764">
        <f>INDEX(resultados!$A$2:$ZZ$3036, 1758, MATCH($B$1, resultados!$A$1:$ZZ$1, 0))</f>
        <v/>
      </c>
      <c r="B1764">
        <f>INDEX(resultados!$A$2:$ZZ$3036, 1758, MATCH($B$2, resultados!$A$1:$ZZ$1, 0))</f>
        <v/>
      </c>
      <c r="C1764">
        <f>INDEX(resultados!$A$2:$ZZ$3036, 1758, MATCH($B$3, resultados!$A$1:$ZZ$1, 0))</f>
        <v/>
      </c>
    </row>
    <row r="1765">
      <c r="A1765">
        <f>INDEX(resultados!$A$2:$ZZ$3036, 1759, MATCH($B$1, resultados!$A$1:$ZZ$1, 0))</f>
        <v/>
      </c>
      <c r="B1765">
        <f>INDEX(resultados!$A$2:$ZZ$3036, 1759, MATCH($B$2, resultados!$A$1:$ZZ$1, 0))</f>
        <v/>
      </c>
      <c r="C1765">
        <f>INDEX(resultados!$A$2:$ZZ$3036, 1759, MATCH($B$3, resultados!$A$1:$ZZ$1, 0))</f>
        <v/>
      </c>
    </row>
    <row r="1766">
      <c r="A1766">
        <f>INDEX(resultados!$A$2:$ZZ$3036, 1760, MATCH($B$1, resultados!$A$1:$ZZ$1, 0))</f>
        <v/>
      </c>
      <c r="B1766">
        <f>INDEX(resultados!$A$2:$ZZ$3036, 1760, MATCH($B$2, resultados!$A$1:$ZZ$1, 0))</f>
        <v/>
      </c>
      <c r="C1766">
        <f>INDEX(resultados!$A$2:$ZZ$3036, 1760, MATCH($B$3, resultados!$A$1:$ZZ$1, 0))</f>
        <v/>
      </c>
    </row>
    <row r="1767">
      <c r="A1767">
        <f>INDEX(resultados!$A$2:$ZZ$3036, 1761, MATCH($B$1, resultados!$A$1:$ZZ$1, 0))</f>
        <v/>
      </c>
      <c r="B1767">
        <f>INDEX(resultados!$A$2:$ZZ$3036, 1761, MATCH($B$2, resultados!$A$1:$ZZ$1, 0))</f>
        <v/>
      </c>
      <c r="C1767">
        <f>INDEX(resultados!$A$2:$ZZ$3036, 1761, MATCH($B$3, resultados!$A$1:$ZZ$1, 0))</f>
        <v/>
      </c>
    </row>
    <row r="1768">
      <c r="A1768">
        <f>INDEX(resultados!$A$2:$ZZ$3036, 1762, MATCH($B$1, resultados!$A$1:$ZZ$1, 0))</f>
        <v/>
      </c>
      <c r="B1768">
        <f>INDEX(resultados!$A$2:$ZZ$3036, 1762, MATCH($B$2, resultados!$A$1:$ZZ$1, 0))</f>
        <v/>
      </c>
      <c r="C1768">
        <f>INDEX(resultados!$A$2:$ZZ$3036, 1762, MATCH($B$3, resultados!$A$1:$ZZ$1, 0))</f>
        <v/>
      </c>
    </row>
    <row r="1769">
      <c r="A1769">
        <f>INDEX(resultados!$A$2:$ZZ$3036, 1763, MATCH($B$1, resultados!$A$1:$ZZ$1, 0))</f>
        <v/>
      </c>
      <c r="B1769">
        <f>INDEX(resultados!$A$2:$ZZ$3036, 1763, MATCH($B$2, resultados!$A$1:$ZZ$1, 0))</f>
        <v/>
      </c>
      <c r="C1769">
        <f>INDEX(resultados!$A$2:$ZZ$3036, 1763, MATCH($B$3, resultados!$A$1:$ZZ$1, 0))</f>
        <v/>
      </c>
    </row>
    <row r="1770">
      <c r="A1770">
        <f>INDEX(resultados!$A$2:$ZZ$3036, 1764, MATCH($B$1, resultados!$A$1:$ZZ$1, 0))</f>
        <v/>
      </c>
      <c r="B1770">
        <f>INDEX(resultados!$A$2:$ZZ$3036, 1764, MATCH($B$2, resultados!$A$1:$ZZ$1, 0))</f>
        <v/>
      </c>
      <c r="C1770">
        <f>INDEX(resultados!$A$2:$ZZ$3036, 1764, MATCH($B$3, resultados!$A$1:$ZZ$1, 0))</f>
        <v/>
      </c>
    </row>
    <row r="1771">
      <c r="A1771">
        <f>INDEX(resultados!$A$2:$ZZ$3036, 1765, MATCH($B$1, resultados!$A$1:$ZZ$1, 0))</f>
        <v/>
      </c>
      <c r="B1771">
        <f>INDEX(resultados!$A$2:$ZZ$3036, 1765, MATCH($B$2, resultados!$A$1:$ZZ$1, 0))</f>
        <v/>
      </c>
      <c r="C1771">
        <f>INDEX(resultados!$A$2:$ZZ$3036, 1765, MATCH($B$3, resultados!$A$1:$ZZ$1, 0))</f>
        <v/>
      </c>
    </row>
    <row r="1772">
      <c r="A1772">
        <f>INDEX(resultados!$A$2:$ZZ$3036, 1766, MATCH($B$1, resultados!$A$1:$ZZ$1, 0))</f>
        <v/>
      </c>
      <c r="B1772">
        <f>INDEX(resultados!$A$2:$ZZ$3036, 1766, MATCH($B$2, resultados!$A$1:$ZZ$1, 0))</f>
        <v/>
      </c>
      <c r="C1772">
        <f>INDEX(resultados!$A$2:$ZZ$3036, 1766, MATCH($B$3, resultados!$A$1:$ZZ$1, 0))</f>
        <v/>
      </c>
    </row>
    <row r="1773">
      <c r="A1773">
        <f>INDEX(resultados!$A$2:$ZZ$3036, 1767, MATCH($B$1, resultados!$A$1:$ZZ$1, 0))</f>
        <v/>
      </c>
      <c r="B1773">
        <f>INDEX(resultados!$A$2:$ZZ$3036, 1767, MATCH($B$2, resultados!$A$1:$ZZ$1, 0))</f>
        <v/>
      </c>
      <c r="C1773">
        <f>INDEX(resultados!$A$2:$ZZ$3036, 1767, MATCH($B$3, resultados!$A$1:$ZZ$1, 0))</f>
        <v/>
      </c>
    </row>
    <row r="1774">
      <c r="A1774">
        <f>INDEX(resultados!$A$2:$ZZ$3036, 1768, MATCH($B$1, resultados!$A$1:$ZZ$1, 0))</f>
        <v/>
      </c>
      <c r="B1774">
        <f>INDEX(resultados!$A$2:$ZZ$3036, 1768, MATCH($B$2, resultados!$A$1:$ZZ$1, 0))</f>
        <v/>
      </c>
      <c r="C1774">
        <f>INDEX(resultados!$A$2:$ZZ$3036, 1768, MATCH($B$3, resultados!$A$1:$ZZ$1, 0))</f>
        <v/>
      </c>
    </row>
    <row r="1775">
      <c r="A1775">
        <f>INDEX(resultados!$A$2:$ZZ$3036, 1769, MATCH($B$1, resultados!$A$1:$ZZ$1, 0))</f>
        <v/>
      </c>
      <c r="B1775">
        <f>INDEX(resultados!$A$2:$ZZ$3036, 1769, MATCH($B$2, resultados!$A$1:$ZZ$1, 0))</f>
        <v/>
      </c>
      <c r="C1775">
        <f>INDEX(resultados!$A$2:$ZZ$3036, 1769, MATCH($B$3, resultados!$A$1:$ZZ$1, 0))</f>
        <v/>
      </c>
    </row>
    <row r="1776">
      <c r="A1776">
        <f>INDEX(resultados!$A$2:$ZZ$3036, 1770, MATCH($B$1, resultados!$A$1:$ZZ$1, 0))</f>
        <v/>
      </c>
      <c r="B1776">
        <f>INDEX(resultados!$A$2:$ZZ$3036, 1770, MATCH($B$2, resultados!$A$1:$ZZ$1, 0))</f>
        <v/>
      </c>
      <c r="C1776">
        <f>INDEX(resultados!$A$2:$ZZ$3036, 1770, MATCH($B$3, resultados!$A$1:$ZZ$1, 0))</f>
        <v/>
      </c>
    </row>
    <row r="1777">
      <c r="A1777">
        <f>INDEX(resultados!$A$2:$ZZ$3036, 1771, MATCH($B$1, resultados!$A$1:$ZZ$1, 0))</f>
        <v/>
      </c>
      <c r="B1777">
        <f>INDEX(resultados!$A$2:$ZZ$3036, 1771, MATCH($B$2, resultados!$A$1:$ZZ$1, 0))</f>
        <v/>
      </c>
      <c r="C1777">
        <f>INDEX(resultados!$A$2:$ZZ$3036, 1771, MATCH($B$3, resultados!$A$1:$ZZ$1, 0))</f>
        <v/>
      </c>
    </row>
    <row r="1778">
      <c r="A1778">
        <f>INDEX(resultados!$A$2:$ZZ$3036, 1772, MATCH($B$1, resultados!$A$1:$ZZ$1, 0))</f>
        <v/>
      </c>
      <c r="B1778">
        <f>INDEX(resultados!$A$2:$ZZ$3036, 1772, MATCH($B$2, resultados!$A$1:$ZZ$1, 0))</f>
        <v/>
      </c>
      <c r="C1778">
        <f>INDEX(resultados!$A$2:$ZZ$3036, 1772, MATCH($B$3, resultados!$A$1:$ZZ$1, 0))</f>
        <v/>
      </c>
    </row>
    <row r="1779">
      <c r="A1779">
        <f>INDEX(resultados!$A$2:$ZZ$3036, 1773, MATCH($B$1, resultados!$A$1:$ZZ$1, 0))</f>
        <v/>
      </c>
      <c r="B1779">
        <f>INDEX(resultados!$A$2:$ZZ$3036, 1773, MATCH($B$2, resultados!$A$1:$ZZ$1, 0))</f>
        <v/>
      </c>
      <c r="C1779">
        <f>INDEX(resultados!$A$2:$ZZ$3036, 1773, MATCH($B$3, resultados!$A$1:$ZZ$1, 0))</f>
        <v/>
      </c>
    </row>
    <row r="1780">
      <c r="A1780">
        <f>INDEX(resultados!$A$2:$ZZ$3036, 1774, MATCH($B$1, resultados!$A$1:$ZZ$1, 0))</f>
        <v/>
      </c>
      <c r="B1780">
        <f>INDEX(resultados!$A$2:$ZZ$3036, 1774, MATCH($B$2, resultados!$A$1:$ZZ$1, 0))</f>
        <v/>
      </c>
      <c r="C1780">
        <f>INDEX(resultados!$A$2:$ZZ$3036, 1774, MATCH($B$3, resultados!$A$1:$ZZ$1, 0))</f>
        <v/>
      </c>
    </row>
    <row r="1781">
      <c r="A1781">
        <f>INDEX(resultados!$A$2:$ZZ$3036, 1775, MATCH($B$1, resultados!$A$1:$ZZ$1, 0))</f>
        <v/>
      </c>
      <c r="B1781">
        <f>INDEX(resultados!$A$2:$ZZ$3036, 1775, MATCH($B$2, resultados!$A$1:$ZZ$1, 0))</f>
        <v/>
      </c>
      <c r="C1781">
        <f>INDEX(resultados!$A$2:$ZZ$3036, 1775, MATCH($B$3, resultados!$A$1:$ZZ$1, 0))</f>
        <v/>
      </c>
    </row>
    <row r="1782">
      <c r="A1782">
        <f>INDEX(resultados!$A$2:$ZZ$3036, 1776, MATCH($B$1, resultados!$A$1:$ZZ$1, 0))</f>
        <v/>
      </c>
      <c r="B1782">
        <f>INDEX(resultados!$A$2:$ZZ$3036, 1776, MATCH($B$2, resultados!$A$1:$ZZ$1, 0))</f>
        <v/>
      </c>
      <c r="C1782">
        <f>INDEX(resultados!$A$2:$ZZ$3036, 1776, MATCH($B$3, resultados!$A$1:$ZZ$1, 0))</f>
        <v/>
      </c>
    </row>
    <row r="1783">
      <c r="A1783">
        <f>INDEX(resultados!$A$2:$ZZ$3036, 1777, MATCH($B$1, resultados!$A$1:$ZZ$1, 0))</f>
        <v/>
      </c>
      <c r="B1783">
        <f>INDEX(resultados!$A$2:$ZZ$3036, 1777, MATCH($B$2, resultados!$A$1:$ZZ$1, 0))</f>
        <v/>
      </c>
      <c r="C1783">
        <f>INDEX(resultados!$A$2:$ZZ$3036, 1777, MATCH($B$3, resultados!$A$1:$ZZ$1, 0))</f>
        <v/>
      </c>
    </row>
    <row r="1784">
      <c r="A1784">
        <f>INDEX(resultados!$A$2:$ZZ$3036, 1778, MATCH($B$1, resultados!$A$1:$ZZ$1, 0))</f>
        <v/>
      </c>
      <c r="B1784">
        <f>INDEX(resultados!$A$2:$ZZ$3036, 1778, MATCH($B$2, resultados!$A$1:$ZZ$1, 0))</f>
        <v/>
      </c>
      <c r="C1784">
        <f>INDEX(resultados!$A$2:$ZZ$3036, 1778, MATCH($B$3, resultados!$A$1:$ZZ$1, 0))</f>
        <v/>
      </c>
    </row>
    <row r="1785">
      <c r="A1785">
        <f>INDEX(resultados!$A$2:$ZZ$3036, 1779, MATCH($B$1, resultados!$A$1:$ZZ$1, 0))</f>
        <v/>
      </c>
      <c r="B1785">
        <f>INDEX(resultados!$A$2:$ZZ$3036, 1779, MATCH($B$2, resultados!$A$1:$ZZ$1, 0))</f>
        <v/>
      </c>
      <c r="C1785">
        <f>INDEX(resultados!$A$2:$ZZ$3036, 1779, MATCH($B$3, resultados!$A$1:$ZZ$1, 0))</f>
        <v/>
      </c>
    </row>
    <row r="1786">
      <c r="A1786">
        <f>INDEX(resultados!$A$2:$ZZ$3036, 1780, MATCH($B$1, resultados!$A$1:$ZZ$1, 0))</f>
        <v/>
      </c>
      <c r="B1786">
        <f>INDEX(resultados!$A$2:$ZZ$3036, 1780, MATCH($B$2, resultados!$A$1:$ZZ$1, 0))</f>
        <v/>
      </c>
      <c r="C1786">
        <f>INDEX(resultados!$A$2:$ZZ$3036, 1780, MATCH($B$3, resultados!$A$1:$ZZ$1, 0))</f>
        <v/>
      </c>
    </row>
    <row r="1787">
      <c r="A1787">
        <f>INDEX(resultados!$A$2:$ZZ$3036, 1781, MATCH($B$1, resultados!$A$1:$ZZ$1, 0))</f>
        <v/>
      </c>
      <c r="B1787">
        <f>INDEX(resultados!$A$2:$ZZ$3036, 1781, MATCH($B$2, resultados!$A$1:$ZZ$1, 0))</f>
        <v/>
      </c>
      <c r="C1787">
        <f>INDEX(resultados!$A$2:$ZZ$3036, 1781, MATCH($B$3, resultados!$A$1:$ZZ$1, 0))</f>
        <v/>
      </c>
    </row>
    <row r="1788">
      <c r="A1788">
        <f>INDEX(resultados!$A$2:$ZZ$3036, 1782, MATCH($B$1, resultados!$A$1:$ZZ$1, 0))</f>
        <v/>
      </c>
      <c r="B1788">
        <f>INDEX(resultados!$A$2:$ZZ$3036, 1782, MATCH($B$2, resultados!$A$1:$ZZ$1, 0))</f>
        <v/>
      </c>
      <c r="C1788">
        <f>INDEX(resultados!$A$2:$ZZ$3036, 1782, MATCH($B$3, resultados!$A$1:$ZZ$1, 0))</f>
        <v/>
      </c>
    </row>
    <row r="1789">
      <c r="A1789">
        <f>INDEX(resultados!$A$2:$ZZ$3036, 1783, MATCH($B$1, resultados!$A$1:$ZZ$1, 0))</f>
        <v/>
      </c>
      <c r="B1789">
        <f>INDEX(resultados!$A$2:$ZZ$3036, 1783, MATCH($B$2, resultados!$A$1:$ZZ$1, 0))</f>
        <v/>
      </c>
      <c r="C1789">
        <f>INDEX(resultados!$A$2:$ZZ$3036, 1783, MATCH($B$3, resultados!$A$1:$ZZ$1, 0))</f>
        <v/>
      </c>
    </row>
    <row r="1790">
      <c r="A1790">
        <f>INDEX(resultados!$A$2:$ZZ$3036, 1784, MATCH($B$1, resultados!$A$1:$ZZ$1, 0))</f>
        <v/>
      </c>
      <c r="B1790">
        <f>INDEX(resultados!$A$2:$ZZ$3036, 1784, MATCH($B$2, resultados!$A$1:$ZZ$1, 0))</f>
        <v/>
      </c>
      <c r="C1790">
        <f>INDEX(resultados!$A$2:$ZZ$3036, 1784, MATCH($B$3, resultados!$A$1:$ZZ$1, 0))</f>
        <v/>
      </c>
    </row>
    <row r="1791">
      <c r="A1791">
        <f>INDEX(resultados!$A$2:$ZZ$3036, 1785, MATCH($B$1, resultados!$A$1:$ZZ$1, 0))</f>
        <v/>
      </c>
      <c r="B1791">
        <f>INDEX(resultados!$A$2:$ZZ$3036, 1785, MATCH($B$2, resultados!$A$1:$ZZ$1, 0))</f>
        <v/>
      </c>
      <c r="C1791">
        <f>INDEX(resultados!$A$2:$ZZ$3036, 1785, MATCH($B$3, resultados!$A$1:$ZZ$1, 0))</f>
        <v/>
      </c>
    </row>
    <row r="1792">
      <c r="A1792">
        <f>INDEX(resultados!$A$2:$ZZ$3036, 1786, MATCH($B$1, resultados!$A$1:$ZZ$1, 0))</f>
        <v/>
      </c>
      <c r="B1792">
        <f>INDEX(resultados!$A$2:$ZZ$3036, 1786, MATCH($B$2, resultados!$A$1:$ZZ$1, 0))</f>
        <v/>
      </c>
      <c r="C1792">
        <f>INDEX(resultados!$A$2:$ZZ$3036, 1786, MATCH($B$3, resultados!$A$1:$ZZ$1, 0))</f>
        <v/>
      </c>
    </row>
    <row r="1793">
      <c r="A1793">
        <f>INDEX(resultados!$A$2:$ZZ$3036, 1787, MATCH($B$1, resultados!$A$1:$ZZ$1, 0))</f>
        <v/>
      </c>
      <c r="B1793">
        <f>INDEX(resultados!$A$2:$ZZ$3036, 1787, MATCH($B$2, resultados!$A$1:$ZZ$1, 0))</f>
        <v/>
      </c>
      <c r="C1793">
        <f>INDEX(resultados!$A$2:$ZZ$3036, 1787, MATCH($B$3, resultados!$A$1:$ZZ$1, 0))</f>
        <v/>
      </c>
    </row>
    <row r="1794">
      <c r="A1794">
        <f>INDEX(resultados!$A$2:$ZZ$3036, 1788, MATCH($B$1, resultados!$A$1:$ZZ$1, 0))</f>
        <v/>
      </c>
      <c r="B1794">
        <f>INDEX(resultados!$A$2:$ZZ$3036, 1788, MATCH($B$2, resultados!$A$1:$ZZ$1, 0))</f>
        <v/>
      </c>
      <c r="C1794">
        <f>INDEX(resultados!$A$2:$ZZ$3036, 1788, MATCH($B$3, resultados!$A$1:$ZZ$1, 0))</f>
        <v/>
      </c>
    </row>
    <row r="1795">
      <c r="A1795">
        <f>INDEX(resultados!$A$2:$ZZ$3036, 1789, MATCH($B$1, resultados!$A$1:$ZZ$1, 0))</f>
        <v/>
      </c>
      <c r="B1795">
        <f>INDEX(resultados!$A$2:$ZZ$3036, 1789, MATCH($B$2, resultados!$A$1:$ZZ$1, 0))</f>
        <v/>
      </c>
      <c r="C1795">
        <f>INDEX(resultados!$A$2:$ZZ$3036, 1789, MATCH($B$3, resultados!$A$1:$ZZ$1, 0))</f>
        <v/>
      </c>
    </row>
    <row r="1796">
      <c r="A1796">
        <f>INDEX(resultados!$A$2:$ZZ$3036, 1790, MATCH($B$1, resultados!$A$1:$ZZ$1, 0))</f>
        <v/>
      </c>
      <c r="B1796">
        <f>INDEX(resultados!$A$2:$ZZ$3036, 1790, MATCH($B$2, resultados!$A$1:$ZZ$1, 0))</f>
        <v/>
      </c>
      <c r="C1796">
        <f>INDEX(resultados!$A$2:$ZZ$3036, 1790, MATCH($B$3, resultados!$A$1:$ZZ$1, 0))</f>
        <v/>
      </c>
    </row>
    <row r="1797">
      <c r="A1797">
        <f>INDEX(resultados!$A$2:$ZZ$3036, 1791, MATCH($B$1, resultados!$A$1:$ZZ$1, 0))</f>
        <v/>
      </c>
      <c r="B1797">
        <f>INDEX(resultados!$A$2:$ZZ$3036, 1791, MATCH($B$2, resultados!$A$1:$ZZ$1, 0))</f>
        <v/>
      </c>
      <c r="C1797">
        <f>INDEX(resultados!$A$2:$ZZ$3036, 1791, MATCH($B$3, resultados!$A$1:$ZZ$1, 0))</f>
        <v/>
      </c>
    </row>
    <row r="1798">
      <c r="A1798">
        <f>INDEX(resultados!$A$2:$ZZ$3036, 1792, MATCH($B$1, resultados!$A$1:$ZZ$1, 0))</f>
        <v/>
      </c>
      <c r="B1798">
        <f>INDEX(resultados!$A$2:$ZZ$3036, 1792, MATCH($B$2, resultados!$A$1:$ZZ$1, 0))</f>
        <v/>
      </c>
      <c r="C1798">
        <f>INDEX(resultados!$A$2:$ZZ$3036, 1792, MATCH($B$3, resultados!$A$1:$ZZ$1, 0))</f>
        <v/>
      </c>
    </row>
    <row r="1799">
      <c r="A1799">
        <f>INDEX(resultados!$A$2:$ZZ$3036, 1793, MATCH($B$1, resultados!$A$1:$ZZ$1, 0))</f>
        <v/>
      </c>
      <c r="B1799">
        <f>INDEX(resultados!$A$2:$ZZ$3036, 1793, MATCH($B$2, resultados!$A$1:$ZZ$1, 0))</f>
        <v/>
      </c>
      <c r="C1799">
        <f>INDEX(resultados!$A$2:$ZZ$3036, 1793, MATCH($B$3, resultados!$A$1:$ZZ$1, 0))</f>
        <v/>
      </c>
    </row>
    <row r="1800">
      <c r="A1800">
        <f>INDEX(resultados!$A$2:$ZZ$3036, 1794, MATCH($B$1, resultados!$A$1:$ZZ$1, 0))</f>
        <v/>
      </c>
      <c r="B1800">
        <f>INDEX(resultados!$A$2:$ZZ$3036, 1794, MATCH($B$2, resultados!$A$1:$ZZ$1, 0))</f>
        <v/>
      </c>
      <c r="C1800">
        <f>INDEX(resultados!$A$2:$ZZ$3036, 1794, MATCH($B$3, resultados!$A$1:$ZZ$1, 0))</f>
        <v/>
      </c>
    </row>
    <row r="1801">
      <c r="A1801">
        <f>INDEX(resultados!$A$2:$ZZ$3036, 1795, MATCH($B$1, resultados!$A$1:$ZZ$1, 0))</f>
        <v/>
      </c>
      <c r="B1801">
        <f>INDEX(resultados!$A$2:$ZZ$3036, 1795, MATCH($B$2, resultados!$A$1:$ZZ$1, 0))</f>
        <v/>
      </c>
      <c r="C1801">
        <f>INDEX(resultados!$A$2:$ZZ$3036, 1795, MATCH($B$3, resultados!$A$1:$ZZ$1, 0))</f>
        <v/>
      </c>
    </row>
    <row r="1802">
      <c r="A1802">
        <f>INDEX(resultados!$A$2:$ZZ$3036, 1796, MATCH($B$1, resultados!$A$1:$ZZ$1, 0))</f>
        <v/>
      </c>
      <c r="B1802">
        <f>INDEX(resultados!$A$2:$ZZ$3036, 1796, MATCH($B$2, resultados!$A$1:$ZZ$1, 0))</f>
        <v/>
      </c>
      <c r="C1802">
        <f>INDEX(resultados!$A$2:$ZZ$3036, 1796, MATCH($B$3, resultados!$A$1:$ZZ$1, 0))</f>
        <v/>
      </c>
    </row>
    <row r="1803">
      <c r="A1803">
        <f>INDEX(resultados!$A$2:$ZZ$3036, 1797, MATCH($B$1, resultados!$A$1:$ZZ$1, 0))</f>
        <v/>
      </c>
      <c r="B1803">
        <f>INDEX(resultados!$A$2:$ZZ$3036, 1797, MATCH($B$2, resultados!$A$1:$ZZ$1, 0))</f>
        <v/>
      </c>
      <c r="C1803">
        <f>INDEX(resultados!$A$2:$ZZ$3036, 1797, MATCH($B$3, resultados!$A$1:$ZZ$1, 0))</f>
        <v/>
      </c>
    </row>
    <row r="1804">
      <c r="A1804">
        <f>INDEX(resultados!$A$2:$ZZ$3036, 1798, MATCH($B$1, resultados!$A$1:$ZZ$1, 0))</f>
        <v/>
      </c>
      <c r="B1804">
        <f>INDEX(resultados!$A$2:$ZZ$3036, 1798, MATCH($B$2, resultados!$A$1:$ZZ$1, 0))</f>
        <v/>
      </c>
      <c r="C1804">
        <f>INDEX(resultados!$A$2:$ZZ$3036, 1798, MATCH($B$3, resultados!$A$1:$ZZ$1, 0))</f>
        <v/>
      </c>
    </row>
    <row r="1805">
      <c r="A1805">
        <f>INDEX(resultados!$A$2:$ZZ$3036, 1799, MATCH($B$1, resultados!$A$1:$ZZ$1, 0))</f>
        <v/>
      </c>
      <c r="B1805">
        <f>INDEX(resultados!$A$2:$ZZ$3036, 1799, MATCH($B$2, resultados!$A$1:$ZZ$1, 0))</f>
        <v/>
      </c>
      <c r="C1805">
        <f>INDEX(resultados!$A$2:$ZZ$3036, 1799, MATCH($B$3, resultados!$A$1:$ZZ$1, 0))</f>
        <v/>
      </c>
    </row>
    <row r="1806">
      <c r="A1806">
        <f>INDEX(resultados!$A$2:$ZZ$3036, 1800, MATCH($B$1, resultados!$A$1:$ZZ$1, 0))</f>
        <v/>
      </c>
      <c r="B1806">
        <f>INDEX(resultados!$A$2:$ZZ$3036, 1800, MATCH($B$2, resultados!$A$1:$ZZ$1, 0))</f>
        <v/>
      </c>
      <c r="C1806">
        <f>INDEX(resultados!$A$2:$ZZ$3036, 1800, MATCH($B$3, resultados!$A$1:$ZZ$1, 0))</f>
        <v/>
      </c>
    </row>
    <row r="1807">
      <c r="A1807">
        <f>INDEX(resultados!$A$2:$ZZ$3036, 1801, MATCH($B$1, resultados!$A$1:$ZZ$1, 0))</f>
        <v/>
      </c>
      <c r="B1807">
        <f>INDEX(resultados!$A$2:$ZZ$3036, 1801, MATCH($B$2, resultados!$A$1:$ZZ$1, 0))</f>
        <v/>
      </c>
      <c r="C1807">
        <f>INDEX(resultados!$A$2:$ZZ$3036, 1801, MATCH($B$3, resultados!$A$1:$ZZ$1, 0))</f>
        <v/>
      </c>
    </row>
    <row r="1808">
      <c r="A1808">
        <f>INDEX(resultados!$A$2:$ZZ$3036, 1802, MATCH($B$1, resultados!$A$1:$ZZ$1, 0))</f>
        <v/>
      </c>
      <c r="B1808">
        <f>INDEX(resultados!$A$2:$ZZ$3036, 1802, MATCH($B$2, resultados!$A$1:$ZZ$1, 0))</f>
        <v/>
      </c>
      <c r="C1808">
        <f>INDEX(resultados!$A$2:$ZZ$3036, 1802, MATCH($B$3, resultados!$A$1:$ZZ$1, 0))</f>
        <v/>
      </c>
    </row>
    <row r="1809">
      <c r="A1809">
        <f>INDEX(resultados!$A$2:$ZZ$3036, 1803, MATCH($B$1, resultados!$A$1:$ZZ$1, 0))</f>
        <v/>
      </c>
      <c r="B1809">
        <f>INDEX(resultados!$A$2:$ZZ$3036, 1803, MATCH($B$2, resultados!$A$1:$ZZ$1, 0))</f>
        <v/>
      </c>
      <c r="C1809">
        <f>INDEX(resultados!$A$2:$ZZ$3036, 1803, MATCH($B$3, resultados!$A$1:$ZZ$1, 0))</f>
        <v/>
      </c>
    </row>
    <row r="1810">
      <c r="A1810">
        <f>INDEX(resultados!$A$2:$ZZ$3036, 1804, MATCH($B$1, resultados!$A$1:$ZZ$1, 0))</f>
        <v/>
      </c>
      <c r="B1810">
        <f>INDEX(resultados!$A$2:$ZZ$3036, 1804, MATCH($B$2, resultados!$A$1:$ZZ$1, 0))</f>
        <v/>
      </c>
      <c r="C1810">
        <f>INDEX(resultados!$A$2:$ZZ$3036, 1804, MATCH($B$3, resultados!$A$1:$ZZ$1, 0))</f>
        <v/>
      </c>
    </row>
    <row r="1811">
      <c r="A1811">
        <f>INDEX(resultados!$A$2:$ZZ$3036, 1805, MATCH($B$1, resultados!$A$1:$ZZ$1, 0))</f>
        <v/>
      </c>
      <c r="B1811">
        <f>INDEX(resultados!$A$2:$ZZ$3036, 1805, MATCH($B$2, resultados!$A$1:$ZZ$1, 0))</f>
        <v/>
      </c>
      <c r="C1811">
        <f>INDEX(resultados!$A$2:$ZZ$3036, 1805, MATCH($B$3, resultados!$A$1:$ZZ$1, 0))</f>
        <v/>
      </c>
    </row>
    <row r="1812">
      <c r="A1812">
        <f>INDEX(resultados!$A$2:$ZZ$3036, 1806, MATCH($B$1, resultados!$A$1:$ZZ$1, 0))</f>
        <v/>
      </c>
      <c r="B1812">
        <f>INDEX(resultados!$A$2:$ZZ$3036, 1806, MATCH($B$2, resultados!$A$1:$ZZ$1, 0))</f>
        <v/>
      </c>
      <c r="C1812">
        <f>INDEX(resultados!$A$2:$ZZ$3036, 1806, MATCH($B$3, resultados!$A$1:$ZZ$1, 0))</f>
        <v/>
      </c>
    </row>
    <row r="1813">
      <c r="A1813">
        <f>INDEX(resultados!$A$2:$ZZ$3036, 1807, MATCH($B$1, resultados!$A$1:$ZZ$1, 0))</f>
        <v/>
      </c>
      <c r="B1813">
        <f>INDEX(resultados!$A$2:$ZZ$3036, 1807, MATCH($B$2, resultados!$A$1:$ZZ$1, 0))</f>
        <v/>
      </c>
      <c r="C1813">
        <f>INDEX(resultados!$A$2:$ZZ$3036, 1807, MATCH($B$3, resultados!$A$1:$ZZ$1, 0))</f>
        <v/>
      </c>
    </row>
    <row r="1814">
      <c r="A1814">
        <f>INDEX(resultados!$A$2:$ZZ$3036, 1808, MATCH($B$1, resultados!$A$1:$ZZ$1, 0))</f>
        <v/>
      </c>
      <c r="B1814">
        <f>INDEX(resultados!$A$2:$ZZ$3036, 1808, MATCH($B$2, resultados!$A$1:$ZZ$1, 0))</f>
        <v/>
      </c>
      <c r="C1814">
        <f>INDEX(resultados!$A$2:$ZZ$3036, 1808, MATCH($B$3, resultados!$A$1:$ZZ$1, 0))</f>
        <v/>
      </c>
    </row>
    <row r="1815">
      <c r="A1815">
        <f>INDEX(resultados!$A$2:$ZZ$3036, 1809, MATCH($B$1, resultados!$A$1:$ZZ$1, 0))</f>
        <v/>
      </c>
      <c r="B1815">
        <f>INDEX(resultados!$A$2:$ZZ$3036, 1809, MATCH($B$2, resultados!$A$1:$ZZ$1, 0))</f>
        <v/>
      </c>
      <c r="C1815">
        <f>INDEX(resultados!$A$2:$ZZ$3036, 1809, MATCH($B$3, resultados!$A$1:$ZZ$1, 0))</f>
        <v/>
      </c>
    </row>
    <row r="1816">
      <c r="A1816">
        <f>INDEX(resultados!$A$2:$ZZ$3036, 1810, MATCH($B$1, resultados!$A$1:$ZZ$1, 0))</f>
        <v/>
      </c>
      <c r="B1816">
        <f>INDEX(resultados!$A$2:$ZZ$3036, 1810, MATCH($B$2, resultados!$A$1:$ZZ$1, 0))</f>
        <v/>
      </c>
      <c r="C1816">
        <f>INDEX(resultados!$A$2:$ZZ$3036, 1810, MATCH($B$3, resultados!$A$1:$ZZ$1, 0))</f>
        <v/>
      </c>
    </row>
    <row r="1817">
      <c r="A1817">
        <f>INDEX(resultados!$A$2:$ZZ$3036, 1811, MATCH($B$1, resultados!$A$1:$ZZ$1, 0))</f>
        <v/>
      </c>
      <c r="B1817">
        <f>INDEX(resultados!$A$2:$ZZ$3036, 1811, MATCH($B$2, resultados!$A$1:$ZZ$1, 0))</f>
        <v/>
      </c>
      <c r="C1817">
        <f>INDEX(resultados!$A$2:$ZZ$3036, 1811, MATCH($B$3, resultados!$A$1:$ZZ$1, 0))</f>
        <v/>
      </c>
    </row>
    <row r="1818">
      <c r="A1818">
        <f>INDEX(resultados!$A$2:$ZZ$3036, 1812, MATCH($B$1, resultados!$A$1:$ZZ$1, 0))</f>
        <v/>
      </c>
      <c r="B1818">
        <f>INDEX(resultados!$A$2:$ZZ$3036, 1812, MATCH($B$2, resultados!$A$1:$ZZ$1, 0))</f>
        <v/>
      </c>
      <c r="C1818">
        <f>INDEX(resultados!$A$2:$ZZ$3036, 1812, MATCH($B$3, resultados!$A$1:$ZZ$1, 0))</f>
        <v/>
      </c>
    </row>
    <row r="1819">
      <c r="A1819">
        <f>INDEX(resultados!$A$2:$ZZ$3036, 1813, MATCH($B$1, resultados!$A$1:$ZZ$1, 0))</f>
        <v/>
      </c>
      <c r="B1819">
        <f>INDEX(resultados!$A$2:$ZZ$3036, 1813, MATCH($B$2, resultados!$A$1:$ZZ$1, 0))</f>
        <v/>
      </c>
      <c r="C1819">
        <f>INDEX(resultados!$A$2:$ZZ$3036, 1813, MATCH($B$3, resultados!$A$1:$ZZ$1, 0))</f>
        <v/>
      </c>
    </row>
    <row r="1820">
      <c r="A1820">
        <f>INDEX(resultados!$A$2:$ZZ$3036, 1814, MATCH($B$1, resultados!$A$1:$ZZ$1, 0))</f>
        <v/>
      </c>
      <c r="B1820">
        <f>INDEX(resultados!$A$2:$ZZ$3036, 1814, MATCH($B$2, resultados!$A$1:$ZZ$1, 0))</f>
        <v/>
      </c>
      <c r="C1820">
        <f>INDEX(resultados!$A$2:$ZZ$3036, 1814, MATCH($B$3, resultados!$A$1:$ZZ$1, 0))</f>
        <v/>
      </c>
    </row>
    <row r="1821">
      <c r="A1821">
        <f>INDEX(resultados!$A$2:$ZZ$3036, 1815, MATCH($B$1, resultados!$A$1:$ZZ$1, 0))</f>
        <v/>
      </c>
      <c r="B1821">
        <f>INDEX(resultados!$A$2:$ZZ$3036, 1815, MATCH($B$2, resultados!$A$1:$ZZ$1, 0))</f>
        <v/>
      </c>
      <c r="C1821">
        <f>INDEX(resultados!$A$2:$ZZ$3036, 1815, MATCH($B$3, resultados!$A$1:$ZZ$1, 0))</f>
        <v/>
      </c>
    </row>
    <row r="1822">
      <c r="A1822">
        <f>INDEX(resultados!$A$2:$ZZ$3036, 1816, MATCH($B$1, resultados!$A$1:$ZZ$1, 0))</f>
        <v/>
      </c>
      <c r="B1822">
        <f>INDEX(resultados!$A$2:$ZZ$3036, 1816, MATCH($B$2, resultados!$A$1:$ZZ$1, 0))</f>
        <v/>
      </c>
      <c r="C1822">
        <f>INDEX(resultados!$A$2:$ZZ$3036, 1816, MATCH($B$3, resultados!$A$1:$ZZ$1, 0))</f>
        <v/>
      </c>
    </row>
    <row r="1823">
      <c r="A1823">
        <f>INDEX(resultados!$A$2:$ZZ$3036, 1817, MATCH($B$1, resultados!$A$1:$ZZ$1, 0))</f>
        <v/>
      </c>
      <c r="B1823">
        <f>INDEX(resultados!$A$2:$ZZ$3036, 1817, MATCH($B$2, resultados!$A$1:$ZZ$1, 0))</f>
        <v/>
      </c>
      <c r="C1823">
        <f>INDEX(resultados!$A$2:$ZZ$3036, 1817, MATCH($B$3, resultados!$A$1:$ZZ$1, 0))</f>
        <v/>
      </c>
    </row>
    <row r="1824">
      <c r="A1824">
        <f>INDEX(resultados!$A$2:$ZZ$3036, 1818, MATCH($B$1, resultados!$A$1:$ZZ$1, 0))</f>
        <v/>
      </c>
      <c r="B1824">
        <f>INDEX(resultados!$A$2:$ZZ$3036, 1818, MATCH($B$2, resultados!$A$1:$ZZ$1, 0))</f>
        <v/>
      </c>
      <c r="C1824">
        <f>INDEX(resultados!$A$2:$ZZ$3036, 1818, MATCH($B$3, resultados!$A$1:$ZZ$1, 0))</f>
        <v/>
      </c>
    </row>
    <row r="1825">
      <c r="A1825">
        <f>INDEX(resultados!$A$2:$ZZ$3036, 1819, MATCH($B$1, resultados!$A$1:$ZZ$1, 0))</f>
        <v/>
      </c>
      <c r="B1825">
        <f>INDEX(resultados!$A$2:$ZZ$3036, 1819, MATCH($B$2, resultados!$A$1:$ZZ$1, 0))</f>
        <v/>
      </c>
      <c r="C1825">
        <f>INDEX(resultados!$A$2:$ZZ$3036, 1819, MATCH($B$3, resultados!$A$1:$ZZ$1, 0))</f>
        <v/>
      </c>
    </row>
    <row r="1826">
      <c r="A1826">
        <f>INDEX(resultados!$A$2:$ZZ$3036, 1820, MATCH($B$1, resultados!$A$1:$ZZ$1, 0))</f>
        <v/>
      </c>
      <c r="B1826">
        <f>INDEX(resultados!$A$2:$ZZ$3036, 1820, MATCH($B$2, resultados!$A$1:$ZZ$1, 0))</f>
        <v/>
      </c>
      <c r="C1826">
        <f>INDEX(resultados!$A$2:$ZZ$3036, 1820, MATCH($B$3, resultados!$A$1:$ZZ$1, 0))</f>
        <v/>
      </c>
    </row>
    <row r="1827">
      <c r="A1827">
        <f>INDEX(resultados!$A$2:$ZZ$3036, 1821, MATCH($B$1, resultados!$A$1:$ZZ$1, 0))</f>
        <v/>
      </c>
      <c r="B1827">
        <f>INDEX(resultados!$A$2:$ZZ$3036, 1821, MATCH($B$2, resultados!$A$1:$ZZ$1, 0))</f>
        <v/>
      </c>
      <c r="C1827">
        <f>INDEX(resultados!$A$2:$ZZ$3036, 1821, MATCH($B$3, resultados!$A$1:$ZZ$1, 0))</f>
        <v/>
      </c>
    </row>
    <row r="1828">
      <c r="A1828">
        <f>INDEX(resultados!$A$2:$ZZ$3036, 1822, MATCH($B$1, resultados!$A$1:$ZZ$1, 0))</f>
        <v/>
      </c>
      <c r="B1828">
        <f>INDEX(resultados!$A$2:$ZZ$3036, 1822, MATCH($B$2, resultados!$A$1:$ZZ$1, 0))</f>
        <v/>
      </c>
      <c r="C1828">
        <f>INDEX(resultados!$A$2:$ZZ$3036, 1822, MATCH($B$3, resultados!$A$1:$ZZ$1, 0))</f>
        <v/>
      </c>
    </row>
    <row r="1829">
      <c r="A1829">
        <f>INDEX(resultados!$A$2:$ZZ$3036, 1823, MATCH($B$1, resultados!$A$1:$ZZ$1, 0))</f>
        <v/>
      </c>
      <c r="B1829">
        <f>INDEX(resultados!$A$2:$ZZ$3036, 1823, MATCH($B$2, resultados!$A$1:$ZZ$1, 0))</f>
        <v/>
      </c>
      <c r="C1829">
        <f>INDEX(resultados!$A$2:$ZZ$3036, 1823, MATCH($B$3, resultados!$A$1:$ZZ$1, 0))</f>
        <v/>
      </c>
    </row>
    <row r="1830">
      <c r="A1830">
        <f>INDEX(resultados!$A$2:$ZZ$3036, 1824, MATCH($B$1, resultados!$A$1:$ZZ$1, 0))</f>
        <v/>
      </c>
      <c r="B1830">
        <f>INDEX(resultados!$A$2:$ZZ$3036, 1824, MATCH($B$2, resultados!$A$1:$ZZ$1, 0))</f>
        <v/>
      </c>
      <c r="C1830">
        <f>INDEX(resultados!$A$2:$ZZ$3036, 1824, MATCH($B$3, resultados!$A$1:$ZZ$1, 0))</f>
        <v/>
      </c>
    </row>
    <row r="1831">
      <c r="A1831">
        <f>INDEX(resultados!$A$2:$ZZ$3036, 1825, MATCH($B$1, resultados!$A$1:$ZZ$1, 0))</f>
        <v/>
      </c>
      <c r="B1831">
        <f>INDEX(resultados!$A$2:$ZZ$3036, 1825, MATCH($B$2, resultados!$A$1:$ZZ$1, 0))</f>
        <v/>
      </c>
      <c r="C1831">
        <f>INDEX(resultados!$A$2:$ZZ$3036, 1825, MATCH($B$3, resultados!$A$1:$ZZ$1, 0))</f>
        <v/>
      </c>
    </row>
    <row r="1832">
      <c r="A1832">
        <f>INDEX(resultados!$A$2:$ZZ$3036, 1826, MATCH($B$1, resultados!$A$1:$ZZ$1, 0))</f>
        <v/>
      </c>
      <c r="B1832">
        <f>INDEX(resultados!$A$2:$ZZ$3036, 1826, MATCH($B$2, resultados!$A$1:$ZZ$1, 0))</f>
        <v/>
      </c>
      <c r="C1832">
        <f>INDEX(resultados!$A$2:$ZZ$3036, 1826, MATCH($B$3, resultados!$A$1:$ZZ$1, 0))</f>
        <v/>
      </c>
    </row>
    <row r="1833">
      <c r="A1833">
        <f>INDEX(resultados!$A$2:$ZZ$3036, 1827, MATCH($B$1, resultados!$A$1:$ZZ$1, 0))</f>
        <v/>
      </c>
      <c r="B1833">
        <f>INDEX(resultados!$A$2:$ZZ$3036, 1827, MATCH($B$2, resultados!$A$1:$ZZ$1, 0))</f>
        <v/>
      </c>
      <c r="C1833">
        <f>INDEX(resultados!$A$2:$ZZ$3036, 1827, MATCH($B$3, resultados!$A$1:$ZZ$1, 0))</f>
        <v/>
      </c>
    </row>
    <row r="1834">
      <c r="A1834">
        <f>INDEX(resultados!$A$2:$ZZ$3036, 1828, MATCH($B$1, resultados!$A$1:$ZZ$1, 0))</f>
        <v/>
      </c>
      <c r="B1834">
        <f>INDEX(resultados!$A$2:$ZZ$3036, 1828, MATCH($B$2, resultados!$A$1:$ZZ$1, 0))</f>
        <v/>
      </c>
      <c r="C1834">
        <f>INDEX(resultados!$A$2:$ZZ$3036, 1828, MATCH($B$3, resultados!$A$1:$ZZ$1, 0))</f>
        <v/>
      </c>
    </row>
    <row r="1835">
      <c r="A1835">
        <f>INDEX(resultados!$A$2:$ZZ$3036, 1829, MATCH($B$1, resultados!$A$1:$ZZ$1, 0))</f>
        <v/>
      </c>
      <c r="B1835">
        <f>INDEX(resultados!$A$2:$ZZ$3036, 1829, MATCH($B$2, resultados!$A$1:$ZZ$1, 0))</f>
        <v/>
      </c>
      <c r="C1835">
        <f>INDEX(resultados!$A$2:$ZZ$3036, 1829, MATCH($B$3, resultados!$A$1:$ZZ$1, 0))</f>
        <v/>
      </c>
    </row>
    <row r="1836">
      <c r="A1836">
        <f>INDEX(resultados!$A$2:$ZZ$3036, 1830, MATCH($B$1, resultados!$A$1:$ZZ$1, 0))</f>
        <v/>
      </c>
      <c r="B1836">
        <f>INDEX(resultados!$A$2:$ZZ$3036, 1830, MATCH($B$2, resultados!$A$1:$ZZ$1, 0))</f>
        <v/>
      </c>
      <c r="C1836">
        <f>INDEX(resultados!$A$2:$ZZ$3036, 1830, MATCH($B$3, resultados!$A$1:$ZZ$1, 0))</f>
        <v/>
      </c>
    </row>
    <row r="1837">
      <c r="A1837">
        <f>INDEX(resultados!$A$2:$ZZ$3036, 1831, MATCH($B$1, resultados!$A$1:$ZZ$1, 0))</f>
        <v/>
      </c>
      <c r="B1837">
        <f>INDEX(resultados!$A$2:$ZZ$3036, 1831, MATCH($B$2, resultados!$A$1:$ZZ$1, 0))</f>
        <v/>
      </c>
      <c r="C1837">
        <f>INDEX(resultados!$A$2:$ZZ$3036, 1831, MATCH($B$3, resultados!$A$1:$ZZ$1, 0))</f>
        <v/>
      </c>
    </row>
    <row r="1838">
      <c r="A1838">
        <f>INDEX(resultados!$A$2:$ZZ$3036, 1832, MATCH($B$1, resultados!$A$1:$ZZ$1, 0))</f>
        <v/>
      </c>
      <c r="B1838">
        <f>INDEX(resultados!$A$2:$ZZ$3036, 1832, MATCH($B$2, resultados!$A$1:$ZZ$1, 0))</f>
        <v/>
      </c>
      <c r="C1838">
        <f>INDEX(resultados!$A$2:$ZZ$3036, 1832, MATCH($B$3, resultados!$A$1:$ZZ$1, 0))</f>
        <v/>
      </c>
    </row>
    <row r="1839">
      <c r="A1839">
        <f>INDEX(resultados!$A$2:$ZZ$3036, 1833, MATCH($B$1, resultados!$A$1:$ZZ$1, 0))</f>
        <v/>
      </c>
      <c r="B1839">
        <f>INDEX(resultados!$A$2:$ZZ$3036, 1833, MATCH($B$2, resultados!$A$1:$ZZ$1, 0))</f>
        <v/>
      </c>
      <c r="C1839">
        <f>INDEX(resultados!$A$2:$ZZ$3036, 1833, MATCH($B$3, resultados!$A$1:$ZZ$1, 0))</f>
        <v/>
      </c>
    </row>
    <row r="1840">
      <c r="A1840">
        <f>INDEX(resultados!$A$2:$ZZ$3036, 1834, MATCH($B$1, resultados!$A$1:$ZZ$1, 0))</f>
        <v/>
      </c>
      <c r="B1840">
        <f>INDEX(resultados!$A$2:$ZZ$3036, 1834, MATCH($B$2, resultados!$A$1:$ZZ$1, 0))</f>
        <v/>
      </c>
      <c r="C1840">
        <f>INDEX(resultados!$A$2:$ZZ$3036, 1834, MATCH($B$3, resultados!$A$1:$ZZ$1, 0))</f>
        <v/>
      </c>
    </row>
    <row r="1841">
      <c r="A1841">
        <f>INDEX(resultados!$A$2:$ZZ$3036, 1835, MATCH($B$1, resultados!$A$1:$ZZ$1, 0))</f>
        <v/>
      </c>
      <c r="B1841">
        <f>INDEX(resultados!$A$2:$ZZ$3036, 1835, MATCH($B$2, resultados!$A$1:$ZZ$1, 0))</f>
        <v/>
      </c>
      <c r="C1841">
        <f>INDEX(resultados!$A$2:$ZZ$3036, 1835, MATCH($B$3, resultados!$A$1:$ZZ$1, 0))</f>
        <v/>
      </c>
    </row>
    <row r="1842">
      <c r="A1842">
        <f>INDEX(resultados!$A$2:$ZZ$3036, 1836, MATCH($B$1, resultados!$A$1:$ZZ$1, 0))</f>
        <v/>
      </c>
      <c r="B1842">
        <f>INDEX(resultados!$A$2:$ZZ$3036, 1836, MATCH($B$2, resultados!$A$1:$ZZ$1, 0))</f>
        <v/>
      </c>
      <c r="C1842">
        <f>INDEX(resultados!$A$2:$ZZ$3036, 1836, MATCH($B$3, resultados!$A$1:$ZZ$1, 0))</f>
        <v/>
      </c>
    </row>
    <row r="1843">
      <c r="A1843">
        <f>INDEX(resultados!$A$2:$ZZ$3036, 1837, MATCH($B$1, resultados!$A$1:$ZZ$1, 0))</f>
        <v/>
      </c>
      <c r="B1843">
        <f>INDEX(resultados!$A$2:$ZZ$3036, 1837, MATCH($B$2, resultados!$A$1:$ZZ$1, 0))</f>
        <v/>
      </c>
      <c r="C1843">
        <f>INDEX(resultados!$A$2:$ZZ$3036, 1837, MATCH($B$3, resultados!$A$1:$ZZ$1, 0))</f>
        <v/>
      </c>
    </row>
    <row r="1844">
      <c r="A1844">
        <f>INDEX(resultados!$A$2:$ZZ$3036, 1838, MATCH($B$1, resultados!$A$1:$ZZ$1, 0))</f>
        <v/>
      </c>
      <c r="B1844">
        <f>INDEX(resultados!$A$2:$ZZ$3036, 1838, MATCH($B$2, resultados!$A$1:$ZZ$1, 0))</f>
        <v/>
      </c>
      <c r="C1844">
        <f>INDEX(resultados!$A$2:$ZZ$3036, 1838, MATCH($B$3, resultados!$A$1:$ZZ$1, 0))</f>
        <v/>
      </c>
    </row>
    <row r="1845">
      <c r="A1845">
        <f>INDEX(resultados!$A$2:$ZZ$3036, 1839, MATCH($B$1, resultados!$A$1:$ZZ$1, 0))</f>
        <v/>
      </c>
      <c r="B1845">
        <f>INDEX(resultados!$A$2:$ZZ$3036, 1839, MATCH($B$2, resultados!$A$1:$ZZ$1, 0))</f>
        <v/>
      </c>
      <c r="C1845">
        <f>INDEX(resultados!$A$2:$ZZ$3036, 1839, MATCH($B$3, resultados!$A$1:$ZZ$1, 0))</f>
        <v/>
      </c>
    </row>
    <row r="1846">
      <c r="A1846">
        <f>INDEX(resultados!$A$2:$ZZ$3036, 1840, MATCH($B$1, resultados!$A$1:$ZZ$1, 0))</f>
        <v/>
      </c>
      <c r="B1846">
        <f>INDEX(resultados!$A$2:$ZZ$3036, 1840, MATCH($B$2, resultados!$A$1:$ZZ$1, 0))</f>
        <v/>
      </c>
      <c r="C1846">
        <f>INDEX(resultados!$A$2:$ZZ$3036, 1840, MATCH($B$3, resultados!$A$1:$ZZ$1, 0))</f>
        <v/>
      </c>
    </row>
    <row r="1847">
      <c r="A1847">
        <f>INDEX(resultados!$A$2:$ZZ$3036, 1841, MATCH($B$1, resultados!$A$1:$ZZ$1, 0))</f>
        <v/>
      </c>
      <c r="B1847">
        <f>INDEX(resultados!$A$2:$ZZ$3036, 1841, MATCH($B$2, resultados!$A$1:$ZZ$1, 0))</f>
        <v/>
      </c>
      <c r="C1847">
        <f>INDEX(resultados!$A$2:$ZZ$3036, 1841, MATCH($B$3, resultados!$A$1:$ZZ$1, 0))</f>
        <v/>
      </c>
    </row>
    <row r="1848">
      <c r="A1848">
        <f>INDEX(resultados!$A$2:$ZZ$3036, 1842, MATCH($B$1, resultados!$A$1:$ZZ$1, 0))</f>
        <v/>
      </c>
      <c r="B1848">
        <f>INDEX(resultados!$A$2:$ZZ$3036, 1842, MATCH($B$2, resultados!$A$1:$ZZ$1, 0))</f>
        <v/>
      </c>
      <c r="C1848">
        <f>INDEX(resultados!$A$2:$ZZ$3036, 1842, MATCH($B$3, resultados!$A$1:$ZZ$1, 0))</f>
        <v/>
      </c>
    </row>
    <row r="1849">
      <c r="A1849">
        <f>INDEX(resultados!$A$2:$ZZ$3036, 1843, MATCH($B$1, resultados!$A$1:$ZZ$1, 0))</f>
        <v/>
      </c>
      <c r="B1849">
        <f>INDEX(resultados!$A$2:$ZZ$3036, 1843, MATCH($B$2, resultados!$A$1:$ZZ$1, 0))</f>
        <v/>
      </c>
      <c r="C1849">
        <f>INDEX(resultados!$A$2:$ZZ$3036, 1843, MATCH($B$3, resultados!$A$1:$ZZ$1, 0))</f>
        <v/>
      </c>
    </row>
    <row r="1850">
      <c r="A1850">
        <f>INDEX(resultados!$A$2:$ZZ$3036, 1844, MATCH($B$1, resultados!$A$1:$ZZ$1, 0))</f>
        <v/>
      </c>
      <c r="B1850">
        <f>INDEX(resultados!$A$2:$ZZ$3036, 1844, MATCH($B$2, resultados!$A$1:$ZZ$1, 0))</f>
        <v/>
      </c>
      <c r="C1850">
        <f>INDEX(resultados!$A$2:$ZZ$3036, 1844, MATCH($B$3, resultados!$A$1:$ZZ$1, 0))</f>
        <v/>
      </c>
    </row>
    <row r="1851">
      <c r="A1851">
        <f>INDEX(resultados!$A$2:$ZZ$3036, 1845, MATCH($B$1, resultados!$A$1:$ZZ$1, 0))</f>
        <v/>
      </c>
      <c r="B1851">
        <f>INDEX(resultados!$A$2:$ZZ$3036, 1845, MATCH($B$2, resultados!$A$1:$ZZ$1, 0))</f>
        <v/>
      </c>
      <c r="C1851">
        <f>INDEX(resultados!$A$2:$ZZ$3036, 1845, MATCH($B$3, resultados!$A$1:$ZZ$1, 0))</f>
        <v/>
      </c>
    </row>
    <row r="1852">
      <c r="A1852">
        <f>INDEX(resultados!$A$2:$ZZ$3036, 1846, MATCH($B$1, resultados!$A$1:$ZZ$1, 0))</f>
        <v/>
      </c>
      <c r="B1852">
        <f>INDEX(resultados!$A$2:$ZZ$3036, 1846, MATCH($B$2, resultados!$A$1:$ZZ$1, 0))</f>
        <v/>
      </c>
      <c r="C1852">
        <f>INDEX(resultados!$A$2:$ZZ$3036, 1846, MATCH($B$3, resultados!$A$1:$ZZ$1, 0))</f>
        <v/>
      </c>
    </row>
    <row r="1853">
      <c r="A1853">
        <f>INDEX(resultados!$A$2:$ZZ$3036, 1847, MATCH($B$1, resultados!$A$1:$ZZ$1, 0))</f>
        <v/>
      </c>
      <c r="B1853">
        <f>INDEX(resultados!$A$2:$ZZ$3036, 1847, MATCH($B$2, resultados!$A$1:$ZZ$1, 0))</f>
        <v/>
      </c>
      <c r="C1853">
        <f>INDEX(resultados!$A$2:$ZZ$3036, 1847, MATCH($B$3, resultados!$A$1:$ZZ$1, 0))</f>
        <v/>
      </c>
    </row>
    <row r="1854">
      <c r="A1854">
        <f>INDEX(resultados!$A$2:$ZZ$3036, 1848, MATCH($B$1, resultados!$A$1:$ZZ$1, 0))</f>
        <v/>
      </c>
      <c r="B1854">
        <f>INDEX(resultados!$A$2:$ZZ$3036, 1848, MATCH($B$2, resultados!$A$1:$ZZ$1, 0))</f>
        <v/>
      </c>
      <c r="C1854">
        <f>INDEX(resultados!$A$2:$ZZ$3036, 1848, MATCH($B$3, resultados!$A$1:$ZZ$1, 0))</f>
        <v/>
      </c>
    </row>
    <row r="1855">
      <c r="A1855">
        <f>INDEX(resultados!$A$2:$ZZ$3036, 1849, MATCH($B$1, resultados!$A$1:$ZZ$1, 0))</f>
        <v/>
      </c>
      <c r="B1855">
        <f>INDEX(resultados!$A$2:$ZZ$3036, 1849, MATCH($B$2, resultados!$A$1:$ZZ$1, 0))</f>
        <v/>
      </c>
      <c r="C1855">
        <f>INDEX(resultados!$A$2:$ZZ$3036, 1849, MATCH($B$3, resultados!$A$1:$ZZ$1, 0))</f>
        <v/>
      </c>
    </row>
    <row r="1856">
      <c r="A1856">
        <f>INDEX(resultados!$A$2:$ZZ$3036, 1850, MATCH($B$1, resultados!$A$1:$ZZ$1, 0))</f>
        <v/>
      </c>
      <c r="B1856">
        <f>INDEX(resultados!$A$2:$ZZ$3036, 1850, MATCH($B$2, resultados!$A$1:$ZZ$1, 0))</f>
        <v/>
      </c>
      <c r="C1856">
        <f>INDEX(resultados!$A$2:$ZZ$3036, 1850, MATCH($B$3, resultados!$A$1:$ZZ$1, 0))</f>
        <v/>
      </c>
    </row>
    <row r="1857">
      <c r="A1857">
        <f>INDEX(resultados!$A$2:$ZZ$3036, 1851, MATCH($B$1, resultados!$A$1:$ZZ$1, 0))</f>
        <v/>
      </c>
      <c r="B1857">
        <f>INDEX(resultados!$A$2:$ZZ$3036, 1851, MATCH($B$2, resultados!$A$1:$ZZ$1, 0))</f>
        <v/>
      </c>
      <c r="C1857">
        <f>INDEX(resultados!$A$2:$ZZ$3036, 1851, MATCH($B$3, resultados!$A$1:$ZZ$1, 0))</f>
        <v/>
      </c>
    </row>
    <row r="1858">
      <c r="A1858">
        <f>INDEX(resultados!$A$2:$ZZ$3036, 1852, MATCH($B$1, resultados!$A$1:$ZZ$1, 0))</f>
        <v/>
      </c>
      <c r="B1858">
        <f>INDEX(resultados!$A$2:$ZZ$3036, 1852, MATCH($B$2, resultados!$A$1:$ZZ$1, 0))</f>
        <v/>
      </c>
      <c r="C1858">
        <f>INDEX(resultados!$A$2:$ZZ$3036, 1852, MATCH($B$3, resultados!$A$1:$ZZ$1, 0))</f>
        <v/>
      </c>
    </row>
    <row r="1859">
      <c r="A1859">
        <f>INDEX(resultados!$A$2:$ZZ$3036, 1853, MATCH($B$1, resultados!$A$1:$ZZ$1, 0))</f>
        <v/>
      </c>
      <c r="B1859">
        <f>INDEX(resultados!$A$2:$ZZ$3036, 1853, MATCH($B$2, resultados!$A$1:$ZZ$1, 0))</f>
        <v/>
      </c>
      <c r="C1859">
        <f>INDEX(resultados!$A$2:$ZZ$3036, 1853, MATCH($B$3, resultados!$A$1:$ZZ$1, 0))</f>
        <v/>
      </c>
    </row>
    <row r="1860">
      <c r="A1860">
        <f>INDEX(resultados!$A$2:$ZZ$3036, 1854, MATCH($B$1, resultados!$A$1:$ZZ$1, 0))</f>
        <v/>
      </c>
      <c r="B1860">
        <f>INDEX(resultados!$A$2:$ZZ$3036, 1854, MATCH($B$2, resultados!$A$1:$ZZ$1, 0))</f>
        <v/>
      </c>
      <c r="C1860">
        <f>INDEX(resultados!$A$2:$ZZ$3036, 1854, MATCH($B$3, resultados!$A$1:$ZZ$1, 0))</f>
        <v/>
      </c>
    </row>
    <row r="1861">
      <c r="A1861">
        <f>INDEX(resultados!$A$2:$ZZ$3036, 1855, MATCH($B$1, resultados!$A$1:$ZZ$1, 0))</f>
        <v/>
      </c>
      <c r="B1861">
        <f>INDEX(resultados!$A$2:$ZZ$3036, 1855, MATCH($B$2, resultados!$A$1:$ZZ$1, 0))</f>
        <v/>
      </c>
      <c r="C1861">
        <f>INDEX(resultados!$A$2:$ZZ$3036, 1855, MATCH($B$3, resultados!$A$1:$ZZ$1, 0))</f>
        <v/>
      </c>
    </row>
    <row r="1862">
      <c r="A1862">
        <f>INDEX(resultados!$A$2:$ZZ$3036, 1856, MATCH($B$1, resultados!$A$1:$ZZ$1, 0))</f>
        <v/>
      </c>
      <c r="B1862">
        <f>INDEX(resultados!$A$2:$ZZ$3036, 1856, MATCH($B$2, resultados!$A$1:$ZZ$1, 0))</f>
        <v/>
      </c>
      <c r="C1862">
        <f>INDEX(resultados!$A$2:$ZZ$3036, 1856, MATCH($B$3, resultados!$A$1:$ZZ$1, 0))</f>
        <v/>
      </c>
    </row>
    <row r="1863">
      <c r="A1863">
        <f>INDEX(resultados!$A$2:$ZZ$3036, 1857, MATCH($B$1, resultados!$A$1:$ZZ$1, 0))</f>
        <v/>
      </c>
      <c r="B1863">
        <f>INDEX(resultados!$A$2:$ZZ$3036, 1857, MATCH($B$2, resultados!$A$1:$ZZ$1, 0))</f>
        <v/>
      </c>
      <c r="C1863">
        <f>INDEX(resultados!$A$2:$ZZ$3036, 1857, MATCH($B$3, resultados!$A$1:$ZZ$1, 0))</f>
        <v/>
      </c>
    </row>
    <row r="1864">
      <c r="A1864">
        <f>INDEX(resultados!$A$2:$ZZ$3036, 1858, MATCH($B$1, resultados!$A$1:$ZZ$1, 0))</f>
        <v/>
      </c>
      <c r="B1864">
        <f>INDEX(resultados!$A$2:$ZZ$3036, 1858, MATCH($B$2, resultados!$A$1:$ZZ$1, 0))</f>
        <v/>
      </c>
      <c r="C1864">
        <f>INDEX(resultados!$A$2:$ZZ$3036, 1858, MATCH($B$3, resultados!$A$1:$ZZ$1, 0))</f>
        <v/>
      </c>
    </row>
    <row r="1865">
      <c r="A1865">
        <f>INDEX(resultados!$A$2:$ZZ$3036, 1859, MATCH($B$1, resultados!$A$1:$ZZ$1, 0))</f>
        <v/>
      </c>
      <c r="B1865">
        <f>INDEX(resultados!$A$2:$ZZ$3036, 1859, MATCH($B$2, resultados!$A$1:$ZZ$1, 0))</f>
        <v/>
      </c>
      <c r="C1865">
        <f>INDEX(resultados!$A$2:$ZZ$3036, 1859, MATCH($B$3, resultados!$A$1:$ZZ$1, 0))</f>
        <v/>
      </c>
    </row>
    <row r="1866">
      <c r="A1866">
        <f>INDEX(resultados!$A$2:$ZZ$3036, 1860, MATCH($B$1, resultados!$A$1:$ZZ$1, 0))</f>
        <v/>
      </c>
      <c r="B1866">
        <f>INDEX(resultados!$A$2:$ZZ$3036, 1860, MATCH($B$2, resultados!$A$1:$ZZ$1, 0))</f>
        <v/>
      </c>
      <c r="C1866">
        <f>INDEX(resultados!$A$2:$ZZ$3036, 1860, MATCH($B$3, resultados!$A$1:$ZZ$1, 0))</f>
        <v/>
      </c>
    </row>
    <row r="1867">
      <c r="A1867">
        <f>INDEX(resultados!$A$2:$ZZ$3036, 1861, MATCH($B$1, resultados!$A$1:$ZZ$1, 0))</f>
        <v/>
      </c>
      <c r="B1867">
        <f>INDEX(resultados!$A$2:$ZZ$3036, 1861, MATCH($B$2, resultados!$A$1:$ZZ$1, 0))</f>
        <v/>
      </c>
      <c r="C1867">
        <f>INDEX(resultados!$A$2:$ZZ$3036, 1861, MATCH($B$3, resultados!$A$1:$ZZ$1, 0))</f>
        <v/>
      </c>
    </row>
    <row r="1868">
      <c r="A1868">
        <f>INDEX(resultados!$A$2:$ZZ$3036, 1862, MATCH($B$1, resultados!$A$1:$ZZ$1, 0))</f>
        <v/>
      </c>
      <c r="B1868">
        <f>INDEX(resultados!$A$2:$ZZ$3036, 1862, MATCH($B$2, resultados!$A$1:$ZZ$1, 0))</f>
        <v/>
      </c>
      <c r="C1868">
        <f>INDEX(resultados!$A$2:$ZZ$3036, 1862, MATCH($B$3, resultados!$A$1:$ZZ$1, 0))</f>
        <v/>
      </c>
    </row>
    <row r="1869">
      <c r="A1869">
        <f>INDEX(resultados!$A$2:$ZZ$3036, 1863, MATCH($B$1, resultados!$A$1:$ZZ$1, 0))</f>
        <v/>
      </c>
      <c r="B1869">
        <f>INDEX(resultados!$A$2:$ZZ$3036, 1863, MATCH($B$2, resultados!$A$1:$ZZ$1, 0))</f>
        <v/>
      </c>
      <c r="C1869">
        <f>INDEX(resultados!$A$2:$ZZ$3036, 1863, MATCH($B$3, resultados!$A$1:$ZZ$1, 0))</f>
        <v/>
      </c>
    </row>
    <row r="1870">
      <c r="A1870">
        <f>INDEX(resultados!$A$2:$ZZ$3036, 1864, MATCH($B$1, resultados!$A$1:$ZZ$1, 0))</f>
        <v/>
      </c>
      <c r="B1870">
        <f>INDEX(resultados!$A$2:$ZZ$3036, 1864, MATCH($B$2, resultados!$A$1:$ZZ$1, 0))</f>
        <v/>
      </c>
      <c r="C1870">
        <f>INDEX(resultados!$A$2:$ZZ$3036, 1864, MATCH($B$3, resultados!$A$1:$ZZ$1, 0))</f>
        <v/>
      </c>
    </row>
    <row r="1871">
      <c r="A1871">
        <f>INDEX(resultados!$A$2:$ZZ$3036, 1865, MATCH($B$1, resultados!$A$1:$ZZ$1, 0))</f>
        <v/>
      </c>
      <c r="B1871">
        <f>INDEX(resultados!$A$2:$ZZ$3036, 1865, MATCH($B$2, resultados!$A$1:$ZZ$1, 0))</f>
        <v/>
      </c>
      <c r="C1871">
        <f>INDEX(resultados!$A$2:$ZZ$3036, 1865, MATCH($B$3, resultados!$A$1:$ZZ$1, 0))</f>
        <v/>
      </c>
    </row>
    <row r="1872">
      <c r="A1872">
        <f>INDEX(resultados!$A$2:$ZZ$3036, 1866, MATCH($B$1, resultados!$A$1:$ZZ$1, 0))</f>
        <v/>
      </c>
      <c r="B1872">
        <f>INDEX(resultados!$A$2:$ZZ$3036, 1866, MATCH($B$2, resultados!$A$1:$ZZ$1, 0))</f>
        <v/>
      </c>
      <c r="C1872">
        <f>INDEX(resultados!$A$2:$ZZ$3036, 1866, MATCH($B$3, resultados!$A$1:$ZZ$1, 0))</f>
        <v/>
      </c>
    </row>
    <row r="1873">
      <c r="A1873">
        <f>INDEX(resultados!$A$2:$ZZ$3036, 1867, MATCH($B$1, resultados!$A$1:$ZZ$1, 0))</f>
        <v/>
      </c>
      <c r="B1873">
        <f>INDEX(resultados!$A$2:$ZZ$3036, 1867, MATCH($B$2, resultados!$A$1:$ZZ$1, 0))</f>
        <v/>
      </c>
      <c r="C1873">
        <f>INDEX(resultados!$A$2:$ZZ$3036, 1867, MATCH($B$3, resultados!$A$1:$ZZ$1, 0))</f>
        <v/>
      </c>
    </row>
    <row r="1874">
      <c r="A1874">
        <f>INDEX(resultados!$A$2:$ZZ$3036, 1868, MATCH($B$1, resultados!$A$1:$ZZ$1, 0))</f>
        <v/>
      </c>
      <c r="B1874">
        <f>INDEX(resultados!$A$2:$ZZ$3036, 1868, MATCH($B$2, resultados!$A$1:$ZZ$1, 0))</f>
        <v/>
      </c>
      <c r="C1874">
        <f>INDEX(resultados!$A$2:$ZZ$3036, 1868, MATCH($B$3, resultados!$A$1:$ZZ$1, 0))</f>
        <v/>
      </c>
    </row>
    <row r="1875">
      <c r="A1875">
        <f>INDEX(resultados!$A$2:$ZZ$3036, 1869, MATCH($B$1, resultados!$A$1:$ZZ$1, 0))</f>
        <v/>
      </c>
      <c r="B1875">
        <f>INDEX(resultados!$A$2:$ZZ$3036, 1869, MATCH($B$2, resultados!$A$1:$ZZ$1, 0))</f>
        <v/>
      </c>
      <c r="C1875">
        <f>INDEX(resultados!$A$2:$ZZ$3036, 1869, MATCH($B$3, resultados!$A$1:$ZZ$1, 0))</f>
        <v/>
      </c>
    </row>
    <row r="1876">
      <c r="A1876">
        <f>INDEX(resultados!$A$2:$ZZ$3036, 1870, MATCH($B$1, resultados!$A$1:$ZZ$1, 0))</f>
        <v/>
      </c>
      <c r="B1876">
        <f>INDEX(resultados!$A$2:$ZZ$3036, 1870, MATCH($B$2, resultados!$A$1:$ZZ$1, 0))</f>
        <v/>
      </c>
      <c r="C1876">
        <f>INDEX(resultados!$A$2:$ZZ$3036, 1870, MATCH($B$3, resultados!$A$1:$ZZ$1, 0))</f>
        <v/>
      </c>
    </row>
    <row r="1877">
      <c r="A1877">
        <f>INDEX(resultados!$A$2:$ZZ$3036, 1871, MATCH($B$1, resultados!$A$1:$ZZ$1, 0))</f>
        <v/>
      </c>
      <c r="B1877">
        <f>INDEX(resultados!$A$2:$ZZ$3036, 1871, MATCH($B$2, resultados!$A$1:$ZZ$1, 0))</f>
        <v/>
      </c>
      <c r="C1877">
        <f>INDEX(resultados!$A$2:$ZZ$3036, 1871, MATCH($B$3, resultados!$A$1:$ZZ$1, 0))</f>
        <v/>
      </c>
    </row>
    <row r="1878">
      <c r="A1878">
        <f>INDEX(resultados!$A$2:$ZZ$3036, 1872, MATCH($B$1, resultados!$A$1:$ZZ$1, 0))</f>
        <v/>
      </c>
      <c r="B1878">
        <f>INDEX(resultados!$A$2:$ZZ$3036, 1872, MATCH($B$2, resultados!$A$1:$ZZ$1, 0))</f>
        <v/>
      </c>
      <c r="C1878">
        <f>INDEX(resultados!$A$2:$ZZ$3036, 1872, MATCH($B$3, resultados!$A$1:$ZZ$1, 0))</f>
        <v/>
      </c>
    </row>
    <row r="1879">
      <c r="A1879">
        <f>INDEX(resultados!$A$2:$ZZ$3036, 1873, MATCH($B$1, resultados!$A$1:$ZZ$1, 0))</f>
        <v/>
      </c>
      <c r="B1879">
        <f>INDEX(resultados!$A$2:$ZZ$3036, 1873, MATCH($B$2, resultados!$A$1:$ZZ$1, 0))</f>
        <v/>
      </c>
      <c r="C1879">
        <f>INDEX(resultados!$A$2:$ZZ$3036, 1873, MATCH($B$3, resultados!$A$1:$ZZ$1, 0))</f>
        <v/>
      </c>
    </row>
    <row r="1880">
      <c r="A1880">
        <f>INDEX(resultados!$A$2:$ZZ$3036, 1874, MATCH($B$1, resultados!$A$1:$ZZ$1, 0))</f>
        <v/>
      </c>
      <c r="B1880">
        <f>INDEX(resultados!$A$2:$ZZ$3036, 1874, MATCH($B$2, resultados!$A$1:$ZZ$1, 0))</f>
        <v/>
      </c>
      <c r="C1880">
        <f>INDEX(resultados!$A$2:$ZZ$3036, 1874, MATCH($B$3, resultados!$A$1:$ZZ$1, 0))</f>
        <v/>
      </c>
    </row>
    <row r="1881">
      <c r="A1881">
        <f>INDEX(resultados!$A$2:$ZZ$3036, 1875, MATCH($B$1, resultados!$A$1:$ZZ$1, 0))</f>
        <v/>
      </c>
      <c r="B1881">
        <f>INDEX(resultados!$A$2:$ZZ$3036, 1875, MATCH($B$2, resultados!$A$1:$ZZ$1, 0))</f>
        <v/>
      </c>
      <c r="C1881">
        <f>INDEX(resultados!$A$2:$ZZ$3036, 1875, MATCH($B$3, resultados!$A$1:$ZZ$1, 0))</f>
        <v/>
      </c>
    </row>
    <row r="1882">
      <c r="A1882">
        <f>INDEX(resultados!$A$2:$ZZ$3036, 1876, MATCH($B$1, resultados!$A$1:$ZZ$1, 0))</f>
        <v/>
      </c>
      <c r="B1882">
        <f>INDEX(resultados!$A$2:$ZZ$3036, 1876, MATCH($B$2, resultados!$A$1:$ZZ$1, 0))</f>
        <v/>
      </c>
      <c r="C1882">
        <f>INDEX(resultados!$A$2:$ZZ$3036, 1876, MATCH($B$3, resultados!$A$1:$ZZ$1, 0))</f>
        <v/>
      </c>
    </row>
    <row r="1883">
      <c r="A1883">
        <f>INDEX(resultados!$A$2:$ZZ$3036, 1877, MATCH($B$1, resultados!$A$1:$ZZ$1, 0))</f>
        <v/>
      </c>
      <c r="B1883">
        <f>INDEX(resultados!$A$2:$ZZ$3036, 1877, MATCH($B$2, resultados!$A$1:$ZZ$1, 0))</f>
        <v/>
      </c>
      <c r="C1883">
        <f>INDEX(resultados!$A$2:$ZZ$3036, 1877, MATCH($B$3, resultados!$A$1:$ZZ$1, 0))</f>
        <v/>
      </c>
    </row>
    <row r="1884">
      <c r="A1884">
        <f>INDEX(resultados!$A$2:$ZZ$3036, 1878, MATCH($B$1, resultados!$A$1:$ZZ$1, 0))</f>
        <v/>
      </c>
      <c r="B1884">
        <f>INDEX(resultados!$A$2:$ZZ$3036, 1878, MATCH($B$2, resultados!$A$1:$ZZ$1, 0))</f>
        <v/>
      </c>
      <c r="C1884">
        <f>INDEX(resultados!$A$2:$ZZ$3036, 1878, MATCH($B$3, resultados!$A$1:$ZZ$1, 0))</f>
        <v/>
      </c>
    </row>
    <row r="1885">
      <c r="A1885">
        <f>INDEX(resultados!$A$2:$ZZ$3036, 1879, MATCH($B$1, resultados!$A$1:$ZZ$1, 0))</f>
        <v/>
      </c>
      <c r="B1885">
        <f>INDEX(resultados!$A$2:$ZZ$3036, 1879, MATCH($B$2, resultados!$A$1:$ZZ$1, 0))</f>
        <v/>
      </c>
      <c r="C1885">
        <f>INDEX(resultados!$A$2:$ZZ$3036, 1879, MATCH($B$3, resultados!$A$1:$ZZ$1, 0))</f>
        <v/>
      </c>
    </row>
    <row r="1886">
      <c r="A1886">
        <f>INDEX(resultados!$A$2:$ZZ$3036, 1880, MATCH($B$1, resultados!$A$1:$ZZ$1, 0))</f>
        <v/>
      </c>
      <c r="B1886">
        <f>INDEX(resultados!$A$2:$ZZ$3036, 1880, MATCH($B$2, resultados!$A$1:$ZZ$1, 0))</f>
        <v/>
      </c>
      <c r="C1886">
        <f>INDEX(resultados!$A$2:$ZZ$3036, 1880, MATCH($B$3, resultados!$A$1:$ZZ$1, 0))</f>
        <v/>
      </c>
    </row>
    <row r="1887">
      <c r="A1887">
        <f>INDEX(resultados!$A$2:$ZZ$3036, 1881, MATCH($B$1, resultados!$A$1:$ZZ$1, 0))</f>
        <v/>
      </c>
      <c r="B1887">
        <f>INDEX(resultados!$A$2:$ZZ$3036, 1881, MATCH($B$2, resultados!$A$1:$ZZ$1, 0))</f>
        <v/>
      </c>
      <c r="C1887">
        <f>INDEX(resultados!$A$2:$ZZ$3036, 1881, MATCH($B$3, resultados!$A$1:$ZZ$1, 0))</f>
        <v/>
      </c>
    </row>
    <row r="1888">
      <c r="A1888">
        <f>INDEX(resultados!$A$2:$ZZ$3036, 1882, MATCH($B$1, resultados!$A$1:$ZZ$1, 0))</f>
        <v/>
      </c>
      <c r="B1888">
        <f>INDEX(resultados!$A$2:$ZZ$3036, 1882, MATCH($B$2, resultados!$A$1:$ZZ$1, 0))</f>
        <v/>
      </c>
      <c r="C1888">
        <f>INDEX(resultados!$A$2:$ZZ$3036, 1882, MATCH($B$3, resultados!$A$1:$ZZ$1, 0))</f>
        <v/>
      </c>
    </row>
    <row r="1889">
      <c r="A1889">
        <f>INDEX(resultados!$A$2:$ZZ$3036, 1883, MATCH($B$1, resultados!$A$1:$ZZ$1, 0))</f>
        <v/>
      </c>
      <c r="B1889">
        <f>INDEX(resultados!$A$2:$ZZ$3036, 1883, MATCH($B$2, resultados!$A$1:$ZZ$1, 0))</f>
        <v/>
      </c>
      <c r="C1889">
        <f>INDEX(resultados!$A$2:$ZZ$3036, 1883, MATCH($B$3, resultados!$A$1:$ZZ$1, 0))</f>
        <v/>
      </c>
    </row>
    <row r="1890">
      <c r="A1890">
        <f>INDEX(resultados!$A$2:$ZZ$3036, 1884, MATCH($B$1, resultados!$A$1:$ZZ$1, 0))</f>
        <v/>
      </c>
      <c r="B1890">
        <f>INDEX(resultados!$A$2:$ZZ$3036, 1884, MATCH($B$2, resultados!$A$1:$ZZ$1, 0))</f>
        <v/>
      </c>
      <c r="C1890">
        <f>INDEX(resultados!$A$2:$ZZ$3036, 1884, MATCH($B$3, resultados!$A$1:$ZZ$1, 0))</f>
        <v/>
      </c>
    </row>
    <row r="1891">
      <c r="A1891">
        <f>INDEX(resultados!$A$2:$ZZ$3036, 1885, MATCH($B$1, resultados!$A$1:$ZZ$1, 0))</f>
        <v/>
      </c>
      <c r="B1891">
        <f>INDEX(resultados!$A$2:$ZZ$3036, 1885, MATCH($B$2, resultados!$A$1:$ZZ$1, 0))</f>
        <v/>
      </c>
      <c r="C1891">
        <f>INDEX(resultados!$A$2:$ZZ$3036, 1885, MATCH($B$3, resultados!$A$1:$ZZ$1, 0))</f>
        <v/>
      </c>
    </row>
    <row r="1892">
      <c r="A1892">
        <f>INDEX(resultados!$A$2:$ZZ$3036, 1886, MATCH($B$1, resultados!$A$1:$ZZ$1, 0))</f>
        <v/>
      </c>
      <c r="B1892">
        <f>INDEX(resultados!$A$2:$ZZ$3036, 1886, MATCH($B$2, resultados!$A$1:$ZZ$1, 0))</f>
        <v/>
      </c>
      <c r="C1892">
        <f>INDEX(resultados!$A$2:$ZZ$3036, 1886, MATCH($B$3, resultados!$A$1:$ZZ$1, 0))</f>
        <v/>
      </c>
    </row>
    <row r="1893">
      <c r="A1893">
        <f>INDEX(resultados!$A$2:$ZZ$3036, 1887, MATCH($B$1, resultados!$A$1:$ZZ$1, 0))</f>
        <v/>
      </c>
      <c r="B1893">
        <f>INDEX(resultados!$A$2:$ZZ$3036, 1887, MATCH($B$2, resultados!$A$1:$ZZ$1, 0))</f>
        <v/>
      </c>
      <c r="C1893">
        <f>INDEX(resultados!$A$2:$ZZ$3036, 1887, MATCH($B$3, resultados!$A$1:$ZZ$1, 0))</f>
        <v/>
      </c>
    </row>
    <row r="1894">
      <c r="A1894">
        <f>INDEX(resultados!$A$2:$ZZ$3036, 1888, MATCH($B$1, resultados!$A$1:$ZZ$1, 0))</f>
        <v/>
      </c>
      <c r="B1894">
        <f>INDEX(resultados!$A$2:$ZZ$3036, 1888, MATCH($B$2, resultados!$A$1:$ZZ$1, 0))</f>
        <v/>
      </c>
      <c r="C1894">
        <f>INDEX(resultados!$A$2:$ZZ$3036, 1888, MATCH($B$3, resultados!$A$1:$ZZ$1, 0))</f>
        <v/>
      </c>
    </row>
    <row r="1895">
      <c r="A1895">
        <f>INDEX(resultados!$A$2:$ZZ$3036, 1889, MATCH($B$1, resultados!$A$1:$ZZ$1, 0))</f>
        <v/>
      </c>
      <c r="B1895">
        <f>INDEX(resultados!$A$2:$ZZ$3036, 1889, MATCH($B$2, resultados!$A$1:$ZZ$1, 0))</f>
        <v/>
      </c>
      <c r="C1895">
        <f>INDEX(resultados!$A$2:$ZZ$3036, 1889, MATCH($B$3, resultados!$A$1:$ZZ$1, 0))</f>
        <v/>
      </c>
    </row>
    <row r="1896">
      <c r="A1896">
        <f>INDEX(resultados!$A$2:$ZZ$3036, 1890, MATCH($B$1, resultados!$A$1:$ZZ$1, 0))</f>
        <v/>
      </c>
      <c r="B1896">
        <f>INDEX(resultados!$A$2:$ZZ$3036, 1890, MATCH($B$2, resultados!$A$1:$ZZ$1, 0))</f>
        <v/>
      </c>
      <c r="C1896">
        <f>INDEX(resultados!$A$2:$ZZ$3036, 1890, MATCH($B$3, resultados!$A$1:$ZZ$1, 0))</f>
        <v/>
      </c>
    </row>
    <row r="1897">
      <c r="A1897">
        <f>INDEX(resultados!$A$2:$ZZ$3036, 1891, MATCH($B$1, resultados!$A$1:$ZZ$1, 0))</f>
        <v/>
      </c>
      <c r="B1897">
        <f>INDEX(resultados!$A$2:$ZZ$3036, 1891, MATCH($B$2, resultados!$A$1:$ZZ$1, 0))</f>
        <v/>
      </c>
      <c r="C1897">
        <f>INDEX(resultados!$A$2:$ZZ$3036, 1891, MATCH($B$3, resultados!$A$1:$ZZ$1, 0))</f>
        <v/>
      </c>
    </row>
    <row r="1898">
      <c r="A1898">
        <f>INDEX(resultados!$A$2:$ZZ$3036, 1892, MATCH($B$1, resultados!$A$1:$ZZ$1, 0))</f>
        <v/>
      </c>
      <c r="B1898">
        <f>INDEX(resultados!$A$2:$ZZ$3036, 1892, MATCH($B$2, resultados!$A$1:$ZZ$1, 0))</f>
        <v/>
      </c>
      <c r="C1898">
        <f>INDEX(resultados!$A$2:$ZZ$3036, 1892, MATCH($B$3, resultados!$A$1:$ZZ$1, 0))</f>
        <v/>
      </c>
    </row>
    <row r="1899">
      <c r="A1899">
        <f>INDEX(resultados!$A$2:$ZZ$3036, 1893, MATCH($B$1, resultados!$A$1:$ZZ$1, 0))</f>
        <v/>
      </c>
      <c r="B1899">
        <f>INDEX(resultados!$A$2:$ZZ$3036, 1893, MATCH($B$2, resultados!$A$1:$ZZ$1, 0))</f>
        <v/>
      </c>
      <c r="C1899">
        <f>INDEX(resultados!$A$2:$ZZ$3036, 1893, MATCH($B$3, resultados!$A$1:$ZZ$1, 0))</f>
        <v/>
      </c>
    </row>
    <row r="1900">
      <c r="A1900">
        <f>INDEX(resultados!$A$2:$ZZ$3036, 1894, MATCH($B$1, resultados!$A$1:$ZZ$1, 0))</f>
        <v/>
      </c>
      <c r="B1900">
        <f>INDEX(resultados!$A$2:$ZZ$3036, 1894, MATCH($B$2, resultados!$A$1:$ZZ$1, 0))</f>
        <v/>
      </c>
      <c r="C1900">
        <f>INDEX(resultados!$A$2:$ZZ$3036, 1894, MATCH($B$3, resultados!$A$1:$ZZ$1, 0))</f>
        <v/>
      </c>
    </row>
    <row r="1901">
      <c r="A1901">
        <f>INDEX(resultados!$A$2:$ZZ$3036, 1895, MATCH($B$1, resultados!$A$1:$ZZ$1, 0))</f>
        <v/>
      </c>
      <c r="B1901">
        <f>INDEX(resultados!$A$2:$ZZ$3036, 1895, MATCH($B$2, resultados!$A$1:$ZZ$1, 0))</f>
        <v/>
      </c>
      <c r="C1901">
        <f>INDEX(resultados!$A$2:$ZZ$3036, 1895, MATCH($B$3, resultados!$A$1:$ZZ$1, 0))</f>
        <v/>
      </c>
    </row>
    <row r="1902">
      <c r="A1902">
        <f>INDEX(resultados!$A$2:$ZZ$3036, 1896, MATCH($B$1, resultados!$A$1:$ZZ$1, 0))</f>
        <v/>
      </c>
      <c r="B1902">
        <f>INDEX(resultados!$A$2:$ZZ$3036, 1896, MATCH($B$2, resultados!$A$1:$ZZ$1, 0))</f>
        <v/>
      </c>
      <c r="C1902">
        <f>INDEX(resultados!$A$2:$ZZ$3036, 1896, MATCH($B$3, resultados!$A$1:$ZZ$1, 0))</f>
        <v/>
      </c>
    </row>
    <row r="1903">
      <c r="A1903">
        <f>INDEX(resultados!$A$2:$ZZ$3036, 1897, MATCH($B$1, resultados!$A$1:$ZZ$1, 0))</f>
        <v/>
      </c>
      <c r="B1903">
        <f>INDEX(resultados!$A$2:$ZZ$3036, 1897, MATCH($B$2, resultados!$A$1:$ZZ$1, 0))</f>
        <v/>
      </c>
      <c r="C1903">
        <f>INDEX(resultados!$A$2:$ZZ$3036, 1897, MATCH($B$3, resultados!$A$1:$ZZ$1, 0))</f>
        <v/>
      </c>
    </row>
    <row r="1904">
      <c r="A1904">
        <f>INDEX(resultados!$A$2:$ZZ$3036, 1898, MATCH($B$1, resultados!$A$1:$ZZ$1, 0))</f>
        <v/>
      </c>
      <c r="B1904">
        <f>INDEX(resultados!$A$2:$ZZ$3036, 1898, MATCH($B$2, resultados!$A$1:$ZZ$1, 0))</f>
        <v/>
      </c>
      <c r="C1904">
        <f>INDEX(resultados!$A$2:$ZZ$3036, 1898, MATCH($B$3, resultados!$A$1:$ZZ$1, 0))</f>
        <v/>
      </c>
    </row>
    <row r="1905">
      <c r="A1905">
        <f>INDEX(resultados!$A$2:$ZZ$3036, 1899, MATCH($B$1, resultados!$A$1:$ZZ$1, 0))</f>
        <v/>
      </c>
      <c r="B1905">
        <f>INDEX(resultados!$A$2:$ZZ$3036, 1899, MATCH($B$2, resultados!$A$1:$ZZ$1, 0))</f>
        <v/>
      </c>
      <c r="C1905">
        <f>INDEX(resultados!$A$2:$ZZ$3036, 1899, MATCH($B$3, resultados!$A$1:$ZZ$1, 0))</f>
        <v/>
      </c>
    </row>
    <row r="1906">
      <c r="A1906">
        <f>INDEX(resultados!$A$2:$ZZ$3036, 1900, MATCH($B$1, resultados!$A$1:$ZZ$1, 0))</f>
        <v/>
      </c>
      <c r="B1906">
        <f>INDEX(resultados!$A$2:$ZZ$3036, 1900, MATCH($B$2, resultados!$A$1:$ZZ$1, 0))</f>
        <v/>
      </c>
      <c r="C1906">
        <f>INDEX(resultados!$A$2:$ZZ$3036, 1900, MATCH($B$3, resultados!$A$1:$ZZ$1, 0))</f>
        <v/>
      </c>
    </row>
    <row r="1907">
      <c r="A1907">
        <f>INDEX(resultados!$A$2:$ZZ$3036, 1901, MATCH($B$1, resultados!$A$1:$ZZ$1, 0))</f>
        <v/>
      </c>
      <c r="B1907">
        <f>INDEX(resultados!$A$2:$ZZ$3036, 1901, MATCH($B$2, resultados!$A$1:$ZZ$1, 0))</f>
        <v/>
      </c>
      <c r="C1907">
        <f>INDEX(resultados!$A$2:$ZZ$3036, 1901, MATCH($B$3, resultados!$A$1:$ZZ$1, 0))</f>
        <v/>
      </c>
    </row>
    <row r="1908">
      <c r="A1908">
        <f>INDEX(resultados!$A$2:$ZZ$3036, 1902, MATCH($B$1, resultados!$A$1:$ZZ$1, 0))</f>
        <v/>
      </c>
      <c r="B1908">
        <f>INDEX(resultados!$A$2:$ZZ$3036, 1902, MATCH($B$2, resultados!$A$1:$ZZ$1, 0))</f>
        <v/>
      </c>
      <c r="C1908">
        <f>INDEX(resultados!$A$2:$ZZ$3036, 1902, MATCH($B$3, resultados!$A$1:$ZZ$1, 0))</f>
        <v/>
      </c>
    </row>
    <row r="1909">
      <c r="A1909">
        <f>INDEX(resultados!$A$2:$ZZ$3036, 1903, MATCH($B$1, resultados!$A$1:$ZZ$1, 0))</f>
        <v/>
      </c>
      <c r="B1909">
        <f>INDEX(resultados!$A$2:$ZZ$3036, 1903, MATCH($B$2, resultados!$A$1:$ZZ$1, 0))</f>
        <v/>
      </c>
      <c r="C1909">
        <f>INDEX(resultados!$A$2:$ZZ$3036, 1903, MATCH($B$3, resultados!$A$1:$ZZ$1, 0))</f>
        <v/>
      </c>
    </row>
    <row r="1910">
      <c r="A1910">
        <f>INDEX(resultados!$A$2:$ZZ$3036, 1904, MATCH($B$1, resultados!$A$1:$ZZ$1, 0))</f>
        <v/>
      </c>
      <c r="B1910">
        <f>INDEX(resultados!$A$2:$ZZ$3036, 1904, MATCH($B$2, resultados!$A$1:$ZZ$1, 0))</f>
        <v/>
      </c>
      <c r="C1910">
        <f>INDEX(resultados!$A$2:$ZZ$3036, 1904, MATCH($B$3, resultados!$A$1:$ZZ$1, 0))</f>
        <v/>
      </c>
    </row>
    <row r="1911">
      <c r="A1911">
        <f>INDEX(resultados!$A$2:$ZZ$3036, 1905, MATCH($B$1, resultados!$A$1:$ZZ$1, 0))</f>
        <v/>
      </c>
      <c r="B1911">
        <f>INDEX(resultados!$A$2:$ZZ$3036, 1905, MATCH($B$2, resultados!$A$1:$ZZ$1, 0))</f>
        <v/>
      </c>
      <c r="C1911">
        <f>INDEX(resultados!$A$2:$ZZ$3036, 1905, MATCH($B$3, resultados!$A$1:$ZZ$1, 0))</f>
        <v/>
      </c>
    </row>
    <row r="1912">
      <c r="A1912">
        <f>INDEX(resultados!$A$2:$ZZ$3036, 1906, MATCH($B$1, resultados!$A$1:$ZZ$1, 0))</f>
        <v/>
      </c>
      <c r="B1912">
        <f>INDEX(resultados!$A$2:$ZZ$3036, 1906, MATCH($B$2, resultados!$A$1:$ZZ$1, 0))</f>
        <v/>
      </c>
      <c r="C1912">
        <f>INDEX(resultados!$A$2:$ZZ$3036, 1906, MATCH($B$3, resultados!$A$1:$ZZ$1, 0))</f>
        <v/>
      </c>
    </row>
    <row r="1913">
      <c r="A1913">
        <f>INDEX(resultados!$A$2:$ZZ$3036, 1907, MATCH($B$1, resultados!$A$1:$ZZ$1, 0))</f>
        <v/>
      </c>
      <c r="B1913">
        <f>INDEX(resultados!$A$2:$ZZ$3036, 1907, MATCH($B$2, resultados!$A$1:$ZZ$1, 0))</f>
        <v/>
      </c>
      <c r="C1913">
        <f>INDEX(resultados!$A$2:$ZZ$3036, 1907, MATCH($B$3, resultados!$A$1:$ZZ$1, 0))</f>
        <v/>
      </c>
    </row>
    <row r="1914">
      <c r="A1914">
        <f>INDEX(resultados!$A$2:$ZZ$3036, 1908, MATCH($B$1, resultados!$A$1:$ZZ$1, 0))</f>
        <v/>
      </c>
      <c r="B1914">
        <f>INDEX(resultados!$A$2:$ZZ$3036, 1908, MATCH($B$2, resultados!$A$1:$ZZ$1, 0))</f>
        <v/>
      </c>
      <c r="C1914">
        <f>INDEX(resultados!$A$2:$ZZ$3036, 1908, MATCH($B$3, resultados!$A$1:$ZZ$1, 0))</f>
        <v/>
      </c>
    </row>
    <row r="1915">
      <c r="A1915">
        <f>INDEX(resultados!$A$2:$ZZ$3036, 1909, MATCH($B$1, resultados!$A$1:$ZZ$1, 0))</f>
        <v/>
      </c>
      <c r="B1915">
        <f>INDEX(resultados!$A$2:$ZZ$3036, 1909, MATCH($B$2, resultados!$A$1:$ZZ$1, 0))</f>
        <v/>
      </c>
      <c r="C1915">
        <f>INDEX(resultados!$A$2:$ZZ$3036, 1909, MATCH($B$3, resultados!$A$1:$ZZ$1, 0))</f>
        <v/>
      </c>
    </row>
    <row r="1916">
      <c r="A1916">
        <f>INDEX(resultados!$A$2:$ZZ$3036, 1910, MATCH($B$1, resultados!$A$1:$ZZ$1, 0))</f>
        <v/>
      </c>
      <c r="B1916">
        <f>INDEX(resultados!$A$2:$ZZ$3036, 1910, MATCH($B$2, resultados!$A$1:$ZZ$1, 0))</f>
        <v/>
      </c>
      <c r="C1916">
        <f>INDEX(resultados!$A$2:$ZZ$3036, 1910, MATCH($B$3, resultados!$A$1:$ZZ$1, 0))</f>
        <v/>
      </c>
    </row>
    <row r="1917">
      <c r="A1917">
        <f>INDEX(resultados!$A$2:$ZZ$3036, 1911, MATCH($B$1, resultados!$A$1:$ZZ$1, 0))</f>
        <v/>
      </c>
      <c r="B1917">
        <f>INDEX(resultados!$A$2:$ZZ$3036, 1911, MATCH($B$2, resultados!$A$1:$ZZ$1, 0))</f>
        <v/>
      </c>
      <c r="C1917">
        <f>INDEX(resultados!$A$2:$ZZ$3036, 1911, MATCH($B$3, resultados!$A$1:$ZZ$1, 0))</f>
        <v/>
      </c>
    </row>
    <row r="1918">
      <c r="A1918">
        <f>INDEX(resultados!$A$2:$ZZ$3036, 1912, MATCH($B$1, resultados!$A$1:$ZZ$1, 0))</f>
        <v/>
      </c>
      <c r="B1918">
        <f>INDEX(resultados!$A$2:$ZZ$3036, 1912, MATCH($B$2, resultados!$A$1:$ZZ$1, 0))</f>
        <v/>
      </c>
      <c r="C1918">
        <f>INDEX(resultados!$A$2:$ZZ$3036, 1912, MATCH($B$3, resultados!$A$1:$ZZ$1, 0))</f>
        <v/>
      </c>
    </row>
    <row r="1919">
      <c r="A1919">
        <f>INDEX(resultados!$A$2:$ZZ$3036, 1913, MATCH($B$1, resultados!$A$1:$ZZ$1, 0))</f>
        <v/>
      </c>
      <c r="B1919">
        <f>INDEX(resultados!$A$2:$ZZ$3036, 1913, MATCH($B$2, resultados!$A$1:$ZZ$1, 0))</f>
        <v/>
      </c>
      <c r="C1919">
        <f>INDEX(resultados!$A$2:$ZZ$3036, 1913, MATCH($B$3, resultados!$A$1:$ZZ$1, 0))</f>
        <v/>
      </c>
    </row>
    <row r="1920">
      <c r="A1920">
        <f>INDEX(resultados!$A$2:$ZZ$3036, 1914, MATCH($B$1, resultados!$A$1:$ZZ$1, 0))</f>
        <v/>
      </c>
      <c r="B1920">
        <f>INDEX(resultados!$A$2:$ZZ$3036, 1914, MATCH($B$2, resultados!$A$1:$ZZ$1, 0))</f>
        <v/>
      </c>
      <c r="C1920">
        <f>INDEX(resultados!$A$2:$ZZ$3036, 1914, MATCH($B$3, resultados!$A$1:$ZZ$1, 0))</f>
        <v/>
      </c>
    </row>
    <row r="1921">
      <c r="A1921">
        <f>INDEX(resultados!$A$2:$ZZ$3036, 1915, MATCH($B$1, resultados!$A$1:$ZZ$1, 0))</f>
        <v/>
      </c>
      <c r="B1921">
        <f>INDEX(resultados!$A$2:$ZZ$3036, 1915, MATCH($B$2, resultados!$A$1:$ZZ$1, 0))</f>
        <v/>
      </c>
      <c r="C1921">
        <f>INDEX(resultados!$A$2:$ZZ$3036, 1915, MATCH($B$3, resultados!$A$1:$ZZ$1, 0))</f>
        <v/>
      </c>
    </row>
    <row r="1922">
      <c r="A1922">
        <f>INDEX(resultados!$A$2:$ZZ$3036, 1916, MATCH($B$1, resultados!$A$1:$ZZ$1, 0))</f>
        <v/>
      </c>
      <c r="B1922">
        <f>INDEX(resultados!$A$2:$ZZ$3036, 1916, MATCH($B$2, resultados!$A$1:$ZZ$1, 0))</f>
        <v/>
      </c>
      <c r="C1922">
        <f>INDEX(resultados!$A$2:$ZZ$3036, 1916, MATCH($B$3, resultados!$A$1:$ZZ$1, 0))</f>
        <v/>
      </c>
    </row>
    <row r="1923">
      <c r="A1923">
        <f>INDEX(resultados!$A$2:$ZZ$3036, 1917, MATCH($B$1, resultados!$A$1:$ZZ$1, 0))</f>
        <v/>
      </c>
      <c r="B1923">
        <f>INDEX(resultados!$A$2:$ZZ$3036, 1917, MATCH($B$2, resultados!$A$1:$ZZ$1, 0))</f>
        <v/>
      </c>
      <c r="C1923">
        <f>INDEX(resultados!$A$2:$ZZ$3036, 1917, MATCH($B$3, resultados!$A$1:$ZZ$1, 0))</f>
        <v/>
      </c>
    </row>
    <row r="1924">
      <c r="A1924">
        <f>INDEX(resultados!$A$2:$ZZ$3036, 1918, MATCH($B$1, resultados!$A$1:$ZZ$1, 0))</f>
        <v/>
      </c>
      <c r="B1924">
        <f>INDEX(resultados!$A$2:$ZZ$3036, 1918, MATCH($B$2, resultados!$A$1:$ZZ$1, 0))</f>
        <v/>
      </c>
      <c r="C1924">
        <f>INDEX(resultados!$A$2:$ZZ$3036, 1918, MATCH($B$3, resultados!$A$1:$ZZ$1, 0))</f>
        <v/>
      </c>
    </row>
    <row r="1925">
      <c r="A1925">
        <f>INDEX(resultados!$A$2:$ZZ$3036, 1919, MATCH($B$1, resultados!$A$1:$ZZ$1, 0))</f>
        <v/>
      </c>
      <c r="B1925">
        <f>INDEX(resultados!$A$2:$ZZ$3036, 1919, MATCH($B$2, resultados!$A$1:$ZZ$1, 0))</f>
        <v/>
      </c>
      <c r="C1925">
        <f>INDEX(resultados!$A$2:$ZZ$3036, 1919, MATCH($B$3, resultados!$A$1:$ZZ$1, 0))</f>
        <v/>
      </c>
    </row>
    <row r="1926">
      <c r="A1926">
        <f>INDEX(resultados!$A$2:$ZZ$3036, 1920, MATCH($B$1, resultados!$A$1:$ZZ$1, 0))</f>
        <v/>
      </c>
      <c r="B1926">
        <f>INDEX(resultados!$A$2:$ZZ$3036, 1920, MATCH($B$2, resultados!$A$1:$ZZ$1, 0))</f>
        <v/>
      </c>
      <c r="C1926">
        <f>INDEX(resultados!$A$2:$ZZ$3036, 1920, MATCH($B$3, resultados!$A$1:$ZZ$1, 0))</f>
        <v/>
      </c>
    </row>
    <row r="1927">
      <c r="A1927">
        <f>INDEX(resultados!$A$2:$ZZ$3036, 1921, MATCH($B$1, resultados!$A$1:$ZZ$1, 0))</f>
        <v/>
      </c>
      <c r="B1927">
        <f>INDEX(resultados!$A$2:$ZZ$3036, 1921, MATCH($B$2, resultados!$A$1:$ZZ$1, 0))</f>
        <v/>
      </c>
      <c r="C1927">
        <f>INDEX(resultados!$A$2:$ZZ$3036, 1921, MATCH($B$3, resultados!$A$1:$ZZ$1, 0))</f>
        <v/>
      </c>
    </row>
    <row r="1928">
      <c r="A1928">
        <f>INDEX(resultados!$A$2:$ZZ$3036, 1922, MATCH($B$1, resultados!$A$1:$ZZ$1, 0))</f>
        <v/>
      </c>
      <c r="B1928">
        <f>INDEX(resultados!$A$2:$ZZ$3036, 1922, MATCH($B$2, resultados!$A$1:$ZZ$1, 0))</f>
        <v/>
      </c>
      <c r="C1928">
        <f>INDEX(resultados!$A$2:$ZZ$3036, 1922, MATCH($B$3, resultados!$A$1:$ZZ$1, 0))</f>
        <v/>
      </c>
    </row>
    <row r="1929">
      <c r="A1929">
        <f>INDEX(resultados!$A$2:$ZZ$3036, 1923, MATCH($B$1, resultados!$A$1:$ZZ$1, 0))</f>
        <v/>
      </c>
      <c r="B1929">
        <f>INDEX(resultados!$A$2:$ZZ$3036, 1923, MATCH($B$2, resultados!$A$1:$ZZ$1, 0))</f>
        <v/>
      </c>
      <c r="C1929">
        <f>INDEX(resultados!$A$2:$ZZ$3036, 1923, MATCH($B$3, resultados!$A$1:$ZZ$1, 0))</f>
        <v/>
      </c>
    </row>
    <row r="1930">
      <c r="A1930">
        <f>INDEX(resultados!$A$2:$ZZ$3036, 1924, MATCH($B$1, resultados!$A$1:$ZZ$1, 0))</f>
        <v/>
      </c>
      <c r="B1930">
        <f>INDEX(resultados!$A$2:$ZZ$3036, 1924, MATCH($B$2, resultados!$A$1:$ZZ$1, 0))</f>
        <v/>
      </c>
      <c r="C1930">
        <f>INDEX(resultados!$A$2:$ZZ$3036, 1924, MATCH($B$3, resultados!$A$1:$ZZ$1, 0))</f>
        <v/>
      </c>
    </row>
    <row r="1931">
      <c r="A1931">
        <f>INDEX(resultados!$A$2:$ZZ$3036, 1925, MATCH($B$1, resultados!$A$1:$ZZ$1, 0))</f>
        <v/>
      </c>
      <c r="B1931">
        <f>INDEX(resultados!$A$2:$ZZ$3036, 1925, MATCH($B$2, resultados!$A$1:$ZZ$1, 0))</f>
        <v/>
      </c>
      <c r="C1931">
        <f>INDEX(resultados!$A$2:$ZZ$3036, 1925, MATCH($B$3, resultados!$A$1:$ZZ$1, 0))</f>
        <v/>
      </c>
    </row>
    <row r="1932">
      <c r="A1932">
        <f>INDEX(resultados!$A$2:$ZZ$3036, 1926, MATCH($B$1, resultados!$A$1:$ZZ$1, 0))</f>
        <v/>
      </c>
      <c r="B1932">
        <f>INDEX(resultados!$A$2:$ZZ$3036, 1926, MATCH($B$2, resultados!$A$1:$ZZ$1, 0))</f>
        <v/>
      </c>
      <c r="C1932">
        <f>INDEX(resultados!$A$2:$ZZ$3036, 1926, MATCH($B$3, resultados!$A$1:$ZZ$1, 0))</f>
        <v/>
      </c>
    </row>
    <row r="1933">
      <c r="A1933">
        <f>INDEX(resultados!$A$2:$ZZ$3036, 1927, MATCH($B$1, resultados!$A$1:$ZZ$1, 0))</f>
        <v/>
      </c>
      <c r="B1933">
        <f>INDEX(resultados!$A$2:$ZZ$3036, 1927, MATCH($B$2, resultados!$A$1:$ZZ$1, 0))</f>
        <v/>
      </c>
      <c r="C1933">
        <f>INDEX(resultados!$A$2:$ZZ$3036, 1927, MATCH($B$3, resultados!$A$1:$ZZ$1, 0))</f>
        <v/>
      </c>
    </row>
    <row r="1934">
      <c r="A1934">
        <f>INDEX(resultados!$A$2:$ZZ$3036, 1928, MATCH($B$1, resultados!$A$1:$ZZ$1, 0))</f>
        <v/>
      </c>
      <c r="B1934">
        <f>INDEX(resultados!$A$2:$ZZ$3036, 1928, MATCH($B$2, resultados!$A$1:$ZZ$1, 0))</f>
        <v/>
      </c>
      <c r="C1934">
        <f>INDEX(resultados!$A$2:$ZZ$3036, 1928, MATCH($B$3, resultados!$A$1:$ZZ$1, 0))</f>
        <v/>
      </c>
    </row>
    <row r="1935">
      <c r="A1935">
        <f>INDEX(resultados!$A$2:$ZZ$3036, 1929, MATCH($B$1, resultados!$A$1:$ZZ$1, 0))</f>
        <v/>
      </c>
      <c r="B1935">
        <f>INDEX(resultados!$A$2:$ZZ$3036, 1929, MATCH($B$2, resultados!$A$1:$ZZ$1, 0))</f>
        <v/>
      </c>
      <c r="C1935">
        <f>INDEX(resultados!$A$2:$ZZ$3036, 1929, MATCH($B$3, resultados!$A$1:$ZZ$1, 0))</f>
        <v/>
      </c>
    </row>
    <row r="1936">
      <c r="A1936">
        <f>INDEX(resultados!$A$2:$ZZ$3036, 1930, MATCH($B$1, resultados!$A$1:$ZZ$1, 0))</f>
        <v/>
      </c>
      <c r="B1936">
        <f>INDEX(resultados!$A$2:$ZZ$3036, 1930, MATCH($B$2, resultados!$A$1:$ZZ$1, 0))</f>
        <v/>
      </c>
      <c r="C1936">
        <f>INDEX(resultados!$A$2:$ZZ$3036, 1930, MATCH($B$3, resultados!$A$1:$ZZ$1, 0))</f>
        <v/>
      </c>
    </row>
    <row r="1937">
      <c r="A1937">
        <f>INDEX(resultados!$A$2:$ZZ$3036, 1931, MATCH($B$1, resultados!$A$1:$ZZ$1, 0))</f>
        <v/>
      </c>
      <c r="B1937">
        <f>INDEX(resultados!$A$2:$ZZ$3036, 1931, MATCH($B$2, resultados!$A$1:$ZZ$1, 0))</f>
        <v/>
      </c>
      <c r="C1937">
        <f>INDEX(resultados!$A$2:$ZZ$3036, 1931, MATCH($B$3, resultados!$A$1:$ZZ$1, 0))</f>
        <v/>
      </c>
    </row>
    <row r="1938">
      <c r="A1938">
        <f>INDEX(resultados!$A$2:$ZZ$3036, 1932, MATCH($B$1, resultados!$A$1:$ZZ$1, 0))</f>
        <v/>
      </c>
      <c r="B1938">
        <f>INDEX(resultados!$A$2:$ZZ$3036, 1932, MATCH($B$2, resultados!$A$1:$ZZ$1, 0))</f>
        <v/>
      </c>
      <c r="C1938">
        <f>INDEX(resultados!$A$2:$ZZ$3036, 1932, MATCH($B$3, resultados!$A$1:$ZZ$1, 0))</f>
        <v/>
      </c>
    </row>
    <row r="1939">
      <c r="A1939">
        <f>INDEX(resultados!$A$2:$ZZ$3036, 1933, MATCH($B$1, resultados!$A$1:$ZZ$1, 0))</f>
        <v/>
      </c>
      <c r="B1939">
        <f>INDEX(resultados!$A$2:$ZZ$3036, 1933, MATCH($B$2, resultados!$A$1:$ZZ$1, 0))</f>
        <v/>
      </c>
      <c r="C1939">
        <f>INDEX(resultados!$A$2:$ZZ$3036, 1933, MATCH($B$3, resultados!$A$1:$ZZ$1, 0))</f>
        <v/>
      </c>
    </row>
    <row r="1940">
      <c r="A1940">
        <f>INDEX(resultados!$A$2:$ZZ$3036, 1934, MATCH($B$1, resultados!$A$1:$ZZ$1, 0))</f>
        <v/>
      </c>
      <c r="B1940">
        <f>INDEX(resultados!$A$2:$ZZ$3036, 1934, MATCH($B$2, resultados!$A$1:$ZZ$1, 0))</f>
        <v/>
      </c>
      <c r="C1940">
        <f>INDEX(resultados!$A$2:$ZZ$3036, 1934, MATCH($B$3, resultados!$A$1:$ZZ$1, 0))</f>
        <v/>
      </c>
    </row>
    <row r="1941">
      <c r="A1941">
        <f>INDEX(resultados!$A$2:$ZZ$3036, 1935, MATCH($B$1, resultados!$A$1:$ZZ$1, 0))</f>
        <v/>
      </c>
      <c r="B1941">
        <f>INDEX(resultados!$A$2:$ZZ$3036, 1935, MATCH($B$2, resultados!$A$1:$ZZ$1, 0))</f>
        <v/>
      </c>
      <c r="C1941">
        <f>INDEX(resultados!$A$2:$ZZ$3036, 1935, MATCH($B$3, resultados!$A$1:$ZZ$1, 0))</f>
        <v/>
      </c>
    </row>
    <row r="1942">
      <c r="A1942">
        <f>INDEX(resultados!$A$2:$ZZ$3036, 1936, MATCH($B$1, resultados!$A$1:$ZZ$1, 0))</f>
        <v/>
      </c>
      <c r="B1942">
        <f>INDEX(resultados!$A$2:$ZZ$3036, 1936, MATCH($B$2, resultados!$A$1:$ZZ$1, 0))</f>
        <v/>
      </c>
      <c r="C1942">
        <f>INDEX(resultados!$A$2:$ZZ$3036, 1936, MATCH($B$3, resultados!$A$1:$ZZ$1, 0))</f>
        <v/>
      </c>
    </row>
    <row r="1943">
      <c r="A1943">
        <f>INDEX(resultados!$A$2:$ZZ$3036, 1937, MATCH($B$1, resultados!$A$1:$ZZ$1, 0))</f>
        <v/>
      </c>
      <c r="B1943">
        <f>INDEX(resultados!$A$2:$ZZ$3036, 1937, MATCH($B$2, resultados!$A$1:$ZZ$1, 0))</f>
        <v/>
      </c>
      <c r="C1943">
        <f>INDEX(resultados!$A$2:$ZZ$3036, 1937, MATCH($B$3, resultados!$A$1:$ZZ$1, 0))</f>
        <v/>
      </c>
    </row>
    <row r="1944">
      <c r="A1944">
        <f>INDEX(resultados!$A$2:$ZZ$3036, 1938, MATCH($B$1, resultados!$A$1:$ZZ$1, 0))</f>
        <v/>
      </c>
      <c r="B1944">
        <f>INDEX(resultados!$A$2:$ZZ$3036, 1938, MATCH($B$2, resultados!$A$1:$ZZ$1, 0))</f>
        <v/>
      </c>
      <c r="C1944">
        <f>INDEX(resultados!$A$2:$ZZ$3036, 1938, MATCH($B$3, resultados!$A$1:$ZZ$1, 0))</f>
        <v/>
      </c>
    </row>
    <row r="1945">
      <c r="A1945">
        <f>INDEX(resultados!$A$2:$ZZ$3036, 1939, MATCH($B$1, resultados!$A$1:$ZZ$1, 0))</f>
        <v/>
      </c>
      <c r="B1945">
        <f>INDEX(resultados!$A$2:$ZZ$3036, 1939, MATCH($B$2, resultados!$A$1:$ZZ$1, 0))</f>
        <v/>
      </c>
      <c r="C1945">
        <f>INDEX(resultados!$A$2:$ZZ$3036, 1939, MATCH($B$3, resultados!$A$1:$ZZ$1, 0))</f>
        <v/>
      </c>
    </row>
    <row r="1946">
      <c r="A1946">
        <f>INDEX(resultados!$A$2:$ZZ$3036, 1940, MATCH($B$1, resultados!$A$1:$ZZ$1, 0))</f>
        <v/>
      </c>
      <c r="B1946">
        <f>INDEX(resultados!$A$2:$ZZ$3036, 1940, MATCH($B$2, resultados!$A$1:$ZZ$1, 0))</f>
        <v/>
      </c>
      <c r="C1946">
        <f>INDEX(resultados!$A$2:$ZZ$3036, 1940, MATCH($B$3, resultados!$A$1:$ZZ$1, 0))</f>
        <v/>
      </c>
    </row>
    <row r="1947">
      <c r="A1947">
        <f>INDEX(resultados!$A$2:$ZZ$3036, 1941, MATCH($B$1, resultados!$A$1:$ZZ$1, 0))</f>
        <v/>
      </c>
      <c r="B1947">
        <f>INDEX(resultados!$A$2:$ZZ$3036, 1941, MATCH($B$2, resultados!$A$1:$ZZ$1, 0))</f>
        <v/>
      </c>
      <c r="C1947">
        <f>INDEX(resultados!$A$2:$ZZ$3036, 1941, MATCH($B$3, resultados!$A$1:$ZZ$1, 0))</f>
        <v/>
      </c>
    </row>
    <row r="1948">
      <c r="A1948">
        <f>INDEX(resultados!$A$2:$ZZ$3036, 1942, MATCH($B$1, resultados!$A$1:$ZZ$1, 0))</f>
        <v/>
      </c>
      <c r="B1948">
        <f>INDEX(resultados!$A$2:$ZZ$3036, 1942, MATCH($B$2, resultados!$A$1:$ZZ$1, 0))</f>
        <v/>
      </c>
      <c r="C1948">
        <f>INDEX(resultados!$A$2:$ZZ$3036, 1942, MATCH($B$3, resultados!$A$1:$ZZ$1, 0))</f>
        <v/>
      </c>
    </row>
    <row r="1949">
      <c r="A1949">
        <f>INDEX(resultados!$A$2:$ZZ$3036, 1943, MATCH($B$1, resultados!$A$1:$ZZ$1, 0))</f>
        <v/>
      </c>
      <c r="B1949">
        <f>INDEX(resultados!$A$2:$ZZ$3036, 1943, MATCH($B$2, resultados!$A$1:$ZZ$1, 0))</f>
        <v/>
      </c>
      <c r="C1949">
        <f>INDEX(resultados!$A$2:$ZZ$3036, 1943, MATCH($B$3, resultados!$A$1:$ZZ$1, 0))</f>
        <v/>
      </c>
    </row>
    <row r="1950">
      <c r="A1950">
        <f>INDEX(resultados!$A$2:$ZZ$3036, 1944, MATCH($B$1, resultados!$A$1:$ZZ$1, 0))</f>
        <v/>
      </c>
      <c r="B1950">
        <f>INDEX(resultados!$A$2:$ZZ$3036, 1944, MATCH($B$2, resultados!$A$1:$ZZ$1, 0))</f>
        <v/>
      </c>
      <c r="C1950">
        <f>INDEX(resultados!$A$2:$ZZ$3036, 1944, MATCH($B$3, resultados!$A$1:$ZZ$1, 0))</f>
        <v/>
      </c>
    </row>
    <row r="1951">
      <c r="A1951">
        <f>INDEX(resultados!$A$2:$ZZ$3036, 1945, MATCH($B$1, resultados!$A$1:$ZZ$1, 0))</f>
        <v/>
      </c>
      <c r="B1951">
        <f>INDEX(resultados!$A$2:$ZZ$3036, 1945, MATCH($B$2, resultados!$A$1:$ZZ$1, 0))</f>
        <v/>
      </c>
      <c r="C1951">
        <f>INDEX(resultados!$A$2:$ZZ$3036, 1945, MATCH($B$3, resultados!$A$1:$ZZ$1, 0))</f>
        <v/>
      </c>
    </row>
    <row r="1952">
      <c r="A1952">
        <f>INDEX(resultados!$A$2:$ZZ$3036, 1946, MATCH($B$1, resultados!$A$1:$ZZ$1, 0))</f>
        <v/>
      </c>
      <c r="B1952">
        <f>INDEX(resultados!$A$2:$ZZ$3036, 1946, MATCH($B$2, resultados!$A$1:$ZZ$1, 0))</f>
        <v/>
      </c>
      <c r="C1952">
        <f>INDEX(resultados!$A$2:$ZZ$3036, 1946, MATCH($B$3, resultados!$A$1:$ZZ$1, 0))</f>
        <v/>
      </c>
    </row>
    <row r="1953">
      <c r="A1953">
        <f>INDEX(resultados!$A$2:$ZZ$3036, 1947, MATCH($B$1, resultados!$A$1:$ZZ$1, 0))</f>
        <v/>
      </c>
      <c r="B1953">
        <f>INDEX(resultados!$A$2:$ZZ$3036, 1947, MATCH($B$2, resultados!$A$1:$ZZ$1, 0))</f>
        <v/>
      </c>
      <c r="C1953">
        <f>INDEX(resultados!$A$2:$ZZ$3036, 1947, MATCH($B$3, resultados!$A$1:$ZZ$1, 0))</f>
        <v/>
      </c>
    </row>
    <row r="1954">
      <c r="A1954">
        <f>INDEX(resultados!$A$2:$ZZ$3036, 1948, MATCH($B$1, resultados!$A$1:$ZZ$1, 0))</f>
        <v/>
      </c>
      <c r="B1954">
        <f>INDEX(resultados!$A$2:$ZZ$3036, 1948, MATCH($B$2, resultados!$A$1:$ZZ$1, 0))</f>
        <v/>
      </c>
      <c r="C1954">
        <f>INDEX(resultados!$A$2:$ZZ$3036, 1948, MATCH($B$3, resultados!$A$1:$ZZ$1, 0))</f>
        <v/>
      </c>
    </row>
    <row r="1955">
      <c r="A1955">
        <f>INDEX(resultados!$A$2:$ZZ$3036, 1949, MATCH($B$1, resultados!$A$1:$ZZ$1, 0))</f>
        <v/>
      </c>
      <c r="B1955">
        <f>INDEX(resultados!$A$2:$ZZ$3036, 1949, MATCH($B$2, resultados!$A$1:$ZZ$1, 0))</f>
        <v/>
      </c>
      <c r="C1955">
        <f>INDEX(resultados!$A$2:$ZZ$3036, 1949, MATCH($B$3, resultados!$A$1:$ZZ$1, 0))</f>
        <v/>
      </c>
    </row>
    <row r="1956">
      <c r="A1956">
        <f>INDEX(resultados!$A$2:$ZZ$3036, 1950, MATCH($B$1, resultados!$A$1:$ZZ$1, 0))</f>
        <v/>
      </c>
      <c r="B1956">
        <f>INDEX(resultados!$A$2:$ZZ$3036, 1950, MATCH($B$2, resultados!$A$1:$ZZ$1, 0))</f>
        <v/>
      </c>
      <c r="C1956">
        <f>INDEX(resultados!$A$2:$ZZ$3036, 1950, MATCH($B$3, resultados!$A$1:$ZZ$1, 0))</f>
        <v/>
      </c>
    </row>
    <row r="1957">
      <c r="A1957">
        <f>INDEX(resultados!$A$2:$ZZ$3036, 1951, MATCH($B$1, resultados!$A$1:$ZZ$1, 0))</f>
        <v/>
      </c>
      <c r="B1957">
        <f>INDEX(resultados!$A$2:$ZZ$3036, 1951, MATCH($B$2, resultados!$A$1:$ZZ$1, 0))</f>
        <v/>
      </c>
      <c r="C1957">
        <f>INDEX(resultados!$A$2:$ZZ$3036, 1951, MATCH($B$3, resultados!$A$1:$ZZ$1, 0))</f>
        <v/>
      </c>
    </row>
    <row r="1958">
      <c r="A1958">
        <f>INDEX(resultados!$A$2:$ZZ$3036, 1952, MATCH($B$1, resultados!$A$1:$ZZ$1, 0))</f>
        <v/>
      </c>
      <c r="B1958">
        <f>INDEX(resultados!$A$2:$ZZ$3036, 1952, MATCH($B$2, resultados!$A$1:$ZZ$1, 0))</f>
        <v/>
      </c>
      <c r="C1958">
        <f>INDEX(resultados!$A$2:$ZZ$3036, 1952, MATCH($B$3, resultados!$A$1:$ZZ$1, 0))</f>
        <v/>
      </c>
    </row>
    <row r="1959">
      <c r="A1959">
        <f>INDEX(resultados!$A$2:$ZZ$3036, 1953, MATCH($B$1, resultados!$A$1:$ZZ$1, 0))</f>
        <v/>
      </c>
      <c r="B1959">
        <f>INDEX(resultados!$A$2:$ZZ$3036, 1953, MATCH($B$2, resultados!$A$1:$ZZ$1, 0))</f>
        <v/>
      </c>
      <c r="C1959">
        <f>INDEX(resultados!$A$2:$ZZ$3036, 1953, MATCH($B$3, resultados!$A$1:$ZZ$1, 0))</f>
        <v/>
      </c>
    </row>
    <row r="1960">
      <c r="A1960">
        <f>INDEX(resultados!$A$2:$ZZ$3036, 1954, MATCH($B$1, resultados!$A$1:$ZZ$1, 0))</f>
        <v/>
      </c>
      <c r="B1960">
        <f>INDEX(resultados!$A$2:$ZZ$3036, 1954, MATCH($B$2, resultados!$A$1:$ZZ$1, 0))</f>
        <v/>
      </c>
      <c r="C1960">
        <f>INDEX(resultados!$A$2:$ZZ$3036, 1954, MATCH($B$3, resultados!$A$1:$ZZ$1, 0))</f>
        <v/>
      </c>
    </row>
    <row r="1961">
      <c r="A1961">
        <f>INDEX(resultados!$A$2:$ZZ$3036, 1955, MATCH($B$1, resultados!$A$1:$ZZ$1, 0))</f>
        <v/>
      </c>
      <c r="B1961">
        <f>INDEX(resultados!$A$2:$ZZ$3036, 1955, MATCH($B$2, resultados!$A$1:$ZZ$1, 0))</f>
        <v/>
      </c>
      <c r="C1961">
        <f>INDEX(resultados!$A$2:$ZZ$3036, 1955, MATCH($B$3, resultados!$A$1:$ZZ$1, 0))</f>
        <v/>
      </c>
    </row>
    <row r="1962">
      <c r="A1962">
        <f>INDEX(resultados!$A$2:$ZZ$3036, 1956, MATCH($B$1, resultados!$A$1:$ZZ$1, 0))</f>
        <v/>
      </c>
      <c r="B1962">
        <f>INDEX(resultados!$A$2:$ZZ$3036, 1956, MATCH($B$2, resultados!$A$1:$ZZ$1, 0))</f>
        <v/>
      </c>
      <c r="C1962">
        <f>INDEX(resultados!$A$2:$ZZ$3036, 1956, MATCH($B$3, resultados!$A$1:$ZZ$1, 0))</f>
        <v/>
      </c>
    </row>
    <row r="1963">
      <c r="A1963">
        <f>INDEX(resultados!$A$2:$ZZ$3036, 1957, MATCH($B$1, resultados!$A$1:$ZZ$1, 0))</f>
        <v/>
      </c>
      <c r="B1963">
        <f>INDEX(resultados!$A$2:$ZZ$3036, 1957, MATCH($B$2, resultados!$A$1:$ZZ$1, 0))</f>
        <v/>
      </c>
      <c r="C1963">
        <f>INDEX(resultados!$A$2:$ZZ$3036, 1957, MATCH($B$3, resultados!$A$1:$ZZ$1, 0))</f>
        <v/>
      </c>
    </row>
    <row r="1964">
      <c r="A1964">
        <f>INDEX(resultados!$A$2:$ZZ$3036, 1958, MATCH($B$1, resultados!$A$1:$ZZ$1, 0))</f>
        <v/>
      </c>
      <c r="B1964">
        <f>INDEX(resultados!$A$2:$ZZ$3036, 1958, MATCH($B$2, resultados!$A$1:$ZZ$1, 0))</f>
        <v/>
      </c>
      <c r="C1964">
        <f>INDEX(resultados!$A$2:$ZZ$3036, 1958, MATCH($B$3, resultados!$A$1:$ZZ$1, 0))</f>
        <v/>
      </c>
    </row>
    <row r="1965">
      <c r="A1965">
        <f>INDEX(resultados!$A$2:$ZZ$3036, 1959, MATCH($B$1, resultados!$A$1:$ZZ$1, 0))</f>
        <v/>
      </c>
      <c r="B1965">
        <f>INDEX(resultados!$A$2:$ZZ$3036, 1959, MATCH($B$2, resultados!$A$1:$ZZ$1, 0))</f>
        <v/>
      </c>
      <c r="C1965">
        <f>INDEX(resultados!$A$2:$ZZ$3036, 1959, MATCH($B$3, resultados!$A$1:$ZZ$1, 0))</f>
        <v/>
      </c>
    </row>
    <row r="1966">
      <c r="A1966">
        <f>INDEX(resultados!$A$2:$ZZ$3036, 1960, MATCH($B$1, resultados!$A$1:$ZZ$1, 0))</f>
        <v/>
      </c>
      <c r="B1966">
        <f>INDEX(resultados!$A$2:$ZZ$3036, 1960, MATCH($B$2, resultados!$A$1:$ZZ$1, 0))</f>
        <v/>
      </c>
      <c r="C1966">
        <f>INDEX(resultados!$A$2:$ZZ$3036, 1960, MATCH($B$3, resultados!$A$1:$ZZ$1, 0))</f>
        <v/>
      </c>
    </row>
    <row r="1967">
      <c r="A1967">
        <f>INDEX(resultados!$A$2:$ZZ$3036, 1961, MATCH($B$1, resultados!$A$1:$ZZ$1, 0))</f>
        <v/>
      </c>
      <c r="B1967">
        <f>INDEX(resultados!$A$2:$ZZ$3036, 1961, MATCH($B$2, resultados!$A$1:$ZZ$1, 0))</f>
        <v/>
      </c>
      <c r="C1967">
        <f>INDEX(resultados!$A$2:$ZZ$3036, 1961, MATCH($B$3, resultados!$A$1:$ZZ$1, 0))</f>
        <v/>
      </c>
    </row>
    <row r="1968">
      <c r="A1968">
        <f>INDEX(resultados!$A$2:$ZZ$3036, 1962, MATCH($B$1, resultados!$A$1:$ZZ$1, 0))</f>
        <v/>
      </c>
      <c r="B1968">
        <f>INDEX(resultados!$A$2:$ZZ$3036, 1962, MATCH($B$2, resultados!$A$1:$ZZ$1, 0))</f>
        <v/>
      </c>
      <c r="C1968">
        <f>INDEX(resultados!$A$2:$ZZ$3036, 1962, MATCH($B$3, resultados!$A$1:$ZZ$1, 0))</f>
        <v/>
      </c>
    </row>
    <row r="1969">
      <c r="A1969">
        <f>INDEX(resultados!$A$2:$ZZ$3036, 1963, MATCH($B$1, resultados!$A$1:$ZZ$1, 0))</f>
        <v/>
      </c>
      <c r="B1969">
        <f>INDEX(resultados!$A$2:$ZZ$3036, 1963, MATCH($B$2, resultados!$A$1:$ZZ$1, 0))</f>
        <v/>
      </c>
      <c r="C1969">
        <f>INDEX(resultados!$A$2:$ZZ$3036, 1963, MATCH($B$3, resultados!$A$1:$ZZ$1, 0))</f>
        <v/>
      </c>
    </row>
    <row r="1970">
      <c r="A1970">
        <f>INDEX(resultados!$A$2:$ZZ$3036, 1964, MATCH($B$1, resultados!$A$1:$ZZ$1, 0))</f>
        <v/>
      </c>
      <c r="B1970">
        <f>INDEX(resultados!$A$2:$ZZ$3036, 1964, MATCH($B$2, resultados!$A$1:$ZZ$1, 0))</f>
        <v/>
      </c>
      <c r="C1970">
        <f>INDEX(resultados!$A$2:$ZZ$3036, 1964, MATCH($B$3, resultados!$A$1:$ZZ$1, 0))</f>
        <v/>
      </c>
    </row>
    <row r="1971">
      <c r="A1971">
        <f>INDEX(resultados!$A$2:$ZZ$3036, 1965, MATCH($B$1, resultados!$A$1:$ZZ$1, 0))</f>
        <v/>
      </c>
      <c r="B1971">
        <f>INDEX(resultados!$A$2:$ZZ$3036, 1965, MATCH($B$2, resultados!$A$1:$ZZ$1, 0))</f>
        <v/>
      </c>
      <c r="C1971">
        <f>INDEX(resultados!$A$2:$ZZ$3036, 1965, MATCH($B$3, resultados!$A$1:$ZZ$1, 0))</f>
        <v/>
      </c>
    </row>
    <row r="1972">
      <c r="A1972">
        <f>INDEX(resultados!$A$2:$ZZ$3036, 1966, MATCH($B$1, resultados!$A$1:$ZZ$1, 0))</f>
        <v/>
      </c>
      <c r="B1972">
        <f>INDEX(resultados!$A$2:$ZZ$3036, 1966, MATCH($B$2, resultados!$A$1:$ZZ$1, 0))</f>
        <v/>
      </c>
      <c r="C1972">
        <f>INDEX(resultados!$A$2:$ZZ$3036, 1966, MATCH($B$3, resultados!$A$1:$ZZ$1, 0))</f>
        <v/>
      </c>
    </row>
    <row r="1973">
      <c r="A1973">
        <f>INDEX(resultados!$A$2:$ZZ$3036, 1967, MATCH($B$1, resultados!$A$1:$ZZ$1, 0))</f>
        <v/>
      </c>
      <c r="B1973">
        <f>INDEX(resultados!$A$2:$ZZ$3036, 1967, MATCH($B$2, resultados!$A$1:$ZZ$1, 0))</f>
        <v/>
      </c>
      <c r="C1973">
        <f>INDEX(resultados!$A$2:$ZZ$3036, 1967, MATCH($B$3, resultados!$A$1:$ZZ$1, 0))</f>
        <v/>
      </c>
    </row>
    <row r="1974">
      <c r="A1974">
        <f>INDEX(resultados!$A$2:$ZZ$3036, 1968, MATCH($B$1, resultados!$A$1:$ZZ$1, 0))</f>
        <v/>
      </c>
      <c r="B1974">
        <f>INDEX(resultados!$A$2:$ZZ$3036, 1968, MATCH($B$2, resultados!$A$1:$ZZ$1, 0))</f>
        <v/>
      </c>
      <c r="C1974">
        <f>INDEX(resultados!$A$2:$ZZ$3036, 1968, MATCH($B$3, resultados!$A$1:$ZZ$1, 0))</f>
        <v/>
      </c>
    </row>
    <row r="1975">
      <c r="A1975">
        <f>INDEX(resultados!$A$2:$ZZ$3036, 1969, MATCH($B$1, resultados!$A$1:$ZZ$1, 0))</f>
        <v/>
      </c>
      <c r="B1975">
        <f>INDEX(resultados!$A$2:$ZZ$3036, 1969, MATCH($B$2, resultados!$A$1:$ZZ$1, 0))</f>
        <v/>
      </c>
      <c r="C1975">
        <f>INDEX(resultados!$A$2:$ZZ$3036, 1969, MATCH($B$3, resultados!$A$1:$ZZ$1, 0))</f>
        <v/>
      </c>
    </row>
    <row r="1976">
      <c r="A1976">
        <f>INDEX(resultados!$A$2:$ZZ$3036, 1970, MATCH($B$1, resultados!$A$1:$ZZ$1, 0))</f>
        <v/>
      </c>
      <c r="B1976">
        <f>INDEX(resultados!$A$2:$ZZ$3036, 1970, MATCH($B$2, resultados!$A$1:$ZZ$1, 0))</f>
        <v/>
      </c>
      <c r="C1976">
        <f>INDEX(resultados!$A$2:$ZZ$3036, 1970, MATCH($B$3, resultados!$A$1:$ZZ$1, 0))</f>
        <v/>
      </c>
    </row>
    <row r="1977">
      <c r="A1977">
        <f>INDEX(resultados!$A$2:$ZZ$3036, 1971, MATCH($B$1, resultados!$A$1:$ZZ$1, 0))</f>
        <v/>
      </c>
      <c r="B1977">
        <f>INDEX(resultados!$A$2:$ZZ$3036, 1971, MATCH($B$2, resultados!$A$1:$ZZ$1, 0))</f>
        <v/>
      </c>
      <c r="C1977">
        <f>INDEX(resultados!$A$2:$ZZ$3036, 1971, MATCH($B$3, resultados!$A$1:$ZZ$1, 0))</f>
        <v/>
      </c>
    </row>
    <row r="1978">
      <c r="A1978">
        <f>INDEX(resultados!$A$2:$ZZ$3036, 1972, MATCH($B$1, resultados!$A$1:$ZZ$1, 0))</f>
        <v/>
      </c>
      <c r="B1978">
        <f>INDEX(resultados!$A$2:$ZZ$3036, 1972, MATCH($B$2, resultados!$A$1:$ZZ$1, 0))</f>
        <v/>
      </c>
      <c r="C1978">
        <f>INDEX(resultados!$A$2:$ZZ$3036, 1972, MATCH($B$3, resultados!$A$1:$ZZ$1, 0))</f>
        <v/>
      </c>
    </row>
    <row r="1979">
      <c r="A1979">
        <f>INDEX(resultados!$A$2:$ZZ$3036, 1973, MATCH($B$1, resultados!$A$1:$ZZ$1, 0))</f>
        <v/>
      </c>
      <c r="B1979">
        <f>INDEX(resultados!$A$2:$ZZ$3036, 1973, MATCH($B$2, resultados!$A$1:$ZZ$1, 0))</f>
        <v/>
      </c>
      <c r="C1979">
        <f>INDEX(resultados!$A$2:$ZZ$3036, 1973, MATCH($B$3, resultados!$A$1:$ZZ$1, 0))</f>
        <v/>
      </c>
    </row>
    <row r="1980">
      <c r="A1980">
        <f>INDEX(resultados!$A$2:$ZZ$3036, 1974, MATCH($B$1, resultados!$A$1:$ZZ$1, 0))</f>
        <v/>
      </c>
      <c r="B1980">
        <f>INDEX(resultados!$A$2:$ZZ$3036, 1974, MATCH($B$2, resultados!$A$1:$ZZ$1, 0))</f>
        <v/>
      </c>
      <c r="C1980">
        <f>INDEX(resultados!$A$2:$ZZ$3036, 1974, MATCH($B$3, resultados!$A$1:$ZZ$1, 0))</f>
        <v/>
      </c>
    </row>
    <row r="1981">
      <c r="A1981">
        <f>INDEX(resultados!$A$2:$ZZ$3036, 1975, MATCH($B$1, resultados!$A$1:$ZZ$1, 0))</f>
        <v/>
      </c>
      <c r="B1981">
        <f>INDEX(resultados!$A$2:$ZZ$3036, 1975, MATCH($B$2, resultados!$A$1:$ZZ$1, 0))</f>
        <v/>
      </c>
      <c r="C1981">
        <f>INDEX(resultados!$A$2:$ZZ$3036, 1975, MATCH($B$3, resultados!$A$1:$ZZ$1, 0))</f>
        <v/>
      </c>
    </row>
    <row r="1982">
      <c r="A1982">
        <f>INDEX(resultados!$A$2:$ZZ$3036, 1976, MATCH($B$1, resultados!$A$1:$ZZ$1, 0))</f>
        <v/>
      </c>
      <c r="B1982">
        <f>INDEX(resultados!$A$2:$ZZ$3036, 1976, MATCH($B$2, resultados!$A$1:$ZZ$1, 0))</f>
        <v/>
      </c>
      <c r="C1982">
        <f>INDEX(resultados!$A$2:$ZZ$3036, 1976, MATCH($B$3, resultados!$A$1:$ZZ$1, 0))</f>
        <v/>
      </c>
    </row>
    <row r="1983">
      <c r="A1983">
        <f>INDEX(resultados!$A$2:$ZZ$3036, 1977, MATCH($B$1, resultados!$A$1:$ZZ$1, 0))</f>
        <v/>
      </c>
      <c r="B1983">
        <f>INDEX(resultados!$A$2:$ZZ$3036, 1977, MATCH($B$2, resultados!$A$1:$ZZ$1, 0))</f>
        <v/>
      </c>
      <c r="C1983">
        <f>INDEX(resultados!$A$2:$ZZ$3036, 1977, MATCH($B$3, resultados!$A$1:$ZZ$1, 0))</f>
        <v/>
      </c>
    </row>
    <row r="1984">
      <c r="A1984">
        <f>INDEX(resultados!$A$2:$ZZ$3036, 1978, MATCH($B$1, resultados!$A$1:$ZZ$1, 0))</f>
        <v/>
      </c>
      <c r="B1984">
        <f>INDEX(resultados!$A$2:$ZZ$3036, 1978, MATCH($B$2, resultados!$A$1:$ZZ$1, 0))</f>
        <v/>
      </c>
      <c r="C1984">
        <f>INDEX(resultados!$A$2:$ZZ$3036, 1978, MATCH($B$3, resultados!$A$1:$ZZ$1, 0))</f>
        <v/>
      </c>
    </row>
    <row r="1985">
      <c r="A1985">
        <f>INDEX(resultados!$A$2:$ZZ$3036, 1979, MATCH($B$1, resultados!$A$1:$ZZ$1, 0))</f>
        <v/>
      </c>
      <c r="B1985">
        <f>INDEX(resultados!$A$2:$ZZ$3036, 1979, MATCH($B$2, resultados!$A$1:$ZZ$1, 0))</f>
        <v/>
      </c>
      <c r="C1985">
        <f>INDEX(resultados!$A$2:$ZZ$3036, 1979, MATCH($B$3, resultados!$A$1:$ZZ$1, 0))</f>
        <v/>
      </c>
    </row>
    <row r="1986">
      <c r="A1986">
        <f>INDEX(resultados!$A$2:$ZZ$3036, 1980, MATCH($B$1, resultados!$A$1:$ZZ$1, 0))</f>
        <v/>
      </c>
      <c r="B1986">
        <f>INDEX(resultados!$A$2:$ZZ$3036, 1980, MATCH($B$2, resultados!$A$1:$ZZ$1, 0))</f>
        <v/>
      </c>
      <c r="C1986">
        <f>INDEX(resultados!$A$2:$ZZ$3036, 1980, MATCH($B$3, resultados!$A$1:$ZZ$1, 0))</f>
        <v/>
      </c>
    </row>
    <row r="1987">
      <c r="A1987">
        <f>INDEX(resultados!$A$2:$ZZ$3036, 1981, MATCH($B$1, resultados!$A$1:$ZZ$1, 0))</f>
        <v/>
      </c>
      <c r="B1987">
        <f>INDEX(resultados!$A$2:$ZZ$3036, 1981, MATCH($B$2, resultados!$A$1:$ZZ$1, 0))</f>
        <v/>
      </c>
      <c r="C1987">
        <f>INDEX(resultados!$A$2:$ZZ$3036, 1981, MATCH($B$3, resultados!$A$1:$ZZ$1, 0))</f>
        <v/>
      </c>
    </row>
    <row r="1988">
      <c r="A1988">
        <f>INDEX(resultados!$A$2:$ZZ$3036, 1982, MATCH($B$1, resultados!$A$1:$ZZ$1, 0))</f>
        <v/>
      </c>
      <c r="B1988">
        <f>INDEX(resultados!$A$2:$ZZ$3036, 1982, MATCH($B$2, resultados!$A$1:$ZZ$1, 0))</f>
        <v/>
      </c>
      <c r="C1988">
        <f>INDEX(resultados!$A$2:$ZZ$3036, 1982, MATCH($B$3, resultados!$A$1:$ZZ$1, 0))</f>
        <v/>
      </c>
    </row>
    <row r="1989">
      <c r="A1989">
        <f>INDEX(resultados!$A$2:$ZZ$3036, 1983, MATCH($B$1, resultados!$A$1:$ZZ$1, 0))</f>
        <v/>
      </c>
      <c r="B1989">
        <f>INDEX(resultados!$A$2:$ZZ$3036, 1983, MATCH($B$2, resultados!$A$1:$ZZ$1, 0))</f>
        <v/>
      </c>
      <c r="C1989">
        <f>INDEX(resultados!$A$2:$ZZ$3036, 1983, MATCH($B$3, resultados!$A$1:$ZZ$1, 0))</f>
        <v/>
      </c>
    </row>
    <row r="1990">
      <c r="A1990">
        <f>INDEX(resultados!$A$2:$ZZ$3036, 1984, MATCH($B$1, resultados!$A$1:$ZZ$1, 0))</f>
        <v/>
      </c>
      <c r="B1990">
        <f>INDEX(resultados!$A$2:$ZZ$3036, 1984, MATCH($B$2, resultados!$A$1:$ZZ$1, 0))</f>
        <v/>
      </c>
      <c r="C1990">
        <f>INDEX(resultados!$A$2:$ZZ$3036, 1984, MATCH($B$3, resultados!$A$1:$ZZ$1, 0))</f>
        <v/>
      </c>
    </row>
    <row r="1991">
      <c r="A1991">
        <f>INDEX(resultados!$A$2:$ZZ$3036, 1985, MATCH($B$1, resultados!$A$1:$ZZ$1, 0))</f>
        <v/>
      </c>
      <c r="B1991">
        <f>INDEX(resultados!$A$2:$ZZ$3036, 1985, MATCH($B$2, resultados!$A$1:$ZZ$1, 0))</f>
        <v/>
      </c>
      <c r="C1991">
        <f>INDEX(resultados!$A$2:$ZZ$3036, 1985, MATCH($B$3, resultados!$A$1:$ZZ$1, 0))</f>
        <v/>
      </c>
    </row>
    <row r="1992">
      <c r="A1992">
        <f>INDEX(resultados!$A$2:$ZZ$3036, 1986, MATCH($B$1, resultados!$A$1:$ZZ$1, 0))</f>
        <v/>
      </c>
      <c r="B1992">
        <f>INDEX(resultados!$A$2:$ZZ$3036, 1986, MATCH($B$2, resultados!$A$1:$ZZ$1, 0))</f>
        <v/>
      </c>
      <c r="C1992">
        <f>INDEX(resultados!$A$2:$ZZ$3036, 1986, MATCH($B$3, resultados!$A$1:$ZZ$1, 0))</f>
        <v/>
      </c>
    </row>
    <row r="1993">
      <c r="A1993">
        <f>INDEX(resultados!$A$2:$ZZ$3036, 1987, MATCH($B$1, resultados!$A$1:$ZZ$1, 0))</f>
        <v/>
      </c>
      <c r="B1993">
        <f>INDEX(resultados!$A$2:$ZZ$3036, 1987, MATCH($B$2, resultados!$A$1:$ZZ$1, 0))</f>
        <v/>
      </c>
      <c r="C1993">
        <f>INDEX(resultados!$A$2:$ZZ$3036, 1987, MATCH($B$3, resultados!$A$1:$ZZ$1, 0))</f>
        <v/>
      </c>
    </row>
    <row r="1994">
      <c r="A1994">
        <f>INDEX(resultados!$A$2:$ZZ$3036, 1988, MATCH($B$1, resultados!$A$1:$ZZ$1, 0))</f>
        <v/>
      </c>
      <c r="B1994">
        <f>INDEX(resultados!$A$2:$ZZ$3036, 1988, MATCH($B$2, resultados!$A$1:$ZZ$1, 0))</f>
        <v/>
      </c>
      <c r="C1994">
        <f>INDEX(resultados!$A$2:$ZZ$3036, 1988, MATCH($B$3, resultados!$A$1:$ZZ$1, 0))</f>
        <v/>
      </c>
    </row>
    <row r="1995">
      <c r="A1995">
        <f>INDEX(resultados!$A$2:$ZZ$3036, 1989, MATCH($B$1, resultados!$A$1:$ZZ$1, 0))</f>
        <v/>
      </c>
      <c r="B1995">
        <f>INDEX(resultados!$A$2:$ZZ$3036, 1989, MATCH($B$2, resultados!$A$1:$ZZ$1, 0))</f>
        <v/>
      </c>
      <c r="C1995">
        <f>INDEX(resultados!$A$2:$ZZ$3036, 1989, MATCH($B$3, resultados!$A$1:$ZZ$1, 0))</f>
        <v/>
      </c>
    </row>
    <row r="1996">
      <c r="A1996">
        <f>INDEX(resultados!$A$2:$ZZ$3036, 1990, MATCH($B$1, resultados!$A$1:$ZZ$1, 0))</f>
        <v/>
      </c>
      <c r="B1996">
        <f>INDEX(resultados!$A$2:$ZZ$3036, 1990, MATCH($B$2, resultados!$A$1:$ZZ$1, 0))</f>
        <v/>
      </c>
      <c r="C1996">
        <f>INDEX(resultados!$A$2:$ZZ$3036, 1990, MATCH($B$3, resultados!$A$1:$ZZ$1, 0))</f>
        <v/>
      </c>
    </row>
    <row r="1997">
      <c r="A1997">
        <f>INDEX(resultados!$A$2:$ZZ$3036, 1991, MATCH($B$1, resultados!$A$1:$ZZ$1, 0))</f>
        <v/>
      </c>
      <c r="B1997">
        <f>INDEX(resultados!$A$2:$ZZ$3036, 1991, MATCH($B$2, resultados!$A$1:$ZZ$1, 0))</f>
        <v/>
      </c>
      <c r="C1997">
        <f>INDEX(resultados!$A$2:$ZZ$3036, 1991, MATCH($B$3, resultados!$A$1:$ZZ$1, 0))</f>
        <v/>
      </c>
    </row>
    <row r="1998">
      <c r="A1998">
        <f>INDEX(resultados!$A$2:$ZZ$3036, 1992, MATCH($B$1, resultados!$A$1:$ZZ$1, 0))</f>
        <v/>
      </c>
      <c r="B1998">
        <f>INDEX(resultados!$A$2:$ZZ$3036, 1992, MATCH($B$2, resultados!$A$1:$ZZ$1, 0))</f>
        <v/>
      </c>
      <c r="C1998">
        <f>INDEX(resultados!$A$2:$ZZ$3036, 1992, MATCH($B$3, resultados!$A$1:$ZZ$1, 0))</f>
        <v/>
      </c>
    </row>
    <row r="1999">
      <c r="A1999">
        <f>INDEX(resultados!$A$2:$ZZ$3036, 1993, MATCH($B$1, resultados!$A$1:$ZZ$1, 0))</f>
        <v/>
      </c>
      <c r="B1999">
        <f>INDEX(resultados!$A$2:$ZZ$3036, 1993, MATCH($B$2, resultados!$A$1:$ZZ$1, 0))</f>
        <v/>
      </c>
      <c r="C1999">
        <f>INDEX(resultados!$A$2:$ZZ$3036, 1993, MATCH($B$3, resultados!$A$1:$ZZ$1, 0))</f>
        <v/>
      </c>
    </row>
    <row r="2000">
      <c r="A2000">
        <f>INDEX(resultados!$A$2:$ZZ$3036, 1994, MATCH($B$1, resultados!$A$1:$ZZ$1, 0))</f>
        <v/>
      </c>
      <c r="B2000">
        <f>INDEX(resultados!$A$2:$ZZ$3036, 1994, MATCH($B$2, resultados!$A$1:$ZZ$1, 0))</f>
        <v/>
      </c>
      <c r="C2000">
        <f>INDEX(resultados!$A$2:$ZZ$3036, 1994, MATCH($B$3, resultados!$A$1:$ZZ$1, 0))</f>
        <v/>
      </c>
    </row>
    <row r="2001">
      <c r="A2001">
        <f>INDEX(resultados!$A$2:$ZZ$3036, 1995, MATCH($B$1, resultados!$A$1:$ZZ$1, 0))</f>
        <v/>
      </c>
      <c r="B2001">
        <f>INDEX(resultados!$A$2:$ZZ$3036, 1995, MATCH($B$2, resultados!$A$1:$ZZ$1, 0))</f>
        <v/>
      </c>
      <c r="C2001">
        <f>INDEX(resultados!$A$2:$ZZ$3036, 1995, MATCH($B$3, resultados!$A$1:$ZZ$1, 0))</f>
        <v/>
      </c>
    </row>
    <row r="2002">
      <c r="A2002">
        <f>INDEX(resultados!$A$2:$ZZ$3036, 1996, MATCH($B$1, resultados!$A$1:$ZZ$1, 0))</f>
        <v/>
      </c>
      <c r="B2002">
        <f>INDEX(resultados!$A$2:$ZZ$3036, 1996, MATCH($B$2, resultados!$A$1:$ZZ$1, 0))</f>
        <v/>
      </c>
      <c r="C2002">
        <f>INDEX(resultados!$A$2:$ZZ$3036, 1996, MATCH($B$3, resultados!$A$1:$ZZ$1, 0))</f>
        <v/>
      </c>
    </row>
    <row r="2003">
      <c r="A2003">
        <f>INDEX(resultados!$A$2:$ZZ$3036, 1997, MATCH($B$1, resultados!$A$1:$ZZ$1, 0))</f>
        <v/>
      </c>
      <c r="B2003">
        <f>INDEX(resultados!$A$2:$ZZ$3036, 1997, MATCH($B$2, resultados!$A$1:$ZZ$1, 0))</f>
        <v/>
      </c>
      <c r="C2003">
        <f>INDEX(resultados!$A$2:$ZZ$3036, 1997, MATCH($B$3, resultados!$A$1:$ZZ$1, 0))</f>
        <v/>
      </c>
    </row>
    <row r="2004">
      <c r="A2004">
        <f>INDEX(resultados!$A$2:$ZZ$3036, 1998, MATCH($B$1, resultados!$A$1:$ZZ$1, 0))</f>
        <v/>
      </c>
      <c r="B2004">
        <f>INDEX(resultados!$A$2:$ZZ$3036, 1998, MATCH($B$2, resultados!$A$1:$ZZ$1, 0))</f>
        <v/>
      </c>
      <c r="C2004">
        <f>INDEX(resultados!$A$2:$ZZ$3036, 1998, MATCH($B$3, resultados!$A$1:$ZZ$1, 0))</f>
        <v/>
      </c>
    </row>
    <row r="2005">
      <c r="A2005">
        <f>INDEX(resultados!$A$2:$ZZ$3036, 1999, MATCH($B$1, resultados!$A$1:$ZZ$1, 0))</f>
        <v/>
      </c>
      <c r="B2005">
        <f>INDEX(resultados!$A$2:$ZZ$3036, 1999, MATCH($B$2, resultados!$A$1:$ZZ$1, 0))</f>
        <v/>
      </c>
      <c r="C2005">
        <f>INDEX(resultados!$A$2:$ZZ$3036, 1999, MATCH($B$3, resultados!$A$1:$ZZ$1, 0))</f>
        <v/>
      </c>
    </row>
    <row r="2006">
      <c r="A2006">
        <f>INDEX(resultados!$A$2:$ZZ$3036, 2000, MATCH($B$1, resultados!$A$1:$ZZ$1, 0))</f>
        <v/>
      </c>
      <c r="B2006">
        <f>INDEX(resultados!$A$2:$ZZ$3036, 2000, MATCH($B$2, resultados!$A$1:$ZZ$1, 0))</f>
        <v/>
      </c>
      <c r="C2006">
        <f>INDEX(resultados!$A$2:$ZZ$3036, 2000, MATCH($B$3, resultados!$A$1:$ZZ$1, 0))</f>
        <v/>
      </c>
    </row>
    <row r="2007">
      <c r="A2007">
        <f>INDEX(resultados!$A$2:$ZZ$3036, 2001, MATCH($B$1, resultados!$A$1:$ZZ$1, 0))</f>
        <v/>
      </c>
      <c r="B2007">
        <f>INDEX(resultados!$A$2:$ZZ$3036, 2001, MATCH($B$2, resultados!$A$1:$ZZ$1, 0))</f>
        <v/>
      </c>
      <c r="C2007">
        <f>INDEX(resultados!$A$2:$ZZ$3036, 2001, MATCH($B$3, resultados!$A$1:$ZZ$1, 0))</f>
        <v/>
      </c>
    </row>
    <row r="2008">
      <c r="A2008">
        <f>INDEX(resultados!$A$2:$ZZ$3036, 2002, MATCH($B$1, resultados!$A$1:$ZZ$1, 0))</f>
        <v/>
      </c>
      <c r="B2008">
        <f>INDEX(resultados!$A$2:$ZZ$3036, 2002, MATCH($B$2, resultados!$A$1:$ZZ$1, 0))</f>
        <v/>
      </c>
      <c r="C2008">
        <f>INDEX(resultados!$A$2:$ZZ$3036, 2002, MATCH($B$3, resultados!$A$1:$ZZ$1, 0))</f>
        <v/>
      </c>
    </row>
    <row r="2009">
      <c r="A2009">
        <f>INDEX(resultados!$A$2:$ZZ$3036, 2003, MATCH($B$1, resultados!$A$1:$ZZ$1, 0))</f>
        <v/>
      </c>
      <c r="B2009">
        <f>INDEX(resultados!$A$2:$ZZ$3036, 2003, MATCH($B$2, resultados!$A$1:$ZZ$1, 0))</f>
        <v/>
      </c>
      <c r="C2009">
        <f>INDEX(resultados!$A$2:$ZZ$3036, 2003, MATCH($B$3, resultados!$A$1:$ZZ$1, 0))</f>
        <v/>
      </c>
    </row>
    <row r="2010">
      <c r="A2010">
        <f>INDEX(resultados!$A$2:$ZZ$3036, 2004, MATCH($B$1, resultados!$A$1:$ZZ$1, 0))</f>
        <v/>
      </c>
      <c r="B2010">
        <f>INDEX(resultados!$A$2:$ZZ$3036, 2004, MATCH($B$2, resultados!$A$1:$ZZ$1, 0))</f>
        <v/>
      </c>
      <c r="C2010">
        <f>INDEX(resultados!$A$2:$ZZ$3036, 2004, MATCH($B$3, resultados!$A$1:$ZZ$1, 0))</f>
        <v/>
      </c>
    </row>
    <row r="2011">
      <c r="A2011">
        <f>INDEX(resultados!$A$2:$ZZ$3036, 2005, MATCH($B$1, resultados!$A$1:$ZZ$1, 0))</f>
        <v/>
      </c>
      <c r="B2011">
        <f>INDEX(resultados!$A$2:$ZZ$3036, 2005, MATCH($B$2, resultados!$A$1:$ZZ$1, 0))</f>
        <v/>
      </c>
      <c r="C2011">
        <f>INDEX(resultados!$A$2:$ZZ$3036, 2005, MATCH($B$3, resultados!$A$1:$ZZ$1, 0))</f>
        <v/>
      </c>
    </row>
    <row r="2012">
      <c r="A2012">
        <f>INDEX(resultados!$A$2:$ZZ$3036, 2006, MATCH($B$1, resultados!$A$1:$ZZ$1, 0))</f>
        <v/>
      </c>
      <c r="B2012">
        <f>INDEX(resultados!$A$2:$ZZ$3036, 2006, MATCH($B$2, resultados!$A$1:$ZZ$1, 0))</f>
        <v/>
      </c>
      <c r="C2012">
        <f>INDEX(resultados!$A$2:$ZZ$3036, 2006, MATCH($B$3, resultados!$A$1:$ZZ$1, 0))</f>
        <v/>
      </c>
    </row>
    <row r="2013">
      <c r="A2013">
        <f>INDEX(resultados!$A$2:$ZZ$3036, 2007, MATCH($B$1, resultados!$A$1:$ZZ$1, 0))</f>
        <v/>
      </c>
      <c r="B2013">
        <f>INDEX(resultados!$A$2:$ZZ$3036, 2007, MATCH($B$2, resultados!$A$1:$ZZ$1, 0))</f>
        <v/>
      </c>
      <c r="C2013">
        <f>INDEX(resultados!$A$2:$ZZ$3036, 2007, MATCH($B$3, resultados!$A$1:$ZZ$1, 0))</f>
        <v/>
      </c>
    </row>
    <row r="2014">
      <c r="A2014">
        <f>INDEX(resultados!$A$2:$ZZ$3036, 2008, MATCH($B$1, resultados!$A$1:$ZZ$1, 0))</f>
        <v/>
      </c>
      <c r="B2014">
        <f>INDEX(resultados!$A$2:$ZZ$3036, 2008, MATCH($B$2, resultados!$A$1:$ZZ$1, 0))</f>
        <v/>
      </c>
      <c r="C2014">
        <f>INDEX(resultados!$A$2:$ZZ$3036, 2008, MATCH($B$3, resultados!$A$1:$ZZ$1, 0))</f>
        <v/>
      </c>
    </row>
    <row r="2015">
      <c r="A2015">
        <f>INDEX(resultados!$A$2:$ZZ$3036, 2009, MATCH($B$1, resultados!$A$1:$ZZ$1, 0))</f>
        <v/>
      </c>
      <c r="B2015">
        <f>INDEX(resultados!$A$2:$ZZ$3036, 2009, MATCH($B$2, resultados!$A$1:$ZZ$1, 0))</f>
        <v/>
      </c>
      <c r="C2015">
        <f>INDEX(resultados!$A$2:$ZZ$3036, 2009, MATCH($B$3, resultados!$A$1:$ZZ$1, 0))</f>
        <v/>
      </c>
    </row>
    <row r="2016">
      <c r="A2016">
        <f>INDEX(resultados!$A$2:$ZZ$3036, 2010, MATCH($B$1, resultados!$A$1:$ZZ$1, 0))</f>
        <v/>
      </c>
      <c r="B2016">
        <f>INDEX(resultados!$A$2:$ZZ$3036, 2010, MATCH($B$2, resultados!$A$1:$ZZ$1, 0))</f>
        <v/>
      </c>
      <c r="C2016">
        <f>INDEX(resultados!$A$2:$ZZ$3036, 2010, MATCH($B$3, resultados!$A$1:$ZZ$1, 0))</f>
        <v/>
      </c>
    </row>
    <row r="2017">
      <c r="A2017">
        <f>INDEX(resultados!$A$2:$ZZ$3036, 2011, MATCH($B$1, resultados!$A$1:$ZZ$1, 0))</f>
        <v/>
      </c>
      <c r="B2017">
        <f>INDEX(resultados!$A$2:$ZZ$3036, 2011, MATCH($B$2, resultados!$A$1:$ZZ$1, 0))</f>
        <v/>
      </c>
      <c r="C2017">
        <f>INDEX(resultados!$A$2:$ZZ$3036, 2011, MATCH($B$3, resultados!$A$1:$ZZ$1, 0))</f>
        <v/>
      </c>
    </row>
    <row r="2018">
      <c r="A2018">
        <f>INDEX(resultados!$A$2:$ZZ$3036, 2012, MATCH($B$1, resultados!$A$1:$ZZ$1, 0))</f>
        <v/>
      </c>
      <c r="B2018">
        <f>INDEX(resultados!$A$2:$ZZ$3036, 2012, MATCH($B$2, resultados!$A$1:$ZZ$1, 0))</f>
        <v/>
      </c>
      <c r="C2018">
        <f>INDEX(resultados!$A$2:$ZZ$3036, 2012, MATCH($B$3, resultados!$A$1:$ZZ$1, 0))</f>
        <v/>
      </c>
    </row>
    <row r="2019">
      <c r="A2019">
        <f>INDEX(resultados!$A$2:$ZZ$3036, 2013, MATCH($B$1, resultados!$A$1:$ZZ$1, 0))</f>
        <v/>
      </c>
      <c r="B2019">
        <f>INDEX(resultados!$A$2:$ZZ$3036, 2013, MATCH($B$2, resultados!$A$1:$ZZ$1, 0))</f>
        <v/>
      </c>
      <c r="C2019">
        <f>INDEX(resultados!$A$2:$ZZ$3036, 2013, MATCH($B$3, resultados!$A$1:$ZZ$1, 0))</f>
        <v/>
      </c>
    </row>
    <row r="2020">
      <c r="A2020">
        <f>INDEX(resultados!$A$2:$ZZ$3036, 2014, MATCH($B$1, resultados!$A$1:$ZZ$1, 0))</f>
        <v/>
      </c>
      <c r="B2020">
        <f>INDEX(resultados!$A$2:$ZZ$3036, 2014, MATCH($B$2, resultados!$A$1:$ZZ$1, 0))</f>
        <v/>
      </c>
      <c r="C2020">
        <f>INDEX(resultados!$A$2:$ZZ$3036, 2014, MATCH($B$3, resultados!$A$1:$ZZ$1, 0))</f>
        <v/>
      </c>
    </row>
    <row r="2021">
      <c r="A2021">
        <f>INDEX(resultados!$A$2:$ZZ$3036, 2015, MATCH($B$1, resultados!$A$1:$ZZ$1, 0))</f>
        <v/>
      </c>
      <c r="B2021">
        <f>INDEX(resultados!$A$2:$ZZ$3036, 2015, MATCH($B$2, resultados!$A$1:$ZZ$1, 0))</f>
        <v/>
      </c>
      <c r="C2021">
        <f>INDEX(resultados!$A$2:$ZZ$3036, 2015, MATCH($B$3, resultados!$A$1:$ZZ$1, 0))</f>
        <v/>
      </c>
    </row>
    <row r="2022">
      <c r="A2022">
        <f>INDEX(resultados!$A$2:$ZZ$3036, 2016, MATCH($B$1, resultados!$A$1:$ZZ$1, 0))</f>
        <v/>
      </c>
      <c r="B2022">
        <f>INDEX(resultados!$A$2:$ZZ$3036, 2016, MATCH($B$2, resultados!$A$1:$ZZ$1, 0))</f>
        <v/>
      </c>
      <c r="C2022">
        <f>INDEX(resultados!$A$2:$ZZ$3036, 2016, MATCH($B$3, resultados!$A$1:$ZZ$1, 0))</f>
        <v/>
      </c>
    </row>
    <row r="2023">
      <c r="A2023">
        <f>INDEX(resultados!$A$2:$ZZ$3036, 2017, MATCH($B$1, resultados!$A$1:$ZZ$1, 0))</f>
        <v/>
      </c>
      <c r="B2023">
        <f>INDEX(resultados!$A$2:$ZZ$3036, 2017, MATCH($B$2, resultados!$A$1:$ZZ$1, 0))</f>
        <v/>
      </c>
      <c r="C2023">
        <f>INDEX(resultados!$A$2:$ZZ$3036, 2017, MATCH($B$3, resultados!$A$1:$ZZ$1, 0))</f>
        <v/>
      </c>
    </row>
    <row r="2024">
      <c r="A2024">
        <f>INDEX(resultados!$A$2:$ZZ$3036, 2018, MATCH($B$1, resultados!$A$1:$ZZ$1, 0))</f>
        <v/>
      </c>
      <c r="B2024">
        <f>INDEX(resultados!$A$2:$ZZ$3036, 2018, MATCH($B$2, resultados!$A$1:$ZZ$1, 0))</f>
        <v/>
      </c>
      <c r="C2024">
        <f>INDEX(resultados!$A$2:$ZZ$3036, 2018, MATCH($B$3, resultados!$A$1:$ZZ$1, 0))</f>
        <v/>
      </c>
    </row>
    <row r="2025">
      <c r="A2025">
        <f>INDEX(resultados!$A$2:$ZZ$3036, 2019, MATCH($B$1, resultados!$A$1:$ZZ$1, 0))</f>
        <v/>
      </c>
      <c r="B2025">
        <f>INDEX(resultados!$A$2:$ZZ$3036, 2019, MATCH($B$2, resultados!$A$1:$ZZ$1, 0))</f>
        <v/>
      </c>
      <c r="C2025">
        <f>INDEX(resultados!$A$2:$ZZ$3036, 2019, MATCH($B$3, resultados!$A$1:$ZZ$1, 0))</f>
        <v/>
      </c>
    </row>
    <row r="2026">
      <c r="A2026">
        <f>INDEX(resultados!$A$2:$ZZ$3036, 2020, MATCH($B$1, resultados!$A$1:$ZZ$1, 0))</f>
        <v/>
      </c>
      <c r="B2026">
        <f>INDEX(resultados!$A$2:$ZZ$3036, 2020, MATCH($B$2, resultados!$A$1:$ZZ$1, 0))</f>
        <v/>
      </c>
      <c r="C2026">
        <f>INDEX(resultados!$A$2:$ZZ$3036, 2020, MATCH($B$3, resultados!$A$1:$ZZ$1, 0))</f>
        <v/>
      </c>
    </row>
    <row r="2027">
      <c r="A2027">
        <f>INDEX(resultados!$A$2:$ZZ$3036, 2021, MATCH($B$1, resultados!$A$1:$ZZ$1, 0))</f>
        <v/>
      </c>
      <c r="B2027">
        <f>INDEX(resultados!$A$2:$ZZ$3036, 2021, MATCH($B$2, resultados!$A$1:$ZZ$1, 0))</f>
        <v/>
      </c>
      <c r="C2027">
        <f>INDEX(resultados!$A$2:$ZZ$3036, 2021, MATCH($B$3, resultados!$A$1:$ZZ$1, 0))</f>
        <v/>
      </c>
    </row>
    <row r="2028">
      <c r="A2028">
        <f>INDEX(resultados!$A$2:$ZZ$3036, 2022, MATCH($B$1, resultados!$A$1:$ZZ$1, 0))</f>
        <v/>
      </c>
      <c r="B2028">
        <f>INDEX(resultados!$A$2:$ZZ$3036, 2022, MATCH($B$2, resultados!$A$1:$ZZ$1, 0))</f>
        <v/>
      </c>
      <c r="C2028">
        <f>INDEX(resultados!$A$2:$ZZ$3036, 2022, MATCH($B$3, resultados!$A$1:$ZZ$1, 0))</f>
        <v/>
      </c>
    </row>
    <row r="2029">
      <c r="A2029">
        <f>INDEX(resultados!$A$2:$ZZ$3036, 2023, MATCH($B$1, resultados!$A$1:$ZZ$1, 0))</f>
        <v/>
      </c>
      <c r="B2029">
        <f>INDEX(resultados!$A$2:$ZZ$3036, 2023, MATCH($B$2, resultados!$A$1:$ZZ$1, 0))</f>
        <v/>
      </c>
      <c r="C2029">
        <f>INDEX(resultados!$A$2:$ZZ$3036, 2023, MATCH($B$3, resultados!$A$1:$ZZ$1, 0))</f>
        <v/>
      </c>
    </row>
    <row r="2030">
      <c r="A2030">
        <f>INDEX(resultados!$A$2:$ZZ$3036, 2024, MATCH($B$1, resultados!$A$1:$ZZ$1, 0))</f>
        <v/>
      </c>
      <c r="B2030">
        <f>INDEX(resultados!$A$2:$ZZ$3036, 2024, MATCH($B$2, resultados!$A$1:$ZZ$1, 0))</f>
        <v/>
      </c>
      <c r="C2030">
        <f>INDEX(resultados!$A$2:$ZZ$3036, 2024, MATCH($B$3, resultados!$A$1:$ZZ$1, 0))</f>
        <v/>
      </c>
    </row>
    <row r="2031">
      <c r="A2031">
        <f>INDEX(resultados!$A$2:$ZZ$3036, 2025, MATCH($B$1, resultados!$A$1:$ZZ$1, 0))</f>
        <v/>
      </c>
      <c r="B2031">
        <f>INDEX(resultados!$A$2:$ZZ$3036, 2025, MATCH($B$2, resultados!$A$1:$ZZ$1, 0))</f>
        <v/>
      </c>
      <c r="C2031">
        <f>INDEX(resultados!$A$2:$ZZ$3036, 2025, MATCH($B$3, resultados!$A$1:$ZZ$1, 0))</f>
        <v/>
      </c>
    </row>
    <row r="2032">
      <c r="A2032">
        <f>INDEX(resultados!$A$2:$ZZ$3036, 2026, MATCH($B$1, resultados!$A$1:$ZZ$1, 0))</f>
        <v/>
      </c>
      <c r="B2032">
        <f>INDEX(resultados!$A$2:$ZZ$3036, 2026, MATCH($B$2, resultados!$A$1:$ZZ$1, 0))</f>
        <v/>
      </c>
      <c r="C2032">
        <f>INDEX(resultados!$A$2:$ZZ$3036, 2026, MATCH($B$3, resultados!$A$1:$ZZ$1, 0))</f>
        <v/>
      </c>
    </row>
    <row r="2033">
      <c r="A2033">
        <f>INDEX(resultados!$A$2:$ZZ$3036, 2027, MATCH($B$1, resultados!$A$1:$ZZ$1, 0))</f>
        <v/>
      </c>
      <c r="B2033">
        <f>INDEX(resultados!$A$2:$ZZ$3036, 2027, MATCH($B$2, resultados!$A$1:$ZZ$1, 0))</f>
        <v/>
      </c>
      <c r="C2033">
        <f>INDEX(resultados!$A$2:$ZZ$3036, 2027, MATCH($B$3, resultados!$A$1:$ZZ$1, 0))</f>
        <v/>
      </c>
    </row>
    <row r="2034">
      <c r="A2034">
        <f>INDEX(resultados!$A$2:$ZZ$3036, 2028, MATCH($B$1, resultados!$A$1:$ZZ$1, 0))</f>
        <v/>
      </c>
      <c r="B2034">
        <f>INDEX(resultados!$A$2:$ZZ$3036, 2028, MATCH($B$2, resultados!$A$1:$ZZ$1, 0))</f>
        <v/>
      </c>
      <c r="C2034">
        <f>INDEX(resultados!$A$2:$ZZ$3036, 2028, MATCH($B$3, resultados!$A$1:$ZZ$1, 0))</f>
        <v/>
      </c>
    </row>
    <row r="2035">
      <c r="A2035">
        <f>INDEX(resultados!$A$2:$ZZ$3036, 2029, MATCH($B$1, resultados!$A$1:$ZZ$1, 0))</f>
        <v/>
      </c>
      <c r="B2035">
        <f>INDEX(resultados!$A$2:$ZZ$3036, 2029, MATCH($B$2, resultados!$A$1:$ZZ$1, 0))</f>
        <v/>
      </c>
      <c r="C2035">
        <f>INDEX(resultados!$A$2:$ZZ$3036, 2029, MATCH($B$3, resultados!$A$1:$ZZ$1, 0))</f>
        <v/>
      </c>
    </row>
    <row r="2036">
      <c r="A2036">
        <f>INDEX(resultados!$A$2:$ZZ$3036, 2030, MATCH($B$1, resultados!$A$1:$ZZ$1, 0))</f>
        <v/>
      </c>
      <c r="B2036">
        <f>INDEX(resultados!$A$2:$ZZ$3036, 2030, MATCH($B$2, resultados!$A$1:$ZZ$1, 0))</f>
        <v/>
      </c>
      <c r="C2036">
        <f>INDEX(resultados!$A$2:$ZZ$3036, 2030, MATCH($B$3, resultados!$A$1:$ZZ$1, 0))</f>
        <v/>
      </c>
    </row>
    <row r="2037">
      <c r="A2037">
        <f>INDEX(resultados!$A$2:$ZZ$3036, 2031, MATCH($B$1, resultados!$A$1:$ZZ$1, 0))</f>
        <v/>
      </c>
      <c r="B2037">
        <f>INDEX(resultados!$A$2:$ZZ$3036, 2031, MATCH($B$2, resultados!$A$1:$ZZ$1, 0))</f>
        <v/>
      </c>
      <c r="C2037">
        <f>INDEX(resultados!$A$2:$ZZ$3036, 2031, MATCH($B$3, resultados!$A$1:$ZZ$1, 0))</f>
        <v/>
      </c>
    </row>
    <row r="2038">
      <c r="A2038">
        <f>INDEX(resultados!$A$2:$ZZ$3036, 2032, MATCH($B$1, resultados!$A$1:$ZZ$1, 0))</f>
        <v/>
      </c>
      <c r="B2038">
        <f>INDEX(resultados!$A$2:$ZZ$3036, 2032, MATCH($B$2, resultados!$A$1:$ZZ$1, 0))</f>
        <v/>
      </c>
      <c r="C2038">
        <f>INDEX(resultados!$A$2:$ZZ$3036, 2032, MATCH($B$3, resultados!$A$1:$ZZ$1, 0))</f>
        <v/>
      </c>
    </row>
    <row r="2039">
      <c r="A2039">
        <f>INDEX(resultados!$A$2:$ZZ$3036, 2033, MATCH($B$1, resultados!$A$1:$ZZ$1, 0))</f>
        <v/>
      </c>
      <c r="B2039">
        <f>INDEX(resultados!$A$2:$ZZ$3036, 2033, MATCH($B$2, resultados!$A$1:$ZZ$1, 0))</f>
        <v/>
      </c>
      <c r="C2039">
        <f>INDEX(resultados!$A$2:$ZZ$3036, 2033, MATCH($B$3, resultados!$A$1:$ZZ$1, 0))</f>
        <v/>
      </c>
    </row>
    <row r="2040">
      <c r="A2040">
        <f>INDEX(resultados!$A$2:$ZZ$3036, 2034, MATCH($B$1, resultados!$A$1:$ZZ$1, 0))</f>
        <v/>
      </c>
      <c r="B2040">
        <f>INDEX(resultados!$A$2:$ZZ$3036, 2034, MATCH($B$2, resultados!$A$1:$ZZ$1, 0))</f>
        <v/>
      </c>
      <c r="C2040">
        <f>INDEX(resultados!$A$2:$ZZ$3036, 2034, MATCH($B$3, resultados!$A$1:$ZZ$1, 0))</f>
        <v/>
      </c>
    </row>
    <row r="2041">
      <c r="A2041">
        <f>INDEX(resultados!$A$2:$ZZ$3036, 2035, MATCH($B$1, resultados!$A$1:$ZZ$1, 0))</f>
        <v/>
      </c>
      <c r="B2041">
        <f>INDEX(resultados!$A$2:$ZZ$3036, 2035, MATCH($B$2, resultados!$A$1:$ZZ$1, 0))</f>
        <v/>
      </c>
      <c r="C2041">
        <f>INDEX(resultados!$A$2:$ZZ$3036, 2035, MATCH($B$3, resultados!$A$1:$ZZ$1, 0))</f>
        <v/>
      </c>
    </row>
    <row r="2042">
      <c r="A2042">
        <f>INDEX(resultados!$A$2:$ZZ$3036, 2036, MATCH($B$1, resultados!$A$1:$ZZ$1, 0))</f>
        <v/>
      </c>
      <c r="B2042">
        <f>INDEX(resultados!$A$2:$ZZ$3036, 2036, MATCH($B$2, resultados!$A$1:$ZZ$1, 0))</f>
        <v/>
      </c>
      <c r="C2042">
        <f>INDEX(resultados!$A$2:$ZZ$3036, 2036, MATCH($B$3, resultados!$A$1:$ZZ$1, 0))</f>
        <v/>
      </c>
    </row>
    <row r="2043">
      <c r="A2043">
        <f>INDEX(resultados!$A$2:$ZZ$3036, 2037, MATCH($B$1, resultados!$A$1:$ZZ$1, 0))</f>
        <v/>
      </c>
      <c r="B2043">
        <f>INDEX(resultados!$A$2:$ZZ$3036, 2037, MATCH($B$2, resultados!$A$1:$ZZ$1, 0))</f>
        <v/>
      </c>
      <c r="C2043">
        <f>INDEX(resultados!$A$2:$ZZ$3036, 2037, MATCH($B$3, resultados!$A$1:$ZZ$1, 0))</f>
        <v/>
      </c>
    </row>
    <row r="2044">
      <c r="A2044">
        <f>INDEX(resultados!$A$2:$ZZ$3036, 2038, MATCH($B$1, resultados!$A$1:$ZZ$1, 0))</f>
        <v/>
      </c>
      <c r="B2044">
        <f>INDEX(resultados!$A$2:$ZZ$3036, 2038, MATCH($B$2, resultados!$A$1:$ZZ$1, 0))</f>
        <v/>
      </c>
      <c r="C2044">
        <f>INDEX(resultados!$A$2:$ZZ$3036, 2038, MATCH($B$3, resultados!$A$1:$ZZ$1, 0))</f>
        <v/>
      </c>
    </row>
    <row r="2045">
      <c r="A2045">
        <f>INDEX(resultados!$A$2:$ZZ$3036, 2039, MATCH($B$1, resultados!$A$1:$ZZ$1, 0))</f>
        <v/>
      </c>
      <c r="B2045">
        <f>INDEX(resultados!$A$2:$ZZ$3036, 2039, MATCH($B$2, resultados!$A$1:$ZZ$1, 0))</f>
        <v/>
      </c>
      <c r="C2045">
        <f>INDEX(resultados!$A$2:$ZZ$3036, 2039, MATCH($B$3, resultados!$A$1:$ZZ$1, 0))</f>
        <v/>
      </c>
    </row>
    <row r="2046">
      <c r="A2046">
        <f>INDEX(resultados!$A$2:$ZZ$3036, 2040, MATCH($B$1, resultados!$A$1:$ZZ$1, 0))</f>
        <v/>
      </c>
      <c r="B2046">
        <f>INDEX(resultados!$A$2:$ZZ$3036, 2040, MATCH($B$2, resultados!$A$1:$ZZ$1, 0))</f>
        <v/>
      </c>
      <c r="C2046">
        <f>INDEX(resultados!$A$2:$ZZ$3036, 2040, MATCH($B$3, resultados!$A$1:$ZZ$1, 0))</f>
        <v/>
      </c>
    </row>
    <row r="2047">
      <c r="A2047">
        <f>INDEX(resultados!$A$2:$ZZ$3036, 2041, MATCH($B$1, resultados!$A$1:$ZZ$1, 0))</f>
        <v/>
      </c>
      <c r="B2047">
        <f>INDEX(resultados!$A$2:$ZZ$3036, 2041, MATCH($B$2, resultados!$A$1:$ZZ$1, 0))</f>
        <v/>
      </c>
      <c r="C2047">
        <f>INDEX(resultados!$A$2:$ZZ$3036, 2041, MATCH($B$3, resultados!$A$1:$ZZ$1, 0))</f>
        <v/>
      </c>
    </row>
    <row r="2048">
      <c r="A2048">
        <f>INDEX(resultados!$A$2:$ZZ$3036, 2042, MATCH($B$1, resultados!$A$1:$ZZ$1, 0))</f>
        <v/>
      </c>
      <c r="B2048">
        <f>INDEX(resultados!$A$2:$ZZ$3036, 2042, MATCH($B$2, resultados!$A$1:$ZZ$1, 0))</f>
        <v/>
      </c>
      <c r="C2048">
        <f>INDEX(resultados!$A$2:$ZZ$3036, 2042, MATCH($B$3, resultados!$A$1:$ZZ$1, 0))</f>
        <v/>
      </c>
    </row>
    <row r="2049">
      <c r="A2049">
        <f>INDEX(resultados!$A$2:$ZZ$3036, 2043, MATCH($B$1, resultados!$A$1:$ZZ$1, 0))</f>
        <v/>
      </c>
      <c r="B2049">
        <f>INDEX(resultados!$A$2:$ZZ$3036, 2043, MATCH($B$2, resultados!$A$1:$ZZ$1, 0))</f>
        <v/>
      </c>
      <c r="C2049">
        <f>INDEX(resultados!$A$2:$ZZ$3036, 2043, MATCH($B$3, resultados!$A$1:$ZZ$1, 0))</f>
        <v/>
      </c>
    </row>
    <row r="2050">
      <c r="A2050">
        <f>INDEX(resultados!$A$2:$ZZ$3036, 2044, MATCH($B$1, resultados!$A$1:$ZZ$1, 0))</f>
        <v/>
      </c>
      <c r="B2050">
        <f>INDEX(resultados!$A$2:$ZZ$3036, 2044, MATCH($B$2, resultados!$A$1:$ZZ$1, 0))</f>
        <v/>
      </c>
      <c r="C2050">
        <f>INDEX(resultados!$A$2:$ZZ$3036, 2044, MATCH($B$3, resultados!$A$1:$ZZ$1, 0))</f>
        <v/>
      </c>
    </row>
    <row r="2051">
      <c r="A2051">
        <f>INDEX(resultados!$A$2:$ZZ$3036, 2045, MATCH($B$1, resultados!$A$1:$ZZ$1, 0))</f>
        <v/>
      </c>
      <c r="B2051">
        <f>INDEX(resultados!$A$2:$ZZ$3036, 2045, MATCH($B$2, resultados!$A$1:$ZZ$1, 0))</f>
        <v/>
      </c>
      <c r="C2051">
        <f>INDEX(resultados!$A$2:$ZZ$3036, 2045, MATCH($B$3, resultados!$A$1:$ZZ$1, 0))</f>
        <v/>
      </c>
    </row>
    <row r="2052">
      <c r="A2052">
        <f>INDEX(resultados!$A$2:$ZZ$3036, 2046, MATCH($B$1, resultados!$A$1:$ZZ$1, 0))</f>
        <v/>
      </c>
      <c r="B2052">
        <f>INDEX(resultados!$A$2:$ZZ$3036, 2046, MATCH($B$2, resultados!$A$1:$ZZ$1, 0))</f>
        <v/>
      </c>
      <c r="C2052">
        <f>INDEX(resultados!$A$2:$ZZ$3036, 2046, MATCH($B$3, resultados!$A$1:$ZZ$1, 0))</f>
        <v/>
      </c>
    </row>
    <row r="2053">
      <c r="A2053">
        <f>INDEX(resultados!$A$2:$ZZ$3036, 2047, MATCH($B$1, resultados!$A$1:$ZZ$1, 0))</f>
        <v/>
      </c>
      <c r="B2053">
        <f>INDEX(resultados!$A$2:$ZZ$3036, 2047, MATCH($B$2, resultados!$A$1:$ZZ$1, 0))</f>
        <v/>
      </c>
      <c r="C2053">
        <f>INDEX(resultados!$A$2:$ZZ$3036, 2047, MATCH($B$3, resultados!$A$1:$ZZ$1, 0))</f>
        <v/>
      </c>
    </row>
    <row r="2054">
      <c r="A2054">
        <f>INDEX(resultados!$A$2:$ZZ$3036, 2048, MATCH($B$1, resultados!$A$1:$ZZ$1, 0))</f>
        <v/>
      </c>
      <c r="B2054">
        <f>INDEX(resultados!$A$2:$ZZ$3036, 2048, MATCH($B$2, resultados!$A$1:$ZZ$1, 0))</f>
        <v/>
      </c>
      <c r="C2054">
        <f>INDEX(resultados!$A$2:$ZZ$3036, 2048, MATCH($B$3, resultados!$A$1:$ZZ$1, 0))</f>
        <v/>
      </c>
    </row>
    <row r="2055">
      <c r="A2055">
        <f>INDEX(resultados!$A$2:$ZZ$3036, 2049, MATCH($B$1, resultados!$A$1:$ZZ$1, 0))</f>
        <v/>
      </c>
      <c r="B2055">
        <f>INDEX(resultados!$A$2:$ZZ$3036, 2049, MATCH($B$2, resultados!$A$1:$ZZ$1, 0))</f>
        <v/>
      </c>
      <c r="C2055">
        <f>INDEX(resultados!$A$2:$ZZ$3036, 2049, MATCH($B$3, resultados!$A$1:$ZZ$1, 0))</f>
        <v/>
      </c>
    </row>
    <row r="2056">
      <c r="A2056">
        <f>INDEX(resultados!$A$2:$ZZ$3036, 2050, MATCH($B$1, resultados!$A$1:$ZZ$1, 0))</f>
        <v/>
      </c>
      <c r="B2056">
        <f>INDEX(resultados!$A$2:$ZZ$3036, 2050, MATCH($B$2, resultados!$A$1:$ZZ$1, 0))</f>
        <v/>
      </c>
      <c r="C2056">
        <f>INDEX(resultados!$A$2:$ZZ$3036, 2050, MATCH($B$3, resultados!$A$1:$ZZ$1, 0))</f>
        <v/>
      </c>
    </row>
    <row r="2057">
      <c r="A2057">
        <f>INDEX(resultados!$A$2:$ZZ$3036, 2051, MATCH($B$1, resultados!$A$1:$ZZ$1, 0))</f>
        <v/>
      </c>
      <c r="B2057">
        <f>INDEX(resultados!$A$2:$ZZ$3036, 2051, MATCH($B$2, resultados!$A$1:$ZZ$1, 0))</f>
        <v/>
      </c>
      <c r="C2057">
        <f>INDEX(resultados!$A$2:$ZZ$3036, 2051, MATCH($B$3, resultados!$A$1:$ZZ$1, 0))</f>
        <v/>
      </c>
    </row>
    <row r="2058">
      <c r="A2058">
        <f>INDEX(resultados!$A$2:$ZZ$3036, 2052, MATCH($B$1, resultados!$A$1:$ZZ$1, 0))</f>
        <v/>
      </c>
      <c r="B2058">
        <f>INDEX(resultados!$A$2:$ZZ$3036, 2052, MATCH($B$2, resultados!$A$1:$ZZ$1, 0))</f>
        <v/>
      </c>
      <c r="C2058">
        <f>INDEX(resultados!$A$2:$ZZ$3036, 2052, MATCH($B$3, resultados!$A$1:$ZZ$1, 0))</f>
        <v/>
      </c>
    </row>
    <row r="2059">
      <c r="A2059">
        <f>INDEX(resultados!$A$2:$ZZ$3036, 2053, MATCH($B$1, resultados!$A$1:$ZZ$1, 0))</f>
        <v/>
      </c>
      <c r="B2059">
        <f>INDEX(resultados!$A$2:$ZZ$3036, 2053, MATCH($B$2, resultados!$A$1:$ZZ$1, 0))</f>
        <v/>
      </c>
      <c r="C2059">
        <f>INDEX(resultados!$A$2:$ZZ$3036, 2053, MATCH($B$3, resultados!$A$1:$ZZ$1, 0))</f>
        <v/>
      </c>
    </row>
    <row r="2060">
      <c r="A2060">
        <f>INDEX(resultados!$A$2:$ZZ$3036, 2054, MATCH($B$1, resultados!$A$1:$ZZ$1, 0))</f>
        <v/>
      </c>
      <c r="B2060">
        <f>INDEX(resultados!$A$2:$ZZ$3036, 2054, MATCH($B$2, resultados!$A$1:$ZZ$1, 0))</f>
        <v/>
      </c>
      <c r="C2060">
        <f>INDEX(resultados!$A$2:$ZZ$3036, 2054, MATCH($B$3, resultados!$A$1:$ZZ$1, 0))</f>
        <v/>
      </c>
    </row>
    <row r="2061">
      <c r="A2061">
        <f>INDEX(resultados!$A$2:$ZZ$3036, 2055, MATCH($B$1, resultados!$A$1:$ZZ$1, 0))</f>
        <v/>
      </c>
      <c r="B2061">
        <f>INDEX(resultados!$A$2:$ZZ$3036, 2055, MATCH($B$2, resultados!$A$1:$ZZ$1, 0))</f>
        <v/>
      </c>
      <c r="C2061">
        <f>INDEX(resultados!$A$2:$ZZ$3036, 2055, MATCH($B$3, resultados!$A$1:$ZZ$1, 0))</f>
        <v/>
      </c>
    </row>
    <row r="2062">
      <c r="A2062">
        <f>INDEX(resultados!$A$2:$ZZ$3036, 2056, MATCH($B$1, resultados!$A$1:$ZZ$1, 0))</f>
        <v/>
      </c>
      <c r="B2062">
        <f>INDEX(resultados!$A$2:$ZZ$3036, 2056, MATCH($B$2, resultados!$A$1:$ZZ$1, 0))</f>
        <v/>
      </c>
      <c r="C2062">
        <f>INDEX(resultados!$A$2:$ZZ$3036, 2056, MATCH($B$3, resultados!$A$1:$ZZ$1, 0))</f>
        <v/>
      </c>
    </row>
    <row r="2063">
      <c r="A2063">
        <f>INDEX(resultados!$A$2:$ZZ$3036, 2057, MATCH($B$1, resultados!$A$1:$ZZ$1, 0))</f>
        <v/>
      </c>
      <c r="B2063">
        <f>INDEX(resultados!$A$2:$ZZ$3036, 2057, MATCH($B$2, resultados!$A$1:$ZZ$1, 0))</f>
        <v/>
      </c>
      <c r="C2063">
        <f>INDEX(resultados!$A$2:$ZZ$3036, 2057, MATCH($B$3, resultados!$A$1:$ZZ$1, 0))</f>
        <v/>
      </c>
    </row>
    <row r="2064">
      <c r="A2064">
        <f>INDEX(resultados!$A$2:$ZZ$3036, 2058, MATCH($B$1, resultados!$A$1:$ZZ$1, 0))</f>
        <v/>
      </c>
      <c r="B2064">
        <f>INDEX(resultados!$A$2:$ZZ$3036, 2058, MATCH($B$2, resultados!$A$1:$ZZ$1, 0))</f>
        <v/>
      </c>
      <c r="C2064">
        <f>INDEX(resultados!$A$2:$ZZ$3036, 2058, MATCH($B$3, resultados!$A$1:$ZZ$1, 0))</f>
        <v/>
      </c>
    </row>
    <row r="2065">
      <c r="A2065">
        <f>INDEX(resultados!$A$2:$ZZ$3036, 2059, MATCH($B$1, resultados!$A$1:$ZZ$1, 0))</f>
        <v/>
      </c>
      <c r="B2065">
        <f>INDEX(resultados!$A$2:$ZZ$3036, 2059, MATCH($B$2, resultados!$A$1:$ZZ$1, 0))</f>
        <v/>
      </c>
      <c r="C2065">
        <f>INDEX(resultados!$A$2:$ZZ$3036, 2059, MATCH($B$3, resultados!$A$1:$ZZ$1, 0))</f>
        <v/>
      </c>
    </row>
    <row r="2066">
      <c r="A2066">
        <f>INDEX(resultados!$A$2:$ZZ$3036, 2060, MATCH($B$1, resultados!$A$1:$ZZ$1, 0))</f>
        <v/>
      </c>
      <c r="B2066">
        <f>INDEX(resultados!$A$2:$ZZ$3036, 2060, MATCH($B$2, resultados!$A$1:$ZZ$1, 0))</f>
        <v/>
      </c>
      <c r="C2066">
        <f>INDEX(resultados!$A$2:$ZZ$3036, 2060, MATCH($B$3, resultados!$A$1:$ZZ$1, 0))</f>
        <v/>
      </c>
    </row>
    <row r="2067">
      <c r="A2067">
        <f>INDEX(resultados!$A$2:$ZZ$3036, 2061, MATCH($B$1, resultados!$A$1:$ZZ$1, 0))</f>
        <v/>
      </c>
      <c r="B2067">
        <f>INDEX(resultados!$A$2:$ZZ$3036, 2061, MATCH($B$2, resultados!$A$1:$ZZ$1, 0))</f>
        <v/>
      </c>
      <c r="C2067">
        <f>INDEX(resultados!$A$2:$ZZ$3036, 2061, MATCH($B$3, resultados!$A$1:$ZZ$1, 0))</f>
        <v/>
      </c>
    </row>
    <row r="2068">
      <c r="A2068">
        <f>INDEX(resultados!$A$2:$ZZ$3036, 2062, MATCH($B$1, resultados!$A$1:$ZZ$1, 0))</f>
        <v/>
      </c>
      <c r="B2068">
        <f>INDEX(resultados!$A$2:$ZZ$3036, 2062, MATCH($B$2, resultados!$A$1:$ZZ$1, 0))</f>
        <v/>
      </c>
      <c r="C2068">
        <f>INDEX(resultados!$A$2:$ZZ$3036, 2062, MATCH($B$3, resultados!$A$1:$ZZ$1, 0))</f>
        <v/>
      </c>
    </row>
    <row r="2069">
      <c r="A2069">
        <f>INDEX(resultados!$A$2:$ZZ$3036, 2063, MATCH($B$1, resultados!$A$1:$ZZ$1, 0))</f>
        <v/>
      </c>
      <c r="B2069">
        <f>INDEX(resultados!$A$2:$ZZ$3036, 2063, MATCH($B$2, resultados!$A$1:$ZZ$1, 0))</f>
        <v/>
      </c>
      <c r="C2069">
        <f>INDEX(resultados!$A$2:$ZZ$3036, 2063, MATCH($B$3, resultados!$A$1:$ZZ$1, 0))</f>
        <v/>
      </c>
    </row>
    <row r="2070">
      <c r="A2070">
        <f>INDEX(resultados!$A$2:$ZZ$3036, 2064, MATCH($B$1, resultados!$A$1:$ZZ$1, 0))</f>
        <v/>
      </c>
      <c r="B2070">
        <f>INDEX(resultados!$A$2:$ZZ$3036, 2064, MATCH($B$2, resultados!$A$1:$ZZ$1, 0))</f>
        <v/>
      </c>
      <c r="C2070">
        <f>INDEX(resultados!$A$2:$ZZ$3036, 2064, MATCH($B$3, resultados!$A$1:$ZZ$1, 0))</f>
        <v/>
      </c>
    </row>
    <row r="2071">
      <c r="A2071">
        <f>INDEX(resultados!$A$2:$ZZ$3036, 2065, MATCH($B$1, resultados!$A$1:$ZZ$1, 0))</f>
        <v/>
      </c>
      <c r="B2071">
        <f>INDEX(resultados!$A$2:$ZZ$3036, 2065, MATCH($B$2, resultados!$A$1:$ZZ$1, 0))</f>
        <v/>
      </c>
      <c r="C2071">
        <f>INDEX(resultados!$A$2:$ZZ$3036, 2065, MATCH($B$3, resultados!$A$1:$ZZ$1, 0))</f>
        <v/>
      </c>
    </row>
    <row r="2072">
      <c r="A2072">
        <f>INDEX(resultados!$A$2:$ZZ$3036, 2066, MATCH($B$1, resultados!$A$1:$ZZ$1, 0))</f>
        <v/>
      </c>
      <c r="B2072">
        <f>INDEX(resultados!$A$2:$ZZ$3036, 2066, MATCH($B$2, resultados!$A$1:$ZZ$1, 0))</f>
        <v/>
      </c>
      <c r="C2072">
        <f>INDEX(resultados!$A$2:$ZZ$3036, 2066, MATCH($B$3, resultados!$A$1:$ZZ$1, 0))</f>
        <v/>
      </c>
    </row>
    <row r="2073">
      <c r="A2073">
        <f>INDEX(resultados!$A$2:$ZZ$3036, 2067, MATCH($B$1, resultados!$A$1:$ZZ$1, 0))</f>
        <v/>
      </c>
      <c r="B2073">
        <f>INDEX(resultados!$A$2:$ZZ$3036, 2067, MATCH($B$2, resultados!$A$1:$ZZ$1, 0))</f>
        <v/>
      </c>
      <c r="C2073">
        <f>INDEX(resultados!$A$2:$ZZ$3036, 2067, MATCH($B$3, resultados!$A$1:$ZZ$1, 0))</f>
        <v/>
      </c>
    </row>
    <row r="2074">
      <c r="A2074">
        <f>INDEX(resultados!$A$2:$ZZ$3036, 2068, MATCH($B$1, resultados!$A$1:$ZZ$1, 0))</f>
        <v/>
      </c>
      <c r="B2074">
        <f>INDEX(resultados!$A$2:$ZZ$3036, 2068, MATCH($B$2, resultados!$A$1:$ZZ$1, 0))</f>
        <v/>
      </c>
      <c r="C2074">
        <f>INDEX(resultados!$A$2:$ZZ$3036, 2068, MATCH($B$3, resultados!$A$1:$ZZ$1, 0))</f>
        <v/>
      </c>
    </row>
    <row r="2075">
      <c r="A2075">
        <f>INDEX(resultados!$A$2:$ZZ$3036, 2069, MATCH($B$1, resultados!$A$1:$ZZ$1, 0))</f>
        <v/>
      </c>
      <c r="B2075">
        <f>INDEX(resultados!$A$2:$ZZ$3036, 2069, MATCH($B$2, resultados!$A$1:$ZZ$1, 0))</f>
        <v/>
      </c>
      <c r="C2075">
        <f>INDEX(resultados!$A$2:$ZZ$3036, 2069, MATCH($B$3, resultados!$A$1:$ZZ$1, 0))</f>
        <v/>
      </c>
    </row>
    <row r="2076">
      <c r="A2076">
        <f>INDEX(resultados!$A$2:$ZZ$3036, 2070, MATCH($B$1, resultados!$A$1:$ZZ$1, 0))</f>
        <v/>
      </c>
      <c r="B2076">
        <f>INDEX(resultados!$A$2:$ZZ$3036, 2070, MATCH($B$2, resultados!$A$1:$ZZ$1, 0))</f>
        <v/>
      </c>
      <c r="C2076">
        <f>INDEX(resultados!$A$2:$ZZ$3036, 2070, MATCH($B$3, resultados!$A$1:$ZZ$1, 0))</f>
        <v/>
      </c>
    </row>
    <row r="2077">
      <c r="A2077">
        <f>INDEX(resultados!$A$2:$ZZ$3036, 2071, MATCH($B$1, resultados!$A$1:$ZZ$1, 0))</f>
        <v/>
      </c>
      <c r="B2077">
        <f>INDEX(resultados!$A$2:$ZZ$3036, 2071, MATCH($B$2, resultados!$A$1:$ZZ$1, 0))</f>
        <v/>
      </c>
      <c r="C2077">
        <f>INDEX(resultados!$A$2:$ZZ$3036, 2071, MATCH($B$3, resultados!$A$1:$ZZ$1, 0))</f>
        <v/>
      </c>
    </row>
    <row r="2078">
      <c r="A2078">
        <f>INDEX(resultados!$A$2:$ZZ$3036, 2072, MATCH($B$1, resultados!$A$1:$ZZ$1, 0))</f>
        <v/>
      </c>
      <c r="B2078">
        <f>INDEX(resultados!$A$2:$ZZ$3036, 2072, MATCH($B$2, resultados!$A$1:$ZZ$1, 0))</f>
        <v/>
      </c>
      <c r="C2078">
        <f>INDEX(resultados!$A$2:$ZZ$3036, 2072, MATCH($B$3, resultados!$A$1:$ZZ$1, 0))</f>
        <v/>
      </c>
    </row>
    <row r="2079">
      <c r="A2079">
        <f>INDEX(resultados!$A$2:$ZZ$3036, 2073, MATCH($B$1, resultados!$A$1:$ZZ$1, 0))</f>
        <v/>
      </c>
      <c r="B2079">
        <f>INDEX(resultados!$A$2:$ZZ$3036, 2073, MATCH($B$2, resultados!$A$1:$ZZ$1, 0))</f>
        <v/>
      </c>
      <c r="C2079">
        <f>INDEX(resultados!$A$2:$ZZ$3036, 2073, MATCH($B$3, resultados!$A$1:$ZZ$1, 0))</f>
        <v/>
      </c>
    </row>
    <row r="2080">
      <c r="A2080">
        <f>INDEX(resultados!$A$2:$ZZ$3036, 2074, MATCH($B$1, resultados!$A$1:$ZZ$1, 0))</f>
        <v/>
      </c>
      <c r="B2080">
        <f>INDEX(resultados!$A$2:$ZZ$3036, 2074, MATCH($B$2, resultados!$A$1:$ZZ$1, 0))</f>
        <v/>
      </c>
      <c r="C2080">
        <f>INDEX(resultados!$A$2:$ZZ$3036, 2074, MATCH($B$3, resultados!$A$1:$ZZ$1, 0))</f>
        <v/>
      </c>
    </row>
    <row r="2081">
      <c r="A2081">
        <f>INDEX(resultados!$A$2:$ZZ$3036, 2075, MATCH($B$1, resultados!$A$1:$ZZ$1, 0))</f>
        <v/>
      </c>
      <c r="B2081">
        <f>INDEX(resultados!$A$2:$ZZ$3036, 2075, MATCH($B$2, resultados!$A$1:$ZZ$1, 0))</f>
        <v/>
      </c>
      <c r="C2081">
        <f>INDEX(resultados!$A$2:$ZZ$3036, 2075, MATCH($B$3, resultados!$A$1:$ZZ$1, 0))</f>
        <v/>
      </c>
    </row>
    <row r="2082">
      <c r="A2082">
        <f>INDEX(resultados!$A$2:$ZZ$3036, 2076, MATCH($B$1, resultados!$A$1:$ZZ$1, 0))</f>
        <v/>
      </c>
      <c r="B2082">
        <f>INDEX(resultados!$A$2:$ZZ$3036, 2076, MATCH($B$2, resultados!$A$1:$ZZ$1, 0))</f>
        <v/>
      </c>
      <c r="C2082">
        <f>INDEX(resultados!$A$2:$ZZ$3036, 2076, MATCH($B$3, resultados!$A$1:$ZZ$1, 0))</f>
        <v/>
      </c>
    </row>
    <row r="2083">
      <c r="A2083">
        <f>INDEX(resultados!$A$2:$ZZ$3036, 2077, MATCH($B$1, resultados!$A$1:$ZZ$1, 0))</f>
        <v/>
      </c>
      <c r="B2083">
        <f>INDEX(resultados!$A$2:$ZZ$3036, 2077, MATCH($B$2, resultados!$A$1:$ZZ$1, 0))</f>
        <v/>
      </c>
      <c r="C2083">
        <f>INDEX(resultados!$A$2:$ZZ$3036, 2077, MATCH($B$3, resultados!$A$1:$ZZ$1, 0))</f>
        <v/>
      </c>
    </row>
    <row r="2084">
      <c r="A2084">
        <f>INDEX(resultados!$A$2:$ZZ$3036, 2078, MATCH($B$1, resultados!$A$1:$ZZ$1, 0))</f>
        <v/>
      </c>
      <c r="B2084">
        <f>INDEX(resultados!$A$2:$ZZ$3036, 2078, MATCH($B$2, resultados!$A$1:$ZZ$1, 0))</f>
        <v/>
      </c>
      <c r="C2084">
        <f>INDEX(resultados!$A$2:$ZZ$3036, 2078, MATCH($B$3, resultados!$A$1:$ZZ$1, 0))</f>
        <v/>
      </c>
    </row>
    <row r="2085">
      <c r="A2085">
        <f>INDEX(resultados!$A$2:$ZZ$3036, 2079, MATCH($B$1, resultados!$A$1:$ZZ$1, 0))</f>
        <v/>
      </c>
      <c r="B2085">
        <f>INDEX(resultados!$A$2:$ZZ$3036, 2079, MATCH($B$2, resultados!$A$1:$ZZ$1, 0))</f>
        <v/>
      </c>
      <c r="C2085">
        <f>INDEX(resultados!$A$2:$ZZ$3036, 2079, MATCH($B$3, resultados!$A$1:$ZZ$1, 0))</f>
        <v/>
      </c>
    </row>
    <row r="2086">
      <c r="A2086">
        <f>INDEX(resultados!$A$2:$ZZ$3036, 2080, MATCH($B$1, resultados!$A$1:$ZZ$1, 0))</f>
        <v/>
      </c>
      <c r="B2086">
        <f>INDEX(resultados!$A$2:$ZZ$3036, 2080, MATCH($B$2, resultados!$A$1:$ZZ$1, 0))</f>
        <v/>
      </c>
      <c r="C2086">
        <f>INDEX(resultados!$A$2:$ZZ$3036, 2080, MATCH($B$3, resultados!$A$1:$ZZ$1, 0))</f>
        <v/>
      </c>
    </row>
    <row r="2087">
      <c r="A2087">
        <f>INDEX(resultados!$A$2:$ZZ$3036, 2081, MATCH($B$1, resultados!$A$1:$ZZ$1, 0))</f>
        <v/>
      </c>
      <c r="B2087">
        <f>INDEX(resultados!$A$2:$ZZ$3036, 2081, MATCH($B$2, resultados!$A$1:$ZZ$1, 0))</f>
        <v/>
      </c>
      <c r="C2087">
        <f>INDEX(resultados!$A$2:$ZZ$3036, 2081, MATCH($B$3, resultados!$A$1:$ZZ$1, 0))</f>
        <v/>
      </c>
    </row>
    <row r="2088">
      <c r="A2088">
        <f>INDEX(resultados!$A$2:$ZZ$3036, 2082, MATCH($B$1, resultados!$A$1:$ZZ$1, 0))</f>
        <v/>
      </c>
      <c r="B2088">
        <f>INDEX(resultados!$A$2:$ZZ$3036, 2082, MATCH($B$2, resultados!$A$1:$ZZ$1, 0))</f>
        <v/>
      </c>
      <c r="C2088">
        <f>INDEX(resultados!$A$2:$ZZ$3036, 2082, MATCH($B$3, resultados!$A$1:$ZZ$1, 0))</f>
        <v/>
      </c>
    </row>
    <row r="2089">
      <c r="A2089">
        <f>INDEX(resultados!$A$2:$ZZ$3036, 2083, MATCH($B$1, resultados!$A$1:$ZZ$1, 0))</f>
        <v/>
      </c>
      <c r="B2089">
        <f>INDEX(resultados!$A$2:$ZZ$3036, 2083, MATCH($B$2, resultados!$A$1:$ZZ$1, 0))</f>
        <v/>
      </c>
      <c r="C2089">
        <f>INDEX(resultados!$A$2:$ZZ$3036, 2083, MATCH($B$3, resultados!$A$1:$ZZ$1, 0))</f>
        <v/>
      </c>
    </row>
    <row r="2090">
      <c r="A2090">
        <f>INDEX(resultados!$A$2:$ZZ$3036, 2084, MATCH($B$1, resultados!$A$1:$ZZ$1, 0))</f>
        <v/>
      </c>
      <c r="B2090">
        <f>INDEX(resultados!$A$2:$ZZ$3036, 2084, MATCH($B$2, resultados!$A$1:$ZZ$1, 0))</f>
        <v/>
      </c>
      <c r="C2090">
        <f>INDEX(resultados!$A$2:$ZZ$3036, 2084, MATCH($B$3, resultados!$A$1:$ZZ$1, 0))</f>
        <v/>
      </c>
    </row>
    <row r="2091">
      <c r="A2091">
        <f>INDEX(resultados!$A$2:$ZZ$3036, 2085, MATCH($B$1, resultados!$A$1:$ZZ$1, 0))</f>
        <v/>
      </c>
      <c r="B2091">
        <f>INDEX(resultados!$A$2:$ZZ$3036, 2085, MATCH($B$2, resultados!$A$1:$ZZ$1, 0))</f>
        <v/>
      </c>
      <c r="C2091">
        <f>INDEX(resultados!$A$2:$ZZ$3036, 2085, MATCH($B$3, resultados!$A$1:$ZZ$1, 0))</f>
        <v/>
      </c>
    </row>
    <row r="2092">
      <c r="A2092">
        <f>INDEX(resultados!$A$2:$ZZ$3036, 2086, MATCH($B$1, resultados!$A$1:$ZZ$1, 0))</f>
        <v/>
      </c>
      <c r="B2092">
        <f>INDEX(resultados!$A$2:$ZZ$3036, 2086, MATCH($B$2, resultados!$A$1:$ZZ$1, 0))</f>
        <v/>
      </c>
      <c r="C2092">
        <f>INDEX(resultados!$A$2:$ZZ$3036, 2086, MATCH($B$3, resultados!$A$1:$ZZ$1, 0))</f>
        <v/>
      </c>
    </row>
    <row r="2093">
      <c r="A2093">
        <f>INDEX(resultados!$A$2:$ZZ$3036, 2087, MATCH($B$1, resultados!$A$1:$ZZ$1, 0))</f>
        <v/>
      </c>
      <c r="B2093">
        <f>INDEX(resultados!$A$2:$ZZ$3036, 2087, MATCH($B$2, resultados!$A$1:$ZZ$1, 0))</f>
        <v/>
      </c>
      <c r="C2093">
        <f>INDEX(resultados!$A$2:$ZZ$3036, 2087, MATCH($B$3, resultados!$A$1:$ZZ$1, 0))</f>
        <v/>
      </c>
    </row>
    <row r="2094">
      <c r="A2094">
        <f>INDEX(resultados!$A$2:$ZZ$3036, 2088, MATCH($B$1, resultados!$A$1:$ZZ$1, 0))</f>
        <v/>
      </c>
      <c r="B2094">
        <f>INDEX(resultados!$A$2:$ZZ$3036, 2088, MATCH($B$2, resultados!$A$1:$ZZ$1, 0))</f>
        <v/>
      </c>
      <c r="C2094">
        <f>INDEX(resultados!$A$2:$ZZ$3036, 2088, MATCH($B$3, resultados!$A$1:$ZZ$1, 0))</f>
        <v/>
      </c>
    </row>
    <row r="2095">
      <c r="A2095">
        <f>INDEX(resultados!$A$2:$ZZ$3036, 2089, MATCH($B$1, resultados!$A$1:$ZZ$1, 0))</f>
        <v/>
      </c>
      <c r="B2095">
        <f>INDEX(resultados!$A$2:$ZZ$3036, 2089, MATCH($B$2, resultados!$A$1:$ZZ$1, 0))</f>
        <v/>
      </c>
      <c r="C2095">
        <f>INDEX(resultados!$A$2:$ZZ$3036, 2089, MATCH($B$3, resultados!$A$1:$ZZ$1, 0))</f>
        <v/>
      </c>
    </row>
    <row r="2096">
      <c r="A2096">
        <f>INDEX(resultados!$A$2:$ZZ$3036, 2090, MATCH($B$1, resultados!$A$1:$ZZ$1, 0))</f>
        <v/>
      </c>
      <c r="B2096">
        <f>INDEX(resultados!$A$2:$ZZ$3036, 2090, MATCH($B$2, resultados!$A$1:$ZZ$1, 0))</f>
        <v/>
      </c>
      <c r="C2096">
        <f>INDEX(resultados!$A$2:$ZZ$3036, 2090, MATCH($B$3, resultados!$A$1:$ZZ$1, 0))</f>
        <v/>
      </c>
    </row>
    <row r="2097">
      <c r="A2097">
        <f>INDEX(resultados!$A$2:$ZZ$3036, 2091, MATCH($B$1, resultados!$A$1:$ZZ$1, 0))</f>
        <v/>
      </c>
      <c r="B2097">
        <f>INDEX(resultados!$A$2:$ZZ$3036, 2091, MATCH($B$2, resultados!$A$1:$ZZ$1, 0))</f>
        <v/>
      </c>
      <c r="C2097">
        <f>INDEX(resultados!$A$2:$ZZ$3036, 2091, MATCH($B$3, resultados!$A$1:$ZZ$1, 0))</f>
        <v/>
      </c>
    </row>
    <row r="2098">
      <c r="A2098">
        <f>INDEX(resultados!$A$2:$ZZ$3036, 2092, MATCH($B$1, resultados!$A$1:$ZZ$1, 0))</f>
        <v/>
      </c>
      <c r="B2098">
        <f>INDEX(resultados!$A$2:$ZZ$3036, 2092, MATCH($B$2, resultados!$A$1:$ZZ$1, 0))</f>
        <v/>
      </c>
      <c r="C2098">
        <f>INDEX(resultados!$A$2:$ZZ$3036, 2092, MATCH($B$3, resultados!$A$1:$ZZ$1, 0))</f>
        <v/>
      </c>
    </row>
    <row r="2099">
      <c r="A2099">
        <f>INDEX(resultados!$A$2:$ZZ$3036, 2093, MATCH($B$1, resultados!$A$1:$ZZ$1, 0))</f>
        <v/>
      </c>
      <c r="B2099">
        <f>INDEX(resultados!$A$2:$ZZ$3036, 2093, MATCH($B$2, resultados!$A$1:$ZZ$1, 0))</f>
        <v/>
      </c>
      <c r="C2099">
        <f>INDEX(resultados!$A$2:$ZZ$3036, 2093, MATCH($B$3, resultados!$A$1:$ZZ$1, 0))</f>
        <v/>
      </c>
    </row>
    <row r="2100">
      <c r="A2100">
        <f>INDEX(resultados!$A$2:$ZZ$3036, 2094, MATCH($B$1, resultados!$A$1:$ZZ$1, 0))</f>
        <v/>
      </c>
      <c r="B2100">
        <f>INDEX(resultados!$A$2:$ZZ$3036, 2094, MATCH($B$2, resultados!$A$1:$ZZ$1, 0))</f>
        <v/>
      </c>
      <c r="C2100">
        <f>INDEX(resultados!$A$2:$ZZ$3036, 2094, MATCH($B$3, resultados!$A$1:$ZZ$1, 0))</f>
        <v/>
      </c>
    </row>
    <row r="2101">
      <c r="A2101">
        <f>INDEX(resultados!$A$2:$ZZ$3036, 2095, MATCH($B$1, resultados!$A$1:$ZZ$1, 0))</f>
        <v/>
      </c>
      <c r="B2101">
        <f>INDEX(resultados!$A$2:$ZZ$3036, 2095, MATCH($B$2, resultados!$A$1:$ZZ$1, 0))</f>
        <v/>
      </c>
      <c r="C2101">
        <f>INDEX(resultados!$A$2:$ZZ$3036, 2095, MATCH($B$3, resultados!$A$1:$ZZ$1, 0))</f>
        <v/>
      </c>
    </row>
    <row r="2102">
      <c r="A2102">
        <f>INDEX(resultados!$A$2:$ZZ$3036, 2096, MATCH($B$1, resultados!$A$1:$ZZ$1, 0))</f>
        <v/>
      </c>
      <c r="B2102">
        <f>INDEX(resultados!$A$2:$ZZ$3036, 2096, MATCH($B$2, resultados!$A$1:$ZZ$1, 0))</f>
        <v/>
      </c>
      <c r="C2102">
        <f>INDEX(resultados!$A$2:$ZZ$3036, 2096, MATCH($B$3, resultados!$A$1:$ZZ$1, 0))</f>
        <v/>
      </c>
    </row>
    <row r="2103">
      <c r="A2103">
        <f>INDEX(resultados!$A$2:$ZZ$3036, 2097, MATCH($B$1, resultados!$A$1:$ZZ$1, 0))</f>
        <v/>
      </c>
      <c r="B2103">
        <f>INDEX(resultados!$A$2:$ZZ$3036, 2097, MATCH($B$2, resultados!$A$1:$ZZ$1, 0))</f>
        <v/>
      </c>
      <c r="C2103">
        <f>INDEX(resultados!$A$2:$ZZ$3036, 2097, MATCH($B$3, resultados!$A$1:$ZZ$1, 0))</f>
        <v/>
      </c>
    </row>
    <row r="2104">
      <c r="A2104">
        <f>INDEX(resultados!$A$2:$ZZ$3036, 2098, MATCH($B$1, resultados!$A$1:$ZZ$1, 0))</f>
        <v/>
      </c>
      <c r="B2104">
        <f>INDEX(resultados!$A$2:$ZZ$3036, 2098, MATCH($B$2, resultados!$A$1:$ZZ$1, 0))</f>
        <v/>
      </c>
      <c r="C2104">
        <f>INDEX(resultados!$A$2:$ZZ$3036, 2098, MATCH($B$3, resultados!$A$1:$ZZ$1, 0))</f>
        <v/>
      </c>
    </row>
    <row r="2105">
      <c r="A2105">
        <f>INDEX(resultados!$A$2:$ZZ$3036, 2099, MATCH($B$1, resultados!$A$1:$ZZ$1, 0))</f>
        <v/>
      </c>
      <c r="B2105">
        <f>INDEX(resultados!$A$2:$ZZ$3036, 2099, MATCH($B$2, resultados!$A$1:$ZZ$1, 0))</f>
        <v/>
      </c>
      <c r="C2105">
        <f>INDEX(resultados!$A$2:$ZZ$3036, 2099, MATCH($B$3, resultados!$A$1:$ZZ$1, 0))</f>
        <v/>
      </c>
    </row>
    <row r="2106">
      <c r="A2106">
        <f>INDEX(resultados!$A$2:$ZZ$3036, 2100, MATCH($B$1, resultados!$A$1:$ZZ$1, 0))</f>
        <v/>
      </c>
      <c r="B2106">
        <f>INDEX(resultados!$A$2:$ZZ$3036, 2100, MATCH($B$2, resultados!$A$1:$ZZ$1, 0))</f>
        <v/>
      </c>
      <c r="C2106">
        <f>INDEX(resultados!$A$2:$ZZ$3036, 2100, MATCH($B$3, resultados!$A$1:$ZZ$1, 0))</f>
        <v/>
      </c>
    </row>
    <row r="2107">
      <c r="A2107">
        <f>INDEX(resultados!$A$2:$ZZ$3036, 2101, MATCH($B$1, resultados!$A$1:$ZZ$1, 0))</f>
        <v/>
      </c>
      <c r="B2107">
        <f>INDEX(resultados!$A$2:$ZZ$3036, 2101, MATCH($B$2, resultados!$A$1:$ZZ$1, 0))</f>
        <v/>
      </c>
      <c r="C2107">
        <f>INDEX(resultados!$A$2:$ZZ$3036, 2101, MATCH($B$3, resultados!$A$1:$ZZ$1, 0))</f>
        <v/>
      </c>
    </row>
    <row r="2108">
      <c r="A2108">
        <f>INDEX(resultados!$A$2:$ZZ$3036, 2102, MATCH($B$1, resultados!$A$1:$ZZ$1, 0))</f>
        <v/>
      </c>
      <c r="B2108">
        <f>INDEX(resultados!$A$2:$ZZ$3036, 2102, MATCH($B$2, resultados!$A$1:$ZZ$1, 0))</f>
        <v/>
      </c>
      <c r="C2108">
        <f>INDEX(resultados!$A$2:$ZZ$3036, 2102, MATCH($B$3, resultados!$A$1:$ZZ$1, 0))</f>
        <v/>
      </c>
    </row>
    <row r="2109">
      <c r="A2109">
        <f>INDEX(resultados!$A$2:$ZZ$3036, 2103, MATCH($B$1, resultados!$A$1:$ZZ$1, 0))</f>
        <v/>
      </c>
      <c r="B2109">
        <f>INDEX(resultados!$A$2:$ZZ$3036, 2103, MATCH($B$2, resultados!$A$1:$ZZ$1, 0))</f>
        <v/>
      </c>
      <c r="C2109">
        <f>INDEX(resultados!$A$2:$ZZ$3036, 2103, MATCH($B$3, resultados!$A$1:$ZZ$1, 0))</f>
        <v/>
      </c>
    </row>
    <row r="2110">
      <c r="A2110">
        <f>INDEX(resultados!$A$2:$ZZ$3036, 2104, MATCH($B$1, resultados!$A$1:$ZZ$1, 0))</f>
        <v/>
      </c>
      <c r="B2110">
        <f>INDEX(resultados!$A$2:$ZZ$3036, 2104, MATCH($B$2, resultados!$A$1:$ZZ$1, 0))</f>
        <v/>
      </c>
      <c r="C2110">
        <f>INDEX(resultados!$A$2:$ZZ$3036, 2104, MATCH($B$3, resultados!$A$1:$ZZ$1, 0))</f>
        <v/>
      </c>
    </row>
    <row r="2111">
      <c r="A2111">
        <f>INDEX(resultados!$A$2:$ZZ$3036, 2105, MATCH($B$1, resultados!$A$1:$ZZ$1, 0))</f>
        <v/>
      </c>
      <c r="B2111">
        <f>INDEX(resultados!$A$2:$ZZ$3036, 2105, MATCH($B$2, resultados!$A$1:$ZZ$1, 0))</f>
        <v/>
      </c>
      <c r="C2111">
        <f>INDEX(resultados!$A$2:$ZZ$3036, 2105, MATCH($B$3, resultados!$A$1:$ZZ$1, 0))</f>
        <v/>
      </c>
    </row>
    <row r="2112">
      <c r="A2112">
        <f>INDEX(resultados!$A$2:$ZZ$3036, 2106, MATCH($B$1, resultados!$A$1:$ZZ$1, 0))</f>
        <v/>
      </c>
      <c r="B2112">
        <f>INDEX(resultados!$A$2:$ZZ$3036, 2106, MATCH($B$2, resultados!$A$1:$ZZ$1, 0))</f>
        <v/>
      </c>
      <c r="C2112">
        <f>INDEX(resultados!$A$2:$ZZ$3036, 2106, MATCH($B$3, resultados!$A$1:$ZZ$1, 0))</f>
        <v/>
      </c>
    </row>
    <row r="2113">
      <c r="A2113">
        <f>INDEX(resultados!$A$2:$ZZ$3036, 2107, MATCH($B$1, resultados!$A$1:$ZZ$1, 0))</f>
        <v/>
      </c>
      <c r="B2113">
        <f>INDEX(resultados!$A$2:$ZZ$3036, 2107, MATCH($B$2, resultados!$A$1:$ZZ$1, 0))</f>
        <v/>
      </c>
      <c r="C2113">
        <f>INDEX(resultados!$A$2:$ZZ$3036, 2107, MATCH($B$3, resultados!$A$1:$ZZ$1, 0))</f>
        <v/>
      </c>
    </row>
    <row r="2114">
      <c r="A2114">
        <f>INDEX(resultados!$A$2:$ZZ$3036, 2108, MATCH($B$1, resultados!$A$1:$ZZ$1, 0))</f>
        <v/>
      </c>
      <c r="B2114">
        <f>INDEX(resultados!$A$2:$ZZ$3036, 2108, MATCH($B$2, resultados!$A$1:$ZZ$1, 0))</f>
        <v/>
      </c>
      <c r="C2114">
        <f>INDEX(resultados!$A$2:$ZZ$3036, 2108, MATCH($B$3, resultados!$A$1:$ZZ$1, 0))</f>
        <v/>
      </c>
    </row>
    <row r="2115">
      <c r="A2115">
        <f>INDEX(resultados!$A$2:$ZZ$3036, 2109, MATCH($B$1, resultados!$A$1:$ZZ$1, 0))</f>
        <v/>
      </c>
      <c r="B2115">
        <f>INDEX(resultados!$A$2:$ZZ$3036, 2109, MATCH($B$2, resultados!$A$1:$ZZ$1, 0))</f>
        <v/>
      </c>
      <c r="C2115">
        <f>INDEX(resultados!$A$2:$ZZ$3036, 2109, MATCH($B$3, resultados!$A$1:$ZZ$1, 0))</f>
        <v/>
      </c>
    </row>
    <row r="2116">
      <c r="A2116">
        <f>INDEX(resultados!$A$2:$ZZ$3036, 2110, MATCH($B$1, resultados!$A$1:$ZZ$1, 0))</f>
        <v/>
      </c>
      <c r="B2116">
        <f>INDEX(resultados!$A$2:$ZZ$3036, 2110, MATCH($B$2, resultados!$A$1:$ZZ$1, 0))</f>
        <v/>
      </c>
      <c r="C2116">
        <f>INDEX(resultados!$A$2:$ZZ$3036, 2110, MATCH($B$3, resultados!$A$1:$ZZ$1, 0))</f>
        <v/>
      </c>
    </row>
    <row r="2117">
      <c r="A2117">
        <f>INDEX(resultados!$A$2:$ZZ$3036, 2111, MATCH($B$1, resultados!$A$1:$ZZ$1, 0))</f>
        <v/>
      </c>
      <c r="B2117">
        <f>INDEX(resultados!$A$2:$ZZ$3036, 2111, MATCH($B$2, resultados!$A$1:$ZZ$1, 0))</f>
        <v/>
      </c>
      <c r="C2117">
        <f>INDEX(resultados!$A$2:$ZZ$3036, 2111, MATCH($B$3, resultados!$A$1:$ZZ$1, 0))</f>
        <v/>
      </c>
    </row>
    <row r="2118">
      <c r="A2118">
        <f>INDEX(resultados!$A$2:$ZZ$3036, 2112, MATCH($B$1, resultados!$A$1:$ZZ$1, 0))</f>
        <v/>
      </c>
      <c r="B2118">
        <f>INDEX(resultados!$A$2:$ZZ$3036, 2112, MATCH($B$2, resultados!$A$1:$ZZ$1, 0))</f>
        <v/>
      </c>
      <c r="C2118">
        <f>INDEX(resultados!$A$2:$ZZ$3036, 2112, MATCH($B$3, resultados!$A$1:$ZZ$1, 0))</f>
        <v/>
      </c>
    </row>
    <row r="2119">
      <c r="A2119">
        <f>INDEX(resultados!$A$2:$ZZ$3036, 2113, MATCH($B$1, resultados!$A$1:$ZZ$1, 0))</f>
        <v/>
      </c>
      <c r="B2119">
        <f>INDEX(resultados!$A$2:$ZZ$3036, 2113, MATCH($B$2, resultados!$A$1:$ZZ$1, 0))</f>
        <v/>
      </c>
      <c r="C2119">
        <f>INDEX(resultados!$A$2:$ZZ$3036, 2113, MATCH($B$3, resultados!$A$1:$ZZ$1, 0))</f>
        <v/>
      </c>
    </row>
    <row r="2120">
      <c r="A2120">
        <f>INDEX(resultados!$A$2:$ZZ$3036, 2114, MATCH($B$1, resultados!$A$1:$ZZ$1, 0))</f>
        <v/>
      </c>
      <c r="B2120">
        <f>INDEX(resultados!$A$2:$ZZ$3036, 2114, MATCH($B$2, resultados!$A$1:$ZZ$1, 0))</f>
        <v/>
      </c>
      <c r="C2120">
        <f>INDEX(resultados!$A$2:$ZZ$3036, 2114, MATCH($B$3, resultados!$A$1:$ZZ$1, 0))</f>
        <v/>
      </c>
    </row>
    <row r="2121">
      <c r="A2121">
        <f>INDEX(resultados!$A$2:$ZZ$3036, 2115, MATCH($B$1, resultados!$A$1:$ZZ$1, 0))</f>
        <v/>
      </c>
      <c r="B2121">
        <f>INDEX(resultados!$A$2:$ZZ$3036, 2115, MATCH($B$2, resultados!$A$1:$ZZ$1, 0))</f>
        <v/>
      </c>
      <c r="C2121">
        <f>INDEX(resultados!$A$2:$ZZ$3036, 2115, MATCH($B$3, resultados!$A$1:$ZZ$1, 0))</f>
        <v/>
      </c>
    </row>
    <row r="2122">
      <c r="A2122">
        <f>INDEX(resultados!$A$2:$ZZ$3036, 2116, MATCH($B$1, resultados!$A$1:$ZZ$1, 0))</f>
        <v/>
      </c>
      <c r="B2122">
        <f>INDEX(resultados!$A$2:$ZZ$3036, 2116, MATCH($B$2, resultados!$A$1:$ZZ$1, 0))</f>
        <v/>
      </c>
      <c r="C2122">
        <f>INDEX(resultados!$A$2:$ZZ$3036, 2116, MATCH($B$3, resultados!$A$1:$ZZ$1, 0))</f>
        <v/>
      </c>
    </row>
    <row r="2123">
      <c r="A2123">
        <f>INDEX(resultados!$A$2:$ZZ$3036, 2117, MATCH($B$1, resultados!$A$1:$ZZ$1, 0))</f>
        <v/>
      </c>
      <c r="B2123">
        <f>INDEX(resultados!$A$2:$ZZ$3036, 2117, MATCH($B$2, resultados!$A$1:$ZZ$1, 0))</f>
        <v/>
      </c>
      <c r="C2123">
        <f>INDEX(resultados!$A$2:$ZZ$3036, 2117, MATCH($B$3, resultados!$A$1:$ZZ$1, 0))</f>
        <v/>
      </c>
    </row>
    <row r="2124">
      <c r="A2124">
        <f>INDEX(resultados!$A$2:$ZZ$3036, 2118, MATCH($B$1, resultados!$A$1:$ZZ$1, 0))</f>
        <v/>
      </c>
      <c r="B2124">
        <f>INDEX(resultados!$A$2:$ZZ$3036, 2118, MATCH($B$2, resultados!$A$1:$ZZ$1, 0))</f>
        <v/>
      </c>
      <c r="C2124">
        <f>INDEX(resultados!$A$2:$ZZ$3036, 2118, MATCH($B$3, resultados!$A$1:$ZZ$1, 0))</f>
        <v/>
      </c>
    </row>
    <row r="2125">
      <c r="A2125">
        <f>INDEX(resultados!$A$2:$ZZ$3036, 2119, MATCH($B$1, resultados!$A$1:$ZZ$1, 0))</f>
        <v/>
      </c>
      <c r="B2125">
        <f>INDEX(resultados!$A$2:$ZZ$3036, 2119, MATCH($B$2, resultados!$A$1:$ZZ$1, 0))</f>
        <v/>
      </c>
      <c r="C2125">
        <f>INDEX(resultados!$A$2:$ZZ$3036, 2119, MATCH($B$3, resultados!$A$1:$ZZ$1, 0))</f>
        <v/>
      </c>
    </row>
    <row r="2126">
      <c r="A2126">
        <f>INDEX(resultados!$A$2:$ZZ$3036, 2120, MATCH($B$1, resultados!$A$1:$ZZ$1, 0))</f>
        <v/>
      </c>
      <c r="B2126">
        <f>INDEX(resultados!$A$2:$ZZ$3036, 2120, MATCH($B$2, resultados!$A$1:$ZZ$1, 0))</f>
        <v/>
      </c>
      <c r="C2126">
        <f>INDEX(resultados!$A$2:$ZZ$3036, 2120, MATCH($B$3, resultados!$A$1:$ZZ$1, 0))</f>
        <v/>
      </c>
    </row>
    <row r="2127">
      <c r="A2127">
        <f>INDEX(resultados!$A$2:$ZZ$3036, 2121, MATCH($B$1, resultados!$A$1:$ZZ$1, 0))</f>
        <v/>
      </c>
      <c r="B2127">
        <f>INDEX(resultados!$A$2:$ZZ$3036, 2121, MATCH($B$2, resultados!$A$1:$ZZ$1, 0))</f>
        <v/>
      </c>
      <c r="C2127">
        <f>INDEX(resultados!$A$2:$ZZ$3036, 2121, MATCH($B$3, resultados!$A$1:$ZZ$1, 0))</f>
        <v/>
      </c>
    </row>
    <row r="2128">
      <c r="A2128">
        <f>INDEX(resultados!$A$2:$ZZ$3036, 2122, MATCH($B$1, resultados!$A$1:$ZZ$1, 0))</f>
        <v/>
      </c>
      <c r="B2128">
        <f>INDEX(resultados!$A$2:$ZZ$3036, 2122, MATCH($B$2, resultados!$A$1:$ZZ$1, 0))</f>
        <v/>
      </c>
      <c r="C2128">
        <f>INDEX(resultados!$A$2:$ZZ$3036, 2122, MATCH($B$3, resultados!$A$1:$ZZ$1, 0))</f>
        <v/>
      </c>
    </row>
    <row r="2129">
      <c r="A2129">
        <f>INDEX(resultados!$A$2:$ZZ$3036, 2123, MATCH($B$1, resultados!$A$1:$ZZ$1, 0))</f>
        <v/>
      </c>
      <c r="B2129">
        <f>INDEX(resultados!$A$2:$ZZ$3036, 2123, MATCH($B$2, resultados!$A$1:$ZZ$1, 0))</f>
        <v/>
      </c>
      <c r="C2129">
        <f>INDEX(resultados!$A$2:$ZZ$3036, 2123, MATCH($B$3, resultados!$A$1:$ZZ$1, 0))</f>
        <v/>
      </c>
    </row>
    <row r="2130">
      <c r="A2130">
        <f>INDEX(resultados!$A$2:$ZZ$3036, 2124, MATCH($B$1, resultados!$A$1:$ZZ$1, 0))</f>
        <v/>
      </c>
      <c r="B2130">
        <f>INDEX(resultados!$A$2:$ZZ$3036, 2124, MATCH($B$2, resultados!$A$1:$ZZ$1, 0))</f>
        <v/>
      </c>
      <c r="C2130">
        <f>INDEX(resultados!$A$2:$ZZ$3036, 2124, MATCH($B$3, resultados!$A$1:$ZZ$1, 0))</f>
        <v/>
      </c>
    </row>
    <row r="2131">
      <c r="A2131">
        <f>INDEX(resultados!$A$2:$ZZ$3036, 2125, MATCH($B$1, resultados!$A$1:$ZZ$1, 0))</f>
        <v/>
      </c>
      <c r="B2131">
        <f>INDEX(resultados!$A$2:$ZZ$3036, 2125, MATCH($B$2, resultados!$A$1:$ZZ$1, 0))</f>
        <v/>
      </c>
      <c r="C2131">
        <f>INDEX(resultados!$A$2:$ZZ$3036, 2125, MATCH($B$3, resultados!$A$1:$ZZ$1, 0))</f>
        <v/>
      </c>
    </row>
    <row r="2132">
      <c r="A2132">
        <f>INDEX(resultados!$A$2:$ZZ$3036, 2126, MATCH($B$1, resultados!$A$1:$ZZ$1, 0))</f>
        <v/>
      </c>
      <c r="B2132">
        <f>INDEX(resultados!$A$2:$ZZ$3036, 2126, MATCH($B$2, resultados!$A$1:$ZZ$1, 0))</f>
        <v/>
      </c>
      <c r="C2132">
        <f>INDEX(resultados!$A$2:$ZZ$3036, 2126, MATCH($B$3, resultados!$A$1:$ZZ$1, 0))</f>
        <v/>
      </c>
    </row>
    <row r="2133">
      <c r="A2133">
        <f>INDEX(resultados!$A$2:$ZZ$3036, 2127, MATCH($B$1, resultados!$A$1:$ZZ$1, 0))</f>
        <v/>
      </c>
      <c r="B2133">
        <f>INDEX(resultados!$A$2:$ZZ$3036, 2127, MATCH($B$2, resultados!$A$1:$ZZ$1, 0))</f>
        <v/>
      </c>
      <c r="C2133">
        <f>INDEX(resultados!$A$2:$ZZ$3036, 2127, MATCH($B$3, resultados!$A$1:$ZZ$1, 0))</f>
        <v/>
      </c>
    </row>
    <row r="2134">
      <c r="A2134">
        <f>INDEX(resultados!$A$2:$ZZ$3036, 2128, MATCH($B$1, resultados!$A$1:$ZZ$1, 0))</f>
        <v/>
      </c>
      <c r="B2134">
        <f>INDEX(resultados!$A$2:$ZZ$3036, 2128, MATCH($B$2, resultados!$A$1:$ZZ$1, 0))</f>
        <v/>
      </c>
      <c r="C2134">
        <f>INDEX(resultados!$A$2:$ZZ$3036, 2128, MATCH($B$3, resultados!$A$1:$ZZ$1, 0))</f>
        <v/>
      </c>
    </row>
    <row r="2135">
      <c r="A2135">
        <f>INDEX(resultados!$A$2:$ZZ$3036, 2129, MATCH($B$1, resultados!$A$1:$ZZ$1, 0))</f>
        <v/>
      </c>
      <c r="B2135">
        <f>INDEX(resultados!$A$2:$ZZ$3036, 2129, MATCH($B$2, resultados!$A$1:$ZZ$1, 0))</f>
        <v/>
      </c>
      <c r="C2135">
        <f>INDEX(resultados!$A$2:$ZZ$3036, 2129, MATCH($B$3, resultados!$A$1:$ZZ$1, 0))</f>
        <v/>
      </c>
    </row>
    <row r="2136">
      <c r="A2136">
        <f>INDEX(resultados!$A$2:$ZZ$3036, 2130, MATCH($B$1, resultados!$A$1:$ZZ$1, 0))</f>
        <v/>
      </c>
      <c r="B2136">
        <f>INDEX(resultados!$A$2:$ZZ$3036, 2130, MATCH($B$2, resultados!$A$1:$ZZ$1, 0))</f>
        <v/>
      </c>
      <c r="C2136">
        <f>INDEX(resultados!$A$2:$ZZ$3036, 2130, MATCH($B$3, resultados!$A$1:$ZZ$1, 0))</f>
        <v/>
      </c>
    </row>
    <row r="2137">
      <c r="A2137">
        <f>INDEX(resultados!$A$2:$ZZ$3036, 2131, MATCH($B$1, resultados!$A$1:$ZZ$1, 0))</f>
        <v/>
      </c>
      <c r="B2137">
        <f>INDEX(resultados!$A$2:$ZZ$3036, 2131, MATCH($B$2, resultados!$A$1:$ZZ$1, 0))</f>
        <v/>
      </c>
      <c r="C2137">
        <f>INDEX(resultados!$A$2:$ZZ$3036, 2131, MATCH($B$3, resultados!$A$1:$ZZ$1, 0))</f>
        <v/>
      </c>
    </row>
    <row r="2138">
      <c r="A2138">
        <f>INDEX(resultados!$A$2:$ZZ$3036, 2132, MATCH($B$1, resultados!$A$1:$ZZ$1, 0))</f>
        <v/>
      </c>
      <c r="B2138">
        <f>INDEX(resultados!$A$2:$ZZ$3036, 2132, MATCH($B$2, resultados!$A$1:$ZZ$1, 0))</f>
        <v/>
      </c>
      <c r="C2138">
        <f>INDEX(resultados!$A$2:$ZZ$3036, 2132, MATCH($B$3, resultados!$A$1:$ZZ$1, 0))</f>
        <v/>
      </c>
    </row>
    <row r="2139">
      <c r="A2139">
        <f>INDEX(resultados!$A$2:$ZZ$3036, 2133, MATCH($B$1, resultados!$A$1:$ZZ$1, 0))</f>
        <v/>
      </c>
      <c r="B2139">
        <f>INDEX(resultados!$A$2:$ZZ$3036, 2133, MATCH($B$2, resultados!$A$1:$ZZ$1, 0))</f>
        <v/>
      </c>
      <c r="C2139">
        <f>INDEX(resultados!$A$2:$ZZ$3036, 2133, MATCH($B$3, resultados!$A$1:$ZZ$1, 0))</f>
        <v/>
      </c>
    </row>
    <row r="2140">
      <c r="A2140">
        <f>INDEX(resultados!$A$2:$ZZ$3036, 2134, MATCH($B$1, resultados!$A$1:$ZZ$1, 0))</f>
        <v/>
      </c>
      <c r="B2140">
        <f>INDEX(resultados!$A$2:$ZZ$3036, 2134, MATCH($B$2, resultados!$A$1:$ZZ$1, 0))</f>
        <v/>
      </c>
      <c r="C2140">
        <f>INDEX(resultados!$A$2:$ZZ$3036, 2134, MATCH($B$3, resultados!$A$1:$ZZ$1, 0))</f>
        <v/>
      </c>
    </row>
    <row r="2141">
      <c r="A2141">
        <f>INDEX(resultados!$A$2:$ZZ$3036, 2135, MATCH($B$1, resultados!$A$1:$ZZ$1, 0))</f>
        <v/>
      </c>
      <c r="B2141">
        <f>INDEX(resultados!$A$2:$ZZ$3036, 2135, MATCH($B$2, resultados!$A$1:$ZZ$1, 0))</f>
        <v/>
      </c>
      <c r="C2141">
        <f>INDEX(resultados!$A$2:$ZZ$3036, 2135, MATCH($B$3, resultados!$A$1:$ZZ$1, 0))</f>
        <v/>
      </c>
    </row>
    <row r="2142">
      <c r="A2142">
        <f>INDEX(resultados!$A$2:$ZZ$3036, 2136, MATCH($B$1, resultados!$A$1:$ZZ$1, 0))</f>
        <v/>
      </c>
      <c r="B2142">
        <f>INDEX(resultados!$A$2:$ZZ$3036, 2136, MATCH($B$2, resultados!$A$1:$ZZ$1, 0))</f>
        <v/>
      </c>
      <c r="C2142">
        <f>INDEX(resultados!$A$2:$ZZ$3036, 2136, MATCH($B$3, resultados!$A$1:$ZZ$1, 0))</f>
        <v/>
      </c>
    </row>
    <row r="2143">
      <c r="A2143">
        <f>INDEX(resultados!$A$2:$ZZ$3036, 2137, MATCH($B$1, resultados!$A$1:$ZZ$1, 0))</f>
        <v/>
      </c>
      <c r="B2143">
        <f>INDEX(resultados!$A$2:$ZZ$3036, 2137, MATCH($B$2, resultados!$A$1:$ZZ$1, 0))</f>
        <v/>
      </c>
      <c r="C2143">
        <f>INDEX(resultados!$A$2:$ZZ$3036, 2137, MATCH($B$3, resultados!$A$1:$ZZ$1, 0))</f>
        <v/>
      </c>
    </row>
    <row r="2144">
      <c r="A2144">
        <f>INDEX(resultados!$A$2:$ZZ$3036, 2138, MATCH($B$1, resultados!$A$1:$ZZ$1, 0))</f>
        <v/>
      </c>
      <c r="B2144">
        <f>INDEX(resultados!$A$2:$ZZ$3036, 2138, MATCH($B$2, resultados!$A$1:$ZZ$1, 0))</f>
        <v/>
      </c>
      <c r="C2144">
        <f>INDEX(resultados!$A$2:$ZZ$3036, 2138, MATCH($B$3, resultados!$A$1:$ZZ$1, 0))</f>
        <v/>
      </c>
    </row>
    <row r="2145">
      <c r="A2145">
        <f>INDEX(resultados!$A$2:$ZZ$3036, 2139, MATCH($B$1, resultados!$A$1:$ZZ$1, 0))</f>
        <v/>
      </c>
      <c r="B2145">
        <f>INDEX(resultados!$A$2:$ZZ$3036, 2139, MATCH($B$2, resultados!$A$1:$ZZ$1, 0))</f>
        <v/>
      </c>
      <c r="C2145">
        <f>INDEX(resultados!$A$2:$ZZ$3036, 2139, MATCH($B$3, resultados!$A$1:$ZZ$1, 0))</f>
        <v/>
      </c>
    </row>
    <row r="2146">
      <c r="A2146">
        <f>INDEX(resultados!$A$2:$ZZ$3036, 2140, MATCH($B$1, resultados!$A$1:$ZZ$1, 0))</f>
        <v/>
      </c>
      <c r="B2146">
        <f>INDEX(resultados!$A$2:$ZZ$3036, 2140, MATCH($B$2, resultados!$A$1:$ZZ$1, 0))</f>
        <v/>
      </c>
      <c r="C2146">
        <f>INDEX(resultados!$A$2:$ZZ$3036, 2140, MATCH($B$3, resultados!$A$1:$ZZ$1, 0))</f>
        <v/>
      </c>
    </row>
    <row r="2147">
      <c r="A2147">
        <f>INDEX(resultados!$A$2:$ZZ$3036, 2141, MATCH($B$1, resultados!$A$1:$ZZ$1, 0))</f>
        <v/>
      </c>
      <c r="B2147">
        <f>INDEX(resultados!$A$2:$ZZ$3036, 2141, MATCH($B$2, resultados!$A$1:$ZZ$1, 0))</f>
        <v/>
      </c>
      <c r="C2147">
        <f>INDEX(resultados!$A$2:$ZZ$3036, 2141, MATCH($B$3, resultados!$A$1:$ZZ$1, 0))</f>
        <v/>
      </c>
    </row>
    <row r="2148">
      <c r="A2148">
        <f>INDEX(resultados!$A$2:$ZZ$3036, 2142, MATCH($B$1, resultados!$A$1:$ZZ$1, 0))</f>
        <v/>
      </c>
      <c r="B2148">
        <f>INDEX(resultados!$A$2:$ZZ$3036, 2142, MATCH($B$2, resultados!$A$1:$ZZ$1, 0))</f>
        <v/>
      </c>
      <c r="C2148">
        <f>INDEX(resultados!$A$2:$ZZ$3036, 2142, MATCH($B$3, resultados!$A$1:$ZZ$1, 0))</f>
        <v/>
      </c>
    </row>
    <row r="2149">
      <c r="A2149">
        <f>INDEX(resultados!$A$2:$ZZ$3036, 2143, MATCH($B$1, resultados!$A$1:$ZZ$1, 0))</f>
        <v/>
      </c>
      <c r="B2149">
        <f>INDEX(resultados!$A$2:$ZZ$3036, 2143, MATCH($B$2, resultados!$A$1:$ZZ$1, 0))</f>
        <v/>
      </c>
      <c r="C2149">
        <f>INDEX(resultados!$A$2:$ZZ$3036, 2143, MATCH($B$3, resultados!$A$1:$ZZ$1, 0))</f>
        <v/>
      </c>
    </row>
    <row r="2150">
      <c r="A2150">
        <f>INDEX(resultados!$A$2:$ZZ$3036, 2144, MATCH($B$1, resultados!$A$1:$ZZ$1, 0))</f>
        <v/>
      </c>
      <c r="B2150">
        <f>INDEX(resultados!$A$2:$ZZ$3036, 2144, MATCH($B$2, resultados!$A$1:$ZZ$1, 0))</f>
        <v/>
      </c>
      <c r="C2150">
        <f>INDEX(resultados!$A$2:$ZZ$3036, 2144, MATCH($B$3, resultados!$A$1:$ZZ$1, 0))</f>
        <v/>
      </c>
    </row>
    <row r="2151">
      <c r="A2151">
        <f>INDEX(resultados!$A$2:$ZZ$3036, 2145, MATCH($B$1, resultados!$A$1:$ZZ$1, 0))</f>
        <v/>
      </c>
      <c r="B2151">
        <f>INDEX(resultados!$A$2:$ZZ$3036, 2145, MATCH($B$2, resultados!$A$1:$ZZ$1, 0))</f>
        <v/>
      </c>
      <c r="C2151">
        <f>INDEX(resultados!$A$2:$ZZ$3036, 2145, MATCH($B$3, resultados!$A$1:$ZZ$1, 0))</f>
        <v/>
      </c>
    </row>
    <row r="2152">
      <c r="A2152">
        <f>INDEX(resultados!$A$2:$ZZ$3036, 2146, MATCH($B$1, resultados!$A$1:$ZZ$1, 0))</f>
        <v/>
      </c>
      <c r="B2152">
        <f>INDEX(resultados!$A$2:$ZZ$3036, 2146, MATCH($B$2, resultados!$A$1:$ZZ$1, 0))</f>
        <v/>
      </c>
      <c r="C2152">
        <f>INDEX(resultados!$A$2:$ZZ$3036, 2146, MATCH($B$3, resultados!$A$1:$ZZ$1, 0))</f>
        <v/>
      </c>
    </row>
    <row r="2153">
      <c r="A2153">
        <f>INDEX(resultados!$A$2:$ZZ$3036, 2147, MATCH($B$1, resultados!$A$1:$ZZ$1, 0))</f>
        <v/>
      </c>
      <c r="B2153">
        <f>INDEX(resultados!$A$2:$ZZ$3036, 2147, MATCH($B$2, resultados!$A$1:$ZZ$1, 0))</f>
        <v/>
      </c>
      <c r="C2153">
        <f>INDEX(resultados!$A$2:$ZZ$3036, 2147, MATCH($B$3, resultados!$A$1:$ZZ$1, 0))</f>
        <v/>
      </c>
    </row>
    <row r="2154">
      <c r="A2154">
        <f>INDEX(resultados!$A$2:$ZZ$3036, 2148, MATCH($B$1, resultados!$A$1:$ZZ$1, 0))</f>
        <v/>
      </c>
      <c r="B2154">
        <f>INDEX(resultados!$A$2:$ZZ$3036, 2148, MATCH($B$2, resultados!$A$1:$ZZ$1, 0))</f>
        <v/>
      </c>
      <c r="C2154">
        <f>INDEX(resultados!$A$2:$ZZ$3036, 2148, MATCH($B$3, resultados!$A$1:$ZZ$1, 0))</f>
        <v/>
      </c>
    </row>
    <row r="2155">
      <c r="A2155">
        <f>INDEX(resultados!$A$2:$ZZ$3036, 2149, MATCH($B$1, resultados!$A$1:$ZZ$1, 0))</f>
        <v/>
      </c>
      <c r="B2155">
        <f>INDEX(resultados!$A$2:$ZZ$3036, 2149, MATCH($B$2, resultados!$A$1:$ZZ$1, 0))</f>
        <v/>
      </c>
      <c r="C2155">
        <f>INDEX(resultados!$A$2:$ZZ$3036, 2149, MATCH($B$3, resultados!$A$1:$ZZ$1, 0))</f>
        <v/>
      </c>
    </row>
    <row r="2156">
      <c r="A2156">
        <f>INDEX(resultados!$A$2:$ZZ$3036, 2150, MATCH($B$1, resultados!$A$1:$ZZ$1, 0))</f>
        <v/>
      </c>
      <c r="B2156">
        <f>INDEX(resultados!$A$2:$ZZ$3036, 2150, MATCH($B$2, resultados!$A$1:$ZZ$1, 0))</f>
        <v/>
      </c>
      <c r="C2156">
        <f>INDEX(resultados!$A$2:$ZZ$3036, 2150, MATCH($B$3, resultados!$A$1:$ZZ$1, 0))</f>
        <v/>
      </c>
    </row>
    <row r="2157">
      <c r="A2157">
        <f>INDEX(resultados!$A$2:$ZZ$3036, 2151, MATCH($B$1, resultados!$A$1:$ZZ$1, 0))</f>
        <v/>
      </c>
      <c r="B2157">
        <f>INDEX(resultados!$A$2:$ZZ$3036, 2151, MATCH($B$2, resultados!$A$1:$ZZ$1, 0))</f>
        <v/>
      </c>
      <c r="C2157">
        <f>INDEX(resultados!$A$2:$ZZ$3036, 2151, MATCH($B$3, resultados!$A$1:$ZZ$1, 0))</f>
        <v/>
      </c>
    </row>
    <row r="2158">
      <c r="A2158">
        <f>INDEX(resultados!$A$2:$ZZ$3036, 2152, MATCH($B$1, resultados!$A$1:$ZZ$1, 0))</f>
        <v/>
      </c>
      <c r="B2158">
        <f>INDEX(resultados!$A$2:$ZZ$3036, 2152, MATCH($B$2, resultados!$A$1:$ZZ$1, 0))</f>
        <v/>
      </c>
      <c r="C2158">
        <f>INDEX(resultados!$A$2:$ZZ$3036, 2152, MATCH($B$3, resultados!$A$1:$ZZ$1, 0))</f>
        <v/>
      </c>
    </row>
    <row r="2159">
      <c r="A2159">
        <f>INDEX(resultados!$A$2:$ZZ$3036, 2153, MATCH($B$1, resultados!$A$1:$ZZ$1, 0))</f>
        <v/>
      </c>
      <c r="B2159">
        <f>INDEX(resultados!$A$2:$ZZ$3036, 2153, MATCH($B$2, resultados!$A$1:$ZZ$1, 0))</f>
        <v/>
      </c>
      <c r="C2159">
        <f>INDEX(resultados!$A$2:$ZZ$3036, 2153, MATCH($B$3, resultados!$A$1:$ZZ$1, 0))</f>
        <v/>
      </c>
    </row>
    <row r="2160">
      <c r="A2160">
        <f>INDEX(resultados!$A$2:$ZZ$3036, 2154, MATCH($B$1, resultados!$A$1:$ZZ$1, 0))</f>
        <v/>
      </c>
      <c r="B2160">
        <f>INDEX(resultados!$A$2:$ZZ$3036, 2154, MATCH($B$2, resultados!$A$1:$ZZ$1, 0))</f>
        <v/>
      </c>
      <c r="C2160">
        <f>INDEX(resultados!$A$2:$ZZ$3036, 2154, MATCH($B$3, resultados!$A$1:$ZZ$1, 0))</f>
        <v/>
      </c>
    </row>
    <row r="2161">
      <c r="A2161">
        <f>INDEX(resultados!$A$2:$ZZ$3036, 2155, MATCH($B$1, resultados!$A$1:$ZZ$1, 0))</f>
        <v/>
      </c>
      <c r="B2161">
        <f>INDEX(resultados!$A$2:$ZZ$3036, 2155, MATCH($B$2, resultados!$A$1:$ZZ$1, 0))</f>
        <v/>
      </c>
      <c r="C2161">
        <f>INDEX(resultados!$A$2:$ZZ$3036, 2155, MATCH($B$3, resultados!$A$1:$ZZ$1, 0))</f>
        <v/>
      </c>
    </row>
    <row r="2162">
      <c r="A2162">
        <f>INDEX(resultados!$A$2:$ZZ$3036, 2156, MATCH($B$1, resultados!$A$1:$ZZ$1, 0))</f>
        <v/>
      </c>
      <c r="B2162">
        <f>INDEX(resultados!$A$2:$ZZ$3036, 2156, MATCH($B$2, resultados!$A$1:$ZZ$1, 0))</f>
        <v/>
      </c>
      <c r="C2162">
        <f>INDEX(resultados!$A$2:$ZZ$3036, 2156, MATCH($B$3, resultados!$A$1:$ZZ$1, 0))</f>
        <v/>
      </c>
    </row>
    <row r="2163">
      <c r="A2163">
        <f>INDEX(resultados!$A$2:$ZZ$3036, 2157, MATCH($B$1, resultados!$A$1:$ZZ$1, 0))</f>
        <v/>
      </c>
      <c r="B2163">
        <f>INDEX(resultados!$A$2:$ZZ$3036, 2157, MATCH($B$2, resultados!$A$1:$ZZ$1, 0))</f>
        <v/>
      </c>
      <c r="C2163">
        <f>INDEX(resultados!$A$2:$ZZ$3036, 2157, MATCH($B$3, resultados!$A$1:$ZZ$1, 0))</f>
        <v/>
      </c>
    </row>
    <row r="2164">
      <c r="A2164">
        <f>INDEX(resultados!$A$2:$ZZ$3036, 2158, MATCH($B$1, resultados!$A$1:$ZZ$1, 0))</f>
        <v/>
      </c>
      <c r="B2164">
        <f>INDEX(resultados!$A$2:$ZZ$3036, 2158, MATCH($B$2, resultados!$A$1:$ZZ$1, 0))</f>
        <v/>
      </c>
      <c r="C2164">
        <f>INDEX(resultados!$A$2:$ZZ$3036, 2158, MATCH($B$3, resultados!$A$1:$ZZ$1, 0))</f>
        <v/>
      </c>
    </row>
    <row r="2165">
      <c r="A2165">
        <f>INDEX(resultados!$A$2:$ZZ$3036, 2159, MATCH($B$1, resultados!$A$1:$ZZ$1, 0))</f>
        <v/>
      </c>
      <c r="B2165">
        <f>INDEX(resultados!$A$2:$ZZ$3036, 2159, MATCH($B$2, resultados!$A$1:$ZZ$1, 0))</f>
        <v/>
      </c>
      <c r="C2165">
        <f>INDEX(resultados!$A$2:$ZZ$3036, 2159, MATCH($B$3, resultados!$A$1:$ZZ$1, 0))</f>
        <v/>
      </c>
    </row>
    <row r="2166">
      <c r="A2166">
        <f>INDEX(resultados!$A$2:$ZZ$3036, 2160, MATCH($B$1, resultados!$A$1:$ZZ$1, 0))</f>
        <v/>
      </c>
      <c r="B2166">
        <f>INDEX(resultados!$A$2:$ZZ$3036, 2160, MATCH($B$2, resultados!$A$1:$ZZ$1, 0))</f>
        <v/>
      </c>
      <c r="C2166">
        <f>INDEX(resultados!$A$2:$ZZ$3036, 2160, MATCH($B$3, resultados!$A$1:$ZZ$1, 0))</f>
        <v/>
      </c>
    </row>
    <row r="2167">
      <c r="A2167">
        <f>INDEX(resultados!$A$2:$ZZ$3036, 2161, MATCH($B$1, resultados!$A$1:$ZZ$1, 0))</f>
        <v/>
      </c>
      <c r="B2167">
        <f>INDEX(resultados!$A$2:$ZZ$3036, 2161, MATCH($B$2, resultados!$A$1:$ZZ$1, 0))</f>
        <v/>
      </c>
      <c r="C2167">
        <f>INDEX(resultados!$A$2:$ZZ$3036, 2161, MATCH($B$3, resultados!$A$1:$ZZ$1, 0))</f>
        <v/>
      </c>
    </row>
    <row r="2168">
      <c r="A2168">
        <f>INDEX(resultados!$A$2:$ZZ$3036, 2162, MATCH($B$1, resultados!$A$1:$ZZ$1, 0))</f>
        <v/>
      </c>
      <c r="B2168">
        <f>INDEX(resultados!$A$2:$ZZ$3036, 2162, MATCH($B$2, resultados!$A$1:$ZZ$1, 0))</f>
        <v/>
      </c>
      <c r="C2168">
        <f>INDEX(resultados!$A$2:$ZZ$3036, 2162, MATCH($B$3, resultados!$A$1:$ZZ$1, 0))</f>
        <v/>
      </c>
    </row>
    <row r="2169">
      <c r="A2169">
        <f>INDEX(resultados!$A$2:$ZZ$3036, 2163, MATCH($B$1, resultados!$A$1:$ZZ$1, 0))</f>
        <v/>
      </c>
      <c r="B2169">
        <f>INDEX(resultados!$A$2:$ZZ$3036, 2163, MATCH($B$2, resultados!$A$1:$ZZ$1, 0))</f>
        <v/>
      </c>
      <c r="C2169">
        <f>INDEX(resultados!$A$2:$ZZ$3036, 2163, MATCH($B$3, resultados!$A$1:$ZZ$1, 0))</f>
        <v/>
      </c>
    </row>
    <row r="2170">
      <c r="A2170">
        <f>INDEX(resultados!$A$2:$ZZ$3036, 2164, MATCH($B$1, resultados!$A$1:$ZZ$1, 0))</f>
        <v/>
      </c>
      <c r="B2170">
        <f>INDEX(resultados!$A$2:$ZZ$3036, 2164, MATCH($B$2, resultados!$A$1:$ZZ$1, 0))</f>
        <v/>
      </c>
      <c r="C2170">
        <f>INDEX(resultados!$A$2:$ZZ$3036, 2164, MATCH($B$3, resultados!$A$1:$ZZ$1, 0))</f>
        <v/>
      </c>
    </row>
    <row r="2171">
      <c r="A2171">
        <f>INDEX(resultados!$A$2:$ZZ$3036, 2165, MATCH($B$1, resultados!$A$1:$ZZ$1, 0))</f>
        <v/>
      </c>
      <c r="B2171">
        <f>INDEX(resultados!$A$2:$ZZ$3036, 2165, MATCH($B$2, resultados!$A$1:$ZZ$1, 0))</f>
        <v/>
      </c>
      <c r="C2171">
        <f>INDEX(resultados!$A$2:$ZZ$3036, 2165, MATCH($B$3, resultados!$A$1:$ZZ$1, 0))</f>
        <v/>
      </c>
    </row>
    <row r="2172">
      <c r="A2172">
        <f>INDEX(resultados!$A$2:$ZZ$3036, 2166, MATCH($B$1, resultados!$A$1:$ZZ$1, 0))</f>
        <v/>
      </c>
      <c r="B2172">
        <f>INDEX(resultados!$A$2:$ZZ$3036, 2166, MATCH($B$2, resultados!$A$1:$ZZ$1, 0))</f>
        <v/>
      </c>
      <c r="C2172">
        <f>INDEX(resultados!$A$2:$ZZ$3036, 2166, MATCH($B$3, resultados!$A$1:$ZZ$1, 0))</f>
        <v/>
      </c>
    </row>
    <row r="2173">
      <c r="A2173">
        <f>INDEX(resultados!$A$2:$ZZ$3036, 2167, MATCH($B$1, resultados!$A$1:$ZZ$1, 0))</f>
        <v/>
      </c>
      <c r="B2173">
        <f>INDEX(resultados!$A$2:$ZZ$3036, 2167, MATCH($B$2, resultados!$A$1:$ZZ$1, 0))</f>
        <v/>
      </c>
      <c r="C2173">
        <f>INDEX(resultados!$A$2:$ZZ$3036, 2167, MATCH($B$3, resultados!$A$1:$ZZ$1, 0))</f>
        <v/>
      </c>
    </row>
    <row r="2174">
      <c r="A2174">
        <f>INDEX(resultados!$A$2:$ZZ$3036, 2168, MATCH($B$1, resultados!$A$1:$ZZ$1, 0))</f>
        <v/>
      </c>
      <c r="B2174">
        <f>INDEX(resultados!$A$2:$ZZ$3036, 2168, MATCH($B$2, resultados!$A$1:$ZZ$1, 0))</f>
        <v/>
      </c>
      <c r="C2174">
        <f>INDEX(resultados!$A$2:$ZZ$3036, 2168, MATCH($B$3, resultados!$A$1:$ZZ$1, 0))</f>
        <v/>
      </c>
    </row>
    <row r="2175">
      <c r="A2175">
        <f>INDEX(resultados!$A$2:$ZZ$3036, 2169, MATCH($B$1, resultados!$A$1:$ZZ$1, 0))</f>
        <v/>
      </c>
      <c r="B2175">
        <f>INDEX(resultados!$A$2:$ZZ$3036, 2169, MATCH($B$2, resultados!$A$1:$ZZ$1, 0))</f>
        <v/>
      </c>
      <c r="C2175">
        <f>INDEX(resultados!$A$2:$ZZ$3036, 2169, MATCH($B$3, resultados!$A$1:$ZZ$1, 0))</f>
        <v/>
      </c>
    </row>
    <row r="2176">
      <c r="A2176">
        <f>INDEX(resultados!$A$2:$ZZ$3036, 2170, MATCH($B$1, resultados!$A$1:$ZZ$1, 0))</f>
        <v/>
      </c>
      <c r="B2176">
        <f>INDEX(resultados!$A$2:$ZZ$3036, 2170, MATCH($B$2, resultados!$A$1:$ZZ$1, 0))</f>
        <v/>
      </c>
      <c r="C2176">
        <f>INDEX(resultados!$A$2:$ZZ$3036, 2170, MATCH($B$3, resultados!$A$1:$ZZ$1, 0))</f>
        <v/>
      </c>
    </row>
    <row r="2177">
      <c r="A2177">
        <f>INDEX(resultados!$A$2:$ZZ$3036, 2171, MATCH($B$1, resultados!$A$1:$ZZ$1, 0))</f>
        <v/>
      </c>
      <c r="B2177">
        <f>INDEX(resultados!$A$2:$ZZ$3036, 2171, MATCH($B$2, resultados!$A$1:$ZZ$1, 0))</f>
        <v/>
      </c>
      <c r="C2177">
        <f>INDEX(resultados!$A$2:$ZZ$3036, 2171, MATCH($B$3, resultados!$A$1:$ZZ$1, 0))</f>
        <v/>
      </c>
    </row>
    <row r="2178">
      <c r="A2178">
        <f>INDEX(resultados!$A$2:$ZZ$3036, 2172, MATCH($B$1, resultados!$A$1:$ZZ$1, 0))</f>
        <v/>
      </c>
      <c r="B2178">
        <f>INDEX(resultados!$A$2:$ZZ$3036, 2172, MATCH($B$2, resultados!$A$1:$ZZ$1, 0))</f>
        <v/>
      </c>
      <c r="C2178">
        <f>INDEX(resultados!$A$2:$ZZ$3036, 2172, MATCH($B$3, resultados!$A$1:$ZZ$1, 0))</f>
        <v/>
      </c>
    </row>
    <row r="2179">
      <c r="A2179">
        <f>INDEX(resultados!$A$2:$ZZ$3036, 2173, MATCH($B$1, resultados!$A$1:$ZZ$1, 0))</f>
        <v/>
      </c>
      <c r="B2179">
        <f>INDEX(resultados!$A$2:$ZZ$3036, 2173, MATCH($B$2, resultados!$A$1:$ZZ$1, 0))</f>
        <v/>
      </c>
      <c r="C2179">
        <f>INDEX(resultados!$A$2:$ZZ$3036, 2173, MATCH($B$3, resultados!$A$1:$ZZ$1, 0))</f>
        <v/>
      </c>
    </row>
    <row r="2180">
      <c r="A2180">
        <f>INDEX(resultados!$A$2:$ZZ$3036, 2174, MATCH($B$1, resultados!$A$1:$ZZ$1, 0))</f>
        <v/>
      </c>
      <c r="B2180">
        <f>INDEX(resultados!$A$2:$ZZ$3036, 2174, MATCH($B$2, resultados!$A$1:$ZZ$1, 0))</f>
        <v/>
      </c>
      <c r="C2180">
        <f>INDEX(resultados!$A$2:$ZZ$3036, 2174, MATCH($B$3, resultados!$A$1:$ZZ$1, 0))</f>
        <v/>
      </c>
    </row>
    <row r="2181">
      <c r="A2181">
        <f>INDEX(resultados!$A$2:$ZZ$3036, 2175, MATCH($B$1, resultados!$A$1:$ZZ$1, 0))</f>
        <v/>
      </c>
      <c r="B2181">
        <f>INDEX(resultados!$A$2:$ZZ$3036, 2175, MATCH($B$2, resultados!$A$1:$ZZ$1, 0))</f>
        <v/>
      </c>
      <c r="C2181">
        <f>INDEX(resultados!$A$2:$ZZ$3036, 2175, MATCH($B$3, resultados!$A$1:$ZZ$1, 0))</f>
        <v/>
      </c>
    </row>
    <row r="2182">
      <c r="A2182">
        <f>INDEX(resultados!$A$2:$ZZ$3036, 2176, MATCH($B$1, resultados!$A$1:$ZZ$1, 0))</f>
        <v/>
      </c>
      <c r="B2182">
        <f>INDEX(resultados!$A$2:$ZZ$3036, 2176, MATCH($B$2, resultados!$A$1:$ZZ$1, 0))</f>
        <v/>
      </c>
      <c r="C2182">
        <f>INDEX(resultados!$A$2:$ZZ$3036, 2176, MATCH($B$3, resultados!$A$1:$ZZ$1, 0))</f>
        <v/>
      </c>
    </row>
    <row r="2183">
      <c r="A2183">
        <f>INDEX(resultados!$A$2:$ZZ$3036, 2177, MATCH($B$1, resultados!$A$1:$ZZ$1, 0))</f>
        <v/>
      </c>
      <c r="B2183">
        <f>INDEX(resultados!$A$2:$ZZ$3036, 2177, MATCH($B$2, resultados!$A$1:$ZZ$1, 0))</f>
        <v/>
      </c>
      <c r="C2183">
        <f>INDEX(resultados!$A$2:$ZZ$3036, 2177, MATCH($B$3, resultados!$A$1:$ZZ$1, 0))</f>
        <v/>
      </c>
    </row>
    <row r="2184">
      <c r="A2184">
        <f>INDEX(resultados!$A$2:$ZZ$3036, 2178, MATCH($B$1, resultados!$A$1:$ZZ$1, 0))</f>
        <v/>
      </c>
      <c r="B2184">
        <f>INDEX(resultados!$A$2:$ZZ$3036, 2178, MATCH($B$2, resultados!$A$1:$ZZ$1, 0))</f>
        <v/>
      </c>
      <c r="C2184">
        <f>INDEX(resultados!$A$2:$ZZ$3036, 2178, MATCH($B$3, resultados!$A$1:$ZZ$1, 0))</f>
        <v/>
      </c>
    </row>
    <row r="2185">
      <c r="A2185">
        <f>INDEX(resultados!$A$2:$ZZ$3036, 2179, MATCH($B$1, resultados!$A$1:$ZZ$1, 0))</f>
        <v/>
      </c>
      <c r="B2185">
        <f>INDEX(resultados!$A$2:$ZZ$3036, 2179, MATCH($B$2, resultados!$A$1:$ZZ$1, 0))</f>
        <v/>
      </c>
      <c r="C2185">
        <f>INDEX(resultados!$A$2:$ZZ$3036, 2179, MATCH($B$3, resultados!$A$1:$ZZ$1, 0))</f>
        <v/>
      </c>
    </row>
    <row r="2186">
      <c r="A2186">
        <f>INDEX(resultados!$A$2:$ZZ$3036, 2180, MATCH($B$1, resultados!$A$1:$ZZ$1, 0))</f>
        <v/>
      </c>
      <c r="B2186">
        <f>INDEX(resultados!$A$2:$ZZ$3036, 2180, MATCH($B$2, resultados!$A$1:$ZZ$1, 0))</f>
        <v/>
      </c>
      <c r="C2186">
        <f>INDEX(resultados!$A$2:$ZZ$3036, 2180, MATCH($B$3, resultados!$A$1:$ZZ$1, 0))</f>
        <v/>
      </c>
    </row>
    <row r="2187">
      <c r="A2187">
        <f>INDEX(resultados!$A$2:$ZZ$3036, 2181, MATCH($B$1, resultados!$A$1:$ZZ$1, 0))</f>
        <v/>
      </c>
      <c r="B2187">
        <f>INDEX(resultados!$A$2:$ZZ$3036, 2181, MATCH($B$2, resultados!$A$1:$ZZ$1, 0))</f>
        <v/>
      </c>
      <c r="C2187">
        <f>INDEX(resultados!$A$2:$ZZ$3036, 2181, MATCH($B$3, resultados!$A$1:$ZZ$1, 0))</f>
        <v/>
      </c>
    </row>
    <row r="2188">
      <c r="A2188">
        <f>INDEX(resultados!$A$2:$ZZ$3036, 2182, MATCH($B$1, resultados!$A$1:$ZZ$1, 0))</f>
        <v/>
      </c>
      <c r="B2188">
        <f>INDEX(resultados!$A$2:$ZZ$3036, 2182, MATCH($B$2, resultados!$A$1:$ZZ$1, 0))</f>
        <v/>
      </c>
      <c r="C2188">
        <f>INDEX(resultados!$A$2:$ZZ$3036, 2182, MATCH($B$3, resultados!$A$1:$ZZ$1, 0))</f>
        <v/>
      </c>
    </row>
    <row r="2189">
      <c r="A2189">
        <f>INDEX(resultados!$A$2:$ZZ$3036, 2183, MATCH($B$1, resultados!$A$1:$ZZ$1, 0))</f>
        <v/>
      </c>
      <c r="B2189">
        <f>INDEX(resultados!$A$2:$ZZ$3036, 2183, MATCH($B$2, resultados!$A$1:$ZZ$1, 0))</f>
        <v/>
      </c>
      <c r="C2189">
        <f>INDEX(resultados!$A$2:$ZZ$3036, 2183, MATCH($B$3, resultados!$A$1:$ZZ$1, 0))</f>
        <v/>
      </c>
    </row>
    <row r="2190">
      <c r="A2190">
        <f>INDEX(resultados!$A$2:$ZZ$3036, 2184, MATCH($B$1, resultados!$A$1:$ZZ$1, 0))</f>
        <v/>
      </c>
      <c r="B2190">
        <f>INDEX(resultados!$A$2:$ZZ$3036, 2184, MATCH($B$2, resultados!$A$1:$ZZ$1, 0))</f>
        <v/>
      </c>
      <c r="C2190">
        <f>INDEX(resultados!$A$2:$ZZ$3036, 2184, MATCH($B$3, resultados!$A$1:$ZZ$1, 0))</f>
        <v/>
      </c>
    </row>
    <row r="2191">
      <c r="A2191">
        <f>INDEX(resultados!$A$2:$ZZ$3036, 2185, MATCH($B$1, resultados!$A$1:$ZZ$1, 0))</f>
        <v/>
      </c>
      <c r="B2191">
        <f>INDEX(resultados!$A$2:$ZZ$3036, 2185, MATCH($B$2, resultados!$A$1:$ZZ$1, 0))</f>
        <v/>
      </c>
      <c r="C2191">
        <f>INDEX(resultados!$A$2:$ZZ$3036, 2185, MATCH($B$3, resultados!$A$1:$ZZ$1, 0))</f>
        <v/>
      </c>
    </row>
    <row r="2192">
      <c r="A2192">
        <f>INDEX(resultados!$A$2:$ZZ$3036, 2186, MATCH($B$1, resultados!$A$1:$ZZ$1, 0))</f>
        <v/>
      </c>
      <c r="B2192">
        <f>INDEX(resultados!$A$2:$ZZ$3036, 2186, MATCH($B$2, resultados!$A$1:$ZZ$1, 0))</f>
        <v/>
      </c>
      <c r="C2192">
        <f>INDEX(resultados!$A$2:$ZZ$3036, 2186, MATCH($B$3, resultados!$A$1:$ZZ$1, 0))</f>
        <v/>
      </c>
    </row>
    <row r="2193">
      <c r="A2193">
        <f>INDEX(resultados!$A$2:$ZZ$3036, 2187, MATCH($B$1, resultados!$A$1:$ZZ$1, 0))</f>
        <v/>
      </c>
      <c r="B2193">
        <f>INDEX(resultados!$A$2:$ZZ$3036, 2187, MATCH($B$2, resultados!$A$1:$ZZ$1, 0))</f>
        <v/>
      </c>
      <c r="C2193">
        <f>INDEX(resultados!$A$2:$ZZ$3036, 2187, MATCH($B$3, resultados!$A$1:$ZZ$1, 0))</f>
        <v/>
      </c>
    </row>
    <row r="2194">
      <c r="A2194">
        <f>INDEX(resultados!$A$2:$ZZ$3036, 2188, MATCH($B$1, resultados!$A$1:$ZZ$1, 0))</f>
        <v/>
      </c>
      <c r="B2194">
        <f>INDEX(resultados!$A$2:$ZZ$3036, 2188, MATCH($B$2, resultados!$A$1:$ZZ$1, 0))</f>
        <v/>
      </c>
      <c r="C2194">
        <f>INDEX(resultados!$A$2:$ZZ$3036, 2188, MATCH($B$3, resultados!$A$1:$ZZ$1, 0))</f>
        <v/>
      </c>
    </row>
    <row r="2195">
      <c r="A2195">
        <f>INDEX(resultados!$A$2:$ZZ$3036, 2189, MATCH($B$1, resultados!$A$1:$ZZ$1, 0))</f>
        <v/>
      </c>
      <c r="B2195">
        <f>INDEX(resultados!$A$2:$ZZ$3036, 2189, MATCH($B$2, resultados!$A$1:$ZZ$1, 0))</f>
        <v/>
      </c>
      <c r="C2195">
        <f>INDEX(resultados!$A$2:$ZZ$3036, 2189, MATCH($B$3, resultados!$A$1:$ZZ$1, 0))</f>
        <v/>
      </c>
    </row>
    <row r="2196">
      <c r="A2196">
        <f>INDEX(resultados!$A$2:$ZZ$3036, 2190, MATCH($B$1, resultados!$A$1:$ZZ$1, 0))</f>
        <v/>
      </c>
      <c r="B2196">
        <f>INDEX(resultados!$A$2:$ZZ$3036, 2190, MATCH($B$2, resultados!$A$1:$ZZ$1, 0))</f>
        <v/>
      </c>
      <c r="C2196">
        <f>INDEX(resultados!$A$2:$ZZ$3036, 2190, MATCH($B$3, resultados!$A$1:$ZZ$1, 0))</f>
        <v/>
      </c>
    </row>
    <row r="2197">
      <c r="A2197">
        <f>INDEX(resultados!$A$2:$ZZ$3036, 2191, MATCH($B$1, resultados!$A$1:$ZZ$1, 0))</f>
        <v/>
      </c>
      <c r="B2197">
        <f>INDEX(resultados!$A$2:$ZZ$3036, 2191, MATCH($B$2, resultados!$A$1:$ZZ$1, 0))</f>
        <v/>
      </c>
      <c r="C2197">
        <f>INDEX(resultados!$A$2:$ZZ$3036, 2191, MATCH($B$3, resultados!$A$1:$ZZ$1, 0))</f>
        <v/>
      </c>
    </row>
    <row r="2198">
      <c r="A2198">
        <f>INDEX(resultados!$A$2:$ZZ$3036, 2192, MATCH($B$1, resultados!$A$1:$ZZ$1, 0))</f>
        <v/>
      </c>
      <c r="B2198">
        <f>INDEX(resultados!$A$2:$ZZ$3036, 2192, MATCH($B$2, resultados!$A$1:$ZZ$1, 0))</f>
        <v/>
      </c>
      <c r="C2198">
        <f>INDEX(resultados!$A$2:$ZZ$3036, 2192, MATCH($B$3, resultados!$A$1:$ZZ$1, 0))</f>
        <v/>
      </c>
    </row>
    <row r="2199">
      <c r="A2199">
        <f>INDEX(resultados!$A$2:$ZZ$3036, 2193, MATCH($B$1, resultados!$A$1:$ZZ$1, 0))</f>
        <v/>
      </c>
      <c r="B2199">
        <f>INDEX(resultados!$A$2:$ZZ$3036, 2193, MATCH($B$2, resultados!$A$1:$ZZ$1, 0))</f>
        <v/>
      </c>
      <c r="C2199">
        <f>INDEX(resultados!$A$2:$ZZ$3036, 2193, MATCH($B$3, resultados!$A$1:$ZZ$1, 0))</f>
        <v/>
      </c>
    </row>
    <row r="2200">
      <c r="A2200">
        <f>INDEX(resultados!$A$2:$ZZ$3036, 2194, MATCH($B$1, resultados!$A$1:$ZZ$1, 0))</f>
        <v/>
      </c>
      <c r="B2200">
        <f>INDEX(resultados!$A$2:$ZZ$3036, 2194, MATCH($B$2, resultados!$A$1:$ZZ$1, 0))</f>
        <v/>
      </c>
      <c r="C2200">
        <f>INDEX(resultados!$A$2:$ZZ$3036, 2194, MATCH($B$3, resultados!$A$1:$ZZ$1, 0))</f>
        <v/>
      </c>
    </row>
    <row r="2201">
      <c r="A2201">
        <f>INDEX(resultados!$A$2:$ZZ$3036, 2195, MATCH($B$1, resultados!$A$1:$ZZ$1, 0))</f>
        <v/>
      </c>
      <c r="B2201">
        <f>INDEX(resultados!$A$2:$ZZ$3036, 2195, MATCH($B$2, resultados!$A$1:$ZZ$1, 0))</f>
        <v/>
      </c>
      <c r="C2201">
        <f>INDEX(resultados!$A$2:$ZZ$3036, 2195, MATCH($B$3, resultados!$A$1:$ZZ$1, 0))</f>
        <v/>
      </c>
    </row>
    <row r="2202">
      <c r="A2202">
        <f>INDEX(resultados!$A$2:$ZZ$3036, 2196, MATCH($B$1, resultados!$A$1:$ZZ$1, 0))</f>
        <v/>
      </c>
      <c r="B2202">
        <f>INDEX(resultados!$A$2:$ZZ$3036, 2196, MATCH($B$2, resultados!$A$1:$ZZ$1, 0))</f>
        <v/>
      </c>
      <c r="C2202">
        <f>INDEX(resultados!$A$2:$ZZ$3036, 2196, MATCH($B$3, resultados!$A$1:$ZZ$1, 0))</f>
        <v/>
      </c>
    </row>
    <row r="2203">
      <c r="A2203">
        <f>INDEX(resultados!$A$2:$ZZ$3036, 2197, MATCH($B$1, resultados!$A$1:$ZZ$1, 0))</f>
        <v/>
      </c>
      <c r="B2203">
        <f>INDEX(resultados!$A$2:$ZZ$3036, 2197, MATCH($B$2, resultados!$A$1:$ZZ$1, 0))</f>
        <v/>
      </c>
      <c r="C2203">
        <f>INDEX(resultados!$A$2:$ZZ$3036, 2197, MATCH($B$3, resultados!$A$1:$ZZ$1, 0))</f>
        <v/>
      </c>
    </row>
    <row r="2204">
      <c r="A2204">
        <f>INDEX(resultados!$A$2:$ZZ$3036, 2198, MATCH($B$1, resultados!$A$1:$ZZ$1, 0))</f>
        <v/>
      </c>
      <c r="B2204">
        <f>INDEX(resultados!$A$2:$ZZ$3036, 2198, MATCH($B$2, resultados!$A$1:$ZZ$1, 0))</f>
        <v/>
      </c>
      <c r="C2204">
        <f>INDEX(resultados!$A$2:$ZZ$3036, 2198, MATCH($B$3, resultados!$A$1:$ZZ$1, 0))</f>
        <v/>
      </c>
    </row>
    <row r="2205">
      <c r="A2205">
        <f>INDEX(resultados!$A$2:$ZZ$3036, 2199, MATCH($B$1, resultados!$A$1:$ZZ$1, 0))</f>
        <v/>
      </c>
      <c r="B2205">
        <f>INDEX(resultados!$A$2:$ZZ$3036, 2199, MATCH($B$2, resultados!$A$1:$ZZ$1, 0))</f>
        <v/>
      </c>
      <c r="C2205">
        <f>INDEX(resultados!$A$2:$ZZ$3036, 2199, MATCH($B$3, resultados!$A$1:$ZZ$1, 0))</f>
        <v/>
      </c>
    </row>
    <row r="2206">
      <c r="A2206">
        <f>INDEX(resultados!$A$2:$ZZ$3036, 2200, MATCH($B$1, resultados!$A$1:$ZZ$1, 0))</f>
        <v/>
      </c>
      <c r="B2206">
        <f>INDEX(resultados!$A$2:$ZZ$3036, 2200, MATCH($B$2, resultados!$A$1:$ZZ$1, 0))</f>
        <v/>
      </c>
      <c r="C2206">
        <f>INDEX(resultados!$A$2:$ZZ$3036, 2200, MATCH($B$3, resultados!$A$1:$ZZ$1, 0))</f>
        <v/>
      </c>
    </row>
    <row r="2207">
      <c r="A2207">
        <f>INDEX(resultados!$A$2:$ZZ$3036, 2201, MATCH($B$1, resultados!$A$1:$ZZ$1, 0))</f>
        <v/>
      </c>
      <c r="B2207">
        <f>INDEX(resultados!$A$2:$ZZ$3036, 2201, MATCH($B$2, resultados!$A$1:$ZZ$1, 0))</f>
        <v/>
      </c>
      <c r="C2207">
        <f>INDEX(resultados!$A$2:$ZZ$3036, 2201, MATCH($B$3, resultados!$A$1:$ZZ$1, 0))</f>
        <v/>
      </c>
    </row>
    <row r="2208">
      <c r="A2208">
        <f>INDEX(resultados!$A$2:$ZZ$3036, 2202, MATCH($B$1, resultados!$A$1:$ZZ$1, 0))</f>
        <v/>
      </c>
      <c r="B2208">
        <f>INDEX(resultados!$A$2:$ZZ$3036, 2202, MATCH($B$2, resultados!$A$1:$ZZ$1, 0))</f>
        <v/>
      </c>
      <c r="C2208">
        <f>INDEX(resultados!$A$2:$ZZ$3036, 2202, MATCH($B$3, resultados!$A$1:$ZZ$1, 0))</f>
        <v/>
      </c>
    </row>
    <row r="2209">
      <c r="A2209">
        <f>INDEX(resultados!$A$2:$ZZ$3036, 2203, MATCH($B$1, resultados!$A$1:$ZZ$1, 0))</f>
        <v/>
      </c>
      <c r="B2209">
        <f>INDEX(resultados!$A$2:$ZZ$3036, 2203, MATCH($B$2, resultados!$A$1:$ZZ$1, 0))</f>
        <v/>
      </c>
      <c r="C2209">
        <f>INDEX(resultados!$A$2:$ZZ$3036, 2203, MATCH($B$3, resultados!$A$1:$ZZ$1, 0))</f>
        <v/>
      </c>
    </row>
    <row r="2210">
      <c r="A2210">
        <f>INDEX(resultados!$A$2:$ZZ$3036, 2204, MATCH($B$1, resultados!$A$1:$ZZ$1, 0))</f>
        <v/>
      </c>
      <c r="B2210">
        <f>INDEX(resultados!$A$2:$ZZ$3036, 2204, MATCH($B$2, resultados!$A$1:$ZZ$1, 0))</f>
        <v/>
      </c>
      <c r="C2210">
        <f>INDEX(resultados!$A$2:$ZZ$3036, 2204, MATCH($B$3, resultados!$A$1:$ZZ$1, 0))</f>
        <v/>
      </c>
    </row>
    <row r="2211">
      <c r="A2211">
        <f>INDEX(resultados!$A$2:$ZZ$3036, 2205, MATCH($B$1, resultados!$A$1:$ZZ$1, 0))</f>
        <v/>
      </c>
      <c r="B2211">
        <f>INDEX(resultados!$A$2:$ZZ$3036, 2205, MATCH($B$2, resultados!$A$1:$ZZ$1, 0))</f>
        <v/>
      </c>
      <c r="C2211">
        <f>INDEX(resultados!$A$2:$ZZ$3036, 2205, MATCH($B$3, resultados!$A$1:$ZZ$1, 0))</f>
        <v/>
      </c>
    </row>
    <row r="2212">
      <c r="A2212">
        <f>INDEX(resultados!$A$2:$ZZ$3036, 2206, MATCH($B$1, resultados!$A$1:$ZZ$1, 0))</f>
        <v/>
      </c>
      <c r="B2212">
        <f>INDEX(resultados!$A$2:$ZZ$3036, 2206, MATCH($B$2, resultados!$A$1:$ZZ$1, 0))</f>
        <v/>
      </c>
      <c r="C2212">
        <f>INDEX(resultados!$A$2:$ZZ$3036, 2206, MATCH($B$3, resultados!$A$1:$ZZ$1, 0))</f>
        <v/>
      </c>
    </row>
    <row r="2213">
      <c r="A2213">
        <f>INDEX(resultados!$A$2:$ZZ$3036, 2207, MATCH($B$1, resultados!$A$1:$ZZ$1, 0))</f>
        <v/>
      </c>
      <c r="B2213">
        <f>INDEX(resultados!$A$2:$ZZ$3036, 2207, MATCH($B$2, resultados!$A$1:$ZZ$1, 0))</f>
        <v/>
      </c>
      <c r="C2213">
        <f>INDEX(resultados!$A$2:$ZZ$3036, 2207, MATCH($B$3, resultados!$A$1:$ZZ$1, 0))</f>
        <v/>
      </c>
    </row>
    <row r="2214">
      <c r="A2214">
        <f>INDEX(resultados!$A$2:$ZZ$3036, 2208, MATCH($B$1, resultados!$A$1:$ZZ$1, 0))</f>
        <v/>
      </c>
      <c r="B2214">
        <f>INDEX(resultados!$A$2:$ZZ$3036, 2208, MATCH($B$2, resultados!$A$1:$ZZ$1, 0))</f>
        <v/>
      </c>
      <c r="C2214">
        <f>INDEX(resultados!$A$2:$ZZ$3036, 2208, MATCH($B$3, resultados!$A$1:$ZZ$1, 0))</f>
        <v/>
      </c>
    </row>
    <row r="2215">
      <c r="A2215">
        <f>INDEX(resultados!$A$2:$ZZ$3036, 2209, MATCH($B$1, resultados!$A$1:$ZZ$1, 0))</f>
        <v/>
      </c>
      <c r="B2215">
        <f>INDEX(resultados!$A$2:$ZZ$3036, 2209, MATCH($B$2, resultados!$A$1:$ZZ$1, 0))</f>
        <v/>
      </c>
      <c r="C2215">
        <f>INDEX(resultados!$A$2:$ZZ$3036, 2209, MATCH($B$3, resultados!$A$1:$ZZ$1, 0))</f>
        <v/>
      </c>
    </row>
    <row r="2216">
      <c r="A2216">
        <f>INDEX(resultados!$A$2:$ZZ$3036, 2210, MATCH($B$1, resultados!$A$1:$ZZ$1, 0))</f>
        <v/>
      </c>
      <c r="B2216">
        <f>INDEX(resultados!$A$2:$ZZ$3036, 2210, MATCH($B$2, resultados!$A$1:$ZZ$1, 0))</f>
        <v/>
      </c>
      <c r="C2216">
        <f>INDEX(resultados!$A$2:$ZZ$3036, 2210, MATCH($B$3, resultados!$A$1:$ZZ$1, 0))</f>
        <v/>
      </c>
    </row>
    <row r="2217">
      <c r="A2217">
        <f>INDEX(resultados!$A$2:$ZZ$3036, 2211, MATCH($B$1, resultados!$A$1:$ZZ$1, 0))</f>
        <v/>
      </c>
      <c r="B2217">
        <f>INDEX(resultados!$A$2:$ZZ$3036, 2211, MATCH($B$2, resultados!$A$1:$ZZ$1, 0))</f>
        <v/>
      </c>
      <c r="C2217">
        <f>INDEX(resultados!$A$2:$ZZ$3036, 2211, MATCH($B$3, resultados!$A$1:$ZZ$1, 0))</f>
        <v/>
      </c>
    </row>
    <row r="2218">
      <c r="A2218">
        <f>INDEX(resultados!$A$2:$ZZ$3036, 2212, MATCH($B$1, resultados!$A$1:$ZZ$1, 0))</f>
        <v/>
      </c>
      <c r="B2218">
        <f>INDEX(resultados!$A$2:$ZZ$3036, 2212, MATCH($B$2, resultados!$A$1:$ZZ$1, 0))</f>
        <v/>
      </c>
      <c r="C2218">
        <f>INDEX(resultados!$A$2:$ZZ$3036, 2212, MATCH($B$3, resultados!$A$1:$ZZ$1, 0))</f>
        <v/>
      </c>
    </row>
    <row r="2219">
      <c r="A2219">
        <f>INDEX(resultados!$A$2:$ZZ$3036, 2213, MATCH($B$1, resultados!$A$1:$ZZ$1, 0))</f>
        <v/>
      </c>
      <c r="B2219">
        <f>INDEX(resultados!$A$2:$ZZ$3036, 2213, MATCH($B$2, resultados!$A$1:$ZZ$1, 0))</f>
        <v/>
      </c>
      <c r="C2219">
        <f>INDEX(resultados!$A$2:$ZZ$3036, 2213, MATCH($B$3, resultados!$A$1:$ZZ$1, 0))</f>
        <v/>
      </c>
    </row>
    <row r="2220">
      <c r="A2220">
        <f>INDEX(resultados!$A$2:$ZZ$3036, 2214, MATCH($B$1, resultados!$A$1:$ZZ$1, 0))</f>
        <v/>
      </c>
      <c r="B2220">
        <f>INDEX(resultados!$A$2:$ZZ$3036, 2214, MATCH($B$2, resultados!$A$1:$ZZ$1, 0))</f>
        <v/>
      </c>
      <c r="C2220">
        <f>INDEX(resultados!$A$2:$ZZ$3036, 2214, MATCH($B$3, resultados!$A$1:$ZZ$1, 0))</f>
        <v/>
      </c>
    </row>
    <row r="2221">
      <c r="A2221">
        <f>INDEX(resultados!$A$2:$ZZ$3036, 2215, MATCH($B$1, resultados!$A$1:$ZZ$1, 0))</f>
        <v/>
      </c>
      <c r="B2221">
        <f>INDEX(resultados!$A$2:$ZZ$3036, 2215, MATCH($B$2, resultados!$A$1:$ZZ$1, 0))</f>
        <v/>
      </c>
      <c r="C2221">
        <f>INDEX(resultados!$A$2:$ZZ$3036, 2215, MATCH($B$3, resultados!$A$1:$ZZ$1, 0))</f>
        <v/>
      </c>
    </row>
    <row r="2222">
      <c r="A2222">
        <f>INDEX(resultados!$A$2:$ZZ$3036, 2216, MATCH($B$1, resultados!$A$1:$ZZ$1, 0))</f>
        <v/>
      </c>
      <c r="B2222">
        <f>INDEX(resultados!$A$2:$ZZ$3036, 2216, MATCH($B$2, resultados!$A$1:$ZZ$1, 0))</f>
        <v/>
      </c>
      <c r="C2222">
        <f>INDEX(resultados!$A$2:$ZZ$3036, 2216, MATCH($B$3, resultados!$A$1:$ZZ$1, 0))</f>
        <v/>
      </c>
    </row>
    <row r="2223">
      <c r="A2223">
        <f>INDEX(resultados!$A$2:$ZZ$3036, 2217, MATCH($B$1, resultados!$A$1:$ZZ$1, 0))</f>
        <v/>
      </c>
      <c r="B2223">
        <f>INDEX(resultados!$A$2:$ZZ$3036, 2217, MATCH($B$2, resultados!$A$1:$ZZ$1, 0))</f>
        <v/>
      </c>
      <c r="C2223">
        <f>INDEX(resultados!$A$2:$ZZ$3036, 2217, MATCH($B$3, resultados!$A$1:$ZZ$1, 0))</f>
        <v/>
      </c>
    </row>
    <row r="2224">
      <c r="A2224">
        <f>INDEX(resultados!$A$2:$ZZ$3036, 2218, MATCH($B$1, resultados!$A$1:$ZZ$1, 0))</f>
        <v/>
      </c>
      <c r="B2224">
        <f>INDEX(resultados!$A$2:$ZZ$3036, 2218, MATCH($B$2, resultados!$A$1:$ZZ$1, 0))</f>
        <v/>
      </c>
      <c r="C2224">
        <f>INDEX(resultados!$A$2:$ZZ$3036, 2218, MATCH($B$3, resultados!$A$1:$ZZ$1, 0))</f>
        <v/>
      </c>
    </row>
    <row r="2225">
      <c r="A2225">
        <f>INDEX(resultados!$A$2:$ZZ$3036, 2219, MATCH($B$1, resultados!$A$1:$ZZ$1, 0))</f>
        <v/>
      </c>
      <c r="B2225">
        <f>INDEX(resultados!$A$2:$ZZ$3036, 2219, MATCH($B$2, resultados!$A$1:$ZZ$1, 0))</f>
        <v/>
      </c>
      <c r="C2225">
        <f>INDEX(resultados!$A$2:$ZZ$3036, 2219, MATCH($B$3, resultados!$A$1:$ZZ$1, 0))</f>
        <v/>
      </c>
    </row>
    <row r="2226">
      <c r="A2226">
        <f>INDEX(resultados!$A$2:$ZZ$3036, 2220, MATCH($B$1, resultados!$A$1:$ZZ$1, 0))</f>
        <v/>
      </c>
      <c r="B2226">
        <f>INDEX(resultados!$A$2:$ZZ$3036, 2220, MATCH($B$2, resultados!$A$1:$ZZ$1, 0))</f>
        <v/>
      </c>
      <c r="C2226">
        <f>INDEX(resultados!$A$2:$ZZ$3036, 2220, MATCH($B$3, resultados!$A$1:$ZZ$1, 0))</f>
        <v/>
      </c>
    </row>
    <row r="2227">
      <c r="A2227">
        <f>INDEX(resultados!$A$2:$ZZ$3036, 2221, MATCH($B$1, resultados!$A$1:$ZZ$1, 0))</f>
        <v/>
      </c>
      <c r="B2227">
        <f>INDEX(resultados!$A$2:$ZZ$3036, 2221, MATCH($B$2, resultados!$A$1:$ZZ$1, 0))</f>
        <v/>
      </c>
      <c r="C2227">
        <f>INDEX(resultados!$A$2:$ZZ$3036, 2221, MATCH($B$3, resultados!$A$1:$ZZ$1, 0))</f>
        <v/>
      </c>
    </row>
    <row r="2228">
      <c r="A2228">
        <f>INDEX(resultados!$A$2:$ZZ$3036, 2222, MATCH($B$1, resultados!$A$1:$ZZ$1, 0))</f>
        <v/>
      </c>
      <c r="B2228">
        <f>INDEX(resultados!$A$2:$ZZ$3036, 2222, MATCH($B$2, resultados!$A$1:$ZZ$1, 0))</f>
        <v/>
      </c>
      <c r="C2228">
        <f>INDEX(resultados!$A$2:$ZZ$3036, 2222, MATCH($B$3, resultados!$A$1:$ZZ$1, 0))</f>
        <v/>
      </c>
    </row>
    <row r="2229">
      <c r="A2229">
        <f>INDEX(resultados!$A$2:$ZZ$3036, 2223, MATCH($B$1, resultados!$A$1:$ZZ$1, 0))</f>
        <v/>
      </c>
      <c r="B2229">
        <f>INDEX(resultados!$A$2:$ZZ$3036, 2223, MATCH($B$2, resultados!$A$1:$ZZ$1, 0))</f>
        <v/>
      </c>
      <c r="C2229">
        <f>INDEX(resultados!$A$2:$ZZ$3036, 2223, MATCH($B$3, resultados!$A$1:$ZZ$1, 0))</f>
        <v/>
      </c>
    </row>
    <row r="2230">
      <c r="A2230">
        <f>INDEX(resultados!$A$2:$ZZ$3036, 2224, MATCH($B$1, resultados!$A$1:$ZZ$1, 0))</f>
        <v/>
      </c>
      <c r="B2230">
        <f>INDEX(resultados!$A$2:$ZZ$3036, 2224, MATCH($B$2, resultados!$A$1:$ZZ$1, 0))</f>
        <v/>
      </c>
      <c r="C2230">
        <f>INDEX(resultados!$A$2:$ZZ$3036, 2224, MATCH($B$3, resultados!$A$1:$ZZ$1, 0))</f>
        <v/>
      </c>
    </row>
    <row r="2231">
      <c r="A2231">
        <f>INDEX(resultados!$A$2:$ZZ$3036, 2225, MATCH($B$1, resultados!$A$1:$ZZ$1, 0))</f>
        <v/>
      </c>
      <c r="B2231">
        <f>INDEX(resultados!$A$2:$ZZ$3036, 2225, MATCH($B$2, resultados!$A$1:$ZZ$1, 0))</f>
        <v/>
      </c>
      <c r="C2231">
        <f>INDEX(resultados!$A$2:$ZZ$3036, 2225, MATCH($B$3, resultados!$A$1:$ZZ$1, 0))</f>
        <v/>
      </c>
    </row>
    <row r="2232">
      <c r="A2232">
        <f>INDEX(resultados!$A$2:$ZZ$3036, 2226, MATCH($B$1, resultados!$A$1:$ZZ$1, 0))</f>
        <v/>
      </c>
      <c r="B2232">
        <f>INDEX(resultados!$A$2:$ZZ$3036, 2226, MATCH($B$2, resultados!$A$1:$ZZ$1, 0))</f>
        <v/>
      </c>
      <c r="C2232">
        <f>INDEX(resultados!$A$2:$ZZ$3036, 2226, MATCH($B$3, resultados!$A$1:$ZZ$1, 0))</f>
        <v/>
      </c>
    </row>
    <row r="2233">
      <c r="A2233">
        <f>INDEX(resultados!$A$2:$ZZ$3036, 2227, MATCH($B$1, resultados!$A$1:$ZZ$1, 0))</f>
        <v/>
      </c>
      <c r="B2233">
        <f>INDEX(resultados!$A$2:$ZZ$3036, 2227, MATCH($B$2, resultados!$A$1:$ZZ$1, 0))</f>
        <v/>
      </c>
      <c r="C2233">
        <f>INDEX(resultados!$A$2:$ZZ$3036, 2227, MATCH($B$3, resultados!$A$1:$ZZ$1, 0))</f>
        <v/>
      </c>
    </row>
    <row r="2234">
      <c r="A2234">
        <f>INDEX(resultados!$A$2:$ZZ$3036, 2228, MATCH($B$1, resultados!$A$1:$ZZ$1, 0))</f>
        <v/>
      </c>
      <c r="B2234">
        <f>INDEX(resultados!$A$2:$ZZ$3036, 2228, MATCH($B$2, resultados!$A$1:$ZZ$1, 0))</f>
        <v/>
      </c>
      <c r="C2234">
        <f>INDEX(resultados!$A$2:$ZZ$3036, 2228, MATCH($B$3, resultados!$A$1:$ZZ$1, 0))</f>
        <v/>
      </c>
    </row>
    <row r="2235">
      <c r="A2235">
        <f>INDEX(resultados!$A$2:$ZZ$3036, 2229, MATCH($B$1, resultados!$A$1:$ZZ$1, 0))</f>
        <v/>
      </c>
      <c r="B2235">
        <f>INDEX(resultados!$A$2:$ZZ$3036, 2229, MATCH($B$2, resultados!$A$1:$ZZ$1, 0))</f>
        <v/>
      </c>
      <c r="C2235">
        <f>INDEX(resultados!$A$2:$ZZ$3036, 2229, MATCH($B$3, resultados!$A$1:$ZZ$1, 0))</f>
        <v/>
      </c>
    </row>
    <row r="2236">
      <c r="A2236">
        <f>INDEX(resultados!$A$2:$ZZ$3036, 2230, MATCH($B$1, resultados!$A$1:$ZZ$1, 0))</f>
        <v/>
      </c>
      <c r="B2236">
        <f>INDEX(resultados!$A$2:$ZZ$3036, 2230, MATCH($B$2, resultados!$A$1:$ZZ$1, 0))</f>
        <v/>
      </c>
      <c r="C2236">
        <f>INDEX(resultados!$A$2:$ZZ$3036, 2230, MATCH($B$3, resultados!$A$1:$ZZ$1, 0))</f>
        <v/>
      </c>
    </row>
    <row r="2237">
      <c r="A2237">
        <f>INDEX(resultados!$A$2:$ZZ$3036, 2231, MATCH($B$1, resultados!$A$1:$ZZ$1, 0))</f>
        <v/>
      </c>
      <c r="B2237">
        <f>INDEX(resultados!$A$2:$ZZ$3036, 2231, MATCH($B$2, resultados!$A$1:$ZZ$1, 0))</f>
        <v/>
      </c>
      <c r="C2237">
        <f>INDEX(resultados!$A$2:$ZZ$3036, 2231, MATCH($B$3, resultados!$A$1:$ZZ$1, 0))</f>
        <v/>
      </c>
    </row>
    <row r="2238">
      <c r="A2238">
        <f>INDEX(resultados!$A$2:$ZZ$3036, 2232, MATCH($B$1, resultados!$A$1:$ZZ$1, 0))</f>
        <v/>
      </c>
      <c r="B2238">
        <f>INDEX(resultados!$A$2:$ZZ$3036, 2232, MATCH($B$2, resultados!$A$1:$ZZ$1, 0))</f>
        <v/>
      </c>
      <c r="C2238">
        <f>INDEX(resultados!$A$2:$ZZ$3036, 2232, MATCH($B$3, resultados!$A$1:$ZZ$1, 0))</f>
        <v/>
      </c>
    </row>
    <row r="2239">
      <c r="A2239">
        <f>INDEX(resultados!$A$2:$ZZ$3036, 2233, MATCH($B$1, resultados!$A$1:$ZZ$1, 0))</f>
        <v/>
      </c>
      <c r="B2239">
        <f>INDEX(resultados!$A$2:$ZZ$3036, 2233, MATCH($B$2, resultados!$A$1:$ZZ$1, 0))</f>
        <v/>
      </c>
      <c r="C2239">
        <f>INDEX(resultados!$A$2:$ZZ$3036, 2233, MATCH($B$3, resultados!$A$1:$ZZ$1, 0))</f>
        <v/>
      </c>
    </row>
    <row r="2240">
      <c r="A2240">
        <f>INDEX(resultados!$A$2:$ZZ$3036, 2234, MATCH($B$1, resultados!$A$1:$ZZ$1, 0))</f>
        <v/>
      </c>
      <c r="B2240">
        <f>INDEX(resultados!$A$2:$ZZ$3036, 2234, MATCH($B$2, resultados!$A$1:$ZZ$1, 0))</f>
        <v/>
      </c>
      <c r="C2240">
        <f>INDEX(resultados!$A$2:$ZZ$3036, 2234, MATCH($B$3, resultados!$A$1:$ZZ$1, 0))</f>
        <v/>
      </c>
    </row>
    <row r="2241">
      <c r="A2241">
        <f>INDEX(resultados!$A$2:$ZZ$3036, 2235, MATCH($B$1, resultados!$A$1:$ZZ$1, 0))</f>
        <v/>
      </c>
      <c r="B2241">
        <f>INDEX(resultados!$A$2:$ZZ$3036, 2235, MATCH($B$2, resultados!$A$1:$ZZ$1, 0))</f>
        <v/>
      </c>
      <c r="C2241">
        <f>INDEX(resultados!$A$2:$ZZ$3036, 2235, MATCH($B$3, resultados!$A$1:$ZZ$1, 0))</f>
        <v/>
      </c>
    </row>
    <row r="2242">
      <c r="A2242">
        <f>INDEX(resultados!$A$2:$ZZ$3036, 2236, MATCH($B$1, resultados!$A$1:$ZZ$1, 0))</f>
        <v/>
      </c>
      <c r="B2242">
        <f>INDEX(resultados!$A$2:$ZZ$3036, 2236, MATCH($B$2, resultados!$A$1:$ZZ$1, 0))</f>
        <v/>
      </c>
      <c r="C2242">
        <f>INDEX(resultados!$A$2:$ZZ$3036, 2236, MATCH($B$3, resultados!$A$1:$ZZ$1, 0))</f>
        <v/>
      </c>
    </row>
    <row r="2243">
      <c r="A2243">
        <f>INDEX(resultados!$A$2:$ZZ$3036, 2237, MATCH($B$1, resultados!$A$1:$ZZ$1, 0))</f>
        <v/>
      </c>
      <c r="B2243">
        <f>INDEX(resultados!$A$2:$ZZ$3036, 2237, MATCH($B$2, resultados!$A$1:$ZZ$1, 0))</f>
        <v/>
      </c>
      <c r="C2243">
        <f>INDEX(resultados!$A$2:$ZZ$3036, 2237, MATCH($B$3, resultados!$A$1:$ZZ$1, 0))</f>
        <v/>
      </c>
    </row>
    <row r="2244">
      <c r="A2244">
        <f>INDEX(resultados!$A$2:$ZZ$3036, 2238, MATCH($B$1, resultados!$A$1:$ZZ$1, 0))</f>
        <v/>
      </c>
      <c r="B2244">
        <f>INDEX(resultados!$A$2:$ZZ$3036, 2238, MATCH($B$2, resultados!$A$1:$ZZ$1, 0))</f>
        <v/>
      </c>
      <c r="C2244">
        <f>INDEX(resultados!$A$2:$ZZ$3036, 2238, MATCH($B$3, resultados!$A$1:$ZZ$1, 0))</f>
        <v/>
      </c>
    </row>
    <row r="2245">
      <c r="A2245">
        <f>INDEX(resultados!$A$2:$ZZ$3036, 2239, MATCH($B$1, resultados!$A$1:$ZZ$1, 0))</f>
        <v/>
      </c>
      <c r="B2245">
        <f>INDEX(resultados!$A$2:$ZZ$3036, 2239, MATCH($B$2, resultados!$A$1:$ZZ$1, 0))</f>
        <v/>
      </c>
      <c r="C2245">
        <f>INDEX(resultados!$A$2:$ZZ$3036, 2239, MATCH($B$3, resultados!$A$1:$ZZ$1, 0))</f>
        <v/>
      </c>
    </row>
    <row r="2246">
      <c r="A2246">
        <f>INDEX(resultados!$A$2:$ZZ$3036, 2240, MATCH($B$1, resultados!$A$1:$ZZ$1, 0))</f>
        <v/>
      </c>
      <c r="B2246">
        <f>INDEX(resultados!$A$2:$ZZ$3036, 2240, MATCH($B$2, resultados!$A$1:$ZZ$1, 0))</f>
        <v/>
      </c>
      <c r="C2246">
        <f>INDEX(resultados!$A$2:$ZZ$3036, 2240, MATCH($B$3, resultados!$A$1:$ZZ$1, 0))</f>
        <v/>
      </c>
    </row>
    <row r="2247">
      <c r="A2247">
        <f>INDEX(resultados!$A$2:$ZZ$3036, 2241, MATCH($B$1, resultados!$A$1:$ZZ$1, 0))</f>
        <v/>
      </c>
      <c r="B2247">
        <f>INDEX(resultados!$A$2:$ZZ$3036, 2241, MATCH($B$2, resultados!$A$1:$ZZ$1, 0))</f>
        <v/>
      </c>
      <c r="C2247">
        <f>INDEX(resultados!$A$2:$ZZ$3036, 2241, MATCH($B$3, resultados!$A$1:$ZZ$1, 0))</f>
        <v/>
      </c>
    </row>
    <row r="2248">
      <c r="A2248">
        <f>INDEX(resultados!$A$2:$ZZ$3036, 2242, MATCH($B$1, resultados!$A$1:$ZZ$1, 0))</f>
        <v/>
      </c>
      <c r="B2248">
        <f>INDEX(resultados!$A$2:$ZZ$3036, 2242, MATCH($B$2, resultados!$A$1:$ZZ$1, 0))</f>
        <v/>
      </c>
      <c r="C2248">
        <f>INDEX(resultados!$A$2:$ZZ$3036, 2242, MATCH($B$3, resultados!$A$1:$ZZ$1, 0))</f>
        <v/>
      </c>
    </row>
    <row r="2249">
      <c r="A2249">
        <f>INDEX(resultados!$A$2:$ZZ$3036, 2243, MATCH($B$1, resultados!$A$1:$ZZ$1, 0))</f>
        <v/>
      </c>
      <c r="B2249">
        <f>INDEX(resultados!$A$2:$ZZ$3036, 2243, MATCH($B$2, resultados!$A$1:$ZZ$1, 0))</f>
        <v/>
      </c>
      <c r="C2249">
        <f>INDEX(resultados!$A$2:$ZZ$3036, 2243, MATCH($B$3, resultados!$A$1:$ZZ$1, 0))</f>
        <v/>
      </c>
    </row>
    <row r="2250">
      <c r="A2250">
        <f>INDEX(resultados!$A$2:$ZZ$3036, 2244, MATCH($B$1, resultados!$A$1:$ZZ$1, 0))</f>
        <v/>
      </c>
      <c r="B2250">
        <f>INDEX(resultados!$A$2:$ZZ$3036, 2244, MATCH($B$2, resultados!$A$1:$ZZ$1, 0))</f>
        <v/>
      </c>
      <c r="C2250">
        <f>INDEX(resultados!$A$2:$ZZ$3036, 2244, MATCH($B$3, resultados!$A$1:$ZZ$1, 0))</f>
        <v/>
      </c>
    </row>
    <row r="2251">
      <c r="A2251">
        <f>INDEX(resultados!$A$2:$ZZ$3036, 2245, MATCH($B$1, resultados!$A$1:$ZZ$1, 0))</f>
        <v/>
      </c>
      <c r="B2251">
        <f>INDEX(resultados!$A$2:$ZZ$3036, 2245, MATCH($B$2, resultados!$A$1:$ZZ$1, 0))</f>
        <v/>
      </c>
      <c r="C2251">
        <f>INDEX(resultados!$A$2:$ZZ$3036, 2245, MATCH($B$3, resultados!$A$1:$ZZ$1, 0))</f>
        <v/>
      </c>
    </row>
    <row r="2252">
      <c r="A2252">
        <f>INDEX(resultados!$A$2:$ZZ$3036, 2246, MATCH($B$1, resultados!$A$1:$ZZ$1, 0))</f>
        <v/>
      </c>
      <c r="B2252">
        <f>INDEX(resultados!$A$2:$ZZ$3036, 2246, MATCH($B$2, resultados!$A$1:$ZZ$1, 0))</f>
        <v/>
      </c>
      <c r="C2252">
        <f>INDEX(resultados!$A$2:$ZZ$3036, 2246, MATCH($B$3, resultados!$A$1:$ZZ$1, 0))</f>
        <v/>
      </c>
    </row>
    <row r="2253">
      <c r="A2253">
        <f>INDEX(resultados!$A$2:$ZZ$3036, 2247, MATCH($B$1, resultados!$A$1:$ZZ$1, 0))</f>
        <v/>
      </c>
      <c r="B2253">
        <f>INDEX(resultados!$A$2:$ZZ$3036, 2247, MATCH($B$2, resultados!$A$1:$ZZ$1, 0))</f>
        <v/>
      </c>
      <c r="C2253">
        <f>INDEX(resultados!$A$2:$ZZ$3036, 2247, MATCH($B$3, resultados!$A$1:$ZZ$1, 0))</f>
        <v/>
      </c>
    </row>
    <row r="2254">
      <c r="A2254">
        <f>INDEX(resultados!$A$2:$ZZ$3036, 2248, MATCH($B$1, resultados!$A$1:$ZZ$1, 0))</f>
        <v/>
      </c>
      <c r="B2254">
        <f>INDEX(resultados!$A$2:$ZZ$3036, 2248, MATCH($B$2, resultados!$A$1:$ZZ$1, 0))</f>
        <v/>
      </c>
      <c r="C2254">
        <f>INDEX(resultados!$A$2:$ZZ$3036, 2248, MATCH($B$3, resultados!$A$1:$ZZ$1, 0))</f>
        <v/>
      </c>
    </row>
    <row r="2255">
      <c r="A2255">
        <f>INDEX(resultados!$A$2:$ZZ$3036, 2249, MATCH($B$1, resultados!$A$1:$ZZ$1, 0))</f>
        <v/>
      </c>
      <c r="B2255">
        <f>INDEX(resultados!$A$2:$ZZ$3036, 2249, MATCH($B$2, resultados!$A$1:$ZZ$1, 0))</f>
        <v/>
      </c>
      <c r="C2255">
        <f>INDEX(resultados!$A$2:$ZZ$3036, 2249, MATCH($B$3, resultados!$A$1:$ZZ$1, 0))</f>
        <v/>
      </c>
    </row>
    <row r="2256">
      <c r="A2256">
        <f>INDEX(resultados!$A$2:$ZZ$3036, 2250, MATCH($B$1, resultados!$A$1:$ZZ$1, 0))</f>
        <v/>
      </c>
      <c r="B2256">
        <f>INDEX(resultados!$A$2:$ZZ$3036, 2250, MATCH($B$2, resultados!$A$1:$ZZ$1, 0))</f>
        <v/>
      </c>
      <c r="C2256">
        <f>INDEX(resultados!$A$2:$ZZ$3036, 2250, MATCH($B$3, resultados!$A$1:$ZZ$1, 0))</f>
        <v/>
      </c>
    </row>
    <row r="2257">
      <c r="A2257">
        <f>INDEX(resultados!$A$2:$ZZ$3036, 2251, MATCH($B$1, resultados!$A$1:$ZZ$1, 0))</f>
        <v/>
      </c>
      <c r="B2257">
        <f>INDEX(resultados!$A$2:$ZZ$3036, 2251, MATCH($B$2, resultados!$A$1:$ZZ$1, 0))</f>
        <v/>
      </c>
      <c r="C2257">
        <f>INDEX(resultados!$A$2:$ZZ$3036, 2251, MATCH($B$3, resultados!$A$1:$ZZ$1, 0))</f>
        <v/>
      </c>
    </row>
    <row r="2258">
      <c r="A2258">
        <f>INDEX(resultados!$A$2:$ZZ$3036, 2252, MATCH($B$1, resultados!$A$1:$ZZ$1, 0))</f>
        <v/>
      </c>
      <c r="B2258">
        <f>INDEX(resultados!$A$2:$ZZ$3036, 2252, MATCH($B$2, resultados!$A$1:$ZZ$1, 0))</f>
        <v/>
      </c>
      <c r="C2258">
        <f>INDEX(resultados!$A$2:$ZZ$3036, 2252, MATCH($B$3, resultados!$A$1:$ZZ$1, 0))</f>
        <v/>
      </c>
    </row>
    <row r="2259">
      <c r="A2259">
        <f>INDEX(resultados!$A$2:$ZZ$3036, 2253, MATCH($B$1, resultados!$A$1:$ZZ$1, 0))</f>
        <v/>
      </c>
      <c r="B2259">
        <f>INDEX(resultados!$A$2:$ZZ$3036, 2253, MATCH($B$2, resultados!$A$1:$ZZ$1, 0))</f>
        <v/>
      </c>
      <c r="C2259">
        <f>INDEX(resultados!$A$2:$ZZ$3036, 2253, MATCH($B$3, resultados!$A$1:$ZZ$1, 0))</f>
        <v/>
      </c>
    </row>
    <row r="2260">
      <c r="A2260">
        <f>INDEX(resultados!$A$2:$ZZ$3036, 2254, MATCH($B$1, resultados!$A$1:$ZZ$1, 0))</f>
        <v/>
      </c>
      <c r="B2260">
        <f>INDEX(resultados!$A$2:$ZZ$3036, 2254, MATCH($B$2, resultados!$A$1:$ZZ$1, 0))</f>
        <v/>
      </c>
      <c r="C2260">
        <f>INDEX(resultados!$A$2:$ZZ$3036, 2254, MATCH($B$3, resultados!$A$1:$ZZ$1, 0))</f>
        <v/>
      </c>
    </row>
    <row r="2261">
      <c r="A2261">
        <f>INDEX(resultados!$A$2:$ZZ$3036, 2255, MATCH($B$1, resultados!$A$1:$ZZ$1, 0))</f>
        <v/>
      </c>
      <c r="B2261">
        <f>INDEX(resultados!$A$2:$ZZ$3036, 2255, MATCH($B$2, resultados!$A$1:$ZZ$1, 0))</f>
        <v/>
      </c>
      <c r="C2261">
        <f>INDEX(resultados!$A$2:$ZZ$3036, 2255, MATCH($B$3, resultados!$A$1:$ZZ$1, 0))</f>
        <v/>
      </c>
    </row>
    <row r="2262">
      <c r="A2262">
        <f>INDEX(resultados!$A$2:$ZZ$3036, 2256, MATCH($B$1, resultados!$A$1:$ZZ$1, 0))</f>
        <v/>
      </c>
      <c r="B2262">
        <f>INDEX(resultados!$A$2:$ZZ$3036, 2256, MATCH($B$2, resultados!$A$1:$ZZ$1, 0))</f>
        <v/>
      </c>
      <c r="C2262">
        <f>INDEX(resultados!$A$2:$ZZ$3036, 2256, MATCH($B$3, resultados!$A$1:$ZZ$1, 0))</f>
        <v/>
      </c>
    </row>
    <row r="2263">
      <c r="A2263">
        <f>INDEX(resultados!$A$2:$ZZ$3036, 2257, MATCH($B$1, resultados!$A$1:$ZZ$1, 0))</f>
        <v/>
      </c>
      <c r="B2263">
        <f>INDEX(resultados!$A$2:$ZZ$3036, 2257, MATCH($B$2, resultados!$A$1:$ZZ$1, 0))</f>
        <v/>
      </c>
      <c r="C2263">
        <f>INDEX(resultados!$A$2:$ZZ$3036, 2257, MATCH($B$3, resultados!$A$1:$ZZ$1, 0))</f>
        <v/>
      </c>
    </row>
    <row r="2264">
      <c r="A2264">
        <f>INDEX(resultados!$A$2:$ZZ$3036, 2258, MATCH($B$1, resultados!$A$1:$ZZ$1, 0))</f>
        <v/>
      </c>
      <c r="B2264">
        <f>INDEX(resultados!$A$2:$ZZ$3036, 2258, MATCH($B$2, resultados!$A$1:$ZZ$1, 0))</f>
        <v/>
      </c>
      <c r="C2264">
        <f>INDEX(resultados!$A$2:$ZZ$3036, 2258, MATCH($B$3, resultados!$A$1:$ZZ$1, 0))</f>
        <v/>
      </c>
    </row>
    <row r="2265">
      <c r="A2265">
        <f>INDEX(resultados!$A$2:$ZZ$3036, 2259, MATCH($B$1, resultados!$A$1:$ZZ$1, 0))</f>
        <v/>
      </c>
      <c r="B2265">
        <f>INDEX(resultados!$A$2:$ZZ$3036, 2259, MATCH($B$2, resultados!$A$1:$ZZ$1, 0))</f>
        <v/>
      </c>
      <c r="C2265">
        <f>INDEX(resultados!$A$2:$ZZ$3036, 2259, MATCH($B$3, resultados!$A$1:$ZZ$1, 0))</f>
        <v/>
      </c>
    </row>
    <row r="2266">
      <c r="A2266">
        <f>INDEX(resultados!$A$2:$ZZ$3036, 2260, MATCH($B$1, resultados!$A$1:$ZZ$1, 0))</f>
        <v/>
      </c>
      <c r="B2266">
        <f>INDEX(resultados!$A$2:$ZZ$3036, 2260, MATCH($B$2, resultados!$A$1:$ZZ$1, 0))</f>
        <v/>
      </c>
      <c r="C2266">
        <f>INDEX(resultados!$A$2:$ZZ$3036, 2260, MATCH($B$3, resultados!$A$1:$ZZ$1, 0))</f>
        <v/>
      </c>
    </row>
    <row r="2267">
      <c r="A2267">
        <f>INDEX(resultados!$A$2:$ZZ$3036, 2261, MATCH($B$1, resultados!$A$1:$ZZ$1, 0))</f>
        <v/>
      </c>
      <c r="B2267">
        <f>INDEX(resultados!$A$2:$ZZ$3036, 2261, MATCH($B$2, resultados!$A$1:$ZZ$1, 0))</f>
        <v/>
      </c>
      <c r="C2267">
        <f>INDEX(resultados!$A$2:$ZZ$3036, 2261, MATCH($B$3, resultados!$A$1:$ZZ$1, 0))</f>
        <v/>
      </c>
    </row>
    <row r="2268">
      <c r="A2268">
        <f>INDEX(resultados!$A$2:$ZZ$3036, 2262, MATCH($B$1, resultados!$A$1:$ZZ$1, 0))</f>
        <v/>
      </c>
      <c r="B2268">
        <f>INDEX(resultados!$A$2:$ZZ$3036, 2262, MATCH($B$2, resultados!$A$1:$ZZ$1, 0))</f>
        <v/>
      </c>
      <c r="C2268">
        <f>INDEX(resultados!$A$2:$ZZ$3036, 2262, MATCH($B$3, resultados!$A$1:$ZZ$1, 0))</f>
        <v/>
      </c>
    </row>
    <row r="2269">
      <c r="A2269">
        <f>INDEX(resultados!$A$2:$ZZ$3036, 2263, MATCH($B$1, resultados!$A$1:$ZZ$1, 0))</f>
        <v/>
      </c>
      <c r="B2269">
        <f>INDEX(resultados!$A$2:$ZZ$3036, 2263, MATCH($B$2, resultados!$A$1:$ZZ$1, 0))</f>
        <v/>
      </c>
      <c r="C2269">
        <f>INDEX(resultados!$A$2:$ZZ$3036, 2263, MATCH($B$3, resultados!$A$1:$ZZ$1, 0))</f>
        <v/>
      </c>
    </row>
    <row r="2270">
      <c r="A2270">
        <f>INDEX(resultados!$A$2:$ZZ$3036, 2264, MATCH($B$1, resultados!$A$1:$ZZ$1, 0))</f>
        <v/>
      </c>
      <c r="B2270">
        <f>INDEX(resultados!$A$2:$ZZ$3036, 2264, MATCH($B$2, resultados!$A$1:$ZZ$1, 0))</f>
        <v/>
      </c>
      <c r="C2270">
        <f>INDEX(resultados!$A$2:$ZZ$3036, 2264, MATCH($B$3, resultados!$A$1:$ZZ$1, 0))</f>
        <v/>
      </c>
    </row>
    <row r="2271">
      <c r="A2271">
        <f>INDEX(resultados!$A$2:$ZZ$3036, 2265, MATCH($B$1, resultados!$A$1:$ZZ$1, 0))</f>
        <v/>
      </c>
      <c r="B2271">
        <f>INDEX(resultados!$A$2:$ZZ$3036, 2265, MATCH($B$2, resultados!$A$1:$ZZ$1, 0))</f>
        <v/>
      </c>
      <c r="C2271">
        <f>INDEX(resultados!$A$2:$ZZ$3036, 2265, MATCH($B$3, resultados!$A$1:$ZZ$1, 0))</f>
        <v/>
      </c>
    </row>
    <row r="2272">
      <c r="A2272">
        <f>INDEX(resultados!$A$2:$ZZ$3036, 2266, MATCH($B$1, resultados!$A$1:$ZZ$1, 0))</f>
        <v/>
      </c>
      <c r="B2272">
        <f>INDEX(resultados!$A$2:$ZZ$3036, 2266, MATCH($B$2, resultados!$A$1:$ZZ$1, 0))</f>
        <v/>
      </c>
      <c r="C2272">
        <f>INDEX(resultados!$A$2:$ZZ$3036, 2266, MATCH($B$3, resultados!$A$1:$ZZ$1, 0))</f>
        <v/>
      </c>
    </row>
    <row r="2273">
      <c r="A2273">
        <f>INDEX(resultados!$A$2:$ZZ$3036, 2267, MATCH($B$1, resultados!$A$1:$ZZ$1, 0))</f>
        <v/>
      </c>
      <c r="B2273">
        <f>INDEX(resultados!$A$2:$ZZ$3036, 2267, MATCH($B$2, resultados!$A$1:$ZZ$1, 0))</f>
        <v/>
      </c>
      <c r="C2273">
        <f>INDEX(resultados!$A$2:$ZZ$3036, 2267, MATCH($B$3, resultados!$A$1:$ZZ$1, 0))</f>
        <v/>
      </c>
    </row>
    <row r="2274">
      <c r="A2274">
        <f>INDEX(resultados!$A$2:$ZZ$3036, 2268, MATCH($B$1, resultados!$A$1:$ZZ$1, 0))</f>
        <v/>
      </c>
      <c r="B2274">
        <f>INDEX(resultados!$A$2:$ZZ$3036, 2268, MATCH($B$2, resultados!$A$1:$ZZ$1, 0))</f>
        <v/>
      </c>
      <c r="C2274">
        <f>INDEX(resultados!$A$2:$ZZ$3036, 2268, MATCH($B$3, resultados!$A$1:$ZZ$1, 0))</f>
        <v/>
      </c>
    </row>
    <row r="2275">
      <c r="A2275">
        <f>INDEX(resultados!$A$2:$ZZ$3036, 2269, MATCH($B$1, resultados!$A$1:$ZZ$1, 0))</f>
        <v/>
      </c>
      <c r="B2275">
        <f>INDEX(resultados!$A$2:$ZZ$3036, 2269, MATCH($B$2, resultados!$A$1:$ZZ$1, 0))</f>
        <v/>
      </c>
      <c r="C2275">
        <f>INDEX(resultados!$A$2:$ZZ$3036, 2269, MATCH($B$3, resultados!$A$1:$ZZ$1, 0))</f>
        <v/>
      </c>
    </row>
    <row r="2276">
      <c r="A2276">
        <f>INDEX(resultados!$A$2:$ZZ$3036, 2270, MATCH($B$1, resultados!$A$1:$ZZ$1, 0))</f>
        <v/>
      </c>
      <c r="B2276">
        <f>INDEX(resultados!$A$2:$ZZ$3036, 2270, MATCH($B$2, resultados!$A$1:$ZZ$1, 0))</f>
        <v/>
      </c>
      <c r="C2276">
        <f>INDEX(resultados!$A$2:$ZZ$3036, 2270, MATCH($B$3, resultados!$A$1:$ZZ$1, 0))</f>
        <v/>
      </c>
    </row>
    <row r="2277">
      <c r="A2277">
        <f>INDEX(resultados!$A$2:$ZZ$3036, 2271, MATCH($B$1, resultados!$A$1:$ZZ$1, 0))</f>
        <v/>
      </c>
      <c r="B2277">
        <f>INDEX(resultados!$A$2:$ZZ$3036, 2271, MATCH($B$2, resultados!$A$1:$ZZ$1, 0))</f>
        <v/>
      </c>
      <c r="C2277">
        <f>INDEX(resultados!$A$2:$ZZ$3036, 2271, MATCH($B$3, resultados!$A$1:$ZZ$1, 0))</f>
        <v/>
      </c>
    </row>
    <row r="2278">
      <c r="A2278">
        <f>INDEX(resultados!$A$2:$ZZ$3036, 2272, MATCH($B$1, resultados!$A$1:$ZZ$1, 0))</f>
        <v/>
      </c>
      <c r="B2278">
        <f>INDEX(resultados!$A$2:$ZZ$3036, 2272, MATCH($B$2, resultados!$A$1:$ZZ$1, 0))</f>
        <v/>
      </c>
      <c r="C2278">
        <f>INDEX(resultados!$A$2:$ZZ$3036, 2272, MATCH($B$3, resultados!$A$1:$ZZ$1, 0))</f>
        <v/>
      </c>
    </row>
    <row r="2279">
      <c r="A2279">
        <f>INDEX(resultados!$A$2:$ZZ$3036, 2273, MATCH($B$1, resultados!$A$1:$ZZ$1, 0))</f>
        <v/>
      </c>
      <c r="B2279">
        <f>INDEX(resultados!$A$2:$ZZ$3036, 2273, MATCH($B$2, resultados!$A$1:$ZZ$1, 0))</f>
        <v/>
      </c>
      <c r="C2279">
        <f>INDEX(resultados!$A$2:$ZZ$3036, 2273, MATCH($B$3, resultados!$A$1:$ZZ$1, 0))</f>
        <v/>
      </c>
    </row>
    <row r="2280">
      <c r="A2280">
        <f>INDEX(resultados!$A$2:$ZZ$3036, 2274, MATCH($B$1, resultados!$A$1:$ZZ$1, 0))</f>
        <v/>
      </c>
      <c r="B2280">
        <f>INDEX(resultados!$A$2:$ZZ$3036, 2274, MATCH($B$2, resultados!$A$1:$ZZ$1, 0))</f>
        <v/>
      </c>
      <c r="C2280">
        <f>INDEX(resultados!$A$2:$ZZ$3036, 2274, MATCH($B$3, resultados!$A$1:$ZZ$1, 0))</f>
        <v/>
      </c>
    </row>
    <row r="2281">
      <c r="A2281">
        <f>INDEX(resultados!$A$2:$ZZ$3036, 2275, MATCH($B$1, resultados!$A$1:$ZZ$1, 0))</f>
        <v/>
      </c>
      <c r="B2281">
        <f>INDEX(resultados!$A$2:$ZZ$3036, 2275, MATCH($B$2, resultados!$A$1:$ZZ$1, 0))</f>
        <v/>
      </c>
      <c r="C2281">
        <f>INDEX(resultados!$A$2:$ZZ$3036, 2275, MATCH($B$3, resultados!$A$1:$ZZ$1, 0))</f>
        <v/>
      </c>
    </row>
    <row r="2282">
      <c r="A2282">
        <f>INDEX(resultados!$A$2:$ZZ$3036, 2276, MATCH($B$1, resultados!$A$1:$ZZ$1, 0))</f>
        <v/>
      </c>
      <c r="B2282">
        <f>INDEX(resultados!$A$2:$ZZ$3036, 2276, MATCH($B$2, resultados!$A$1:$ZZ$1, 0))</f>
        <v/>
      </c>
      <c r="C2282">
        <f>INDEX(resultados!$A$2:$ZZ$3036, 2276, MATCH($B$3, resultados!$A$1:$ZZ$1, 0))</f>
        <v/>
      </c>
    </row>
    <row r="2283">
      <c r="A2283">
        <f>INDEX(resultados!$A$2:$ZZ$3036, 2277, MATCH($B$1, resultados!$A$1:$ZZ$1, 0))</f>
        <v/>
      </c>
      <c r="B2283">
        <f>INDEX(resultados!$A$2:$ZZ$3036, 2277, MATCH($B$2, resultados!$A$1:$ZZ$1, 0))</f>
        <v/>
      </c>
      <c r="C2283">
        <f>INDEX(resultados!$A$2:$ZZ$3036, 2277, MATCH($B$3, resultados!$A$1:$ZZ$1, 0))</f>
        <v/>
      </c>
    </row>
    <row r="2284">
      <c r="A2284">
        <f>INDEX(resultados!$A$2:$ZZ$3036, 2278, MATCH($B$1, resultados!$A$1:$ZZ$1, 0))</f>
        <v/>
      </c>
      <c r="B2284">
        <f>INDEX(resultados!$A$2:$ZZ$3036, 2278, MATCH($B$2, resultados!$A$1:$ZZ$1, 0))</f>
        <v/>
      </c>
      <c r="C2284">
        <f>INDEX(resultados!$A$2:$ZZ$3036, 2278, MATCH($B$3, resultados!$A$1:$ZZ$1, 0))</f>
        <v/>
      </c>
    </row>
    <row r="2285">
      <c r="A2285">
        <f>INDEX(resultados!$A$2:$ZZ$3036, 2279, MATCH($B$1, resultados!$A$1:$ZZ$1, 0))</f>
        <v/>
      </c>
      <c r="B2285">
        <f>INDEX(resultados!$A$2:$ZZ$3036, 2279, MATCH($B$2, resultados!$A$1:$ZZ$1, 0))</f>
        <v/>
      </c>
      <c r="C2285">
        <f>INDEX(resultados!$A$2:$ZZ$3036, 2279, MATCH($B$3, resultados!$A$1:$ZZ$1, 0))</f>
        <v/>
      </c>
    </row>
    <row r="2286">
      <c r="A2286">
        <f>INDEX(resultados!$A$2:$ZZ$3036, 2280, MATCH($B$1, resultados!$A$1:$ZZ$1, 0))</f>
        <v/>
      </c>
      <c r="B2286">
        <f>INDEX(resultados!$A$2:$ZZ$3036, 2280, MATCH($B$2, resultados!$A$1:$ZZ$1, 0))</f>
        <v/>
      </c>
      <c r="C2286">
        <f>INDEX(resultados!$A$2:$ZZ$3036, 2280, MATCH($B$3, resultados!$A$1:$ZZ$1, 0))</f>
        <v/>
      </c>
    </row>
    <row r="2287">
      <c r="A2287">
        <f>INDEX(resultados!$A$2:$ZZ$3036, 2281, MATCH($B$1, resultados!$A$1:$ZZ$1, 0))</f>
        <v/>
      </c>
      <c r="B2287">
        <f>INDEX(resultados!$A$2:$ZZ$3036, 2281, MATCH($B$2, resultados!$A$1:$ZZ$1, 0))</f>
        <v/>
      </c>
      <c r="C2287">
        <f>INDEX(resultados!$A$2:$ZZ$3036, 2281, MATCH($B$3, resultados!$A$1:$ZZ$1, 0))</f>
        <v/>
      </c>
    </row>
    <row r="2288">
      <c r="A2288">
        <f>INDEX(resultados!$A$2:$ZZ$3036, 2282, MATCH($B$1, resultados!$A$1:$ZZ$1, 0))</f>
        <v/>
      </c>
      <c r="B2288">
        <f>INDEX(resultados!$A$2:$ZZ$3036, 2282, MATCH($B$2, resultados!$A$1:$ZZ$1, 0))</f>
        <v/>
      </c>
      <c r="C2288">
        <f>INDEX(resultados!$A$2:$ZZ$3036, 2282, MATCH($B$3, resultados!$A$1:$ZZ$1, 0))</f>
        <v/>
      </c>
    </row>
    <row r="2289">
      <c r="A2289">
        <f>INDEX(resultados!$A$2:$ZZ$3036, 2283, MATCH($B$1, resultados!$A$1:$ZZ$1, 0))</f>
        <v/>
      </c>
      <c r="B2289">
        <f>INDEX(resultados!$A$2:$ZZ$3036, 2283, MATCH($B$2, resultados!$A$1:$ZZ$1, 0))</f>
        <v/>
      </c>
      <c r="C2289">
        <f>INDEX(resultados!$A$2:$ZZ$3036, 2283, MATCH($B$3, resultados!$A$1:$ZZ$1, 0))</f>
        <v/>
      </c>
    </row>
    <row r="2290">
      <c r="A2290">
        <f>INDEX(resultados!$A$2:$ZZ$3036, 2284, MATCH($B$1, resultados!$A$1:$ZZ$1, 0))</f>
        <v/>
      </c>
      <c r="B2290">
        <f>INDEX(resultados!$A$2:$ZZ$3036, 2284, MATCH($B$2, resultados!$A$1:$ZZ$1, 0))</f>
        <v/>
      </c>
      <c r="C2290">
        <f>INDEX(resultados!$A$2:$ZZ$3036, 2284, MATCH($B$3, resultados!$A$1:$ZZ$1, 0))</f>
        <v/>
      </c>
    </row>
    <row r="2291">
      <c r="A2291">
        <f>INDEX(resultados!$A$2:$ZZ$3036, 2285, MATCH($B$1, resultados!$A$1:$ZZ$1, 0))</f>
        <v/>
      </c>
      <c r="B2291">
        <f>INDEX(resultados!$A$2:$ZZ$3036, 2285, MATCH($B$2, resultados!$A$1:$ZZ$1, 0))</f>
        <v/>
      </c>
      <c r="C2291">
        <f>INDEX(resultados!$A$2:$ZZ$3036, 2285, MATCH($B$3, resultados!$A$1:$ZZ$1, 0))</f>
        <v/>
      </c>
    </row>
    <row r="2292">
      <c r="A2292">
        <f>INDEX(resultados!$A$2:$ZZ$3036, 2286, MATCH($B$1, resultados!$A$1:$ZZ$1, 0))</f>
        <v/>
      </c>
      <c r="B2292">
        <f>INDEX(resultados!$A$2:$ZZ$3036, 2286, MATCH($B$2, resultados!$A$1:$ZZ$1, 0))</f>
        <v/>
      </c>
      <c r="C2292">
        <f>INDEX(resultados!$A$2:$ZZ$3036, 2286, MATCH($B$3, resultados!$A$1:$ZZ$1, 0))</f>
        <v/>
      </c>
    </row>
    <row r="2293">
      <c r="A2293">
        <f>INDEX(resultados!$A$2:$ZZ$3036, 2287, MATCH($B$1, resultados!$A$1:$ZZ$1, 0))</f>
        <v/>
      </c>
      <c r="B2293">
        <f>INDEX(resultados!$A$2:$ZZ$3036, 2287, MATCH($B$2, resultados!$A$1:$ZZ$1, 0))</f>
        <v/>
      </c>
      <c r="C2293">
        <f>INDEX(resultados!$A$2:$ZZ$3036, 2287, MATCH($B$3, resultados!$A$1:$ZZ$1, 0))</f>
        <v/>
      </c>
    </row>
    <row r="2294">
      <c r="A2294">
        <f>INDEX(resultados!$A$2:$ZZ$3036, 2288, MATCH($B$1, resultados!$A$1:$ZZ$1, 0))</f>
        <v/>
      </c>
      <c r="B2294">
        <f>INDEX(resultados!$A$2:$ZZ$3036, 2288, MATCH($B$2, resultados!$A$1:$ZZ$1, 0))</f>
        <v/>
      </c>
      <c r="C2294">
        <f>INDEX(resultados!$A$2:$ZZ$3036, 2288, MATCH($B$3, resultados!$A$1:$ZZ$1, 0))</f>
        <v/>
      </c>
    </row>
    <row r="2295">
      <c r="A2295">
        <f>INDEX(resultados!$A$2:$ZZ$3036, 2289, MATCH($B$1, resultados!$A$1:$ZZ$1, 0))</f>
        <v/>
      </c>
      <c r="B2295">
        <f>INDEX(resultados!$A$2:$ZZ$3036, 2289, MATCH($B$2, resultados!$A$1:$ZZ$1, 0))</f>
        <v/>
      </c>
      <c r="C2295">
        <f>INDEX(resultados!$A$2:$ZZ$3036, 2289, MATCH($B$3, resultados!$A$1:$ZZ$1, 0))</f>
        <v/>
      </c>
    </row>
    <row r="2296">
      <c r="A2296">
        <f>INDEX(resultados!$A$2:$ZZ$3036, 2290, MATCH($B$1, resultados!$A$1:$ZZ$1, 0))</f>
        <v/>
      </c>
      <c r="B2296">
        <f>INDEX(resultados!$A$2:$ZZ$3036, 2290, MATCH($B$2, resultados!$A$1:$ZZ$1, 0))</f>
        <v/>
      </c>
      <c r="C2296">
        <f>INDEX(resultados!$A$2:$ZZ$3036, 2290, MATCH($B$3, resultados!$A$1:$ZZ$1, 0))</f>
        <v/>
      </c>
    </row>
    <row r="2297">
      <c r="A2297">
        <f>INDEX(resultados!$A$2:$ZZ$3036, 2291, MATCH($B$1, resultados!$A$1:$ZZ$1, 0))</f>
        <v/>
      </c>
      <c r="B2297">
        <f>INDEX(resultados!$A$2:$ZZ$3036, 2291, MATCH($B$2, resultados!$A$1:$ZZ$1, 0))</f>
        <v/>
      </c>
      <c r="C2297">
        <f>INDEX(resultados!$A$2:$ZZ$3036, 2291, MATCH($B$3, resultados!$A$1:$ZZ$1, 0))</f>
        <v/>
      </c>
    </row>
    <row r="2298">
      <c r="A2298">
        <f>INDEX(resultados!$A$2:$ZZ$3036, 2292, MATCH($B$1, resultados!$A$1:$ZZ$1, 0))</f>
        <v/>
      </c>
      <c r="B2298">
        <f>INDEX(resultados!$A$2:$ZZ$3036, 2292, MATCH($B$2, resultados!$A$1:$ZZ$1, 0))</f>
        <v/>
      </c>
      <c r="C2298">
        <f>INDEX(resultados!$A$2:$ZZ$3036, 2292, MATCH($B$3, resultados!$A$1:$ZZ$1, 0))</f>
        <v/>
      </c>
    </row>
    <row r="2299">
      <c r="A2299">
        <f>INDEX(resultados!$A$2:$ZZ$3036, 2293, MATCH($B$1, resultados!$A$1:$ZZ$1, 0))</f>
        <v/>
      </c>
      <c r="B2299">
        <f>INDEX(resultados!$A$2:$ZZ$3036, 2293, MATCH($B$2, resultados!$A$1:$ZZ$1, 0))</f>
        <v/>
      </c>
      <c r="C2299">
        <f>INDEX(resultados!$A$2:$ZZ$3036, 2293, MATCH($B$3, resultados!$A$1:$ZZ$1, 0))</f>
        <v/>
      </c>
    </row>
    <row r="2300">
      <c r="A2300">
        <f>INDEX(resultados!$A$2:$ZZ$3036, 2294, MATCH($B$1, resultados!$A$1:$ZZ$1, 0))</f>
        <v/>
      </c>
      <c r="B2300">
        <f>INDEX(resultados!$A$2:$ZZ$3036, 2294, MATCH($B$2, resultados!$A$1:$ZZ$1, 0))</f>
        <v/>
      </c>
      <c r="C2300">
        <f>INDEX(resultados!$A$2:$ZZ$3036, 2294, MATCH($B$3, resultados!$A$1:$ZZ$1, 0))</f>
        <v/>
      </c>
    </row>
    <row r="2301">
      <c r="A2301">
        <f>INDEX(resultados!$A$2:$ZZ$3036, 2295, MATCH($B$1, resultados!$A$1:$ZZ$1, 0))</f>
        <v/>
      </c>
      <c r="B2301">
        <f>INDEX(resultados!$A$2:$ZZ$3036, 2295, MATCH($B$2, resultados!$A$1:$ZZ$1, 0))</f>
        <v/>
      </c>
      <c r="C2301">
        <f>INDEX(resultados!$A$2:$ZZ$3036, 2295, MATCH($B$3, resultados!$A$1:$ZZ$1, 0))</f>
        <v/>
      </c>
    </row>
    <row r="2302">
      <c r="A2302">
        <f>INDEX(resultados!$A$2:$ZZ$3036, 2296, MATCH($B$1, resultados!$A$1:$ZZ$1, 0))</f>
        <v/>
      </c>
      <c r="B2302">
        <f>INDEX(resultados!$A$2:$ZZ$3036, 2296, MATCH($B$2, resultados!$A$1:$ZZ$1, 0))</f>
        <v/>
      </c>
      <c r="C2302">
        <f>INDEX(resultados!$A$2:$ZZ$3036, 2296, MATCH($B$3, resultados!$A$1:$ZZ$1, 0))</f>
        <v/>
      </c>
    </row>
    <row r="2303">
      <c r="A2303">
        <f>INDEX(resultados!$A$2:$ZZ$3036, 2297, MATCH($B$1, resultados!$A$1:$ZZ$1, 0))</f>
        <v/>
      </c>
      <c r="B2303">
        <f>INDEX(resultados!$A$2:$ZZ$3036, 2297, MATCH($B$2, resultados!$A$1:$ZZ$1, 0))</f>
        <v/>
      </c>
      <c r="C2303">
        <f>INDEX(resultados!$A$2:$ZZ$3036, 2297, MATCH($B$3, resultados!$A$1:$ZZ$1, 0))</f>
        <v/>
      </c>
    </row>
    <row r="2304">
      <c r="A2304">
        <f>INDEX(resultados!$A$2:$ZZ$3036, 2298, MATCH($B$1, resultados!$A$1:$ZZ$1, 0))</f>
        <v/>
      </c>
      <c r="B2304">
        <f>INDEX(resultados!$A$2:$ZZ$3036, 2298, MATCH($B$2, resultados!$A$1:$ZZ$1, 0))</f>
        <v/>
      </c>
      <c r="C2304">
        <f>INDEX(resultados!$A$2:$ZZ$3036, 2298, MATCH($B$3, resultados!$A$1:$ZZ$1, 0))</f>
        <v/>
      </c>
    </row>
    <row r="2305">
      <c r="A2305">
        <f>INDEX(resultados!$A$2:$ZZ$3036, 2299, MATCH($B$1, resultados!$A$1:$ZZ$1, 0))</f>
        <v/>
      </c>
      <c r="B2305">
        <f>INDEX(resultados!$A$2:$ZZ$3036, 2299, MATCH($B$2, resultados!$A$1:$ZZ$1, 0))</f>
        <v/>
      </c>
      <c r="C2305">
        <f>INDEX(resultados!$A$2:$ZZ$3036, 2299, MATCH($B$3, resultados!$A$1:$ZZ$1, 0))</f>
        <v/>
      </c>
    </row>
    <row r="2306">
      <c r="A2306">
        <f>INDEX(resultados!$A$2:$ZZ$3036, 2300, MATCH($B$1, resultados!$A$1:$ZZ$1, 0))</f>
        <v/>
      </c>
      <c r="B2306">
        <f>INDEX(resultados!$A$2:$ZZ$3036, 2300, MATCH($B$2, resultados!$A$1:$ZZ$1, 0))</f>
        <v/>
      </c>
      <c r="C2306">
        <f>INDEX(resultados!$A$2:$ZZ$3036, 2300, MATCH($B$3, resultados!$A$1:$ZZ$1, 0))</f>
        <v/>
      </c>
    </row>
    <row r="2307">
      <c r="A2307">
        <f>INDEX(resultados!$A$2:$ZZ$3036, 2301, MATCH($B$1, resultados!$A$1:$ZZ$1, 0))</f>
        <v/>
      </c>
      <c r="B2307">
        <f>INDEX(resultados!$A$2:$ZZ$3036, 2301, MATCH($B$2, resultados!$A$1:$ZZ$1, 0))</f>
        <v/>
      </c>
      <c r="C2307">
        <f>INDEX(resultados!$A$2:$ZZ$3036, 2301, MATCH($B$3, resultados!$A$1:$ZZ$1, 0))</f>
        <v/>
      </c>
    </row>
    <row r="2308">
      <c r="A2308">
        <f>INDEX(resultados!$A$2:$ZZ$3036, 2302, MATCH($B$1, resultados!$A$1:$ZZ$1, 0))</f>
        <v/>
      </c>
      <c r="B2308">
        <f>INDEX(resultados!$A$2:$ZZ$3036, 2302, MATCH($B$2, resultados!$A$1:$ZZ$1, 0))</f>
        <v/>
      </c>
      <c r="C2308">
        <f>INDEX(resultados!$A$2:$ZZ$3036, 2302, MATCH($B$3, resultados!$A$1:$ZZ$1, 0))</f>
        <v/>
      </c>
    </row>
    <row r="2309">
      <c r="A2309">
        <f>INDEX(resultados!$A$2:$ZZ$3036, 2303, MATCH($B$1, resultados!$A$1:$ZZ$1, 0))</f>
        <v/>
      </c>
      <c r="B2309">
        <f>INDEX(resultados!$A$2:$ZZ$3036, 2303, MATCH($B$2, resultados!$A$1:$ZZ$1, 0))</f>
        <v/>
      </c>
      <c r="C2309">
        <f>INDEX(resultados!$A$2:$ZZ$3036, 2303, MATCH($B$3, resultados!$A$1:$ZZ$1, 0))</f>
        <v/>
      </c>
    </row>
    <row r="2310">
      <c r="A2310">
        <f>INDEX(resultados!$A$2:$ZZ$3036, 2304, MATCH($B$1, resultados!$A$1:$ZZ$1, 0))</f>
        <v/>
      </c>
      <c r="B2310">
        <f>INDEX(resultados!$A$2:$ZZ$3036, 2304, MATCH($B$2, resultados!$A$1:$ZZ$1, 0))</f>
        <v/>
      </c>
      <c r="C2310">
        <f>INDEX(resultados!$A$2:$ZZ$3036, 2304, MATCH($B$3, resultados!$A$1:$ZZ$1, 0))</f>
        <v/>
      </c>
    </row>
    <row r="2311">
      <c r="A2311">
        <f>INDEX(resultados!$A$2:$ZZ$3036, 2305, MATCH($B$1, resultados!$A$1:$ZZ$1, 0))</f>
        <v/>
      </c>
      <c r="B2311">
        <f>INDEX(resultados!$A$2:$ZZ$3036, 2305, MATCH($B$2, resultados!$A$1:$ZZ$1, 0))</f>
        <v/>
      </c>
      <c r="C2311">
        <f>INDEX(resultados!$A$2:$ZZ$3036, 2305, MATCH($B$3, resultados!$A$1:$ZZ$1, 0))</f>
        <v/>
      </c>
    </row>
    <row r="2312">
      <c r="A2312">
        <f>INDEX(resultados!$A$2:$ZZ$3036, 2306, MATCH($B$1, resultados!$A$1:$ZZ$1, 0))</f>
        <v/>
      </c>
      <c r="B2312">
        <f>INDEX(resultados!$A$2:$ZZ$3036, 2306, MATCH($B$2, resultados!$A$1:$ZZ$1, 0))</f>
        <v/>
      </c>
      <c r="C2312">
        <f>INDEX(resultados!$A$2:$ZZ$3036, 2306, MATCH($B$3, resultados!$A$1:$ZZ$1, 0))</f>
        <v/>
      </c>
    </row>
    <row r="2313">
      <c r="A2313">
        <f>INDEX(resultados!$A$2:$ZZ$3036, 2307, MATCH($B$1, resultados!$A$1:$ZZ$1, 0))</f>
        <v/>
      </c>
      <c r="B2313">
        <f>INDEX(resultados!$A$2:$ZZ$3036, 2307, MATCH($B$2, resultados!$A$1:$ZZ$1, 0))</f>
        <v/>
      </c>
      <c r="C2313">
        <f>INDEX(resultados!$A$2:$ZZ$3036, 2307, MATCH($B$3, resultados!$A$1:$ZZ$1, 0))</f>
        <v/>
      </c>
    </row>
    <row r="2314">
      <c r="A2314">
        <f>INDEX(resultados!$A$2:$ZZ$3036, 2308, MATCH($B$1, resultados!$A$1:$ZZ$1, 0))</f>
        <v/>
      </c>
      <c r="B2314">
        <f>INDEX(resultados!$A$2:$ZZ$3036, 2308, MATCH($B$2, resultados!$A$1:$ZZ$1, 0))</f>
        <v/>
      </c>
      <c r="C2314">
        <f>INDEX(resultados!$A$2:$ZZ$3036, 2308, MATCH($B$3, resultados!$A$1:$ZZ$1, 0))</f>
        <v/>
      </c>
    </row>
    <row r="2315">
      <c r="A2315">
        <f>INDEX(resultados!$A$2:$ZZ$3036, 2309, MATCH($B$1, resultados!$A$1:$ZZ$1, 0))</f>
        <v/>
      </c>
      <c r="B2315">
        <f>INDEX(resultados!$A$2:$ZZ$3036, 2309, MATCH($B$2, resultados!$A$1:$ZZ$1, 0))</f>
        <v/>
      </c>
      <c r="C2315">
        <f>INDEX(resultados!$A$2:$ZZ$3036, 2309, MATCH($B$3, resultados!$A$1:$ZZ$1, 0))</f>
        <v/>
      </c>
    </row>
    <row r="2316">
      <c r="A2316">
        <f>INDEX(resultados!$A$2:$ZZ$3036, 2310, MATCH($B$1, resultados!$A$1:$ZZ$1, 0))</f>
        <v/>
      </c>
      <c r="B2316">
        <f>INDEX(resultados!$A$2:$ZZ$3036, 2310, MATCH($B$2, resultados!$A$1:$ZZ$1, 0))</f>
        <v/>
      </c>
      <c r="C2316">
        <f>INDEX(resultados!$A$2:$ZZ$3036, 2310, MATCH($B$3, resultados!$A$1:$ZZ$1, 0))</f>
        <v/>
      </c>
    </row>
    <row r="2317">
      <c r="A2317">
        <f>INDEX(resultados!$A$2:$ZZ$3036, 2311, MATCH($B$1, resultados!$A$1:$ZZ$1, 0))</f>
        <v/>
      </c>
      <c r="B2317">
        <f>INDEX(resultados!$A$2:$ZZ$3036, 2311, MATCH($B$2, resultados!$A$1:$ZZ$1, 0))</f>
        <v/>
      </c>
      <c r="C2317">
        <f>INDEX(resultados!$A$2:$ZZ$3036, 2311, MATCH($B$3, resultados!$A$1:$ZZ$1, 0))</f>
        <v/>
      </c>
    </row>
    <row r="2318">
      <c r="A2318">
        <f>INDEX(resultados!$A$2:$ZZ$3036, 2312, MATCH($B$1, resultados!$A$1:$ZZ$1, 0))</f>
        <v/>
      </c>
      <c r="B2318">
        <f>INDEX(resultados!$A$2:$ZZ$3036, 2312, MATCH($B$2, resultados!$A$1:$ZZ$1, 0))</f>
        <v/>
      </c>
      <c r="C2318">
        <f>INDEX(resultados!$A$2:$ZZ$3036, 2312, MATCH($B$3, resultados!$A$1:$ZZ$1, 0))</f>
        <v/>
      </c>
    </row>
    <row r="2319">
      <c r="A2319">
        <f>INDEX(resultados!$A$2:$ZZ$3036, 2313, MATCH($B$1, resultados!$A$1:$ZZ$1, 0))</f>
        <v/>
      </c>
      <c r="B2319">
        <f>INDEX(resultados!$A$2:$ZZ$3036, 2313, MATCH($B$2, resultados!$A$1:$ZZ$1, 0))</f>
        <v/>
      </c>
      <c r="C2319">
        <f>INDEX(resultados!$A$2:$ZZ$3036, 2313, MATCH($B$3, resultados!$A$1:$ZZ$1, 0))</f>
        <v/>
      </c>
    </row>
    <row r="2320">
      <c r="A2320">
        <f>INDEX(resultados!$A$2:$ZZ$3036, 2314, MATCH($B$1, resultados!$A$1:$ZZ$1, 0))</f>
        <v/>
      </c>
      <c r="B2320">
        <f>INDEX(resultados!$A$2:$ZZ$3036, 2314, MATCH($B$2, resultados!$A$1:$ZZ$1, 0))</f>
        <v/>
      </c>
      <c r="C2320">
        <f>INDEX(resultados!$A$2:$ZZ$3036, 2314, MATCH($B$3, resultados!$A$1:$ZZ$1, 0))</f>
        <v/>
      </c>
    </row>
    <row r="2321">
      <c r="A2321">
        <f>INDEX(resultados!$A$2:$ZZ$3036, 2315, MATCH($B$1, resultados!$A$1:$ZZ$1, 0))</f>
        <v/>
      </c>
      <c r="B2321">
        <f>INDEX(resultados!$A$2:$ZZ$3036, 2315, MATCH($B$2, resultados!$A$1:$ZZ$1, 0))</f>
        <v/>
      </c>
      <c r="C2321">
        <f>INDEX(resultados!$A$2:$ZZ$3036, 2315, MATCH($B$3, resultados!$A$1:$ZZ$1, 0))</f>
        <v/>
      </c>
    </row>
    <row r="2322">
      <c r="A2322">
        <f>INDEX(resultados!$A$2:$ZZ$3036, 2316, MATCH($B$1, resultados!$A$1:$ZZ$1, 0))</f>
        <v/>
      </c>
      <c r="B2322">
        <f>INDEX(resultados!$A$2:$ZZ$3036, 2316, MATCH($B$2, resultados!$A$1:$ZZ$1, 0))</f>
        <v/>
      </c>
      <c r="C2322">
        <f>INDEX(resultados!$A$2:$ZZ$3036, 2316, MATCH($B$3, resultados!$A$1:$ZZ$1, 0))</f>
        <v/>
      </c>
    </row>
    <row r="2323">
      <c r="A2323">
        <f>INDEX(resultados!$A$2:$ZZ$3036, 2317, MATCH($B$1, resultados!$A$1:$ZZ$1, 0))</f>
        <v/>
      </c>
      <c r="B2323">
        <f>INDEX(resultados!$A$2:$ZZ$3036, 2317, MATCH($B$2, resultados!$A$1:$ZZ$1, 0))</f>
        <v/>
      </c>
      <c r="C2323">
        <f>INDEX(resultados!$A$2:$ZZ$3036, 2317, MATCH($B$3, resultados!$A$1:$ZZ$1, 0))</f>
        <v/>
      </c>
    </row>
    <row r="2324">
      <c r="A2324">
        <f>INDEX(resultados!$A$2:$ZZ$3036, 2318, MATCH($B$1, resultados!$A$1:$ZZ$1, 0))</f>
        <v/>
      </c>
      <c r="B2324">
        <f>INDEX(resultados!$A$2:$ZZ$3036, 2318, MATCH($B$2, resultados!$A$1:$ZZ$1, 0))</f>
        <v/>
      </c>
      <c r="C2324">
        <f>INDEX(resultados!$A$2:$ZZ$3036, 2318, MATCH($B$3, resultados!$A$1:$ZZ$1, 0))</f>
        <v/>
      </c>
    </row>
    <row r="2325">
      <c r="A2325">
        <f>INDEX(resultados!$A$2:$ZZ$3036, 2319, MATCH($B$1, resultados!$A$1:$ZZ$1, 0))</f>
        <v/>
      </c>
      <c r="B2325">
        <f>INDEX(resultados!$A$2:$ZZ$3036, 2319, MATCH($B$2, resultados!$A$1:$ZZ$1, 0))</f>
        <v/>
      </c>
      <c r="C2325">
        <f>INDEX(resultados!$A$2:$ZZ$3036, 2319, MATCH($B$3, resultados!$A$1:$ZZ$1, 0))</f>
        <v/>
      </c>
    </row>
    <row r="2326">
      <c r="A2326">
        <f>INDEX(resultados!$A$2:$ZZ$3036, 2320, MATCH($B$1, resultados!$A$1:$ZZ$1, 0))</f>
        <v/>
      </c>
      <c r="B2326">
        <f>INDEX(resultados!$A$2:$ZZ$3036, 2320, MATCH($B$2, resultados!$A$1:$ZZ$1, 0))</f>
        <v/>
      </c>
      <c r="C2326">
        <f>INDEX(resultados!$A$2:$ZZ$3036, 2320, MATCH($B$3, resultados!$A$1:$ZZ$1, 0))</f>
        <v/>
      </c>
    </row>
    <row r="2327">
      <c r="A2327">
        <f>INDEX(resultados!$A$2:$ZZ$3036, 2321, MATCH($B$1, resultados!$A$1:$ZZ$1, 0))</f>
        <v/>
      </c>
      <c r="B2327">
        <f>INDEX(resultados!$A$2:$ZZ$3036, 2321, MATCH($B$2, resultados!$A$1:$ZZ$1, 0))</f>
        <v/>
      </c>
      <c r="C2327">
        <f>INDEX(resultados!$A$2:$ZZ$3036, 2321, MATCH($B$3, resultados!$A$1:$ZZ$1, 0))</f>
        <v/>
      </c>
    </row>
    <row r="2328">
      <c r="A2328">
        <f>INDEX(resultados!$A$2:$ZZ$3036, 2322, MATCH($B$1, resultados!$A$1:$ZZ$1, 0))</f>
        <v/>
      </c>
      <c r="B2328">
        <f>INDEX(resultados!$A$2:$ZZ$3036, 2322, MATCH($B$2, resultados!$A$1:$ZZ$1, 0))</f>
        <v/>
      </c>
      <c r="C2328">
        <f>INDEX(resultados!$A$2:$ZZ$3036, 2322, MATCH($B$3, resultados!$A$1:$ZZ$1, 0))</f>
        <v/>
      </c>
    </row>
    <row r="2329">
      <c r="A2329">
        <f>INDEX(resultados!$A$2:$ZZ$3036, 2323, MATCH($B$1, resultados!$A$1:$ZZ$1, 0))</f>
        <v/>
      </c>
      <c r="B2329">
        <f>INDEX(resultados!$A$2:$ZZ$3036, 2323, MATCH($B$2, resultados!$A$1:$ZZ$1, 0))</f>
        <v/>
      </c>
      <c r="C2329">
        <f>INDEX(resultados!$A$2:$ZZ$3036, 2323, MATCH($B$3, resultados!$A$1:$ZZ$1, 0))</f>
        <v/>
      </c>
    </row>
    <row r="2330">
      <c r="A2330">
        <f>INDEX(resultados!$A$2:$ZZ$3036, 2324, MATCH($B$1, resultados!$A$1:$ZZ$1, 0))</f>
        <v/>
      </c>
      <c r="B2330">
        <f>INDEX(resultados!$A$2:$ZZ$3036, 2324, MATCH($B$2, resultados!$A$1:$ZZ$1, 0))</f>
        <v/>
      </c>
      <c r="C2330">
        <f>INDEX(resultados!$A$2:$ZZ$3036, 2324, MATCH($B$3, resultados!$A$1:$ZZ$1, 0))</f>
        <v/>
      </c>
    </row>
    <row r="2331">
      <c r="A2331">
        <f>INDEX(resultados!$A$2:$ZZ$3036, 2325, MATCH($B$1, resultados!$A$1:$ZZ$1, 0))</f>
        <v/>
      </c>
      <c r="B2331">
        <f>INDEX(resultados!$A$2:$ZZ$3036, 2325, MATCH($B$2, resultados!$A$1:$ZZ$1, 0))</f>
        <v/>
      </c>
      <c r="C2331">
        <f>INDEX(resultados!$A$2:$ZZ$3036, 2325, MATCH($B$3, resultados!$A$1:$ZZ$1, 0))</f>
        <v/>
      </c>
    </row>
    <row r="2332">
      <c r="A2332">
        <f>INDEX(resultados!$A$2:$ZZ$3036, 2326, MATCH($B$1, resultados!$A$1:$ZZ$1, 0))</f>
        <v/>
      </c>
      <c r="B2332">
        <f>INDEX(resultados!$A$2:$ZZ$3036, 2326, MATCH($B$2, resultados!$A$1:$ZZ$1, 0))</f>
        <v/>
      </c>
      <c r="C2332">
        <f>INDEX(resultados!$A$2:$ZZ$3036, 2326, MATCH($B$3, resultados!$A$1:$ZZ$1, 0))</f>
        <v/>
      </c>
    </row>
    <row r="2333">
      <c r="A2333">
        <f>INDEX(resultados!$A$2:$ZZ$3036, 2327, MATCH($B$1, resultados!$A$1:$ZZ$1, 0))</f>
        <v/>
      </c>
      <c r="B2333">
        <f>INDEX(resultados!$A$2:$ZZ$3036, 2327, MATCH($B$2, resultados!$A$1:$ZZ$1, 0))</f>
        <v/>
      </c>
      <c r="C2333">
        <f>INDEX(resultados!$A$2:$ZZ$3036, 2327, MATCH($B$3, resultados!$A$1:$ZZ$1, 0))</f>
        <v/>
      </c>
    </row>
    <row r="2334">
      <c r="A2334">
        <f>INDEX(resultados!$A$2:$ZZ$3036, 2328, MATCH($B$1, resultados!$A$1:$ZZ$1, 0))</f>
        <v/>
      </c>
      <c r="B2334">
        <f>INDEX(resultados!$A$2:$ZZ$3036, 2328, MATCH($B$2, resultados!$A$1:$ZZ$1, 0))</f>
        <v/>
      </c>
      <c r="C2334">
        <f>INDEX(resultados!$A$2:$ZZ$3036, 2328, MATCH($B$3, resultados!$A$1:$ZZ$1, 0))</f>
        <v/>
      </c>
    </row>
    <row r="2335">
      <c r="A2335">
        <f>INDEX(resultados!$A$2:$ZZ$3036, 2329, MATCH($B$1, resultados!$A$1:$ZZ$1, 0))</f>
        <v/>
      </c>
      <c r="B2335">
        <f>INDEX(resultados!$A$2:$ZZ$3036, 2329, MATCH($B$2, resultados!$A$1:$ZZ$1, 0))</f>
        <v/>
      </c>
      <c r="C2335">
        <f>INDEX(resultados!$A$2:$ZZ$3036, 2329, MATCH($B$3, resultados!$A$1:$ZZ$1, 0))</f>
        <v/>
      </c>
    </row>
    <row r="2336">
      <c r="A2336">
        <f>INDEX(resultados!$A$2:$ZZ$3036, 2330, MATCH($B$1, resultados!$A$1:$ZZ$1, 0))</f>
        <v/>
      </c>
      <c r="B2336">
        <f>INDEX(resultados!$A$2:$ZZ$3036, 2330, MATCH($B$2, resultados!$A$1:$ZZ$1, 0))</f>
        <v/>
      </c>
      <c r="C2336">
        <f>INDEX(resultados!$A$2:$ZZ$3036, 2330, MATCH($B$3, resultados!$A$1:$ZZ$1, 0))</f>
        <v/>
      </c>
    </row>
    <row r="2337">
      <c r="A2337">
        <f>INDEX(resultados!$A$2:$ZZ$3036, 2331, MATCH($B$1, resultados!$A$1:$ZZ$1, 0))</f>
        <v/>
      </c>
      <c r="B2337">
        <f>INDEX(resultados!$A$2:$ZZ$3036, 2331, MATCH($B$2, resultados!$A$1:$ZZ$1, 0))</f>
        <v/>
      </c>
      <c r="C2337">
        <f>INDEX(resultados!$A$2:$ZZ$3036, 2331, MATCH($B$3, resultados!$A$1:$ZZ$1, 0))</f>
        <v/>
      </c>
    </row>
    <row r="2338">
      <c r="A2338">
        <f>INDEX(resultados!$A$2:$ZZ$3036, 2332, MATCH($B$1, resultados!$A$1:$ZZ$1, 0))</f>
        <v/>
      </c>
      <c r="B2338">
        <f>INDEX(resultados!$A$2:$ZZ$3036, 2332, MATCH($B$2, resultados!$A$1:$ZZ$1, 0))</f>
        <v/>
      </c>
      <c r="C2338">
        <f>INDEX(resultados!$A$2:$ZZ$3036, 2332, MATCH($B$3, resultados!$A$1:$ZZ$1, 0))</f>
        <v/>
      </c>
    </row>
    <row r="2339">
      <c r="A2339">
        <f>INDEX(resultados!$A$2:$ZZ$3036, 2333, MATCH($B$1, resultados!$A$1:$ZZ$1, 0))</f>
        <v/>
      </c>
      <c r="B2339">
        <f>INDEX(resultados!$A$2:$ZZ$3036, 2333, MATCH($B$2, resultados!$A$1:$ZZ$1, 0))</f>
        <v/>
      </c>
      <c r="C2339">
        <f>INDEX(resultados!$A$2:$ZZ$3036, 2333, MATCH($B$3, resultados!$A$1:$ZZ$1, 0))</f>
        <v/>
      </c>
    </row>
    <row r="2340">
      <c r="A2340">
        <f>INDEX(resultados!$A$2:$ZZ$3036, 2334, MATCH($B$1, resultados!$A$1:$ZZ$1, 0))</f>
        <v/>
      </c>
      <c r="B2340">
        <f>INDEX(resultados!$A$2:$ZZ$3036, 2334, MATCH($B$2, resultados!$A$1:$ZZ$1, 0))</f>
        <v/>
      </c>
      <c r="C2340">
        <f>INDEX(resultados!$A$2:$ZZ$3036, 2334, MATCH($B$3, resultados!$A$1:$ZZ$1, 0))</f>
        <v/>
      </c>
    </row>
    <row r="2341">
      <c r="A2341">
        <f>INDEX(resultados!$A$2:$ZZ$3036, 2335, MATCH($B$1, resultados!$A$1:$ZZ$1, 0))</f>
        <v/>
      </c>
      <c r="B2341">
        <f>INDEX(resultados!$A$2:$ZZ$3036, 2335, MATCH($B$2, resultados!$A$1:$ZZ$1, 0))</f>
        <v/>
      </c>
      <c r="C2341">
        <f>INDEX(resultados!$A$2:$ZZ$3036, 2335, MATCH($B$3, resultados!$A$1:$ZZ$1, 0))</f>
        <v/>
      </c>
    </row>
    <row r="2342">
      <c r="A2342">
        <f>INDEX(resultados!$A$2:$ZZ$3036, 2336, MATCH($B$1, resultados!$A$1:$ZZ$1, 0))</f>
        <v/>
      </c>
      <c r="B2342">
        <f>INDEX(resultados!$A$2:$ZZ$3036, 2336, MATCH($B$2, resultados!$A$1:$ZZ$1, 0))</f>
        <v/>
      </c>
      <c r="C2342">
        <f>INDEX(resultados!$A$2:$ZZ$3036, 2336, MATCH($B$3, resultados!$A$1:$ZZ$1, 0))</f>
        <v/>
      </c>
    </row>
    <row r="2343">
      <c r="A2343">
        <f>INDEX(resultados!$A$2:$ZZ$3036, 2337, MATCH($B$1, resultados!$A$1:$ZZ$1, 0))</f>
        <v/>
      </c>
      <c r="B2343">
        <f>INDEX(resultados!$A$2:$ZZ$3036, 2337, MATCH($B$2, resultados!$A$1:$ZZ$1, 0))</f>
        <v/>
      </c>
      <c r="C2343">
        <f>INDEX(resultados!$A$2:$ZZ$3036, 2337, MATCH($B$3, resultados!$A$1:$ZZ$1, 0))</f>
        <v/>
      </c>
    </row>
    <row r="2344">
      <c r="A2344">
        <f>INDEX(resultados!$A$2:$ZZ$3036, 2338, MATCH($B$1, resultados!$A$1:$ZZ$1, 0))</f>
        <v/>
      </c>
      <c r="B2344">
        <f>INDEX(resultados!$A$2:$ZZ$3036, 2338, MATCH($B$2, resultados!$A$1:$ZZ$1, 0))</f>
        <v/>
      </c>
      <c r="C2344">
        <f>INDEX(resultados!$A$2:$ZZ$3036, 2338, MATCH($B$3, resultados!$A$1:$ZZ$1, 0))</f>
        <v/>
      </c>
    </row>
    <row r="2345">
      <c r="A2345">
        <f>INDEX(resultados!$A$2:$ZZ$3036, 2339, MATCH($B$1, resultados!$A$1:$ZZ$1, 0))</f>
        <v/>
      </c>
      <c r="B2345">
        <f>INDEX(resultados!$A$2:$ZZ$3036, 2339, MATCH($B$2, resultados!$A$1:$ZZ$1, 0))</f>
        <v/>
      </c>
      <c r="C2345">
        <f>INDEX(resultados!$A$2:$ZZ$3036, 2339, MATCH($B$3, resultados!$A$1:$ZZ$1, 0))</f>
        <v/>
      </c>
    </row>
    <row r="2346">
      <c r="A2346">
        <f>INDEX(resultados!$A$2:$ZZ$3036, 2340, MATCH($B$1, resultados!$A$1:$ZZ$1, 0))</f>
        <v/>
      </c>
      <c r="B2346">
        <f>INDEX(resultados!$A$2:$ZZ$3036, 2340, MATCH($B$2, resultados!$A$1:$ZZ$1, 0))</f>
        <v/>
      </c>
      <c r="C2346">
        <f>INDEX(resultados!$A$2:$ZZ$3036, 2340, MATCH($B$3, resultados!$A$1:$ZZ$1, 0))</f>
        <v/>
      </c>
    </row>
    <row r="2347">
      <c r="A2347">
        <f>INDEX(resultados!$A$2:$ZZ$3036, 2341, MATCH($B$1, resultados!$A$1:$ZZ$1, 0))</f>
        <v/>
      </c>
      <c r="B2347">
        <f>INDEX(resultados!$A$2:$ZZ$3036, 2341, MATCH($B$2, resultados!$A$1:$ZZ$1, 0))</f>
        <v/>
      </c>
      <c r="C2347">
        <f>INDEX(resultados!$A$2:$ZZ$3036, 2341, MATCH($B$3, resultados!$A$1:$ZZ$1, 0))</f>
        <v/>
      </c>
    </row>
    <row r="2348">
      <c r="A2348">
        <f>INDEX(resultados!$A$2:$ZZ$3036, 2342, MATCH($B$1, resultados!$A$1:$ZZ$1, 0))</f>
        <v/>
      </c>
      <c r="B2348">
        <f>INDEX(resultados!$A$2:$ZZ$3036, 2342, MATCH($B$2, resultados!$A$1:$ZZ$1, 0))</f>
        <v/>
      </c>
      <c r="C2348">
        <f>INDEX(resultados!$A$2:$ZZ$3036, 2342, MATCH($B$3, resultados!$A$1:$ZZ$1, 0))</f>
        <v/>
      </c>
    </row>
    <row r="2349">
      <c r="A2349">
        <f>INDEX(resultados!$A$2:$ZZ$3036, 2343, MATCH($B$1, resultados!$A$1:$ZZ$1, 0))</f>
        <v/>
      </c>
      <c r="B2349">
        <f>INDEX(resultados!$A$2:$ZZ$3036, 2343, MATCH($B$2, resultados!$A$1:$ZZ$1, 0))</f>
        <v/>
      </c>
      <c r="C2349">
        <f>INDEX(resultados!$A$2:$ZZ$3036, 2343, MATCH($B$3, resultados!$A$1:$ZZ$1, 0))</f>
        <v/>
      </c>
    </row>
    <row r="2350">
      <c r="A2350">
        <f>INDEX(resultados!$A$2:$ZZ$3036, 2344, MATCH($B$1, resultados!$A$1:$ZZ$1, 0))</f>
        <v/>
      </c>
      <c r="B2350">
        <f>INDEX(resultados!$A$2:$ZZ$3036, 2344, MATCH($B$2, resultados!$A$1:$ZZ$1, 0))</f>
        <v/>
      </c>
      <c r="C2350">
        <f>INDEX(resultados!$A$2:$ZZ$3036, 2344, MATCH($B$3, resultados!$A$1:$ZZ$1, 0))</f>
        <v/>
      </c>
    </row>
    <row r="2351">
      <c r="A2351">
        <f>INDEX(resultados!$A$2:$ZZ$3036, 2345, MATCH($B$1, resultados!$A$1:$ZZ$1, 0))</f>
        <v/>
      </c>
      <c r="B2351">
        <f>INDEX(resultados!$A$2:$ZZ$3036, 2345, MATCH($B$2, resultados!$A$1:$ZZ$1, 0))</f>
        <v/>
      </c>
      <c r="C2351">
        <f>INDEX(resultados!$A$2:$ZZ$3036, 2345, MATCH($B$3, resultados!$A$1:$ZZ$1, 0))</f>
        <v/>
      </c>
    </row>
    <row r="2352">
      <c r="A2352">
        <f>INDEX(resultados!$A$2:$ZZ$3036, 2346, MATCH($B$1, resultados!$A$1:$ZZ$1, 0))</f>
        <v/>
      </c>
      <c r="B2352">
        <f>INDEX(resultados!$A$2:$ZZ$3036, 2346, MATCH($B$2, resultados!$A$1:$ZZ$1, 0))</f>
        <v/>
      </c>
      <c r="C2352">
        <f>INDEX(resultados!$A$2:$ZZ$3036, 2346, MATCH($B$3, resultados!$A$1:$ZZ$1, 0))</f>
        <v/>
      </c>
    </row>
    <row r="2353">
      <c r="A2353">
        <f>INDEX(resultados!$A$2:$ZZ$3036, 2347, MATCH($B$1, resultados!$A$1:$ZZ$1, 0))</f>
        <v/>
      </c>
      <c r="B2353">
        <f>INDEX(resultados!$A$2:$ZZ$3036, 2347, MATCH($B$2, resultados!$A$1:$ZZ$1, 0))</f>
        <v/>
      </c>
      <c r="C2353">
        <f>INDEX(resultados!$A$2:$ZZ$3036, 2347, MATCH($B$3, resultados!$A$1:$ZZ$1, 0))</f>
        <v/>
      </c>
    </row>
    <row r="2354">
      <c r="A2354">
        <f>INDEX(resultados!$A$2:$ZZ$3036, 2348, MATCH($B$1, resultados!$A$1:$ZZ$1, 0))</f>
        <v/>
      </c>
      <c r="B2354">
        <f>INDEX(resultados!$A$2:$ZZ$3036, 2348, MATCH($B$2, resultados!$A$1:$ZZ$1, 0))</f>
        <v/>
      </c>
      <c r="C2354">
        <f>INDEX(resultados!$A$2:$ZZ$3036, 2348, MATCH($B$3, resultados!$A$1:$ZZ$1, 0))</f>
        <v/>
      </c>
    </row>
    <row r="2355">
      <c r="A2355">
        <f>INDEX(resultados!$A$2:$ZZ$3036, 2349, MATCH($B$1, resultados!$A$1:$ZZ$1, 0))</f>
        <v/>
      </c>
      <c r="B2355">
        <f>INDEX(resultados!$A$2:$ZZ$3036, 2349, MATCH($B$2, resultados!$A$1:$ZZ$1, 0))</f>
        <v/>
      </c>
      <c r="C2355">
        <f>INDEX(resultados!$A$2:$ZZ$3036, 2349, MATCH($B$3, resultados!$A$1:$ZZ$1, 0))</f>
        <v/>
      </c>
    </row>
    <row r="2356">
      <c r="A2356">
        <f>INDEX(resultados!$A$2:$ZZ$3036, 2350, MATCH($B$1, resultados!$A$1:$ZZ$1, 0))</f>
        <v/>
      </c>
      <c r="B2356">
        <f>INDEX(resultados!$A$2:$ZZ$3036, 2350, MATCH($B$2, resultados!$A$1:$ZZ$1, 0))</f>
        <v/>
      </c>
      <c r="C2356">
        <f>INDEX(resultados!$A$2:$ZZ$3036, 2350, MATCH($B$3, resultados!$A$1:$ZZ$1, 0))</f>
        <v/>
      </c>
    </row>
    <row r="2357">
      <c r="A2357">
        <f>INDEX(resultados!$A$2:$ZZ$3036, 2351, MATCH($B$1, resultados!$A$1:$ZZ$1, 0))</f>
        <v/>
      </c>
      <c r="B2357">
        <f>INDEX(resultados!$A$2:$ZZ$3036, 2351, MATCH($B$2, resultados!$A$1:$ZZ$1, 0))</f>
        <v/>
      </c>
      <c r="C2357">
        <f>INDEX(resultados!$A$2:$ZZ$3036, 2351, MATCH($B$3, resultados!$A$1:$ZZ$1, 0))</f>
        <v/>
      </c>
    </row>
    <row r="2358">
      <c r="A2358">
        <f>INDEX(resultados!$A$2:$ZZ$3036, 2352, MATCH($B$1, resultados!$A$1:$ZZ$1, 0))</f>
        <v/>
      </c>
      <c r="B2358">
        <f>INDEX(resultados!$A$2:$ZZ$3036, 2352, MATCH($B$2, resultados!$A$1:$ZZ$1, 0))</f>
        <v/>
      </c>
      <c r="C2358">
        <f>INDEX(resultados!$A$2:$ZZ$3036, 2352, MATCH($B$3, resultados!$A$1:$ZZ$1, 0))</f>
        <v/>
      </c>
    </row>
    <row r="2359">
      <c r="A2359">
        <f>INDEX(resultados!$A$2:$ZZ$3036, 2353, MATCH($B$1, resultados!$A$1:$ZZ$1, 0))</f>
        <v/>
      </c>
      <c r="B2359">
        <f>INDEX(resultados!$A$2:$ZZ$3036, 2353, MATCH($B$2, resultados!$A$1:$ZZ$1, 0))</f>
        <v/>
      </c>
      <c r="C2359">
        <f>INDEX(resultados!$A$2:$ZZ$3036, 2353, MATCH($B$3, resultados!$A$1:$ZZ$1, 0))</f>
        <v/>
      </c>
    </row>
    <row r="2360">
      <c r="A2360">
        <f>INDEX(resultados!$A$2:$ZZ$3036, 2354, MATCH($B$1, resultados!$A$1:$ZZ$1, 0))</f>
        <v/>
      </c>
      <c r="B2360">
        <f>INDEX(resultados!$A$2:$ZZ$3036, 2354, MATCH($B$2, resultados!$A$1:$ZZ$1, 0))</f>
        <v/>
      </c>
      <c r="C2360">
        <f>INDEX(resultados!$A$2:$ZZ$3036, 2354, MATCH($B$3, resultados!$A$1:$ZZ$1, 0))</f>
        <v/>
      </c>
    </row>
    <row r="2361">
      <c r="A2361">
        <f>INDEX(resultados!$A$2:$ZZ$3036, 2355, MATCH($B$1, resultados!$A$1:$ZZ$1, 0))</f>
        <v/>
      </c>
      <c r="B2361">
        <f>INDEX(resultados!$A$2:$ZZ$3036, 2355, MATCH($B$2, resultados!$A$1:$ZZ$1, 0))</f>
        <v/>
      </c>
      <c r="C2361">
        <f>INDEX(resultados!$A$2:$ZZ$3036, 2355, MATCH($B$3, resultados!$A$1:$ZZ$1, 0))</f>
        <v/>
      </c>
    </row>
    <row r="2362">
      <c r="A2362">
        <f>INDEX(resultados!$A$2:$ZZ$3036, 2356, MATCH($B$1, resultados!$A$1:$ZZ$1, 0))</f>
        <v/>
      </c>
      <c r="B2362">
        <f>INDEX(resultados!$A$2:$ZZ$3036, 2356, MATCH($B$2, resultados!$A$1:$ZZ$1, 0))</f>
        <v/>
      </c>
      <c r="C2362">
        <f>INDEX(resultados!$A$2:$ZZ$3036, 2356, MATCH($B$3, resultados!$A$1:$ZZ$1, 0))</f>
        <v/>
      </c>
    </row>
    <row r="2363">
      <c r="A2363">
        <f>INDEX(resultados!$A$2:$ZZ$3036, 2357, MATCH($B$1, resultados!$A$1:$ZZ$1, 0))</f>
        <v/>
      </c>
      <c r="B2363">
        <f>INDEX(resultados!$A$2:$ZZ$3036, 2357, MATCH($B$2, resultados!$A$1:$ZZ$1, 0))</f>
        <v/>
      </c>
      <c r="C2363">
        <f>INDEX(resultados!$A$2:$ZZ$3036, 2357, MATCH($B$3, resultados!$A$1:$ZZ$1, 0))</f>
        <v/>
      </c>
    </row>
    <row r="2364">
      <c r="A2364">
        <f>INDEX(resultados!$A$2:$ZZ$3036, 2358, MATCH($B$1, resultados!$A$1:$ZZ$1, 0))</f>
        <v/>
      </c>
      <c r="B2364">
        <f>INDEX(resultados!$A$2:$ZZ$3036, 2358, MATCH($B$2, resultados!$A$1:$ZZ$1, 0))</f>
        <v/>
      </c>
      <c r="C2364">
        <f>INDEX(resultados!$A$2:$ZZ$3036, 2358, MATCH($B$3, resultados!$A$1:$ZZ$1, 0))</f>
        <v/>
      </c>
    </row>
    <row r="2365">
      <c r="A2365">
        <f>INDEX(resultados!$A$2:$ZZ$3036, 2359, MATCH($B$1, resultados!$A$1:$ZZ$1, 0))</f>
        <v/>
      </c>
      <c r="B2365">
        <f>INDEX(resultados!$A$2:$ZZ$3036, 2359, MATCH($B$2, resultados!$A$1:$ZZ$1, 0))</f>
        <v/>
      </c>
      <c r="C2365">
        <f>INDEX(resultados!$A$2:$ZZ$3036, 2359, MATCH($B$3, resultados!$A$1:$ZZ$1, 0))</f>
        <v/>
      </c>
    </row>
    <row r="2366">
      <c r="A2366">
        <f>INDEX(resultados!$A$2:$ZZ$3036, 2360, MATCH($B$1, resultados!$A$1:$ZZ$1, 0))</f>
        <v/>
      </c>
      <c r="B2366">
        <f>INDEX(resultados!$A$2:$ZZ$3036, 2360, MATCH($B$2, resultados!$A$1:$ZZ$1, 0))</f>
        <v/>
      </c>
      <c r="C2366">
        <f>INDEX(resultados!$A$2:$ZZ$3036, 2360, MATCH($B$3, resultados!$A$1:$ZZ$1, 0))</f>
        <v/>
      </c>
    </row>
    <row r="2367">
      <c r="A2367">
        <f>INDEX(resultados!$A$2:$ZZ$3036, 2361, MATCH($B$1, resultados!$A$1:$ZZ$1, 0))</f>
        <v/>
      </c>
      <c r="B2367">
        <f>INDEX(resultados!$A$2:$ZZ$3036, 2361, MATCH($B$2, resultados!$A$1:$ZZ$1, 0))</f>
        <v/>
      </c>
      <c r="C2367">
        <f>INDEX(resultados!$A$2:$ZZ$3036, 2361, MATCH($B$3, resultados!$A$1:$ZZ$1, 0))</f>
        <v/>
      </c>
    </row>
    <row r="2368">
      <c r="A2368">
        <f>INDEX(resultados!$A$2:$ZZ$3036, 2362, MATCH($B$1, resultados!$A$1:$ZZ$1, 0))</f>
        <v/>
      </c>
      <c r="B2368">
        <f>INDEX(resultados!$A$2:$ZZ$3036, 2362, MATCH($B$2, resultados!$A$1:$ZZ$1, 0))</f>
        <v/>
      </c>
      <c r="C2368">
        <f>INDEX(resultados!$A$2:$ZZ$3036, 2362, MATCH($B$3, resultados!$A$1:$ZZ$1, 0))</f>
        <v/>
      </c>
    </row>
    <row r="2369">
      <c r="A2369">
        <f>INDEX(resultados!$A$2:$ZZ$3036, 2363, MATCH($B$1, resultados!$A$1:$ZZ$1, 0))</f>
        <v/>
      </c>
      <c r="B2369">
        <f>INDEX(resultados!$A$2:$ZZ$3036, 2363, MATCH($B$2, resultados!$A$1:$ZZ$1, 0))</f>
        <v/>
      </c>
      <c r="C2369">
        <f>INDEX(resultados!$A$2:$ZZ$3036, 2363, MATCH($B$3, resultados!$A$1:$ZZ$1, 0))</f>
        <v/>
      </c>
    </row>
    <row r="2370">
      <c r="A2370">
        <f>INDEX(resultados!$A$2:$ZZ$3036, 2364, MATCH($B$1, resultados!$A$1:$ZZ$1, 0))</f>
        <v/>
      </c>
      <c r="B2370">
        <f>INDEX(resultados!$A$2:$ZZ$3036, 2364, MATCH($B$2, resultados!$A$1:$ZZ$1, 0))</f>
        <v/>
      </c>
      <c r="C2370">
        <f>INDEX(resultados!$A$2:$ZZ$3036, 2364, MATCH($B$3, resultados!$A$1:$ZZ$1, 0))</f>
        <v/>
      </c>
    </row>
    <row r="2371">
      <c r="A2371">
        <f>INDEX(resultados!$A$2:$ZZ$3036, 2365, MATCH($B$1, resultados!$A$1:$ZZ$1, 0))</f>
        <v/>
      </c>
      <c r="B2371">
        <f>INDEX(resultados!$A$2:$ZZ$3036, 2365, MATCH($B$2, resultados!$A$1:$ZZ$1, 0))</f>
        <v/>
      </c>
      <c r="C2371">
        <f>INDEX(resultados!$A$2:$ZZ$3036, 2365, MATCH($B$3, resultados!$A$1:$ZZ$1, 0))</f>
        <v/>
      </c>
    </row>
    <row r="2372">
      <c r="A2372">
        <f>INDEX(resultados!$A$2:$ZZ$3036, 2366, MATCH($B$1, resultados!$A$1:$ZZ$1, 0))</f>
        <v/>
      </c>
      <c r="B2372">
        <f>INDEX(resultados!$A$2:$ZZ$3036, 2366, MATCH($B$2, resultados!$A$1:$ZZ$1, 0))</f>
        <v/>
      </c>
      <c r="C2372">
        <f>INDEX(resultados!$A$2:$ZZ$3036, 2366, MATCH($B$3, resultados!$A$1:$ZZ$1, 0))</f>
        <v/>
      </c>
    </row>
    <row r="2373">
      <c r="A2373">
        <f>INDEX(resultados!$A$2:$ZZ$3036, 2367, MATCH($B$1, resultados!$A$1:$ZZ$1, 0))</f>
        <v/>
      </c>
      <c r="B2373">
        <f>INDEX(resultados!$A$2:$ZZ$3036, 2367, MATCH($B$2, resultados!$A$1:$ZZ$1, 0))</f>
        <v/>
      </c>
      <c r="C2373">
        <f>INDEX(resultados!$A$2:$ZZ$3036, 2367, MATCH($B$3, resultados!$A$1:$ZZ$1, 0))</f>
        <v/>
      </c>
    </row>
    <row r="2374">
      <c r="A2374">
        <f>INDEX(resultados!$A$2:$ZZ$3036, 2368, MATCH($B$1, resultados!$A$1:$ZZ$1, 0))</f>
        <v/>
      </c>
      <c r="B2374">
        <f>INDEX(resultados!$A$2:$ZZ$3036, 2368, MATCH($B$2, resultados!$A$1:$ZZ$1, 0))</f>
        <v/>
      </c>
      <c r="C2374">
        <f>INDEX(resultados!$A$2:$ZZ$3036, 2368, MATCH($B$3, resultados!$A$1:$ZZ$1, 0))</f>
        <v/>
      </c>
    </row>
    <row r="2375">
      <c r="A2375">
        <f>INDEX(resultados!$A$2:$ZZ$3036, 2369, MATCH($B$1, resultados!$A$1:$ZZ$1, 0))</f>
        <v/>
      </c>
      <c r="B2375">
        <f>INDEX(resultados!$A$2:$ZZ$3036, 2369, MATCH($B$2, resultados!$A$1:$ZZ$1, 0))</f>
        <v/>
      </c>
      <c r="C2375">
        <f>INDEX(resultados!$A$2:$ZZ$3036, 2369, MATCH($B$3, resultados!$A$1:$ZZ$1, 0))</f>
        <v/>
      </c>
    </row>
    <row r="2376">
      <c r="A2376">
        <f>INDEX(resultados!$A$2:$ZZ$3036, 2370, MATCH($B$1, resultados!$A$1:$ZZ$1, 0))</f>
        <v/>
      </c>
      <c r="B2376">
        <f>INDEX(resultados!$A$2:$ZZ$3036, 2370, MATCH($B$2, resultados!$A$1:$ZZ$1, 0))</f>
        <v/>
      </c>
      <c r="C2376">
        <f>INDEX(resultados!$A$2:$ZZ$3036, 2370, MATCH($B$3, resultados!$A$1:$ZZ$1, 0))</f>
        <v/>
      </c>
    </row>
    <row r="2377">
      <c r="A2377">
        <f>INDEX(resultados!$A$2:$ZZ$3036, 2371, MATCH($B$1, resultados!$A$1:$ZZ$1, 0))</f>
        <v/>
      </c>
      <c r="B2377">
        <f>INDEX(resultados!$A$2:$ZZ$3036, 2371, MATCH($B$2, resultados!$A$1:$ZZ$1, 0))</f>
        <v/>
      </c>
      <c r="C2377">
        <f>INDEX(resultados!$A$2:$ZZ$3036, 2371, MATCH($B$3, resultados!$A$1:$ZZ$1, 0))</f>
        <v/>
      </c>
    </row>
    <row r="2378">
      <c r="A2378">
        <f>INDEX(resultados!$A$2:$ZZ$3036, 2372, MATCH($B$1, resultados!$A$1:$ZZ$1, 0))</f>
        <v/>
      </c>
      <c r="B2378">
        <f>INDEX(resultados!$A$2:$ZZ$3036, 2372, MATCH($B$2, resultados!$A$1:$ZZ$1, 0))</f>
        <v/>
      </c>
      <c r="C2378">
        <f>INDEX(resultados!$A$2:$ZZ$3036, 2372, MATCH($B$3, resultados!$A$1:$ZZ$1, 0))</f>
        <v/>
      </c>
    </row>
    <row r="2379">
      <c r="A2379">
        <f>INDEX(resultados!$A$2:$ZZ$3036, 2373, MATCH($B$1, resultados!$A$1:$ZZ$1, 0))</f>
        <v/>
      </c>
      <c r="B2379">
        <f>INDEX(resultados!$A$2:$ZZ$3036, 2373, MATCH($B$2, resultados!$A$1:$ZZ$1, 0))</f>
        <v/>
      </c>
      <c r="C2379">
        <f>INDEX(resultados!$A$2:$ZZ$3036, 2373, MATCH($B$3, resultados!$A$1:$ZZ$1, 0))</f>
        <v/>
      </c>
    </row>
    <row r="2380">
      <c r="A2380">
        <f>INDEX(resultados!$A$2:$ZZ$3036, 2374, MATCH($B$1, resultados!$A$1:$ZZ$1, 0))</f>
        <v/>
      </c>
      <c r="B2380">
        <f>INDEX(resultados!$A$2:$ZZ$3036, 2374, MATCH($B$2, resultados!$A$1:$ZZ$1, 0))</f>
        <v/>
      </c>
      <c r="C2380">
        <f>INDEX(resultados!$A$2:$ZZ$3036, 2374, MATCH($B$3, resultados!$A$1:$ZZ$1, 0))</f>
        <v/>
      </c>
    </row>
    <row r="2381">
      <c r="A2381">
        <f>INDEX(resultados!$A$2:$ZZ$3036, 2375, MATCH($B$1, resultados!$A$1:$ZZ$1, 0))</f>
        <v/>
      </c>
      <c r="B2381">
        <f>INDEX(resultados!$A$2:$ZZ$3036, 2375, MATCH($B$2, resultados!$A$1:$ZZ$1, 0))</f>
        <v/>
      </c>
      <c r="C2381">
        <f>INDEX(resultados!$A$2:$ZZ$3036, 2375, MATCH($B$3, resultados!$A$1:$ZZ$1, 0))</f>
        <v/>
      </c>
    </row>
    <row r="2382">
      <c r="A2382">
        <f>INDEX(resultados!$A$2:$ZZ$3036, 2376, MATCH($B$1, resultados!$A$1:$ZZ$1, 0))</f>
        <v/>
      </c>
      <c r="B2382">
        <f>INDEX(resultados!$A$2:$ZZ$3036, 2376, MATCH($B$2, resultados!$A$1:$ZZ$1, 0))</f>
        <v/>
      </c>
      <c r="C2382">
        <f>INDEX(resultados!$A$2:$ZZ$3036, 2376, MATCH($B$3, resultados!$A$1:$ZZ$1, 0))</f>
        <v/>
      </c>
    </row>
    <row r="2383">
      <c r="A2383">
        <f>INDEX(resultados!$A$2:$ZZ$3036, 2377, MATCH($B$1, resultados!$A$1:$ZZ$1, 0))</f>
        <v/>
      </c>
      <c r="B2383">
        <f>INDEX(resultados!$A$2:$ZZ$3036, 2377, MATCH($B$2, resultados!$A$1:$ZZ$1, 0))</f>
        <v/>
      </c>
      <c r="C2383">
        <f>INDEX(resultados!$A$2:$ZZ$3036, 2377, MATCH($B$3, resultados!$A$1:$ZZ$1, 0))</f>
        <v/>
      </c>
    </row>
    <row r="2384">
      <c r="A2384">
        <f>INDEX(resultados!$A$2:$ZZ$3036, 2378, MATCH($B$1, resultados!$A$1:$ZZ$1, 0))</f>
        <v/>
      </c>
      <c r="B2384">
        <f>INDEX(resultados!$A$2:$ZZ$3036, 2378, MATCH($B$2, resultados!$A$1:$ZZ$1, 0))</f>
        <v/>
      </c>
      <c r="C2384">
        <f>INDEX(resultados!$A$2:$ZZ$3036, 2378, MATCH($B$3, resultados!$A$1:$ZZ$1, 0))</f>
        <v/>
      </c>
    </row>
    <row r="2385">
      <c r="A2385">
        <f>INDEX(resultados!$A$2:$ZZ$3036, 2379, MATCH($B$1, resultados!$A$1:$ZZ$1, 0))</f>
        <v/>
      </c>
      <c r="B2385">
        <f>INDEX(resultados!$A$2:$ZZ$3036, 2379, MATCH($B$2, resultados!$A$1:$ZZ$1, 0))</f>
        <v/>
      </c>
      <c r="C2385">
        <f>INDEX(resultados!$A$2:$ZZ$3036, 2379, MATCH($B$3, resultados!$A$1:$ZZ$1, 0))</f>
        <v/>
      </c>
    </row>
    <row r="2386">
      <c r="A2386">
        <f>INDEX(resultados!$A$2:$ZZ$3036, 2380, MATCH($B$1, resultados!$A$1:$ZZ$1, 0))</f>
        <v/>
      </c>
      <c r="B2386">
        <f>INDEX(resultados!$A$2:$ZZ$3036, 2380, MATCH($B$2, resultados!$A$1:$ZZ$1, 0))</f>
        <v/>
      </c>
      <c r="C2386">
        <f>INDEX(resultados!$A$2:$ZZ$3036, 2380, MATCH($B$3, resultados!$A$1:$ZZ$1, 0))</f>
        <v/>
      </c>
    </row>
    <row r="2387">
      <c r="A2387">
        <f>INDEX(resultados!$A$2:$ZZ$3036, 2381, MATCH($B$1, resultados!$A$1:$ZZ$1, 0))</f>
        <v/>
      </c>
      <c r="B2387">
        <f>INDEX(resultados!$A$2:$ZZ$3036, 2381, MATCH($B$2, resultados!$A$1:$ZZ$1, 0))</f>
        <v/>
      </c>
      <c r="C2387">
        <f>INDEX(resultados!$A$2:$ZZ$3036, 2381, MATCH($B$3, resultados!$A$1:$ZZ$1, 0))</f>
        <v/>
      </c>
    </row>
    <row r="2388">
      <c r="A2388">
        <f>INDEX(resultados!$A$2:$ZZ$3036, 2382, MATCH($B$1, resultados!$A$1:$ZZ$1, 0))</f>
        <v/>
      </c>
      <c r="B2388">
        <f>INDEX(resultados!$A$2:$ZZ$3036, 2382, MATCH($B$2, resultados!$A$1:$ZZ$1, 0))</f>
        <v/>
      </c>
      <c r="C2388">
        <f>INDEX(resultados!$A$2:$ZZ$3036, 2382, MATCH($B$3, resultados!$A$1:$ZZ$1, 0))</f>
        <v/>
      </c>
    </row>
    <row r="2389">
      <c r="A2389">
        <f>INDEX(resultados!$A$2:$ZZ$3036, 2383, MATCH($B$1, resultados!$A$1:$ZZ$1, 0))</f>
        <v/>
      </c>
      <c r="B2389">
        <f>INDEX(resultados!$A$2:$ZZ$3036, 2383, MATCH($B$2, resultados!$A$1:$ZZ$1, 0))</f>
        <v/>
      </c>
      <c r="C2389">
        <f>INDEX(resultados!$A$2:$ZZ$3036, 2383, MATCH($B$3, resultados!$A$1:$ZZ$1, 0))</f>
        <v/>
      </c>
    </row>
    <row r="2390">
      <c r="A2390">
        <f>INDEX(resultados!$A$2:$ZZ$3036, 2384, MATCH($B$1, resultados!$A$1:$ZZ$1, 0))</f>
        <v/>
      </c>
      <c r="B2390">
        <f>INDEX(resultados!$A$2:$ZZ$3036, 2384, MATCH($B$2, resultados!$A$1:$ZZ$1, 0))</f>
        <v/>
      </c>
      <c r="C2390">
        <f>INDEX(resultados!$A$2:$ZZ$3036, 2384, MATCH($B$3, resultados!$A$1:$ZZ$1, 0))</f>
        <v/>
      </c>
    </row>
    <row r="2391">
      <c r="A2391">
        <f>INDEX(resultados!$A$2:$ZZ$3036, 2385, MATCH($B$1, resultados!$A$1:$ZZ$1, 0))</f>
        <v/>
      </c>
      <c r="B2391">
        <f>INDEX(resultados!$A$2:$ZZ$3036, 2385, MATCH($B$2, resultados!$A$1:$ZZ$1, 0))</f>
        <v/>
      </c>
      <c r="C2391">
        <f>INDEX(resultados!$A$2:$ZZ$3036, 2385, MATCH($B$3, resultados!$A$1:$ZZ$1, 0))</f>
        <v/>
      </c>
    </row>
    <row r="2392">
      <c r="A2392">
        <f>INDEX(resultados!$A$2:$ZZ$3036, 2386, MATCH($B$1, resultados!$A$1:$ZZ$1, 0))</f>
        <v/>
      </c>
      <c r="B2392">
        <f>INDEX(resultados!$A$2:$ZZ$3036, 2386, MATCH($B$2, resultados!$A$1:$ZZ$1, 0))</f>
        <v/>
      </c>
      <c r="C2392">
        <f>INDEX(resultados!$A$2:$ZZ$3036, 2386, MATCH($B$3, resultados!$A$1:$ZZ$1, 0))</f>
        <v/>
      </c>
    </row>
    <row r="2393">
      <c r="A2393">
        <f>INDEX(resultados!$A$2:$ZZ$3036, 2387, MATCH($B$1, resultados!$A$1:$ZZ$1, 0))</f>
        <v/>
      </c>
      <c r="B2393">
        <f>INDEX(resultados!$A$2:$ZZ$3036, 2387, MATCH($B$2, resultados!$A$1:$ZZ$1, 0))</f>
        <v/>
      </c>
      <c r="C2393">
        <f>INDEX(resultados!$A$2:$ZZ$3036, 2387, MATCH($B$3, resultados!$A$1:$ZZ$1, 0))</f>
        <v/>
      </c>
    </row>
    <row r="2394">
      <c r="A2394">
        <f>INDEX(resultados!$A$2:$ZZ$3036, 2388, MATCH($B$1, resultados!$A$1:$ZZ$1, 0))</f>
        <v/>
      </c>
      <c r="B2394">
        <f>INDEX(resultados!$A$2:$ZZ$3036, 2388, MATCH($B$2, resultados!$A$1:$ZZ$1, 0))</f>
        <v/>
      </c>
      <c r="C2394">
        <f>INDEX(resultados!$A$2:$ZZ$3036, 2388, MATCH($B$3, resultados!$A$1:$ZZ$1, 0))</f>
        <v/>
      </c>
    </row>
    <row r="2395">
      <c r="A2395">
        <f>INDEX(resultados!$A$2:$ZZ$3036, 2389, MATCH($B$1, resultados!$A$1:$ZZ$1, 0))</f>
        <v/>
      </c>
      <c r="B2395">
        <f>INDEX(resultados!$A$2:$ZZ$3036, 2389, MATCH($B$2, resultados!$A$1:$ZZ$1, 0))</f>
        <v/>
      </c>
      <c r="C2395">
        <f>INDEX(resultados!$A$2:$ZZ$3036, 2389, MATCH($B$3, resultados!$A$1:$ZZ$1, 0))</f>
        <v/>
      </c>
    </row>
    <row r="2396">
      <c r="A2396">
        <f>INDEX(resultados!$A$2:$ZZ$3036, 2390, MATCH($B$1, resultados!$A$1:$ZZ$1, 0))</f>
        <v/>
      </c>
      <c r="B2396">
        <f>INDEX(resultados!$A$2:$ZZ$3036, 2390, MATCH($B$2, resultados!$A$1:$ZZ$1, 0))</f>
        <v/>
      </c>
      <c r="C2396">
        <f>INDEX(resultados!$A$2:$ZZ$3036, 2390, MATCH($B$3, resultados!$A$1:$ZZ$1, 0))</f>
        <v/>
      </c>
    </row>
    <row r="2397">
      <c r="A2397">
        <f>INDEX(resultados!$A$2:$ZZ$3036, 2391, MATCH($B$1, resultados!$A$1:$ZZ$1, 0))</f>
        <v/>
      </c>
      <c r="B2397">
        <f>INDEX(resultados!$A$2:$ZZ$3036, 2391, MATCH($B$2, resultados!$A$1:$ZZ$1, 0))</f>
        <v/>
      </c>
      <c r="C2397">
        <f>INDEX(resultados!$A$2:$ZZ$3036, 2391, MATCH($B$3, resultados!$A$1:$ZZ$1, 0))</f>
        <v/>
      </c>
    </row>
    <row r="2398">
      <c r="A2398">
        <f>INDEX(resultados!$A$2:$ZZ$3036, 2392, MATCH($B$1, resultados!$A$1:$ZZ$1, 0))</f>
        <v/>
      </c>
      <c r="B2398">
        <f>INDEX(resultados!$A$2:$ZZ$3036, 2392, MATCH($B$2, resultados!$A$1:$ZZ$1, 0))</f>
        <v/>
      </c>
      <c r="C2398">
        <f>INDEX(resultados!$A$2:$ZZ$3036, 2392, MATCH($B$3, resultados!$A$1:$ZZ$1, 0))</f>
        <v/>
      </c>
    </row>
    <row r="2399">
      <c r="A2399">
        <f>INDEX(resultados!$A$2:$ZZ$3036, 2393, MATCH($B$1, resultados!$A$1:$ZZ$1, 0))</f>
        <v/>
      </c>
      <c r="B2399">
        <f>INDEX(resultados!$A$2:$ZZ$3036, 2393, MATCH($B$2, resultados!$A$1:$ZZ$1, 0))</f>
        <v/>
      </c>
      <c r="C2399">
        <f>INDEX(resultados!$A$2:$ZZ$3036, 2393, MATCH($B$3, resultados!$A$1:$ZZ$1, 0))</f>
        <v/>
      </c>
    </row>
    <row r="2400">
      <c r="A2400">
        <f>INDEX(resultados!$A$2:$ZZ$3036, 2394, MATCH($B$1, resultados!$A$1:$ZZ$1, 0))</f>
        <v/>
      </c>
      <c r="B2400">
        <f>INDEX(resultados!$A$2:$ZZ$3036, 2394, MATCH($B$2, resultados!$A$1:$ZZ$1, 0))</f>
        <v/>
      </c>
      <c r="C2400">
        <f>INDEX(resultados!$A$2:$ZZ$3036, 2394, MATCH($B$3, resultados!$A$1:$ZZ$1, 0))</f>
        <v/>
      </c>
    </row>
    <row r="2401">
      <c r="A2401">
        <f>INDEX(resultados!$A$2:$ZZ$3036, 2395, MATCH($B$1, resultados!$A$1:$ZZ$1, 0))</f>
        <v/>
      </c>
      <c r="B2401">
        <f>INDEX(resultados!$A$2:$ZZ$3036, 2395, MATCH($B$2, resultados!$A$1:$ZZ$1, 0))</f>
        <v/>
      </c>
      <c r="C2401">
        <f>INDEX(resultados!$A$2:$ZZ$3036, 2395, MATCH($B$3, resultados!$A$1:$ZZ$1, 0))</f>
        <v/>
      </c>
    </row>
    <row r="2402">
      <c r="A2402">
        <f>INDEX(resultados!$A$2:$ZZ$3036, 2396, MATCH($B$1, resultados!$A$1:$ZZ$1, 0))</f>
        <v/>
      </c>
      <c r="B2402">
        <f>INDEX(resultados!$A$2:$ZZ$3036, 2396, MATCH($B$2, resultados!$A$1:$ZZ$1, 0))</f>
        <v/>
      </c>
      <c r="C2402">
        <f>INDEX(resultados!$A$2:$ZZ$3036, 2396, MATCH($B$3, resultados!$A$1:$ZZ$1, 0))</f>
        <v/>
      </c>
    </row>
    <row r="2403">
      <c r="A2403">
        <f>INDEX(resultados!$A$2:$ZZ$3036, 2397, MATCH($B$1, resultados!$A$1:$ZZ$1, 0))</f>
        <v/>
      </c>
      <c r="B2403">
        <f>INDEX(resultados!$A$2:$ZZ$3036, 2397, MATCH($B$2, resultados!$A$1:$ZZ$1, 0))</f>
        <v/>
      </c>
      <c r="C2403">
        <f>INDEX(resultados!$A$2:$ZZ$3036, 2397, MATCH($B$3, resultados!$A$1:$ZZ$1, 0))</f>
        <v/>
      </c>
    </row>
    <row r="2404">
      <c r="A2404">
        <f>INDEX(resultados!$A$2:$ZZ$3036, 2398, MATCH($B$1, resultados!$A$1:$ZZ$1, 0))</f>
        <v/>
      </c>
      <c r="B2404">
        <f>INDEX(resultados!$A$2:$ZZ$3036, 2398, MATCH($B$2, resultados!$A$1:$ZZ$1, 0))</f>
        <v/>
      </c>
      <c r="C2404">
        <f>INDEX(resultados!$A$2:$ZZ$3036, 2398, MATCH($B$3, resultados!$A$1:$ZZ$1, 0))</f>
        <v/>
      </c>
    </row>
    <row r="2405">
      <c r="A2405">
        <f>INDEX(resultados!$A$2:$ZZ$3036, 2399, MATCH($B$1, resultados!$A$1:$ZZ$1, 0))</f>
        <v/>
      </c>
      <c r="B2405">
        <f>INDEX(resultados!$A$2:$ZZ$3036, 2399, MATCH($B$2, resultados!$A$1:$ZZ$1, 0))</f>
        <v/>
      </c>
      <c r="C2405">
        <f>INDEX(resultados!$A$2:$ZZ$3036, 2399, MATCH($B$3, resultados!$A$1:$ZZ$1, 0))</f>
        <v/>
      </c>
    </row>
    <row r="2406">
      <c r="A2406">
        <f>INDEX(resultados!$A$2:$ZZ$3036, 2400, MATCH($B$1, resultados!$A$1:$ZZ$1, 0))</f>
        <v/>
      </c>
      <c r="B2406">
        <f>INDEX(resultados!$A$2:$ZZ$3036, 2400, MATCH($B$2, resultados!$A$1:$ZZ$1, 0))</f>
        <v/>
      </c>
      <c r="C2406">
        <f>INDEX(resultados!$A$2:$ZZ$3036, 2400, MATCH($B$3, resultados!$A$1:$ZZ$1, 0))</f>
        <v/>
      </c>
    </row>
    <row r="2407">
      <c r="A2407">
        <f>INDEX(resultados!$A$2:$ZZ$3036, 2401, MATCH($B$1, resultados!$A$1:$ZZ$1, 0))</f>
        <v/>
      </c>
      <c r="B2407">
        <f>INDEX(resultados!$A$2:$ZZ$3036, 2401, MATCH($B$2, resultados!$A$1:$ZZ$1, 0))</f>
        <v/>
      </c>
      <c r="C2407">
        <f>INDEX(resultados!$A$2:$ZZ$3036, 2401, MATCH($B$3, resultados!$A$1:$ZZ$1, 0))</f>
        <v/>
      </c>
    </row>
    <row r="2408">
      <c r="A2408">
        <f>INDEX(resultados!$A$2:$ZZ$3036, 2402, MATCH($B$1, resultados!$A$1:$ZZ$1, 0))</f>
        <v/>
      </c>
      <c r="B2408">
        <f>INDEX(resultados!$A$2:$ZZ$3036, 2402, MATCH($B$2, resultados!$A$1:$ZZ$1, 0))</f>
        <v/>
      </c>
      <c r="C2408">
        <f>INDEX(resultados!$A$2:$ZZ$3036, 2402, MATCH($B$3, resultados!$A$1:$ZZ$1, 0))</f>
        <v/>
      </c>
    </row>
    <row r="2409">
      <c r="A2409">
        <f>INDEX(resultados!$A$2:$ZZ$3036, 2403, MATCH($B$1, resultados!$A$1:$ZZ$1, 0))</f>
        <v/>
      </c>
      <c r="B2409">
        <f>INDEX(resultados!$A$2:$ZZ$3036, 2403, MATCH($B$2, resultados!$A$1:$ZZ$1, 0))</f>
        <v/>
      </c>
      <c r="C2409">
        <f>INDEX(resultados!$A$2:$ZZ$3036, 2403, MATCH($B$3, resultados!$A$1:$ZZ$1, 0))</f>
        <v/>
      </c>
    </row>
    <row r="2410">
      <c r="A2410">
        <f>INDEX(resultados!$A$2:$ZZ$3036, 2404, MATCH($B$1, resultados!$A$1:$ZZ$1, 0))</f>
        <v/>
      </c>
      <c r="B2410">
        <f>INDEX(resultados!$A$2:$ZZ$3036, 2404, MATCH($B$2, resultados!$A$1:$ZZ$1, 0))</f>
        <v/>
      </c>
      <c r="C2410">
        <f>INDEX(resultados!$A$2:$ZZ$3036, 2404, MATCH($B$3, resultados!$A$1:$ZZ$1, 0))</f>
        <v/>
      </c>
    </row>
    <row r="2411">
      <c r="A2411">
        <f>INDEX(resultados!$A$2:$ZZ$3036, 2405, MATCH($B$1, resultados!$A$1:$ZZ$1, 0))</f>
        <v/>
      </c>
      <c r="B2411">
        <f>INDEX(resultados!$A$2:$ZZ$3036, 2405, MATCH($B$2, resultados!$A$1:$ZZ$1, 0))</f>
        <v/>
      </c>
      <c r="C2411">
        <f>INDEX(resultados!$A$2:$ZZ$3036, 2405, MATCH($B$3, resultados!$A$1:$ZZ$1, 0))</f>
        <v/>
      </c>
    </row>
    <row r="2412">
      <c r="A2412">
        <f>INDEX(resultados!$A$2:$ZZ$3036, 2406, MATCH($B$1, resultados!$A$1:$ZZ$1, 0))</f>
        <v/>
      </c>
      <c r="B2412">
        <f>INDEX(resultados!$A$2:$ZZ$3036, 2406, MATCH($B$2, resultados!$A$1:$ZZ$1, 0))</f>
        <v/>
      </c>
      <c r="C2412">
        <f>INDEX(resultados!$A$2:$ZZ$3036, 2406, MATCH($B$3, resultados!$A$1:$ZZ$1, 0))</f>
        <v/>
      </c>
    </row>
    <row r="2413">
      <c r="A2413">
        <f>INDEX(resultados!$A$2:$ZZ$3036, 2407, MATCH($B$1, resultados!$A$1:$ZZ$1, 0))</f>
        <v/>
      </c>
      <c r="B2413">
        <f>INDEX(resultados!$A$2:$ZZ$3036, 2407, MATCH($B$2, resultados!$A$1:$ZZ$1, 0))</f>
        <v/>
      </c>
      <c r="C2413">
        <f>INDEX(resultados!$A$2:$ZZ$3036, 2407, MATCH($B$3, resultados!$A$1:$ZZ$1, 0))</f>
        <v/>
      </c>
    </row>
    <row r="2414">
      <c r="A2414">
        <f>INDEX(resultados!$A$2:$ZZ$3036, 2408, MATCH($B$1, resultados!$A$1:$ZZ$1, 0))</f>
        <v/>
      </c>
      <c r="B2414">
        <f>INDEX(resultados!$A$2:$ZZ$3036, 2408, MATCH($B$2, resultados!$A$1:$ZZ$1, 0))</f>
        <v/>
      </c>
      <c r="C2414">
        <f>INDEX(resultados!$A$2:$ZZ$3036, 2408, MATCH($B$3, resultados!$A$1:$ZZ$1, 0))</f>
        <v/>
      </c>
    </row>
    <row r="2415">
      <c r="A2415">
        <f>INDEX(resultados!$A$2:$ZZ$3036, 2409, MATCH($B$1, resultados!$A$1:$ZZ$1, 0))</f>
        <v/>
      </c>
      <c r="B2415">
        <f>INDEX(resultados!$A$2:$ZZ$3036, 2409, MATCH($B$2, resultados!$A$1:$ZZ$1, 0))</f>
        <v/>
      </c>
      <c r="C2415">
        <f>INDEX(resultados!$A$2:$ZZ$3036, 2409, MATCH($B$3, resultados!$A$1:$ZZ$1, 0))</f>
        <v/>
      </c>
    </row>
    <row r="2416">
      <c r="A2416">
        <f>INDEX(resultados!$A$2:$ZZ$3036, 2410, MATCH($B$1, resultados!$A$1:$ZZ$1, 0))</f>
        <v/>
      </c>
      <c r="B2416">
        <f>INDEX(resultados!$A$2:$ZZ$3036, 2410, MATCH($B$2, resultados!$A$1:$ZZ$1, 0))</f>
        <v/>
      </c>
      <c r="C2416">
        <f>INDEX(resultados!$A$2:$ZZ$3036, 2410, MATCH($B$3, resultados!$A$1:$ZZ$1, 0))</f>
        <v/>
      </c>
    </row>
    <row r="2417">
      <c r="A2417">
        <f>INDEX(resultados!$A$2:$ZZ$3036, 2411, MATCH($B$1, resultados!$A$1:$ZZ$1, 0))</f>
        <v/>
      </c>
      <c r="B2417">
        <f>INDEX(resultados!$A$2:$ZZ$3036, 2411, MATCH($B$2, resultados!$A$1:$ZZ$1, 0))</f>
        <v/>
      </c>
      <c r="C2417">
        <f>INDEX(resultados!$A$2:$ZZ$3036, 2411, MATCH($B$3, resultados!$A$1:$ZZ$1, 0))</f>
        <v/>
      </c>
    </row>
    <row r="2418">
      <c r="A2418">
        <f>INDEX(resultados!$A$2:$ZZ$3036, 2412, MATCH($B$1, resultados!$A$1:$ZZ$1, 0))</f>
        <v/>
      </c>
      <c r="B2418">
        <f>INDEX(resultados!$A$2:$ZZ$3036, 2412, MATCH($B$2, resultados!$A$1:$ZZ$1, 0))</f>
        <v/>
      </c>
      <c r="C2418">
        <f>INDEX(resultados!$A$2:$ZZ$3036, 2412, MATCH($B$3, resultados!$A$1:$ZZ$1, 0))</f>
        <v/>
      </c>
    </row>
    <row r="2419">
      <c r="A2419">
        <f>INDEX(resultados!$A$2:$ZZ$3036, 2413, MATCH($B$1, resultados!$A$1:$ZZ$1, 0))</f>
        <v/>
      </c>
      <c r="B2419">
        <f>INDEX(resultados!$A$2:$ZZ$3036, 2413, MATCH($B$2, resultados!$A$1:$ZZ$1, 0))</f>
        <v/>
      </c>
      <c r="C2419">
        <f>INDEX(resultados!$A$2:$ZZ$3036, 2413, MATCH($B$3, resultados!$A$1:$ZZ$1, 0))</f>
        <v/>
      </c>
    </row>
    <row r="2420">
      <c r="A2420">
        <f>INDEX(resultados!$A$2:$ZZ$3036, 2414, MATCH($B$1, resultados!$A$1:$ZZ$1, 0))</f>
        <v/>
      </c>
      <c r="B2420">
        <f>INDEX(resultados!$A$2:$ZZ$3036, 2414, MATCH($B$2, resultados!$A$1:$ZZ$1, 0))</f>
        <v/>
      </c>
      <c r="C2420">
        <f>INDEX(resultados!$A$2:$ZZ$3036, 2414, MATCH($B$3, resultados!$A$1:$ZZ$1, 0))</f>
        <v/>
      </c>
    </row>
    <row r="2421">
      <c r="A2421">
        <f>INDEX(resultados!$A$2:$ZZ$3036, 2415, MATCH($B$1, resultados!$A$1:$ZZ$1, 0))</f>
        <v/>
      </c>
      <c r="B2421">
        <f>INDEX(resultados!$A$2:$ZZ$3036, 2415, MATCH($B$2, resultados!$A$1:$ZZ$1, 0))</f>
        <v/>
      </c>
      <c r="C2421">
        <f>INDEX(resultados!$A$2:$ZZ$3036, 2415, MATCH($B$3, resultados!$A$1:$ZZ$1, 0))</f>
        <v/>
      </c>
    </row>
    <row r="2422">
      <c r="A2422">
        <f>INDEX(resultados!$A$2:$ZZ$3036, 2416, MATCH($B$1, resultados!$A$1:$ZZ$1, 0))</f>
        <v/>
      </c>
      <c r="B2422">
        <f>INDEX(resultados!$A$2:$ZZ$3036, 2416, MATCH($B$2, resultados!$A$1:$ZZ$1, 0))</f>
        <v/>
      </c>
      <c r="C2422">
        <f>INDEX(resultados!$A$2:$ZZ$3036, 2416, MATCH($B$3, resultados!$A$1:$ZZ$1, 0))</f>
        <v/>
      </c>
    </row>
    <row r="2423">
      <c r="A2423">
        <f>INDEX(resultados!$A$2:$ZZ$3036, 2417, MATCH($B$1, resultados!$A$1:$ZZ$1, 0))</f>
        <v/>
      </c>
      <c r="B2423">
        <f>INDEX(resultados!$A$2:$ZZ$3036, 2417, MATCH($B$2, resultados!$A$1:$ZZ$1, 0))</f>
        <v/>
      </c>
      <c r="C2423">
        <f>INDEX(resultados!$A$2:$ZZ$3036, 2417, MATCH($B$3, resultados!$A$1:$ZZ$1, 0))</f>
        <v/>
      </c>
    </row>
    <row r="2424">
      <c r="A2424">
        <f>INDEX(resultados!$A$2:$ZZ$3036, 2418, MATCH($B$1, resultados!$A$1:$ZZ$1, 0))</f>
        <v/>
      </c>
      <c r="B2424">
        <f>INDEX(resultados!$A$2:$ZZ$3036, 2418, MATCH($B$2, resultados!$A$1:$ZZ$1, 0))</f>
        <v/>
      </c>
      <c r="C2424">
        <f>INDEX(resultados!$A$2:$ZZ$3036, 2418, MATCH($B$3, resultados!$A$1:$ZZ$1, 0))</f>
        <v/>
      </c>
    </row>
    <row r="2425">
      <c r="A2425">
        <f>INDEX(resultados!$A$2:$ZZ$3036, 2419, MATCH($B$1, resultados!$A$1:$ZZ$1, 0))</f>
        <v/>
      </c>
      <c r="B2425">
        <f>INDEX(resultados!$A$2:$ZZ$3036, 2419, MATCH($B$2, resultados!$A$1:$ZZ$1, 0))</f>
        <v/>
      </c>
      <c r="C2425">
        <f>INDEX(resultados!$A$2:$ZZ$3036, 2419, MATCH($B$3, resultados!$A$1:$ZZ$1, 0))</f>
        <v/>
      </c>
    </row>
    <row r="2426">
      <c r="A2426">
        <f>INDEX(resultados!$A$2:$ZZ$3036, 2420, MATCH($B$1, resultados!$A$1:$ZZ$1, 0))</f>
        <v/>
      </c>
      <c r="B2426">
        <f>INDEX(resultados!$A$2:$ZZ$3036, 2420, MATCH($B$2, resultados!$A$1:$ZZ$1, 0))</f>
        <v/>
      </c>
      <c r="C2426">
        <f>INDEX(resultados!$A$2:$ZZ$3036, 2420, MATCH($B$3, resultados!$A$1:$ZZ$1, 0))</f>
        <v/>
      </c>
    </row>
    <row r="2427">
      <c r="A2427">
        <f>INDEX(resultados!$A$2:$ZZ$3036, 2421, MATCH($B$1, resultados!$A$1:$ZZ$1, 0))</f>
        <v/>
      </c>
      <c r="B2427">
        <f>INDEX(resultados!$A$2:$ZZ$3036, 2421, MATCH($B$2, resultados!$A$1:$ZZ$1, 0))</f>
        <v/>
      </c>
      <c r="C2427">
        <f>INDEX(resultados!$A$2:$ZZ$3036, 2421, MATCH($B$3, resultados!$A$1:$ZZ$1, 0))</f>
        <v/>
      </c>
    </row>
    <row r="2428">
      <c r="A2428">
        <f>INDEX(resultados!$A$2:$ZZ$3036, 2422, MATCH($B$1, resultados!$A$1:$ZZ$1, 0))</f>
        <v/>
      </c>
      <c r="B2428">
        <f>INDEX(resultados!$A$2:$ZZ$3036, 2422, MATCH($B$2, resultados!$A$1:$ZZ$1, 0))</f>
        <v/>
      </c>
      <c r="C2428">
        <f>INDEX(resultados!$A$2:$ZZ$3036, 2422, MATCH($B$3, resultados!$A$1:$ZZ$1, 0))</f>
        <v/>
      </c>
    </row>
    <row r="2429">
      <c r="A2429">
        <f>INDEX(resultados!$A$2:$ZZ$3036, 2423, MATCH($B$1, resultados!$A$1:$ZZ$1, 0))</f>
        <v/>
      </c>
      <c r="B2429">
        <f>INDEX(resultados!$A$2:$ZZ$3036, 2423, MATCH($B$2, resultados!$A$1:$ZZ$1, 0))</f>
        <v/>
      </c>
      <c r="C2429">
        <f>INDEX(resultados!$A$2:$ZZ$3036, 2423, MATCH($B$3, resultados!$A$1:$ZZ$1, 0))</f>
        <v/>
      </c>
    </row>
    <row r="2430">
      <c r="A2430">
        <f>INDEX(resultados!$A$2:$ZZ$3036, 2424, MATCH($B$1, resultados!$A$1:$ZZ$1, 0))</f>
        <v/>
      </c>
      <c r="B2430">
        <f>INDEX(resultados!$A$2:$ZZ$3036, 2424, MATCH($B$2, resultados!$A$1:$ZZ$1, 0))</f>
        <v/>
      </c>
      <c r="C2430">
        <f>INDEX(resultados!$A$2:$ZZ$3036, 2424, MATCH($B$3, resultados!$A$1:$ZZ$1, 0))</f>
        <v/>
      </c>
    </row>
    <row r="2431">
      <c r="A2431">
        <f>INDEX(resultados!$A$2:$ZZ$3036, 2425, MATCH($B$1, resultados!$A$1:$ZZ$1, 0))</f>
        <v/>
      </c>
      <c r="B2431">
        <f>INDEX(resultados!$A$2:$ZZ$3036, 2425, MATCH($B$2, resultados!$A$1:$ZZ$1, 0))</f>
        <v/>
      </c>
      <c r="C2431">
        <f>INDEX(resultados!$A$2:$ZZ$3036, 2425, MATCH($B$3, resultados!$A$1:$ZZ$1, 0))</f>
        <v/>
      </c>
    </row>
    <row r="2432">
      <c r="A2432">
        <f>INDEX(resultados!$A$2:$ZZ$3036, 2426, MATCH($B$1, resultados!$A$1:$ZZ$1, 0))</f>
        <v/>
      </c>
      <c r="B2432">
        <f>INDEX(resultados!$A$2:$ZZ$3036, 2426, MATCH($B$2, resultados!$A$1:$ZZ$1, 0))</f>
        <v/>
      </c>
      <c r="C2432">
        <f>INDEX(resultados!$A$2:$ZZ$3036, 2426, MATCH($B$3, resultados!$A$1:$ZZ$1, 0))</f>
        <v/>
      </c>
    </row>
    <row r="2433">
      <c r="A2433">
        <f>INDEX(resultados!$A$2:$ZZ$3036, 2427, MATCH($B$1, resultados!$A$1:$ZZ$1, 0))</f>
        <v/>
      </c>
      <c r="B2433">
        <f>INDEX(resultados!$A$2:$ZZ$3036, 2427, MATCH($B$2, resultados!$A$1:$ZZ$1, 0))</f>
        <v/>
      </c>
      <c r="C2433">
        <f>INDEX(resultados!$A$2:$ZZ$3036, 2427, MATCH($B$3, resultados!$A$1:$ZZ$1, 0))</f>
        <v/>
      </c>
    </row>
    <row r="2434">
      <c r="A2434">
        <f>INDEX(resultados!$A$2:$ZZ$3036, 2428, MATCH($B$1, resultados!$A$1:$ZZ$1, 0))</f>
        <v/>
      </c>
      <c r="B2434">
        <f>INDEX(resultados!$A$2:$ZZ$3036, 2428, MATCH($B$2, resultados!$A$1:$ZZ$1, 0))</f>
        <v/>
      </c>
      <c r="C2434">
        <f>INDEX(resultados!$A$2:$ZZ$3036, 2428, MATCH($B$3, resultados!$A$1:$ZZ$1, 0))</f>
        <v/>
      </c>
    </row>
    <row r="2435">
      <c r="A2435">
        <f>INDEX(resultados!$A$2:$ZZ$3036, 2429, MATCH($B$1, resultados!$A$1:$ZZ$1, 0))</f>
        <v/>
      </c>
      <c r="B2435">
        <f>INDEX(resultados!$A$2:$ZZ$3036, 2429, MATCH($B$2, resultados!$A$1:$ZZ$1, 0))</f>
        <v/>
      </c>
      <c r="C2435">
        <f>INDEX(resultados!$A$2:$ZZ$3036, 2429, MATCH($B$3, resultados!$A$1:$ZZ$1, 0))</f>
        <v/>
      </c>
    </row>
    <row r="2436">
      <c r="A2436">
        <f>INDEX(resultados!$A$2:$ZZ$3036, 2430, MATCH($B$1, resultados!$A$1:$ZZ$1, 0))</f>
        <v/>
      </c>
      <c r="B2436">
        <f>INDEX(resultados!$A$2:$ZZ$3036, 2430, MATCH($B$2, resultados!$A$1:$ZZ$1, 0))</f>
        <v/>
      </c>
      <c r="C2436">
        <f>INDEX(resultados!$A$2:$ZZ$3036, 2430, MATCH($B$3, resultados!$A$1:$ZZ$1, 0))</f>
        <v/>
      </c>
    </row>
    <row r="2437">
      <c r="A2437">
        <f>INDEX(resultados!$A$2:$ZZ$3036, 2431, MATCH($B$1, resultados!$A$1:$ZZ$1, 0))</f>
        <v/>
      </c>
      <c r="B2437">
        <f>INDEX(resultados!$A$2:$ZZ$3036, 2431, MATCH($B$2, resultados!$A$1:$ZZ$1, 0))</f>
        <v/>
      </c>
      <c r="C2437">
        <f>INDEX(resultados!$A$2:$ZZ$3036, 2431, MATCH($B$3, resultados!$A$1:$ZZ$1, 0))</f>
        <v/>
      </c>
    </row>
    <row r="2438">
      <c r="A2438">
        <f>INDEX(resultados!$A$2:$ZZ$3036, 2432, MATCH($B$1, resultados!$A$1:$ZZ$1, 0))</f>
        <v/>
      </c>
      <c r="B2438">
        <f>INDEX(resultados!$A$2:$ZZ$3036, 2432, MATCH($B$2, resultados!$A$1:$ZZ$1, 0))</f>
        <v/>
      </c>
      <c r="C2438">
        <f>INDEX(resultados!$A$2:$ZZ$3036, 2432, MATCH($B$3, resultados!$A$1:$ZZ$1, 0))</f>
        <v/>
      </c>
    </row>
    <row r="2439">
      <c r="A2439">
        <f>INDEX(resultados!$A$2:$ZZ$3036, 2433, MATCH($B$1, resultados!$A$1:$ZZ$1, 0))</f>
        <v/>
      </c>
      <c r="B2439">
        <f>INDEX(resultados!$A$2:$ZZ$3036, 2433, MATCH($B$2, resultados!$A$1:$ZZ$1, 0))</f>
        <v/>
      </c>
      <c r="C2439">
        <f>INDEX(resultados!$A$2:$ZZ$3036, 2433, MATCH($B$3, resultados!$A$1:$ZZ$1, 0))</f>
        <v/>
      </c>
    </row>
    <row r="2440">
      <c r="A2440">
        <f>INDEX(resultados!$A$2:$ZZ$3036, 2434, MATCH($B$1, resultados!$A$1:$ZZ$1, 0))</f>
        <v/>
      </c>
      <c r="B2440">
        <f>INDEX(resultados!$A$2:$ZZ$3036, 2434, MATCH($B$2, resultados!$A$1:$ZZ$1, 0))</f>
        <v/>
      </c>
      <c r="C2440">
        <f>INDEX(resultados!$A$2:$ZZ$3036, 2434, MATCH($B$3, resultados!$A$1:$ZZ$1, 0))</f>
        <v/>
      </c>
    </row>
    <row r="2441">
      <c r="A2441">
        <f>INDEX(resultados!$A$2:$ZZ$3036, 2435, MATCH($B$1, resultados!$A$1:$ZZ$1, 0))</f>
        <v/>
      </c>
      <c r="B2441">
        <f>INDEX(resultados!$A$2:$ZZ$3036, 2435, MATCH($B$2, resultados!$A$1:$ZZ$1, 0))</f>
        <v/>
      </c>
      <c r="C2441">
        <f>INDEX(resultados!$A$2:$ZZ$3036, 2435, MATCH($B$3, resultados!$A$1:$ZZ$1, 0))</f>
        <v/>
      </c>
    </row>
    <row r="2442">
      <c r="A2442">
        <f>INDEX(resultados!$A$2:$ZZ$3036, 2436, MATCH($B$1, resultados!$A$1:$ZZ$1, 0))</f>
        <v/>
      </c>
      <c r="B2442">
        <f>INDEX(resultados!$A$2:$ZZ$3036, 2436, MATCH($B$2, resultados!$A$1:$ZZ$1, 0))</f>
        <v/>
      </c>
      <c r="C2442">
        <f>INDEX(resultados!$A$2:$ZZ$3036, 2436, MATCH($B$3, resultados!$A$1:$ZZ$1, 0))</f>
        <v/>
      </c>
    </row>
    <row r="2443">
      <c r="A2443">
        <f>INDEX(resultados!$A$2:$ZZ$3036, 2437, MATCH($B$1, resultados!$A$1:$ZZ$1, 0))</f>
        <v/>
      </c>
      <c r="B2443">
        <f>INDEX(resultados!$A$2:$ZZ$3036, 2437, MATCH($B$2, resultados!$A$1:$ZZ$1, 0))</f>
        <v/>
      </c>
      <c r="C2443">
        <f>INDEX(resultados!$A$2:$ZZ$3036, 2437, MATCH($B$3, resultados!$A$1:$ZZ$1, 0))</f>
        <v/>
      </c>
    </row>
    <row r="2444">
      <c r="A2444">
        <f>INDEX(resultados!$A$2:$ZZ$3036, 2438, MATCH($B$1, resultados!$A$1:$ZZ$1, 0))</f>
        <v/>
      </c>
      <c r="B2444">
        <f>INDEX(resultados!$A$2:$ZZ$3036, 2438, MATCH($B$2, resultados!$A$1:$ZZ$1, 0))</f>
        <v/>
      </c>
      <c r="C2444">
        <f>INDEX(resultados!$A$2:$ZZ$3036, 2438, MATCH($B$3, resultados!$A$1:$ZZ$1, 0))</f>
        <v/>
      </c>
    </row>
    <row r="2445">
      <c r="A2445">
        <f>INDEX(resultados!$A$2:$ZZ$3036, 2439, MATCH($B$1, resultados!$A$1:$ZZ$1, 0))</f>
        <v/>
      </c>
      <c r="B2445">
        <f>INDEX(resultados!$A$2:$ZZ$3036, 2439, MATCH($B$2, resultados!$A$1:$ZZ$1, 0))</f>
        <v/>
      </c>
      <c r="C2445">
        <f>INDEX(resultados!$A$2:$ZZ$3036, 2439, MATCH($B$3, resultados!$A$1:$ZZ$1, 0))</f>
        <v/>
      </c>
    </row>
    <row r="2446">
      <c r="A2446">
        <f>INDEX(resultados!$A$2:$ZZ$3036, 2440, MATCH($B$1, resultados!$A$1:$ZZ$1, 0))</f>
        <v/>
      </c>
      <c r="B2446">
        <f>INDEX(resultados!$A$2:$ZZ$3036, 2440, MATCH($B$2, resultados!$A$1:$ZZ$1, 0))</f>
        <v/>
      </c>
      <c r="C2446">
        <f>INDEX(resultados!$A$2:$ZZ$3036, 2440, MATCH($B$3, resultados!$A$1:$ZZ$1, 0))</f>
        <v/>
      </c>
    </row>
    <row r="2447">
      <c r="A2447">
        <f>INDEX(resultados!$A$2:$ZZ$3036, 2441, MATCH($B$1, resultados!$A$1:$ZZ$1, 0))</f>
        <v/>
      </c>
      <c r="B2447">
        <f>INDEX(resultados!$A$2:$ZZ$3036, 2441, MATCH($B$2, resultados!$A$1:$ZZ$1, 0))</f>
        <v/>
      </c>
      <c r="C2447">
        <f>INDEX(resultados!$A$2:$ZZ$3036, 2441, MATCH($B$3, resultados!$A$1:$ZZ$1, 0))</f>
        <v/>
      </c>
    </row>
    <row r="2448">
      <c r="A2448">
        <f>INDEX(resultados!$A$2:$ZZ$3036, 2442, MATCH($B$1, resultados!$A$1:$ZZ$1, 0))</f>
        <v/>
      </c>
      <c r="B2448">
        <f>INDEX(resultados!$A$2:$ZZ$3036, 2442, MATCH($B$2, resultados!$A$1:$ZZ$1, 0))</f>
        <v/>
      </c>
      <c r="C2448">
        <f>INDEX(resultados!$A$2:$ZZ$3036, 2442, MATCH($B$3, resultados!$A$1:$ZZ$1, 0))</f>
        <v/>
      </c>
    </row>
    <row r="2449">
      <c r="A2449">
        <f>INDEX(resultados!$A$2:$ZZ$3036, 2443, MATCH($B$1, resultados!$A$1:$ZZ$1, 0))</f>
        <v/>
      </c>
      <c r="B2449">
        <f>INDEX(resultados!$A$2:$ZZ$3036, 2443, MATCH($B$2, resultados!$A$1:$ZZ$1, 0))</f>
        <v/>
      </c>
      <c r="C2449">
        <f>INDEX(resultados!$A$2:$ZZ$3036, 2443, MATCH($B$3, resultados!$A$1:$ZZ$1, 0))</f>
        <v/>
      </c>
    </row>
    <row r="2450">
      <c r="A2450">
        <f>INDEX(resultados!$A$2:$ZZ$3036, 2444, MATCH($B$1, resultados!$A$1:$ZZ$1, 0))</f>
        <v/>
      </c>
      <c r="B2450">
        <f>INDEX(resultados!$A$2:$ZZ$3036, 2444, MATCH($B$2, resultados!$A$1:$ZZ$1, 0))</f>
        <v/>
      </c>
      <c r="C2450">
        <f>INDEX(resultados!$A$2:$ZZ$3036, 2444, MATCH($B$3, resultados!$A$1:$ZZ$1, 0))</f>
        <v/>
      </c>
    </row>
    <row r="2451">
      <c r="A2451">
        <f>INDEX(resultados!$A$2:$ZZ$3036, 2445, MATCH($B$1, resultados!$A$1:$ZZ$1, 0))</f>
        <v/>
      </c>
      <c r="B2451">
        <f>INDEX(resultados!$A$2:$ZZ$3036, 2445, MATCH($B$2, resultados!$A$1:$ZZ$1, 0))</f>
        <v/>
      </c>
      <c r="C2451">
        <f>INDEX(resultados!$A$2:$ZZ$3036, 2445, MATCH($B$3, resultados!$A$1:$ZZ$1, 0))</f>
        <v/>
      </c>
    </row>
    <row r="2452">
      <c r="A2452">
        <f>INDEX(resultados!$A$2:$ZZ$3036, 2446, MATCH($B$1, resultados!$A$1:$ZZ$1, 0))</f>
        <v/>
      </c>
      <c r="B2452">
        <f>INDEX(resultados!$A$2:$ZZ$3036, 2446, MATCH($B$2, resultados!$A$1:$ZZ$1, 0))</f>
        <v/>
      </c>
      <c r="C2452">
        <f>INDEX(resultados!$A$2:$ZZ$3036, 2446, MATCH($B$3, resultados!$A$1:$ZZ$1, 0))</f>
        <v/>
      </c>
    </row>
    <row r="2453">
      <c r="A2453">
        <f>INDEX(resultados!$A$2:$ZZ$3036, 2447, MATCH($B$1, resultados!$A$1:$ZZ$1, 0))</f>
        <v/>
      </c>
      <c r="B2453">
        <f>INDEX(resultados!$A$2:$ZZ$3036, 2447, MATCH($B$2, resultados!$A$1:$ZZ$1, 0))</f>
        <v/>
      </c>
      <c r="C2453">
        <f>INDEX(resultados!$A$2:$ZZ$3036, 2447, MATCH($B$3, resultados!$A$1:$ZZ$1, 0))</f>
        <v/>
      </c>
    </row>
    <row r="2454">
      <c r="A2454">
        <f>INDEX(resultados!$A$2:$ZZ$3036, 2448, MATCH($B$1, resultados!$A$1:$ZZ$1, 0))</f>
        <v/>
      </c>
      <c r="B2454">
        <f>INDEX(resultados!$A$2:$ZZ$3036, 2448, MATCH($B$2, resultados!$A$1:$ZZ$1, 0))</f>
        <v/>
      </c>
      <c r="C2454">
        <f>INDEX(resultados!$A$2:$ZZ$3036, 2448, MATCH($B$3, resultados!$A$1:$ZZ$1, 0))</f>
        <v/>
      </c>
    </row>
    <row r="2455">
      <c r="A2455">
        <f>INDEX(resultados!$A$2:$ZZ$3036, 2449, MATCH($B$1, resultados!$A$1:$ZZ$1, 0))</f>
        <v/>
      </c>
      <c r="B2455">
        <f>INDEX(resultados!$A$2:$ZZ$3036, 2449, MATCH($B$2, resultados!$A$1:$ZZ$1, 0))</f>
        <v/>
      </c>
      <c r="C2455">
        <f>INDEX(resultados!$A$2:$ZZ$3036, 2449, MATCH($B$3, resultados!$A$1:$ZZ$1, 0))</f>
        <v/>
      </c>
    </row>
    <row r="2456">
      <c r="A2456">
        <f>INDEX(resultados!$A$2:$ZZ$3036, 2450, MATCH($B$1, resultados!$A$1:$ZZ$1, 0))</f>
        <v/>
      </c>
      <c r="B2456">
        <f>INDEX(resultados!$A$2:$ZZ$3036, 2450, MATCH($B$2, resultados!$A$1:$ZZ$1, 0))</f>
        <v/>
      </c>
      <c r="C2456">
        <f>INDEX(resultados!$A$2:$ZZ$3036, 2450, MATCH($B$3, resultados!$A$1:$ZZ$1, 0))</f>
        <v/>
      </c>
    </row>
    <row r="2457">
      <c r="A2457">
        <f>INDEX(resultados!$A$2:$ZZ$3036, 2451, MATCH($B$1, resultados!$A$1:$ZZ$1, 0))</f>
        <v/>
      </c>
      <c r="B2457">
        <f>INDEX(resultados!$A$2:$ZZ$3036, 2451, MATCH($B$2, resultados!$A$1:$ZZ$1, 0))</f>
        <v/>
      </c>
      <c r="C2457">
        <f>INDEX(resultados!$A$2:$ZZ$3036, 2451, MATCH($B$3, resultados!$A$1:$ZZ$1, 0))</f>
        <v/>
      </c>
    </row>
    <row r="2458">
      <c r="A2458">
        <f>INDEX(resultados!$A$2:$ZZ$3036, 2452, MATCH($B$1, resultados!$A$1:$ZZ$1, 0))</f>
        <v/>
      </c>
      <c r="B2458">
        <f>INDEX(resultados!$A$2:$ZZ$3036, 2452, MATCH($B$2, resultados!$A$1:$ZZ$1, 0))</f>
        <v/>
      </c>
      <c r="C2458">
        <f>INDEX(resultados!$A$2:$ZZ$3036, 2452, MATCH($B$3, resultados!$A$1:$ZZ$1, 0))</f>
        <v/>
      </c>
    </row>
    <row r="2459">
      <c r="A2459">
        <f>INDEX(resultados!$A$2:$ZZ$3036, 2453, MATCH($B$1, resultados!$A$1:$ZZ$1, 0))</f>
        <v/>
      </c>
      <c r="B2459">
        <f>INDEX(resultados!$A$2:$ZZ$3036, 2453, MATCH($B$2, resultados!$A$1:$ZZ$1, 0))</f>
        <v/>
      </c>
      <c r="C2459">
        <f>INDEX(resultados!$A$2:$ZZ$3036, 2453, MATCH($B$3, resultados!$A$1:$ZZ$1, 0))</f>
        <v/>
      </c>
    </row>
    <row r="2460">
      <c r="A2460">
        <f>INDEX(resultados!$A$2:$ZZ$3036, 2454, MATCH($B$1, resultados!$A$1:$ZZ$1, 0))</f>
        <v/>
      </c>
      <c r="B2460">
        <f>INDEX(resultados!$A$2:$ZZ$3036, 2454, MATCH($B$2, resultados!$A$1:$ZZ$1, 0))</f>
        <v/>
      </c>
      <c r="C2460">
        <f>INDEX(resultados!$A$2:$ZZ$3036, 2454, MATCH($B$3, resultados!$A$1:$ZZ$1, 0))</f>
        <v/>
      </c>
    </row>
    <row r="2461">
      <c r="A2461">
        <f>INDEX(resultados!$A$2:$ZZ$3036, 2455, MATCH($B$1, resultados!$A$1:$ZZ$1, 0))</f>
        <v/>
      </c>
      <c r="B2461">
        <f>INDEX(resultados!$A$2:$ZZ$3036, 2455, MATCH($B$2, resultados!$A$1:$ZZ$1, 0))</f>
        <v/>
      </c>
      <c r="C2461">
        <f>INDEX(resultados!$A$2:$ZZ$3036, 2455, MATCH($B$3, resultados!$A$1:$ZZ$1, 0))</f>
        <v/>
      </c>
    </row>
    <row r="2462">
      <c r="A2462">
        <f>INDEX(resultados!$A$2:$ZZ$3036, 2456, MATCH($B$1, resultados!$A$1:$ZZ$1, 0))</f>
        <v/>
      </c>
      <c r="B2462">
        <f>INDEX(resultados!$A$2:$ZZ$3036, 2456, MATCH($B$2, resultados!$A$1:$ZZ$1, 0))</f>
        <v/>
      </c>
      <c r="C2462">
        <f>INDEX(resultados!$A$2:$ZZ$3036, 2456, MATCH($B$3, resultados!$A$1:$ZZ$1, 0))</f>
        <v/>
      </c>
    </row>
    <row r="2463">
      <c r="A2463">
        <f>INDEX(resultados!$A$2:$ZZ$3036, 2457, MATCH($B$1, resultados!$A$1:$ZZ$1, 0))</f>
        <v/>
      </c>
      <c r="B2463">
        <f>INDEX(resultados!$A$2:$ZZ$3036, 2457, MATCH($B$2, resultados!$A$1:$ZZ$1, 0))</f>
        <v/>
      </c>
      <c r="C2463">
        <f>INDEX(resultados!$A$2:$ZZ$3036, 2457, MATCH($B$3, resultados!$A$1:$ZZ$1, 0))</f>
        <v/>
      </c>
    </row>
    <row r="2464">
      <c r="A2464">
        <f>INDEX(resultados!$A$2:$ZZ$3036, 2458, MATCH($B$1, resultados!$A$1:$ZZ$1, 0))</f>
        <v/>
      </c>
      <c r="B2464">
        <f>INDEX(resultados!$A$2:$ZZ$3036, 2458, MATCH($B$2, resultados!$A$1:$ZZ$1, 0))</f>
        <v/>
      </c>
      <c r="C2464">
        <f>INDEX(resultados!$A$2:$ZZ$3036, 2458, MATCH($B$3, resultados!$A$1:$ZZ$1, 0))</f>
        <v/>
      </c>
    </row>
    <row r="2465">
      <c r="A2465">
        <f>INDEX(resultados!$A$2:$ZZ$3036, 2459, MATCH($B$1, resultados!$A$1:$ZZ$1, 0))</f>
        <v/>
      </c>
      <c r="B2465">
        <f>INDEX(resultados!$A$2:$ZZ$3036, 2459, MATCH($B$2, resultados!$A$1:$ZZ$1, 0))</f>
        <v/>
      </c>
      <c r="C2465">
        <f>INDEX(resultados!$A$2:$ZZ$3036, 2459, MATCH($B$3, resultados!$A$1:$ZZ$1, 0))</f>
        <v/>
      </c>
    </row>
    <row r="2466">
      <c r="A2466">
        <f>INDEX(resultados!$A$2:$ZZ$3036, 2460, MATCH($B$1, resultados!$A$1:$ZZ$1, 0))</f>
        <v/>
      </c>
      <c r="B2466">
        <f>INDEX(resultados!$A$2:$ZZ$3036, 2460, MATCH($B$2, resultados!$A$1:$ZZ$1, 0))</f>
        <v/>
      </c>
      <c r="C2466">
        <f>INDEX(resultados!$A$2:$ZZ$3036, 2460, MATCH($B$3, resultados!$A$1:$ZZ$1, 0))</f>
        <v/>
      </c>
    </row>
    <row r="2467">
      <c r="A2467">
        <f>INDEX(resultados!$A$2:$ZZ$3036, 2461, MATCH($B$1, resultados!$A$1:$ZZ$1, 0))</f>
        <v/>
      </c>
      <c r="B2467">
        <f>INDEX(resultados!$A$2:$ZZ$3036, 2461, MATCH($B$2, resultados!$A$1:$ZZ$1, 0))</f>
        <v/>
      </c>
      <c r="C2467">
        <f>INDEX(resultados!$A$2:$ZZ$3036, 2461, MATCH($B$3, resultados!$A$1:$ZZ$1, 0))</f>
        <v/>
      </c>
    </row>
    <row r="2468">
      <c r="A2468">
        <f>INDEX(resultados!$A$2:$ZZ$3036, 2462, MATCH($B$1, resultados!$A$1:$ZZ$1, 0))</f>
        <v/>
      </c>
      <c r="B2468">
        <f>INDEX(resultados!$A$2:$ZZ$3036, 2462, MATCH($B$2, resultados!$A$1:$ZZ$1, 0))</f>
        <v/>
      </c>
      <c r="C2468">
        <f>INDEX(resultados!$A$2:$ZZ$3036, 2462, MATCH($B$3, resultados!$A$1:$ZZ$1, 0))</f>
        <v/>
      </c>
    </row>
    <row r="2469">
      <c r="A2469">
        <f>INDEX(resultados!$A$2:$ZZ$3036, 2463, MATCH($B$1, resultados!$A$1:$ZZ$1, 0))</f>
        <v/>
      </c>
      <c r="B2469">
        <f>INDEX(resultados!$A$2:$ZZ$3036, 2463, MATCH($B$2, resultados!$A$1:$ZZ$1, 0))</f>
        <v/>
      </c>
      <c r="C2469">
        <f>INDEX(resultados!$A$2:$ZZ$3036, 2463, MATCH($B$3, resultados!$A$1:$ZZ$1, 0))</f>
        <v/>
      </c>
    </row>
    <row r="2470">
      <c r="A2470">
        <f>INDEX(resultados!$A$2:$ZZ$3036, 2464, MATCH($B$1, resultados!$A$1:$ZZ$1, 0))</f>
        <v/>
      </c>
      <c r="B2470">
        <f>INDEX(resultados!$A$2:$ZZ$3036, 2464, MATCH($B$2, resultados!$A$1:$ZZ$1, 0))</f>
        <v/>
      </c>
      <c r="C2470">
        <f>INDEX(resultados!$A$2:$ZZ$3036, 2464, MATCH($B$3, resultados!$A$1:$ZZ$1, 0))</f>
        <v/>
      </c>
    </row>
    <row r="2471">
      <c r="A2471">
        <f>INDEX(resultados!$A$2:$ZZ$3036, 2465, MATCH($B$1, resultados!$A$1:$ZZ$1, 0))</f>
        <v/>
      </c>
      <c r="B2471">
        <f>INDEX(resultados!$A$2:$ZZ$3036, 2465, MATCH($B$2, resultados!$A$1:$ZZ$1, 0))</f>
        <v/>
      </c>
      <c r="C2471">
        <f>INDEX(resultados!$A$2:$ZZ$3036, 2465, MATCH($B$3, resultados!$A$1:$ZZ$1, 0))</f>
        <v/>
      </c>
    </row>
    <row r="2472">
      <c r="A2472">
        <f>INDEX(resultados!$A$2:$ZZ$3036, 2466, MATCH($B$1, resultados!$A$1:$ZZ$1, 0))</f>
        <v/>
      </c>
      <c r="B2472">
        <f>INDEX(resultados!$A$2:$ZZ$3036, 2466, MATCH($B$2, resultados!$A$1:$ZZ$1, 0))</f>
        <v/>
      </c>
      <c r="C2472">
        <f>INDEX(resultados!$A$2:$ZZ$3036, 2466, MATCH($B$3, resultados!$A$1:$ZZ$1, 0))</f>
        <v/>
      </c>
    </row>
    <row r="2473">
      <c r="A2473">
        <f>INDEX(resultados!$A$2:$ZZ$3036, 2467, MATCH($B$1, resultados!$A$1:$ZZ$1, 0))</f>
        <v/>
      </c>
      <c r="B2473">
        <f>INDEX(resultados!$A$2:$ZZ$3036, 2467, MATCH($B$2, resultados!$A$1:$ZZ$1, 0))</f>
        <v/>
      </c>
      <c r="C2473">
        <f>INDEX(resultados!$A$2:$ZZ$3036, 2467, MATCH($B$3, resultados!$A$1:$ZZ$1, 0))</f>
        <v/>
      </c>
    </row>
    <row r="2474">
      <c r="A2474">
        <f>INDEX(resultados!$A$2:$ZZ$3036, 2468, MATCH($B$1, resultados!$A$1:$ZZ$1, 0))</f>
        <v/>
      </c>
      <c r="B2474">
        <f>INDEX(resultados!$A$2:$ZZ$3036, 2468, MATCH($B$2, resultados!$A$1:$ZZ$1, 0))</f>
        <v/>
      </c>
      <c r="C2474">
        <f>INDEX(resultados!$A$2:$ZZ$3036, 2468, MATCH($B$3, resultados!$A$1:$ZZ$1, 0))</f>
        <v/>
      </c>
    </row>
    <row r="2475">
      <c r="A2475">
        <f>INDEX(resultados!$A$2:$ZZ$3036, 2469, MATCH($B$1, resultados!$A$1:$ZZ$1, 0))</f>
        <v/>
      </c>
      <c r="B2475">
        <f>INDEX(resultados!$A$2:$ZZ$3036, 2469, MATCH($B$2, resultados!$A$1:$ZZ$1, 0))</f>
        <v/>
      </c>
      <c r="C2475">
        <f>INDEX(resultados!$A$2:$ZZ$3036, 2469, MATCH($B$3, resultados!$A$1:$ZZ$1, 0))</f>
        <v/>
      </c>
    </row>
    <row r="2476">
      <c r="A2476">
        <f>INDEX(resultados!$A$2:$ZZ$3036, 2470, MATCH($B$1, resultados!$A$1:$ZZ$1, 0))</f>
        <v/>
      </c>
      <c r="B2476">
        <f>INDEX(resultados!$A$2:$ZZ$3036, 2470, MATCH($B$2, resultados!$A$1:$ZZ$1, 0))</f>
        <v/>
      </c>
      <c r="C2476">
        <f>INDEX(resultados!$A$2:$ZZ$3036, 2470, MATCH($B$3, resultados!$A$1:$ZZ$1, 0))</f>
        <v/>
      </c>
    </row>
    <row r="2477">
      <c r="A2477">
        <f>INDEX(resultados!$A$2:$ZZ$3036, 2471, MATCH($B$1, resultados!$A$1:$ZZ$1, 0))</f>
        <v/>
      </c>
      <c r="B2477">
        <f>INDEX(resultados!$A$2:$ZZ$3036, 2471, MATCH($B$2, resultados!$A$1:$ZZ$1, 0))</f>
        <v/>
      </c>
      <c r="C2477">
        <f>INDEX(resultados!$A$2:$ZZ$3036, 2471, MATCH($B$3, resultados!$A$1:$ZZ$1, 0))</f>
        <v/>
      </c>
    </row>
    <row r="2478">
      <c r="A2478">
        <f>INDEX(resultados!$A$2:$ZZ$3036, 2472, MATCH($B$1, resultados!$A$1:$ZZ$1, 0))</f>
        <v/>
      </c>
      <c r="B2478">
        <f>INDEX(resultados!$A$2:$ZZ$3036, 2472, MATCH($B$2, resultados!$A$1:$ZZ$1, 0))</f>
        <v/>
      </c>
      <c r="C2478">
        <f>INDEX(resultados!$A$2:$ZZ$3036, 2472, MATCH($B$3, resultados!$A$1:$ZZ$1, 0))</f>
        <v/>
      </c>
    </row>
    <row r="2479">
      <c r="A2479">
        <f>INDEX(resultados!$A$2:$ZZ$3036, 2473, MATCH($B$1, resultados!$A$1:$ZZ$1, 0))</f>
        <v/>
      </c>
      <c r="B2479">
        <f>INDEX(resultados!$A$2:$ZZ$3036, 2473, MATCH($B$2, resultados!$A$1:$ZZ$1, 0))</f>
        <v/>
      </c>
      <c r="C2479">
        <f>INDEX(resultados!$A$2:$ZZ$3036, 2473, MATCH($B$3, resultados!$A$1:$ZZ$1, 0))</f>
        <v/>
      </c>
    </row>
    <row r="2480">
      <c r="A2480">
        <f>INDEX(resultados!$A$2:$ZZ$3036, 2474, MATCH($B$1, resultados!$A$1:$ZZ$1, 0))</f>
        <v/>
      </c>
      <c r="B2480">
        <f>INDEX(resultados!$A$2:$ZZ$3036, 2474, MATCH($B$2, resultados!$A$1:$ZZ$1, 0))</f>
        <v/>
      </c>
      <c r="C2480">
        <f>INDEX(resultados!$A$2:$ZZ$3036, 2474, MATCH($B$3, resultados!$A$1:$ZZ$1, 0))</f>
        <v/>
      </c>
    </row>
    <row r="2481">
      <c r="A2481">
        <f>INDEX(resultados!$A$2:$ZZ$3036, 2475, MATCH($B$1, resultados!$A$1:$ZZ$1, 0))</f>
        <v/>
      </c>
      <c r="B2481">
        <f>INDEX(resultados!$A$2:$ZZ$3036, 2475, MATCH($B$2, resultados!$A$1:$ZZ$1, 0))</f>
        <v/>
      </c>
      <c r="C2481">
        <f>INDEX(resultados!$A$2:$ZZ$3036, 2475, MATCH($B$3, resultados!$A$1:$ZZ$1, 0))</f>
        <v/>
      </c>
    </row>
    <row r="2482">
      <c r="A2482">
        <f>INDEX(resultados!$A$2:$ZZ$3036, 2476, MATCH($B$1, resultados!$A$1:$ZZ$1, 0))</f>
        <v/>
      </c>
      <c r="B2482">
        <f>INDEX(resultados!$A$2:$ZZ$3036, 2476, MATCH($B$2, resultados!$A$1:$ZZ$1, 0))</f>
        <v/>
      </c>
      <c r="C2482">
        <f>INDEX(resultados!$A$2:$ZZ$3036, 2476, MATCH($B$3, resultados!$A$1:$ZZ$1, 0))</f>
        <v/>
      </c>
    </row>
    <row r="2483">
      <c r="A2483">
        <f>INDEX(resultados!$A$2:$ZZ$3036, 2477, MATCH($B$1, resultados!$A$1:$ZZ$1, 0))</f>
        <v/>
      </c>
      <c r="B2483">
        <f>INDEX(resultados!$A$2:$ZZ$3036, 2477, MATCH($B$2, resultados!$A$1:$ZZ$1, 0))</f>
        <v/>
      </c>
      <c r="C2483">
        <f>INDEX(resultados!$A$2:$ZZ$3036, 2477, MATCH($B$3, resultados!$A$1:$ZZ$1, 0))</f>
        <v/>
      </c>
    </row>
    <row r="2484">
      <c r="A2484">
        <f>INDEX(resultados!$A$2:$ZZ$3036, 2478, MATCH($B$1, resultados!$A$1:$ZZ$1, 0))</f>
        <v/>
      </c>
      <c r="B2484">
        <f>INDEX(resultados!$A$2:$ZZ$3036, 2478, MATCH($B$2, resultados!$A$1:$ZZ$1, 0))</f>
        <v/>
      </c>
      <c r="C2484">
        <f>INDEX(resultados!$A$2:$ZZ$3036, 2478, MATCH($B$3, resultados!$A$1:$ZZ$1, 0))</f>
        <v/>
      </c>
    </row>
    <row r="2485">
      <c r="A2485">
        <f>INDEX(resultados!$A$2:$ZZ$3036, 2479, MATCH($B$1, resultados!$A$1:$ZZ$1, 0))</f>
        <v/>
      </c>
      <c r="B2485">
        <f>INDEX(resultados!$A$2:$ZZ$3036, 2479, MATCH($B$2, resultados!$A$1:$ZZ$1, 0))</f>
        <v/>
      </c>
      <c r="C2485">
        <f>INDEX(resultados!$A$2:$ZZ$3036, 2479, MATCH($B$3, resultados!$A$1:$ZZ$1, 0))</f>
        <v/>
      </c>
    </row>
    <row r="2486">
      <c r="A2486">
        <f>INDEX(resultados!$A$2:$ZZ$3036, 2480, MATCH($B$1, resultados!$A$1:$ZZ$1, 0))</f>
        <v/>
      </c>
      <c r="B2486">
        <f>INDEX(resultados!$A$2:$ZZ$3036, 2480, MATCH($B$2, resultados!$A$1:$ZZ$1, 0))</f>
        <v/>
      </c>
      <c r="C2486">
        <f>INDEX(resultados!$A$2:$ZZ$3036, 2480, MATCH($B$3, resultados!$A$1:$ZZ$1, 0))</f>
        <v/>
      </c>
    </row>
    <row r="2487">
      <c r="A2487">
        <f>INDEX(resultados!$A$2:$ZZ$3036, 2481, MATCH($B$1, resultados!$A$1:$ZZ$1, 0))</f>
        <v/>
      </c>
      <c r="B2487">
        <f>INDEX(resultados!$A$2:$ZZ$3036, 2481, MATCH($B$2, resultados!$A$1:$ZZ$1, 0))</f>
        <v/>
      </c>
      <c r="C2487">
        <f>INDEX(resultados!$A$2:$ZZ$3036, 2481, MATCH($B$3, resultados!$A$1:$ZZ$1, 0))</f>
        <v/>
      </c>
    </row>
    <row r="2488">
      <c r="A2488">
        <f>INDEX(resultados!$A$2:$ZZ$3036, 2482, MATCH($B$1, resultados!$A$1:$ZZ$1, 0))</f>
        <v/>
      </c>
      <c r="B2488">
        <f>INDEX(resultados!$A$2:$ZZ$3036, 2482, MATCH($B$2, resultados!$A$1:$ZZ$1, 0))</f>
        <v/>
      </c>
      <c r="C2488">
        <f>INDEX(resultados!$A$2:$ZZ$3036, 2482, MATCH($B$3, resultados!$A$1:$ZZ$1, 0))</f>
        <v/>
      </c>
    </row>
    <row r="2489">
      <c r="A2489">
        <f>INDEX(resultados!$A$2:$ZZ$3036, 2483, MATCH($B$1, resultados!$A$1:$ZZ$1, 0))</f>
        <v/>
      </c>
      <c r="B2489">
        <f>INDEX(resultados!$A$2:$ZZ$3036, 2483, MATCH($B$2, resultados!$A$1:$ZZ$1, 0))</f>
        <v/>
      </c>
      <c r="C2489">
        <f>INDEX(resultados!$A$2:$ZZ$3036, 2483, MATCH($B$3, resultados!$A$1:$ZZ$1, 0))</f>
        <v/>
      </c>
    </row>
    <row r="2490">
      <c r="A2490">
        <f>INDEX(resultados!$A$2:$ZZ$3036, 2484, MATCH($B$1, resultados!$A$1:$ZZ$1, 0))</f>
        <v/>
      </c>
      <c r="B2490">
        <f>INDEX(resultados!$A$2:$ZZ$3036, 2484, MATCH($B$2, resultados!$A$1:$ZZ$1, 0))</f>
        <v/>
      </c>
      <c r="C2490">
        <f>INDEX(resultados!$A$2:$ZZ$3036, 2484, MATCH($B$3, resultados!$A$1:$ZZ$1, 0))</f>
        <v/>
      </c>
    </row>
    <row r="2491">
      <c r="A2491">
        <f>INDEX(resultados!$A$2:$ZZ$3036, 2485, MATCH($B$1, resultados!$A$1:$ZZ$1, 0))</f>
        <v/>
      </c>
      <c r="B2491">
        <f>INDEX(resultados!$A$2:$ZZ$3036, 2485, MATCH($B$2, resultados!$A$1:$ZZ$1, 0))</f>
        <v/>
      </c>
      <c r="C2491">
        <f>INDEX(resultados!$A$2:$ZZ$3036, 2485, MATCH($B$3, resultados!$A$1:$ZZ$1, 0))</f>
        <v/>
      </c>
    </row>
    <row r="2492">
      <c r="A2492">
        <f>INDEX(resultados!$A$2:$ZZ$3036, 2486, MATCH($B$1, resultados!$A$1:$ZZ$1, 0))</f>
        <v/>
      </c>
      <c r="B2492">
        <f>INDEX(resultados!$A$2:$ZZ$3036, 2486, MATCH($B$2, resultados!$A$1:$ZZ$1, 0))</f>
        <v/>
      </c>
      <c r="C2492">
        <f>INDEX(resultados!$A$2:$ZZ$3036, 2486, MATCH($B$3, resultados!$A$1:$ZZ$1, 0))</f>
        <v/>
      </c>
    </row>
    <row r="2493">
      <c r="A2493">
        <f>INDEX(resultados!$A$2:$ZZ$3036, 2487, MATCH($B$1, resultados!$A$1:$ZZ$1, 0))</f>
        <v/>
      </c>
      <c r="B2493">
        <f>INDEX(resultados!$A$2:$ZZ$3036, 2487, MATCH($B$2, resultados!$A$1:$ZZ$1, 0))</f>
        <v/>
      </c>
      <c r="C2493">
        <f>INDEX(resultados!$A$2:$ZZ$3036, 2487, MATCH($B$3, resultados!$A$1:$ZZ$1, 0))</f>
        <v/>
      </c>
    </row>
    <row r="2494">
      <c r="A2494">
        <f>INDEX(resultados!$A$2:$ZZ$3036, 2488, MATCH($B$1, resultados!$A$1:$ZZ$1, 0))</f>
        <v/>
      </c>
      <c r="B2494">
        <f>INDEX(resultados!$A$2:$ZZ$3036, 2488, MATCH($B$2, resultados!$A$1:$ZZ$1, 0))</f>
        <v/>
      </c>
      <c r="C2494">
        <f>INDEX(resultados!$A$2:$ZZ$3036, 2488, MATCH($B$3, resultados!$A$1:$ZZ$1, 0))</f>
        <v/>
      </c>
    </row>
    <row r="2495">
      <c r="A2495">
        <f>INDEX(resultados!$A$2:$ZZ$3036, 2489, MATCH($B$1, resultados!$A$1:$ZZ$1, 0))</f>
        <v/>
      </c>
      <c r="B2495">
        <f>INDEX(resultados!$A$2:$ZZ$3036, 2489, MATCH($B$2, resultados!$A$1:$ZZ$1, 0))</f>
        <v/>
      </c>
      <c r="C2495">
        <f>INDEX(resultados!$A$2:$ZZ$3036, 2489, MATCH($B$3, resultados!$A$1:$ZZ$1, 0))</f>
        <v/>
      </c>
    </row>
    <row r="2496">
      <c r="A2496">
        <f>INDEX(resultados!$A$2:$ZZ$3036, 2490, MATCH($B$1, resultados!$A$1:$ZZ$1, 0))</f>
        <v/>
      </c>
      <c r="B2496">
        <f>INDEX(resultados!$A$2:$ZZ$3036, 2490, MATCH($B$2, resultados!$A$1:$ZZ$1, 0))</f>
        <v/>
      </c>
      <c r="C2496">
        <f>INDEX(resultados!$A$2:$ZZ$3036, 2490, MATCH($B$3, resultados!$A$1:$ZZ$1, 0))</f>
        <v/>
      </c>
    </row>
    <row r="2497">
      <c r="A2497">
        <f>INDEX(resultados!$A$2:$ZZ$3036, 2491, MATCH($B$1, resultados!$A$1:$ZZ$1, 0))</f>
        <v/>
      </c>
      <c r="B2497">
        <f>INDEX(resultados!$A$2:$ZZ$3036, 2491, MATCH($B$2, resultados!$A$1:$ZZ$1, 0))</f>
        <v/>
      </c>
      <c r="C2497">
        <f>INDEX(resultados!$A$2:$ZZ$3036, 2491, MATCH($B$3, resultados!$A$1:$ZZ$1, 0))</f>
        <v/>
      </c>
    </row>
    <row r="2498">
      <c r="A2498">
        <f>INDEX(resultados!$A$2:$ZZ$3036, 2492, MATCH($B$1, resultados!$A$1:$ZZ$1, 0))</f>
        <v/>
      </c>
      <c r="B2498">
        <f>INDEX(resultados!$A$2:$ZZ$3036, 2492, MATCH($B$2, resultados!$A$1:$ZZ$1, 0))</f>
        <v/>
      </c>
      <c r="C2498">
        <f>INDEX(resultados!$A$2:$ZZ$3036, 2492, MATCH($B$3, resultados!$A$1:$ZZ$1, 0))</f>
        <v/>
      </c>
    </row>
    <row r="2499">
      <c r="A2499">
        <f>INDEX(resultados!$A$2:$ZZ$3036, 2493, MATCH($B$1, resultados!$A$1:$ZZ$1, 0))</f>
        <v/>
      </c>
      <c r="B2499">
        <f>INDEX(resultados!$A$2:$ZZ$3036, 2493, MATCH($B$2, resultados!$A$1:$ZZ$1, 0))</f>
        <v/>
      </c>
      <c r="C2499">
        <f>INDEX(resultados!$A$2:$ZZ$3036, 2493, MATCH($B$3, resultados!$A$1:$ZZ$1, 0))</f>
        <v/>
      </c>
    </row>
    <row r="2500">
      <c r="A2500">
        <f>INDEX(resultados!$A$2:$ZZ$3036, 2494, MATCH($B$1, resultados!$A$1:$ZZ$1, 0))</f>
        <v/>
      </c>
      <c r="B2500">
        <f>INDEX(resultados!$A$2:$ZZ$3036, 2494, MATCH($B$2, resultados!$A$1:$ZZ$1, 0))</f>
        <v/>
      </c>
      <c r="C2500">
        <f>INDEX(resultados!$A$2:$ZZ$3036, 2494, MATCH($B$3, resultados!$A$1:$ZZ$1, 0))</f>
        <v/>
      </c>
    </row>
    <row r="2501">
      <c r="A2501">
        <f>INDEX(resultados!$A$2:$ZZ$3036, 2495, MATCH($B$1, resultados!$A$1:$ZZ$1, 0))</f>
        <v/>
      </c>
      <c r="B2501">
        <f>INDEX(resultados!$A$2:$ZZ$3036, 2495, MATCH($B$2, resultados!$A$1:$ZZ$1, 0))</f>
        <v/>
      </c>
      <c r="C2501">
        <f>INDEX(resultados!$A$2:$ZZ$3036, 2495, MATCH($B$3, resultados!$A$1:$ZZ$1, 0))</f>
        <v/>
      </c>
    </row>
    <row r="2502">
      <c r="A2502">
        <f>INDEX(resultados!$A$2:$ZZ$3036, 2496, MATCH($B$1, resultados!$A$1:$ZZ$1, 0))</f>
        <v/>
      </c>
      <c r="B2502">
        <f>INDEX(resultados!$A$2:$ZZ$3036, 2496, MATCH($B$2, resultados!$A$1:$ZZ$1, 0))</f>
        <v/>
      </c>
      <c r="C2502">
        <f>INDEX(resultados!$A$2:$ZZ$3036, 2496, MATCH($B$3, resultados!$A$1:$ZZ$1, 0))</f>
        <v/>
      </c>
    </row>
    <row r="2503">
      <c r="A2503">
        <f>INDEX(resultados!$A$2:$ZZ$3036, 2497, MATCH($B$1, resultados!$A$1:$ZZ$1, 0))</f>
        <v/>
      </c>
      <c r="B2503">
        <f>INDEX(resultados!$A$2:$ZZ$3036, 2497, MATCH($B$2, resultados!$A$1:$ZZ$1, 0))</f>
        <v/>
      </c>
      <c r="C2503">
        <f>INDEX(resultados!$A$2:$ZZ$3036, 2497, MATCH($B$3, resultados!$A$1:$ZZ$1, 0))</f>
        <v/>
      </c>
    </row>
    <row r="2504">
      <c r="A2504">
        <f>INDEX(resultados!$A$2:$ZZ$3036, 2498, MATCH($B$1, resultados!$A$1:$ZZ$1, 0))</f>
        <v/>
      </c>
      <c r="B2504">
        <f>INDEX(resultados!$A$2:$ZZ$3036, 2498, MATCH($B$2, resultados!$A$1:$ZZ$1, 0))</f>
        <v/>
      </c>
      <c r="C2504">
        <f>INDEX(resultados!$A$2:$ZZ$3036, 2498, MATCH($B$3, resultados!$A$1:$ZZ$1, 0))</f>
        <v/>
      </c>
    </row>
    <row r="2505">
      <c r="A2505">
        <f>INDEX(resultados!$A$2:$ZZ$3036, 2499, MATCH($B$1, resultados!$A$1:$ZZ$1, 0))</f>
        <v/>
      </c>
      <c r="B2505">
        <f>INDEX(resultados!$A$2:$ZZ$3036, 2499, MATCH($B$2, resultados!$A$1:$ZZ$1, 0))</f>
        <v/>
      </c>
      <c r="C2505">
        <f>INDEX(resultados!$A$2:$ZZ$3036, 2499, MATCH($B$3, resultados!$A$1:$ZZ$1, 0))</f>
        <v/>
      </c>
    </row>
    <row r="2506">
      <c r="A2506">
        <f>INDEX(resultados!$A$2:$ZZ$3036, 2500, MATCH($B$1, resultados!$A$1:$ZZ$1, 0))</f>
        <v/>
      </c>
      <c r="B2506">
        <f>INDEX(resultados!$A$2:$ZZ$3036, 2500, MATCH($B$2, resultados!$A$1:$ZZ$1, 0))</f>
        <v/>
      </c>
      <c r="C2506">
        <f>INDEX(resultados!$A$2:$ZZ$3036, 2500, MATCH($B$3, resultados!$A$1:$ZZ$1, 0))</f>
        <v/>
      </c>
    </row>
    <row r="2507">
      <c r="A2507">
        <f>INDEX(resultados!$A$2:$ZZ$3036, 2501, MATCH($B$1, resultados!$A$1:$ZZ$1, 0))</f>
        <v/>
      </c>
      <c r="B2507">
        <f>INDEX(resultados!$A$2:$ZZ$3036, 2501, MATCH($B$2, resultados!$A$1:$ZZ$1, 0))</f>
        <v/>
      </c>
      <c r="C2507">
        <f>INDEX(resultados!$A$2:$ZZ$3036, 2501, MATCH($B$3, resultados!$A$1:$ZZ$1, 0))</f>
        <v/>
      </c>
    </row>
    <row r="2508">
      <c r="A2508">
        <f>INDEX(resultados!$A$2:$ZZ$3036, 2502, MATCH($B$1, resultados!$A$1:$ZZ$1, 0))</f>
        <v/>
      </c>
      <c r="B2508">
        <f>INDEX(resultados!$A$2:$ZZ$3036, 2502, MATCH($B$2, resultados!$A$1:$ZZ$1, 0))</f>
        <v/>
      </c>
      <c r="C2508">
        <f>INDEX(resultados!$A$2:$ZZ$3036, 2502, MATCH($B$3, resultados!$A$1:$ZZ$1, 0))</f>
        <v/>
      </c>
    </row>
    <row r="2509">
      <c r="A2509">
        <f>INDEX(resultados!$A$2:$ZZ$3036, 2503, MATCH($B$1, resultados!$A$1:$ZZ$1, 0))</f>
        <v/>
      </c>
      <c r="B2509">
        <f>INDEX(resultados!$A$2:$ZZ$3036, 2503, MATCH($B$2, resultados!$A$1:$ZZ$1, 0))</f>
        <v/>
      </c>
      <c r="C2509">
        <f>INDEX(resultados!$A$2:$ZZ$3036, 2503, MATCH($B$3, resultados!$A$1:$ZZ$1, 0))</f>
        <v/>
      </c>
    </row>
    <row r="2510">
      <c r="A2510">
        <f>INDEX(resultados!$A$2:$ZZ$3036, 2504, MATCH($B$1, resultados!$A$1:$ZZ$1, 0))</f>
        <v/>
      </c>
      <c r="B2510">
        <f>INDEX(resultados!$A$2:$ZZ$3036, 2504, MATCH($B$2, resultados!$A$1:$ZZ$1, 0))</f>
        <v/>
      </c>
      <c r="C2510">
        <f>INDEX(resultados!$A$2:$ZZ$3036, 2504, MATCH($B$3, resultados!$A$1:$ZZ$1, 0))</f>
        <v/>
      </c>
    </row>
    <row r="2511">
      <c r="A2511">
        <f>INDEX(resultados!$A$2:$ZZ$3036, 2505, MATCH($B$1, resultados!$A$1:$ZZ$1, 0))</f>
        <v/>
      </c>
      <c r="B2511">
        <f>INDEX(resultados!$A$2:$ZZ$3036, 2505, MATCH($B$2, resultados!$A$1:$ZZ$1, 0))</f>
        <v/>
      </c>
      <c r="C2511">
        <f>INDEX(resultados!$A$2:$ZZ$3036, 2505, MATCH($B$3, resultados!$A$1:$ZZ$1, 0))</f>
        <v/>
      </c>
    </row>
    <row r="2512">
      <c r="A2512">
        <f>INDEX(resultados!$A$2:$ZZ$3036, 2506, MATCH($B$1, resultados!$A$1:$ZZ$1, 0))</f>
        <v/>
      </c>
      <c r="B2512">
        <f>INDEX(resultados!$A$2:$ZZ$3036, 2506, MATCH($B$2, resultados!$A$1:$ZZ$1, 0))</f>
        <v/>
      </c>
      <c r="C2512">
        <f>INDEX(resultados!$A$2:$ZZ$3036, 2506, MATCH($B$3, resultados!$A$1:$ZZ$1, 0))</f>
        <v/>
      </c>
    </row>
    <row r="2513">
      <c r="A2513">
        <f>INDEX(resultados!$A$2:$ZZ$3036, 2507, MATCH($B$1, resultados!$A$1:$ZZ$1, 0))</f>
        <v/>
      </c>
      <c r="B2513">
        <f>INDEX(resultados!$A$2:$ZZ$3036, 2507, MATCH($B$2, resultados!$A$1:$ZZ$1, 0))</f>
        <v/>
      </c>
      <c r="C2513">
        <f>INDEX(resultados!$A$2:$ZZ$3036, 2507, MATCH($B$3, resultados!$A$1:$ZZ$1, 0))</f>
        <v/>
      </c>
    </row>
    <row r="2514">
      <c r="A2514">
        <f>INDEX(resultados!$A$2:$ZZ$3036, 2508, MATCH($B$1, resultados!$A$1:$ZZ$1, 0))</f>
        <v/>
      </c>
      <c r="B2514">
        <f>INDEX(resultados!$A$2:$ZZ$3036, 2508, MATCH($B$2, resultados!$A$1:$ZZ$1, 0))</f>
        <v/>
      </c>
      <c r="C2514">
        <f>INDEX(resultados!$A$2:$ZZ$3036, 2508, MATCH($B$3, resultados!$A$1:$ZZ$1, 0))</f>
        <v/>
      </c>
    </row>
    <row r="2515">
      <c r="A2515">
        <f>INDEX(resultados!$A$2:$ZZ$3036, 2509, MATCH($B$1, resultados!$A$1:$ZZ$1, 0))</f>
        <v/>
      </c>
      <c r="B2515">
        <f>INDEX(resultados!$A$2:$ZZ$3036, 2509, MATCH($B$2, resultados!$A$1:$ZZ$1, 0))</f>
        <v/>
      </c>
      <c r="C2515">
        <f>INDEX(resultados!$A$2:$ZZ$3036, 2509, MATCH($B$3, resultados!$A$1:$ZZ$1, 0))</f>
        <v/>
      </c>
    </row>
    <row r="2516">
      <c r="A2516">
        <f>INDEX(resultados!$A$2:$ZZ$3036, 2510, MATCH($B$1, resultados!$A$1:$ZZ$1, 0))</f>
        <v/>
      </c>
      <c r="B2516">
        <f>INDEX(resultados!$A$2:$ZZ$3036, 2510, MATCH($B$2, resultados!$A$1:$ZZ$1, 0))</f>
        <v/>
      </c>
      <c r="C2516">
        <f>INDEX(resultados!$A$2:$ZZ$3036, 2510, MATCH($B$3, resultados!$A$1:$ZZ$1, 0))</f>
        <v/>
      </c>
    </row>
    <row r="2517">
      <c r="A2517">
        <f>INDEX(resultados!$A$2:$ZZ$3036, 2511, MATCH($B$1, resultados!$A$1:$ZZ$1, 0))</f>
        <v/>
      </c>
      <c r="B2517">
        <f>INDEX(resultados!$A$2:$ZZ$3036, 2511, MATCH($B$2, resultados!$A$1:$ZZ$1, 0))</f>
        <v/>
      </c>
      <c r="C2517">
        <f>INDEX(resultados!$A$2:$ZZ$3036, 2511, MATCH($B$3, resultados!$A$1:$ZZ$1, 0))</f>
        <v/>
      </c>
    </row>
    <row r="2518">
      <c r="A2518">
        <f>INDEX(resultados!$A$2:$ZZ$3036, 2512, MATCH($B$1, resultados!$A$1:$ZZ$1, 0))</f>
        <v/>
      </c>
      <c r="B2518">
        <f>INDEX(resultados!$A$2:$ZZ$3036, 2512, MATCH($B$2, resultados!$A$1:$ZZ$1, 0))</f>
        <v/>
      </c>
      <c r="C2518">
        <f>INDEX(resultados!$A$2:$ZZ$3036, 2512, MATCH($B$3, resultados!$A$1:$ZZ$1, 0))</f>
        <v/>
      </c>
    </row>
    <row r="2519">
      <c r="A2519">
        <f>INDEX(resultados!$A$2:$ZZ$3036, 2513, MATCH($B$1, resultados!$A$1:$ZZ$1, 0))</f>
        <v/>
      </c>
      <c r="B2519">
        <f>INDEX(resultados!$A$2:$ZZ$3036, 2513, MATCH($B$2, resultados!$A$1:$ZZ$1, 0))</f>
        <v/>
      </c>
      <c r="C2519">
        <f>INDEX(resultados!$A$2:$ZZ$3036, 2513, MATCH($B$3, resultados!$A$1:$ZZ$1, 0))</f>
        <v/>
      </c>
    </row>
    <row r="2520">
      <c r="A2520">
        <f>INDEX(resultados!$A$2:$ZZ$3036, 2514, MATCH($B$1, resultados!$A$1:$ZZ$1, 0))</f>
        <v/>
      </c>
      <c r="B2520">
        <f>INDEX(resultados!$A$2:$ZZ$3036, 2514, MATCH($B$2, resultados!$A$1:$ZZ$1, 0))</f>
        <v/>
      </c>
      <c r="C2520">
        <f>INDEX(resultados!$A$2:$ZZ$3036, 2514, MATCH($B$3, resultados!$A$1:$ZZ$1, 0))</f>
        <v/>
      </c>
    </row>
    <row r="2521">
      <c r="A2521">
        <f>INDEX(resultados!$A$2:$ZZ$3036, 2515, MATCH($B$1, resultados!$A$1:$ZZ$1, 0))</f>
        <v/>
      </c>
      <c r="B2521">
        <f>INDEX(resultados!$A$2:$ZZ$3036, 2515, MATCH($B$2, resultados!$A$1:$ZZ$1, 0))</f>
        <v/>
      </c>
      <c r="C2521">
        <f>INDEX(resultados!$A$2:$ZZ$3036, 2515, MATCH($B$3, resultados!$A$1:$ZZ$1, 0))</f>
        <v/>
      </c>
    </row>
    <row r="2522">
      <c r="A2522">
        <f>INDEX(resultados!$A$2:$ZZ$3036, 2516, MATCH($B$1, resultados!$A$1:$ZZ$1, 0))</f>
        <v/>
      </c>
      <c r="B2522">
        <f>INDEX(resultados!$A$2:$ZZ$3036, 2516, MATCH($B$2, resultados!$A$1:$ZZ$1, 0))</f>
        <v/>
      </c>
      <c r="C2522">
        <f>INDEX(resultados!$A$2:$ZZ$3036, 2516, MATCH($B$3, resultados!$A$1:$ZZ$1, 0))</f>
        <v/>
      </c>
    </row>
    <row r="2523">
      <c r="A2523">
        <f>INDEX(resultados!$A$2:$ZZ$3036, 2517, MATCH($B$1, resultados!$A$1:$ZZ$1, 0))</f>
        <v/>
      </c>
      <c r="B2523">
        <f>INDEX(resultados!$A$2:$ZZ$3036, 2517, MATCH($B$2, resultados!$A$1:$ZZ$1, 0))</f>
        <v/>
      </c>
      <c r="C2523">
        <f>INDEX(resultados!$A$2:$ZZ$3036, 2517, MATCH($B$3, resultados!$A$1:$ZZ$1, 0))</f>
        <v/>
      </c>
    </row>
    <row r="2524">
      <c r="A2524">
        <f>INDEX(resultados!$A$2:$ZZ$3036, 2518, MATCH($B$1, resultados!$A$1:$ZZ$1, 0))</f>
        <v/>
      </c>
      <c r="B2524">
        <f>INDEX(resultados!$A$2:$ZZ$3036, 2518, MATCH($B$2, resultados!$A$1:$ZZ$1, 0))</f>
        <v/>
      </c>
      <c r="C2524">
        <f>INDEX(resultados!$A$2:$ZZ$3036, 2518, MATCH($B$3, resultados!$A$1:$ZZ$1, 0))</f>
        <v/>
      </c>
    </row>
    <row r="2525">
      <c r="A2525">
        <f>INDEX(resultados!$A$2:$ZZ$3036, 2519, MATCH($B$1, resultados!$A$1:$ZZ$1, 0))</f>
        <v/>
      </c>
      <c r="B2525">
        <f>INDEX(resultados!$A$2:$ZZ$3036, 2519, MATCH($B$2, resultados!$A$1:$ZZ$1, 0))</f>
        <v/>
      </c>
      <c r="C2525">
        <f>INDEX(resultados!$A$2:$ZZ$3036, 2519, MATCH($B$3, resultados!$A$1:$ZZ$1, 0))</f>
        <v/>
      </c>
    </row>
    <row r="2526">
      <c r="A2526">
        <f>INDEX(resultados!$A$2:$ZZ$3036, 2520, MATCH($B$1, resultados!$A$1:$ZZ$1, 0))</f>
        <v/>
      </c>
      <c r="B2526">
        <f>INDEX(resultados!$A$2:$ZZ$3036, 2520, MATCH($B$2, resultados!$A$1:$ZZ$1, 0))</f>
        <v/>
      </c>
      <c r="C2526">
        <f>INDEX(resultados!$A$2:$ZZ$3036, 2520, MATCH($B$3, resultados!$A$1:$ZZ$1, 0))</f>
        <v/>
      </c>
    </row>
    <row r="2527">
      <c r="A2527">
        <f>INDEX(resultados!$A$2:$ZZ$3036, 2521, MATCH($B$1, resultados!$A$1:$ZZ$1, 0))</f>
        <v/>
      </c>
      <c r="B2527">
        <f>INDEX(resultados!$A$2:$ZZ$3036, 2521, MATCH($B$2, resultados!$A$1:$ZZ$1, 0))</f>
        <v/>
      </c>
      <c r="C2527">
        <f>INDEX(resultados!$A$2:$ZZ$3036, 2521, MATCH($B$3, resultados!$A$1:$ZZ$1, 0))</f>
        <v/>
      </c>
    </row>
    <row r="2528">
      <c r="A2528">
        <f>INDEX(resultados!$A$2:$ZZ$3036, 2522, MATCH($B$1, resultados!$A$1:$ZZ$1, 0))</f>
        <v/>
      </c>
      <c r="B2528">
        <f>INDEX(resultados!$A$2:$ZZ$3036, 2522, MATCH($B$2, resultados!$A$1:$ZZ$1, 0))</f>
        <v/>
      </c>
      <c r="C2528">
        <f>INDEX(resultados!$A$2:$ZZ$3036, 2522, MATCH($B$3, resultados!$A$1:$ZZ$1, 0))</f>
        <v/>
      </c>
    </row>
    <row r="2529">
      <c r="A2529">
        <f>INDEX(resultados!$A$2:$ZZ$3036, 2523, MATCH($B$1, resultados!$A$1:$ZZ$1, 0))</f>
        <v/>
      </c>
      <c r="B2529">
        <f>INDEX(resultados!$A$2:$ZZ$3036, 2523, MATCH($B$2, resultados!$A$1:$ZZ$1, 0))</f>
        <v/>
      </c>
      <c r="C2529">
        <f>INDEX(resultados!$A$2:$ZZ$3036, 2523, MATCH($B$3, resultados!$A$1:$ZZ$1, 0))</f>
        <v/>
      </c>
    </row>
    <row r="2530">
      <c r="A2530">
        <f>INDEX(resultados!$A$2:$ZZ$3036, 2524, MATCH($B$1, resultados!$A$1:$ZZ$1, 0))</f>
        <v/>
      </c>
      <c r="B2530">
        <f>INDEX(resultados!$A$2:$ZZ$3036, 2524, MATCH($B$2, resultados!$A$1:$ZZ$1, 0))</f>
        <v/>
      </c>
      <c r="C2530">
        <f>INDEX(resultados!$A$2:$ZZ$3036, 2524, MATCH($B$3, resultados!$A$1:$ZZ$1, 0))</f>
        <v/>
      </c>
    </row>
    <row r="2531">
      <c r="A2531">
        <f>INDEX(resultados!$A$2:$ZZ$3036, 2525, MATCH($B$1, resultados!$A$1:$ZZ$1, 0))</f>
        <v/>
      </c>
      <c r="B2531">
        <f>INDEX(resultados!$A$2:$ZZ$3036, 2525, MATCH($B$2, resultados!$A$1:$ZZ$1, 0))</f>
        <v/>
      </c>
      <c r="C2531">
        <f>INDEX(resultados!$A$2:$ZZ$3036, 2525, MATCH($B$3, resultados!$A$1:$ZZ$1, 0))</f>
        <v/>
      </c>
    </row>
    <row r="2532">
      <c r="A2532">
        <f>INDEX(resultados!$A$2:$ZZ$3036, 2526, MATCH($B$1, resultados!$A$1:$ZZ$1, 0))</f>
        <v/>
      </c>
      <c r="B2532">
        <f>INDEX(resultados!$A$2:$ZZ$3036, 2526, MATCH($B$2, resultados!$A$1:$ZZ$1, 0))</f>
        <v/>
      </c>
      <c r="C2532">
        <f>INDEX(resultados!$A$2:$ZZ$3036, 2526, MATCH($B$3, resultados!$A$1:$ZZ$1, 0))</f>
        <v/>
      </c>
    </row>
    <row r="2533">
      <c r="A2533">
        <f>INDEX(resultados!$A$2:$ZZ$3036, 2527, MATCH($B$1, resultados!$A$1:$ZZ$1, 0))</f>
        <v/>
      </c>
      <c r="B2533">
        <f>INDEX(resultados!$A$2:$ZZ$3036, 2527, MATCH($B$2, resultados!$A$1:$ZZ$1, 0))</f>
        <v/>
      </c>
      <c r="C2533">
        <f>INDEX(resultados!$A$2:$ZZ$3036, 2527, MATCH($B$3, resultados!$A$1:$ZZ$1, 0))</f>
        <v/>
      </c>
    </row>
    <row r="2534">
      <c r="A2534">
        <f>INDEX(resultados!$A$2:$ZZ$3036, 2528, MATCH($B$1, resultados!$A$1:$ZZ$1, 0))</f>
        <v/>
      </c>
      <c r="B2534">
        <f>INDEX(resultados!$A$2:$ZZ$3036, 2528, MATCH($B$2, resultados!$A$1:$ZZ$1, 0))</f>
        <v/>
      </c>
      <c r="C2534">
        <f>INDEX(resultados!$A$2:$ZZ$3036, 2528, MATCH($B$3, resultados!$A$1:$ZZ$1, 0))</f>
        <v/>
      </c>
    </row>
    <row r="2535">
      <c r="A2535">
        <f>INDEX(resultados!$A$2:$ZZ$3036, 2529, MATCH($B$1, resultados!$A$1:$ZZ$1, 0))</f>
        <v/>
      </c>
      <c r="B2535">
        <f>INDEX(resultados!$A$2:$ZZ$3036, 2529, MATCH($B$2, resultados!$A$1:$ZZ$1, 0))</f>
        <v/>
      </c>
      <c r="C2535">
        <f>INDEX(resultados!$A$2:$ZZ$3036, 2529, MATCH($B$3, resultados!$A$1:$ZZ$1, 0))</f>
        <v/>
      </c>
    </row>
    <row r="2536">
      <c r="A2536">
        <f>INDEX(resultados!$A$2:$ZZ$3036, 2530, MATCH($B$1, resultados!$A$1:$ZZ$1, 0))</f>
        <v/>
      </c>
      <c r="B2536">
        <f>INDEX(resultados!$A$2:$ZZ$3036, 2530, MATCH($B$2, resultados!$A$1:$ZZ$1, 0))</f>
        <v/>
      </c>
      <c r="C2536">
        <f>INDEX(resultados!$A$2:$ZZ$3036, 2530, MATCH($B$3, resultados!$A$1:$ZZ$1, 0))</f>
        <v/>
      </c>
    </row>
    <row r="2537">
      <c r="A2537">
        <f>INDEX(resultados!$A$2:$ZZ$3036, 2531, MATCH($B$1, resultados!$A$1:$ZZ$1, 0))</f>
        <v/>
      </c>
      <c r="B2537">
        <f>INDEX(resultados!$A$2:$ZZ$3036, 2531, MATCH($B$2, resultados!$A$1:$ZZ$1, 0))</f>
        <v/>
      </c>
      <c r="C2537">
        <f>INDEX(resultados!$A$2:$ZZ$3036, 2531, MATCH($B$3, resultados!$A$1:$ZZ$1, 0))</f>
        <v/>
      </c>
    </row>
    <row r="2538">
      <c r="A2538">
        <f>INDEX(resultados!$A$2:$ZZ$3036, 2532, MATCH($B$1, resultados!$A$1:$ZZ$1, 0))</f>
        <v/>
      </c>
      <c r="B2538">
        <f>INDEX(resultados!$A$2:$ZZ$3036, 2532, MATCH($B$2, resultados!$A$1:$ZZ$1, 0))</f>
        <v/>
      </c>
      <c r="C2538">
        <f>INDEX(resultados!$A$2:$ZZ$3036, 2532, MATCH($B$3, resultados!$A$1:$ZZ$1, 0))</f>
        <v/>
      </c>
    </row>
    <row r="2539">
      <c r="A2539">
        <f>INDEX(resultados!$A$2:$ZZ$3036, 2533, MATCH($B$1, resultados!$A$1:$ZZ$1, 0))</f>
        <v/>
      </c>
      <c r="B2539">
        <f>INDEX(resultados!$A$2:$ZZ$3036, 2533, MATCH($B$2, resultados!$A$1:$ZZ$1, 0))</f>
        <v/>
      </c>
      <c r="C2539">
        <f>INDEX(resultados!$A$2:$ZZ$3036, 2533, MATCH($B$3, resultados!$A$1:$ZZ$1, 0))</f>
        <v/>
      </c>
    </row>
    <row r="2540">
      <c r="A2540">
        <f>INDEX(resultados!$A$2:$ZZ$3036, 2534, MATCH($B$1, resultados!$A$1:$ZZ$1, 0))</f>
        <v/>
      </c>
      <c r="B2540">
        <f>INDEX(resultados!$A$2:$ZZ$3036, 2534, MATCH($B$2, resultados!$A$1:$ZZ$1, 0))</f>
        <v/>
      </c>
      <c r="C2540">
        <f>INDEX(resultados!$A$2:$ZZ$3036, 2534, MATCH($B$3, resultados!$A$1:$ZZ$1, 0))</f>
        <v/>
      </c>
    </row>
    <row r="2541">
      <c r="A2541">
        <f>INDEX(resultados!$A$2:$ZZ$3036, 2535, MATCH($B$1, resultados!$A$1:$ZZ$1, 0))</f>
        <v/>
      </c>
      <c r="B2541">
        <f>INDEX(resultados!$A$2:$ZZ$3036, 2535, MATCH($B$2, resultados!$A$1:$ZZ$1, 0))</f>
        <v/>
      </c>
      <c r="C2541">
        <f>INDEX(resultados!$A$2:$ZZ$3036, 2535, MATCH($B$3, resultados!$A$1:$ZZ$1, 0))</f>
        <v/>
      </c>
    </row>
    <row r="2542">
      <c r="A2542">
        <f>INDEX(resultados!$A$2:$ZZ$3036, 2536, MATCH($B$1, resultados!$A$1:$ZZ$1, 0))</f>
        <v/>
      </c>
      <c r="B2542">
        <f>INDEX(resultados!$A$2:$ZZ$3036, 2536, MATCH($B$2, resultados!$A$1:$ZZ$1, 0))</f>
        <v/>
      </c>
      <c r="C2542">
        <f>INDEX(resultados!$A$2:$ZZ$3036, 2536, MATCH($B$3, resultados!$A$1:$ZZ$1, 0))</f>
        <v/>
      </c>
    </row>
    <row r="2543">
      <c r="A2543">
        <f>INDEX(resultados!$A$2:$ZZ$3036, 2537, MATCH($B$1, resultados!$A$1:$ZZ$1, 0))</f>
        <v/>
      </c>
      <c r="B2543">
        <f>INDEX(resultados!$A$2:$ZZ$3036, 2537, MATCH($B$2, resultados!$A$1:$ZZ$1, 0))</f>
        <v/>
      </c>
      <c r="C2543">
        <f>INDEX(resultados!$A$2:$ZZ$3036, 2537, MATCH($B$3, resultados!$A$1:$ZZ$1, 0))</f>
        <v/>
      </c>
    </row>
    <row r="2544">
      <c r="A2544">
        <f>INDEX(resultados!$A$2:$ZZ$3036, 2538, MATCH($B$1, resultados!$A$1:$ZZ$1, 0))</f>
        <v/>
      </c>
      <c r="B2544">
        <f>INDEX(resultados!$A$2:$ZZ$3036, 2538, MATCH($B$2, resultados!$A$1:$ZZ$1, 0))</f>
        <v/>
      </c>
      <c r="C2544">
        <f>INDEX(resultados!$A$2:$ZZ$3036, 2538, MATCH($B$3, resultados!$A$1:$ZZ$1, 0))</f>
        <v/>
      </c>
    </row>
    <row r="2545">
      <c r="A2545">
        <f>INDEX(resultados!$A$2:$ZZ$3036, 2539, MATCH($B$1, resultados!$A$1:$ZZ$1, 0))</f>
        <v/>
      </c>
      <c r="B2545">
        <f>INDEX(resultados!$A$2:$ZZ$3036, 2539, MATCH($B$2, resultados!$A$1:$ZZ$1, 0))</f>
        <v/>
      </c>
      <c r="C2545">
        <f>INDEX(resultados!$A$2:$ZZ$3036, 2539, MATCH($B$3, resultados!$A$1:$ZZ$1, 0))</f>
        <v/>
      </c>
    </row>
    <row r="2546">
      <c r="A2546">
        <f>INDEX(resultados!$A$2:$ZZ$3036, 2540, MATCH($B$1, resultados!$A$1:$ZZ$1, 0))</f>
        <v/>
      </c>
      <c r="B2546">
        <f>INDEX(resultados!$A$2:$ZZ$3036, 2540, MATCH($B$2, resultados!$A$1:$ZZ$1, 0))</f>
        <v/>
      </c>
      <c r="C2546">
        <f>INDEX(resultados!$A$2:$ZZ$3036, 2540, MATCH($B$3, resultados!$A$1:$ZZ$1, 0))</f>
        <v/>
      </c>
    </row>
    <row r="2547">
      <c r="A2547">
        <f>INDEX(resultados!$A$2:$ZZ$3036, 2541, MATCH($B$1, resultados!$A$1:$ZZ$1, 0))</f>
        <v/>
      </c>
      <c r="B2547">
        <f>INDEX(resultados!$A$2:$ZZ$3036, 2541, MATCH($B$2, resultados!$A$1:$ZZ$1, 0))</f>
        <v/>
      </c>
      <c r="C2547">
        <f>INDEX(resultados!$A$2:$ZZ$3036, 2541, MATCH($B$3, resultados!$A$1:$ZZ$1, 0))</f>
        <v/>
      </c>
    </row>
    <row r="2548">
      <c r="A2548">
        <f>INDEX(resultados!$A$2:$ZZ$3036, 2542, MATCH($B$1, resultados!$A$1:$ZZ$1, 0))</f>
        <v/>
      </c>
      <c r="B2548">
        <f>INDEX(resultados!$A$2:$ZZ$3036, 2542, MATCH($B$2, resultados!$A$1:$ZZ$1, 0))</f>
        <v/>
      </c>
      <c r="C2548">
        <f>INDEX(resultados!$A$2:$ZZ$3036, 2542, MATCH($B$3, resultados!$A$1:$ZZ$1, 0))</f>
        <v/>
      </c>
    </row>
    <row r="2549">
      <c r="A2549">
        <f>INDEX(resultados!$A$2:$ZZ$3036, 2543, MATCH($B$1, resultados!$A$1:$ZZ$1, 0))</f>
        <v/>
      </c>
      <c r="B2549">
        <f>INDEX(resultados!$A$2:$ZZ$3036, 2543, MATCH($B$2, resultados!$A$1:$ZZ$1, 0))</f>
        <v/>
      </c>
      <c r="C2549">
        <f>INDEX(resultados!$A$2:$ZZ$3036, 2543, MATCH($B$3, resultados!$A$1:$ZZ$1, 0))</f>
        <v/>
      </c>
    </row>
    <row r="2550">
      <c r="A2550">
        <f>INDEX(resultados!$A$2:$ZZ$3036, 2544, MATCH($B$1, resultados!$A$1:$ZZ$1, 0))</f>
        <v/>
      </c>
      <c r="B2550">
        <f>INDEX(resultados!$A$2:$ZZ$3036, 2544, MATCH($B$2, resultados!$A$1:$ZZ$1, 0))</f>
        <v/>
      </c>
      <c r="C2550">
        <f>INDEX(resultados!$A$2:$ZZ$3036, 2544, MATCH($B$3, resultados!$A$1:$ZZ$1, 0))</f>
        <v/>
      </c>
    </row>
    <row r="2551">
      <c r="A2551">
        <f>INDEX(resultados!$A$2:$ZZ$3036, 2545, MATCH($B$1, resultados!$A$1:$ZZ$1, 0))</f>
        <v/>
      </c>
      <c r="B2551">
        <f>INDEX(resultados!$A$2:$ZZ$3036, 2545, MATCH($B$2, resultados!$A$1:$ZZ$1, 0))</f>
        <v/>
      </c>
      <c r="C2551">
        <f>INDEX(resultados!$A$2:$ZZ$3036, 2545, MATCH($B$3, resultados!$A$1:$ZZ$1, 0))</f>
        <v/>
      </c>
    </row>
    <row r="2552">
      <c r="A2552">
        <f>INDEX(resultados!$A$2:$ZZ$3036, 2546, MATCH($B$1, resultados!$A$1:$ZZ$1, 0))</f>
        <v/>
      </c>
      <c r="B2552">
        <f>INDEX(resultados!$A$2:$ZZ$3036, 2546, MATCH($B$2, resultados!$A$1:$ZZ$1, 0))</f>
        <v/>
      </c>
      <c r="C2552">
        <f>INDEX(resultados!$A$2:$ZZ$3036, 2546, MATCH($B$3, resultados!$A$1:$ZZ$1, 0))</f>
        <v/>
      </c>
    </row>
    <row r="2553">
      <c r="A2553">
        <f>INDEX(resultados!$A$2:$ZZ$3036, 2547, MATCH($B$1, resultados!$A$1:$ZZ$1, 0))</f>
        <v/>
      </c>
      <c r="B2553">
        <f>INDEX(resultados!$A$2:$ZZ$3036, 2547, MATCH($B$2, resultados!$A$1:$ZZ$1, 0))</f>
        <v/>
      </c>
      <c r="C2553">
        <f>INDEX(resultados!$A$2:$ZZ$3036, 2547, MATCH($B$3, resultados!$A$1:$ZZ$1, 0))</f>
        <v/>
      </c>
    </row>
    <row r="2554">
      <c r="A2554">
        <f>INDEX(resultados!$A$2:$ZZ$3036, 2548, MATCH($B$1, resultados!$A$1:$ZZ$1, 0))</f>
        <v/>
      </c>
      <c r="B2554">
        <f>INDEX(resultados!$A$2:$ZZ$3036, 2548, MATCH($B$2, resultados!$A$1:$ZZ$1, 0))</f>
        <v/>
      </c>
      <c r="C2554">
        <f>INDEX(resultados!$A$2:$ZZ$3036, 2548, MATCH($B$3, resultados!$A$1:$ZZ$1, 0))</f>
        <v/>
      </c>
    </row>
    <row r="2555">
      <c r="A2555">
        <f>INDEX(resultados!$A$2:$ZZ$3036, 2549, MATCH($B$1, resultados!$A$1:$ZZ$1, 0))</f>
        <v/>
      </c>
      <c r="B2555">
        <f>INDEX(resultados!$A$2:$ZZ$3036, 2549, MATCH($B$2, resultados!$A$1:$ZZ$1, 0))</f>
        <v/>
      </c>
      <c r="C2555">
        <f>INDEX(resultados!$A$2:$ZZ$3036, 2549, MATCH($B$3, resultados!$A$1:$ZZ$1, 0))</f>
        <v/>
      </c>
    </row>
    <row r="2556">
      <c r="A2556">
        <f>INDEX(resultados!$A$2:$ZZ$3036, 2550, MATCH($B$1, resultados!$A$1:$ZZ$1, 0))</f>
        <v/>
      </c>
      <c r="B2556">
        <f>INDEX(resultados!$A$2:$ZZ$3036, 2550, MATCH($B$2, resultados!$A$1:$ZZ$1, 0))</f>
        <v/>
      </c>
      <c r="C2556">
        <f>INDEX(resultados!$A$2:$ZZ$3036, 2550, MATCH($B$3, resultados!$A$1:$ZZ$1, 0))</f>
        <v/>
      </c>
    </row>
    <row r="2557">
      <c r="A2557">
        <f>INDEX(resultados!$A$2:$ZZ$3036, 2551, MATCH($B$1, resultados!$A$1:$ZZ$1, 0))</f>
        <v/>
      </c>
      <c r="B2557">
        <f>INDEX(resultados!$A$2:$ZZ$3036, 2551, MATCH($B$2, resultados!$A$1:$ZZ$1, 0))</f>
        <v/>
      </c>
      <c r="C2557">
        <f>INDEX(resultados!$A$2:$ZZ$3036, 2551, MATCH($B$3, resultados!$A$1:$ZZ$1, 0))</f>
        <v/>
      </c>
    </row>
    <row r="2558">
      <c r="A2558">
        <f>INDEX(resultados!$A$2:$ZZ$3036, 2552, MATCH($B$1, resultados!$A$1:$ZZ$1, 0))</f>
        <v/>
      </c>
      <c r="B2558">
        <f>INDEX(resultados!$A$2:$ZZ$3036, 2552, MATCH($B$2, resultados!$A$1:$ZZ$1, 0))</f>
        <v/>
      </c>
      <c r="C2558">
        <f>INDEX(resultados!$A$2:$ZZ$3036, 2552, MATCH($B$3, resultados!$A$1:$ZZ$1, 0))</f>
        <v/>
      </c>
    </row>
    <row r="2559">
      <c r="A2559">
        <f>INDEX(resultados!$A$2:$ZZ$3036, 2553, MATCH($B$1, resultados!$A$1:$ZZ$1, 0))</f>
        <v/>
      </c>
      <c r="B2559">
        <f>INDEX(resultados!$A$2:$ZZ$3036, 2553, MATCH($B$2, resultados!$A$1:$ZZ$1, 0))</f>
        <v/>
      </c>
      <c r="C2559">
        <f>INDEX(resultados!$A$2:$ZZ$3036, 2553, MATCH($B$3, resultados!$A$1:$ZZ$1, 0))</f>
        <v/>
      </c>
    </row>
    <row r="2560">
      <c r="A2560">
        <f>INDEX(resultados!$A$2:$ZZ$3036, 2554, MATCH($B$1, resultados!$A$1:$ZZ$1, 0))</f>
        <v/>
      </c>
      <c r="B2560">
        <f>INDEX(resultados!$A$2:$ZZ$3036, 2554, MATCH($B$2, resultados!$A$1:$ZZ$1, 0))</f>
        <v/>
      </c>
      <c r="C2560">
        <f>INDEX(resultados!$A$2:$ZZ$3036, 2554, MATCH($B$3, resultados!$A$1:$ZZ$1, 0))</f>
        <v/>
      </c>
    </row>
    <row r="2561">
      <c r="A2561">
        <f>INDEX(resultados!$A$2:$ZZ$3036, 2555, MATCH($B$1, resultados!$A$1:$ZZ$1, 0))</f>
        <v/>
      </c>
      <c r="B2561">
        <f>INDEX(resultados!$A$2:$ZZ$3036, 2555, MATCH($B$2, resultados!$A$1:$ZZ$1, 0))</f>
        <v/>
      </c>
      <c r="C2561">
        <f>INDEX(resultados!$A$2:$ZZ$3036, 2555, MATCH($B$3, resultados!$A$1:$ZZ$1, 0))</f>
        <v/>
      </c>
    </row>
    <row r="2562">
      <c r="A2562">
        <f>INDEX(resultados!$A$2:$ZZ$3036, 2556, MATCH($B$1, resultados!$A$1:$ZZ$1, 0))</f>
        <v/>
      </c>
      <c r="B2562">
        <f>INDEX(resultados!$A$2:$ZZ$3036, 2556, MATCH($B$2, resultados!$A$1:$ZZ$1, 0))</f>
        <v/>
      </c>
      <c r="C2562">
        <f>INDEX(resultados!$A$2:$ZZ$3036, 2556, MATCH($B$3, resultados!$A$1:$ZZ$1, 0))</f>
        <v/>
      </c>
    </row>
    <row r="2563">
      <c r="A2563">
        <f>INDEX(resultados!$A$2:$ZZ$3036, 2557, MATCH($B$1, resultados!$A$1:$ZZ$1, 0))</f>
        <v/>
      </c>
      <c r="B2563">
        <f>INDEX(resultados!$A$2:$ZZ$3036, 2557, MATCH($B$2, resultados!$A$1:$ZZ$1, 0))</f>
        <v/>
      </c>
      <c r="C2563">
        <f>INDEX(resultados!$A$2:$ZZ$3036, 2557, MATCH($B$3, resultados!$A$1:$ZZ$1, 0))</f>
        <v/>
      </c>
    </row>
    <row r="2564">
      <c r="A2564">
        <f>INDEX(resultados!$A$2:$ZZ$3036, 2558, MATCH($B$1, resultados!$A$1:$ZZ$1, 0))</f>
        <v/>
      </c>
      <c r="B2564">
        <f>INDEX(resultados!$A$2:$ZZ$3036, 2558, MATCH($B$2, resultados!$A$1:$ZZ$1, 0))</f>
        <v/>
      </c>
      <c r="C2564">
        <f>INDEX(resultados!$A$2:$ZZ$3036, 2558, MATCH($B$3, resultados!$A$1:$ZZ$1, 0))</f>
        <v/>
      </c>
    </row>
    <row r="2565">
      <c r="A2565">
        <f>INDEX(resultados!$A$2:$ZZ$3036, 2559, MATCH($B$1, resultados!$A$1:$ZZ$1, 0))</f>
        <v/>
      </c>
      <c r="B2565">
        <f>INDEX(resultados!$A$2:$ZZ$3036, 2559, MATCH($B$2, resultados!$A$1:$ZZ$1, 0))</f>
        <v/>
      </c>
      <c r="C2565">
        <f>INDEX(resultados!$A$2:$ZZ$3036, 2559, MATCH($B$3, resultados!$A$1:$ZZ$1, 0))</f>
        <v/>
      </c>
    </row>
    <row r="2566">
      <c r="A2566">
        <f>INDEX(resultados!$A$2:$ZZ$3036, 2560, MATCH($B$1, resultados!$A$1:$ZZ$1, 0))</f>
        <v/>
      </c>
      <c r="B2566">
        <f>INDEX(resultados!$A$2:$ZZ$3036, 2560, MATCH($B$2, resultados!$A$1:$ZZ$1, 0))</f>
        <v/>
      </c>
      <c r="C2566">
        <f>INDEX(resultados!$A$2:$ZZ$3036, 2560, MATCH($B$3, resultados!$A$1:$ZZ$1, 0))</f>
        <v/>
      </c>
    </row>
    <row r="2567">
      <c r="A2567">
        <f>INDEX(resultados!$A$2:$ZZ$3036, 2561, MATCH($B$1, resultados!$A$1:$ZZ$1, 0))</f>
        <v/>
      </c>
      <c r="B2567">
        <f>INDEX(resultados!$A$2:$ZZ$3036, 2561, MATCH($B$2, resultados!$A$1:$ZZ$1, 0))</f>
        <v/>
      </c>
      <c r="C2567">
        <f>INDEX(resultados!$A$2:$ZZ$3036, 2561, MATCH($B$3, resultados!$A$1:$ZZ$1, 0))</f>
        <v/>
      </c>
    </row>
    <row r="2568">
      <c r="A2568">
        <f>INDEX(resultados!$A$2:$ZZ$3036, 2562, MATCH($B$1, resultados!$A$1:$ZZ$1, 0))</f>
        <v/>
      </c>
      <c r="B2568">
        <f>INDEX(resultados!$A$2:$ZZ$3036, 2562, MATCH($B$2, resultados!$A$1:$ZZ$1, 0))</f>
        <v/>
      </c>
      <c r="C2568">
        <f>INDEX(resultados!$A$2:$ZZ$3036, 2562, MATCH($B$3, resultados!$A$1:$ZZ$1, 0))</f>
        <v/>
      </c>
    </row>
    <row r="2569">
      <c r="A2569">
        <f>INDEX(resultados!$A$2:$ZZ$3036, 2563, MATCH($B$1, resultados!$A$1:$ZZ$1, 0))</f>
        <v/>
      </c>
      <c r="B2569">
        <f>INDEX(resultados!$A$2:$ZZ$3036, 2563, MATCH($B$2, resultados!$A$1:$ZZ$1, 0))</f>
        <v/>
      </c>
      <c r="C2569">
        <f>INDEX(resultados!$A$2:$ZZ$3036, 2563, MATCH($B$3, resultados!$A$1:$ZZ$1, 0))</f>
        <v/>
      </c>
    </row>
    <row r="2570">
      <c r="A2570">
        <f>INDEX(resultados!$A$2:$ZZ$3036, 2564, MATCH($B$1, resultados!$A$1:$ZZ$1, 0))</f>
        <v/>
      </c>
      <c r="B2570">
        <f>INDEX(resultados!$A$2:$ZZ$3036, 2564, MATCH($B$2, resultados!$A$1:$ZZ$1, 0))</f>
        <v/>
      </c>
      <c r="C2570">
        <f>INDEX(resultados!$A$2:$ZZ$3036, 2564, MATCH($B$3, resultados!$A$1:$ZZ$1, 0))</f>
        <v/>
      </c>
    </row>
    <row r="2571">
      <c r="A2571">
        <f>INDEX(resultados!$A$2:$ZZ$3036, 2565, MATCH($B$1, resultados!$A$1:$ZZ$1, 0))</f>
        <v/>
      </c>
      <c r="B2571">
        <f>INDEX(resultados!$A$2:$ZZ$3036, 2565, MATCH($B$2, resultados!$A$1:$ZZ$1, 0))</f>
        <v/>
      </c>
      <c r="C2571">
        <f>INDEX(resultados!$A$2:$ZZ$3036, 2565, MATCH($B$3, resultados!$A$1:$ZZ$1, 0))</f>
        <v/>
      </c>
    </row>
    <row r="2572">
      <c r="A2572">
        <f>INDEX(resultados!$A$2:$ZZ$3036, 2566, MATCH($B$1, resultados!$A$1:$ZZ$1, 0))</f>
        <v/>
      </c>
      <c r="B2572">
        <f>INDEX(resultados!$A$2:$ZZ$3036, 2566, MATCH($B$2, resultados!$A$1:$ZZ$1, 0))</f>
        <v/>
      </c>
      <c r="C2572">
        <f>INDEX(resultados!$A$2:$ZZ$3036, 2566, MATCH($B$3, resultados!$A$1:$ZZ$1, 0))</f>
        <v/>
      </c>
    </row>
    <row r="2573">
      <c r="A2573">
        <f>INDEX(resultados!$A$2:$ZZ$3036, 2567, MATCH($B$1, resultados!$A$1:$ZZ$1, 0))</f>
        <v/>
      </c>
      <c r="B2573">
        <f>INDEX(resultados!$A$2:$ZZ$3036, 2567, MATCH($B$2, resultados!$A$1:$ZZ$1, 0))</f>
        <v/>
      </c>
      <c r="C2573">
        <f>INDEX(resultados!$A$2:$ZZ$3036, 2567, MATCH($B$3, resultados!$A$1:$ZZ$1, 0))</f>
        <v/>
      </c>
    </row>
    <row r="2574">
      <c r="A2574">
        <f>INDEX(resultados!$A$2:$ZZ$3036, 2568, MATCH($B$1, resultados!$A$1:$ZZ$1, 0))</f>
        <v/>
      </c>
      <c r="B2574">
        <f>INDEX(resultados!$A$2:$ZZ$3036, 2568, MATCH($B$2, resultados!$A$1:$ZZ$1, 0))</f>
        <v/>
      </c>
      <c r="C2574">
        <f>INDEX(resultados!$A$2:$ZZ$3036, 2568, MATCH($B$3, resultados!$A$1:$ZZ$1, 0))</f>
        <v/>
      </c>
    </row>
    <row r="2575">
      <c r="A2575">
        <f>INDEX(resultados!$A$2:$ZZ$3036, 2569, MATCH($B$1, resultados!$A$1:$ZZ$1, 0))</f>
        <v/>
      </c>
      <c r="B2575">
        <f>INDEX(resultados!$A$2:$ZZ$3036, 2569, MATCH($B$2, resultados!$A$1:$ZZ$1, 0))</f>
        <v/>
      </c>
      <c r="C2575">
        <f>INDEX(resultados!$A$2:$ZZ$3036, 2569, MATCH($B$3, resultados!$A$1:$ZZ$1, 0))</f>
        <v/>
      </c>
    </row>
    <row r="2576">
      <c r="A2576">
        <f>INDEX(resultados!$A$2:$ZZ$3036, 2570, MATCH($B$1, resultados!$A$1:$ZZ$1, 0))</f>
        <v/>
      </c>
      <c r="B2576">
        <f>INDEX(resultados!$A$2:$ZZ$3036, 2570, MATCH($B$2, resultados!$A$1:$ZZ$1, 0))</f>
        <v/>
      </c>
      <c r="C2576">
        <f>INDEX(resultados!$A$2:$ZZ$3036, 2570, MATCH($B$3, resultados!$A$1:$ZZ$1, 0))</f>
        <v/>
      </c>
    </row>
    <row r="2577">
      <c r="A2577">
        <f>INDEX(resultados!$A$2:$ZZ$3036, 2571, MATCH($B$1, resultados!$A$1:$ZZ$1, 0))</f>
        <v/>
      </c>
      <c r="B2577">
        <f>INDEX(resultados!$A$2:$ZZ$3036, 2571, MATCH($B$2, resultados!$A$1:$ZZ$1, 0))</f>
        <v/>
      </c>
      <c r="C2577">
        <f>INDEX(resultados!$A$2:$ZZ$3036, 2571, MATCH($B$3, resultados!$A$1:$ZZ$1, 0))</f>
        <v/>
      </c>
    </row>
    <row r="2578">
      <c r="A2578">
        <f>INDEX(resultados!$A$2:$ZZ$3036, 2572, MATCH($B$1, resultados!$A$1:$ZZ$1, 0))</f>
        <v/>
      </c>
      <c r="B2578">
        <f>INDEX(resultados!$A$2:$ZZ$3036, 2572, MATCH($B$2, resultados!$A$1:$ZZ$1, 0))</f>
        <v/>
      </c>
      <c r="C2578">
        <f>INDEX(resultados!$A$2:$ZZ$3036, 2572, MATCH($B$3, resultados!$A$1:$ZZ$1, 0))</f>
        <v/>
      </c>
    </row>
    <row r="2579">
      <c r="A2579">
        <f>INDEX(resultados!$A$2:$ZZ$3036, 2573, MATCH($B$1, resultados!$A$1:$ZZ$1, 0))</f>
        <v/>
      </c>
      <c r="B2579">
        <f>INDEX(resultados!$A$2:$ZZ$3036, 2573, MATCH($B$2, resultados!$A$1:$ZZ$1, 0))</f>
        <v/>
      </c>
      <c r="C2579">
        <f>INDEX(resultados!$A$2:$ZZ$3036, 2573, MATCH($B$3, resultados!$A$1:$ZZ$1, 0))</f>
        <v/>
      </c>
    </row>
    <row r="2580">
      <c r="A2580">
        <f>INDEX(resultados!$A$2:$ZZ$3036, 2574, MATCH($B$1, resultados!$A$1:$ZZ$1, 0))</f>
        <v/>
      </c>
      <c r="B2580">
        <f>INDEX(resultados!$A$2:$ZZ$3036, 2574, MATCH($B$2, resultados!$A$1:$ZZ$1, 0))</f>
        <v/>
      </c>
      <c r="C2580">
        <f>INDEX(resultados!$A$2:$ZZ$3036, 2574, MATCH($B$3, resultados!$A$1:$ZZ$1, 0))</f>
        <v/>
      </c>
    </row>
    <row r="2581">
      <c r="A2581">
        <f>INDEX(resultados!$A$2:$ZZ$3036, 2575, MATCH($B$1, resultados!$A$1:$ZZ$1, 0))</f>
        <v/>
      </c>
      <c r="B2581">
        <f>INDEX(resultados!$A$2:$ZZ$3036, 2575, MATCH($B$2, resultados!$A$1:$ZZ$1, 0))</f>
        <v/>
      </c>
      <c r="C2581">
        <f>INDEX(resultados!$A$2:$ZZ$3036, 2575, MATCH($B$3, resultados!$A$1:$ZZ$1, 0))</f>
        <v/>
      </c>
    </row>
    <row r="2582">
      <c r="A2582">
        <f>INDEX(resultados!$A$2:$ZZ$3036, 2576, MATCH($B$1, resultados!$A$1:$ZZ$1, 0))</f>
        <v/>
      </c>
      <c r="B2582">
        <f>INDEX(resultados!$A$2:$ZZ$3036, 2576, MATCH($B$2, resultados!$A$1:$ZZ$1, 0))</f>
        <v/>
      </c>
      <c r="C2582">
        <f>INDEX(resultados!$A$2:$ZZ$3036, 2576, MATCH($B$3, resultados!$A$1:$ZZ$1, 0))</f>
        <v/>
      </c>
    </row>
    <row r="2583">
      <c r="A2583">
        <f>INDEX(resultados!$A$2:$ZZ$3036, 2577, MATCH($B$1, resultados!$A$1:$ZZ$1, 0))</f>
        <v/>
      </c>
      <c r="B2583">
        <f>INDEX(resultados!$A$2:$ZZ$3036, 2577, MATCH($B$2, resultados!$A$1:$ZZ$1, 0))</f>
        <v/>
      </c>
      <c r="C2583">
        <f>INDEX(resultados!$A$2:$ZZ$3036, 2577, MATCH($B$3, resultados!$A$1:$ZZ$1, 0))</f>
        <v/>
      </c>
    </row>
    <row r="2584">
      <c r="A2584">
        <f>INDEX(resultados!$A$2:$ZZ$3036, 2578, MATCH($B$1, resultados!$A$1:$ZZ$1, 0))</f>
        <v/>
      </c>
      <c r="B2584">
        <f>INDEX(resultados!$A$2:$ZZ$3036, 2578, MATCH($B$2, resultados!$A$1:$ZZ$1, 0))</f>
        <v/>
      </c>
      <c r="C2584">
        <f>INDEX(resultados!$A$2:$ZZ$3036, 2578, MATCH($B$3, resultados!$A$1:$ZZ$1, 0))</f>
        <v/>
      </c>
    </row>
    <row r="2585">
      <c r="A2585">
        <f>INDEX(resultados!$A$2:$ZZ$3036, 2579, MATCH($B$1, resultados!$A$1:$ZZ$1, 0))</f>
        <v/>
      </c>
      <c r="B2585">
        <f>INDEX(resultados!$A$2:$ZZ$3036, 2579, MATCH($B$2, resultados!$A$1:$ZZ$1, 0))</f>
        <v/>
      </c>
      <c r="C2585">
        <f>INDEX(resultados!$A$2:$ZZ$3036, 2579, MATCH($B$3, resultados!$A$1:$ZZ$1, 0))</f>
        <v/>
      </c>
    </row>
    <row r="2586">
      <c r="A2586">
        <f>INDEX(resultados!$A$2:$ZZ$3036, 2580, MATCH($B$1, resultados!$A$1:$ZZ$1, 0))</f>
        <v/>
      </c>
      <c r="B2586">
        <f>INDEX(resultados!$A$2:$ZZ$3036, 2580, MATCH($B$2, resultados!$A$1:$ZZ$1, 0))</f>
        <v/>
      </c>
      <c r="C2586">
        <f>INDEX(resultados!$A$2:$ZZ$3036, 2580, MATCH($B$3, resultados!$A$1:$ZZ$1, 0))</f>
        <v/>
      </c>
    </row>
    <row r="2587">
      <c r="A2587">
        <f>INDEX(resultados!$A$2:$ZZ$3036, 2581, MATCH($B$1, resultados!$A$1:$ZZ$1, 0))</f>
        <v/>
      </c>
      <c r="B2587">
        <f>INDEX(resultados!$A$2:$ZZ$3036, 2581, MATCH($B$2, resultados!$A$1:$ZZ$1, 0))</f>
        <v/>
      </c>
      <c r="C2587">
        <f>INDEX(resultados!$A$2:$ZZ$3036, 2581, MATCH($B$3, resultados!$A$1:$ZZ$1, 0))</f>
        <v/>
      </c>
    </row>
    <row r="2588">
      <c r="A2588">
        <f>INDEX(resultados!$A$2:$ZZ$3036, 2582, MATCH($B$1, resultados!$A$1:$ZZ$1, 0))</f>
        <v/>
      </c>
      <c r="B2588">
        <f>INDEX(resultados!$A$2:$ZZ$3036, 2582, MATCH($B$2, resultados!$A$1:$ZZ$1, 0))</f>
        <v/>
      </c>
      <c r="C2588">
        <f>INDEX(resultados!$A$2:$ZZ$3036, 2582, MATCH($B$3, resultados!$A$1:$ZZ$1, 0))</f>
        <v/>
      </c>
    </row>
    <row r="2589">
      <c r="A2589">
        <f>INDEX(resultados!$A$2:$ZZ$3036, 2583, MATCH($B$1, resultados!$A$1:$ZZ$1, 0))</f>
        <v/>
      </c>
      <c r="B2589">
        <f>INDEX(resultados!$A$2:$ZZ$3036, 2583, MATCH($B$2, resultados!$A$1:$ZZ$1, 0))</f>
        <v/>
      </c>
      <c r="C2589">
        <f>INDEX(resultados!$A$2:$ZZ$3036, 2583, MATCH($B$3, resultados!$A$1:$ZZ$1, 0))</f>
        <v/>
      </c>
    </row>
    <row r="2590">
      <c r="A2590">
        <f>INDEX(resultados!$A$2:$ZZ$3036, 2584, MATCH($B$1, resultados!$A$1:$ZZ$1, 0))</f>
        <v/>
      </c>
      <c r="B2590">
        <f>INDEX(resultados!$A$2:$ZZ$3036, 2584, MATCH($B$2, resultados!$A$1:$ZZ$1, 0))</f>
        <v/>
      </c>
      <c r="C2590">
        <f>INDEX(resultados!$A$2:$ZZ$3036, 2584, MATCH($B$3, resultados!$A$1:$ZZ$1, 0))</f>
        <v/>
      </c>
    </row>
    <row r="2591">
      <c r="A2591">
        <f>INDEX(resultados!$A$2:$ZZ$3036, 2585, MATCH($B$1, resultados!$A$1:$ZZ$1, 0))</f>
        <v/>
      </c>
      <c r="B2591">
        <f>INDEX(resultados!$A$2:$ZZ$3036, 2585, MATCH($B$2, resultados!$A$1:$ZZ$1, 0))</f>
        <v/>
      </c>
      <c r="C2591">
        <f>INDEX(resultados!$A$2:$ZZ$3036, 2585, MATCH($B$3, resultados!$A$1:$ZZ$1, 0))</f>
        <v/>
      </c>
    </row>
    <row r="2592">
      <c r="A2592">
        <f>INDEX(resultados!$A$2:$ZZ$3036, 2586, MATCH($B$1, resultados!$A$1:$ZZ$1, 0))</f>
        <v/>
      </c>
      <c r="B2592">
        <f>INDEX(resultados!$A$2:$ZZ$3036, 2586, MATCH($B$2, resultados!$A$1:$ZZ$1, 0))</f>
        <v/>
      </c>
      <c r="C2592">
        <f>INDEX(resultados!$A$2:$ZZ$3036, 2586, MATCH($B$3, resultados!$A$1:$ZZ$1, 0))</f>
        <v/>
      </c>
    </row>
    <row r="2593">
      <c r="A2593">
        <f>INDEX(resultados!$A$2:$ZZ$3036, 2587, MATCH($B$1, resultados!$A$1:$ZZ$1, 0))</f>
        <v/>
      </c>
      <c r="B2593">
        <f>INDEX(resultados!$A$2:$ZZ$3036, 2587, MATCH($B$2, resultados!$A$1:$ZZ$1, 0))</f>
        <v/>
      </c>
      <c r="C2593">
        <f>INDEX(resultados!$A$2:$ZZ$3036, 2587, MATCH($B$3, resultados!$A$1:$ZZ$1, 0))</f>
        <v/>
      </c>
    </row>
    <row r="2594">
      <c r="A2594">
        <f>INDEX(resultados!$A$2:$ZZ$3036, 2588, MATCH($B$1, resultados!$A$1:$ZZ$1, 0))</f>
        <v/>
      </c>
      <c r="B2594">
        <f>INDEX(resultados!$A$2:$ZZ$3036, 2588, MATCH($B$2, resultados!$A$1:$ZZ$1, 0))</f>
        <v/>
      </c>
      <c r="C2594">
        <f>INDEX(resultados!$A$2:$ZZ$3036, 2588, MATCH($B$3, resultados!$A$1:$ZZ$1, 0))</f>
        <v/>
      </c>
    </row>
    <row r="2595">
      <c r="A2595">
        <f>INDEX(resultados!$A$2:$ZZ$3036, 2589, MATCH($B$1, resultados!$A$1:$ZZ$1, 0))</f>
        <v/>
      </c>
      <c r="B2595">
        <f>INDEX(resultados!$A$2:$ZZ$3036, 2589, MATCH($B$2, resultados!$A$1:$ZZ$1, 0))</f>
        <v/>
      </c>
      <c r="C2595">
        <f>INDEX(resultados!$A$2:$ZZ$3036, 2589, MATCH($B$3, resultados!$A$1:$ZZ$1, 0))</f>
        <v/>
      </c>
    </row>
    <row r="2596">
      <c r="A2596">
        <f>INDEX(resultados!$A$2:$ZZ$3036, 2590, MATCH($B$1, resultados!$A$1:$ZZ$1, 0))</f>
        <v/>
      </c>
      <c r="B2596">
        <f>INDEX(resultados!$A$2:$ZZ$3036, 2590, MATCH($B$2, resultados!$A$1:$ZZ$1, 0))</f>
        <v/>
      </c>
      <c r="C2596">
        <f>INDEX(resultados!$A$2:$ZZ$3036, 2590, MATCH($B$3, resultados!$A$1:$ZZ$1, 0))</f>
        <v/>
      </c>
    </row>
    <row r="2597">
      <c r="A2597">
        <f>INDEX(resultados!$A$2:$ZZ$3036, 2591, MATCH($B$1, resultados!$A$1:$ZZ$1, 0))</f>
        <v/>
      </c>
      <c r="B2597">
        <f>INDEX(resultados!$A$2:$ZZ$3036, 2591, MATCH($B$2, resultados!$A$1:$ZZ$1, 0))</f>
        <v/>
      </c>
      <c r="C2597">
        <f>INDEX(resultados!$A$2:$ZZ$3036, 2591, MATCH($B$3, resultados!$A$1:$ZZ$1, 0))</f>
        <v/>
      </c>
    </row>
    <row r="2598">
      <c r="A2598">
        <f>INDEX(resultados!$A$2:$ZZ$3036, 2592, MATCH($B$1, resultados!$A$1:$ZZ$1, 0))</f>
        <v/>
      </c>
      <c r="B2598">
        <f>INDEX(resultados!$A$2:$ZZ$3036, 2592, MATCH($B$2, resultados!$A$1:$ZZ$1, 0))</f>
        <v/>
      </c>
      <c r="C2598">
        <f>INDEX(resultados!$A$2:$ZZ$3036, 2592, MATCH($B$3, resultados!$A$1:$ZZ$1, 0))</f>
        <v/>
      </c>
    </row>
    <row r="2599">
      <c r="A2599">
        <f>INDEX(resultados!$A$2:$ZZ$3036, 2593, MATCH($B$1, resultados!$A$1:$ZZ$1, 0))</f>
        <v/>
      </c>
      <c r="B2599">
        <f>INDEX(resultados!$A$2:$ZZ$3036, 2593, MATCH($B$2, resultados!$A$1:$ZZ$1, 0))</f>
        <v/>
      </c>
      <c r="C2599">
        <f>INDEX(resultados!$A$2:$ZZ$3036, 2593, MATCH($B$3, resultados!$A$1:$ZZ$1, 0))</f>
        <v/>
      </c>
    </row>
    <row r="2600">
      <c r="A2600">
        <f>INDEX(resultados!$A$2:$ZZ$3036, 2594, MATCH($B$1, resultados!$A$1:$ZZ$1, 0))</f>
        <v/>
      </c>
      <c r="B2600">
        <f>INDEX(resultados!$A$2:$ZZ$3036, 2594, MATCH($B$2, resultados!$A$1:$ZZ$1, 0))</f>
        <v/>
      </c>
      <c r="C2600">
        <f>INDEX(resultados!$A$2:$ZZ$3036, 2594, MATCH($B$3, resultados!$A$1:$ZZ$1, 0))</f>
        <v/>
      </c>
    </row>
    <row r="2601">
      <c r="A2601">
        <f>INDEX(resultados!$A$2:$ZZ$3036, 2595, MATCH($B$1, resultados!$A$1:$ZZ$1, 0))</f>
        <v/>
      </c>
      <c r="B2601">
        <f>INDEX(resultados!$A$2:$ZZ$3036, 2595, MATCH($B$2, resultados!$A$1:$ZZ$1, 0))</f>
        <v/>
      </c>
      <c r="C2601">
        <f>INDEX(resultados!$A$2:$ZZ$3036, 2595, MATCH($B$3, resultados!$A$1:$ZZ$1, 0))</f>
        <v/>
      </c>
    </row>
    <row r="2602">
      <c r="A2602">
        <f>INDEX(resultados!$A$2:$ZZ$3036, 2596, MATCH($B$1, resultados!$A$1:$ZZ$1, 0))</f>
        <v/>
      </c>
      <c r="B2602">
        <f>INDEX(resultados!$A$2:$ZZ$3036, 2596, MATCH($B$2, resultados!$A$1:$ZZ$1, 0))</f>
        <v/>
      </c>
      <c r="C2602">
        <f>INDEX(resultados!$A$2:$ZZ$3036, 2596, MATCH($B$3, resultados!$A$1:$ZZ$1, 0))</f>
        <v/>
      </c>
    </row>
    <row r="2603">
      <c r="A2603">
        <f>INDEX(resultados!$A$2:$ZZ$3036, 2597, MATCH($B$1, resultados!$A$1:$ZZ$1, 0))</f>
        <v/>
      </c>
      <c r="B2603">
        <f>INDEX(resultados!$A$2:$ZZ$3036, 2597, MATCH($B$2, resultados!$A$1:$ZZ$1, 0))</f>
        <v/>
      </c>
      <c r="C2603">
        <f>INDEX(resultados!$A$2:$ZZ$3036, 2597, MATCH($B$3, resultados!$A$1:$ZZ$1, 0))</f>
        <v/>
      </c>
    </row>
    <row r="2604">
      <c r="A2604">
        <f>INDEX(resultados!$A$2:$ZZ$3036, 2598, MATCH($B$1, resultados!$A$1:$ZZ$1, 0))</f>
        <v/>
      </c>
      <c r="B2604">
        <f>INDEX(resultados!$A$2:$ZZ$3036, 2598, MATCH($B$2, resultados!$A$1:$ZZ$1, 0))</f>
        <v/>
      </c>
      <c r="C2604">
        <f>INDEX(resultados!$A$2:$ZZ$3036, 2598, MATCH($B$3, resultados!$A$1:$ZZ$1, 0))</f>
        <v/>
      </c>
    </row>
    <row r="2605">
      <c r="A2605">
        <f>INDEX(resultados!$A$2:$ZZ$3036, 2599, MATCH($B$1, resultados!$A$1:$ZZ$1, 0))</f>
        <v/>
      </c>
      <c r="B2605">
        <f>INDEX(resultados!$A$2:$ZZ$3036, 2599, MATCH($B$2, resultados!$A$1:$ZZ$1, 0))</f>
        <v/>
      </c>
      <c r="C2605">
        <f>INDEX(resultados!$A$2:$ZZ$3036, 2599, MATCH($B$3, resultados!$A$1:$ZZ$1, 0))</f>
        <v/>
      </c>
    </row>
    <row r="2606">
      <c r="A2606">
        <f>INDEX(resultados!$A$2:$ZZ$3036, 2600, MATCH($B$1, resultados!$A$1:$ZZ$1, 0))</f>
        <v/>
      </c>
      <c r="B2606">
        <f>INDEX(resultados!$A$2:$ZZ$3036, 2600, MATCH($B$2, resultados!$A$1:$ZZ$1, 0))</f>
        <v/>
      </c>
      <c r="C2606">
        <f>INDEX(resultados!$A$2:$ZZ$3036, 2600, MATCH($B$3, resultados!$A$1:$ZZ$1, 0))</f>
        <v/>
      </c>
    </row>
    <row r="2607">
      <c r="A2607">
        <f>INDEX(resultados!$A$2:$ZZ$3036, 2601, MATCH($B$1, resultados!$A$1:$ZZ$1, 0))</f>
        <v/>
      </c>
      <c r="B2607">
        <f>INDEX(resultados!$A$2:$ZZ$3036, 2601, MATCH($B$2, resultados!$A$1:$ZZ$1, 0))</f>
        <v/>
      </c>
      <c r="C2607">
        <f>INDEX(resultados!$A$2:$ZZ$3036, 2601, MATCH($B$3, resultados!$A$1:$ZZ$1, 0))</f>
        <v/>
      </c>
    </row>
    <row r="2608">
      <c r="A2608">
        <f>INDEX(resultados!$A$2:$ZZ$3036, 2602, MATCH($B$1, resultados!$A$1:$ZZ$1, 0))</f>
        <v/>
      </c>
      <c r="B2608">
        <f>INDEX(resultados!$A$2:$ZZ$3036, 2602, MATCH($B$2, resultados!$A$1:$ZZ$1, 0))</f>
        <v/>
      </c>
      <c r="C2608">
        <f>INDEX(resultados!$A$2:$ZZ$3036, 2602, MATCH($B$3, resultados!$A$1:$ZZ$1, 0))</f>
        <v/>
      </c>
    </row>
    <row r="2609">
      <c r="A2609">
        <f>INDEX(resultados!$A$2:$ZZ$3036, 2603, MATCH($B$1, resultados!$A$1:$ZZ$1, 0))</f>
        <v/>
      </c>
      <c r="B2609">
        <f>INDEX(resultados!$A$2:$ZZ$3036, 2603, MATCH($B$2, resultados!$A$1:$ZZ$1, 0))</f>
        <v/>
      </c>
      <c r="C2609">
        <f>INDEX(resultados!$A$2:$ZZ$3036, 2603, MATCH($B$3, resultados!$A$1:$ZZ$1, 0))</f>
        <v/>
      </c>
    </row>
    <row r="2610">
      <c r="A2610">
        <f>INDEX(resultados!$A$2:$ZZ$3036, 2604, MATCH($B$1, resultados!$A$1:$ZZ$1, 0))</f>
        <v/>
      </c>
      <c r="B2610">
        <f>INDEX(resultados!$A$2:$ZZ$3036, 2604, MATCH($B$2, resultados!$A$1:$ZZ$1, 0))</f>
        <v/>
      </c>
      <c r="C2610">
        <f>INDEX(resultados!$A$2:$ZZ$3036, 2604, MATCH($B$3, resultados!$A$1:$ZZ$1, 0))</f>
        <v/>
      </c>
    </row>
    <row r="2611">
      <c r="A2611">
        <f>INDEX(resultados!$A$2:$ZZ$3036, 2605, MATCH($B$1, resultados!$A$1:$ZZ$1, 0))</f>
        <v/>
      </c>
      <c r="B2611">
        <f>INDEX(resultados!$A$2:$ZZ$3036, 2605, MATCH($B$2, resultados!$A$1:$ZZ$1, 0))</f>
        <v/>
      </c>
      <c r="C2611">
        <f>INDEX(resultados!$A$2:$ZZ$3036, 2605, MATCH($B$3, resultados!$A$1:$ZZ$1, 0))</f>
        <v/>
      </c>
    </row>
    <row r="2612">
      <c r="A2612">
        <f>INDEX(resultados!$A$2:$ZZ$3036, 2606, MATCH($B$1, resultados!$A$1:$ZZ$1, 0))</f>
        <v/>
      </c>
      <c r="B2612">
        <f>INDEX(resultados!$A$2:$ZZ$3036, 2606, MATCH($B$2, resultados!$A$1:$ZZ$1, 0))</f>
        <v/>
      </c>
      <c r="C2612">
        <f>INDEX(resultados!$A$2:$ZZ$3036, 2606, MATCH($B$3, resultados!$A$1:$ZZ$1, 0))</f>
        <v/>
      </c>
    </row>
    <row r="2613">
      <c r="A2613">
        <f>INDEX(resultados!$A$2:$ZZ$3036, 2607, MATCH($B$1, resultados!$A$1:$ZZ$1, 0))</f>
        <v/>
      </c>
      <c r="B2613">
        <f>INDEX(resultados!$A$2:$ZZ$3036, 2607, MATCH($B$2, resultados!$A$1:$ZZ$1, 0))</f>
        <v/>
      </c>
      <c r="C2613">
        <f>INDEX(resultados!$A$2:$ZZ$3036, 2607, MATCH($B$3, resultados!$A$1:$ZZ$1, 0))</f>
        <v/>
      </c>
    </row>
    <row r="2614">
      <c r="A2614">
        <f>INDEX(resultados!$A$2:$ZZ$3036, 2608, MATCH($B$1, resultados!$A$1:$ZZ$1, 0))</f>
        <v/>
      </c>
      <c r="B2614">
        <f>INDEX(resultados!$A$2:$ZZ$3036, 2608, MATCH($B$2, resultados!$A$1:$ZZ$1, 0))</f>
        <v/>
      </c>
      <c r="C2614">
        <f>INDEX(resultados!$A$2:$ZZ$3036, 2608, MATCH($B$3, resultados!$A$1:$ZZ$1, 0))</f>
        <v/>
      </c>
    </row>
    <row r="2615">
      <c r="A2615">
        <f>INDEX(resultados!$A$2:$ZZ$3036, 2609, MATCH($B$1, resultados!$A$1:$ZZ$1, 0))</f>
        <v/>
      </c>
      <c r="B2615">
        <f>INDEX(resultados!$A$2:$ZZ$3036, 2609, MATCH($B$2, resultados!$A$1:$ZZ$1, 0))</f>
        <v/>
      </c>
      <c r="C2615">
        <f>INDEX(resultados!$A$2:$ZZ$3036, 2609, MATCH($B$3, resultados!$A$1:$ZZ$1, 0))</f>
        <v/>
      </c>
    </row>
    <row r="2616">
      <c r="A2616">
        <f>INDEX(resultados!$A$2:$ZZ$3036, 2610, MATCH($B$1, resultados!$A$1:$ZZ$1, 0))</f>
        <v/>
      </c>
      <c r="B2616">
        <f>INDEX(resultados!$A$2:$ZZ$3036, 2610, MATCH($B$2, resultados!$A$1:$ZZ$1, 0))</f>
        <v/>
      </c>
      <c r="C2616">
        <f>INDEX(resultados!$A$2:$ZZ$3036, 2610, MATCH($B$3, resultados!$A$1:$ZZ$1, 0))</f>
        <v/>
      </c>
    </row>
    <row r="2617">
      <c r="A2617">
        <f>INDEX(resultados!$A$2:$ZZ$3036, 2611, MATCH($B$1, resultados!$A$1:$ZZ$1, 0))</f>
        <v/>
      </c>
      <c r="B2617">
        <f>INDEX(resultados!$A$2:$ZZ$3036, 2611, MATCH($B$2, resultados!$A$1:$ZZ$1, 0))</f>
        <v/>
      </c>
      <c r="C2617">
        <f>INDEX(resultados!$A$2:$ZZ$3036, 2611, MATCH($B$3, resultados!$A$1:$ZZ$1, 0))</f>
        <v/>
      </c>
    </row>
    <row r="2618">
      <c r="A2618">
        <f>INDEX(resultados!$A$2:$ZZ$3036, 2612, MATCH($B$1, resultados!$A$1:$ZZ$1, 0))</f>
        <v/>
      </c>
      <c r="B2618">
        <f>INDEX(resultados!$A$2:$ZZ$3036, 2612, MATCH($B$2, resultados!$A$1:$ZZ$1, 0))</f>
        <v/>
      </c>
      <c r="C2618">
        <f>INDEX(resultados!$A$2:$ZZ$3036, 2612, MATCH($B$3, resultados!$A$1:$ZZ$1, 0))</f>
        <v/>
      </c>
    </row>
    <row r="2619">
      <c r="A2619">
        <f>INDEX(resultados!$A$2:$ZZ$3036, 2613, MATCH($B$1, resultados!$A$1:$ZZ$1, 0))</f>
        <v/>
      </c>
      <c r="B2619">
        <f>INDEX(resultados!$A$2:$ZZ$3036, 2613, MATCH($B$2, resultados!$A$1:$ZZ$1, 0))</f>
        <v/>
      </c>
      <c r="C2619">
        <f>INDEX(resultados!$A$2:$ZZ$3036, 2613, MATCH($B$3, resultados!$A$1:$ZZ$1, 0))</f>
        <v/>
      </c>
    </row>
    <row r="2620">
      <c r="A2620">
        <f>INDEX(resultados!$A$2:$ZZ$3036, 2614, MATCH($B$1, resultados!$A$1:$ZZ$1, 0))</f>
        <v/>
      </c>
      <c r="B2620">
        <f>INDEX(resultados!$A$2:$ZZ$3036, 2614, MATCH($B$2, resultados!$A$1:$ZZ$1, 0))</f>
        <v/>
      </c>
      <c r="C2620">
        <f>INDEX(resultados!$A$2:$ZZ$3036, 2614, MATCH($B$3, resultados!$A$1:$ZZ$1, 0))</f>
        <v/>
      </c>
    </row>
    <row r="2621">
      <c r="A2621">
        <f>INDEX(resultados!$A$2:$ZZ$3036, 2615, MATCH($B$1, resultados!$A$1:$ZZ$1, 0))</f>
        <v/>
      </c>
      <c r="B2621">
        <f>INDEX(resultados!$A$2:$ZZ$3036, 2615, MATCH($B$2, resultados!$A$1:$ZZ$1, 0))</f>
        <v/>
      </c>
      <c r="C2621">
        <f>INDEX(resultados!$A$2:$ZZ$3036, 2615, MATCH($B$3, resultados!$A$1:$ZZ$1, 0))</f>
        <v/>
      </c>
    </row>
    <row r="2622">
      <c r="A2622">
        <f>INDEX(resultados!$A$2:$ZZ$3036, 2616, MATCH($B$1, resultados!$A$1:$ZZ$1, 0))</f>
        <v/>
      </c>
      <c r="B2622">
        <f>INDEX(resultados!$A$2:$ZZ$3036, 2616, MATCH($B$2, resultados!$A$1:$ZZ$1, 0))</f>
        <v/>
      </c>
      <c r="C2622">
        <f>INDEX(resultados!$A$2:$ZZ$3036, 2616, MATCH($B$3, resultados!$A$1:$ZZ$1, 0))</f>
        <v/>
      </c>
    </row>
    <row r="2623">
      <c r="A2623">
        <f>INDEX(resultados!$A$2:$ZZ$3036, 2617, MATCH($B$1, resultados!$A$1:$ZZ$1, 0))</f>
        <v/>
      </c>
      <c r="B2623">
        <f>INDEX(resultados!$A$2:$ZZ$3036, 2617, MATCH($B$2, resultados!$A$1:$ZZ$1, 0))</f>
        <v/>
      </c>
      <c r="C2623">
        <f>INDEX(resultados!$A$2:$ZZ$3036, 2617, MATCH($B$3, resultados!$A$1:$ZZ$1, 0))</f>
        <v/>
      </c>
    </row>
    <row r="2624">
      <c r="A2624">
        <f>INDEX(resultados!$A$2:$ZZ$3036, 2618, MATCH($B$1, resultados!$A$1:$ZZ$1, 0))</f>
        <v/>
      </c>
      <c r="B2624">
        <f>INDEX(resultados!$A$2:$ZZ$3036, 2618, MATCH($B$2, resultados!$A$1:$ZZ$1, 0))</f>
        <v/>
      </c>
      <c r="C2624">
        <f>INDEX(resultados!$A$2:$ZZ$3036, 2618, MATCH($B$3, resultados!$A$1:$ZZ$1, 0))</f>
        <v/>
      </c>
    </row>
    <row r="2625">
      <c r="A2625">
        <f>INDEX(resultados!$A$2:$ZZ$3036, 2619, MATCH($B$1, resultados!$A$1:$ZZ$1, 0))</f>
        <v/>
      </c>
      <c r="B2625">
        <f>INDEX(resultados!$A$2:$ZZ$3036, 2619, MATCH($B$2, resultados!$A$1:$ZZ$1, 0))</f>
        <v/>
      </c>
      <c r="C2625">
        <f>INDEX(resultados!$A$2:$ZZ$3036, 2619, MATCH($B$3, resultados!$A$1:$ZZ$1, 0))</f>
        <v/>
      </c>
    </row>
    <row r="2626">
      <c r="A2626">
        <f>INDEX(resultados!$A$2:$ZZ$3036, 2620, MATCH($B$1, resultados!$A$1:$ZZ$1, 0))</f>
        <v/>
      </c>
      <c r="B2626">
        <f>INDEX(resultados!$A$2:$ZZ$3036, 2620, MATCH($B$2, resultados!$A$1:$ZZ$1, 0))</f>
        <v/>
      </c>
      <c r="C2626">
        <f>INDEX(resultados!$A$2:$ZZ$3036, 2620, MATCH($B$3, resultados!$A$1:$ZZ$1, 0))</f>
        <v/>
      </c>
    </row>
    <row r="2627">
      <c r="A2627">
        <f>INDEX(resultados!$A$2:$ZZ$3036, 2621, MATCH($B$1, resultados!$A$1:$ZZ$1, 0))</f>
        <v/>
      </c>
      <c r="B2627">
        <f>INDEX(resultados!$A$2:$ZZ$3036, 2621, MATCH($B$2, resultados!$A$1:$ZZ$1, 0))</f>
        <v/>
      </c>
      <c r="C2627">
        <f>INDEX(resultados!$A$2:$ZZ$3036, 2621, MATCH($B$3, resultados!$A$1:$ZZ$1, 0))</f>
        <v/>
      </c>
    </row>
    <row r="2628">
      <c r="A2628">
        <f>INDEX(resultados!$A$2:$ZZ$3036, 2622, MATCH($B$1, resultados!$A$1:$ZZ$1, 0))</f>
        <v/>
      </c>
      <c r="B2628">
        <f>INDEX(resultados!$A$2:$ZZ$3036, 2622, MATCH($B$2, resultados!$A$1:$ZZ$1, 0))</f>
        <v/>
      </c>
      <c r="C2628">
        <f>INDEX(resultados!$A$2:$ZZ$3036, 2622, MATCH($B$3, resultados!$A$1:$ZZ$1, 0))</f>
        <v/>
      </c>
    </row>
    <row r="2629">
      <c r="A2629">
        <f>INDEX(resultados!$A$2:$ZZ$3036, 2623, MATCH($B$1, resultados!$A$1:$ZZ$1, 0))</f>
        <v/>
      </c>
      <c r="B2629">
        <f>INDEX(resultados!$A$2:$ZZ$3036, 2623, MATCH($B$2, resultados!$A$1:$ZZ$1, 0))</f>
        <v/>
      </c>
      <c r="C2629">
        <f>INDEX(resultados!$A$2:$ZZ$3036, 2623, MATCH($B$3, resultados!$A$1:$ZZ$1, 0))</f>
        <v/>
      </c>
    </row>
    <row r="2630">
      <c r="A2630">
        <f>INDEX(resultados!$A$2:$ZZ$3036, 2624, MATCH($B$1, resultados!$A$1:$ZZ$1, 0))</f>
        <v/>
      </c>
      <c r="B2630">
        <f>INDEX(resultados!$A$2:$ZZ$3036, 2624, MATCH($B$2, resultados!$A$1:$ZZ$1, 0))</f>
        <v/>
      </c>
      <c r="C2630">
        <f>INDEX(resultados!$A$2:$ZZ$3036, 2624, MATCH($B$3, resultados!$A$1:$ZZ$1, 0))</f>
        <v/>
      </c>
    </row>
    <row r="2631">
      <c r="A2631">
        <f>INDEX(resultados!$A$2:$ZZ$3036, 2625, MATCH($B$1, resultados!$A$1:$ZZ$1, 0))</f>
        <v/>
      </c>
      <c r="B2631">
        <f>INDEX(resultados!$A$2:$ZZ$3036, 2625, MATCH($B$2, resultados!$A$1:$ZZ$1, 0))</f>
        <v/>
      </c>
      <c r="C2631">
        <f>INDEX(resultados!$A$2:$ZZ$3036, 2625, MATCH($B$3, resultados!$A$1:$ZZ$1, 0))</f>
        <v/>
      </c>
    </row>
    <row r="2632">
      <c r="A2632">
        <f>INDEX(resultados!$A$2:$ZZ$3036, 2626, MATCH($B$1, resultados!$A$1:$ZZ$1, 0))</f>
        <v/>
      </c>
      <c r="B2632">
        <f>INDEX(resultados!$A$2:$ZZ$3036, 2626, MATCH($B$2, resultados!$A$1:$ZZ$1, 0))</f>
        <v/>
      </c>
      <c r="C2632">
        <f>INDEX(resultados!$A$2:$ZZ$3036, 2626, MATCH($B$3, resultados!$A$1:$ZZ$1, 0))</f>
        <v/>
      </c>
    </row>
    <row r="2633">
      <c r="A2633">
        <f>INDEX(resultados!$A$2:$ZZ$3036, 2627, MATCH($B$1, resultados!$A$1:$ZZ$1, 0))</f>
        <v/>
      </c>
      <c r="B2633">
        <f>INDEX(resultados!$A$2:$ZZ$3036, 2627, MATCH($B$2, resultados!$A$1:$ZZ$1, 0))</f>
        <v/>
      </c>
      <c r="C2633">
        <f>INDEX(resultados!$A$2:$ZZ$3036, 2627, MATCH($B$3, resultados!$A$1:$ZZ$1, 0))</f>
        <v/>
      </c>
    </row>
    <row r="2634">
      <c r="A2634">
        <f>INDEX(resultados!$A$2:$ZZ$3036, 2628, MATCH($B$1, resultados!$A$1:$ZZ$1, 0))</f>
        <v/>
      </c>
      <c r="B2634">
        <f>INDEX(resultados!$A$2:$ZZ$3036, 2628, MATCH($B$2, resultados!$A$1:$ZZ$1, 0))</f>
        <v/>
      </c>
      <c r="C2634">
        <f>INDEX(resultados!$A$2:$ZZ$3036, 2628, MATCH($B$3, resultados!$A$1:$ZZ$1, 0))</f>
        <v/>
      </c>
    </row>
    <row r="2635">
      <c r="A2635">
        <f>INDEX(resultados!$A$2:$ZZ$3036, 2629, MATCH($B$1, resultados!$A$1:$ZZ$1, 0))</f>
        <v/>
      </c>
      <c r="B2635">
        <f>INDEX(resultados!$A$2:$ZZ$3036, 2629, MATCH($B$2, resultados!$A$1:$ZZ$1, 0))</f>
        <v/>
      </c>
      <c r="C2635">
        <f>INDEX(resultados!$A$2:$ZZ$3036, 2629, MATCH($B$3, resultados!$A$1:$ZZ$1, 0))</f>
        <v/>
      </c>
    </row>
    <row r="2636">
      <c r="A2636">
        <f>INDEX(resultados!$A$2:$ZZ$3036, 2630, MATCH($B$1, resultados!$A$1:$ZZ$1, 0))</f>
        <v/>
      </c>
      <c r="B2636">
        <f>INDEX(resultados!$A$2:$ZZ$3036, 2630, MATCH($B$2, resultados!$A$1:$ZZ$1, 0))</f>
        <v/>
      </c>
      <c r="C2636">
        <f>INDEX(resultados!$A$2:$ZZ$3036, 2630, MATCH($B$3, resultados!$A$1:$ZZ$1, 0))</f>
        <v/>
      </c>
    </row>
    <row r="2637">
      <c r="A2637">
        <f>INDEX(resultados!$A$2:$ZZ$3036, 2631, MATCH($B$1, resultados!$A$1:$ZZ$1, 0))</f>
        <v/>
      </c>
      <c r="B2637">
        <f>INDEX(resultados!$A$2:$ZZ$3036, 2631, MATCH($B$2, resultados!$A$1:$ZZ$1, 0))</f>
        <v/>
      </c>
      <c r="C2637">
        <f>INDEX(resultados!$A$2:$ZZ$3036, 2631, MATCH($B$3, resultados!$A$1:$ZZ$1, 0))</f>
        <v/>
      </c>
    </row>
    <row r="2638">
      <c r="A2638">
        <f>INDEX(resultados!$A$2:$ZZ$3036, 2632, MATCH($B$1, resultados!$A$1:$ZZ$1, 0))</f>
        <v/>
      </c>
      <c r="B2638">
        <f>INDEX(resultados!$A$2:$ZZ$3036, 2632, MATCH($B$2, resultados!$A$1:$ZZ$1, 0))</f>
        <v/>
      </c>
      <c r="C2638">
        <f>INDEX(resultados!$A$2:$ZZ$3036, 2632, MATCH($B$3, resultados!$A$1:$ZZ$1, 0))</f>
        <v/>
      </c>
    </row>
    <row r="2639">
      <c r="A2639">
        <f>INDEX(resultados!$A$2:$ZZ$3036, 2633, MATCH($B$1, resultados!$A$1:$ZZ$1, 0))</f>
        <v/>
      </c>
      <c r="B2639">
        <f>INDEX(resultados!$A$2:$ZZ$3036, 2633, MATCH($B$2, resultados!$A$1:$ZZ$1, 0))</f>
        <v/>
      </c>
      <c r="C2639">
        <f>INDEX(resultados!$A$2:$ZZ$3036, 2633, MATCH($B$3, resultados!$A$1:$ZZ$1, 0))</f>
        <v/>
      </c>
    </row>
    <row r="2640">
      <c r="A2640">
        <f>INDEX(resultados!$A$2:$ZZ$3036, 2634, MATCH($B$1, resultados!$A$1:$ZZ$1, 0))</f>
        <v/>
      </c>
      <c r="B2640">
        <f>INDEX(resultados!$A$2:$ZZ$3036, 2634, MATCH($B$2, resultados!$A$1:$ZZ$1, 0))</f>
        <v/>
      </c>
      <c r="C2640">
        <f>INDEX(resultados!$A$2:$ZZ$3036, 2634, MATCH($B$3, resultados!$A$1:$ZZ$1, 0))</f>
        <v/>
      </c>
    </row>
    <row r="2641">
      <c r="A2641">
        <f>INDEX(resultados!$A$2:$ZZ$3036, 2635, MATCH($B$1, resultados!$A$1:$ZZ$1, 0))</f>
        <v/>
      </c>
      <c r="B2641">
        <f>INDEX(resultados!$A$2:$ZZ$3036, 2635, MATCH($B$2, resultados!$A$1:$ZZ$1, 0))</f>
        <v/>
      </c>
      <c r="C2641">
        <f>INDEX(resultados!$A$2:$ZZ$3036, 2635, MATCH($B$3, resultados!$A$1:$ZZ$1, 0))</f>
        <v/>
      </c>
    </row>
    <row r="2642">
      <c r="A2642">
        <f>INDEX(resultados!$A$2:$ZZ$3036, 2636, MATCH($B$1, resultados!$A$1:$ZZ$1, 0))</f>
        <v/>
      </c>
      <c r="B2642">
        <f>INDEX(resultados!$A$2:$ZZ$3036, 2636, MATCH($B$2, resultados!$A$1:$ZZ$1, 0))</f>
        <v/>
      </c>
      <c r="C2642">
        <f>INDEX(resultados!$A$2:$ZZ$3036, 2636, MATCH($B$3, resultados!$A$1:$ZZ$1, 0))</f>
        <v/>
      </c>
    </row>
    <row r="2643">
      <c r="A2643">
        <f>INDEX(resultados!$A$2:$ZZ$3036, 2637, MATCH($B$1, resultados!$A$1:$ZZ$1, 0))</f>
        <v/>
      </c>
      <c r="B2643">
        <f>INDEX(resultados!$A$2:$ZZ$3036, 2637, MATCH($B$2, resultados!$A$1:$ZZ$1, 0))</f>
        <v/>
      </c>
      <c r="C2643">
        <f>INDEX(resultados!$A$2:$ZZ$3036, 2637, MATCH($B$3, resultados!$A$1:$ZZ$1, 0))</f>
        <v/>
      </c>
    </row>
    <row r="2644">
      <c r="A2644">
        <f>INDEX(resultados!$A$2:$ZZ$3036, 2638, MATCH($B$1, resultados!$A$1:$ZZ$1, 0))</f>
        <v/>
      </c>
      <c r="B2644">
        <f>INDEX(resultados!$A$2:$ZZ$3036, 2638, MATCH($B$2, resultados!$A$1:$ZZ$1, 0))</f>
        <v/>
      </c>
      <c r="C2644">
        <f>INDEX(resultados!$A$2:$ZZ$3036, 2638, MATCH($B$3, resultados!$A$1:$ZZ$1, 0))</f>
        <v/>
      </c>
    </row>
    <row r="2645">
      <c r="A2645">
        <f>INDEX(resultados!$A$2:$ZZ$3036, 2639, MATCH($B$1, resultados!$A$1:$ZZ$1, 0))</f>
        <v/>
      </c>
      <c r="B2645">
        <f>INDEX(resultados!$A$2:$ZZ$3036, 2639, MATCH($B$2, resultados!$A$1:$ZZ$1, 0))</f>
        <v/>
      </c>
      <c r="C2645">
        <f>INDEX(resultados!$A$2:$ZZ$3036, 2639, MATCH($B$3, resultados!$A$1:$ZZ$1, 0))</f>
        <v/>
      </c>
    </row>
    <row r="2646">
      <c r="A2646">
        <f>INDEX(resultados!$A$2:$ZZ$3036, 2640, MATCH($B$1, resultados!$A$1:$ZZ$1, 0))</f>
        <v/>
      </c>
      <c r="B2646">
        <f>INDEX(resultados!$A$2:$ZZ$3036, 2640, MATCH($B$2, resultados!$A$1:$ZZ$1, 0))</f>
        <v/>
      </c>
      <c r="C2646">
        <f>INDEX(resultados!$A$2:$ZZ$3036, 2640, MATCH($B$3, resultados!$A$1:$ZZ$1, 0))</f>
        <v/>
      </c>
    </row>
    <row r="2647">
      <c r="A2647">
        <f>INDEX(resultados!$A$2:$ZZ$3036, 2641, MATCH($B$1, resultados!$A$1:$ZZ$1, 0))</f>
        <v/>
      </c>
      <c r="B2647">
        <f>INDEX(resultados!$A$2:$ZZ$3036, 2641, MATCH($B$2, resultados!$A$1:$ZZ$1, 0))</f>
        <v/>
      </c>
      <c r="C2647">
        <f>INDEX(resultados!$A$2:$ZZ$3036, 2641, MATCH($B$3, resultados!$A$1:$ZZ$1, 0))</f>
        <v/>
      </c>
    </row>
    <row r="2648">
      <c r="A2648">
        <f>INDEX(resultados!$A$2:$ZZ$3036, 2642, MATCH($B$1, resultados!$A$1:$ZZ$1, 0))</f>
        <v/>
      </c>
      <c r="B2648">
        <f>INDEX(resultados!$A$2:$ZZ$3036, 2642, MATCH($B$2, resultados!$A$1:$ZZ$1, 0))</f>
        <v/>
      </c>
      <c r="C2648">
        <f>INDEX(resultados!$A$2:$ZZ$3036, 2642, MATCH($B$3, resultados!$A$1:$ZZ$1, 0))</f>
        <v/>
      </c>
    </row>
    <row r="2649">
      <c r="A2649">
        <f>INDEX(resultados!$A$2:$ZZ$3036, 2643, MATCH($B$1, resultados!$A$1:$ZZ$1, 0))</f>
        <v/>
      </c>
      <c r="B2649">
        <f>INDEX(resultados!$A$2:$ZZ$3036, 2643, MATCH($B$2, resultados!$A$1:$ZZ$1, 0))</f>
        <v/>
      </c>
      <c r="C2649">
        <f>INDEX(resultados!$A$2:$ZZ$3036, 2643, MATCH($B$3, resultados!$A$1:$ZZ$1, 0))</f>
        <v/>
      </c>
    </row>
    <row r="2650">
      <c r="A2650">
        <f>INDEX(resultados!$A$2:$ZZ$3036, 2644, MATCH($B$1, resultados!$A$1:$ZZ$1, 0))</f>
        <v/>
      </c>
      <c r="B2650">
        <f>INDEX(resultados!$A$2:$ZZ$3036, 2644, MATCH($B$2, resultados!$A$1:$ZZ$1, 0))</f>
        <v/>
      </c>
      <c r="C2650">
        <f>INDEX(resultados!$A$2:$ZZ$3036, 2644, MATCH($B$3, resultados!$A$1:$ZZ$1, 0))</f>
        <v/>
      </c>
    </row>
    <row r="2651">
      <c r="A2651">
        <f>INDEX(resultados!$A$2:$ZZ$3036, 2645, MATCH($B$1, resultados!$A$1:$ZZ$1, 0))</f>
        <v/>
      </c>
      <c r="B2651">
        <f>INDEX(resultados!$A$2:$ZZ$3036, 2645, MATCH($B$2, resultados!$A$1:$ZZ$1, 0))</f>
        <v/>
      </c>
      <c r="C2651">
        <f>INDEX(resultados!$A$2:$ZZ$3036, 2645, MATCH($B$3, resultados!$A$1:$ZZ$1, 0))</f>
        <v/>
      </c>
    </row>
    <row r="2652">
      <c r="A2652">
        <f>INDEX(resultados!$A$2:$ZZ$3036, 2646, MATCH($B$1, resultados!$A$1:$ZZ$1, 0))</f>
        <v/>
      </c>
      <c r="B2652">
        <f>INDEX(resultados!$A$2:$ZZ$3036, 2646, MATCH($B$2, resultados!$A$1:$ZZ$1, 0))</f>
        <v/>
      </c>
      <c r="C2652">
        <f>INDEX(resultados!$A$2:$ZZ$3036, 2646, MATCH($B$3, resultados!$A$1:$ZZ$1, 0))</f>
        <v/>
      </c>
    </row>
    <row r="2653">
      <c r="A2653">
        <f>INDEX(resultados!$A$2:$ZZ$3036, 2647, MATCH($B$1, resultados!$A$1:$ZZ$1, 0))</f>
        <v/>
      </c>
      <c r="B2653">
        <f>INDEX(resultados!$A$2:$ZZ$3036, 2647, MATCH($B$2, resultados!$A$1:$ZZ$1, 0))</f>
        <v/>
      </c>
      <c r="C2653">
        <f>INDEX(resultados!$A$2:$ZZ$3036, 2647, MATCH($B$3, resultados!$A$1:$ZZ$1, 0))</f>
        <v/>
      </c>
    </row>
    <row r="2654">
      <c r="A2654">
        <f>INDEX(resultados!$A$2:$ZZ$3036, 2648, MATCH($B$1, resultados!$A$1:$ZZ$1, 0))</f>
        <v/>
      </c>
      <c r="B2654">
        <f>INDEX(resultados!$A$2:$ZZ$3036, 2648, MATCH($B$2, resultados!$A$1:$ZZ$1, 0))</f>
        <v/>
      </c>
      <c r="C2654">
        <f>INDEX(resultados!$A$2:$ZZ$3036, 2648, MATCH($B$3, resultados!$A$1:$ZZ$1, 0))</f>
        <v/>
      </c>
    </row>
    <row r="2655">
      <c r="A2655">
        <f>INDEX(resultados!$A$2:$ZZ$3036, 2649, MATCH($B$1, resultados!$A$1:$ZZ$1, 0))</f>
        <v/>
      </c>
      <c r="B2655">
        <f>INDEX(resultados!$A$2:$ZZ$3036, 2649, MATCH($B$2, resultados!$A$1:$ZZ$1, 0))</f>
        <v/>
      </c>
      <c r="C2655">
        <f>INDEX(resultados!$A$2:$ZZ$3036, 2649, MATCH($B$3, resultados!$A$1:$ZZ$1, 0))</f>
        <v/>
      </c>
    </row>
    <row r="2656">
      <c r="A2656">
        <f>INDEX(resultados!$A$2:$ZZ$3036, 2650, MATCH($B$1, resultados!$A$1:$ZZ$1, 0))</f>
        <v/>
      </c>
      <c r="B2656">
        <f>INDEX(resultados!$A$2:$ZZ$3036, 2650, MATCH($B$2, resultados!$A$1:$ZZ$1, 0))</f>
        <v/>
      </c>
      <c r="C2656">
        <f>INDEX(resultados!$A$2:$ZZ$3036, 2650, MATCH($B$3, resultados!$A$1:$ZZ$1, 0))</f>
        <v/>
      </c>
    </row>
    <row r="2657">
      <c r="A2657">
        <f>INDEX(resultados!$A$2:$ZZ$3036, 2651, MATCH($B$1, resultados!$A$1:$ZZ$1, 0))</f>
        <v/>
      </c>
      <c r="B2657">
        <f>INDEX(resultados!$A$2:$ZZ$3036, 2651, MATCH($B$2, resultados!$A$1:$ZZ$1, 0))</f>
        <v/>
      </c>
      <c r="C2657">
        <f>INDEX(resultados!$A$2:$ZZ$3036, 2651, MATCH($B$3, resultados!$A$1:$ZZ$1, 0))</f>
        <v/>
      </c>
    </row>
    <row r="2658">
      <c r="A2658">
        <f>INDEX(resultados!$A$2:$ZZ$3036, 2652, MATCH($B$1, resultados!$A$1:$ZZ$1, 0))</f>
        <v/>
      </c>
      <c r="B2658">
        <f>INDEX(resultados!$A$2:$ZZ$3036, 2652, MATCH($B$2, resultados!$A$1:$ZZ$1, 0))</f>
        <v/>
      </c>
      <c r="C2658">
        <f>INDEX(resultados!$A$2:$ZZ$3036, 2652, MATCH($B$3, resultados!$A$1:$ZZ$1, 0))</f>
        <v/>
      </c>
    </row>
    <row r="2659">
      <c r="A2659">
        <f>INDEX(resultados!$A$2:$ZZ$3036, 2653, MATCH($B$1, resultados!$A$1:$ZZ$1, 0))</f>
        <v/>
      </c>
      <c r="B2659">
        <f>INDEX(resultados!$A$2:$ZZ$3036, 2653, MATCH($B$2, resultados!$A$1:$ZZ$1, 0))</f>
        <v/>
      </c>
      <c r="C2659">
        <f>INDEX(resultados!$A$2:$ZZ$3036, 2653, MATCH($B$3, resultados!$A$1:$ZZ$1, 0))</f>
        <v/>
      </c>
    </row>
    <row r="2660">
      <c r="A2660">
        <f>INDEX(resultados!$A$2:$ZZ$3036, 2654, MATCH($B$1, resultados!$A$1:$ZZ$1, 0))</f>
        <v/>
      </c>
      <c r="B2660">
        <f>INDEX(resultados!$A$2:$ZZ$3036, 2654, MATCH($B$2, resultados!$A$1:$ZZ$1, 0))</f>
        <v/>
      </c>
      <c r="C2660">
        <f>INDEX(resultados!$A$2:$ZZ$3036, 2654, MATCH($B$3, resultados!$A$1:$ZZ$1, 0))</f>
        <v/>
      </c>
    </row>
    <row r="2661">
      <c r="A2661">
        <f>INDEX(resultados!$A$2:$ZZ$3036, 2655, MATCH($B$1, resultados!$A$1:$ZZ$1, 0))</f>
        <v/>
      </c>
      <c r="B2661">
        <f>INDEX(resultados!$A$2:$ZZ$3036, 2655, MATCH($B$2, resultados!$A$1:$ZZ$1, 0))</f>
        <v/>
      </c>
      <c r="C2661">
        <f>INDEX(resultados!$A$2:$ZZ$3036, 2655, MATCH($B$3, resultados!$A$1:$ZZ$1, 0))</f>
        <v/>
      </c>
    </row>
    <row r="2662">
      <c r="A2662">
        <f>INDEX(resultados!$A$2:$ZZ$3036, 2656, MATCH($B$1, resultados!$A$1:$ZZ$1, 0))</f>
        <v/>
      </c>
      <c r="B2662">
        <f>INDEX(resultados!$A$2:$ZZ$3036, 2656, MATCH($B$2, resultados!$A$1:$ZZ$1, 0))</f>
        <v/>
      </c>
      <c r="C2662">
        <f>INDEX(resultados!$A$2:$ZZ$3036, 2656, MATCH($B$3, resultados!$A$1:$ZZ$1, 0))</f>
        <v/>
      </c>
    </row>
    <row r="2663">
      <c r="A2663">
        <f>INDEX(resultados!$A$2:$ZZ$3036, 2657, MATCH($B$1, resultados!$A$1:$ZZ$1, 0))</f>
        <v/>
      </c>
      <c r="B2663">
        <f>INDEX(resultados!$A$2:$ZZ$3036, 2657, MATCH($B$2, resultados!$A$1:$ZZ$1, 0))</f>
        <v/>
      </c>
      <c r="C2663">
        <f>INDEX(resultados!$A$2:$ZZ$3036, 2657, MATCH($B$3, resultados!$A$1:$ZZ$1, 0))</f>
        <v/>
      </c>
    </row>
    <row r="2664">
      <c r="A2664">
        <f>INDEX(resultados!$A$2:$ZZ$3036, 2658, MATCH($B$1, resultados!$A$1:$ZZ$1, 0))</f>
        <v/>
      </c>
      <c r="B2664">
        <f>INDEX(resultados!$A$2:$ZZ$3036, 2658, MATCH($B$2, resultados!$A$1:$ZZ$1, 0))</f>
        <v/>
      </c>
      <c r="C2664">
        <f>INDEX(resultados!$A$2:$ZZ$3036, 2658, MATCH($B$3, resultados!$A$1:$ZZ$1, 0))</f>
        <v/>
      </c>
    </row>
    <row r="2665">
      <c r="A2665">
        <f>INDEX(resultados!$A$2:$ZZ$3036, 2659, MATCH($B$1, resultados!$A$1:$ZZ$1, 0))</f>
        <v/>
      </c>
      <c r="B2665">
        <f>INDEX(resultados!$A$2:$ZZ$3036, 2659, MATCH($B$2, resultados!$A$1:$ZZ$1, 0))</f>
        <v/>
      </c>
      <c r="C2665">
        <f>INDEX(resultados!$A$2:$ZZ$3036, 2659, MATCH($B$3, resultados!$A$1:$ZZ$1, 0))</f>
        <v/>
      </c>
    </row>
    <row r="2666">
      <c r="A2666">
        <f>INDEX(resultados!$A$2:$ZZ$3036, 2660, MATCH($B$1, resultados!$A$1:$ZZ$1, 0))</f>
        <v/>
      </c>
      <c r="B2666">
        <f>INDEX(resultados!$A$2:$ZZ$3036, 2660, MATCH($B$2, resultados!$A$1:$ZZ$1, 0))</f>
        <v/>
      </c>
      <c r="C2666">
        <f>INDEX(resultados!$A$2:$ZZ$3036, 2660, MATCH($B$3, resultados!$A$1:$ZZ$1, 0))</f>
        <v/>
      </c>
    </row>
    <row r="2667">
      <c r="A2667">
        <f>INDEX(resultados!$A$2:$ZZ$3036, 2661, MATCH($B$1, resultados!$A$1:$ZZ$1, 0))</f>
        <v/>
      </c>
      <c r="B2667">
        <f>INDEX(resultados!$A$2:$ZZ$3036, 2661, MATCH($B$2, resultados!$A$1:$ZZ$1, 0))</f>
        <v/>
      </c>
      <c r="C2667">
        <f>INDEX(resultados!$A$2:$ZZ$3036, 2661, MATCH($B$3, resultados!$A$1:$ZZ$1, 0))</f>
        <v/>
      </c>
    </row>
    <row r="2668">
      <c r="A2668">
        <f>INDEX(resultados!$A$2:$ZZ$3036, 2662, MATCH($B$1, resultados!$A$1:$ZZ$1, 0))</f>
        <v/>
      </c>
      <c r="B2668">
        <f>INDEX(resultados!$A$2:$ZZ$3036, 2662, MATCH($B$2, resultados!$A$1:$ZZ$1, 0))</f>
        <v/>
      </c>
      <c r="C2668">
        <f>INDEX(resultados!$A$2:$ZZ$3036, 2662, MATCH($B$3, resultados!$A$1:$ZZ$1, 0))</f>
        <v/>
      </c>
    </row>
    <row r="2669">
      <c r="A2669">
        <f>INDEX(resultados!$A$2:$ZZ$3036, 2663, MATCH($B$1, resultados!$A$1:$ZZ$1, 0))</f>
        <v/>
      </c>
      <c r="B2669">
        <f>INDEX(resultados!$A$2:$ZZ$3036, 2663, MATCH($B$2, resultados!$A$1:$ZZ$1, 0))</f>
        <v/>
      </c>
      <c r="C2669">
        <f>INDEX(resultados!$A$2:$ZZ$3036, 2663, MATCH($B$3, resultados!$A$1:$ZZ$1, 0))</f>
        <v/>
      </c>
    </row>
    <row r="2670">
      <c r="A2670">
        <f>INDEX(resultados!$A$2:$ZZ$3036, 2664, MATCH($B$1, resultados!$A$1:$ZZ$1, 0))</f>
        <v/>
      </c>
      <c r="B2670">
        <f>INDEX(resultados!$A$2:$ZZ$3036, 2664, MATCH($B$2, resultados!$A$1:$ZZ$1, 0))</f>
        <v/>
      </c>
      <c r="C2670">
        <f>INDEX(resultados!$A$2:$ZZ$3036, 2664, MATCH($B$3, resultados!$A$1:$ZZ$1, 0))</f>
        <v/>
      </c>
    </row>
    <row r="2671">
      <c r="A2671">
        <f>INDEX(resultados!$A$2:$ZZ$3036, 2665, MATCH($B$1, resultados!$A$1:$ZZ$1, 0))</f>
        <v/>
      </c>
      <c r="B2671">
        <f>INDEX(resultados!$A$2:$ZZ$3036, 2665, MATCH($B$2, resultados!$A$1:$ZZ$1, 0))</f>
        <v/>
      </c>
      <c r="C2671">
        <f>INDEX(resultados!$A$2:$ZZ$3036, 2665, MATCH($B$3, resultados!$A$1:$ZZ$1, 0))</f>
        <v/>
      </c>
    </row>
    <row r="2672">
      <c r="A2672">
        <f>INDEX(resultados!$A$2:$ZZ$3036, 2666, MATCH($B$1, resultados!$A$1:$ZZ$1, 0))</f>
        <v/>
      </c>
      <c r="B2672">
        <f>INDEX(resultados!$A$2:$ZZ$3036, 2666, MATCH($B$2, resultados!$A$1:$ZZ$1, 0))</f>
        <v/>
      </c>
      <c r="C2672">
        <f>INDEX(resultados!$A$2:$ZZ$3036, 2666, MATCH($B$3, resultados!$A$1:$ZZ$1, 0))</f>
        <v/>
      </c>
    </row>
    <row r="2673">
      <c r="A2673">
        <f>INDEX(resultados!$A$2:$ZZ$3036, 2667, MATCH($B$1, resultados!$A$1:$ZZ$1, 0))</f>
        <v/>
      </c>
      <c r="B2673">
        <f>INDEX(resultados!$A$2:$ZZ$3036, 2667, MATCH($B$2, resultados!$A$1:$ZZ$1, 0))</f>
        <v/>
      </c>
      <c r="C2673">
        <f>INDEX(resultados!$A$2:$ZZ$3036, 2667, MATCH($B$3, resultados!$A$1:$ZZ$1, 0))</f>
        <v/>
      </c>
    </row>
    <row r="2674">
      <c r="A2674">
        <f>INDEX(resultados!$A$2:$ZZ$3036, 2668, MATCH($B$1, resultados!$A$1:$ZZ$1, 0))</f>
        <v/>
      </c>
      <c r="B2674">
        <f>INDEX(resultados!$A$2:$ZZ$3036, 2668, MATCH($B$2, resultados!$A$1:$ZZ$1, 0))</f>
        <v/>
      </c>
      <c r="C2674">
        <f>INDEX(resultados!$A$2:$ZZ$3036, 2668, MATCH($B$3, resultados!$A$1:$ZZ$1, 0))</f>
        <v/>
      </c>
    </row>
    <row r="2675">
      <c r="A2675">
        <f>INDEX(resultados!$A$2:$ZZ$3036, 2669, MATCH($B$1, resultados!$A$1:$ZZ$1, 0))</f>
        <v/>
      </c>
      <c r="B2675">
        <f>INDEX(resultados!$A$2:$ZZ$3036, 2669, MATCH($B$2, resultados!$A$1:$ZZ$1, 0))</f>
        <v/>
      </c>
      <c r="C2675">
        <f>INDEX(resultados!$A$2:$ZZ$3036, 2669, MATCH($B$3, resultados!$A$1:$ZZ$1, 0))</f>
        <v/>
      </c>
    </row>
    <row r="2676">
      <c r="A2676">
        <f>INDEX(resultados!$A$2:$ZZ$3036, 2670, MATCH($B$1, resultados!$A$1:$ZZ$1, 0))</f>
        <v/>
      </c>
      <c r="B2676">
        <f>INDEX(resultados!$A$2:$ZZ$3036, 2670, MATCH($B$2, resultados!$A$1:$ZZ$1, 0))</f>
        <v/>
      </c>
      <c r="C2676">
        <f>INDEX(resultados!$A$2:$ZZ$3036, 2670, MATCH($B$3, resultados!$A$1:$ZZ$1, 0))</f>
        <v/>
      </c>
    </row>
    <row r="2677">
      <c r="A2677">
        <f>INDEX(resultados!$A$2:$ZZ$3036, 2671, MATCH($B$1, resultados!$A$1:$ZZ$1, 0))</f>
        <v/>
      </c>
      <c r="B2677">
        <f>INDEX(resultados!$A$2:$ZZ$3036, 2671, MATCH($B$2, resultados!$A$1:$ZZ$1, 0))</f>
        <v/>
      </c>
      <c r="C2677">
        <f>INDEX(resultados!$A$2:$ZZ$3036, 2671, MATCH($B$3, resultados!$A$1:$ZZ$1, 0))</f>
        <v/>
      </c>
    </row>
    <row r="2678">
      <c r="A2678">
        <f>INDEX(resultados!$A$2:$ZZ$3036, 2672, MATCH($B$1, resultados!$A$1:$ZZ$1, 0))</f>
        <v/>
      </c>
      <c r="B2678">
        <f>INDEX(resultados!$A$2:$ZZ$3036, 2672, MATCH($B$2, resultados!$A$1:$ZZ$1, 0))</f>
        <v/>
      </c>
      <c r="C2678">
        <f>INDEX(resultados!$A$2:$ZZ$3036, 2672, MATCH($B$3, resultados!$A$1:$ZZ$1, 0))</f>
        <v/>
      </c>
    </row>
    <row r="2679">
      <c r="A2679">
        <f>INDEX(resultados!$A$2:$ZZ$3036, 2673, MATCH($B$1, resultados!$A$1:$ZZ$1, 0))</f>
        <v/>
      </c>
      <c r="B2679">
        <f>INDEX(resultados!$A$2:$ZZ$3036, 2673, MATCH($B$2, resultados!$A$1:$ZZ$1, 0))</f>
        <v/>
      </c>
      <c r="C2679">
        <f>INDEX(resultados!$A$2:$ZZ$3036, 2673, MATCH($B$3, resultados!$A$1:$ZZ$1, 0))</f>
        <v/>
      </c>
    </row>
    <row r="2680">
      <c r="A2680">
        <f>INDEX(resultados!$A$2:$ZZ$3036, 2674, MATCH($B$1, resultados!$A$1:$ZZ$1, 0))</f>
        <v/>
      </c>
      <c r="B2680">
        <f>INDEX(resultados!$A$2:$ZZ$3036, 2674, MATCH($B$2, resultados!$A$1:$ZZ$1, 0))</f>
        <v/>
      </c>
      <c r="C2680">
        <f>INDEX(resultados!$A$2:$ZZ$3036, 2674, MATCH($B$3, resultados!$A$1:$ZZ$1, 0))</f>
        <v/>
      </c>
    </row>
    <row r="2681">
      <c r="A2681">
        <f>INDEX(resultados!$A$2:$ZZ$3036, 2675, MATCH($B$1, resultados!$A$1:$ZZ$1, 0))</f>
        <v/>
      </c>
      <c r="B2681">
        <f>INDEX(resultados!$A$2:$ZZ$3036, 2675, MATCH($B$2, resultados!$A$1:$ZZ$1, 0))</f>
        <v/>
      </c>
      <c r="C2681">
        <f>INDEX(resultados!$A$2:$ZZ$3036, 2675, MATCH($B$3, resultados!$A$1:$ZZ$1, 0))</f>
        <v/>
      </c>
    </row>
    <row r="2682">
      <c r="A2682">
        <f>INDEX(resultados!$A$2:$ZZ$3036, 2676, MATCH($B$1, resultados!$A$1:$ZZ$1, 0))</f>
        <v/>
      </c>
      <c r="B2682">
        <f>INDEX(resultados!$A$2:$ZZ$3036, 2676, MATCH($B$2, resultados!$A$1:$ZZ$1, 0))</f>
        <v/>
      </c>
      <c r="C2682">
        <f>INDEX(resultados!$A$2:$ZZ$3036, 2676, MATCH($B$3, resultados!$A$1:$ZZ$1, 0))</f>
        <v/>
      </c>
    </row>
    <row r="2683">
      <c r="A2683">
        <f>INDEX(resultados!$A$2:$ZZ$3036, 2677, MATCH($B$1, resultados!$A$1:$ZZ$1, 0))</f>
        <v/>
      </c>
      <c r="B2683">
        <f>INDEX(resultados!$A$2:$ZZ$3036, 2677, MATCH($B$2, resultados!$A$1:$ZZ$1, 0))</f>
        <v/>
      </c>
      <c r="C2683">
        <f>INDEX(resultados!$A$2:$ZZ$3036, 2677, MATCH($B$3, resultados!$A$1:$ZZ$1, 0))</f>
        <v/>
      </c>
    </row>
    <row r="2684">
      <c r="A2684">
        <f>INDEX(resultados!$A$2:$ZZ$3036, 2678, MATCH($B$1, resultados!$A$1:$ZZ$1, 0))</f>
        <v/>
      </c>
      <c r="B2684">
        <f>INDEX(resultados!$A$2:$ZZ$3036, 2678, MATCH($B$2, resultados!$A$1:$ZZ$1, 0))</f>
        <v/>
      </c>
      <c r="C2684">
        <f>INDEX(resultados!$A$2:$ZZ$3036, 2678, MATCH($B$3, resultados!$A$1:$ZZ$1, 0))</f>
        <v/>
      </c>
    </row>
    <row r="2685">
      <c r="A2685">
        <f>INDEX(resultados!$A$2:$ZZ$3036, 2679, MATCH($B$1, resultados!$A$1:$ZZ$1, 0))</f>
        <v/>
      </c>
      <c r="B2685">
        <f>INDEX(resultados!$A$2:$ZZ$3036, 2679, MATCH($B$2, resultados!$A$1:$ZZ$1, 0))</f>
        <v/>
      </c>
      <c r="C2685">
        <f>INDEX(resultados!$A$2:$ZZ$3036, 2679, MATCH($B$3, resultados!$A$1:$ZZ$1, 0))</f>
        <v/>
      </c>
    </row>
    <row r="2686">
      <c r="A2686">
        <f>INDEX(resultados!$A$2:$ZZ$3036, 2680, MATCH($B$1, resultados!$A$1:$ZZ$1, 0))</f>
        <v/>
      </c>
      <c r="B2686">
        <f>INDEX(resultados!$A$2:$ZZ$3036, 2680, MATCH($B$2, resultados!$A$1:$ZZ$1, 0))</f>
        <v/>
      </c>
      <c r="C2686">
        <f>INDEX(resultados!$A$2:$ZZ$3036, 2680, MATCH($B$3, resultados!$A$1:$ZZ$1, 0))</f>
        <v/>
      </c>
    </row>
    <row r="2687">
      <c r="A2687">
        <f>INDEX(resultados!$A$2:$ZZ$3036, 2681, MATCH($B$1, resultados!$A$1:$ZZ$1, 0))</f>
        <v/>
      </c>
      <c r="B2687">
        <f>INDEX(resultados!$A$2:$ZZ$3036, 2681, MATCH($B$2, resultados!$A$1:$ZZ$1, 0))</f>
        <v/>
      </c>
      <c r="C2687">
        <f>INDEX(resultados!$A$2:$ZZ$3036, 2681, MATCH($B$3, resultados!$A$1:$ZZ$1, 0))</f>
        <v/>
      </c>
    </row>
    <row r="2688">
      <c r="A2688">
        <f>INDEX(resultados!$A$2:$ZZ$3036, 2682, MATCH($B$1, resultados!$A$1:$ZZ$1, 0))</f>
        <v/>
      </c>
      <c r="B2688">
        <f>INDEX(resultados!$A$2:$ZZ$3036, 2682, MATCH($B$2, resultados!$A$1:$ZZ$1, 0))</f>
        <v/>
      </c>
      <c r="C2688">
        <f>INDEX(resultados!$A$2:$ZZ$3036, 2682, MATCH($B$3, resultados!$A$1:$ZZ$1, 0))</f>
        <v/>
      </c>
    </row>
    <row r="2689">
      <c r="A2689">
        <f>INDEX(resultados!$A$2:$ZZ$3036, 2683, MATCH($B$1, resultados!$A$1:$ZZ$1, 0))</f>
        <v/>
      </c>
      <c r="B2689">
        <f>INDEX(resultados!$A$2:$ZZ$3036, 2683, MATCH($B$2, resultados!$A$1:$ZZ$1, 0))</f>
        <v/>
      </c>
      <c r="C2689">
        <f>INDEX(resultados!$A$2:$ZZ$3036, 2683, MATCH($B$3, resultados!$A$1:$ZZ$1, 0))</f>
        <v/>
      </c>
    </row>
    <row r="2690">
      <c r="A2690">
        <f>INDEX(resultados!$A$2:$ZZ$3036, 2684, MATCH($B$1, resultados!$A$1:$ZZ$1, 0))</f>
        <v/>
      </c>
      <c r="B2690">
        <f>INDEX(resultados!$A$2:$ZZ$3036, 2684, MATCH($B$2, resultados!$A$1:$ZZ$1, 0))</f>
        <v/>
      </c>
      <c r="C2690">
        <f>INDEX(resultados!$A$2:$ZZ$3036, 2684, MATCH($B$3, resultados!$A$1:$ZZ$1, 0))</f>
        <v/>
      </c>
    </row>
    <row r="2691">
      <c r="A2691">
        <f>INDEX(resultados!$A$2:$ZZ$3036, 2685, MATCH($B$1, resultados!$A$1:$ZZ$1, 0))</f>
        <v/>
      </c>
      <c r="B2691">
        <f>INDEX(resultados!$A$2:$ZZ$3036, 2685, MATCH($B$2, resultados!$A$1:$ZZ$1, 0))</f>
        <v/>
      </c>
      <c r="C2691">
        <f>INDEX(resultados!$A$2:$ZZ$3036, 2685, MATCH($B$3, resultados!$A$1:$ZZ$1, 0))</f>
        <v/>
      </c>
    </row>
    <row r="2692">
      <c r="A2692">
        <f>INDEX(resultados!$A$2:$ZZ$3036, 2686, MATCH($B$1, resultados!$A$1:$ZZ$1, 0))</f>
        <v/>
      </c>
      <c r="B2692">
        <f>INDEX(resultados!$A$2:$ZZ$3036, 2686, MATCH($B$2, resultados!$A$1:$ZZ$1, 0))</f>
        <v/>
      </c>
      <c r="C2692">
        <f>INDEX(resultados!$A$2:$ZZ$3036, 2686, MATCH($B$3, resultados!$A$1:$ZZ$1, 0))</f>
        <v/>
      </c>
    </row>
    <row r="2693">
      <c r="A2693">
        <f>INDEX(resultados!$A$2:$ZZ$3036, 2687, MATCH($B$1, resultados!$A$1:$ZZ$1, 0))</f>
        <v/>
      </c>
      <c r="B2693">
        <f>INDEX(resultados!$A$2:$ZZ$3036, 2687, MATCH($B$2, resultados!$A$1:$ZZ$1, 0))</f>
        <v/>
      </c>
      <c r="C2693">
        <f>INDEX(resultados!$A$2:$ZZ$3036, 2687, MATCH($B$3, resultados!$A$1:$ZZ$1, 0))</f>
        <v/>
      </c>
    </row>
    <row r="2694">
      <c r="A2694">
        <f>INDEX(resultados!$A$2:$ZZ$3036, 2688, MATCH($B$1, resultados!$A$1:$ZZ$1, 0))</f>
        <v/>
      </c>
      <c r="B2694">
        <f>INDEX(resultados!$A$2:$ZZ$3036, 2688, MATCH($B$2, resultados!$A$1:$ZZ$1, 0))</f>
        <v/>
      </c>
      <c r="C2694">
        <f>INDEX(resultados!$A$2:$ZZ$3036, 2688, MATCH($B$3, resultados!$A$1:$ZZ$1, 0))</f>
        <v/>
      </c>
    </row>
    <row r="2695">
      <c r="A2695">
        <f>INDEX(resultados!$A$2:$ZZ$3036, 2689, MATCH($B$1, resultados!$A$1:$ZZ$1, 0))</f>
        <v/>
      </c>
      <c r="B2695">
        <f>INDEX(resultados!$A$2:$ZZ$3036, 2689, MATCH($B$2, resultados!$A$1:$ZZ$1, 0))</f>
        <v/>
      </c>
      <c r="C2695">
        <f>INDEX(resultados!$A$2:$ZZ$3036, 2689, MATCH($B$3, resultados!$A$1:$ZZ$1, 0))</f>
        <v/>
      </c>
    </row>
    <row r="2696">
      <c r="A2696">
        <f>INDEX(resultados!$A$2:$ZZ$3036, 2690, MATCH($B$1, resultados!$A$1:$ZZ$1, 0))</f>
        <v/>
      </c>
      <c r="B2696">
        <f>INDEX(resultados!$A$2:$ZZ$3036, 2690, MATCH($B$2, resultados!$A$1:$ZZ$1, 0))</f>
        <v/>
      </c>
      <c r="C2696">
        <f>INDEX(resultados!$A$2:$ZZ$3036, 2690, MATCH($B$3, resultados!$A$1:$ZZ$1, 0))</f>
        <v/>
      </c>
    </row>
    <row r="2697">
      <c r="A2697">
        <f>INDEX(resultados!$A$2:$ZZ$3036, 2691, MATCH($B$1, resultados!$A$1:$ZZ$1, 0))</f>
        <v/>
      </c>
      <c r="B2697">
        <f>INDEX(resultados!$A$2:$ZZ$3036, 2691, MATCH($B$2, resultados!$A$1:$ZZ$1, 0))</f>
        <v/>
      </c>
      <c r="C2697">
        <f>INDEX(resultados!$A$2:$ZZ$3036, 2691, MATCH($B$3, resultados!$A$1:$ZZ$1, 0))</f>
        <v/>
      </c>
    </row>
    <row r="2698">
      <c r="A2698">
        <f>INDEX(resultados!$A$2:$ZZ$3036, 2692, MATCH($B$1, resultados!$A$1:$ZZ$1, 0))</f>
        <v/>
      </c>
      <c r="B2698">
        <f>INDEX(resultados!$A$2:$ZZ$3036, 2692, MATCH($B$2, resultados!$A$1:$ZZ$1, 0))</f>
        <v/>
      </c>
      <c r="C2698">
        <f>INDEX(resultados!$A$2:$ZZ$3036, 2692, MATCH($B$3, resultados!$A$1:$ZZ$1, 0))</f>
        <v/>
      </c>
    </row>
    <row r="2699">
      <c r="A2699">
        <f>INDEX(resultados!$A$2:$ZZ$3036, 2693, MATCH($B$1, resultados!$A$1:$ZZ$1, 0))</f>
        <v/>
      </c>
      <c r="B2699">
        <f>INDEX(resultados!$A$2:$ZZ$3036, 2693, MATCH($B$2, resultados!$A$1:$ZZ$1, 0))</f>
        <v/>
      </c>
      <c r="C2699">
        <f>INDEX(resultados!$A$2:$ZZ$3036, 2693, MATCH($B$3, resultados!$A$1:$ZZ$1, 0))</f>
        <v/>
      </c>
    </row>
    <row r="2700">
      <c r="A2700">
        <f>INDEX(resultados!$A$2:$ZZ$3036, 2694, MATCH($B$1, resultados!$A$1:$ZZ$1, 0))</f>
        <v/>
      </c>
      <c r="B2700">
        <f>INDEX(resultados!$A$2:$ZZ$3036, 2694, MATCH($B$2, resultados!$A$1:$ZZ$1, 0))</f>
        <v/>
      </c>
      <c r="C2700">
        <f>INDEX(resultados!$A$2:$ZZ$3036, 2694, MATCH($B$3, resultados!$A$1:$ZZ$1, 0))</f>
        <v/>
      </c>
    </row>
    <row r="2701">
      <c r="A2701">
        <f>INDEX(resultados!$A$2:$ZZ$3036, 2695, MATCH($B$1, resultados!$A$1:$ZZ$1, 0))</f>
        <v/>
      </c>
      <c r="B2701">
        <f>INDEX(resultados!$A$2:$ZZ$3036, 2695, MATCH($B$2, resultados!$A$1:$ZZ$1, 0))</f>
        <v/>
      </c>
      <c r="C2701">
        <f>INDEX(resultados!$A$2:$ZZ$3036, 2695, MATCH($B$3, resultados!$A$1:$ZZ$1, 0))</f>
        <v/>
      </c>
    </row>
    <row r="2702">
      <c r="A2702">
        <f>INDEX(resultados!$A$2:$ZZ$3036, 2696, MATCH($B$1, resultados!$A$1:$ZZ$1, 0))</f>
        <v/>
      </c>
      <c r="B2702">
        <f>INDEX(resultados!$A$2:$ZZ$3036, 2696, MATCH($B$2, resultados!$A$1:$ZZ$1, 0))</f>
        <v/>
      </c>
      <c r="C2702">
        <f>INDEX(resultados!$A$2:$ZZ$3036, 2696, MATCH($B$3, resultados!$A$1:$ZZ$1, 0))</f>
        <v/>
      </c>
    </row>
    <row r="2703">
      <c r="A2703">
        <f>INDEX(resultados!$A$2:$ZZ$3036, 2697, MATCH($B$1, resultados!$A$1:$ZZ$1, 0))</f>
        <v/>
      </c>
      <c r="B2703">
        <f>INDEX(resultados!$A$2:$ZZ$3036, 2697, MATCH($B$2, resultados!$A$1:$ZZ$1, 0))</f>
        <v/>
      </c>
      <c r="C2703">
        <f>INDEX(resultados!$A$2:$ZZ$3036, 2697, MATCH($B$3, resultados!$A$1:$ZZ$1, 0))</f>
        <v/>
      </c>
    </row>
    <row r="2704">
      <c r="A2704">
        <f>INDEX(resultados!$A$2:$ZZ$3036, 2698, MATCH($B$1, resultados!$A$1:$ZZ$1, 0))</f>
        <v/>
      </c>
      <c r="B2704">
        <f>INDEX(resultados!$A$2:$ZZ$3036, 2698, MATCH($B$2, resultados!$A$1:$ZZ$1, 0))</f>
        <v/>
      </c>
      <c r="C2704">
        <f>INDEX(resultados!$A$2:$ZZ$3036, 2698, MATCH($B$3, resultados!$A$1:$ZZ$1, 0))</f>
        <v/>
      </c>
    </row>
    <row r="2705">
      <c r="A2705">
        <f>INDEX(resultados!$A$2:$ZZ$3036, 2699, MATCH($B$1, resultados!$A$1:$ZZ$1, 0))</f>
        <v/>
      </c>
      <c r="B2705">
        <f>INDEX(resultados!$A$2:$ZZ$3036, 2699, MATCH($B$2, resultados!$A$1:$ZZ$1, 0))</f>
        <v/>
      </c>
      <c r="C2705">
        <f>INDEX(resultados!$A$2:$ZZ$3036, 2699, MATCH($B$3, resultados!$A$1:$ZZ$1, 0))</f>
        <v/>
      </c>
    </row>
    <row r="2706">
      <c r="A2706">
        <f>INDEX(resultados!$A$2:$ZZ$3036, 2700, MATCH($B$1, resultados!$A$1:$ZZ$1, 0))</f>
        <v/>
      </c>
      <c r="B2706">
        <f>INDEX(resultados!$A$2:$ZZ$3036, 2700, MATCH($B$2, resultados!$A$1:$ZZ$1, 0))</f>
        <v/>
      </c>
      <c r="C2706">
        <f>INDEX(resultados!$A$2:$ZZ$3036, 2700, MATCH($B$3, resultados!$A$1:$ZZ$1, 0))</f>
        <v/>
      </c>
    </row>
    <row r="2707">
      <c r="A2707">
        <f>INDEX(resultados!$A$2:$ZZ$3036, 2701, MATCH($B$1, resultados!$A$1:$ZZ$1, 0))</f>
        <v/>
      </c>
      <c r="B2707">
        <f>INDEX(resultados!$A$2:$ZZ$3036, 2701, MATCH($B$2, resultados!$A$1:$ZZ$1, 0))</f>
        <v/>
      </c>
      <c r="C2707">
        <f>INDEX(resultados!$A$2:$ZZ$3036, 2701, MATCH($B$3, resultados!$A$1:$ZZ$1, 0))</f>
        <v/>
      </c>
    </row>
    <row r="2708">
      <c r="A2708">
        <f>INDEX(resultados!$A$2:$ZZ$3036, 2702, MATCH($B$1, resultados!$A$1:$ZZ$1, 0))</f>
        <v/>
      </c>
      <c r="B2708">
        <f>INDEX(resultados!$A$2:$ZZ$3036, 2702, MATCH($B$2, resultados!$A$1:$ZZ$1, 0))</f>
        <v/>
      </c>
      <c r="C2708">
        <f>INDEX(resultados!$A$2:$ZZ$3036, 2702, MATCH($B$3, resultados!$A$1:$ZZ$1, 0))</f>
        <v/>
      </c>
    </row>
    <row r="2709">
      <c r="A2709">
        <f>INDEX(resultados!$A$2:$ZZ$3036, 2703, MATCH($B$1, resultados!$A$1:$ZZ$1, 0))</f>
        <v/>
      </c>
      <c r="B2709">
        <f>INDEX(resultados!$A$2:$ZZ$3036, 2703, MATCH($B$2, resultados!$A$1:$ZZ$1, 0))</f>
        <v/>
      </c>
      <c r="C2709">
        <f>INDEX(resultados!$A$2:$ZZ$3036, 2703, MATCH($B$3, resultados!$A$1:$ZZ$1, 0))</f>
        <v/>
      </c>
    </row>
    <row r="2710">
      <c r="A2710">
        <f>INDEX(resultados!$A$2:$ZZ$3036, 2704, MATCH($B$1, resultados!$A$1:$ZZ$1, 0))</f>
        <v/>
      </c>
      <c r="B2710">
        <f>INDEX(resultados!$A$2:$ZZ$3036, 2704, MATCH($B$2, resultados!$A$1:$ZZ$1, 0))</f>
        <v/>
      </c>
      <c r="C2710">
        <f>INDEX(resultados!$A$2:$ZZ$3036, 2704, MATCH($B$3, resultados!$A$1:$ZZ$1, 0))</f>
        <v/>
      </c>
    </row>
    <row r="2711">
      <c r="A2711">
        <f>INDEX(resultados!$A$2:$ZZ$3036, 2705, MATCH($B$1, resultados!$A$1:$ZZ$1, 0))</f>
        <v/>
      </c>
      <c r="B2711">
        <f>INDEX(resultados!$A$2:$ZZ$3036, 2705, MATCH($B$2, resultados!$A$1:$ZZ$1, 0))</f>
        <v/>
      </c>
      <c r="C2711">
        <f>INDEX(resultados!$A$2:$ZZ$3036, 2705, MATCH($B$3, resultados!$A$1:$ZZ$1, 0))</f>
        <v/>
      </c>
    </row>
    <row r="2712">
      <c r="A2712">
        <f>INDEX(resultados!$A$2:$ZZ$3036, 2706, MATCH($B$1, resultados!$A$1:$ZZ$1, 0))</f>
        <v/>
      </c>
      <c r="B2712">
        <f>INDEX(resultados!$A$2:$ZZ$3036, 2706, MATCH($B$2, resultados!$A$1:$ZZ$1, 0))</f>
        <v/>
      </c>
      <c r="C2712">
        <f>INDEX(resultados!$A$2:$ZZ$3036, 2706, MATCH($B$3, resultados!$A$1:$ZZ$1, 0))</f>
        <v/>
      </c>
    </row>
    <row r="2713">
      <c r="A2713">
        <f>INDEX(resultados!$A$2:$ZZ$3036, 2707, MATCH($B$1, resultados!$A$1:$ZZ$1, 0))</f>
        <v/>
      </c>
      <c r="B2713">
        <f>INDEX(resultados!$A$2:$ZZ$3036, 2707, MATCH($B$2, resultados!$A$1:$ZZ$1, 0))</f>
        <v/>
      </c>
      <c r="C2713">
        <f>INDEX(resultados!$A$2:$ZZ$3036, 2707, MATCH($B$3, resultados!$A$1:$ZZ$1, 0))</f>
        <v/>
      </c>
    </row>
    <row r="2714">
      <c r="A2714">
        <f>INDEX(resultados!$A$2:$ZZ$3036, 2708, MATCH($B$1, resultados!$A$1:$ZZ$1, 0))</f>
        <v/>
      </c>
      <c r="B2714">
        <f>INDEX(resultados!$A$2:$ZZ$3036, 2708, MATCH($B$2, resultados!$A$1:$ZZ$1, 0))</f>
        <v/>
      </c>
      <c r="C2714">
        <f>INDEX(resultados!$A$2:$ZZ$3036, 2708, MATCH($B$3, resultados!$A$1:$ZZ$1, 0))</f>
        <v/>
      </c>
    </row>
    <row r="2715">
      <c r="A2715">
        <f>INDEX(resultados!$A$2:$ZZ$3036, 2709, MATCH($B$1, resultados!$A$1:$ZZ$1, 0))</f>
        <v/>
      </c>
      <c r="B2715">
        <f>INDEX(resultados!$A$2:$ZZ$3036, 2709, MATCH($B$2, resultados!$A$1:$ZZ$1, 0))</f>
        <v/>
      </c>
      <c r="C2715">
        <f>INDEX(resultados!$A$2:$ZZ$3036, 2709, MATCH($B$3, resultados!$A$1:$ZZ$1, 0))</f>
        <v/>
      </c>
    </row>
    <row r="2716">
      <c r="A2716">
        <f>INDEX(resultados!$A$2:$ZZ$3036, 2710, MATCH($B$1, resultados!$A$1:$ZZ$1, 0))</f>
        <v/>
      </c>
      <c r="B2716">
        <f>INDEX(resultados!$A$2:$ZZ$3036, 2710, MATCH($B$2, resultados!$A$1:$ZZ$1, 0))</f>
        <v/>
      </c>
      <c r="C2716">
        <f>INDEX(resultados!$A$2:$ZZ$3036, 2710, MATCH($B$3, resultados!$A$1:$ZZ$1, 0))</f>
        <v/>
      </c>
    </row>
    <row r="2717">
      <c r="A2717">
        <f>INDEX(resultados!$A$2:$ZZ$3036, 2711, MATCH($B$1, resultados!$A$1:$ZZ$1, 0))</f>
        <v/>
      </c>
      <c r="B2717">
        <f>INDEX(resultados!$A$2:$ZZ$3036, 2711, MATCH($B$2, resultados!$A$1:$ZZ$1, 0))</f>
        <v/>
      </c>
      <c r="C2717">
        <f>INDEX(resultados!$A$2:$ZZ$3036, 2711, MATCH($B$3, resultados!$A$1:$ZZ$1, 0))</f>
        <v/>
      </c>
    </row>
    <row r="2718">
      <c r="A2718">
        <f>INDEX(resultados!$A$2:$ZZ$3036, 2712, MATCH($B$1, resultados!$A$1:$ZZ$1, 0))</f>
        <v/>
      </c>
      <c r="B2718">
        <f>INDEX(resultados!$A$2:$ZZ$3036, 2712, MATCH($B$2, resultados!$A$1:$ZZ$1, 0))</f>
        <v/>
      </c>
      <c r="C2718">
        <f>INDEX(resultados!$A$2:$ZZ$3036, 2712, MATCH($B$3, resultados!$A$1:$ZZ$1, 0))</f>
        <v/>
      </c>
    </row>
    <row r="2719">
      <c r="A2719">
        <f>INDEX(resultados!$A$2:$ZZ$3036, 2713, MATCH($B$1, resultados!$A$1:$ZZ$1, 0))</f>
        <v/>
      </c>
      <c r="B2719">
        <f>INDEX(resultados!$A$2:$ZZ$3036, 2713, MATCH($B$2, resultados!$A$1:$ZZ$1, 0))</f>
        <v/>
      </c>
      <c r="C2719">
        <f>INDEX(resultados!$A$2:$ZZ$3036, 2713, MATCH($B$3, resultados!$A$1:$ZZ$1, 0))</f>
        <v/>
      </c>
    </row>
    <row r="2720">
      <c r="A2720">
        <f>INDEX(resultados!$A$2:$ZZ$3036, 2714, MATCH($B$1, resultados!$A$1:$ZZ$1, 0))</f>
        <v/>
      </c>
      <c r="B2720">
        <f>INDEX(resultados!$A$2:$ZZ$3036, 2714, MATCH($B$2, resultados!$A$1:$ZZ$1, 0))</f>
        <v/>
      </c>
      <c r="C2720">
        <f>INDEX(resultados!$A$2:$ZZ$3036, 2714, MATCH($B$3, resultados!$A$1:$ZZ$1, 0))</f>
        <v/>
      </c>
    </row>
    <row r="2721">
      <c r="A2721">
        <f>INDEX(resultados!$A$2:$ZZ$3036, 2715, MATCH($B$1, resultados!$A$1:$ZZ$1, 0))</f>
        <v/>
      </c>
      <c r="B2721">
        <f>INDEX(resultados!$A$2:$ZZ$3036, 2715, MATCH($B$2, resultados!$A$1:$ZZ$1, 0))</f>
        <v/>
      </c>
      <c r="C2721">
        <f>INDEX(resultados!$A$2:$ZZ$3036, 2715, MATCH($B$3, resultados!$A$1:$ZZ$1, 0))</f>
        <v/>
      </c>
    </row>
    <row r="2722">
      <c r="A2722">
        <f>INDEX(resultados!$A$2:$ZZ$3036, 2716, MATCH($B$1, resultados!$A$1:$ZZ$1, 0))</f>
        <v/>
      </c>
      <c r="B2722">
        <f>INDEX(resultados!$A$2:$ZZ$3036, 2716, MATCH($B$2, resultados!$A$1:$ZZ$1, 0))</f>
        <v/>
      </c>
      <c r="C2722">
        <f>INDEX(resultados!$A$2:$ZZ$3036, 2716, MATCH($B$3, resultados!$A$1:$ZZ$1, 0))</f>
        <v/>
      </c>
    </row>
    <row r="2723">
      <c r="A2723">
        <f>INDEX(resultados!$A$2:$ZZ$3036, 2717, MATCH($B$1, resultados!$A$1:$ZZ$1, 0))</f>
        <v/>
      </c>
      <c r="B2723">
        <f>INDEX(resultados!$A$2:$ZZ$3036, 2717, MATCH($B$2, resultados!$A$1:$ZZ$1, 0))</f>
        <v/>
      </c>
      <c r="C2723">
        <f>INDEX(resultados!$A$2:$ZZ$3036, 2717, MATCH($B$3, resultados!$A$1:$ZZ$1, 0))</f>
        <v/>
      </c>
    </row>
    <row r="2724">
      <c r="A2724">
        <f>INDEX(resultados!$A$2:$ZZ$3036, 2718, MATCH($B$1, resultados!$A$1:$ZZ$1, 0))</f>
        <v/>
      </c>
      <c r="B2724">
        <f>INDEX(resultados!$A$2:$ZZ$3036, 2718, MATCH($B$2, resultados!$A$1:$ZZ$1, 0))</f>
        <v/>
      </c>
      <c r="C2724">
        <f>INDEX(resultados!$A$2:$ZZ$3036, 2718, MATCH($B$3, resultados!$A$1:$ZZ$1, 0))</f>
        <v/>
      </c>
    </row>
    <row r="2725">
      <c r="A2725">
        <f>INDEX(resultados!$A$2:$ZZ$3036, 2719, MATCH($B$1, resultados!$A$1:$ZZ$1, 0))</f>
        <v/>
      </c>
      <c r="B2725">
        <f>INDEX(resultados!$A$2:$ZZ$3036, 2719, MATCH($B$2, resultados!$A$1:$ZZ$1, 0))</f>
        <v/>
      </c>
      <c r="C2725">
        <f>INDEX(resultados!$A$2:$ZZ$3036, 2719, MATCH($B$3, resultados!$A$1:$ZZ$1, 0))</f>
        <v/>
      </c>
    </row>
    <row r="2726">
      <c r="A2726">
        <f>INDEX(resultados!$A$2:$ZZ$3036, 2720, MATCH($B$1, resultados!$A$1:$ZZ$1, 0))</f>
        <v/>
      </c>
      <c r="B2726">
        <f>INDEX(resultados!$A$2:$ZZ$3036, 2720, MATCH($B$2, resultados!$A$1:$ZZ$1, 0))</f>
        <v/>
      </c>
      <c r="C2726">
        <f>INDEX(resultados!$A$2:$ZZ$3036, 2720, MATCH($B$3, resultados!$A$1:$ZZ$1, 0))</f>
        <v/>
      </c>
    </row>
    <row r="2727">
      <c r="A2727">
        <f>INDEX(resultados!$A$2:$ZZ$3036, 2721, MATCH($B$1, resultados!$A$1:$ZZ$1, 0))</f>
        <v/>
      </c>
      <c r="B2727">
        <f>INDEX(resultados!$A$2:$ZZ$3036, 2721, MATCH($B$2, resultados!$A$1:$ZZ$1, 0))</f>
        <v/>
      </c>
      <c r="C2727">
        <f>INDEX(resultados!$A$2:$ZZ$3036, 2721, MATCH($B$3, resultados!$A$1:$ZZ$1, 0))</f>
        <v/>
      </c>
    </row>
    <row r="2728">
      <c r="A2728">
        <f>INDEX(resultados!$A$2:$ZZ$3036, 2722, MATCH($B$1, resultados!$A$1:$ZZ$1, 0))</f>
        <v/>
      </c>
      <c r="B2728">
        <f>INDEX(resultados!$A$2:$ZZ$3036, 2722, MATCH($B$2, resultados!$A$1:$ZZ$1, 0))</f>
        <v/>
      </c>
      <c r="C2728">
        <f>INDEX(resultados!$A$2:$ZZ$3036, 2722, MATCH($B$3, resultados!$A$1:$ZZ$1, 0))</f>
        <v/>
      </c>
    </row>
    <row r="2729">
      <c r="A2729">
        <f>INDEX(resultados!$A$2:$ZZ$3036, 2723, MATCH($B$1, resultados!$A$1:$ZZ$1, 0))</f>
        <v/>
      </c>
      <c r="B2729">
        <f>INDEX(resultados!$A$2:$ZZ$3036, 2723, MATCH($B$2, resultados!$A$1:$ZZ$1, 0))</f>
        <v/>
      </c>
      <c r="C2729">
        <f>INDEX(resultados!$A$2:$ZZ$3036, 2723, MATCH($B$3, resultados!$A$1:$ZZ$1, 0))</f>
        <v/>
      </c>
    </row>
    <row r="2730">
      <c r="A2730">
        <f>INDEX(resultados!$A$2:$ZZ$3036, 2724, MATCH($B$1, resultados!$A$1:$ZZ$1, 0))</f>
        <v/>
      </c>
      <c r="B2730">
        <f>INDEX(resultados!$A$2:$ZZ$3036, 2724, MATCH($B$2, resultados!$A$1:$ZZ$1, 0))</f>
        <v/>
      </c>
      <c r="C2730">
        <f>INDEX(resultados!$A$2:$ZZ$3036, 2724, MATCH($B$3, resultados!$A$1:$ZZ$1, 0))</f>
        <v/>
      </c>
    </row>
    <row r="2731">
      <c r="A2731">
        <f>INDEX(resultados!$A$2:$ZZ$3036, 2725, MATCH($B$1, resultados!$A$1:$ZZ$1, 0))</f>
        <v/>
      </c>
      <c r="B2731">
        <f>INDEX(resultados!$A$2:$ZZ$3036, 2725, MATCH($B$2, resultados!$A$1:$ZZ$1, 0))</f>
        <v/>
      </c>
      <c r="C2731">
        <f>INDEX(resultados!$A$2:$ZZ$3036, 2725, MATCH($B$3, resultados!$A$1:$ZZ$1, 0))</f>
        <v/>
      </c>
    </row>
    <row r="2732">
      <c r="A2732">
        <f>INDEX(resultados!$A$2:$ZZ$3036, 2726, MATCH($B$1, resultados!$A$1:$ZZ$1, 0))</f>
        <v/>
      </c>
      <c r="B2732">
        <f>INDEX(resultados!$A$2:$ZZ$3036, 2726, MATCH($B$2, resultados!$A$1:$ZZ$1, 0))</f>
        <v/>
      </c>
      <c r="C2732">
        <f>INDEX(resultados!$A$2:$ZZ$3036, 2726, MATCH($B$3, resultados!$A$1:$ZZ$1, 0))</f>
        <v/>
      </c>
    </row>
    <row r="2733">
      <c r="A2733">
        <f>INDEX(resultados!$A$2:$ZZ$3036, 2727, MATCH($B$1, resultados!$A$1:$ZZ$1, 0))</f>
        <v/>
      </c>
      <c r="B2733">
        <f>INDEX(resultados!$A$2:$ZZ$3036, 2727, MATCH($B$2, resultados!$A$1:$ZZ$1, 0))</f>
        <v/>
      </c>
      <c r="C2733">
        <f>INDEX(resultados!$A$2:$ZZ$3036, 2727, MATCH($B$3, resultados!$A$1:$ZZ$1, 0))</f>
        <v/>
      </c>
    </row>
    <row r="2734">
      <c r="A2734">
        <f>INDEX(resultados!$A$2:$ZZ$3036, 2728, MATCH($B$1, resultados!$A$1:$ZZ$1, 0))</f>
        <v/>
      </c>
      <c r="B2734">
        <f>INDEX(resultados!$A$2:$ZZ$3036, 2728, MATCH($B$2, resultados!$A$1:$ZZ$1, 0))</f>
        <v/>
      </c>
      <c r="C2734">
        <f>INDEX(resultados!$A$2:$ZZ$3036, 2728, MATCH($B$3, resultados!$A$1:$ZZ$1, 0))</f>
        <v/>
      </c>
    </row>
    <row r="2735">
      <c r="A2735">
        <f>INDEX(resultados!$A$2:$ZZ$3036, 2729, MATCH($B$1, resultados!$A$1:$ZZ$1, 0))</f>
        <v/>
      </c>
      <c r="B2735">
        <f>INDEX(resultados!$A$2:$ZZ$3036, 2729, MATCH($B$2, resultados!$A$1:$ZZ$1, 0))</f>
        <v/>
      </c>
      <c r="C2735">
        <f>INDEX(resultados!$A$2:$ZZ$3036, 2729, MATCH($B$3, resultados!$A$1:$ZZ$1, 0))</f>
        <v/>
      </c>
    </row>
    <row r="2736">
      <c r="A2736">
        <f>INDEX(resultados!$A$2:$ZZ$3036, 2730, MATCH($B$1, resultados!$A$1:$ZZ$1, 0))</f>
        <v/>
      </c>
      <c r="B2736">
        <f>INDEX(resultados!$A$2:$ZZ$3036, 2730, MATCH($B$2, resultados!$A$1:$ZZ$1, 0))</f>
        <v/>
      </c>
      <c r="C2736">
        <f>INDEX(resultados!$A$2:$ZZ$3036, 2730, MATCH($B$3, resultados!$A$1:$ZZ$1, 0))</f>
        <v/>
      </c>
    </row>
    <row r="2737">
      <c r="A2737">
        <f>INDEX(resultados!$A$2:$ZZ$3036, 2731, MATCH($B$1, resultados!$A$1:$ZZ$1, 0))</f>
        <v/>
      </c>
      <c r="B2737">
        <f>INDEX(resultados!$A$2:$ZZ$3036, 2731, MATCH($B$2, resultados!$A$1:$ZZ$1, 0))</f>
        <v/>
      </c>
      <c r="C2737">
        <f>INDEX(resultados!$A$2:$ZZ$3036, 2731, MATCH($B$3, resultados!$A$1:$ZZ$1, 0))</f>
        <v/>
      </c>
    </row>
    <row r="2738">
      <c r="A2738">
        <f>INDEX(resultados!$A$2:$ZZ$3036, 2732, MATCH($B$1, resultados!$A$1:$ZZ$1, 0))</f>
        <v/>
      </c>
      <c r="B2738">
        <f>INDEX(resultados!$A$2:$ZZ$3036, 2732, MATCH($B$2, resultados!$A$1:$ZZ$1, 0))</f>
        <v/>
      </c>
      <c r="C2738">
        <f>INDEX(resultados!$A$2:$ZZ$3036, 2732, MATCH($B$3, resultados!$A$1:$ZZ$1, 0))</f>
        <v/>
      </c>
    </row>
    <row r="2739">
      <c r="A2739">
        <f>INDEX(resultados!$A$2:$ZZ$3036, 2733, MATCH($B$1, resultados!$A$1:$ZZ$1, 0))</f>
        <v/>
      </c>
      <c r="B2739">
        <f>INDEX(resultados!$A$2:$ZZ$3036, 2733, MATCH($B$2, resultados!$A$1:$ZZ$1, 0))</f>
        <v/>
      </c>
      <c r="C2739">
        <f>INDEX(resultados!$A$2:$ZZ$3036, 2733, MATCH($B$3, resultados!$A$1:$ZZ$1, 0))</f>
        <v/>
      </c>
    </row>
    <row r="2740">
      <c r="A2740">
        <f>INDEX(resultados!$A$2:$ZZ$3036, 2734, MATCH($B$1, resultados!$A$1:$ZZ$1, 0))</f>
        <v/>
      </c>
      <c r="B2740">
        <f>INDEX(resultados!$A$2:$ZZ$3036, 2734, MATCH($B$2, resultados!$A$1:$ZZ$1, 0))</f>
        <v/>
      </c>
      <c r="C2740">
        <f>INDEX(resultados!$A$2:$ZZ$3036, 2734, MATCH($B$3, resultados!$A$1:$ZZ$1, 0))</f>
        <v/>
      </c>
    </row>
    <row r="2741">
      <c r="A2741">
        <f>INDEX(resultados!$A$2:$ZZ$3036, 2735, MATCH($B$1, resultados!$A$1:$ZZ$1, 0))</f>
        <v/>
      </c>
      <c r="B2741">
        <f>INDEX(resultados!$A$2:$ZZ$3036, 2735, MATCH($B$2, resultados!$A$1:$ZZ$1, 0))</f>
        <v/>
      </c>
      <c r="C2741">
        <f>INDEX(resultados!$A$2:$ZZ$3036, 2735, MATCH($B$3, resultados!$A$1:$ZZ$1, 0))</f>
        <v/>
      </c>
    </row>
    <row r="2742">
      <c r="A2742">
        <f>INDEX(resultados!$A$2:$ZZ$3036, 2736, MATCH($B$1, resultados!$A$1:$ZZ$1, 0))</f>
        <v/>
      </c>
      <c r="B2742">
        <f>INDEX(resultados!$A$2:$ZZ$3036, 2736, MATCH($B$2, resultados!$A$1:$ZZ$1, 0))</f>
        <v/>
      </c>
      <c r="C2742">
        <f>INDEX(resultados!$A$2:$ZZ$3036, 2736, MATCH($B$3, resultados!$A$1:$ZZ$1, 0))</f>
        <v/>
      </c>
    </row>
    <row r="2743">
      <c r="A2743">
        <f>INDEX(resultados!$A$2:$ZZ$3036, 2737, MATCH($B$1, resultados!$A$1:$ZZ$1, 0))</f>
        <v/>
      </c>
      <c r="B2743">
        <f>INDEX(resultados!$A$2:$ZZ$3036, 2737, MATCH($B$2, resultados!$A$1:$ZZ$1, 0))</f>
        <v/>
      </c>
      <c r="C2743">
        <f>INDEX(resultados!$A$2:$ZZ$3036, 2737, MATCH($B$3, resultados!$A$1:$ZZ$1, 0))</f>
        <v/>
      </c>
    </row>
    <row r="2744">
      <c r="A2744">
        <f>INDEX(resultados!$A$2:$ZZ$3036, 2738, MATCH($B$1, resultados!$A$1:$ZZ$1, 0))</f>
        <v/>
      </c>
      <c r="B2744">
        <f>INDEX(resultados!$A$2:$ZZ$3036, 2738, MATCH($B$2, resultados!$A$1:$ZZ$1, 0))</f>
        <v/>
      </c>
      <c r="C2744">
        <f>INDEX(resultados!$A$2:$ZZ$3036, 2738, MATCH($B$3, resultados!$A$1:$ZZ$1, 0))</f>
        <v/>
      </c>
    </row>
    <row r="2745">
      <c r="A2745">
        <f>INDEX(resultados!$A$2:$ZZ$3036, 2739, MATCH($B$1, resultados!$A$1:$ZZ$1, 0))</f>
        <v/>
      </c>
      <c r="B2745">
        <f>INDEX(resultados!$A$2:$ZZ$3036, 2739, MATCH($B$2, resultados!$A$1:$ZZ$1, 0))</f>
        <v/>
      </c>
      <c r="C2745">
        <f>INDEX(resultados!$A$2:$ZZ$3036, 2739, MATCH($B$3, resultados!$A$1:$ZZ$1, 0))</f>
        <v/>
      </c>
    </row>
    <row r="2746">
      <c r="A2746">
        <f>INDEX(resultados!$A$2:$ZZ$3036, 2740, MATCH($B$1, resultados!$A$1:$ZZ$1, 0))</f>
        <v/>
      </c>
      <c r="B2746">
        <f>INDEX(resultados!$A$2:$ZZ$3036, 2740, MATCH($B$2, resultados!$A$1:$ZZ$1, 0))</f>
        <v/>
      </c>
      <c r="C2746">
        <f>INDEX(resultados!$A$2:$ZZ$3036, 2740, MATCH($B$3, resultados!$A$1:$ZZ$1, 0))</f>
        <v/>
      </c>
    </row>
    <row r="2747">
      <c r="A2747">
        <f>INDEX(resultados!$A$2:$ZZ$3036, 2741, MATCH($B$1, resultados!$A$1:$ZZ$1, 0))</f>
        <v/>
      </c>
      <c r="B2747">
        <f>INDEX(resultados!$A$2:$ZZ$3036, 2741, MATCH($B$2, resultados!$A$1:$ZZ$1, 0))</f>
        <v/>
      </c>
      <c r="C2747">
        <f>INDEX(resultados!$A$2:$ZZ$3036, 2741, MATCH($B$3, resultados!$A$1:$ZZ$1, 0))</f>
        <v/>
      </c>
    </row>
    <row r="2748">
      <c r="A2748">
        <f>INDEX(resultados!$A$2:$ZZ$3036, 2742, MATCH($B$1, resultados!$A$1:$ZZ$1, 0))</f>
        <v/>
      </c>
      <c r="B2748">
        <f>INDEX(resultados!$A$2:$ZZ$3036, 2742, MATCH($B$2, resultados!$A$1:$ZZ$1, 0))</f>
        <v/>
      </c>
      <c r="C2748">
        <f>INDEX(resultados!$A$2:$ZZ$3036, 2742, MATCH($B$3, resultados!$A$1:$ZZ$1, 0))</f>
        <v/>
      </c>
    </row>
    <row r="2749">
      <c r="A2749">
        <f>INDEX(resultados!$A$2:$ZZ$3036, 2743, MATCH($B$1, resultados!$A$1:$ZZ$1, 0))</f>
        <v/>
      </c>
      <c r="B2749">
        <f>INDEX(resultados!$A$2:$ZZ$3036, 2743, MATCH($B$2, resultados!$A$1:$ZZ$1, 0))</f>
        <v/>
      </c>
      <c r="C2749">
        <f>INDEX(resultados!$A$2:$ZZ$3036, 2743, MATCH($B$3, resultados!$A$1:$ZZ$1, 0))</f>
        <v/>
      </c>
    </row>
    <row r="2750">
      <c r="A2750">
        <f>INDEX(resultados!$A$2:$ZZ$3036, 2744, MATCH($B$1, resultados!$A$1:$ZZ$1, 0))</f>
        <v/>
      </c>
      <c r="B2750">
        <f>INDEX(resultados!$A$2:$ZZ$3036, 2744, MATCH($B$2, resultados!$A$1:$ZZ$1, 0))</f>
        <v/>
      </c>
      <c r="C2750">
        <f>INDEX(resultados!$A$2:$ZZ$3036, 2744, MATCH($B$3, resultados!$A$1:$ZZ$1, 0))</f>
        <v/>
      </c>
    </row>
    <row r="2751">
      <c r="A2751">
        <f>INDEX(resultados!$A$2:$ZZ$3036, 2745, MATCH($B$1, resultados!$A$1:$ZZ$1, 0))</f>
        <v/>
      </c>
      <c r="B2751">
        <f>INDEX(resultados!$A$2:$ZZ$3036, 2745, MATCH($B$2, resultados!$A$1:$ZZ$1, 0))</f>
        <v/>
      </c>
      <c r="C2751">
        <f>INDEX(resultados!$A$2:$ZZ$3036, 2745, MATCH($B$3, resultados!$A$1:$ZZ$1, 0))</f>
        <v/>
      </c>
    </row>
    <row r="2752">
      <c r="A2752">
        <f>INDEX(resultados!$A$2:$ZZ$3036, 2746, MATCH($B$1, resultados!$A$1:$ZZ$1, 0))</f>
        <v/>
      </c>
      <c r="B2752">
        <f>INDEX(resultados!$A$2:$ZZ$3036, 2746, MATCH($B$2, resultados!$A$1:$ZZ$1, 0))</f>
        <v/>
      </c>
      <c r="C2752">
        <f>INDEX(resultados!$A$2:$ZZ$3036, 2746, MATCH($B$3, resultados!$A$1:$ZZ$1, 0))</f>
        <v/>
      </c>
    </row>
    <row r="2753">
      <c r="A2753">
        <f>INDEX(resultados!$A$2:$ZZ$3036, 2747, MATCH($B$1, resultados!$A$1:$ZZ$1, 0))</f>
        <v/>
      </c>
      <c r="B2753">
        <f>INDEX(resultados!$A$2:$ZZ$3036, 2747, MATCH($B$2, resultados!$A$1:$ZZ$1, 0))</f>
        <v/>
      </c>
      <c r="C2753">
        <f>INDEX(resultados!$A$2:$ZZ$3036, 2747, MATCH($B$3, resultados!$A$1:$ZZ$1, 0))</f>
        <v/>
      </c>
    </row>
    <row r="2754">
      <c r="A2754">
        <f>INDEX(resultados!$A$2:$ZZ$3036, 2748, MATCH($B$1, resultados!$A$1:$ZZ$1, 0))</f>
        <v/>
      </c>
      <c r="B2754">
        <f>INDEX(resultados!$A$2:$ZZ$3036, 2748, MATCH($B$2, resultados!$A$1:$ZZ$1, 0))</f>
        <v/>
      </c>
      <c r="C2754">
        <f>INDEX(resultados!$A$2:$ZZ$3036, 2748, MATCH($B$3, resultados!$A$1:$ZZ$1, 0))</f>
        <v/>
      </c>
    </row>
    <row r="2755">
      <c r="A2755">
        <f>INDEX(resultados!$A$2:$ZZ$3036, 2749, MATCH($B$1, resultados!$A$1:$ZZ$1, 0))</f>
        <v/>
      </c>
      <c r="B2755">
        <f>INDEX(resultados!$A$2:$ZZ$3036, 2749, MATCH($B$2, resultados!$A$1:$ZZ$1, 0))</f>
        <v/>
      </c>
      <c r="C2755">
        <f>INDEX(resultados!$A$2:$ZZ$3036, 2749, MATCH($B$3, resultados!$A$1:$ZZ$1, 0))</f>
        <v/>
      </c>
    </row>
    <row r="2756">
      <c r="A2756">
        <f>INDEX(resultados!$A$2:$ZZ$3036, 2750, MATCH($B$1, resultados!$A$1:$ZZ$1, 0))</f>
        <v/>
      </c>
      <c r="B2756">
        <f>INDEX(resultados!$A$2:$ZZ$3036, 2750, MATCH($B$2, resultados!$A$1:$ZZ$1, 0))</f>
        <v/>
      </c>
      <c r="C2756">
        <f>INDEX(resultados!$A$2:$ZZ$3036, 2750, MATCH($B$3, resultados!$A$1:$ZZ$1, 0))</f>
        <v/>
      </c>
    </row>
    <row r="2757">
      <c r="A2757">
        <f>INDEX(resultados!$A$2:$ZZ$3036, 2751, MATCH($B$1, resultados!$A$1:$ZZ$1, 0))</f>
        <v/>
      </c>
      <c r="B2757">
        <f>INDEX(resultados!$A$2:$ZZ$3036, 2751, MATCH($B$2, resultados!$A$1:$ZZ$1, 0))</f>
        <v/>
      </c>
      <c r="C2757">
        <f>INDEX(resultados!$A$2:$ZZ$3036, 2751, MATCH($B$3, resultados!$A$1:$ZZ$1, 0))</f>
        <v/>
      </c>
    </row>
    <row r="2758">
      <c r="A2758">
        <f>INDEX(resultados!$A$2:$ZZ$3036, 2752, MATCH($B$1, resultados!$A$1:$ZZ$1, 0))</f>
        <v/>
      </c>
      <c r="B2758">
        <f>INDEX(resultados!$A$2:$ZZ$3036, 2752, MATCH($B$2, resultados!$A$1:$ZZ$1, 0))</f>
        <v/>
      </c>
      <c r="C2758">
        <f>INDEX(resultados!$A$2:$ZZ$3036, 2752, MATCH($B$3, resultados!$A$1:$ZZ$1, 0))</f>
        <v/>
      </c>
    </row>
    <row r="2759">
      <c r="A2759">
        <f>INDEX(resultados!$A$2:$ZZ$3036, 2753, MATCH($B$1, resultados!$A$1:$ZZ$1, 0))</f>
        <v/>
      </c>
      <c r="B2759">
        <f>INDEX(resultados!$A$2:$ZZ$3036, 2753, MATCH($B$2, resultados!$A$1:$ZZ$1, 0))</f>
        <v/>
      </c>
      <c r="C2759">
        <f>INDEX(resultados!$A$2:$ZZ$3036, 2753, MATCH($B$3, resultados!$A$1:$ZZ$1, 0))</f>
        <v/>
      </c>
    </row>
    <row r="2760">
      <c r="A2760">
        <f>INDEX(resultados!$A$2:$ZZ$3036, 2754, MATCH($B$1, resultados!$A$1:$ZZ$1, 0))</f>
        <v/>
      </c>
      <c r="B2760">
        <f>INDEX(resultados!$A$2:$ZZ$3036, 2754, MATCH($B$2, resultados!$A$1:$ZZ$1, 0))</f>
        <v/>
      </c>
      <c r="C2760">
        <f>INDEX(resultados!$A$2:$ZZ$3036, 2754, MATCH($B$3, resultados!$A$1:$ZZ$1, 0))</f>
        <v/>
      </c>
    </row>
    <row r="2761">
      <c r="A2761">
        <f>INDEX(resultados!$A$2:$ZZ$3036, 2755, MATCH($B$1, resultados!$A$1:$ZZ$1, 0))</f>
        <v/>
      </c>
      <c r="B2761">
        <f>INDEX(resultados!$A$2:$ZZ$3036, 2755, MATCH($B$2, resultados!$A$1:$ZZ$1, 0))</f>
        <v/>
      </c>
      <c r="C2761">
        <f>INDEX(resultados!$A$2:$ZZ$3036, 2755, MATCH($B$3, resultados!$A$1:$ZZ$1, 0))</f>
        <v/>
      </c>
    </row>
    <row r="2762">
      <c r="A2762">
        <f>INDEX(resultados!$A$2:$ZZ$3036, 2756, MATCH($B$1, resultados!$A$1:$ZZ$1, 0))</f>
        <v/>
      </c>
      <c r="B2762">
        <f>INDEX(resultados!$A$2:$ZZ$3036, 2756, MATCH($B$2, resultados!$A$1:$ZZ$1, 0))</f>
        <v/>
      </c>
      <c r="C2762">
        <f>INDEX(resultados!$A$2:$ZZ$3036, 2756, MATCH($B$3, resultados!$A$1:$ZZ$1, 0))</f>
        <v/>
      </c>
    </row>
    <row r="2763">
      <c r="A2763">
        <f>INDEX(resultados!$A$2:$ZZ$3036, 2757, MATCH($B$1, resultados!$A$1:$ZZ$1, 0))</f>
        <v/>
      </c>
      <c r="B2763">
        <f>INDEX(resultados!$A$2:$ZZ$3036, 2757, MATCH($B$2, resultados!$A$1:$ZZ$1, 0))</f>
        <v/>
      </c>
      <c r="C2763">
        <f>INDEX(resultados!$A$2:$ZZ$3036, 2757, MATCH($B$3, resultados!$A$1:$ZZ$1, 0))</f>
        <v/>
      </c>
    </row>
    <row r="2764">
      <c r="A2764">
        <f>INDEX(resultados!$A$2:$ZZ$3036, 2758, MATCH($B$1, resultados!$A$1:$ZZ$1, 0))</f>
        <v/>
      </c>
      <c r="B2764">
        <f>INDEX(resultados!$A$2:$ZZ$3036, 2758, MATCH($B$2, resultados!$A$1:$ZZ$1, 0))</f>
        <v/>
      </c>
      <c r="C2764">
        <f>INDEX(resultados!$A$2:$ZZ$3036, 2758, MATCH($B$3, resultados!$A$1:$ZZ$1, 0))</f>
        <v/>
      </c>
    </row>
    <row r="2765">
      <c r="A2765">
        <f>INDEX(resultados!$A$2:$ZZ$3036, 2759, MATCH($B$1, resultados!$A$1:$ZZ$1, 0))</f>
        <v/>
      </c>
      <c r="B2765">
        <f>INDEX(resultados!$A$2:$ZZ$3036, 2759, MATCH($B$2, resultados!$A$1:$ZZ$1, 0))</f>
        <v/>
      </c>
      <c r="C2765">
        <f>INDEX(resultados!$A$2:$ZZ$3036, 2759, MATCH($B$3, resultados!$A$1:$ZZ$1, 0))</f>
        <v/>
      </c>
    </row>
    <row r="2766">
      <c r="A2766">
        <f>INDEX(resultados!$A$2:$ZZ$3036, 2760, MATCH($B$1, resultados!$A$1:$ZZ$1, 0))</f>
        <v/>
      </c>
      <c r="B2766">
        <f>INDEX(resultados!$A$2:$ZZ$3036, 2760, MATCH($B$2, resultados!$A$1:$ZZ$1, 0))</f>
        <v/>
      </c>
      <c r="C2766">
        <f>INDEX(resultados!$A$2:$ZZ$3036, 2760, MATCH($B$3, resultados!$A$1:$ZZ$1, 0))</f>
        <v/>
      </c>
    </row>
    <row r="2767">
      <c r="A2767">
        <f>INDEX(resultados!$A$2:$ZZ$3036, 2761, MATCH($B$1, resultados!$A$1:$ZZ$1, 0))</f>
        <v/>
      </c>
      <c r="B2767">
        <f>INDEX(resultados!$A$2:$ZZ$3036, 2761, MATCH($B$2, resultados!$A$1:$ZZ$1, 0))</f>
        <v/>
      </c>
      <c r="C2767">
        <f>INDEX(resultados!$A$2:$ZZ$3036, 2761, MATCH($B$3, resultados!$A$1:$ZZ$1, 0))</f>
        <v/>
      </c>
    </row>
    <row r="2768">
      <c r="A2768">
        <f>INDEX(resultados!$A$2:$ZZ$3036, 2762, MATCH($B$1, resultados!$A$1:$ZZ$1, 0))</f>
        <v/>
      </c>
      <c r="B2768">
        <f>INDEX(resultados!$A$2:$ZZ$3036, 2762, MATCH($B$2, resultados!$A$1:$ZZ$1, 0))</f>
        <v/>
      </c>
      <c r="C2768">
        <f>INDEX(resultados!$A$2:$ZZ$3036, 2762, MATCH($B$3, resultados!$A$1:$ZZ$1, 0))</f>
        <v/>
      </c>
    </row>
    <row r="2769">
      <c r="A2769">
        <f>INDEX(resultados!$A$2:$ZZ$3036, 2763, MATCH($B$1, resultados!$A$1:$ZZ$1, 0))</f>
        <v/>
      </c>
      <c r="B2769">
        <f>INDEX(resultados!$A$2:$ZZ$3036, 2763, MATCH($B$2, resultados!$A$1:$ZZ$1, 0))</f>
        <v/>
      </c>
      <c r="C2769">
        <f>INDEX(resultados!$A$2:$ZZ$3036, 2763, MATCH($B$3, resultados!$A$1:$ZZ$1, 0))</f>
        <v/>
      </c>
    </row>
    <row r="2770">
      <c r="A2770">
        <f>INDEX(resultados!$A$2:$ZZ$3036, 2764, MATCH($B$1, resultados!$A$1:$ZZ$1, 0))</f>
        <v/>
      </c>
      <c r="B2770">
        <f>INDEX(resultados!$A$2:$ZZ$3036, 2764, MATCH($B$2, resultados!$A$1:$ZZ$1, 0))</f>
        <v/>
      </c>
      <c r="C2770">
        <f>INDEX(resultados!$A$2:$ZZ$3036, 2764, MATCH($B$3, resultados!$A$1:$ZZ$1, 0))</f>
        <v/>
      </c>
    </row>
    <row r="2771">
      <c r="A2771">
        <f>INDEX(resultados!$A$2:$ZZ$3036, 2765, MATCH($B$1, resultados!$A$1:$ZZ$1, 0))</f>
        <v/>
      </c>
      <c r="B2771">
        <f>INDEX(resultados!$A$2:$ZZ$3036, 2765, MATCH($B$2, resultados!$A$1:$ZZ$1, 0))</f>
        <v/>
      </c>
      <c r="C2771">
        <f>INDEX(resultados!$A$2:$ZZ$3036, 2765, MATCH($B$3, resultados!$A$1:$ZZ$1, 0))</f>
        <v/>
      </c>
    </row>
    <row r="2772">
      <c r="A2772">
        <f>INDEX(resultados!$A$2:$ZZ$3036, 2766, MATCH($B$1, resultados!$A$1:$ZZ$1, 0))</f>
        <v/>
      </c>
      <c r="B2772">
        <f>INDEX(resultados!$A$2:$ZZ$3036, 2766, MATCH($B$2, resultados!$A$1:$ZZ$1, 0))</f>
        <v/>
      </c>
      <c r="C2772">
        <f>INDEX(resultados!$A$2:$ZZ$3036, 2766, MATCH($B$3, resultados!$A$1:$ZZ$1, 0))</f>
        <v/>
      </c>
    </row>
    <row r="2773">
      <c r="A2773">
        <f>INDEX(resultados!$A$2:$ZZ$3036, 2767, MATCH($B$1, resultados!$A$1:$ZZ$1, 0))</f>
        <v/>
      </c>
      <c r="B2773">
        <f>INDEX(resultados!$A$2:$ZZ$3036, 2767, MATCH($B$2, resultados!$A$1:$ZZ$1, 0))</f>
        <v/>
      </c>
      <c r="C2773">
        <f>INDEX(resultados!$A$2:$ZZ$3036, 2767, MATCH($B$3, resultados!$A$1:$ZZ$1, 0))</f>
        <v/>
      </c>
    </row>
    <row r="2774">
      <c r="A2774">
        <f>INDEX(resultados!$A$2:$ZZ$3036, 2768, MATCH($B$1, resultados!$A$1:$ZZ$1, 0))</f>
        <v/>
      </c>
      <c r="B2774">
        <f>INDEX(resultados!$A$2:$ZZ$3036, 2768, MATCH($B$2, resultados!$A$1:$ZZ$1, 0))</f>
        <v/>
      </c>
      <c r="C2774">
        <f>INDEX(resultados!$A$2:$ZZ$3036, 2768, MATCH($B$3, resultados!$A$1:$ZZ$1, 0))</f>
        <v/>
      </c>
    </row>
    <row r="2775">
      <c r="A2775">
        <f>INDEX(resultados!$A$2:$ZZ$3036, 2769, MATCH($B$1, resultados!$A$1:$ZZ$1, 0))</f>
        <v/>
      </c>
      <c r="B2775">
        <f>INDEX(resultados!$A$2:$ZZ$3036, 2769, MATCH($B$2, resultados!$A$1:$ZZ$1, 0))</f>
        <v/>
      </c>
      <c r="C2775">
        <f>INDEX(resultados!$A$2:$ZZ$3036, 2769, MATCH($B$3, resultados!$A$1:$ZZ$1, 0))</f>
        <v/>
      </c>
    </row>
    <row r="2776">
      <c r="A2776">
        <f>INDEX(resultados!$A$2:$ZZ$3036, 2770, MATCH($B$1, resultados!$A$1:$ZZ$1, 0))</f>
        <v/>
      </c>
      <c r="B2776">
        <f>INDEX(resultados!$A$2:$ZZ$3036, 2770, MATCH($B$2, resultados!$A$1:$ZZ$1, 0))</f>
        <v/>
      </c>
      <c r="C2776">
        <f>INDEX(resultados!$A$2:$ZZ$3036, 2770, MATCH($B$3, resultados!$A$1:$ZZ$1, 0))</f>
        <v/>
      </c>
    </row>
    <row r="2777">
      <c r="A2777">
        <f>INDEX(resultados!$A$2:$ZZ$3036, 2771, MATCH($B$1, resultados!$A$1:$ZZ$1, 0))</f>
        <v/>
      </c>
      <c r="B2777">
        <f>INDEX(resultados!$A$2:$ZZ$3036, 2771, MATCH($B$2, resultados!$A$1:$ZZ$1, 0))</f>
        <v/>
      </c>
      <c r="C2777">
        <f>INDEX(resultados!$A$2:$ZZ$3036, 2771, MATCH($B$3, resultados!$A$1:$ZZ$1, 0))</f>
        <v/>
      </c>
    </row>
    <row r="2778">
      <c r="A2778">
        <f>INDEX(resultados!$A$2:$ZZ$3036, 2772, MATCH($B$1, resultados!$A$1:$ZZ$1, 0))</f>
        <v/>
      </c>
      <c r="B2778">
        <f>INDEX(resultados!$A$2:$ZZ$3036, 2772, MATCH($B$2, resultados!$A$1:$ZZ$1, 0))</f>
        <v/>
      </c>
      <c r="C2778">
        <f>INDEX(resultados!$A$2:$ZZ$3036, 2772, MATCH($B$3, resultados!$A$1:$ZZ$1, 0))</f>
        <v/>
      </c>
    </row>
    <row r="2779">
      <c r="A2779">
        <f>INDEX(resultados!$A$2:$ZZ$3036, 2773, MATCH($B$1, resultados!$A$1:$ZZ$1, 0))</f>
        <v/>
      </c>
      <c r="B2779">
        <f>INDEX(resultados!$A$2:$ZZ$3036, 2773, MATCH($B$2, resultados!$A$1:$ZZ$1, 0))</f>
        <v/>
      </c>
      <c r="C2779">
        <f>INDEX(resultados!$A$2:$ZZ$3036, 2773, MATCH($B$3, resultados!$A$1:$ZZ$1, 0))</f>
        <v/>
      </c>
    </row>
    <row r="2780">
      <c r="A2780">
        <f>INDEX(resultados!$A$2:$ZZ$3036, 2774, MATCH($B$1, resultados!$A$1:$ZZ$1, 0))</f>
        <v/>
      </c>
      <c r="B2780">
        <f>INDEX(resultados!$A$2:$ZZ$3036, 2774, MATCH($B$2, resultados!$A$1:$ZZ$1, 0))</f>
        <v/>
      </c>
      <c r="C2780">
        <f>INDEX(resultados!$A$2:$ZZ$3036, 2774, MATCH($B$3, resultados!$A$1:$ZZ$1, 0))</f>
        <v/>
      </c>
    </row>
    <row r="2781">
      <c r="A2781">
        <f>INDEX(resultados!$A$2:$ZZ$3036, 2775, MATCH($B$1, resultados!$A$1:$ZZ$1, 0))</f>
        <v/>
      </c>
      <c r="B2781">
        <f>INDEX(resultados!$A$2:$ZZ$3036, 2775, MATCH($B$2, resultados!$A$1:$ZZ$1, 0))</f>
        <v/>
      </c>
      <c r="C2781">
        <f>INDEX(resultados!$A$2:$ZZ$3036, 2775, MATCH($B$3, resultados!$A$1:$ZZ$1, 0))</f>
        <v/>
      </c>
    </row>
    <row r="2782">
      <c r="A2782">
        <f>INDEX(resultados!$A$2:$ZZ$3036, 2776, MATCH($B$1, resultados!$A$1:$ZZ$1, 0))</f>
        <v/>
      </c>
      <c r="B2782">
        <f>INDEX(resultados!$A$2:$ZZ$3036, 2776, MATCH($B$2, resultados!$A$1:$ZZ$1, 0))</f>
        <v/>
      </c>
      <c r="C2782">
        <f>INDEX(resultados!$A$2:$ZZ$3036, 2776, MATCH($B$3, resultados!$A$1:$ZZ$1, 0))</f>
        <v/>
      </c>
    </row>
    <row r="2783">
      <c r="A2783">
        <f>INDEX(resultados!$A$2:$ZZ$3036, 2777, MATCH($B$1, resultados!$A$1:$ZZ$1, 0))</f>
        <v/>
      </c>
      <c r="B2783">
        <f>INDEX(resultados!$A$2:$ZZ$3036, 2777, MATCH($B$2, resultados!$A$1:$ZZ$1, 0))</f>
        <v/>
      </c>
      <c r="C2783">
        <f>INDEX(resultados!$A$2:$ZZ$3036, 2777, MATCH($B$3, resultados!$A$1:$ZZ$1, 0))</f>
        <v/>
      </c>
    </row>
    <row r="2784">
      <c r="A2784">
        <f>INDEX(resultados!$A$2:$ZZ$3036, 2778, MATCH($B$1, resultados!$A$1:$ZZ$1, 0))</f>
        <v/>
      </c>
      <c r="B2784">
        <f>INDEX(resultados!$A$2:$ZZ$3036, 2778, MATCH($B$2, resultados!$A$1:$ZZ$1, 0))</f>
        <v/>
      </c>
      <c r="C2784">
        <f>INDEX(resultados!$A$2:$ZZ$3036, 2778, MATCH($B$3, resultados!$A$1:$ZZ$1, 0))</f>
        <v/>
      </c>
    </row>
    <row r="2785">
      <c r="A2785">
        <f>INDEX(resultados!$A$2:$ZZ$3036, 2779, MATCH($B$1, resultados!$A$1:$ZZ$1, 0))</f>
        <v/>
      </c>
      <c r="B2785">
        <f>INDEX(resultados!$A$2:$ZZ$3036, 2779, MATCH($B$2, resultados!$A$1:$ZZ$1, 0))</f>
        <v/>
      </c>
      <c r="C2785">
        <f>INDEX(resultados!$A$2:$ZZ$3036, 2779, MATCH($B$3, resultados!$A$1:$ZZ$1, 0))</f>
        <v/>
      </c>
    </row>
    <row r="2786">
      <c r="A2786">
        <f>INDEX(resultados!$A$2:$ZZ$3036, 2780, MATCH($B$1, resultados!$A$1:$ZZ$1, 0))</f>
        <v/>
      </c>
      <c r="B2786">
        <f>INDEX(resultados!$A$2:$ZZ$3036, 2780, MATCH($B$2, resultados!$A$1:$ZZ$1, 0))</f>
        <v/>
      </c>
      <c r="C2786">
        <f>INDEX(resultados!$A$2:$ZZ$3036, 2780, MATCH($B$3, resultados!$A$1:$ZZ$1, 0))</f>
        <v/>
      </c>
    </row>
    <row r="2787">
      <c r="A2787">
        <f>INDEX(resultados!$A$2:$ZZ$3036, 2781, MATCH($B$1, resultados!$A$1:$ZZ$1, 0))</f>
        <v/>
      </c>
      <c r="B2787">
        <f>INDEX(resultados!$A$2:$ZZ$3036, 2781, MATCH($B$2, resultados!$A$1:$ZZ$1, 0))</f>
        <v/>
      </c>
      <c r="C2787">
        <f>INDEX(resultados!$A$2:$ZZ$3036, 2781, MATCH($B$3, resultados!$A$1:$ZZ$1, 0))</f>
        <v/>
      </c>
    </row>
    <row r="2788">
      <c r="A2788">
        <f>INDEX(resultados!$A$2:$ZZ$3036, 2782, MATCH($B$1, resultados!$A$1:$ZZ$1, 0))</f>
        <v/>
      </c>
      <c r="B2788">
        <f>INDEX(resultados!$A$2:$ZZ$3036, 2782, MATCH($B$2, resultados!$A$1:$ZZ$1, 0))</f>
        <v/>
      </c>
      <c r="C2788">
        <f>INDEX(resultados!$A$2:$ZZ$3036, 2782, MATCH($B$3, resultados!$A$1:$ZZ$1, 0))</f>
        <v/>
      </c>
    </row>
    <row r="2789">
      <c r="A2789">
        <f>INDEX(resultados!$A$2:$ZZ$3036, 2783, MATCH($B$1, resultados!$A$1:$ZZ$1, 0))</f>
        <v/>
      </c>
      <c r="B2789">
        <f>INDEX(resultados!$A$2:$ZZ$3036, 2783, MATCH($B$2, resultados!$A$1:$ZZ$1, 0))</f>
        <v/>
      </c>
      <c r="C2789">
        <f>INDEX(resultados!$A$2:$ZZ$3036, 2783, MATCH($B$3, resultados!$A$1:$ZZ$1, 0))</f>
        <v/>
      </c>
    </row>
    <row r="2790">
      <c r="A2790">
        <f>INDEX(resultados!$A$2:$ZZ$3036, 2784, MATCH($B$1, resultados!$A$1:$ZZ$1, 0))</f>
        <v/>
      </c>
      <c r="B2790">
        <f>INDEX(resultados!$A$2:$ZZ$3036, 2784, MATCH($B$2, resultados!$A$1:$ZZ$1, 0))</f>
        <v/>
      </c>
      <c r="C2790">
        <f>INDEX(resultados!$A$2:$ZZ$3036, 2784, MATCH($B$3, resultados!$A$1:$ZZ$1, 0))</f>
        <v/>
      </c>
    </row>
    <row r="2791">
      <c r="A2791">
        <f>INDEX(resultados!$A$2:$ZZ$3036, 2785, MATCH($B$1, resultados!$A$1:$ZZ$1, 0))</f>
        <v/>
      </c>
      <c r="B2791">
        <f>INDEX(resultados!$A$2:$ZZ$3036, 2785, MATCH($B$2, resultados!$A$1:$ZZ$1, 0))</f>
        <v/>
      </c>
      <c r="C2791">
        <f>INDEX(resultados!$A$2:$ZZ$3036, 2785, MATCH($B$3, resultados!$A$1:$ZZ$1, 0))</f>
        <v/>
      </c>
    </row>
    <row r="2792">
      <c r="A2792">
        <f>INDEX(resultados!$A$2:$ZZ$3036, 2786, MATCH($B$1, resultados!$A$1:$ZZ$1, 0))</f>
        <v/>
      </c>
      <c r="B2792">
        <f>INDEX(resultados!$A$2:$ZZ$3036, 2786, MATCH($B$2, resultados!$A$1:$ZZ$1, 0))</f>
        <v/>
      </c>
      <c r="C2792">
        <f>INDEX(resultados!$A$2:$ZZ$3036, 2786, MATCH($B$3, resultados!$A$1:$ZZ$1, 0))</f>
        <v/>
      </c>
    </row>
    <row r="2793">
      <c r="A2793">
        <f>INDEX(resultados!$A$2:$ZZ$3036, 2787, MATCH($B$1, resultados!$A$1:$ZZ$1, 0))</f>
        <v/>
      </c>
      <c r="B2793">
        <f>INDEX(resultados!$A$2:$ZZ$3036, 2787, MATCH($B$2, resultados!$A$1:$ZZ$1, 0))</f>
        <v/>
      </c>
      <c r="C2793">
        <f>INDEX(resultados!$A$2:$ZZ$3036, 2787, MATCH($B$3, resultados!$A$1:$ZZ$1, 0))</f>
        <v/>
      </c>
    </row>
    <row r="2794">
      <c r="A2794">
        <f>INDEX(resultados!$A$2:$ZZ$3036, 2788, MATCH($B$1, resultados!$A$1:$ZZ$1, 0))</f>
        <v/>
      </c>
      <c r="B2794">
        <f>INDEX(resultados!$A$2:$ZZ$3036, 2788, MATCH($B$2, resultados!$A$1:$ZZ$1, 0))</f>
        <v/>
      </c>
      <c r="C2794">
        <f>INDEX(resultados!$A$2:$ZZ$3036, 2788, MATCH($B$3, resultados!$A$1:$ZZ$1, 0))</f>
        <v/>
      </c>
    </row>
    <row r="2795">
      <c r="A2795">
        <f>INDEX(resultados!$A$2:$ZZ$3036, 2789, MATCH($B$1, resultados!$A$1:$ZZ$1, 0))</f>
        <v/>
      </c>
      <c r="B2795">
        <f>INDEX(resultados!$A$2:$ZZ$3036, 2789, MATCH($B$2, resultados!$A$1:$ZZ$1, 0))</f>
        <v/>
      </c>
      <c r="C2795">
        <f>INDEX(resultados!$A$2:$ZZ$3036, 2789, MATCH($B$3, resultados!$A$1:$ZZ$1, 0))</f>
        <v/>
      </c>
    </row>
    <row r="2796">
      <c r="A2796">
        <f>INDEX(resultados!$A$2:$ZZ$3036, 2790, MATCH($B$1, resultados!$A$1:$ZZ$1, 0))</f>
        <v/>
      </c>
      <c r="B2796">
        <f>INDEX(resultados!$A$2:$ZZ$3036, 2790, MATCH($B$2, resultados!$A$1:$ZZ$1, 0))</f>
        <v/>
      </c>
      <c r="C2796">
        <f>INDEX(resultados!$A$2:$ZZ$3036, 2790, MATCH($B$3, resultados!$A$1:$ZZ$1, 0))</f>
        <v/>
      </c>
    </row>
    <row r="2797">
      <c r="A2797">
        <f>INDEX(resultados!$A$2:$ZZ$3036, 2791, MATCH($B$1, resultados!$A$1:$ZZ$1, 0))</f>
        <v/>
      </c>
      <c r="B2797">
        <f>INDEX(resultados!$A$2:$ZZ$3036, 2791, MATCH($B$2, resultados!$A$1:$ZZ$1, 0))</f>
        <v/>
      </c>
      <c r="C2797">
        <f>INDEX(resultados!$A$2:$ZZ$3036, 2791, MATCH($B$3, resultados!$A$1:$ZZ$1, 0))</f>
        <v/>
      </c>
    </row>
    <row r="2798">
      <c r="A2798">
        <f>INDEX(resultados!$A$2:$ZZ$3036, 2792, MATCH($B$1, resultados!$A$1:$ZZ$1, 0))</f>
        <v/>
      </c>
      <c r="B2798">
        <f>INDEX(resultados!$A$2:$ZZ$3036, 2792, MATCH($B$2, resultados!$A$1:$ZZ$1, 0))</f>
        <v/>
      </c>
      <c r="C2798">
        <f>INDEX(resultados!$A$2:$ZZ$3036, 2792, MATCH($B$3, resultados!$A$1:$ZZ$1, 0))</f>
        <v/>
      </c>
    </row>
    <row r="2799">
      <c r="A2799">
        <f>INDEX(resultados!$A$2:$ZZ$3036, 2793, MATCH($B$1, resultados!$A$1:$ZZ$1, 0))</f>
        <v/>
      </c>
      <c r="B2799">
        <f>INDEX(resultados!$A$2:$ZZ$3036, 2793, MATCH($B$2, resultados!$A$1:$ZZ$1, 0))</f>
        <v/>
      </c>
      <c r="C2799">
        <f>INDEX(resultados!$A$2:$ZZ$3036, 2793, MATCH($B$3, resultados!$A$1:$ZZ$1, 0))</f>
        <v/>
      </c>
    </row>
    <row r="2800">
      <c r="A2800">
        <f>INDEX(resultados!$A$2:$ZZ$3036, 2794, MATCH($B$1, resultados!$A$1:$ZZ$1, 0))</f>
        <v/>
      </c>
      <c r="B2800">
        <f>INDEX(resultados!$A$2:$ZZ$3036, 2794, MATCH($B$2, resultados!$A$1:$ZZ$1, 0))</f>
        <v/>
      </c>
      <c r="C2800">
        <f>INDEX(resultados!$A$2:$ZZ$3036, 2794, MATCH($B$3, resultados!$A$1:$ZZ$1, 0))</f>
        <v/>
      </c>
    </row>
    <row r="2801">
      <c r="A2801">
        <f>INDEX(resultados!$A$2:$ZZ$3036, 2795, MATCH($B$1, resultados!$A$1:$ZZ$1, 0))</f>
        <v/>
      </c>
      <c r="B2801">
        <f>INDEX(resultados!$A$2:$ZZ$3036, 2795, MATCH($B$2, resultados!$A$1:$ZZ$1, 0))</f>
        <v/>
      </c>
      <c r="C2801">
        <f>INDEX(resultados!$A$2:$ZZ$3036, 2795, MATCH($B$3, resultados!$A$1:$ZZ$1, 0))</f>
        <v/>
      </c>
    </row>
    <row r="2802">
      <c r="A2802">
        <f>INDEX(resultados!$A$2:$ZZ$3036, 2796, MATCH($B$1, resultados!$A$1:$ZZ$1, 0))</f>
        <v/>
      </c>
      <c r="B2802">
        <f>INDEX(resultados!$A$2:$ZZ$3036, 2796, MATCH($B$2, resultados!$A$1:$ZZ$1, 0))</f>
        <v/>
      </c>
      <c r="C2802">
        <f>INDEX(resultados!$A$2:$ZZ$3036, 2796, MATCH($B$3, resultados!$A$1:$ZZ$1, 0))</f>
        <v/>
      </c>
    </row>
    <row r="2803">
      <c r="A2803">
        <f>INDEX(resultados!$A$2:$ZZ$3036, 2797, MATCH($B$1, resultados!$A$1:$ZZ$1, 0))</f>
        <v/>
      </c>
      <c r="B2803">
        <f>INDEX(resultados!$A$2:$ZZ$3036, 2797, MATCH($B$2, resultados!$A$1:$ZZ$1, 0))</f>
        <v/>
      </c>
      <c r="C2803">
        <f>INDEX(resultados!$A$2:$ZZ$3036, 2797, MATCH($B$3, resultados!$A$1:$ZZ$1, 0))</f>
        <v/>
      </c>
    </row>
    <row r="2804">
      <c r="A2804">
        <f>INDEX(resultados!$A$2:$ZZ$3036, 2798, MATCH($B$1, resultados!$A$1:$ZZ$1, 0))</f>
        <v/>
      </c>
      <c r="B2804">
        <f>INDEX(resultados!$A$2:$ZZ$3036, 2798, MATCH($B$2, resultados!$A$1:$ZZ$1, 0))</f>
        <v/>
      </c>
      <c r="C2804">
        <f>INDEX(resultados!$A$2:$ZZ$3036, 2798, MATCH($B$3, resultados!$A$1:$ZZ$1, 0))</f>
        <v/>
      </c>
    </row>
    <row r="2805">
      <c r="A2805">
        <f>INDEX(resultados!$A$2:$ZZ$3036, 2799, MATCH($B$1, resultados!$A$1:$ZZ$1, 0))</f>
        <v/>
      </c>
      <c r="B2805">
        <f>INDEX(resultados!$A$2:$ZZ$3036, 2799, MATCH($B$2, resultados!$A$1:$ZZ$1, 0))</f>
        <v/>
      </c>
      <c r="C2805">
        <f>INDEX(resultados!$A$2:$ZZ$3036, 2799, MATCH($B$3, resultados!$A$1:$ZZ$1, 0))</f>
        <v/>
      </c>
    </row>
    <row r="2806">
      <c r="A2806">
        <f>INDEX(resultados!$A$2:$ZZ$3036, 2800, MATCH($B$1, resultados!$A$1:$ZZ$1, 0))</f>
        <v/>
      </c>
      <c r="B2806">
        <f>INDEX(resultados!$A$2:$ZZ$3036, 2800, MATCH($B$2, resultados!$A$1:$ZZ$1, 0))</f>
        <v/>
      </c>
      <c r="C2806">
        <f>INDEX(resultados!$A$2:$ZZ$3036, 2800, MATCH($B$3, resultados!$A$1:$ZZ$1, 0))</f>
        <v/>
      </c>
    </row>
    <row r="2807">
      <c r="A2807">
        <f>INDEX(resultados!$A$2:$ZZ$3036, 2801, MATCH($B$1, resultados!$A$1:$ZZ$1, 0))</f>
        <v/>
      </c>
      <c r="B2807">
        <f>INDEX(resultados!$A$2:$ZZ$3036, 2801, MATCH($B$2, resultados!$A$1:$ZZ$1, 0))</f>
        <v/>
      </c>
      <c r="C2807">
        <f>INDEX(resultados!$A$2:$ZZ$3036, 2801, MATCH($B$3, resultados!$A$1:$ZZ$1, 0))</f>
        <v/>
      </c>
    </row>
    <row r="2808">
      <c r="A2808">
        <f>INDEX(resultados!$A$2:$ZZ$3036, 2802, MATCH($B$1, resultados!$A$1:$ZZ$1, 0))</f>
        <v/>
      </c>
      <c r="B2808">
        <f>INDEX(resultados!$A$2:$ZZ$3036, 2802, MATCH($B$2, resultados!$A$1:$ZZ$1, 0))</f>
        <v/>
      </c>
      <c r="C2808">
        <f>INDEX(resultados!$A$2:$ZZ$3036, 2802, MATCH($B$3, resultados!$A$1:$ZZ$1, 0))</f>
        <v/>
      </c>
    </row>
    <row r="2809">
      <c r="A2809">
        <f>INDEX(resultados!$A$2:$ZZ$3036, 2803, MATCH($B$1, resultados!$A$1:$ZZ$1, 0))</f>
        <v/>
      </c>
      <c r="B2809">
        <f>INDEX(resultados!$A$2:$ZZ$3036, 2803, MATCH($B$2, resultados!$A$1:$ZZ$1, 0))</f>
        <v/>
      </c>
      <c r="C2809">
        <f>INDEX(resultados!$A$2:$ZZ$3036, 2803, MATCH($B$3, resultados!$A$1:$ZZ$1, 0))</f>
        <v/>
      </c>
    </row>
    <row r="2810">
      <c r="A2810">
        <f>INDEX(resultados!$A$2:$ZZ$3036, 2804, MATCH($B$1, resultados!$A$1:$ZZ$1, 0))</f>
        <v/>
      </c>
      <c r="B2810">
        <f>INDEX(resultados!$A$2:$ZZ$3036, 2804, MATCH($B$2, resultados!$A$1:$ZZ$1, 0))</f>
        <v/>
      </c>
      <c r="C2810">
        <f>INDEX(resultados!$A$2:$ZZ$3036, 2804, MATCH($B$3, resultados!$A$1:$ZZ$1, 0))</f>
        <v/>
      </c>
    </row>
    <row r="2811">
      <c r="A2811">
        <f>INDEX(resultados!$A$2:$ZZ$3036, 2805, MATCH($B$1, resultados!$A$1:$ZZ$1, 0))</f>
        <v/>
      </c>
      <c r="B2811">
        <f>INDEX(resultados!$A$2:$ZZ$3036, 2805, MATCH($B$2, resultados!$A$1:$ZZ$1, 0))</f>
        <v/>
      </c>
      <c r="C2811">
        <f>INDEX(resultados!$A$2:$ZZ$3036, 2805, MATCH($B$3, resultados!$A$1:$ZZ$1, 0))</f>
        <v/>
      </c>
    </row>
    <row r="2812">
      <c r="A2812">
        <f>INDEX(resultados!$A$2:$ZZ$3036, 2806, MATCH($B$1, resultados!$A$1:$ZZ$1, 0))</f>
        <v/>
      </c>
      <c r="B2812">
        <f>INDEX(resultados!$A$2:$ZZ$3036, 2806, MATCH($B$2, resultados!$A$1:$ZZ$1, 0))</f>
        <v/>
      </c>
      <c r="C2812">
        <f>INDEX(resultados!$A$2:$ZZ$3036, 2806, MATCH($B$3, resultados!$A$1:$ZZ$1, 0))</f>
        <v/>
      </c>
    </row>
    <row r="2813">
      <c r="A2813">
        <f>INDEX(resultados!$A$2:$ZZ$3036, 2807, MATCH($B$1, resultados!$A$1:$ZZ$1, 0))</f>
        <v/>
      </c>
      <c r="B2813">
        <f>INDEX(resultados!$A$2:$ZZ$3036, 2807, MATCH($B$2, resultados!$A$1:$ZZ$1, 0))</f>
        <v/>
      </c>
      <c r="C2813">
        <f>INDEX(resultados!$A$2:$ZZ$3036, 2807, MATCH($B$3, resultados!$A$1:$ZZ$1, 0))</f>
        <v/>
      </c>
    </row>
    <row r="2814">
      <c r="A2814">
        <f>INDEX(resultados!$A$2:$ZZ$3036, 2808, MATCH($B$1, resultados!$A$1:$ZZ$1, 0))</f>
        <v/>
      </c>
      <c r="B2814">
        <f>INDEX(resultados!$A$2:$ZZ$3036, 2808, MATCH($B$2, resultados!$A$1:$ZZ$1, 0))</f>
        <v/>
      </c>
      <c r="C2814">
        <f>INDEX(resultados!$A$2:$ZZ$3036, 2808, MATCH($B$3, resultados!$A$1:$ZZ$1, 0))</f>
        <v/>
      </c>
    </row>
    <row r="2815">
      <c r="A2815">
        <f>INDEX(resultados!$A$2:$ZZ$3036, 2809, MATCH($B$1, resultados!$A$1:$ZZ$1, 0))</f>
        <v/>
      </c>
      <c r="B2815">
        <f>INDEX(resultados!$A$2:$ZZ$3036, 2809, MATCH($B$2, resultados!$A$1:$ZZ$1, 0))</f>
        <v/>
      </c>
      <c r="C2815">
        <f>INDEX(resultados!$A$2:$ZZ$3036, 2809, MATCH($B$3, resultados!$A$1:$ZZ$1, 0))</f>
        <v/>
      </c>
    </row>
    <row r="2816">
      <c r="A2816">
        <f>INDEX(resultados!$A$2:$ZZ$3036, 2810, MATCH($B$1, resultados!$A$1:$ZZ$1, 0))</f>
        <v/>
      </c>
      <c r="B2816">
        <f>INDEX(resultados!$A$2:$ZZ$3036, 2810, MATCH($B$2, resultados!$A$1:$ZZ$1, 0))</f>
        <v/>
      </c>
      <c r="C2816">
        <f>INDEX(resultados!$A$2:$ZZ$3036, 2810, MATCH($B$3, resultados!$A$1:$ZZ$1, 0))</f>
        <v/>
      </c>
    </row>
    <row r="2817">
      <c r="A2817">
        <f>INDEX(resultados!$A$2:$ZZ$3036, 2811, MATCH($B$1, resultados!$A$1:$ZZ$1, 0))</f>
        <v/>
      </c>
      <c r="B2817">
        <f>INDEX(resultados!$A$2:$ZZ$3036, 2811, MATCH($B$2, resultados!$A$1:$ZZ$1, 0))</f>
        <v/>
      </c>
      <c r="C2817">
        <f>INDEX(resultados!$A$2:$ZZ$3036, 2811, MATCH($B$3, resultados!$A$1:$ZZ$1, 0))</f>
        <v/>
      </c>
    </row>
    <row r="2818">
      <c r="A2818">
        <f>INDEX(resultados!$A$2:$ZZ$3036, 2812, MATCH($B$1, resultados!$A$1:$ZZ$1, 0))</f>
        <v/>
      </c>
      <c r="B2818">
        <f>INDEX(resultados!$A$2:$ZZ$3036, 2812, MATCH($B$2, resultados!$A$1:$ZZ$1, 0))</f>
        <v/>
      </c>
      <c r="C2818">
        <f>INDEX(resultados!$A$2:$ZZ$3036, 2812, MATCH($B$3, resultados!$A$1:$ZZ$1, 0))</f>
        <v/>
      </c>
    </row>
    <row r="2819">
      <c r="A2819">
        <f>INDEX(resultados!$A$2:$ZZ$3036, 2813, MATCH($B$1, resultados!$A$1:$ZZ$1, 0))</f>
        <v/>
      </c>
      <c r="B2819">
        <f>INDEX(resultados!$A$2:$ZZ$3036, 2813, MATCH($B$2, resultados!$A$1:$ZZ$1, 0))</f>
        <v/>
      </c>
      <c r="C2819">
        <f>INDEX(resultados!$A$2:$ZZ$3036, 2813, MATCH($B$3, resultados!$A$1:$ZZ$1, 0))</f>
        <v/>
      </c>
    </row>
    <row r="2820">
      <c r="A2820">
        <f>INDEX(resultados!$A$2:$ZZ$3036, 2814, MATCH($B$1, resultados!$A$1:$ZZ$1, 0))</f>
        <v/>
      </c>
      <c r="B2820">
        <f>INDEX(resultados!$A$2:$ZZ$3036, 2814, MATCH($B$2, resultados!$A$1:$ZZ$1, 0))</f>
        <v/>
      </c>
      <c r="C2820">
        <f>INDEX(resultados!$A$2:$ZZ$3036, 2814, MATCH($B$3, resultados!$A$1:$ZZ$1, 0))</f>
        <v/>
      </c>
    </row>
    <row r="2821">
      <c r="A2821">
        <f>INDEX(resultados!$A$2:$ZZ$3036, 2815, MATCH($B$1, resultados!$A$1:$ZZ$1, 0))</f>
        <v/>
      </c>
      <c r="B2821">
        <f>INDEX(resultados!$A$2:$ZZ$3036, 2815, MATCH($B$2, resultados!$A$1:$ZZ$1, 0))</f>
        <v/>
      </c>
      <c r="C2821">
        <f>INDEX(resultados!$A$2:$ZZ$3036, 2815, MATCH($B$3, resultados!$A$1:$ZZ$1, 0))</f>
        <v/>
      </c>
    </row>
    <row r="2822">
      <c r="A2822">
        <f>INDEX(resultados!$A$2:$ZZ$3036, 2816, MATCH($B$1, resultados!$A$1:$ZZ$1, 0))</f>
        <v/>
      </c>
      <c r="B2822">
        <f>INDEX(resultados!$A$2:$ZZ$3036, 2816, MATCH($B$2, resultados!$A$1:$ZZ$1, 0))</f>
        <v/>
      </c>
      <c r="C2822">
        <f>INDEX(resultados!$A$2:$ZZ$3036, 2816, MATCH($B$3, resultados!$A$1:$ZZ$1, 0))</f>
        <v/>
      </c>
    </row>
    <row r="2823">
      <c r="A2823">
        <f>INDEX(resultados!$A$2:$ZZ$3036, 2817, MATCH($B$1, resultados!$A$1:$ZZ$1, 0))</f>
        <v/>
      </c>
      <c r="B2823">
        <f>INDEX(resultados!$A$2:$ZZ$3036, 2817, MATCH($B$2, resultados!$A$1:$ZZ$1, 0))</f>
        <v/>
      </c>
      <c r="C2823">
        <f>INDEX(resultados!$A$2:$ZZ$3036, 2817, MATCH($B$3, resultados!$A$1:$ZZ$1, 0))</f>
        <v/>
      </c>
    </row>
    <row r="2824">
      <c r="A2824">
        <f>INDEX(resultados!$A$2:$ZZ$3036, 2818, MATCH($B$1, resultados!$A$1:$ZZ$1, 0))</f>
        <v/>
      </c>
      <c r="B2824">
        <f>INDEX(resultados!$A$2:$ZZ$3036, 2818, MATCH($B$2, resultados!$A$1:$ZZ$1, 0))</f>
        <v/>
      </c>
      <c r="C2824">
        <f>INDEX(resultados!$A$2:$ZZ$3036, 2818, MATCH($B$3, resultados!$A$1:$ZZ$1, 0))</f>
        <v/>
      </c>
    </row>
    <row r="2825">
      <c r="A2825">
        <f>INDEX(resultados!$A$2:$ZZ$3036, 2819, MATCH($B$1, resultados!$A$1:$ZZ$1, 0))</f>
        <v/>
      </c>
      <c r="B2825">
        <f>INDEX(resultados!$A$2:$ZZ$3036, 2819, MATCH($B$2, resultados!$A$1:$ZZ$1, 0))</f>
        <v/>
      </c>
      <c r="C2825">
        <f>INDEX(resultados!$A$2:$ZZ$3036, 2819, MATCH($B$3, resultados!$A$1:$ZZ$1, 0))</f>
        <v/>
      </c>
    </row>
    <row r="2826">
      <c r="A2826">
        <f>INDEX(resultados!$A$2:$ZZ$3036, 2820, MATCH($B$1, resultados!$A$1:$ZZ$1, 0))</f>
        <v/>
      </c>
      <c r="B2826">
        <f>INDEX(resultados!$A$2:$ZZ$3036, 2820, MATCH($B$2, resultados!$A$1:$ZZ$1, 0))</f>
        <v/>
      </c>
      <c r="C2826">
        <f>INDEX(resultados!$A$2:$ZZ$3036, 2820, MATCH($B$3, resultados!$A$1:$ZZ$1, 0))</f>
        <v/>
      </c>
    </row>
    <row r="2827">
      <c r="A2827">
        <f>INDEX(resultados!$A$2:$ZZ$3036, 2821, MATCH($B$1, resultados!$A$1:$ZZ$1, 0))</f>
        <v/>
      </c>
      <c r="B2827">
        <f>INDEX(resultados!$A$2:$ZZ$3036, 2821, MATCH($B$2, resultados!$A$1:$ZZ$1, 0))</f>
        <v/>
      </c>
      <c r="C2827">
        <f>INDEX(resultados!$A$2:$ZZ$3036, 2821, MATCH($B$3, resultados!$A$1:$ZZ$1, 0))</f>
        <v/>
      </c>
    </row>
    <row r="2828">
      <c r="A2828">
        <f>INDEX(resultados!$A$2:$ZZ$3036, 2822, MATCH($B$1, resultados!$A$1:$ZZ$1, 0))</f>
        <v/>
      </c>
      <c r="B2828">
        <f>INDEX(resultados!$A$2:$ZZ$3036, 2822, MATCH($B$2, resultados!$A$1:$ZZ$1, 0))</f>
        <v/>
      </c>
      <c r="C2828">
        <f>INDEX(resultados!$A$2:$ZZ$3036, 2822, MATCH($B$3, resultados!$A$1:$ZZ$1, 0))</f>
        <v/>
      </c>
    </row>
    <row r="2829">
      <c r="A2829">
        <f>INDEX(resultados!$A$2:$ZZ$3036, 2823, MATCH($B$1, resultados!$A$1:$ZZ$1, 0))</f>
        <v/>
      </c>
      <c r="B2829">
        <f>INDEX(resultados!$A$2:$ZZ$3036, 2823, MATCH($B$2, resultados!$A$1:$ZZ$1, 0))</f>
        <v/>
      </c>
      <c r="C2829">
        <f>INDEX(resultados!$A$2:$ZZ$3036, 2823, MATCH($B$3, resultados!$A$1:$ZZ$1, 0))</f>
        <v/>
      </c>
    </row>
    <row r="2830">
      <c r="A2830">
        <f>INDEX(resultados!$A$2:$ZZ$3036, 2824, MATCH($B$1, resultados!$A$1:$ZZ$1, 0))</f>
        <v/>
      </c>
      <c r="B2830">
        <f>INDEX(resultados!$A$2:$ZZ$3036, 2824, MATCH($B$2, resultados!$A$1:$ZZ$1, 0))</f>
        <v/>
      </c>
      <c r="C2830">
        <f>INDEX(resultados!$A$2:$ZZ$3036, 2824, MATCH($B$3, resultados!$A$1:$ZZ$1, 0))</f>
        <v/>
      </c>
    </row>
    <row r="2831">
      <c r="A2831">
        <f>INDEX(resultados!$A$2:$ZZ$3036, 2825, MATCH($B$1, resultados!$A$1:$ZZ$1, 0))</f>
        <v/>
      </c>
      <c r="B2831">
        <f>INDEX(resultados!$A$2:$ZZ$3036, 2825, MATCH($B$2, resultados!$A$1:$ZZ$1, 0))</f>
        <v/>
      </c>
      <c r="C2831">
        <f>INDEX(resultados!$A$2:$ZZ$3036, 2825, MATCH($B$3, resultados!$A$1:$ZZ$1, 0))</f>
        <v/>
      </c>
    </row>
    <row r="2832">
      <c r="A2832">
        <f>INDEX(resultados!$A$2:$ZZ$3036, 2826, MATCH($B$1, resultados!$A$1:$ZZ$1, 0))</f>
        <v/>
      </c>
      <c r="B2832">
        <f>INDEX(resultados!$A$2:$ZZ$3036, 2826, MATCH($B$2, resultados!$A$1:$ZZ$1, 0))</f>
        <v/>
      </c>
      <c r="C2832">
        <f>INDEX(resultados!$A$2:$ZZ$3036, 2826, MATCH($B$3, resultados!$A$1:$ZZ$1, 0))</f>
        <v/>
      </c>
    </row>
    <row r="2833">
      <c r="A2833">
        <f>INDEX(resultados!$A$2:$ZZ$3036, 2827, MATCH($B$1, resultados!$A$1:$ZZ$1, 0))</f>
        <v/>
      </c>
      <c r="B2833">
        <f>INDEX(resultados!$A$2:$ZZ$3036, 2827, MATCH($B$2, resultados!$A$1:$ZZ$1, 0))</f>
        <v/>
      </c>
      <c r="C2833">
        <f>INDEX(resultados!$A$2:$ZZ$3036, 2827, MATCH($B$3, resultados!$A$1:$ZZ$1, 0))</f>
        <v/>
      </c>
    </row>
    <row r="2834">
      <c r="A2834">
        <f>INDEX(resultados!$A$2:$ZZ$3036, 2828, MATCH($B$1, resultados!$A$1:$ZZ$1, 0))</f>
        <v/>
      </c>
      <c r="B2834">
        <f>INDEX(resultados!$A$2:$ZZ$3036, 2828, MATCH($B$2, resultados!$A$1:$ZZ$1, 0))</f>
        <v/>
      </c>
      <c r="C2834">
        <f>INDEX(resultados!$A$2:$ZZ$3036, 2828, MATCH($B$3, resultados!$A$1:$ZZ$1, 0))</f>
        <v/>
      </c>
    </row>
    <row r="2835">
      <c r="A2835">
        <f>INDEX(resultados!$A$2:$ZZ$3036, 2829, MATCH($B$1, resultados!$A$1:$ZZ$1, 0))</f>
        <v/>
      </c>
      <c r="B2835">
        <f>INDEX(resultados!$A$2:$ZZ$3036, 2829, MATCH($B$2, resultados!$A$1:$ZZ$1, 0))</f>
        <v/>
      </c>
      <c r="C2835">
        <f>INDEX(resultados!$A$2:$ZZ$3036, 2829, MATCH($B$3, resultados!$A$1:$ZZ$1, 0))</f>
        <v/>
      </c>
    </row>
    <row r="2836">
      <c r="A2836">
        <f>INDEX(resultados!$A$2:$ZZ$3036, 2830, MATCH($B$1, resultados!$A$1:$ZZ$1, 0))</f>
        <v/>
      </c>
      <c r="B2836">
        <f>INDEX(resultados!$A$2:$ZZ$3036, 2830, MATCH($B$2, resultados!$A$1:$ZZ$1, 0))</f>
        <v/>
      </c>
      <c r="C2836">
        <f>INDEX(resultados!$A$2:$ZZ$3036, 2830, MATCH($B$3, resultados!$A$1:$ZZ$1, 0))</f>
        <v/>
      </c>
    </row>
    <row r="2837">
      <c r="A2837">
        <f>INDEX(resultados!$A$2:$ZZ$3036, 2831, MATCH($B$1, resultados!$A$1:$ZZ$1, 0))</f>
        <v/>
      </c>
      <c r="B2837">
        <f>INDEX(resultados!$A$2:$ZZ$3036, 2831, MATCH($B$2, resultados!$A$1:$ZZ$1, 0))</f>
        <v/>
      </c>
      <c r="C2837">
        <f>INDEX(resultados!$A$2:$ZZ$3036, 2831, MATCH($B$3, resultados!$A$1:$ZZ$1, 0))</f>
        <v/>
      </c>
    </row>
    <row r="2838">
      <c r="A2838">
        <f>INDEX(resultados!$A$2:$ZZ$3036, 2832, MATCH($B$1, resultados!$A$1:$ZZ$1, 0))</f>
        <v/>
      </c>
      <c r="B2838">
        <f>INDEX(resultados!$A$2:$ZZ$3036, 2832, MATCH($B$2, resultados!$A$1:$ZZ$1, 0))</f>
        <v/>
      </c>
      <c r="C2838">
        <f>INDEX(resultados!$A$2:$ZZ$3036, 2832, MATCH($B$3, resultados!$A$1:$ZZ$1, 0))</f>
        <v/>
      </c>
    </row>
    <row r="2839">
      <c r="A2839">
        <f>INDEX(resultados!$A$2:$ZZ$3036, 2833, MATCH($B$1, resultados!$A$1:$ZZ$1, 0))</f>
        <v/>
      </c>
      <c r="B2839">
        <f>INDEX(resultados!$A$2:$ZZ$3036, 2833, MATCH($B$2, resultados!$A$1:$ZZ$1, 0))</f>
        <v/>
      </c>
      <c r="C2839">
        <f>INDEX(resultados!$A$2:$ZZ$3036, 2833, MATCH($B$3, resultados!$A$1:$ZZ$1, 0))</f>
        <v/>
      </c>
    </row>
    <row r="2840">
      <c r="A2840">
        <f>INDEX(resultados!$A$2:$ZZ$3036, 2834, MATCH($B$1, resultados!$A$1:$ZZ$1, 0))</f>
        <v/>
      </c>
      <c r="B2840">
        <f>INDEX(resultados!$A$2:$ZZ$3036, 2834, MATCH($B$2, resultados!$A$1:$ZZ$1, 0))</f>
        <v/>
      </c>
      <c r="C2840">
        <f>INDEX(resultados!$A$2:$ZZ$3036, 2834, MATCH($B$3, resultados!$A$1:$ZZ$1, 0))</f>
        <v/>
      </c>
    </row>
    <row r="2841">
      <c r="A2841">
        <f>INDEX(resultados!$A$2:$ZZ$3036, 2835, MATCH($B$1, resultados!$A$1:$ZZ$1, 0))</f>
        <v/>
      </c>
      <c r="B2841">
        <f>INDEX(resultados!$A$2:$ZZ$3036, 2835, MATCH($B$2, resultados!$A$1:$ZZ$1, 0))</f>
        <v/>
      </c>
      <c r="C2841">
        <f>INDEX(resultados!$A$2:$ZZ$3036, 2835, MATCH($B$3, resultados!$A$1:$ZZ$1, 0))</f>
        <v/>
      </c>
    </row>
    <row r="2842">
      <c r="A2842">
        <f>INDEX(resultados!$A$2:$ZZ$3036, 2836, MATCH($B$1, resultados!$A$1:$ZZ$1, 0))</f>
        <v/>
      </c>
      <c r="B2842">
        <f>INDEX(resultados!$A$2:$ZZ$3036, 2836, MATCH($B$2, resultados!$A$1:$ZZ$1, 0))</f>
        <v/>
      </c>
      <c r="C2842">
        <f>INDEX(resultados!$A$2:$ZZ$3036, 2836, MATCH($B$3, resultados!$A$1:$ZZ$1, 0))</f>
        <v/>
      </c>
    </row>
    <row r="2843">
      <c r="A2843">
        <f>INDEX(resultados!$A$2:$ZZ$3036, 2837, MATCH($B$1, resultados!$A$1:$ZZ$1, 0))</f>
        <v/>
      </c>
      <c r="B2843">
        <f>INDEX(resultados!$A$2:$ZZ$3036, 2837, MATCH($B$2, resultados!$A$1:$ZZ$1, 0))</f>
        <v/>
      </c>
      <c r="C2843">
        <f>INDEX(resultados!$A$2:$ZZ$3036, 2837, MATCH($B$3, resultados!$A$1:$ZZ$1, 0))</f>
        <v/>
      </c>
    </row>
    <row r="2844">
      <c r="A2844">
        <f>INDEX(resultados!$A$2:$ZZ$3036, 2838, MATCH($B$1, resultados!$A$1:$ZZ$1, 0))</f>
        <v/>
      </c>
      <c r="B2844">
        <f>INDEX(resultados!$A$2:$ZZ$3036, 2838, MATCH($B$2, resultados!$A$1:$ZZ$1, 0))</f>
        <v/>
      </c>
      <c r="C2844">
        <f>INDEX(resultados!$A$2:$ZZ$3036, 2838, MATCH($B$3, resultados!$A$1:$ZZ$1, 0))</f>
        <v/>
      </c>
    </row>
    <row r="2845">
      <c r="A2845">
        <f>INDEX(resultados!$A$2:$ZZ$3036, 2839, MATCH($B$1, resultados!$A$1:$ZZ$1, 0))</f>
        <v/>
      </c>
      <c r="B2845">
        <f>INDEX(resultados!$A$2:$ZZ$3036, 2839, MATCH($B$2, resultados!$A$1:$ZZ$1, 0))</f>
        <v/>
      </c>
      <c r="C2845">
        <f>INDEX(resultados!$A$2:$ZZ$3036, 2839, MATCH($B$3, resultados!$A$1:$ZZ$1, 0))</f>
        <v/>
      </c>
    </row>
    <row r="2846">
      <c r="A2846">
        <f>INDEX(resultados!$A$2:$ZZ$3036, 2840, MATCH($B$1, resultados!$A$1:$ZZ$1, 0))</f>
        <v/>
      </c>
      <c r="B2846">
        <f>INDEX(resultados!$A$2:$ZZ$3036, 2840, MATCH($B$2, resultados!$A$1:$ZZ$1, 0))</f>
        <v/>
      </c>
      <c r="C2846">
        <f>INDEX(resultados!$A$2:$ZZ$3036, 2840, MATCH($B$3, resultados!$A$1:$ZZ$1, 0))</f>
        <v/>
      </c>
    </row>
    <row r="2847">
      <c r="A2847">
        <f>INDEX(resultados!$A$2:$ZZ$3036, 2841, MATCH($B$1, resultados!$A$1:$ZZ$1, 0))</f>
        <v/>
      </c>
      <c r="B2847">
        <f>INDEX(resultados!$A$2:$ZZ$3036, 2841, MATCH($B$2, resultados!$A$1:$ZZ$1, 0))</f>
        <v/>
      </c>
      <c r="C2847">
        <f>INDEX(resultados!$A$2:$ZZ$3036, 2841, MATCH($B$3, resultados!$A$1:$ZZ$1, 0))</f>
        <v/>
      </c>
    </row>
    <row r="2848">
      <c r="A2848">
        <f>INDEX(resultados!$A$2:$ZZ$3036, 2842, MATCH($B$1, resultados!$A$1:$ZZ$1, 0))</f>
        <v/>
      </c>
      <c r="B2848">
        <f>INDEX(resultados!$A$2:$ZZ$3036, 2842, MATCH($B$2, resultados!$A$1:$ZZ$1, 0))</f>
        <v/>
      </c>
      <c r="C2848">
        <f>INDEX(resultados!$A$2:$ZZ$3036, 2842, MATCH($B$3, resultados!$A$1:$ZZ$1, 0))</f>
        <v/>
      </c>
    </row>
    <row r="2849">
      <c r="A2849">
        <f>INDEX(resultados!$A$2:$ZZ$3036, 2843, MATCH($B$1, resultados!$A$1:$ZZ$1, 0))</f>
        <v/>
      </c>
      <c r="B2849">
        <f>INDEX(resultados!$A$2:$ZZ$3036, 2843, MATCH($B$2, resultados!$A$1:$ZZ$1, 0))</f>
        <v/>
      </c>
      <c r="C2849">
        <f>INDEX(resultados!$A$2:$ZZ$3036, 2843, MATCH($B$3, resultados!$A$1:$ZZ$1, 0))</f>
        <v/>
      </c>
    </row>
    <row r="2850">
      <c r="A2850">
        <f>INDEX(resultados!$A$2:$ZZ$3036, 2844, MATCH($B$1, resultados!$A$1:$ZZ$1, 0))</f>
        <v/>
      </c>
      <c r="B2850">
        <f>INDEX(resultados!$A$2:$ZZ$3036, 2844, MATCH($B$2, resultados!$A$1:$ZZ$1, 0))</f>
        <v/>
      </c>
      <c r="C2850">
        <f>INDEX(resultados!$A$2:$ZZ$3036, 2844, MATCH($B$3, resultados!$A$1:$ZZ$1, 0))</f>
        <v/>
      </c>
    </row>
    <row r="2851">
      <c r="A2851">
        <f>INDEX(resultados!$A$2:$ZZ$3036, 2845, MATCH($B$1, resultados!$A$1:$ZZ$1, 0))</f>
        <v/>
      </c>
      <c r="B2851">
        <f>INDEX(resultados!$A$2:$ZZ$3036, 2845, MATCH($B$2, resultados!$A$1:$ZZ$1, 0))</f>
        <v/>
      </c>
      <c r="C2851">
        <f>INDEX(resultados!$A$2:$ZZ$3036, 2845, MATCH($B$3, resultados!$A$1:$ZZ$1, 0))</f>
        <v/>
      </c>
    </row>
    <row r="2852">
      <c r="A2852">
        <f>INDEX(resultados!$A$2:$ZZ$3036, 2846, MATCH($B$1, resultados!$A$1:$ZZ$1, 0))</f>
        <v/>
      </c>
      <c r="B2852">
        <f>INDEX(resultados!$A$2:$ZZ$3036, 2846, MATCH($B$2, resultados!$A$1:$ZZ$1, 0))</f>
        <v/>
      </c>
      <c r="C2852">
        <f>INDEX(resultados!$A$2:$ZZ$3036, 2846, MATCH($B$3, resultados!$A$1:$ZZ$1, 0))</f>
        <v/>
      </c>
    </row>
    <row r="2853">
      <c r="A2853">
        <f>INDEX(resultados!$A$2:$ZZ$3036, 2847, MATCH($B$1, resultados!$A$1:$ZZ$1, 0))</f>
        <v/>
      </c>
      <c r="B2853">
        <f>INDEX(resultados!$A$2:$ZZ$3036, 2847, MATCH($B$2, resultados!$A$1:$ZZ$1, 0))</f>
        <v/>
      </c>
      <c r="C2853">
        <f>INDEX(resultados!$A$2:$ZZ$3036, 2847, MATCH($B$3, resultados!$A$1:$ZZ$1, 0))</f>
        <v/>
      </c>
    </row>
    <row r="2854">
      <c r="A2854">
        <f>INDEX(resultados!$A$2:$ZZ$3036, 2848, MATCH($B$1, resultados!$A$1:$ZZ$1, 0))</f>
        <v/>
      </c>
      <c r="B2854">
        <f>INDEX(resultados!$A$2:$ZZ$3036, 2848, MATCH($B$2, resultados!$A$1:$ZZ$1, 0))</f>
        <v/>
      </c>
      <c r="C2854">
        <f>INDEX(resultados!$A$2:$ZZ$3036, 2848, MATCH($B$3, resultados!$A$1:$ZZ$1, 0))</f>
        <v/>
      </c>
    </row>
    <row r="2855">
      <c r="A2855">
        <f>INDEX(resultados!$A$2:$ZZ$3036, 2849, MATCH($B$1, resultados!$A$1:$ZZ$1, 0))</f>
        <v/>
      </c>
      <c r="B2855">
        <f>INDEX(resultados!$A$2:$ZZ$3036, 2849, MATCH($B$2, resultados!$A$1:$ZZ$1, 0))</f>
        <v/>
      </c>
      <c r="C2855">
        <f>INDEX(resultados!$A$2:$ZZ$3036, 2849, MATCH($B$3, resultados!$A$1:$ZZ$1, 0))</f>
        <v/>
      </c>
    </row>
    <row r="2856">
      <c r="A2856">
        <f>INDEX(resultados!$A$2:$ZZ$3036, 2850, MATCH($B$1, resultados!$A$1:$ZZ$1, 0))</f>
        <v/>
      </c>
      <c r="B2856">
        <f>INDEX(resultados!$A$2:$ZZ$3036, 2850, MATCH($B$2, resultados!$A$1:$ZZ$1, 0))</f>
        <v/>
      </c>
      <c r="C2856">
        <f>INDEX(resultados!$A$2:$ZZ$3036, 2850, MATCH($B$3, resultados!$A$1:$ZZ$1, 0))</f>
        <v/>
      </c>
    </row>
    <row r="2857">
      <c r="A2857">
        <f>INDEX(resultados!$A$2:$ZZ$3036, 2851, MATCH($B$1, resultados!$A$1:$ZZ$1, 0))</f>
        <v/>
      </c>
      <c r="B2857">
        <f>INDEX(resultados!$A$2:$ZZ$3036, 2851, MATCH($B$2, resultados!$A$1:$ZZ$1, 0))</f>
        <v/>
      </c>
      <c r="C2857">
        <f>INDEX(resultados!$A$2:$ZZ$3036, 2851, MATCH($B$3, resultados!$A$1:$ZZ$1, 0))</f>
        <v/>
      </c>
    </row>
    <row r="2858">
      <c r="A2858">
        <f>INDEX(resultados!$A$2:$ZZ$3036, 2852, MATCH($B$1, resultados!$A$1:$ZZ$1, 0))</f>
        <v/>
      </c>
      <c r="B2858">
        <f>INDEX(resultados!$A$2:$ZZ$3036, 2852, MATCH($B$2, resultados!$A$1:$ZZ$1, 0))</f>
        <v/>
      </c>
      <c r="C2858">
        <f>INDEX(resultados!$A$2:$ZZ$3036, 2852, MATCH($B$3, resultados!$A$1:$ZZ$1, 0))</f>
        <v/>
      </c>
    </row>
    <row r="2859">
      <c r="A2859">
        <f>INDEX(resultados!$A$2:$ZZ$3036, 2853, MATCH($B$1, resultados!$A$1:$ZZ$1, 0))</f>
        <v/>
      </c>
      <c r="B2859">
        <f>INDEX(resultados!$A$2:$ZZ$3036, 2853, MATCH($B$2, resultados!$A$1:$ZZ$1, 0))</f>
        <v/>
      </c>
      <c r="C2859">
        <f>INDEX(resultados!$A$2:$ZZ$3036, 2853, MATCH($B$3, resultados!$A$1:$ZZ$1, 0))</f>
        <v/>
      </c>
    </row>
    <row r="2860">
      <c r="A2860">
        <f>INDEX(resultados!$A$2:$ZZ$3036, 2854, MATCH($B$1, resultados!$A$1:$ZZ$1, 0))</f>
        <v/>
      </c>
      <c r="B2860">
        <f>INDEX(resultados!$A$2:$ZZ$3036, 2854, MATCH($B$2, resultados!$A$1:$ZZ$1, 0))</f>
        <v/>
      </c>
      <c r="C2860">
        <f>INDEX(resultados!$A$2:$ZZ$3036, 2854, MATCH($B$3, resultados!$A$1:$ZZ$1, 0))</f>
        <v/>
      </c>
    </row>
    <row r="2861">
      <c r="A2861">
        <f>INDEX(resultados!$A$2:$ZZ$3036, 2855, MATCH($B$1, resultados!$A$1:$ZZ$1, 0))</f>
        <v/>
      </c>
      <c r="B2861">
        <f>INDEX(resultados!$A$2:$ZZ$3036, 2855, MATCH($B$2, resultados!$A$1:$ZZ$1, 0))</f>
        <v/>
      </c>
      <c r="C2861">
        <f>INDEX(resultados!$A$2:$ZZ$3036, 2855, MATCH($B$3, resultados!$A$1:$ZZ$1, 0))</f>
        <v/>
      </c>
    </row>
    <row r="2862">
      <c r="A2862">
        <f>INDEX(resultados!$A$2:$ZZ$3036, 2856, MATCH($B$1, resultados!$A$1:$ZZ$1, 0))</f>
        <v/>
      </c>
      <c r="B2862">
        <f>INDEX(resultados!$A$2:$ZZ$3036, 2856, MATCH($B$2, resultados!$A$1:$ZZ$1, 0))</f>
        <v/>
      </c>
      <c r="C2862">
        <f>INDEX(resultados!$A$2:$ZZ$3036, 2856, MATCH($B$3, resultados!$A$1:$ZZ$1, 0))</f>
        <v/>
      </c>
    </row>
    <row r="2863">
      <c r="A2863">
        <f>INDEX(resultados!$A$2:$ZZ$3036, 2857, MATCH($B$1, resultados!$A$1:$ZZ$1, 0))</f>
        <v/>
      </c>
      <c r="B2863">
        <f>INDEX(resultados!$A$2:$ZZ$3036, 2857, MATCH($B$2, resultados!$A$1:$ZZ$1, 0))</f>
        <v/>
      </c>
      <c r="C2863">
        <f>INDEX(resultados!$A$2:$ZZ$3036, 2857, MATCH($B$3, resultados!$A$1:$ZZ$1, 0))</f>
        <v/>
      </c>
    </row>
    <row r="2864">
      <c r="A2864">
        <f>INDEX(resultados!$A$2:$ZZ$3036, 2858, MATCH($B$1, resultados!$A$1:$ZZ$1, 0))</f>
        <v/>
      </c>
      <c r="B2864">
        <f>INDEX(resultados!$A$2:$ZZ$3036, 2858, MATCH($B$2, resultados!$A$1:$ZZ$1, 0))</f>
        <v/>
      </c>
      <c r="C2864">
        <f>INDEX(resultados!$A$2:$ZZ$3036, 2858, MATCH($B$3, resultados!$A$1:$ZZ$1, 0))</f>
        <v/>
      </c>
    </row>
    <row r="2865">
      <c r="A2865">
        <f>INDEX(resultados!$A$2:$ZZ$3036, 2859, MATCH($B$1, resultados!$A$1:$ZZ$1, 0))</f>
        <v/>
      </c>
      <c r="B2865">
        <f>INDEX(resultados!$A$2:$ZZ$3036, 2859, MATCH($B$2, resultados!$A$1:$ZZ$1, 0))</f>
        <v/>
      </c>
      <c r="C2865">
        <f>INDEX(resultados!$A$2:$ZZ$3036, 2859, MATCH($B$3, resultados!$A$1:$ZZ$1, 0))</f>
        <v/>
      </c>
    </row>
    <row r="2866">
      <c r="A2866">
        <f>INDEX(resultados!$A$2:$ZZ$3036, 2860, MATCH($B$1, resultados!$A$1:$ZZ$1, 0))</f>
        <v/>
      </c>
      <c r="B2866">
        <f>INDEX(resultados!$A$2:$ZZ$3036, 2860, MATCH($B$2, resultados!$A$1:$ZZ$1, 0))</f>
        <v/>
      </c>
      <c r="C2866">
        <f>INDEX(resultados!$A$2:$ZZ$3036, 2860, MATCH($B$3, resultados!$A$1:$ZZ$1, 0))</f>
        <v/>
      </c>
    </row>
    <row r="2867">
      <c r="A2867">
        <f>INDEX(resultados!$A$2:$ZZ$3036, 2861, MATCH($B$1, resultados!$A$1:$ZZ$1, 0))</f>
        <v/>
      </c>
      <c r="B2867">
        <f>INDEX(resultados!$A$2:$ZZ$3036, 2861, MATCH($B$2, resultados!$A$1:$ZZ$1, 0))</f>
        <v/>
      </c>
      <c r="C2867">
        <f>INDEX(resultados!$A$2:$ZZ$3036, 2861, MATCH($B$3, resultados!$A$1:$ZZ$1, 0))</f>
        <v/>
      </c>
    </row>
    <row r="2868">
      <c r="A2868">
        <f>INDEX(resultados!$A$2:$ZZ$3036, 2862, MATCH($B$1, resultados!$A$1:$ZZ$1, 0))</f>
        <v/>
      </c>
      <c r="B2868">
        <f>INDEX(resultados!$A$2:$ZZ$3036, 2862, MATCH($B$2, resultados!$A$1:$ZZ$1, 0))</f>
        <v/>
      </c>
      <c r="C2868">
        <f>INDEX(resultados!$A$2:$ZZ$3036, 2862, MATCH($B$3, resultados!$A$1:$ZZ$1, 0))</f>
        <v/>
      </c>
    </row>
    <row r="2869">
      <c r="A2869">
        <f>INDEX(resultados!$A$2:$ZZ$3036, 2863, MATCH($B$1, resultados!$A$1:$ZZ$1, 0))</f>
        <v/>
      </c>
      <c r="B2869">
        <f>INDEX(resultados!$A$2:$ZZ$3036, 2863, MATCH($B$2, resultados!$A$1:$ZZ$1, 0))</f>
        <v/>
      </c>
      <c r="C2869">
        <f>INDEX(resultados!$A$2:$ZZ$3036, 2863, MATCH($B$3, resultados!$A$1:$ZZ$1, 0))</f>
        <v/>
      </c>
    </row>
    <row r="2870">
      <c r="A2870">
        <f>INDEX(resultados!$A$2:$ZZ$3036, 2864, MATCH($B$1, resultados!$A$1:$ZZ$1, 0))</f>
        <v/>
      </c>
      <c r="B2870">
        <f>INDEX(resultados!$A$2:$ZZ$3036, 2864, MATCH($B$2, resultados!$A$1:$ZZ$1, 0))</f>
        <v/>
      </c>
      <c r="C2870">
        <f>INDEX(resultados!$A$2:$ZZ$3036, 2864, MATCH($B$3, resultados!$A$1:$ZZ$1, 0))</f>
        <v/>
      </c>
    </row>
    <row r="2871">
      <c r="A2871">
        <f>INDEX(resultados!$A$2:$ZZ$3036, 2865, MATCH($B$1, resultados!$A$1:$ZZ$1, 0))</f>
        <v/>
      </c>
      <c r="B2871">
        <f>INDEX(resultados!$A$2:$ZZ$3036, 2865, MATCH($B$2, resultados!$A$1:$ZZ$1, 0))</f>
        <v/>
      </c>
      <c r="C2871">
        <f>INDEX(resultados!$A$2:$ZZ$3036, 2865, MATCH($B$3, resultados!$A$1:$ZZ$1, 0))</f>
        <v/>
      </c>
    </row>
    <row r="2872">
      <c r="A2872">
        <f>INDEX(resultados!$A$2:$ZZ$3036, 2866, MATCH($B$1, resultados!$A$1:$ZZ$1, 0))</f>
        <v/>
      </c>
      <c r="B2872">
        <f>INDEX(resultados!$A$2:$ZZ$3036, 2866, MATCH($B$2, resultados!$A$1:$ZZ$1, 0))</f>
        <v/>
      </c>
      <c r="C2872">
        <f>INDEX(resultados!$A$2:$ZZ$3036, 2866, MATCH($B$3, resultados!$A$1:$ZZ$1, 0))</f>
        <v/>
      </c>
    </row>
    <row r="2873">
      <c r="A2873">
        <f>INDEX(resultados!$A$2:$ZZ$3036, 2867, MATCH($B$1, resultados!$A$1:$ZZ$1, 0))</f>
        <v/>
      </c>
      <c r="B2873">
        <f>INDEX(resultados!$A$2:$ZZ$3036, 2867, MATCH($B$2, resultados!$A$1:$ZZ$1, 0))</f>
        <v/>
      </c>
      <c r="C2873">
        <f>INDEX(resultados!$A$2:$ZZ$3036, 2867, MATCH($B$3, resultados!$A$1:$ZZ$1, 0))</f>
        <v/>
      </c>
    </row>
    <row r="2874">
      <c r="A2874">
        <f>INDEX(resultados!$A$2:$ZZ$3036, 2868, MATCH($B$1, resultados!$A$1:$ZZ$1, 0))</f>
        <v/>
      </c>
      <c r="B2874">
        <f>INDEX(resultados!$A$2:$ZZ$3036, 2868, MATCH($B$2, resultados!$A$1:$ZZ$1, 0))</f>
        <v/>
      </c>
      <c r="C2874">
        <f>INDEX(resultados!$A$2:$ZZ$3036, 2868, MATCH($B$3, resultados!$A$1:$ZZ$1, 0))</f>
        <v/>
      </c>
    </row>
    <row r="2875">
      <c r="A2875">
        <f>INDEX(resultados!$A$2:$ZZ$3036, 2869, MATCH($B$1, resultados!$A$1:$ZZ$1, 0))</f>
        <v/>
      </c>
      <c r="B2875">
        <f>INDEX(resultados!$A$2:$ZZ$3036, 2869, MATCH($B$2, resultados!$A$1:$ZZ$1, 0))</f>
        <v/>
      </c>
      <c r="C2875">
        <f>INDEX(resultados!$A$2:$ZZ$3036, 2869, MATCH($B$3, resultados!$A$1:$ZZ$1, 0))</f>
        <v/>
      </c>
    </row>
    <row r="2876">
      <c r="A2876">
        <f>INDEX(resultados!$A$2:$ZZ$3036, 2870, MATCH($B$1, resultados!$A$1:$ZZ$1, 0))</f>
        <v/>
      </c>
      <c r="B2876">
        <f>INDEX(resultados!$A$2:$ZZ$3036, 2870, MATCH($B$2, resultados!$A$1:$ZZ$1, 0))</f>
        <v/>
      </c>
      <c r="C2876">
        <f>INDEX(resultados!$A$2:$ZZ$3036, 2870, MATCH($B$3, resultados!$A$1:$ZZ$1, 0))</f>
        <v/>
      </c>
    </row>
    <row r="2877">
      <c r="A2877">
        <f>INDEX(resultados!$A$2:$ZZ$3036, 2871, MATCH($B$1, resultados!$A$1:$ZZ$1, 0))</f>
        <v/>
      </c>
      <c r="B2877">
        <f>INDEX(resultados!$A$2:$ZZ$3036, 2871, MATCH($B$2, resultados!$A$1:$ZZ$1, 0))</f>
        <v/>
      </c>
      <c r="C2877">
        <f>INDEX(resultados!$A$2:$ZZ$3036, 2871, MATCH($B$3, resultados!$A$1:$ZZ$1, 0))</f>
        <v/>
      </c>
    </row>
    <row r="2878">
      <c r="A2878">
        <f>INDEX(resultados!$A$2:$ZZ$3036, 2872, MATCH($B$1, resultados!$A$1:$ZZ$1, 0))</f>
        <v/>
      </c>
      <c r="B2878">
        <f>INDEX(resultados!$A$2:$ZZ$3036, 2872, MATCH($B$2, resultados!$A$1:$ZZ$1, 0))</f>
        <v/>
      </c>
      <c r="C2878">
        <f>INDEX(resultados!$A$2:$ZZ$3036, 2872, MATCH($B$3, resultados!$A$1:$ZZ$1, 0))</f>
        <v/>
      </c>
    </row>
    <row r="2879">
      <c r="A2879">
        <f>INDEX(resultados!$A$2:$ZZ$3036, 2873, MATCH($B$1, resultados!$A$1:$ZZ$1, 0))</f>
        <v/>
      </c>
      <c r="B2879">
        <f>INDEX(resultados!$A$2:$ZZ$3036, 2873, MATCH($B$2, resultados!$A$1:$ZZ$1, 0))</f>
        <v/>
      </c>
      <c r="C2879">
        <f>INDEX(resultados!$A$2:$ZZ$3036, 2873, MATCH($B$3, resultados!$A$1:$ZZ$1, 0))</f>
        <v/>
      </c>
    </row>
    <row r="2880">
      <c r="A2880">
        <f>INDEX(resultados!$A$2:$ZZ$3036, 2874, MATCH($B$1, resultados!$A$1:$ZZ$1, 0))</f>
        <v/>
      </c>
      <c r="B2880">
        <f>INDEX(resultados!$A$2:$ZZ$3036, 2874, MATCH($B$2, resultados!$A$1:$ZZ$1, 0))</f>
        <v/>
      </c>
      <c r="C2880">
        <f>INDEX(resultados!$A$2:$ZZ$3036, 2874, MATCH($B$3, resultados!$A$1:$ZZ$1, 0))</f>
        <v/>
      </c>
    </row>
    <row r="2881">
      <c r="A2881">
        <f>INDEX(resultados!$A$2:$ZZ$3036, 2875, MATCH($B$1, resultados!$A$1:$ZZ$1, 0))</f>
        <v/>
      </c>
      <c r="B2881">
        <f>INDEX(resultados!$A$2:$ZZ$3036, 2875, MATCH($B$2, resultados!$A$1:$ZZ$1, 0))</f>
        <v/>
      </c>
      <c r="C2881">
        <f>INDEX(resultados!$A$2:$ZZ$3036, 2875, MATCH($B$3, resultados!$A$1:$ZZ$1, 0))</f>
        <v/>
      </c>
    </row>
    <row r="2882">
      <c r="A2882">
        <f>INDEX(resultados!$A$2:$ZZ$3036, 2876, MATCH($B$1, resultados!$A$1:$ZZ$1, 0))</f>
        <v/>
      </c>
      <c r="B2882">
        <f>INDEX(resultados!$A$2:$ZZ$3036, 2876, MATCH($B$2, resultados!$A$1:$ZZ$1, 0))</f>
        <v/>
      </c>
      <c r="C2882">
        <f>INDEX(resultados!$A$2:$ZZ$3036, 2876, MATCH($B$3, resultados!$A$1:$ZZ$1, 0))</f>
        <v/>
      </c>
    </row>
    <row r="2883">
      <c r="A2883">
        <f>INDEX(resultados!$A$2:$ZZ$3036, 2877, MATCH($B$1, resultados!$A$1:$ZZ$1, 0))</f>
        <v/>
      </c>
      <c r="B2883">
        <f>INDEX(resultados!$A$2:$ZZ$3036, 2877, MATCH($B$2, resultados!$A$1:$ZZ$1, 0))</f>
        <v/>
      </c>
      <c r="C2883">
        <f>INDEX(resultados!$A$2:$ZZ$3036, 2877, MATCH($B$3, resultados!$A$1:$ZZ$1, 0))</f>
        <v/>
      </c>
    </row>
    <row r="2884">
      <c r="A2884">
        <f>INDEX(resultados!$A$2:$ZZ$3036, 2878, MATCH($B$1, resultados!$A$1:$ZZ$1, 0))</f>
        <v/>
      </c>
      <c r="B2884">
        <f>INDEX(resultados!$A$2:$ZZ$3036, 2878, MATCH($B$2, resultados!$A$1:$ZZ$1, 0))</f>
        <v/>
      </c>
      <c r="C2884">
        <f>INDEX(resultados!$A$2:$ZZ$3036, 2878, MATCH($B$3, resultados!$A$1:$ZZ$1, 0))</f>
        <v/>
      </c>
    </row>
    <row r="2885">
      <c r="A2885">
        <f>INDEX(resultados!$A$2:$ZZ$3036, 2879, MATCH($B$1, resultados!$A$1:$ZZ$1, 0))</f>
        <v/>
      </c>
      <c r="B2885">
        <f>INDEX(resultados!$A$2:$ZZ$3036, 2879, MATCH($B$2, resultados!$A$1:$ZZ$1, 0))</f>
        <v/>
      </c>
      <c r="C2885">
        <f>INDEX(resultados!$A$2:$ZZ$3036, 2879, MATCH($B$3, resultados!$A$1:$ZZ$1, 0))</f>
        <v/>
      </c>
    </row>
    <row r="2886">
      <c r="A2886">
        <f>INDEX(resultados!$A$2:$ZZ$3036, 2880, MATCH($B$1, resultados!$A$1:$ZZ$1, 0))</f>
        <v/>
      </c>
      <c r="B2886">
        <f>INDEX(resultados!$A$2:$ZZ$3036, 2880, MATCH($B$2, resultados!$A$1:$ZZ$1, 0))</f>
        <v/>
      </c>
      <c r="C2886">
        <f>INDEX(resultados!$A$2:$ZZ$3036, 2880, MATCH($B$3, resultados!$A$1:$ZZ$1, 0))</f>
        <v/>
      </c>
    </row>
    <row r="2887">
      <c r="A2887">
        <f>INDEX(resultados!$A$2:$ZZ$3036, 2881, MATCH($B$1, resultados!$A$1:$ZZ$1, 0))</f>
        <v/>
      </c>
      <c r="B2887">
        <f>INDEX(resultados!$A$2:$ZZ$3036, 2881, MATCH($B$2, resultados!$A$1:$ZZ$1, 0))</f>
        <v/>
      </c>
      <c r="C2887">
        <f>INDEX(resultados!$A$2:$ZZ$3036, 2881, MATCH($B$3, resultados!$A$1:$ZZ$1, 0))</f>
        <v/>
      </c>
    </row>
    <row r="2888">
      <c r="A2888">
        <f>INDEX(resultados!$A$2:$ZZ$3036, 2882, MATCH($B$1, resultados!$A$1:$ZZ$1, 0))</f>
        <v/>
      </c>
      <c r="B2888">
        <f>INDEX(resultados!$A$2:$ZZ$3036, 2882, MATCH($B$2, resultados!$A$1:$ZZ$1, 0))</f>
        <v/>
      </c>
      <c r="C2888">
        <f>INDEX(resultados!$A$2:$ZZ$3036, 2882, MATCH($B$3, resultados!$A$1:$ZZ$1, 0))</f>
        <v/>
      </c>
    </row>
    <row r="2889">
      <c r="A2889">
        <f>INDEX(resultados!$A$2:$ZZ$3036, 2883, MATCH($B$1, resultados!$A$1:$ZZ$1, 0))</f>
        <v/>
      </c>
      <c r="B2889">
        <f>INDEX(resultados!$A$2:$ZZ$3036, 2883, MATCH($B$2, resultados!$A$1:$ZZ$1, 0))</f>
        <v/>
      </c>
      <c r="C2889">
        <f>INDEX(resultados!$A$2:$ZZ$3036, 2883, MATCH($B$3, resultados!$A$1:$ZZ$1, 0))</f>
        <v/>
      </c>
    </row>
    <row r="2890">
      <c r="A2890">
        <f>INDEX(resultados!$A$2:$ZZ$3036, 2884, MATCH($B$1, resultados!$A$1:$ZZ$1, 0))</f>
        <v/>
      </c>
      <c r="B2890">
        <f>INDEX(resultados!$A$2:$ZZ$3036, 2884, MATCH($B$2, resultados!$A$1:$ZZ$1, 0))</f>
        <v/>
      </c>
      <c r="C2890">
        <f>INDEX(resultados!$A$2:$ZZ$3036, 2884, MATCH($B$3, resultados!$A$1:$ZZ$1, 0))</f>
        <v/>
      </c>
    </row>
    <row r="2891">
      <c r="A2891">
        <f>INDEX(resultados!$A$2:$ZZ$3036, 2885, MATCH($B$1, resultados!$A$1:$ZZ$1, 0))</f>
        <v/>
      </c>
      <c r="B2891">
        <f>INDEX(resultados!$A$2:$ZZ$3036, 2885, MATCH($B$2, resultados!$A$1:$ZZ$1, 0))</f>
        <v/>
      </c>
      <c r="C2891">
        <f>INDEX(resultados!$A$2:$ZZ$3036, 2885, MATCH($B$3, resultados!$A$1:$ZZ$1, 0))</f>
        <v/>
      </c>
    </row>
    <row r="2892">
      <c r="A2892">
        <f>INDEX(resultados!$A$2:$ZZ$3036, 2886, MATCH($B$1, resultados!$A$1:$ZZ$1, 0))</f>
        <v/>
      </c>
      <c r="B2892">
        <f>INDEX(resultados!$A$2:$ZZ$3036, 2886, MATCH($B$2, resultados!$A$1:$ZZ$1, 0))</f>
        <v/>
      </c>
      <c r="C2892">
        <f>INDEX(resultados!$A$2:$ZZ$3036, 2886, MATCH($B$3, resultados!$A$1:$ZZ$1, 0))</f>
        <v/>
      </c>
    </row>
    <row r="2893">
      <c r="A2893">
        <f>INDEX(resultados!$A$2:$ZZ$3036, 2887, MATCH($B$1, resultados!$A$1:$ZZ$1, 0))</f>
        <v/>
      </c>
      <c r="B2893">
        <f>INDEX(resultados!$A$2:$ZZ$3036, 2887, MATCH($B$2, resultados!$A$1:$ZZ$1, 0))</f>
        <v/>
      </c>
      <c r="C2893">
        <f>INDEX(resultados!$A$2:$ZZ$3036, 2887, MATCH($B$3, resultados!$A$1:$ZZ$1, 0))</f>
        <v/>
      </c>
    </row>
    <row r="2894">
      <c r="A2894">
        <f>INDEX(resultados!$A$2:$ZZ$3036, 2888, MATCH($B$1, resultados!$A$1:$ZZ$1, 0))</f>
        <v/>
      </c>
      <c r="B2894">
        <f>INDEX(resultados!$A$2:$ZZ$3036, 2888, MATCH($B$2, resultados!$A$1:$ZZ$1, 0))</f>
        <v/>
      </c>
      <c r="C2894">
        <f>INDEX(resultados!$A$2:$ZZ$3036, 2888, MATCH($B$3, resultados!$A$1:$ZZ$1, 0))</f>
        <v/>
      </c>
    </row>
    <row r="2895">
      <c r="A2895">
        <f>INDEX(resultados!$A$2:$ZZ$3036, 2889, MATCH($B$1, resultados!$A$1:$ZZ$1, 0))</f>
        <v/>
      </c>
      <c r="B2895">
        <f>INDEX(resultados!$A$2:$ZZ$3036, 2889, MATCH($B$2, resultados!$A$1:$ZZ$1, 0))</f>
        <v/>
      </c>
      <c r="C2895">
        <f>INDEX(resultados!$A$2:$ZZ$3036, 2889, MATCH($B$3, resultados!$A$1:$ZZ$1, 0))</f>
        <v/>
      </c>
    </row>
    <row r="2896">
      <c r="A2896">
        <f>INDEX(resultados!$A$2:$ZZ$3036, 2890, MATCH($B$1, resultados!$A$1:$ZZ$1, 0))</f>
        <v/>
      </c>
      <c r="B2896">
        <f>INDEX(resultados!$A$2:$ZZ$3036, 2890, MATCH($B$2, resultados!$A$1:$ZZ$1, 0))</f>
        <v/>
      </c>
      <c r="C2896">
        <f>INDEX(resultados!$A$2:$ZZ$3036, 2890, MATCH($B$3, resultados!$A$1:$ZZ$1, 0))</f>
        <v/>
      </c>
    </row>
    <row r="2897">
      <c r="A2897">
        <f>INDEX(resultados!$A$2:$ZZ$3036, 2891, MATCH($B$1, resultados!$A$1:$ZZ$1, 0))</f>
        <v/>
      </c>
      <c r="B2897">
        <f>INDEX(resultados!$A$2:$ZZ$3036, 2891, MATCH($B$2, resultados!$A$1:$ZZ$1, 0))</f>
        <v/>
      </c>
      <c r="C2897">
        <f>INDEX(resultados!$A$2:$ZZ$3036, 2891, MATCH($B$3, resultados!$A$1:$ZZ$1, 0))</f>
        <v/>
      </c>
    </row>
    <row r="2898">
      <c r="A2898">
        <f>INDEX(resultados!$A$2:$ZZ$3036, 2892, MATCH($B$1, resultados!$A$1:$ZZ$1, 0))</f>
        <v/>
      </c>
      <c r="B2898">
        <f>INDEX(resultados!$A$2:$ZZ$3036, 2892, MATCH($B$2, resultados!$A$1:$ZZ$1, 0))</f>
        <v/>
      </c>
      <c r="C2898">
        <f>INDEX(resultados!$A$2:$ZZ$3036, 2892, MATCH($B$3, resultados!$A$1:$ZZ$1, 0))</f>
        <v/>
      </c>
    </row>
    <row r="2899">
      <c r="A2899">
        <f>INDEX(resultados!$A$2:$ZZ$3036, 2893, MATCH($B$1, resultados!$A$1:$ZZ$1, 0))</f>
        <v/>
      </c>
      <c r="B2899">
        <f>INDEX(resultados!$A$2:$ZZ$3036, 2893, MATCH($B$2, resultados!$A$1:$ZZ$1, 0))</f>
        <v/>
      </c>
      <c r="C2899">
        <f>INDEX(resultados!$A$2:$ZZ$3036, 2893, MATCH($B$3, resultados!$A$1:$ZZ$1, 0))</f>
        <v/>
      </c>
    </row>
    <row r="2900">
      <c r="A2900">
        <f>INDEX(resultados!$A$2:$ZZ$3036, 2894, MATCH($B$1, resultados!$A$1:$ZZ$1, 0))</f>
        <v/>
      </c>
      <c r="B2900">
        <f>INDEX(resultados!$A$2:$ZZ$3036, 2894, MATCH($B$2, resultados!$A$1:$ZZ$1, 0))</f>
        <v/>
      </c>
      <c r="C2900">
        <f>INDEX(resultados!$A$2:$ZZ$3036, 2894, MATCH($B$3, resultados!$A$1:$ZZ$1, 0))</f>
        <v/>
      </c>
    </row>
    <row r="2901">
      <c r="A2901">
        <f>INDEX(resultados!$A$2:$ZZ$3036, 2895, MATCH($B$1, resultados!$A$1:$ZZ$1, 0))</f>
        <v/>
      </c>
      <c r="B2901">
        <f>INDEX(resultados!$A$2:$ZZ$3036, 2895, MATCH($B$2, resultados!$A$1:$ZZ$1, 0))</f>
        <v/>
      </c>
      <c r="C2901">
        <f>INDEX(resultados!$A$2:$ZZ$3036, 2895, MATCH($B$3, resultados!$A$1:$ZZ$1, 0))</f>
        <v/>
      </c>
    </row>
    <row r="2902">
      <c r="A2902">
        <f>INDEX(resultados!$A$2:$ZZ$3036, 2896, MATCH($B$1, resultados!$A$1:$ZZ$1, 0))</f>
        <v/>
      </c>
      <c r="B2902">
        <f>INDEX(resultados!$A$2:$ZZ$3036, 2896, MATCH($B$2, resultados!$A$1:$ZZ$1, 0))</f>
        <v/>
      </c>
      <c r="C2902">
        <f>INDEX(resultados!$A$2:$ZZ$3036, 2896, MATCH($B$3, resultados!$A$1:$ZZ$1, 0))</f>
        <v/>
      </c>
    </row>
    <row r="2903">
      <c r="A2903">
        <f>INDEX(resultados!$A$2:$ZZ$3036, 2897, MATCH($B$1, resultados!$A$1:$ZZ$1, 0))</f>
        <v/>
      </c>
      <c r="B2903">
        <f>INDEX(resultados!$A$2:$ZZ$3036, 2897, MATCH($B$2, resultados!$A$1:$ZZ$1, 0))</f>
        <v/>
      </c>
      <c r="C2903">
        <f>INDEX(resultados!$A$2:$ZZ$3036, 2897, MATCH($B$3, resultados!$A$1:$ZZ$1, 0))</f>
        <v/>
      </c>
    </row>
    <row r="2904">
      <c r="A2904">
        <f>INDEX(resultados!$A$2:$ZZ$3036, 2898, MATCH($B$1, resultados!$A$1:$ZZ$1, 0))</f>
        <v/>
      </c>
      <c r="B2904">
        <f>INDEX(resultados!$A$2:$ZZ$3036, 2898, MATCH($B$2, resultados!$A$1:$ZZ$1, 0))</f>
        <v/>
      </c>
      <c r="C2904">
        <f>INDEX(resultados!$A$2:$ZZ$3036, 2898, MATCH($B$3, resultados!$A$1:$ZZ$1, 0))</f>
        <v/>
      </c>
    </row>
    <row r="2905">
      <c r="A2905">
        <f>INDEX(resultados!$A$2:$ZZ$3036, 2899, MATCH($B$1, resultados!$A$1:$ZZ$1, 0))</f>
        <v/>
      </c>
      <c r="B2905">
        <f>INDEX(resultados!$A$2:$ZZ$3036, 2899, MATCH($B$2, resultados!$A$1:$ZZ$1, 0))</f>
        <v/>
      </c>
      <c r="C2905">
        <f>INDEX(resultados!$A$2:$ZZ$3036, 2899, MATCH($B$3, resultados!$A$1:$ZZ$1, 0))</f>
        <v/>
      </c>
    </row>
    <row r="2906">
      <c r="A2906">
        <f>INDEX(resultados!$A$2:$ZZ$3036, 2900, MATCH($B$1, resultados!$A$1:$ZZ$1, 0))</f>
        <v/>
      </c>
      <c r="B2906">
        <f>INDEX(resultados!$A$2:$ZZ$3036, 2900, MATCH($B$2, resultados!$A$1:$ZZ$1, 0))</f>
        <v/>
      </c>
      <c r="C2906">
        <f>INDEX(resultados!$A$2:$ZZ$3036, 2900, MATCH($B$3, resultados!$A$1:$ZZ$1, 0))</f>
        <v/>
      </c>
    </row>
    <row r="2907">
      <c r="A2907">
        <f>INDEX(resultados!$A$2:$ZZ$3036, 2901, MATCH($B$1, resultados!$A$1:$ZZ$1, 0))</f>
        <v/>
      </c>
      <c r="B2907">
        <f>INDEX(resultados!$A$2:$ZZ$3036, 2901, MATCH($B$2, resultados!$A$1:$ZZ$1, 0))</f>
        <v/>
      </c>
      <c r="C2907">
        <f>INDEX(resultados!$A$2:$ZZ$3036, 2901, MATCH($B$3, resultados!$A$1:$ZZ$1, 0))</f>
        <v/>
      </c>
    </row>
    <row r="2908">
      <c r="A2908">
        <f>INDEX(resultados!$A$2:$ZZ$3036, 2902, MATCH($B$1, resultados!$A$1:$ZZ$1, 0))</f>
        <v/>
      </c>
      <c r="B2908">
        <f>INDEX(resultados!$A$2:$ZZ$3036, 2902, MATCH($B$2, resultados!$A$1:$ZZ$1, 0))</f>
        <v/>
      </c>
      <c r="C2908">
        <f>INDEX(resultados!$A$2:$ZZ$3036, 2902, MATCH($B$3, resultados!$A$1:$ZZ$1, 0))</f>
        <v/>
      </c>
    </row>
    <row r="2909">
      <c r="A2909">
        <f>INDEX(resultados!$A$2:$ZZ$3036, 2903, MATCH($B$1, resultados!$A$1:$ZZ$1, 0))</f>
        <v/>
      </c>
      <c r="B2909">
        <f>INDEX(resultados!$A$2:$ZZ$3036, 2903, MATCH($B$2, resultados!$A$1:$ZZ$1, 0))</f>
        <v/>
      </c>
      <c r="C2909">
        <f>INDEX(resultados!$A$2:$ZZ$3036, 2903, MATCH($B$3, resultados!$A$1:$ZZ$1, 0))</f>
        <v/>
      </c>
    </row>
    <row r="2910">
      <c r="A2910">
        <f>INDEX(resultados!$A$2:$ZZ$3036, 2904, MATCH($B$1, resultados!$A$1:$ZZ$1, 0))</f>
        <v/>
      </c>
      <c r="B2910">
        <f>INDEX(resultados!$A$2:$ZZ$3036, 2904, MATCH($B$2, resultados!$A$1:$ZZ$1, 0))</f>
        <v/>
      </c>
      <c r="C2910">
        <f>INDEX(resultados!$A$2:$ZZ$3036, 2904, MATCH($B$3, resultados!$A$1:$ZZ$1, 0))</f>
        <v/>
      </c>
    </row>
    <row r="2911">
      <c r="A2911">
        <f>INDEX(resultados!$A$2:$ZZ$3036, 2905, MATCH($B$1, resultados!$A$1:$ZZ$1, 0))</f>
        <v/>
      </c>
      <c r="B2911">
        <f>INDEX(resultados!$A$2:$ZZ$3036, 2905, MATCH($B$2, resultados!$A$1:$ZZ$1, 0))</f>
        <v/>
      </c>
      <c r="C2911">
        <f>INDEX(resultados!$A$2:$ZZ$3036, 2905, MATCH($B$3, resultados!$A$1:$ZZ$1, 0))</f>
        <v/>
      </c>
    </row>
    <row r="2912">
      <c r="A2912">
        <f>INDEX(resultados!$A$2:$ZZ$3036, 2906, MATCH($B$1, resultados!$A$1:$ZZ$1, 0))</f>
        <v/>
      </c>
      <c r="B2912">
        <f>INDEX(resultados!$A$2:$ZZ$3036, 2906, MATCH($B$2, resultados!$A$1:$ZZ$1, 0))</f>
        <v/>
      </c>
      <c r="C2912">
        <f>INDEX(resultados!$A$2:$ZZ$3036, 2906, MATCH($B$3, resultados!$A$1:$ZZ$1, 0))</f>
        <v/>
      </c>
    </row>
    <row r="2913">
      <c r="A2913">
        <f>INDEX(resultados!$A$2:$ZZ$3036, 2907, MATCH($B$1, resultados!$A$1:$ZZ$1, 0))</f>
        <v/>
      </c>
      <c r="B2913">
        <f>INDEX(resultados!$A$2:$ZZ$3036, 2907, MATCH($B$2, resultados!$A$1:$ZZ$1, 0))</f>
        <v/>
      </c>
      <c r="C2913">
        <f>INDEX(resultados!$A$2:$ZZ$3036, 2907, MATCH($B$3, resultados!$A$1:$ZZ$1, 0))</f>
        <v/>
      </c>
    </row>
    <row r="2914">
      <c r="A2914">
        <f>INDEX(resultados!$A$2:$ZZ$3036, 2908, MATCH($B$1, resultados!$A$1:$ZZ$1, 0))</f>
        <v/>
      </c>
      <c r="B2914">
        <f>INDEX(resultados!$A$2:$ZZ$3036, 2908, MATCH($B$2, resultados!$A$1:$ZZ$1, 0))</f>
        <v/>
      </c>
      <c r="C2914">
        <f>INDEX(resultados!$A$2:$ZZ$3036, 2908, MATCH($B$3, resultados!$A$1:$ZZ$1, 0))</f>
        <v/>
      </c>
    </row>
    <row r="2915">
      <c r="A2915">
        <f>INDEX(resultados!$A$2:$ZZ$3036, 2909, MATCH($B$1, resultados!$A$1:$ZZ$1, 0))</f>
        <v/>
      </c>
      <c r="B2915">
        <f>INDEX(resultados!$A$2:$ZZ$3036, 2909, MATCH($B$2, resultados!$A$1:$ZZ$1, 0))</f>
        <v/>
      </c>
      <c r="C2915">
        <f>INDEX(resultados!$A$2:$ZZ$3036, 2909, MATCH($B$3, resultados!$A$1:$ZZ$1, 0))</f>
        <v/>
      </c>
    </row>
    <row r="2916">
      <c r="A2916">
        <f>INDEX(resultados!$A$2:$ZZ$3036, 2910, MATCH($B$1, resultados!$A$1:$ZZ$1, 0))</f>
        <v/>
      </c>
      <c r="B2916">
        <f>INDEX(resultados!$A$2:$ZZ$3036, 2910, MATCH($B$2, resultados!$A$1:$ZZ$1, 0))</f>
        <v/>
      </c>
      <c r="C2916">
        <f>INDEX(resultados!$A$2:$ZZ$3036, 2910, MATCH($B$3, resultados!$A$1:$ZZ$1, 0))</f>
        <v/>
      </c>
    </row>
    <row r="2917">
      <c r="A2917">
        <f>INDEX(resultados!$A$2:$ZZ$3036, 2911, MATCH($B$1, resultados!$A$1:$ZZ$1, 0))</f>
        <v/>
      </c>
      <c r="B2917">
        <f>INDEX(resultados!$A$2:$ZZ$3036, 2911, MATCH($B$2, resultados!$A$1:$ZZ$1, 0))</f>
        <v/>
      </c>
      <c r="C2917">
        <f>INDEX(resultados!$A$2:$ZZ$3036, 2911, MATCH($B$3, resultados!$A$1:$ZZ$1, 0))</f>
        <v/>
      </c>
    </row>
    <row r="2918">
      <c r="A2918">
        <f>INDEX(resultados!$A$2:$ZZ$3036, 2912, MATCH($B$1, resultados!$A$1:$ZZ$1, 0))</f>
        <v/>
      </c>
      <c r="B2918">
        <f>INDEX(resultados!$A$2:$ZZ$3036, 2912, MATCH($B$2, resultados!$A$1:$ZZ$1, 0))</f>
        <v/>
      </c>
      <c r="C2918">
        <f>INDEX(resultados!$A$2:$ZZ$3036, 2912, MATCH($B$3, resultados!$A$1:$ZZ$1, 0))</f>
        <v/>
      </c>
    </row>
    <row r="2919">
      <c r="A2919">
        <f>INDEX(resultados!$A$2:$ZZ$3036, 2913, MATCH($B$1, resultados!$A$1:$ZZ$1, 0))</f>
        <v/>
      </c>
      <c r="B2919">
        <f>INDEX(resultados!$A$2:$ZZ$3036, 2913, MATCH($B$2, resultados!$A$1:$ZZ$1, 0))</f>
        <v/>
      </c>
      <c r="C2919">
        <f>INDEX(resultados!$A$2:$ZZ$3036, 2913, MATCH($B$3, resultados!$A$1:$ZZ$1, 0))</f>
        <v/>
      </c>
    </row>
    <row r="2920">
      <c r="A2920">
        <f>INDEX(resultados!$A$2:$ZZ$3036, 2914, MATCH($B$1, resultados!$A$1:$ZZ$1, 0))</f>
        <v/>
      </c>
      <c r="B2920">
        <f>INDEX(resultados!$A$2:$ZZ$3036, 2914, MATCH($B$2, resultados!$A$1:$ZZ$1, 0))</f>
        <v/>
      </c>
      <c r="C2920">
        <f>INDEX(resultados!$A$2:$ZZ$3036, 2914, MATCH($B$3, resultados!$A$1:$ZZ$1, 0))</f>
        <v/>
      </c>
    </row>
    <row r="2921">
      <c r="A2921">
        <f>INDEX(resultados!$A$2:$ZZ$3036, 2915, MATCH($B$1, resultados!$A$1:$ZZ$1, 0))</f>
        <v/>
      </c>
      <c r="B2921">
        <f>INDEX(resultados!$A$2:$ZZ$3036, 2915, MATCH($B$2, resultados!$A$1:$ZZ$1, 0))</f>
        <v/>
      </c>
      <c r="C2921">
        <f>INDEX(resultados!$A$2:$ZZ$3036, 2915, MATCH($B$3, resultados!$A$1:$ZZ$1, 0))</f>
        <v/>
      </c>
    </row>
    <row r="2922">
      <c r="A2922">
        <f>INDEX(resultados!$A$2:$ZZ$3036, 2916, MATCH($B$1, resultados!$A$1:$ZZ$1, 0))</f>
        <v/>
      </c>
      <c r="B2922">
        <f>INDEX(resultados!$A$2:$ZZ$3036, 2916, MATCH($B$2, resultados!$A$1:$ZZ$1, 0))</f>
        <v/>
      </c>
      <c r="C2922">
        <f>INDEX(resultados!$A$2:$ZZ$3036, 2916, MATCH($B$3, resultados!$A$1:$ZZ$1, 0))</f>
        <v/>
      </c>
    </row>
    <row r="2923">
      <c r="A2923">
        <f>INDEX(resultados!$A$2:$ZZ$3036, 2917, MATCH($B$1, resultados!$A$1:$ZZ$1, 0))</f>
        <v/>
      </c>
      <c r="B2923">
        <f>INDEX(resultados!$A$2:$ZZ$3036, 2917, MATCH($B$2, resultados!$A$1:$ZZ$1, 0))</f>
        <v/>
      </c>
      <c r="C2923">
        <f>INDEX(resultados!$A$2:$ZZ$3036, 2917, MATCH($B$3, resultados!$A$1:$ZZ$1, 0))</f>
        <v/>
      </c>
    </row>
    <row r="2924">
      <c r="A2924">
        <f>INDEX(resultados!$A$2:$ZZ$3036, 2918, MATCH($B$1, resultados!$A$1:$ZZ$1, 0))</f>
        <v/>
      </c>
      <c r="B2924">
        <f>INDEX(resultados!$A$2:$ZZ$3036, 2918, MATCH($B$2, resultados!$A$1:$ZZ$1, 0))</f>
        <v/>
      </c>
      <c r="C2924">
        <f>INDEX(resultados!$A$2:$ZZ$3036, 2918, MATCH($B$3, resultados!$A$1:$ZZ$1, 0))</f>
        <v/>
      </c>
    </row>
    <row r="2925">
      <c r="A2925">
        <f>INDEX(resultados!$A$2:$ZZ$3036, 2919, MATCH($B$1, resultados!$A$1:$ZZ$1, 0))</f>
        <v/>
      </c>
      <c r="B2925">
        <f>INDEX(resultados!$A$2:$ZZ$3036, 2919, MATCH($B$2, resultados!$A$1:$ZZ$1, 0))</f>
        <v/>
      </c>
      <c r="C2925">
        <f>INDEX(resultados!$A$2:$ZZ$3036, 2919, MATCH($B$3, resultados!$A$1:$ZZ$1, 0))</f>
        <v/>
      </c>
    </row>
    <row r="2926">
      <c r="A2926">
        <f>INDEX(resultados!$A$2:$ZZ$3036, 2920, MATCH($B$1, resultados!$A$1:$ZZ$1, 0))</f>
        <v/>
      </c>
      <c r="B2926">
        <f>INDEX(resultados!$A$2:$ZZ$3036, 2920, MATCH($B$2, resultados!$A$1:$ZZ$1, 0))</f>
        <v/>
      </c>
      <c r="C2926">
        <f>INDEX(resultados!$A$2:$ZZ$3036, 2920, MATCH($B$3, resultados!$A$1:$ZZ$1, 0))</f>
        <v/>
      </c>
    </row>
    <row r="2927">
      <c r="A2927">
        <f>INDEX(resultados!$A$2:$ZZ$3036, 2921, MATCH($B$1, resultados!$A$1:$ZZ$1, 0))</f>
        <v/>
      </c>
      <c r="B2927">
        <f>INDEX(resultados!$A$2:$ZZ$3036, 2921, MATCH($B$2, resultados!$A$1:$ZZ$1, 0))</f>
        <v/>
      </c>
      <c r="C2927">
        <f>INDEX(resultados!$A$2:$ZZ$3036, 2921, MATCH($B$3, resultados!$A$1:$ZZ$1, 0))</f>
        <v/>
      </c>
    </row>
    <row r="2928">
      <c r="A2928">
        <f>INDEX(resultados!$A$2:$ZZ$3036, 2922, MATCH($B$1, resultados!$A$1:$ZZ$1, 0))</f>
        <v/>
      </c>
      <c r="B2928">
        <f>INDEX(resultados!$A$2:$ZZ$3036, 2922, MATCH($B$2, resultados!$A$1:$ZZ$1, 0))</f>
        <v/>
      </c>
      <c r="C2928">
        <f>INDEX(resultados!$A$2:$ZZ$3036, 2922, MATCH($B$3, resultados!$A$1:$ZZ$1, 0))</f>
        <v/>
      </c>
    </row>
    <row r="2929">
      <c r="A2929">
        <f>INDEX(resultados!$A$2:$ZZ$3036, 2923, MATCH($B$1, resultados!$A$1:$ZZ$1, 0))</f>
        <v/>
      </c>
      <c r="B2929">
        <f>INDEX(resultados!$A$2:$ZZ$3036, 2923, MATCH($B$2, resultados!$A$1:$ZZ$1, 0))</f>
        <v/>
      </c>
      <c r="C2929">
        <f>INDEX(resultados!$A$2:$ZZ$3036, 2923, MATCH($B$3, resultados!$A$1:$ZZ$1, 0))</f>
        <v/>
      </c>
    </row>
    <row r="2930">
      <c r="A2930">
        <f>INDEX(resultados!$A$2:$ZZ$3036, 2924, MATCH($B$1, resultados!$A$1:$ZZ$1, 0))</f>
        <v/>
      </c>
      <c r="B2930">
        <f>INDEX(resultados!$A$2:$ZZ$3036, 2924, MATCH($B$2, resultados!$A$1:$ZZ$1, 0))</f>
        <v/>
      </c>
      <c r="C2930">
        <f>INDEX(resultados!$A$2:$ZZ$3036, 2924, MATCH($B$3, resultados!$A$1:$ZZ$1, 0))</f>
        <v/>
      </c>
    </row>
    <row r="2931">
      <c r="A2931">
        <f>INDEX(resultados!$A$2:$ZZ$3036, 2925, MATCH($B$1, resultados!$A$1:$ZZ$1, 0))</f>
        <v/>
      </c>
      <c r="B2931">
        <f>INDEX(resultados!$A$2:$ZZ$3036, 2925, MATCH($B$2, resultados!$A$1:$ZZ$1, 0))</f>
        <v/>
      </c>
      <c r="C2931">
        <f>INDEX(resultados!$A$2:$ZZ$3036, 2925, MATCH($B$3, resultados!$A$1:$ZZ$1, 0))</f>
        <v/>
      </c>
    </row>
    <row r="2932">
      <c r="A2932">
        <f>INDEX(resultados!$A$2:$ZZ$3036, 2926, MATCH($B$1, resultados!$A$1:$ZZ$1, 0))</f>
        <v/>
      </c>
      <c r="B2932">
        <f>INDEX(resultados!$A$2:$ZZ$3036, 2926, MATCH($B$2, resultados!$A$1:$ZZ$1, 0))</f>
        <v/>
      </c>
      <c r="C2932">
        <f>INDEX(resultados!$A$2:$ZZ$3036, 2926, MATCH($B$3, resultados!$A$1:$ZZ$1, 0))</f>
        <v/>
      </c>
    </row>
    <row r="2933">
      <c r="A2933">
        <f>INDEX(resultados!$A$2:$ZZ$3036, 2927, MATCH($B$1, resultados!$A$1:$ZZ$1, 0))</f>
        <v/>
      </c>
      <c r="B2933">
        <f>INDEX(resultados!$A$2:$ZZ$3036, 2927, MATCH($B$2, resultados!$A$1:$ZZ$1, 0))</f>
        <v/>
      </c>
      <c r="C2933">
        <f>INDEX(resultados!$A$2:$ZZ$3036, 2927, MATCH($B$3, resultados!$A$1:$ZZ$1, 0))</f>
        <v/>
      </c>
    </row>
    <row r="2934">
      <c r="A2934">
        <f>INDEX(resultados!$A$2:$ZZ$3036, 2928, MATCH($B$1, resultados!$A$1:$ZZ$1, 0))</f>
        <v/>
      </c>
      <c r="B2934">
        <f>INDEX(resultados!$A$2:$ZZ$3036, 2928, MATCH($B$2, resultados!$A$1:$ZZ$1, 0))</f>
        <v/>
      </c>
      <c r="C2934">
        <f>INDEX(resultados!$A$2:$ZZ$3036, 2928, MATCH($B$3, resultados!$A$1:$ZZ$1, 0))</f>
        <v/>
      </c>
    </row>
    <row r="2935">
      <c r="A2935">
        <f>INDEX(resultados!$A$2:$ZZ$3036, 2929, MATCH($B$1, resultados!$A$1:$ZZ$1, 0))</f>
        <v/>
      </c>
      <c r="B2935">
        <f>INDEX(resultados!$A$2:$ZZ$3036, 2929, MATCH($B$2, resultados!$A$1:$ZZ$1, 0))</f>
        <v/>
      </c>
      <c r="C2935">
        <f>INDEX(resultados!$A$2:$ZZ$3036, 2929, MATCH($B$3, resultados!$A$1:$ZZ$1, 0))</f>
        <v/>
      </c>
    </row>
    <row r="2936">
      <c r="A2936">
        <f>INDEX(resultados!$A$2:$ZZ$3036, 2930, MATCH($B$1, resultados!$A$1:$ZZ$1, 0))</f>
        <v/>
      </c>
      <c r="B2936">
        <f>INDEX(resultados!$A$2:$ZZ$3036, 2930, MATCH($B$2, resultados!$A$1:$ZZ$1, 0))</f>
        <v/>
      </c>
      <c r="C2936">
        <f>INDEX(resultados!$A$2:$ZZ$3036, 2930, MATCH($B$3, resultados!$A$1:$ZZ$1, 0))</f>
        <v/>
      </c>
    </row>
    <row r="2937">
      <c r="A2937">
        <f>INDEX(resultados!$A$2:$ZZ$3036, 2931, MATCH($B$1, resultados!$A$1:$ZZ$1, 0))</f>
        <v/>
      </c>
      <c r="B2937">
        <f>INDEX(resultados!$A$2:$ZZ$3036, 2931, MATCH($B$2, resultados!$A$1:$ZZ$1, 0))</f>
        <v/>
      </c>
      <c r="C2937">
        <f>INDEX(resultados!$A$2:$ZZ$3036, 2931, MATCH($B$3, resultados!$A$1:$ZZ$1, 0))</f>
        <v/>
      </c>
    </row>
    <row r="2938">
      <c r="A2938">
        <f>INDEX(resultados!$A$2:$ZZ$3036, 2932, MATCH($B$1, resultados!$A$1:$ZZ$1, 0))</f>
        <v/>
      </c>
      <c r="B2938">
        <f>INDEX(resultados!$A$2:$ZZ$3036, 2932, MATCH($B$2, resultados!$A$1:$ZZ$1, 0))</f>
        <v/>
      </c>
      <c r="C2938">
        <f>INDEX(resultados!$A$2:$ZZ$3036, 2932, MATCH($B$3, resultados!$A$1:$ZZ$1, 0))</f>
        <v/>
      </c>
    </row>
    <row r="2939">
      <c r="A2939">
        <f>INDEX(resultados!$A$2:$ZZ$3036, 2933, MATCH($B$1, resultados!$A$1:$ZZ$1, 0))</f>
        <v/>
      </c>
      <c r="B2939">
        <f>INDEX(resultados!$A$2:$ZZ$3036, 2933, MATCH($B$2, resultados!$A$1:$ZZ$1, 0))</f>
        <v/>
      </c>
      <c r="C2939">
        <f>INDEX(resultados!$A$2:$ZZ$3036, 2933, MATCH($B$3, resultados!$A$1:$ZZ$1, 0))</f>
        <v/>
      </c>
    </row>
    <row r="2940">
      <c r="A2940">
        <f>INDEX(resultados!$A$2:$ZZ$3036, 2934, MATCH($B$1, resultados!$A$1:$ZZ$1, 0))</f>
        <v/>
      </c>
      <c r="B2940">
        <f>INDEX(resultados!$A$2:$ZZ$3036, 2934, MATCH($B$2, resultados!$A$1:$ZZ$1, 0))</f>
        <v/>
      </c>
      <c r="C2940">
        <f>INDEX(resultados!$A$2:$ZZ$3036, 2934, MATCH($B$3, resultados!$A$1:$ZZ$1, 0))</f>
        <v/>
      </c>
    </row>
    <row r="2941">
      <c r="A2941">
        <f>INDEX(resultados!$A$2:$ZZ$3036, 2935, MATCH($B$1, resultados!$A$1:$ZZ$1, 0))</f>
        <v/>
      </c>
      <c r="B2941">
        <f>INDEX(resultados!$A$2:$ZZ$3036, 2935, MATCH($B$2, resultados!$A$1:$ZZ$1, 0))</f>
        <v/>
      </c>
      <c r="C2941">
        <f>INDEX(resultados!$A$2:$ZZ$3036, 2935, MATCH($B$3, resultados!$A$1:$ZZ$1, 0))</f>
        <v/>
      </c>
    </row>
    <row r="2942">
      <c r="A2942">
        <f>INDEX(resultados!$A$2:$ZZ$3036, 2936, MATCH($B$1, resultados!$A$1:$ZZ$1, 0))</f>
        <v/>
      </c>
      <c r="B2942">
        <f>INDEX(resultados!$A$2:$ZZ$3036, 2936, MATCH($B$2, resultados!$A$1:$ZZ$1, 0))</f>
        <v/>
      </c>
      <c r="C2942">
        <f>INDEX(resultados!$A$2:$ZZ$3036, 2936, MATCH($B$3, resultados!$A$1:$ZZ$1, 0))</f>
        <v/>
      </c>
    </row>
    <row r="2943">
      <c r="A2943">
        <f>INDEX(resultados!$A$2:$ZZ$3036, 2937, MATCH($B$1, resultados!$A$1:$ZZ$1, 0))</f>
        <v/>
      </c>
      <c r="B2943">
        <f>INDEX(resultados!$A$2:$ZZ$3036, 2937, MATCH($B$2, resultados!$A$1:$ZZ$1, 0))</f>
        <v/>
      </c>
      <c r="C2943">
        <f>INDEX(resultados!$A$2:$ZZ$3036, 2937, MATCH($B$3, resultados!$A$1:$ZZ$1, 0))</f>
        <v/>
      </c>
    </row>
    <row r="2944">
      <c r="A2944">
        <f>INDEX(resultados!$A$2:$ZZ$3036, 2938, MATCH($B$1, resultados!$A$1:$ZZ$1, 0))</f>
        <v/>
      </c>
      <c r="B2944">
        <f>INDEX(resultados!$A$2:$ZZ$3036, 2938, MATCH($B$2, resultados!$A$1:$ZZ$1, 0))</f>
        <v/>
      </c>
      <c r="C2944">
        <f>INDEX(resultados!$A$2:$ZZ$3036, 2938, MATCH($B$3, resultados!$A$1:$ZZ$1, 0))</f>
        <v/>
      </c>
    </row>
    <row r="2945">
      <c r="A2945">
        <f>INDEX(resultados!$A$2:$ZZ$3036, 2939, MATCH($B$1, resultados!$A$1:$ZZ$1, 0))</f>
        <v/>
      </c>
      <c r="B2945">
        <f>INDEX(resultados!$A$2:$ZZ$3036, 2939, MATCH($B$2, resultados!$A$1:$ZZ$1, 0))</f>
        <v/>
      </c>
      <c r="C2945">
        <f>INDEX(resultados!$A$2:$ZZ$3036, 2939, MATCH($B$3, resultados!$A$1:$ZZ$1, 0))</f>
        <v/>
      </c>
    </row>
    <row r="2946">
      <c r="A2946">
        <f>INDEX(resultados!$A$2:$ZZ$3036, 2940, MATCH($B$1, resultados!$A$1:$ZZ$1, 0))</f>
        <v/>
      </c>
      <c r="B2946">
        <f>INDEX(resultados!$A$2:$ZZ$3036, 2940, MATCH($B$2, resultados!$A$1:$ZZ$1, 0))</f>
        <v/>
      </c>
      <c r="C2946">
        <f>INDEX(resultados!$A$2:$ZZ$3036, 2940, MATCH($B$3, resultados!$A$1:$ZZ$1, 0))</f>
        <v/>
      </c>
    </row>
    <row r="2947">
      <c r="A2947">
        <f>INDEX(resultados!$A$2:$ZZ$3036, 2941, MATCH($B$1, resultados!$A$1:$ZZ$1, 0))</f>
        <v/>
      </c>
      <c r="B2947">
        <f>INDEX(resultados!$A$2:$ZZ$3036, 2941, MATCH($B$2, resultados!$A$1:$ZZ$1, 0))</f>
        <v/>
      </c>
      <c r="C2947">
        <f>INDEX(resultados!$A$2:$ZZ$3036, 2941, MATCH($B$3, resultados!$A$1:$ZZ$1, 0))</f>
        <v/>
      </c>
    </row>
    <row r="2948">
      <c r="A2948">
        <f>INDEX(resultados!$A$2:$ZZ$3036, 2942, MATCH($B$1, resultados!$A$1:$ZZ$1, 0))</f>
        <v/>
      </c>
      <c r="B2948">
        <f>INDEX(resultados!$A$2:$ZZ$3036, 2942, MATCH($B$2, resultados!$A$1:$ZZ$1, 0))</f>
        <v/>
      </c>
      <c r="C2948">
        <f>INDEX(resultados!$A$2:$ZZ$3036, 2942, MATCH($B$3, resultados!$A$1:$ZZ$1, 0))</f>
        <v/>
      </c>
    </row>
    <row r="2949">
      <c r="A2949">
        <f>INDEX(resultados!$A$2:$ZZ$3036, 2943, MATCH($B$1, resultados!$A$1:$ZZ$1, 0))</f>
        <v/>
      </c>
      <c r="B2949">
        <f>INDEX(resultados!$A$2:$ZZ$3036, 2943, MATCH($B$2, resultados!$A$1:$ZZ$1, 0))</f>
        <v/>
      </c>
      <c r="C2949">
        <f>INDEX(resultados!$A$2:$ZZ$3036, 2943, MATCH($B$3, resultados!$A$1:$ZZ$1, 0))</f>
        <v/>
      </c>
    </row>
    <row r="2950">
      <c r="A2950">
        <f>INDEX(resultados!$A$2:$ZZ$3036, 2944, MATCH($B$1, resultados!$A$1:$ZZ$1, 0))</f>
        <v/>
      </c>
      <c r="B2950">
        <f>INDEX(resultados!$A$2:$ZZ$3036, 2944, MATCH($B$2, resultados!$A$1:$ZZ$1, 0))</f>
        <v/>
      </c>
      <c r="C2950">
        <f>INDEX(resultados!$A$2:$ZZ$3036, 2944, MATCH($B$3, resultados!$A$1:$ZZ$1, 0))</f>
        <v/>
      </c>
    </row>
    <row r="2951">
      <c r="A2951">
        <f>INDEX(resultados!$A$2:$ZZ$3036, 2945, MATCH($B$1, resultados!$A$1:$ZZ$1, 0))</f>
        <v/>
      </c>
      <c r="B2951">
        <f>INDEX(resultados!$A$2:$ZZ$3036, 2945, MATCH($B$2, resultados!$A$1:$ZZ$1, 0))</f>
        <v/>
      </c>
      <c r="C2951">
        <f>INDEX(resultados!$A$2:$ZZ$3036, 2945, MATCH($B$3, resultados!$A$1:$ZZ$1, 0))</f>
        <v/>
      </c>
    </row>
    <row r="2952">
      <c r="A2952">
        <f>INDEX(resultados!$A$2:$ZZ$3036, 2946, MATCH($B$1, resultados!$A$1:$ZZ$1, 0))</f>
        <v/>
      </c>
      <c r="B2952">
        <f>INDEX(resultados!$A$2:$ZZ$3036, 2946, MATCH($B$2, resultados!$A$1:$ZZ$1, 0))</f>
        <v/>
      </c>
      <c r="C2952">
        <f>INDEX(resultados!$A$2:$ZZ$3036, 2946, MATCH($B$3, resultados!$A$1:$ZZ$1, 0))</f>
        <v/>
      </c>
    </row>
    <row r="2953">
      <c r="A2953">
        <f>INDEX(resultados!$A$2:$ZZ$3036, 2947, MATCH($B$1, resultados!$A$1:$ZZ$1, 0))</f>
        <v/>
      </c>
      <c r="B2953">
        <f>INDEX(resultados!$A$2:$ZZ$3036, 2947, MATCH($B$2, resultados!$A$1:$ZZ$1, 0))</f>
        <v/>
      </c>
      <c r="C2953">
        <f>INDEX(resultados!$A$2:$ZZ$3036, 2947, MATCH($B$3, resultados!$A$1:$ZZ$1, 0))</f>
        <v/>
      </c>
    </row>
    <row r="2954">
      <c r="A2954">
        <f>INDEX(resultados!$A$2:$ZZ$3036, 2948, MATCH($B$1, resultados!$A$1:$ZZ$1, 0))</f>
        <v/>
      </c>
      <c r="B2954">
        <f>INDEX(resultados!$A$2:$ZZ$3036, 2948, MATCH($B$2, resultados!$A$1:$ZZ$1, 0))</f>
        <v/>
      </c>
      <c r="C2954">
        <f>INDEX(resultados!$A$2:$ZZ$3036, 2948, MATCH($B$3, resultados!$A$1:$ZZ$1, 0))</f>
        <v/>
      </c>
    </row>
    <row r="2955">
      <c r="A2955">
        <f>INDEX(resultados!$A$2:$ZZ$3036, 2949, MATCH($B$1, resultados!$A$1:$ZZ$1, 0))</f>
        <v/>
      </c>
      <c r="B2955">
        <f>INDEX(resultados!$A$2:$ZZ$3036, 2949, MATCH($B$2, resultados!$A$1:$ZZ$1, 0))</f>
        <v/>
      </c>
      <c r="C2955">
        <f>INDEX(resultados!$A$2:$ZZ$3036, 2949, MATCH($B$3, resultados!$A$1:$ZZ$1, 0))</f>
        <v/>
      </c>
    </row>
    <row r="2956">
      <c r="A2956">
        <f>INDEX(resultados!$A$2:$ZZ$3036, 2950, MATCH($B$1, resultados!$A$1:$ZZ$1, 0))</f>
        <v/>
      </c>
      <c r="B2956">
        <f>INDEX(resultados!$A$2:$ZZ$3036, 2950, MATCH($B$2, resultados!$A$1:$ZZ$1, 0))</f>
        <v/>
      </c>
      <c r="C2956">
        <f>INDEX(resultados!$A$2:$ZZ$3036, 2950, MATCH($B$3, resultados!$A$1:$ZZ$1, 0))</f>
        <v/>
      </c>
    </row>
    <row r="2957">
      <c r="A2957">
        <f>INDEX(resultados!$A$2:$ZZ$3036, 2951, MATCH($B$1, resultados!$A$1:$ZZ$1, 0))</f>
        <v/>
      </c>
      <c r="B2957">
        <f>INDEX(resultados!$A$2:$ZZ$3036, 2951, MATCH($B$2, resultados!$A$1:$ZZ$1, 0))</f>
        <v/>
      </c>
      <c r="C2957">
        <f>INDEX(resultados!$A$2:$ZZ$3036, 2951, MATCH($B$3, resultados!$A$1:$ZZ$1, 0))</f>
        <v/>
      </c>
    </row>
    <row r="2958">
      <c r="A2958">
        <f>INDEX(resultados!$A$2:$ZZ$3036, 2952, MATCH($B$1, resultados!$A$1:$ZZ$1, 0))</f>
        <v/>
      </c>
      <c r="B2958">
        <f>INDEX(resultados!$A$2:$ZZ$3036, 2952, MATCH($B$2, resultados!$A$1:$ZZ$1, 0))</f>
        <v/>
      </c>
      <c r="C2958">
        <f>INDEX(resultados!$A$2:$ZZ$3036, 2952, MATCH($B$3, resultados!$A$1:$ZZ$1, 0))</f>
        <v/>
      </c>
    </row>
    <row r="2959">
      <c r="A2959">
        <f>INDEX(resultados!$A$2:$ZZ$3036, 2953, MATCH($B$1, resultados!$A$1:$ZZ$1, 0))</f>
        <v/>
      </c>
      <c r="B2959">
        <f>INDEX(resultados!$A$2:$ZZ$3036, 2953, MATCH($B$2, resultados!$A$1:$ZZ$1, 0))</f>
        <v/>
      </c>
      <c r="C2959">
        <f>INDEX(resultados!$A$2:$ZZ$3036, 2953, MATCH($B$3, resultados!$A$1:$ZZ$1, 0))</f>
        <v/>
      </c>
    </row>
    <row r="2960">
      <c r="A2960">
        <f>INDEX(resultados!$A$2:$ZZ$3036, 2954, MATCH($B$1, resultados!$A$1:$ZZ$1, 0))</f>
        <v/>
      </c>
      <c r="B2960">
        <f>INDEX(resultados!$A$2:$ZZ$3036, 2954, MATCH($B$2, resultados!$A$1:$ZZ$1, 0))</f>
        <v/>
      </c>
      <c r="C2960">
        <f>INDEX(resultados!$A$2:$ZZ$3036, 2954, MATCH($B$3, resultados!$A$1:$ZZ$1, 0))</f>
        <v/>
      </c>
    </row>
    <row r="2961">
      <c r="A2961">
        <f>INDEX(resultados!$A$2:$ZZ$3036, 2955, MATCH($B$1, resultados!$A$1:$ZZ$1, 0))</f>
        <v/>
      </c>
      <c r="B2961">
        <f>INDEX(resultados!$A$2:$ZZ$3036, 2955, MATCH($B$2, resultados!$A$1:$ZZ$1, 0))</f>
        <v/>
      </c>
      <c r="C2961">
        <f>INDEX(resultados!$A$2:$ZZ$3036, 2955, MATCH($B$3, resultados!$A$1:$ZZ$1, 0))</f>
        <v/>
      </c>
    </row>
    <row r="2962">
      <c r="A2962">
        <f>INDEX(resultados!$A$2:$ZZ$3036, 2956, MATCH($B$1, resultados!$A$1:$ZZ$1, 0))</f>
        <v/>
      </c>
      <c r="B2962">
        <f>INDEX(resultados!$A$2:$ZZ$3036, 2956, MATCH($B$2, resultados!$A$1:$ZZ$1, 0))</f>
        <v/>
      </c>
      <c r="C2962">
        <f>INDEX(resultados!$A$2:$ZZ$3036, 2956, MATCH($B$3, resultados!$A$1:$ZZ$1, 0))</f>
        <v/>
      </c>
    </row>
    <row r="2963">
      <c r="A2963">
        <f>INDEX(resultados!$A$2:$ZZ$3036, 2957, MATCH($B$1, resultados!$A$1:$ZZ$1, 0))</f>
        <v/>
      </c>
      <c r="B2963">
        <f>INDEX(resultados!$A$2:$ZZ$3036, 2957, MATCH($B$2, resultados!$A$1:$ZZ$1, 0))</f>
        <v/>
      </c>
      <c r="C2963">
        <f>INDEX(resultados!$A$2:$ZZ$3036, 2957, MATCH($B$3, resultados!$A$1:$ZZ$1, 0))</f>
        <v/>
      </c>
    </row>
    <row r="2964">
      <c r="A2964">
        <f>INDEX(resultados!$A$2:$ZZ$3036, 2958, MATCH($B$1, resultados!$A$1:$ZZ$1, 0))</f>
        <v/>
      </c>
      <c r="B2964">
        <f>INDEX(resultados!$A$2:$ZZ$3036, 2958, MATCH($B$2, resultados!$A$1:$ZZ$1, 0))</f>
        <v/>
      </c>
      <c r="C2964">
        <f>INDEX(resultados!$A$2:$ZZ$3036, 2958, MATCH($B$3, resultados!$A$1:$ZZ$1, 0))</f>
        <v/>
      </c>
    </row>
    <row r="2965">
      <c r="A2965">
        <f>INDEX(resultados!$A$2:$ZZ$3036, 2959, MATCH($B$1, resultados!$A$1:$ZZ$1, 0))</f>
        <v/>
      </c>
      <c r="B2965">
        <f>INDEX(resultados!$A$2:$ZZ$3036, 2959, MATCH($B$2, resultados!$A$1:$ZZ$1, 0))</f>
        <v/>
      </c>
      <c r="C2965">
        <f>INDEX(resultados!$A$2:$ZZ$3036, 2959, MATCH($B$3, resultados!$A$1:$ZZ$1, 0))</f>
        <v/>
      </c>
    </row>
    <row r="2966">
      <c r="A2966">
        <f>INDEX(resultados!$A$2:$ZZ$3036, 2960, MATCH($B$1, resultados!$A$1:$ZZ$1, 0))</f>
        <v/>
      </c>
      <c r="B2966">
        <f>INDEX(resultados!$A$2:$ZZ$3036, 2960, MATCH($B$2, resultados!$A$1:$ZZ$1, 0))</f>
        <v/>
      </c>
      <c r="C2966">
        <f>INDEX(resultados!$A$2:$ZZ$3036, 2960, MATCH($B$3, resultados!$A$1:$ZZ$1, 0))</f>
        <v/>
      </c>
    </row>
    <row r="2967">
      <c r="A2967">
        <f>INDEX(resultados!$A$2:$ZZ$3036, 2961, MATCH($B$1, resultados!$A$1:$ZZ$1, 0))</f>
        <v/>
      </c>
      <c r="B2967">
        <f>INDEX(resultados!$A$2:$ZZ$3036, 2961, MATCH($B$2, resultados!$A$1:$ZZ$1, 0))</f>
        <v/>
      </c>
      <c r="C2967">
        <f>INDEX(resultados!$A$2:$ZZ$3036, 2961, MATCH($B$3, resultados!$A$1:$ZZ$1, 0))</f>
        <v/>
      </c>
    </row>
    <row r="2968">
      <c r="A2968">
        <f>INDEX(resultados!$A$2:$ZZ$3036, 2962, MATCH($B$1, resultados!$A$1:$ZZ$1, 0))</f>
        <v/>
      </c>
      <c r="B2968">
        <f>INDEX(resultados!$A$2:$ZZ$3036, 2962, MATCH($B$2, resultados!$A$1:$ZZ$1, 0))</f>
        <v/>
      </c>
      <c r="C2968">
        <f>INDEX(resultados!$A$2:$ZZ$3036, 2962, MATCH($B$3, resultados!$A$1:$ZZ$1, 0))</f>
        <v/>
      </c>
    </row>
    <row r="2969">
      <c r="A2969">
        <f>INDEX(resultados!$A$2:$ZZ$3036, 2963, MATCH($B$1, resultados!$A$1:$ZZ$1, 0))</f>
        <v/>
      </c>
      <c r="B2969">
        <f>INDEX(resultados!$A$2:$ZZ$3036, 2963, MATCH($B$2, resultados!$A$1:$ZZ$1, 0))</f>
        <v/>
      </c>
      <c r="C2969">
        <f>INDEX(resultados!$A$2:$ZZ$3036, 2963, MATCH($B$3, resultados!$A$1:$ZZ$1, 0))</f>
        <v/>
      </c>
    </row>
    <row r="2970">
      <c r="A2970">
        <f>INDEX(resultados!$A$2:$ZZ$3036, 2964, MATCH($B$1, resultados!$A$1:$ZZ$1, 0))</f>
        <v/>
      </c>
      <c r="B2970">
        <f>INDEX(resultados!$A$2:$ZZ$3036, 2964, MATCH($B$2, resultados!$A$1:$ZZ$1, 0))</f>
        <v/>
      </c>
      <c r="C2970">
        <f>INDEX(resultados!$A$2:$ZZ$3036, 2964, MATCH($B$3, resultados!$A$1:$ZZ$1, 0))</f>
        <v/>
      </c>
    </row>
    <row r="2971">
      <c r="A2971">
        <f>INDEX(resultados!$A$2:$ZZ$3036, 2965, MATCH($B$1, resultados!$A$1:$ZZ$1, 0))</f>
        <v/>
      </c>
      <c r="B2971">
        <f>INDEX(resultados!$A$2:$ZZ$3036, 2965, MATCH($B$2, resultados!$A$1:$ZZ$1, 0))</f>
        <v/>
      </c>
      <c r="C2971">
        <f>INDEX(resultados!$A$2:$ZZ$3036, 2965, MATCH($B$3, resultados!$A$1:$ZZ$1, 0))</f>
        <v/>
      </c>
    </row>
    <row r="2972">
      <c r="A2972">
        <f>INDEX(resultados!$A$2:$ZZ$3036, 2966, MATCH($B$1, resultados!$A$1:$ZZ$1, 0))</f>
        <v/>
      </c>
      <c r="B2972">
        <f>INDEX(resultados!$A$2:$ZZ$3036, 2966, MATCH($B$2, resultados!$A$1:$ZZ$1, 0))</f>
        <v/>
      </c>
      <c r="C2972">
        <f>INDEX(resultados!$A$2:$ZZ$3036, 2966, MATCH($B$3, resultados!$A$1:$ZZ$1, 0))</f>
        <v/>
      </c>
    </row>
    <row r="2973">
      <c r="A2973">
        <f>INDEX(resultados!$A$2:$ZZ$3036, 2967, MATCH($B$1, resultados!$A$1:$ZZ$1, 0))</f>
        <v/>
      </c>
      <c r="B2973">
        <f>INDEX(resultados!$A$2:$ZZ$3036, 2967, MATCH($B$2, resultados!$A$1:$ZZ$1, 0))</f>
        <v/>
      </c>
      <c r="C2973">
        <f>INDEX(resultados!$A$2:$ZZ$3036, 2967, MATCH($B$3, resultados!$A$1:$ZZ$1, 0))</f>
        <v/>
      </c>
    </row>
    <row r="2974">
      <c r="A2974">
        <f>INDEX(resultados!$A$2:$ZZ$3036, 2968, MATCH($B$1, resultados!$A$1:$ZZ$1, 0))</f>
        <v/>
      </c>
      <c r="B2974">
        <f>INDEX(resultados!$A$2:$ZZ$3036, 2968, MATCH($B$2, resultados!$A$1:$ZZ$1, 0))</f>
        <v/>
      </c>
      <c r="C2974">
        <f>INDEX(resultados!$A$2:$ZZ$3036, 2968, MATCH($B$3, resultados!$A$1:$ZZ$1, 0))</f>
        <v/>
      </c>
    </row>
    <row r="2975">
      <c r="A2975">
        <f>INDEX(resultados!$A$2:$ZZ$3036, 2969, MATCH($B$1, resultados!$A$1:$ZZ$1, 0))</f>
        <v/>
      </c>
      <c r="B2975">
        <f>INDEX(resultados!$A$2:$ZZ$3036, 2969, MATCH($B$2, resultados!$A$1:$ZZ$1, 0))</f>
        <v/>
      </c>
      <c r="C2975">
        <f>INDEX(resultados!$A$2:$ZZ$3036, 2969, MATCH($B$3, resultados!$A$1:$ZZ$1, 0))</f>
        <v/>
      </c>
    </row>
    <row r="2976">
      <c r="A2976">
        <f>INDEX(resultados!$A$2:$ZZ$3036, 2970, MATCH($B$1, resultados!$A$1:$ZZ$1, 0))</f>
        <v/>
      </c>
      <c r="B2976">
        <f>INDEX(resultados!$A$2:$ZZ$3036, 2970, MATCH($B$2, resultados!$A$1:$ZZ$1, 0))</f>
        <v/>
      </c>
      <c r="C2976">
        <f>INDEX(resultados!$A$2:$ZZ$3036, 2970, MATCH($B$3, resultados!$A$1:$ZZ$1, 0))</f>
        <v/>
      </c>
    </row>
    <row r="2977">
      <c r="A2977">
        <f>INDEX(resultados!$A$2:$ZZ$3036, 2971, MATCH($B$1, resultados!$A$1:$ZZ$1, 0))</f>
        <v/>
      </c>
      <c r="B2977">
        <f>INDEX(resultados!$A$2:$ZZ$3036, 2971, MATCH($B$2, resultados!$A$1:$ZZ$1, 0))</f>
        <v/>
      </c>
      <c r="C2977">
        <f>INDEX(resultados!$A$2:$ZZ$3036, 2971, MATCH($B$3, resultados!$A$1:$ZZ$1, 0))</f>
        <v/>
      </c>
    </row>
    <row r="2978">
      <c r="A2978">
        <f>INDEX(resultados!$A$2:$ZZ$3036, 2972, MATCH($B$1, resultados!$A$1:$ZZ$1, 0))</f>
        <v/>
      </c>
      <c r="B2978">
        <f>INDEX(resultados!$A$2:$ZZ$3036, 2972, MATCH($B$2, resultados!$A$1:$ZZ$1, 0))</f>
        <v/>
      </c>
      <c r="C2978">
        <f>INDEX(resultados!$A$2:$ZZ$3036, 2972, MATCH($B$3, resultados!$A$1:$ZZ$1, 0))</f>
        <v/>
      </c>
    </row>
    <row r="2979">
      <c r="A2979">
        <f>INDEX(resultados!$A$2:$ZZ$3036, 2973, MATCH($B$1, resultados!$A$1:$ZZ$1, 0))</f>
        <v/>
      </c>
      <c r="B2979">
        <f>INDEX(resultados!$A$2:$ZZ$3036, 2973, MATCH($B$2, resultados!$A$1:$ZZ$1, 0))</f>
        <v/>
      </c>
      <c r="C2979">
        <f>INDEX(resultados!$A$2:$ZZ$3036, 2973, MATCH($B$3, resultados!$A$1:$ZZ$1, 0))</f>
        <v/>
      </c>
    </row>
    <row r="2980">
      <c r="A2980">
        <f>INDEX(resultados!$A$2:$ZZ$3036, 2974, MATCH($B$1, resultados!$A$1:$ZZ$1, 0))</f>
        <v/>
      </c>
      <c r="B2980">
        <f>INDEX(resultados!$A$2:$ZZ$3036, 2974, MATCH($B$2, resultados!$A$1:$ZZ$1, 0))</f>
        <v/>
      </c>
      <c r="C2980">
        <f>INDEX(resultados!$A$2:$ZZ$3036, 2974, MATCH($B$3, resultados!$A$1:$ZZ$1, 0))</f>
        <v/>
      </c>
    </row>
    <row r="2981">
      <c r="A2981">
        <f>INDEX(resultados!$A$2:$ZZ$3036, 2975, MATCH($B$1, resultados!$A$1:$ZZ$1, 0))</f>
        <v/>
      </c>
      <c r="B2981">
        <f>INDEX(resultados!$A$2:$ZZ$3036, 2975, MATCH($B$2, resultados!$A$1:$ZZ$1, 0))</f>
        <v/>
      </c>
      <c r="C2981">
        <f>INDEX(resultados!$A$2:$ZZ$3036, 2975, MATCH($B$3, resultados!$A$1:$ZZ$1, 0))</f>
        <v/>
      </c>
    </row>
    <row r="2982">
      <c r="A2982">
        <f>INDEX(resultados!$A$2:$ZZ$3036, 2976, MATCH($B$1, resultados!$A$1:$ZZ$1, 0))</f>
        <v/>
      </c>
      <c r="B2982">
        <f>INDEX(resultados!$A$2:$ZZ$3036, 2976, MATCH($B$2, resultados!$A$1:$ZZ$1, 0))</f>
        <v/>
      </c>
      <c r="C2982">
        <f>INDEX(resultados!$A$2:$ZZ$3036, 2976, MATCH($B$3, resultados!$A$1:$ZZ$1, 0))</f>
        <v/>
      </c>
    </row>
    <row r="2983">
      <c r="A2983">
        <f>INDEX(resultados!$A$2:$ZZ$3036, 2977, MATCH($B$1, resultados!$A$1:$ZZ$1, 0))</f>
        <v/>
      </c>
      <c r="B2983">
        <f>INDEX(resultados!$A$2:$ZZ$3036, 2977, MATCH($B$2, resultados!$A$1:$ZZ$1, 0))</f>
        <v/>
      </c>
      <c r="C2983">
        <f>INDEX(resultados!$A$2:$ZZ$3036, 2977, MATCH($B$3, resultados!$A$1:$ZZ$1, 0))</f>
        <v/>
      </c>
    </row>
    <row r="2984">
      <c r="A2984">
        <f>INDEX(resultados!$A$2:$ZZ$3036, 2978, MATCH($B$1, resultados!$A$1:$ZZ$1, 0))</f>
        <v/>
      </c>
      <c r="B2984">
        <f>INDEX(resultados!$A$2:$ZZ$3036, 2978, MATCH($B$2, resultados!$A$1:$ZZ$1, 0))</f>
        <v/>
      </c>
      <c r="C2984">
        <f>INDEX(resultados!$A$2:$ZZ$3036, 2978, MATCH($B$3, resultados!$A$1:$ZZ$1, 0))</f>
        <v/>
      </c>
    </row>
    <row r="2985">
      <c r="A2985">
        <f>INDEX(resultados!$A$2:$ZZ$3036, 2979, MATCH($B$1, resultados!$A$1:$ZZ$1, 0))</f>
        <v/>
      </c>
      <c r="B2985">
        <f>INDEX(resultados!$A$2:$ZZ$3036, 2979, MATCH($B$2, resultados!$A$1:$ZZ$1, 0))</f>
        <v/>
      </c>
      <c r="C2985">
        <f>INDEX(resultados!$A$2:$ZZ$3036, 2979, MATCH($B$3, resultados!$A$1:$ZZ$1, 0))</f>
        <v/>
      </c>
    </row>
    <row r="2986">
      <c r="A2986">
        <f>INDEX(resultados!$A$2:$ZZ$3036, 2980, MATCH($B$1, resultados!$A$1:$ZZ$1, 0))</f>
        <v/>
      </c>
      <c r="B2986">
        <f>INDEX(resultados!$A$2:$ZZ$3036, 2980, MATCH($B$2, resultados!$A$1:$ZZ$1, 0))</f>
        <v/>
      </c>
      <c r="C2986">
        <f>INDEX(resultados!$A$2:$ZZ$3036, 2980, MATCH($B$3, resultados!$A$1:$ZZ$1, 0))</f>
        <v/>
      </c>
    </row>
    <row r="2987">
      <c r="A2987">
        <f>INDEX(resultados!$A$2:$ZZ$3036, 2981, MATCH($B$1, resultados!$A$1:$ZZ$1, 0))</f>
        <v/>
      </c>
      <c r="B2987">
        <f>INDEX(resultados!$A$2:$ZZ$3036, 2981, MATCH($B$2, resultados!$A$1:$ZZ$1, 0))</f>
        <v/>
      </c>
      <c r="C2987">
        <f>INDEX(resultados!$A$2:$ZZ$3036, 2981, MATCH($B$3, resultados!$A$1:$ZZ$1, 0))</f>
        <v/>
      </c>
    </row>
    <row r="2988">
      <c r="A2988">
        <f>INDEX(resultados!$A$2:$ZZ$3036, 2982, MATCH($B$1, resultados!$A$1:$ZZ$1, 0))</f>
        <v/>
      </c>
      <c r="B2988">
        <f>INDEX(resultados!$A$2:$ZZ$3036, 2982, MATCH($B$2, resultados!$A$1:$ZZ$1, 0))</f>
        <v/>
      </c>
      <c r="C2988">
        <f>INDEX(resultados!$A$2:$ZZ$3036, 2982, MATCH($B$3, resultados!$A$1:$ZZ$1, 0))</f>
        <v/>
      </c>
    </row>
    <row r="2989">
      <c r="A2989">
        <f>INDEX(resultados!$A$2:$ZZ$3036, 2983, MATCH($B$1, resultados!$A$1:$ZZ$1, 0))</f>
        <v/>
      </c>
      <c r="B2989">
        <f>INDEX(resultados!$A$2:$ZZ$3036, 2983, MATCH($B$2, resultados!$A$1:$ZZ$1, 0))</f>
        <v/>
      </c>
      <c r="C2989">
        <f>INDEX(resultados!$A$2:$ZZ$3036, 2983, MATCH($B$3, resultados!$A$1:$ZZ$1, 0))</f>
        <v/>
      </c>
    </row>
    <row r="2990">
      <c r="A2990">
        <f>INDEX(resultados!$A$2:$ZZ$3036, 2984, MATCH($B$1, resultados!$A$1:$ZZ$1, 0))</f>
        <v/>
      </c>
      <c r="B2990">
        <f>INDEX(resultados!$A$2:$ZZ$3036, 2984, MATCH($B$2, resultados!$A$1:$ZZ$1, 0))</f>
        <v/>
      </c>
      <c r="C2990">
        <f>INDEX(resultados!$A$2:$ZZ$3036, 2984, MATCH($B$3, resultados!$A$1:$ZZ$1, 0))</f>
        <v/>
      </c>
    </row>
    <row r="2991">
      <c r="A2991">
        <f>INDEX(resultados!$A$2:$ZZ$3036, 2985, MATCH($B$1, resultados!$A$1:$ZZ$1, 0))</f>
        <v/>
      </c>
      <c r="B2991">
        <f>INDEX(resultados!$A$2:$ZZ$3036, 2985, MATCH($B$2, resultados!$A$1:$ZZ$1, 0))</f>
        <v/>
      </c>
      <c r="C2991">
        <f>INDEX(resultados!$A$2:$ZZ$3036, 2985, MATCH($B$3, resultados!$A$1:$ZZ$1, 0))</f>
        <v/>
      </c>
    </row>
    <row r="2992">
      <c r="A2992">
        <f>INDEX(resultados!$A$2:$ZZ$3036, 2986, MATCH($B$1, resultados!$A$1:$ZZ$1, 0))</f>
        <v/>
      </c>
      <c r="B2992">
        <f>INDEX(resultados!$A$2:$ZZ$3036, 2986, MATCH($B$2, resultados!$A$1:$ZZ$1, 0))</f>
        <v/>
      </c>
      <c r="C2992">
        <f>INDEX(resultados!$A$2:$ZZ$3036, 2986, MATCH($B$3, resultados!$A$1:$ZZ$1, 0))</f>
        <v/>
      </c>
    </row>
    <row r="2993">
      <c r="A2993">
        <f>INDEX(resultados!$A$2:$ZZ$3036, 2987, MATCH($B$1, resultados!$A$1:$ZZ$1, 0))</f>
        <v/>
      </c>
      <c r="B2993">
        <f>INDEX(resultados!$A$2:$ZZ$3036, 2987, MATCH($B$2, resultados!$A$1:$ZZ$1, 0))</f>
        <v/>
      </c>
      <c r="C2993">
        <f>INDEX(resultados!$A$2:$ZZ$3036, 2987, MATCH($B$3, resultados!$A$1:$ZZ$1, 0))</f>
        <v/>
      </c>
    </row>
    <row r="2994">
      <c r="A2994">
        <f>INDEX(resultados!$A$2:$ZZ$3036, 2988, MATCH($B$1, resultados!$A$1:$ZZ$1, 0))</f>
        <v/>
      </c>
      <c r="B2994">
        <f>INDEX(resultados!$A$2:$ZZ$3036, 2988, MATCH($B$2, resultados!$A$1:$ZZ$1, 0))</f>
        <v/>
      </c>
      <c r="C2994">
        <f>INDEX(resultados!$A$2:$ZZ$3036, 2988, MATCH($B$3, resultados!$A$1:$ZZ$1, 0))</f>
        <v/>
      </c>
    </row>
    <row r="2995">
      <c r="A2995">
        <f>INDEX(resultados!$A$2:$ZZ$3036, 2989, MATCH($B$1, resultados!$A$1:$ZZ$1, 0))</f>
        <v/>
      </c>
      <c r="B2995">
        <f>INDEX(resultados!$A$2:$ZZ$3036, 2989, MATCH($B$2, resultados!$A$1:$ZZ$1, 0))</f>
        <v/>
      </c>
      <c r="C2995">
        <f>INDEX(resultados!$A$2:$ZZ$3036, 2989, MATCH($B$3, resultados!$A$1:$ZZ$1, 0))</f>
        <v/>
      </c>
    </row>
    <row r="2996">
      <c r="A2996">
        <f>INDEX(resultados!$A$2:$ZZ$3036, 2990, MATCH($B$1, resultados!$A$1:$ZZ$1, 0))</f>
        <v/>
      </c>
      <c r="B2996">
        <f>INDEX(resultados!$A$2:$ZZ$3036, 2990, MATCH($B$2, resultados!$A$1:$ZZ$1, 0))</f>
        <v/>
      </c>
      <c r="C2996">
        <f>INDEX(resultados!$A$2:$ZZ$3036, 2990, MATCH($B$3, resultados!$A$1:$ZZ$1, 0))</f>
        <v/>
      </c>
    </row>
    <row r="2997">
      <c r="A2997">
        <f>INDEX(resultados!$A$2:$ZZ$3036, 2991, MATCH($B$1, resultados!$A$1:$ZZ$1, 0))</f>
        <v/>
      </c>
      <c r="B2997">
        <f>INDEX(resultados!$A$2:$ZZ$3036, 2991, MATCH($B$2, resultados!$A$1:$ZZ$1, 0))</f>
        <v/>
      </c>
      <c r="C2997">
        <f>INDEX(resultados!$A$2:$ZZ$3036, 2991, MATCH($B$3, resultados!$A$1:$ZZ$1, 0))</f>
        <v/>
      </c>
    </row>
    <row r="2998">
      <c r="A2998">
        <f>INDEX(resultados!$A$2:$ZZ$3036, 2992, MATCH($B$1, resultados!$A$1:$ZZ$1, 0))</f>
        <v/>
      </c>
      <c r="B2998">
        <f>INDEX(resultados!$A$2:$ZZ$3036, 2992, MATCH($B$2, resultados!$A$1:$ZZ$1, 0))</f>
        <v/>
      </c>
      <c r="C2998">
        <f>INDEX(resultados!$A$2:$ZZ$3036, 2992, MATCH($B$3, resultados!$A$1:$ZZ$1, 0))</f>
        <v/>
      </c>
    </row>
    <row r="2999">
      <c r="A2999">
        <f>INDEX(resultados!$A$2:$ZZ$3036, 2993, MATCH($B$1, resultados!$A$1:$ZZ$1, 0))</f>
        <v/>
      </c>
      <c r="B2999">
        <f>INDEX(resultados!$A$2:$ZZ$3036, 2993, MATCH($B$2, resultados!$A$1:$ZZ$1, 0))</f>
        <v/>
      </c>
      <c r="C2999">
        <f>INDEX(resultados!$A$2:$ZZ$3036, 2993, MATCH($B$3, resultados!$A$1:$ZZ$1, 0))</f>
        <v/>
      </c>
    </row>
    <row r="3000">
      <c r="A3000">
        <f>INDEX(resultados!$A$2:$ZZ$3036, 2994, MATCH($B$1, resultados!$A$1:$ZZ$1, 0))</f>
        <v/>
      </c>
      <c r="B3000">
        <f>INDEX(resultados!$A$2:$ZZ$3036, 2994, MATCH($B$2, resultados!$A$1:$ZZ$1, 0))</f>
        <v/>
      </c>
      <c r="C3000">
        <f>INDEX(resultados!$A$2:$ZZ$3036, 2994, MATCH($B$3, resultados!$A$1:$ZZ$1, 0))</f>
        <v/>
      </c>
    </row>
    <row r="3001">
      <c r="A3001">
        <f>INDEX(resultados!$A$2:$ZZ$3036, 2995, MATCH($B$1, resultados!$A$1:$ZZ$1, 0))</f>
        <v/>
      </c>
      <c r="B3001">
        <f>INDEX(resultados!$A$2:$ZZ$3036, 2995, MATCH($B$2, resultados!$A$1:$ZZ$1, 0))</f>
        <v/>
      </c>
      <c r="C3001">
        <f>INDEX(resultados!$A$2:$ZZ$3036, 2995, MATCH($B$3, resultados!$A$1:$ZZ$1, 0))</f>
        <v/>
      </c>
    </row>
    <row r="3002">
      <c r="A3002">
        <f>INDEX(resultados!$A$2:$ZZ$3036, 2996, MATCH($B$1, resultados!$A$1:$ZZ$1, 0))</f>
        <v/>
      </c>
      <c r="B3002">
        <f>INDEX(resultados!$A$2:$ZZ$3036, 2996, MATCH($B$2, resultados!$A$1:$ZZ$1, 0))</f>
        <v/>
      </c>
      <c r="C3002">
        <f>INDEX(resultados!$A$2:$ZZ$3036, 2996, MATCH($B$3, resultados!$A$1:$ZZ$1, 0))</f>
        <v/>
      </c>
    </row>
    <row r="3003">
      <c r="A3003">
        <f>INDEX(resultados!$A$2:$ZZ$3036, 2997, MATCH($B$1, resultados!$A$1:$ZZ$1, 0))</f>
        <v/>
      </c>
      <c r="B3003">
        <f>INDEX(resultados!$A$2:$ZZ$3036, 2997, MATCH($B$2, resultados!$A$1:$ZZ$1, 0))</f>
        <v/>
      </c>
      <c r="C3003">
        <f>INDEX(resultados!$A$2:$ZZ$3036, 2997, MATCH($B$3, resultados!$A$1:$ZZ$1, 0))</f>
        <v/>
      </c>
    </row>
    <row r="3004">
      <c r="A3004">
        <f>INDEX(resultados!$A$2:$ZZ$3036, 2998, MATCH($B$1, resultados!$A$1:$ZZ$1, 0))</f>
        <v/>
      </c>
      <c r="B3004">
        <f>INDEX(resultados!$A$2:$ZZ$3036, 2998, MATCH($B$2, resultados!$A$1:$ZZ$1, 0))</f>
        <v/>
      </c>
      <c r="C3004">
        <f>INDEX(resultados!$A$2:$ZZ$3036, 2998, MATCH($B$3, resultados!$A$1:$ZZ$1, 0))</f>
        <v/>
      </c>
    </row>
    <row r="3005">
      <c r="A3005">
        <f>INDEX(resultados!$A$2:$ZZ$3036, 2999, MATCH($B$1, resultados!$A$1:$ZZ$1, 0))</f>
        <v/>
      </c>
      <c r="B3005">
        <f>INDEX(resultados!$A$2:$ZZ$3036, 2999, MATCH($B$2, resultados!$A$1:$ZZ$1, 0))</f>
        <v/>
      </c>
      <c r="C3005">
        <f>INDEX(resultados!$A$2:$ZZ$3036, 2999, MATCH($B$3, resultados!$A$1:$ZZ$1, 0))</f>
        <v/>
      </c>
    </row>
    <row r="3006">
      <c r="A3006">
        <f>INDEX(resultados!$A$2:$ZZ$3036, 3000, MATCH($B$1, resultados!$A$1:$ZZ$1, 0))</f>
        <v/>
      </c>
      <c r="B3006">
        <f>INDEX(resultados!$A$2:$ZZ$3036, 3000, MATCH($B$2, resultados!$A$1:$ZZ$1, 0))</f>
        <v/>
      </c>
      <c r="C3006">
        <f>INDEX(resultados!$A$2:$ZZ$3036, 3000, MATCH($B$3, resultados!$A$1:$ZZ$1, 0))</f>
        <v/>
      </c>
    </row>
    <row r="3007">
      <c r="A3007">
        <f>INDEX(resultados!$A$2:$ZZ$3036, 3001, MATCH($B$1, resultados!$A$1:$ZZ$1, 0))</f>
        <v/>
      </c>
      <c r="B3007">
        <f>INDEX(resultados!$A$2:$ZZ$3036, 3001, MATCH($B$2, resultados!$A$1:$ZZ$1, 0))</f>
        <v/>
      </c>
      <c r="C3007">
        <f>INDEX(resultados!$A$2:$ZZ$3036, 3001, MATCH($B$3, resultados!$A$1:$ZZ$1, 0))</f>
        <v/>
      </c>
    </row>
    <row r="3008">
      <c r="A3008">
        <f>INDEX(resultados!$A$2:$ZZ$3036, 3002, MATCH($B$1, resultados!$A$1:$ZZ$1, 0))</f>
        <v/>
      </c>
      <c r="B3008">
        <f>INDEX(resultados!$A$2:$ZZ$3036, 3002, MATCH($B$2, resultados!$A$1:$ZZ$1, 0))</f>
        <v/>
      </c>
      <c r="C3008">
        <f>INDEX(resultados!$A$2:$ZZ$3036, 3002, MATCH($B$3, resultados!$A$1:$ZZ$1, 0))</f>
        <v/>
      </c>
    </row>
    <row r="3009">
      <c r="A3009">
        <f>INDEX(resultados!$A$2:$ZZ$3036, 3003, MATCH($B$1, resultados!$A$1:$ZZ$1, 0))</f>
        <v/>
      </c>
      <c r="B3009">
        <f>INDEX(resultados!$A$2:$ZZ$3036, 3003, MATCH($B$2, resultados!$A$1:$ZZ$1, 0))</f>
        <v/>
      </c>
      <c r="C3009">
        <f>INDEX(resultados!$A$2:$ZZ$3036, 3003, MATCH($B$3, resultados!$A$1:$ZZ$1, 0))</f>
        <v/>
      </c>
    </row>
    <row r="3010">
      <c r="A3010">
        <f>INDEX(resultados!$A$2:$ZZ$3036, 3004, MATCH($B$1, resultados!$A$1:$ZZ$1, 0))</f>
        <v/>
      </c>
      <c r="B3010">
        <f>INDEX(resultados!$A$2:$ZZ$3036, 3004, MATCH($B$2, resultados!$A$1:$ZZ$1, 0))</f>
        <v/>
      </c>
      <c r="C3010">
        <f>INDEX(resultados!$A$2:$ZZ$3036, 3004, MATCH($B$3, resultados!$A$1:$ZZ$1, 0))</f>
        <v/>
      </c>
    </row>
    <row r="3011">
      <c r="A3011">
        <f>INDEX(resultados!$A$2:$ZZ$3036, 3005, MATCH($B$1, resultados!$A$1:$ZZ$1, 0))</f>
        <v/>
      </c>
      <c r="B3011">
        <f>INDEX(resultados!$A$2:$ZZ$3036, 3005, MATCH($B$2, resultados!$A$1:$ZZ$1, 0))</f>
        <v/>
      </c>
      <c r="C3011">
        <f>INDEX(resultados!$A$2:$ZZ$3036, 3005, MATCH($B$3, resultados!$A$1:$ZZ$1, 0))</f>
        <v/>
      </c>
    </row>
    <row r="3012">
      <c r="A3012">
        <f>INDEX(resultados!$A$2:$ZZ$3036, 3006, MATCH($B$1, resultados!$A$1:$ZZ$1, 0))</f>
        <v/>
      </c>
      <c r="B3012">
        <f>INDEX(resultados!$A$2:$ZZ$3036, 3006, MATCH($B$2, resultados!$A$1:$ZZ$1, 0))</f>
        <v/>
      </c>
      <c r="C3012">
        <f>INDEX(resultados!$A$2:$ZZ$3036, 3006, MATCH($B$3, resultados!$A$1:$ZZ$1, 0))</f>
        <v/>
      </c>
    </row>
    <row r="3013">
      <c r="A3013">
        <f>INDEX(resultados!$A$2:$ZZ$3036, 3007, MATCH($B$1, resultados!$A$1:$ZZ$1, 0))</f>
        <v/>
      </c>
      <c r="B3013">
        <f>INDEX(resultados!$A$2:$ZZ$3036, 3007, MATCH($B$2, resultados!$A$1:$ZZ$1, 0))</f>
        <v/>
      </c>
      <c r="C3013">
        <f>INDEX(resultados!$A$2:$ZZ$3036, 3007, MATCH($B$3, resultados!$A$1:$ZZ$1, 0))</f>
        <v/>
      </c>
    </row>
    <row r="3014">
      <c r="A3014">
        <f>INDEX(resultados!$A$2:$ZZ$3036, 3008, MATCH($B$1, resultados!$A$1:$ZZ$1, 0))</f>
        <v/>
      </c>
      <c r="B3014">
        <f>INDEX(resultados!$A$2:$ZZ$3036, 3008, MATCH($B$2, resultados!$A$1:$ZZ$1, 0))</f>
        <v/>
      </c>
      <c r="C3014">
        <f>INDEX(resultados!$A$2:$ZZ$3036, 3008, MATCH($B$3, resultados!$A$1:$ZZ$1, 0))</f>
        <v/>
      </c>
    </row>
    <row r="3015">
      <c r="A3015">
        <f>INDEX(resultados!$A$2:$ZZ$3036, 3009, MATCH($B$1, resultados!$A$1:$ZZ$1, 0))</f>
        <v/>
      </c>
      <c r="B3015">
        <f>INDEX(resultados!$A$2:$ZZ$3036, 3009, MATCH($B$2, resultados!$A$1:$ZZ$1, 0))</f>
        <v/>
      </c>
      <c r="C3015">
        <f>INDEX(resultados!$A$2:$ZZ$3036, 3009, MATCH($B$3, resultados!$A$1:$ZZ$1, 0))</f>
        <v/>
      </c>
    </row>
    <row r="3016">
      <c r="A3016">
        <f>INDEX(resultados!$A$2:$ZZ$3036, 3010, MATCH($B$1, resultados!$A$1:$ZZ$1, 0))</f>
        <v/>
      </c>
      <c r="B3016">
        <f>INDEX(resultados!$A$2:$ZZ$3036, 3010, MATCH($B$2, resultados!$A$1:$ZZ$1, 0))</f>
        <v/>
      </c>
      <c r="C3016">
        <f>INDEX(resultados!$A$2:$ZZ$3036, 3010, MATCH($B$3, resultados!$A$1:$ZZ$1, 0))</f>
        <v/>
      </c>
    </row>
    <row r="3017">
      <c r="A3017">
        <f>INDEX(resultados!$A$2:$ZZ$3036, 3011, MATCH($B$1, resultados!$A$1:$ZZ$1, 0))</f>
        <v/>
      </c>
      <c r="B3017">
        <f>INDEX(resultados!$A$2:$ZZ$3036, 3011, MATCH($B$2, resultados!$A$1:$ZZ$1, 0))</f>
        <v/>
      </c>
      <c r="C3017">
        <f>INDEX(resultados!$A$2:$ZZ$3036, 3011, MATCH($B$3, resultados!$A$1:$ZZ$1, 0))</f>
        <v/>
      </c>
    </row>
    <row r="3018">
      <c r="A3018">
        <f>INDEX(resultados!$A$2:$ZZ$3036, 3012, MATCH($B$1, resultados!$A$1:$ZZ$1, 0))</f>
        <v/>
      </c>
      <c r="B3018">
        <f>INDEX(resultados!$A$2:$ZZ$3036, 3012, MATCH($B$2, resultados!$A$1:$ZZ$1, 0))</f>
        <v/>
      </c>
      <c r="C3018">
        <f>INDEX(resultados!$A$2:$ZZ$3036, 3012, MATCH($B$3, resultados!$A$1:$ZZ$1, 0))</f>
        <v/>
      </c>
    </row>
    <row r="3019">
      <c r="A3019">
        <f>INDEX(resultados!$A$2:$ZZ$3036, 3013, MATCH($B$1, resultados!$A$1:$ZZ$1, 0))</f>
        <v/>
      </c>
      <c r="B3019">
        <f>INDEX(resultados!$A$2:$ZZ$3036, 3013, MATCH($B$2, resultados!$A$1:$ZZ$1, 0))</f>
        <v/>
      </c>
      <c r="C3019">
        <f>INDEX(resultados!$A$2:$ZZ$3036, 3013, MATCH($B$3, resultados!$A$1:$ZZ$1, 0))</f>
        <v/>
      </c>
    </row>
    <row r="3020">
      <c r="A3020">
        <f>INDEX(resultados!$A$2:$ZZ$3036, 3014, MATCH($B$1, resultados!$A$1:$ZZ$1, 0))</f>
        <v/>
      </c>
      <c r="B3020">
        <f>INDEX(resultados!$A$2:$ZZ$3036, 3014, MATCH($B$2, resultados!$A$1:$ZZ$1, 0))</f>
        <v/>
      </c>
      <c r="C3020">
        <f>INDEX(resultados!$A$2:$ZZ$3036, 3014, MATCH($B$3, resultados!$A$1:$ZZ$1, 0))</f>
        <v/>
      </c>
    </row>
    <row r="3021">
      <c r="A3021">
        <f>INDEX(resultados!$A$2:$ZZ$3036, 3015, MATCH($B$1, resultados!$A$1:$ZZ$1, 0))</f>
        <v/>
      </c>
      <c r="B3021">
        <f>INDEX(resultados!$A$2:$ZZ$3036, 3015, MATCH($B$2, resultados!$A$1:$ZZ$1, 0))</f>
        <v/>
      </c>
      <c r="C3021">
        <f>INDEX(resultados!$A$2:$ZZ$3036, 3015, MATCH($B$3, resultados!$A$1:$ZZ$1, 0))</f>
        <v/>
      </c>
    </row>
    <row r="3022">
      <c r="A3022">
        <f>INDEX(resultados!$A$2:$ZZ$3036, 3016, MATCH($B$1, resultados!$A$1:$ZZ$1, 0))</f>
        <v/>
      </c>
      <c r="B3022">
        <f>INDEX(resultados!$A$2:$ZZ$3036, 3016, MATCH($B$2, resultados!$A$1:$ZZ$1, 0))</f>
        <v/>
      </c>
      <c r="C3022">
        <f>INDEX(resultados!$A$2:$ZZ$3036, 3016, MATCH($B$3, resultados!$A$1:$ZZ$1, 0))</f>
        <v/>
      </c>
    </row>
    <row r="3023">
      <c r="A3023">
        <f>INDEX(resultados!$A$2:$ZZ$3036, 3017, MATCH($B$1, resultados!$A$1:$ZZ$1, 0))</f>
        <v/>
      </c>
      <c r="B3023">
        <f>INDEX(resultados!$A$2:$ZZ$3036, 3017, MATCH($B$2, resultados!$A$1:$ZZ$1, 0))</f>
        <v/>
      </c>
      <c r="C3023">
        <f>INDEX(resultados!$A$2:$ZZ$3036, 3017, MATCH($B$3, resultados!$A$1:$ZZ$1, 0))</f>
        <v/>
      </c>
    </row>
    <row r="3024">
      <c r="A3024">
        <f>INDEX(resultados!$A$2:$ZZ$3036, 3018, MATCH($B$1, resultados!$A$1:$ZZ$1, 0))</f>
        <v/>
      </c>
      <c r="B3024">
        <f>INDEX(resultados!$A$2:$ZZ$3036, 3018, MATCH($B$2, resultados!$A$1:$ZZ$1, 0))</f>
        <v/>
      </c>
      <c r="C3024">
        <f>INDEX(resultados!$A$2:$ZZ$3036, 3018, MATCH($B$3, resultados!$A$1:$ZZ$1, 0))</f>
        <v/>
      </c>
    </row>
    <row r="3025">
      <c r="A3025">
        <f>INDEX(resultados!$A$2:$ZZ$3036, 3019, MATCH($B$1, resultados!$A$1:$ZZ$1, 0))</f>
        <v/>
      </c>
      <c r="B3025">
        <f>INDEX(resultados!$A$2:$ZZ$3036, 3019, MATCH($B$2, resultados!$A$1:$ZZ$1, 0))</f>
        <v/>
      </c>
      <c r="C3025">
        <f>INDEX(resultados!$A$2:$ZZ$3036, 3019, MATCH($B$3, resultados!$A$1:$ZZ$1, 0))</f>
        <v/>
      </c>
    </row>
    <row r="3026">
      <c r="A3026">
        <f>INDEX(resultados!$A$2:$ZZ$3036, 3020, MATCH($B$1, resultados!$A$1:$ZZ$1, 0))</f>
        <v/>
      </c>
      <c r="B3026">
        <f>INDEX(resultados!$A$2:$ZZ$3036, 3020, MATCH($B$2, resultados!$A$1:$ZZ$1, 0))</f>
        <v/>
      </c>
      <c r="C3026">
        <f>INDEX(resultados!$A$2:$ZZ$3036, 3020, MATCH($B$3, resultados!$A$1:$ZZ$1, 0))</f>
        <v/>
      </c>
    </row>
    <row r="3027">
      <c r="A3027">
        <f>INDEX(resultados!$A$2:$ZZ$3036, 3021, MATCH($B$1, resultados!$A$1:$ZZ$1, 0))</f>
        <v/>
      </c>
      <c r="B3027">
        <f>INDEX(resultados!$A$2:$ZZ$3036, 3021, MATCH($B$2, resultados!$A$1:$ZZ$1, 0))</f>
        <v/>
      </c>
      <c r="C3027">
        <f>INDEX(resultados!$A$2:$ZZ$3036, 3021, MATCH($B$3, resultados!$A$1:$ZZ$1, 0))</f>
        <v/>
      </c>
    </row>
    <row r="3028">
      <c r="A3028">
        <f>INDEX(resultados!$A$2:$ZZ$3036, 3022, MATCH($B$1, resultados!$A$1:$ZZ$1, 0))</f>
        <v/>
      </c>
      <c r="B3028">
        <f>INDEX(resultados!$A$2:$ZZ$3036, 3022, MATCH($B$2, resultados!$A$1:$ZZ$1, 0))</f>
        <v/>
      </c>
      <c r="C3028">
        <f>INDEX(resultados!$A$2:$ZZ$3036, 3022, MATCH($B$3, resultados!$A$1:$ZZ$1, 0))</f>
        <v/>
      </c>
    </row>
    <row r="3029">
      <c r="A3029">
        <f>INDEX(resultados!$A$2:$ZZ$3036, 3023, MATCH($B$1, resultados!$A$1:$ZZ$1, 0))</f>
        <v/>
      </c>
      <c r="B3029">
        <f>INDEX(resultados!$A$2:$ZZ$3036, 3023, MATCH($B$2, resultados!$A$1:$ZZ$1, 0))</f>
        <v/>
      </c>
      <c r="C3029">
        <f>INDEX(resultados!$A$2:$ZZ$3036, 3023, MATCH($B$3, resultados!$A$1:$ZZ$1, 0))</f>
        <v/>
      </c>
    </row>
    <row r="3030">
      <c r="A3030">
        <f>INDEX(resultados!$A$2:$ZZ$3036, 3024, MATCH($B$1, resultados!$A$1:$ZZ$1, 0))</f>
        <v/>
      </c>
      <c r="B3030">
        <f>INDEX(resultados!$A$2:$ZZ$3036, 3024, MATCH($B$2, resultados!$A$1:$ZZ$1, 0))</f>
        <v/>
      </c>
      <c r="C3030">
        <f>INDEX(resultados!$A$2:$ZZ$3036, 3024, MATCH($B$3, resultados!$A$1:$ZZ$1, 0))</f>
        <v/>
      </c>
    </row>
    <row r="3031">
      <c r="A3031">
        <f>INDEX(resultados!$A$2:$ZZ$3036, 3025, MATCH($B$1, resultados!$A$1:$ZZ$1, 0))</f>
        <v/>
      </c>
      <c r="B3031">
        <f>INDEX(resultados!$A$2:$ZZ$3036, 3025, MATCH($B$2, resultados!$A$1:$ZZ$1, 0))</f>
        <v/>
      </c>
      <c r="C3031">
        <f>INDEX(resultados!$A$2:$ZZ$3036, 3025, MATCH($B$3, resultados!$A$1:$ZZ$1, 0))</f>
        <v/>
      </c>
    </row>
    <row r="3032">
      <c r="A3032">
        <f>INDEX(resultados!$A$2:$ZZ$3036, 3026, MATCH($B$1, resultados!$A$1:$ZZ$1, 0))</f>
        <v/>
      </c>
      <c r="B3032">
        <f>INDEX(resultados!$A$2:$ZZ$3036, 3026, MATCH($B$2, resultados!$A$1:$ZZ$1, 0))</f>
        <v/>
      </c>
      <c r="C3032">
        <f>INDEX(resultados!$A$2:$ZZ$3036, 3026, MATCH($B$3, resultados!$A$1:$ZZ$1, 0))</f>
        <v/>
      </c>
    </row>
    <row r="3033">
      <c r="A3033">
        <f>INDEX(resultados!$A$2:$ZZ$3036, 3027, MATCH($B$1, resultados!$A$1:$ZZ$1, 0))</f>
        <v/>
      </c>
      <c r="B3033">
        <f>INDEX(resultados!$A$2:$ZZ$3036, 3027, MATCH($B$2, resultados!$A$1:$ZZ$1, 0))</f>
        <v/>
      </c>
      <c r="C3033">
        <f>INDEX(resultados!$A$2:$ZZ$3036, 3027, MATCH($B$3, resultados!$A$1:$ZZ$1, 0))</f>
        <v/>
      </c>
    </row>
    <row r="3034">
      <c r="A3034">
        <f>INDEX(resultados!$A$2:$ZZ$3036, 3028, MATCH($B$1, resultados!$A$1:$ZZ$1, 0))</f>
        <v/>
      </c>
      <c r="B3034">
        <f>INDEX(resultados!$A$2:$ZZ$3036, 3028, MATCH($B$2, resultados!$A$1:$ZZ$1, 0))</f>
        <v/>
      </c>
      <c r="C3034">
        <f>INDEX(resultados!$A$2:$ZZ$3036, 3028, MATCH($B$3, resultados!$A$1:$ZZ$1, 0))</f>
        <v/>
      </c>
    </row>
    <row r="3035">
      <c r="A3035">
        <f>INDEX(resultados!$A$2:$ZZ$3036, 3029, MATCH($B$1, resultados!$A$1:$ZZ$1, 0))</f>
        <v/>
      </c>
      <c r="B3035">
        <f>INDEX(resultados!$A$2:$ZZ$3036, 3029, MATCH($B$2, resultados!$A$1:$ZZ$1, 0))</f>
        <v/>
      </c>
      <c r="C3035">
        <f>INDEX(resultados!$A$2:$ZZ$3036, 3029, MATCH($B$3, resultados!$A$1:$ZZ$1, 0))</f>
        <v/>
      </c>
    </row>
    <row r="3036">
      <c r="A3036">
        <f>INDEX(resultados!$A$2:$ZZ$3036, 3030, MATCH($B$1, resultados!$A$1:$ZZ$1, 0))</f>
        <v/>
      </c>
      <c r="B3036">
        <f>INDEX(resultados!$A$2:$ZZ$3036, 3030, MATCH($B$2, resultados!$A$1:$ZZ$1, 0))</f>
        <v/>
      </c>
      <c r="C3036">
        <f>INDEX(resultados!$A$2:$ZZ$3036, 3030, MATCH($B$3, resultados!$A$1:$ZZ$1, 0))</f>
        <v/>
      </c>
    </row>
    <row r="3037">
      <c r="A3037">
        <f>INDEX(resultados!$A$2:$ZZ$3036, 3031, MATCH($B$1, resultados!$A$1:$ZZ$1, 0))</f>
        <v/>
      </c>
      <c r="B3037">
        <f>INDEX(resultados!$A$2:$ZZ$3036, 3031, MATCH($B$2, resultados!$A$1:$ZZ$1, 0))</f>
        <v/>
      </c>
      <c r="C3037">
        <f>INDEX(resultados!$A$2:$ZZ$3036, 3031, MATCH($B$3, resultados!$A$1:$ZZ$1, 0))</f>
        <v/>
      </c>
    </row>
    <row r="3038">
      <c r="A3038">
        <f>INDEX(resultados!$A$2:$ZZ$3036, 3032, MATCH($B$1, resultados!$A$1:$ZZ$1, 0))</f>
        <v/>
      </c>
      <c r="B3038">
        <f>INDEX(resultados!$A$2:$ZZ$3036, 3032, MATCH($B$2, resultados!$A$1:$ZZ$1, 0))</f>
        <v/>
      </c>
      <c r="C3038">
        <f>INDEX(resultados!$A$2:$ZZ$3036, 3032, MATCH($B$3, resultados!$A$1:$ZZ$1, 0))</f>
        <v/>
      </c>
    </row>
    <row r="3039">
      <c r="A3039">
        <f>INDEX(resultados!$A$2:$ZZ$3036, 3033, MATCH($B$1, resultados!$A$1:$ZZ$1, 0))</f>
        <v/>
      </c>
      <c r="B3039">
        <f>INDEX(resultados!$A$2:$ZZ$3036, 3033, MATCH($B$2, resultados!$A$1:$ZZ$1, 0))</f>
        <v/>
      </c>
      <c r="C3039">
        <f>INDEX(resultados!$A$2:$ZZ$3036, 3033, MATCH($B$3, resultados!$A$1:$ZZ$1, 0))</f>
        <v/>
      </c>
    </row>
    <row r="3040">
      <c r="A3040">
        <f>INDEX(resultados!$A$2:$ZZ$3036, 3034, MATCH($B$1, resultados!$A$1:$ZZ$1, 0))</f>
        <v/>
      </c>
      <c r="B3040">
        <f>INDEX(resultados!$A$2:$ZZ$3036, 3034, MATCH($B$2, resultados!$A$1:$ZZ$1, 0))</f>
        <v/>
      </c>
      <c r="C3040">
        <f>INDEX(resultados!$A$2:$ZZ$3036, 3034, MATCH($B$3, resultados!$A$1:$ZZ$1, 0))</f>
        <v/>
      </c>
    </row>
    <row r="3041">
      <c r="A3041">
        <f>INDEX(resultados!$A$2:$ZZ$3036, 3035, MATCH($B$1, resultados!$A$1:$ZZ$1, 0))</f>
        <v/>
      </c>
      <c r="B3041">
        <f>INDEX(resultados!$A$2:$ZZ$3036, 3035, MATCH($B$2, resultados!$A$1:$ZZ$1, 0))</f>
        <v/>
      </c>
      <c r="C3041">
        <f>INDEX(resultados!$A$2:$ZZ$3036, 3035, MATCH($B$3, resultados!$A$1:$ZZ$1, 0))</f>
        <v/>
      </c>
    </row>
  </sheetData>
  <dataValidations count="3">
    <dataValidation sqref="B1" showErrorMessage="1" showInputMessage="1" allowBlank="1" type="list">
      <formula1>'hidden'!$A$1:$A$26</formula1>
    </dataValidation>
    <dataValidation sqref="B2" showErrorMessage="1" showInputMessage="1" allowBlank="1" type="list">
      <formula1>'hidden'!$A$1:$A$26</formula1>
    </dataValidation>
    <dataValidation sqref="B3" showErrorMessage="1" showInputMessage="1" allowBlank="1" type="list">
      <formula1>'hidden'!$A$1:$A$26</formula1>
    </dataValidation>
  </dataValidations>
  <pageMargins left="0.7" right="0.7" top="0.75" bottom="0.75" header="0.3" footer="0.3"/>
  <drawing xmlns:r="http://schemas.openxmlformats.org/officeDocument/2006/relationships" r:id="rId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A26"/>
  <sheetViews>
    <sheetView workbookViewId="0">
      <selection activeCell="A1" sqref="A1"/>
    </sheetView>
  </sheetViews>
  <sheetFormatPr baseColWidth="8" defaultRowHeight="15"/>
  <sheetData>
    <row r="1">
      <c r="A1" t="inlineStr">
        <is>
          <t>Unnamed: 0</t>
        </is>
      </c>
    </row>
    <row r="2">
      <c r="A2" t="inlineStr">
        <is>
          <t>Volume de calda [L]</t>
        </is>
      </c>
    </row>
    <row r="3">
      <c r="A3" t="inlineStr">
        <is>
          <t>STATUS</t>
        </is>
      </c>
    </row>
    <row r="4">
      <c r="A4" t="inlineStr">
        <is>
          <t>Capacidade operacional [ha/h]</t>
        </is>
      </c>
    </row>
    <row r="5">
      <c r="A5" t="inlineStr">
        <is>
          <t>Tempo de missao [h]</t>
        </is>
      </c>
    </row>
    <row r="6">
      <c r="A6" t="inlineStr">
        <is>
          <t>Tempo util [h]</t>
        </is>
      </c>
    </row>
    <row r="7">
      <c r="A7" t="inlineStr">
        <is>
          <t>Tempo por voo [min]</t>
        </is>
      </c>
    </row>
    <row r="8">
      <c r="A8" t="inlineStr">
        <is>
          <t>Autonomia Projetada [h]</t>
        </is>
      </c>
    </row>
    <row r="9">
      <c r="A9" t="inlineStr">
        <is>
          <t>N° Voos</t>
        </is>
      </c>
    </row>
    <row r="10">
      <c r="A10" t="inlineStr">
        <is>
          <t>MTOW [kg]</t>
        </is>
      </c>
    </row>
    <row r="11">
      <c r="A11" t="inlineStr">
        <is>
          <t>Massa Estrutura [kg]</t>
        </is>
      </c>
    </row>
    <row r="12">
      <c r="A12" t="inlineStr">
        <is>
          <t>Combustível [kg]</t>
        </is>
      </c>
    </row>
    <row r="13">
      <c r="A13" t="inlineStr">
        <is>
          <t>Abastecimentos</t>
        </is>
      </c>
    </row>
    <row r="14">
      <c r="A14" t="inlineStr">
        <is>
          <t>Massa gerador</t>
        </is>
      </c>
    </row>
    <row r="15">
      <c r="A15" t="inlineStr">
        <is>
          <t>Potência gerador [W]</t>
        </is>
      </c>
    </row>
    <row r="16">
      <c r="A16" t="inlineStr">
        <is>
          <t>Combustível consumido [L]</t>
        </is>
      </c>
    </row>
    <row r="17">
      <c r="A17" t="inlineStr">
        <is>
          <t>Calda cons [L]</t>
        </is>
      </c>
    </row>
    <row r="18">
      <c r="A18" t="inlineStr">
        <is>
          <t>Distância percorrida [km]</t>
        </is>
      </c>
    </row>
    <row r="19">
      <c r="A19" t="inlineStr">
        <is>
          <t>Distância Pulverizando [km]</t>
        </is>
      </c>
    </row>
    <row r="20">
      <c r="A20" t="inlineStr">
        <is>
          <t>RTL ACUMULADO[m]</t>
        </is>
      </c>
    </row>
    <row r="21">
      <c r="A21" t="inlineStr">
        <is>
          <t>EOC [km/km]</t>
        </is>
      </c>
    </row>
    <row r="22">
      <c r="A22" t="inlineStr">
        <is>
          <t>EOC [h/h]</t>
        </is>
      </c>
    </row>
    <row r="23">
      <c r="A23" t="inlineStr">
        <is>
          <t>Tempo de manobra [h]</t>
        </is>
      </c>
    </row>
    <row r="24">
      <c r="A24" t="inlineStr">
        <is>
          <t>Tempo rtl_rtw [h]</t>
        </is>
      </c>
    </row>
    <row r="25">
      <c r="A25" t="inlineStr">
        <is>
          <t>V pulv [m/s]</t>
        </is>
      </c>
    </row>
    <row r="26">
      <c r="A26" t="inlineStr">
        <is>
          <t>V desloc [m/s]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2024-09-24T19:22:53Z</dcterms:created>
  <dcterms:modified xmlns:dcterms="http://purl.org/dc/terms/" xmlns:xsi="http://www.w3.org/2001/XMLSchema-instance" xsi:type="dcterms:W3CDTF">2024-09-24T19:22:53Z</dcterms:modified>
</cp:coreProperties>
</file>